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aredescanoasoc.sharepoint.com/sites/FILESERVER26/Documentos compartidos/FILE PAREDESCANO 26/09 - RECURSOS HUMANOS 2026/NOMINA 2026/GRUPO CITIKOLD/3. CITIKOLD/UTILIDADES 2025/"/>
    </mc:Choice>
  </mc:AlternateContent>
  <xr:revisionPtr revIDLastSave="1774" documentId="13_ncr:1_{C2FE67DF-D0DF-499B-BC5B-74024E8C1E3C}" xr6:coauthVersionLast="47" xr6:coauthVersionMax="47" xr10:uidLastSave="{BE914A74-97CB-4F18-924C-508B55956B94}"/>
  <bookViews>
    <workbookView xWindow="-120" yWindow="-120" windowWidth="24240" windowHeight="13020" tabRatio="863" firstSheet="1" activeTab="1" xr2:uid="{00000000-000D-0000-FFFF-FFFF00000000}"/>
  </bookViews>
  <sheets>
    <sheet name="UTILIDADES 2025" sheetId="5" r:id="rId1"/>
    <sheet name="BOLETA" sheetId="27" r:id="rId2"/>
    <sheet name="5ta" sheetId="60" r:id="rId3"/>
    <sheet name="DÍAS EFECTIVOS LABORADOS 2025" sheetId="44" r:id="rId4"/>
    <sheet name="CONSOLIDADO" sheetId="58" r:id="rId5"/>
    <sheet name="DIAS NO LABORADOS" sheetId="59" r:id="rId6"/>
    <sheet name="INGRESOS 2025" sheetId="38" r:id="rId7"/>
  </sheets>
  <externalReferences>
    <externalReference r:id="rId8"/>
    <externalReference r:id="rId9"/>
  </externalReferences>
  <definedNames>
    <definedName name="_1___Excel_BuiltIn__FilterDatabase_1_1" localSheetId="1">#REF!</definedName>
    <definedName name="_1___Excel_BuiltIn__FilterDatabase_1_1">#REF!</definedName>
    <definedName name="_10__Excel_BuiltIn__FilterDatabase_5_1">#REF!</definedName>
    <definedName name="_11_Excel_BuiltIn__FilterDatabase_1_1">#REF!</definedName>
    <definedName name="_12_Excel_BuiltIn__FilterDatabase_2_1">#REF!</definedName>
    <definedName name="_13_Excel_BuiltIn__FilterDatabase_3_1">#REF!</definedName>
    <definedName name="_14_Excel_BuiltIn__FilterDatabase_4_1">#REF!</definedName>
    <definedName name="_15_Excel_BuiltIn__FilterDatabase_5_1">#REF!</definedName>
    <definedName name="_1Excel_BuiltIn__FilterDatabase_1_1">#REF!</definedName>
    <definedName name="_2___Excel_BuiltIn__FilterDatabase_2_1">#REF!</definedName>
    <definedName name="_2Excel_BuiltIn__FilterDatabase_2_1">#REF!</definedName>
    <definedName name="_3___Excel_BuiltIn__FilterDatabase_3_1">#REF!</definedName>
    <definedName name="_3Excel_BuiltIn__FilterDatabase_3_1">#REF!</definedName>
    <definedName name="_4___Excel_BuiltIn__FilterDatabase_4_1">#REF!</definedName>
    <definedName name="_4Excel_BuiltIn__FilterDatabase_4_1">#REF!</definedName>
    <definedName name="_5___Excel_BuiltIn__FilterDatabase_5_1">#REF!</definedName>
    <definedName name="_5Excel_BuiltIn__FilterDatabase_5_1">#REF!</definedName>
    <definedName name="_6__Excel_BuiltIn__FilterDatabase_1_1">#REF!</definedName>
    <definedName name="_7__Excel_BuiltIn__FilterDatabase_2_1">#REF!</definedName>
    <definedName name="_8__Excel_BuiltIn__FilterDatabase_3_1">#REF!</definedName>
    <definedName name="_9__Excel_BuiltIn__FilterDatabase_4_1">#REF!</definedName>
    <definedName name="_xlnm._FilterDatabase" localSheetId="4" hidden="1">CONSOLIDADO!$A$5:$GC$948</definedName>
    <definedName name="_xlnm._FilterDatabase" localSheetId="3" hidden="1">'DÍAS EFECTIVOS LABORADOS 2025'!$A$7:$AA$97</definedName>
    <definedName name="_xlnm._FilterDatabase" localSheetId="5" hidden="1">'DIAS NO LABORADOS'!$A$5:$AB$285</definedName>
    <definedName name="_xlnm._FilterDatabase" localSheetId="6" hidden="1">'INGRESOS 2025'!$A$6:$AL$96</definedName>
    <definedName name="_xlnm._FilterDatabase" localSheetId="0" hidden="1">'UTILIDADES 2025'!$C$5:$AB$97</definedName>
    <definedName name="a" localSheetId="1">#REF!</definedName>
    <definedName name="a">#REF!</definedName>
    <definedName name="aa">#REF!</definedName>
    <definedName name="AAAAAA" localSheetId="1">#REF!</definedName>
    <definedName name="AAAAAA">#REF!</definedName>
    <definedName name="aasqsadh">#REF!</definedName>
    <definedName name="AB">#REF!</definedName>
    <definedName name="ABRIL">#REF!</definedName>
    <definedName name="AFAM">#REF!</definedName>
    <definedName name="AFP" localSheetId="1">#REF!</definedName>
    <definedName name="AFP">#REF!</definedName>
    <definedName name="AGOSTO">#REF!</definedName>
    <definedName name="_xlnm.Print_Area" localSheetId="1">BOLETA!$A$1:$K$77</definedName>
    <definedName name="ASIG_FAM">#REF!</definedName>
    <definedName name="BAGO">#REF!</definedName>
    <definedName name="BANCO">#REF!</definedName>
    <definedName name="BASE">#REF!</definedName>
    <definedName name="BASE_AFECTA">#REF!</definedName>
    <definedName name="BASE_RETENCION">#REF!</definedName>
    <definedName name="_xlnm.Database" localSheetId="1">#REF!</definedName>
    <definedName name="_xlnm.Database">#REF!</definedName>
    <definedName name="BASEJULIO">#REF!</definedName>
    <definedName name="BASEJUNIO">#REF!</definedName>
    <definedName name="BASEMAYO">#REF!</definedName>
    <definedName name="BASESEP">#REF!</definedName>
    <definedName name="BASICO">#REF!</definedName>
    <definedName name="BOCTUBRE">#REF!</definedName>
    <definedName name="BONO">#REF!</definedName>
    <definedName name="cadddd" localSheetId="1">#REF!</definedName>
    <definedName name="cadddd">#REF!</definedName>
    <definedName name="Caja">#REF!</definedName>
    <definedName name="CODIGO">#REF!</definedName>
    <definedName name="CONSOLIDADO">#REF!</definedName>
    <definedName name="CTS">#REF!</definedName>
    <definedName name="CUENTA">#REF!</definedName>
    <definedName name="DATA" localSheetId="1">#REF!</definedName>
    <definedName name="DATA">#REF!</definedName>
    <definedName name="DATASEP">#REF!</definedName>
    <definedName name="DEPOSITO">#REF!</definedName>
    <definedName name="DNI">#REF!</definedName>
    <definedName name="ESSALUD">#REF!</definedName>
    <definedName name="Excel_BuiltIn__FilterDatabase_1" localSheetId="1">#REF!</definedName>
    <definedName name="Excel_BuiltIn__FilterDatabase_1">#REF!</definedName>
    <definedName name="Excel_BuiltIn__FilterDatabase_2">#REF!</definedName>
    <definedName name="Excel_BuiltIn__FilterDatabase_4">#REF!</definedName>
    <definedName name="Excel_BuiltIn__FilterDatabase_5">#REF!</definedName>
    <definedName name="F_INI">#REF!</definedName>
    <definedName name="GRATI">#REF!</definedName>
    <definedName name="GRATIF">#REF!</definedName>
    <definedName name="INT_ANU">#REF!</definedName>
    <definedName name="INT_DIA">#REF!</definedName>
    <definedName name="JULIO">#REF!</definedName>
    <definedName name="JUNIO">#REF!</definedName>
    <definedName name="LEY">#REF!</definedName>
    <definedName name="LLAVE_Tipo_de_Pagos">#REF!</definedName>
    <definedName name="LLAVE_VENTAS">#REF!</definedName>
    <definedName name="LUIS" localSheetId="1">#REF!</definedName>
    <definedName name="LUIS">#REF!</definedName>
    <definedName name="LUISS">#REF!</definedName>
    <definedName name="Maestro">#REF!</definedName>
    <definedName name="MAYO">#REF!</definedName>
    <definedName name="MayorCTS">#REF!</definedName>
    <definedName name="MayorGratificacion">#REF!</definedName>
    <definedName name="MayorVacaciones">#REF!</definedName>
    <definedName name="MONEDA">#REF!</definedName>
    <definedName name="Nro_Caja">#REF!</definedName>
    <definedName name="OCTUBRE">#REF!</definedName>
    <definedName name="PAGO_CTS">#REF!</definedName>
    <definedName name="PLANI" localSheetId="1">#REF!</definedName>
    <definedName name="PLANI">#REF!</definedName>
    <definedName name="planilla">#REF!</definedName>
    <definedName name="planilla1">#REF!</definedName>
    <definedName name="ProvCTS">#REF!</definedName>
    <definedName name="ProvGratificacion">#REF!</definedName>
    <definedName name="ProvVacaciones">#REF!</definedName>
    <definedName name="qqq">#REF!</definedName>
    <definedName name="REINTEGRO_INF">#REF!</definedName>
    <definedName name="RET_JUDICIAL">#REF!</definedName>
    <definedName name="sasa">#REF!</definedName>
    <definedName name="SEPTIEMBRE">#REF!</definedName>
    <definedName name="SEXTOGRATI">#REF!</definedName>
    <definedName name="SNP">#REF!</definedName>
    <definedName name="ss">#REF!</definedName>
    <definedName name="SUBSIDIO">#REF!</definedName>
    <definedName name="Suma_de_Monto">#REF!</definedName>
    <definedName name="tabla2">#REF!</definedName>
    <definedName name="TASAS">#REF!</definedName>
    <definedName name="TOTA_INT">#REF!</definedName>
    <definedName name="TOTAL_DIAS">#REF!</definedName>
    <definedName name="TOTAL_DSCT">#REF!</definedName>
    <definedName name="TOTAL_ING">#REF!</definedName>
    <definedName name="TRABAJADOR">#REF!</definedName>
    <definedName name="VAC">#REF!</definedName>
    <definedName name="VAGOSTO">#REF!</definedName>
    <definedName name="VALOR_DIA">#REF!</definedName>
    <definedName name="Venta_neta">#REF!</definedName>
    <definedName name="VJULIO">#REF!</definedName>
    <definedName name="VJUNIO">#REF!</definedName>
    <definedName name="VMAYO">#REF!</definedName>
    <definedName name="VOCT">#REF!</definedName>
    <definedName name="VSEPTIEMBRE">#REF!</definedName>
    <definedName name="Yianira_Car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1" i="27" l="1"/>
  <c r="J59" i="27"/>
  <c r="J57" i="27"/>
  <c r="J47" i="27"/>
  <c r="J38" i="27"/>
  <c r="J45" i="27"/>
  <c r="J36" i="27"/>
  <c r="J17" i="27"/>
  <c r="C17" i="27"/>
  <c r="U7" i="5"/>
  <c r="AA1" i="5"/>
  <c r="GE6" i="58"/>
  <c r="GB6" i="58"/>
  <c r="GB142" i="58"/>
  <c r="CF142" i="60"/>
  <c r="CE142" i="60"/>
  <c r="CD142" i="60"/>
  <c r="CC142" i="60"/>
  <c r="CF141" i="60"/>
  <c r="CE141" i="60"/>
  <c r="CD141" i="60"/>
  <c r="CC141" i="60"/>
  <c r="CF139" i="60"/>
  <c r="CE139" i="60"/>
  <c r="CD139" i="60"/>
  <c r="CC139" i="60"/>
  <c r="CF118" i="60"/>
  <c r="CE118" i="60"/>
  <c r="CD118" i="60"/>
  <c r="CC118" i="60"/>
  <c r="CF132" i="60"/>
  <c r="CF133" i="60" s="1"/>
  <c r="CE132" i="60"/>
  <c r="CD132" i="60"/>
  <c r="CC132" i="60"/>
  <c r="CC133" i="60" s="1"/>
  <c r="CB132" i="60"/>
  <c r="CA132" i="60"/>
  <c r="BZ132" i="60"/>
  <c r="BZ133" i="60" s="1"/>
  <c r="BY132" i="60"/>
  <c r="BY133" i="60" s="1"/>
  <c r="BX132" i="60"/>
  <c r="BX133" i="60" s="1"/>
  <c r="BW132" i="60"/>
  <c r="BW133" i="60" s="1"/>
  <c r="BV132" i="60"/>
  <c r="BV133" i="60" s="1"/>
  <c r="BU132" i="60"/>
  <c r="BU133" i="60" s="1"/>
  <c r="BT132" i="60"/>
  <c r="BS132" i="60"/>
  <c r="BR132" i="60"/>
  <c r="BQ132" i="60"/>
  <c r="BP132" i="60"/>
  <c r="BP133" i="60" s="1"/>
  <c r="BO132" i="60"/>
  <c r="BN132" i="60"/>
  <c r="BM132" i="60"/>
  <c r="BM133" i="60" s="1"/>
  <c r="BL132" i="60"/>
  <c r="BK132" i="60"/>
  <c r="BK133" i="60" s="1"/>
  <c r="BJ132" i="60"/>
  <c r="BJ133" i="60" s="1"/>
  <c r="BI132" i="60"/>
  <c r="BI133" i="60" s="1"/>
  <c r="BH132" i="60"/>
  <c r="BH133" i="60" s="1"/>
  <c r="BG132" i="60"/>
  <c r="BG133" i="60" s="1"/>
  <c r="BF132" i="60"/>
  <c r="BF133" i="60" s="1"/>
  <c r="BE132" i="60"/>
  <c r="BE133" i="60" s="1"/>
  <c r="BD132" i="60"/>
  <c r="BC132" i="60"/>
  <c r="BB132" i="60"/>
  <c r="BA132" i="60"/>
  <c r="AZ132" i="60"/>
  <c r="AZ133" i="60" s="1"/>
  <c r="AY132" i="60"/>
  <c r="AX132" i="60"/>
  <c r="AW132" i="60"/>
  <c r="AV132" i="60"/>
  <c r="AU132" i="60"/>
  <c r="AT132" i="60"/>
  <c r="AT133" i="60" s="1"/>
  <c r="AS132" i="60"/>
  <c r="AS133" i="60" s="1"/>
  <c r="AR132" i="60"/>
  <c r="AR133" i="60" s="1"/>
  <c r="AQ132" i="60"/>
  <c r="AQ133" i="60" s="1"/>
  <c r="AP132" i="60"/>
  <c r="AP133" i="60" s="1"/>
  <c r="AO132" i="60"/>
  <c r="AO133" i="60" s="1"/>
  <c r="AN132" i="60"/>
  <c r="AM132" i="60"/>
  <c r="AM133" i="60" s="1"/>
  <c r="AL132" i="60"/>
  <c r="AL133" i="60" s="1"/>
  <c r="AK132" i="60"/>
  <c r="AK133" i="60" s="1"/>
  <c r="AJ132" i="60"/>
  <c r="AJ133" i="60" s="1"/>
  <c r="AI132" i="60"/>
  <c r="AI133" i="60" s="1"/>
  <c r="AH132" i="60"/>
  <c r="AG132" i="60"/>
  <c r="AG133" i="60" s="1"/>
  <c r="AF132" i="60"/>
  <c r="AE132" i="60"/>
  <c r="AE133" i="60" s="1"/>
  <c r="AD132" i="60"/>
  <c r="AD133" i="60" s="1"/>
  <c r="AC132" i="60"/>
  <c r="AC133" i="60" s="1"/>
  <c r="AB132" i="60"/>
  <c r="AB133" i="60" s="1"/>
  <c r="AA132" i="60"/>
  <c r="AA133" i="60" s="1"/>
  <c r="Z132" i="60"/>
  <c r="Z133" i="60" s="1"/>
  <c r="Y132" i="60"/>
  <c r="Y133" i="60" s="1"/>
  <c r="X132" i="60"/>
  <c r="W132" i="60"/>
  <c r="V132" i="60"/>
  <c r="U132" i="60"/>
  <c r="T132" i="60"/>
  <c r="T133" i="60" s="1"/>
  <c r="S132" i="60"/>
  <c r="R132" i="60"/>
  <c r="Q132" i="60"/>
  <c r="Q133" i="60" s="1"/>
  <c r="P132" i="60"/>
  <c r="O132" i="60"/>
  <c r="O133" i="60" s="1"/>
  <c r="N132" i="60"/>
  <c r="N133" i="60" s="1"/>
  <c r="M132" i="60"/>
  <c r="M133" i="60" s="1"/>
  <c r="L132" i="60"/>
  <c r="L133" i="60" s="1"/>
  <c r="K132" i="60"/>
  <c r="K133" i="60" s="1"/>
  <c r="J132" i="60"/>
  <c r="J133" i="60" s="1"/>
  <c r="I132" i="60"/>
  <c r="I133" i="60" s="1"/>
  <c r="H132" i="60"/>
  <c r="G132" i="60"/>
  <c r="F132" i="60"/>
  <c r="E132" i="60"/>
  <c r="D132" i="60"/>
  <c r="D133" i="60" s="1"/>
  <c r="C132" i="60"/>
  <c r="C133" i="60" s="1"/>
  <c r="CF131" i="60"/>
  <c r="CE131" i="60"/>
  <c r="CD131" i="60"/>
  <c r="CC131" i="60"/>
  <c r="CB131" i="60"/>
  <c r="CA131" i="60"/>
  <c r="BZ131" i="60"/>
  <c r="BY131" i="60"/>
  <c r="BX131" i="60"/>
  <c r="BW131" i="60"/>
  <c r="BV131" i="60"/>
  <c r="BU131" i="60"/>
  <c r="BT131" i="60"/>
  <c r="BS131" i="60"/>
  <c r="BR131" i="60"/>
  <c r="BQ131" i="60"/>
  <c r="BP131" i="60"/>
  <c r="BO131" i="60"/>
  <c r="BN131" i="60"/>
  <c r="BM131" i="60"/>
  <c r="BL131" i="60"/>
  <c r="BK131" i="60"/>
  <c r="BJ131" i="60"/>
  <c r="BI131" i="60"/>
  <c r="BH131" i="60"/>
  <c r="BG131" i="60"/>
  <c r="BF131" i="60"/>
  <c r="BE131" i="60"/>
  <c r="BD131" i="60"/>
  <c r="BC131" i="60"/>
  <c r="BB131" i="60"/>
  <c r="BA131" i="60"/>
  <c r="AZ131" i="60"/>
  <c r="AY131" i="60"/>
  <c r="AX131" i="60"/>
  <c r="AW131" i="60"/>
  <c r="AV131" i="60"/>
  <c r="AU131" i="60"/>
  <c r="AT131" i="60"/>
  <c r="AS131" i="60"/>
  <c r="AR131" i="60"/>
  <c r="AQ131" i="60"/>
  <c r="AP131" i="60"/>
  <c r="AO131" i="60"/>
  <c r="AN131" i="60"/>
  <c r="AM131" i="60"/>
  <c r="AL131" i="60"/>
  <c r="AK131" i="60"/>
  <c r="AJ131" i="60"/>
  <c r="AI131" i="60"/>
  <c r="AH131" i="60"/>
  <c r="AG131" i="60"/>
  <c r="AF131" i="60"/>
  <c r="AE131" i="60"/>
  <c r="AD131" i="60"/>
  <c r="AC131" i="60"/>
  <c r="AB131" i="60"/>
  <c r="AA131" i="60"/>
  <c r="Z131" i="60"/>
  <c r="Y131" i="60"/>
  <c r="X131" i="60"/>
  <c r="W131" i="60"/>
  <c r="V131" i="60"/>
  <c r="U131" i="60"/>
  <c r="T131" i="60"/>
  <c r="S131" i="60"/>
  <c r="R131" i="60"/>
  <c r="Q131" i="60"/>
  <c r="P131" i="60"/>
  <c r="O131" i="60"/>
  <c r="N131" i="60"/>
  <c r="M131" i="60"/>
  <c r="L131" i="60"/>
  <c r="K131" i="60"/>
  <c r="J131" i="60"/>
  <c r="I131" i="60"/>
  <c r="H131" i="60"/>
  <c r="G131" i="60"/>
  <c r="F131" i="60"/>
  <c r="E131" i="60"/>
  <c r="D131" i="60"/>
  <c r="C131" i="60"/>
  <c r="CF100" i="60"/>
  <c r="CE100" i="60"/>
  <c r="CD100" i="60"/>
  <c r="CC100" i="60"/>
  <c r="CB100" i="60"/>
  <c r="CA100" i="60"/>
  <c r="BZ100" i="60"/>
  <c r="BY100" i="60"/>
  <c r="BX100" i="60"/>
  <c r="BW100" i="60"/>
  <c r="BV100" i="60"/>
  <c r="BU100" i="60"/>
  <c r="BT100" i="60"/>
  <c r="BS100" i="60"/>
  <c r="BR100" i="60"/>
  <c r="BQ100" i="60"/>
  <c r="BP100" i="60"/>
  <c r="BO100" i="60"/>
  <c r="BN100" i="60"/>
  <c r="BM100" i="60"/>
  <c r="BL100" i="60"/>
  <c r="BK100" i="60"/>
  <c r="BJ100" i="60"/>
  <c r="BI100" i="60"/>
  <c r="BH100" i="60"/>
  <c r="BG100" i="60"/>
  <c r="BF100" i="60"/>
  <c r="BE100" i="60"/>
  <c r="BD100" i="60"/>
  <c r="BC100" i="60"/>
  <c r="BB100" i="60"/>
  <c r="BA100" i="60"/>
  <c r="AZ100" i="60"/>
  <c r="AY100" i="60"/>
  <c r="AX100" i="60"/>
  <c r="AW100" i="60"/>
  <c r="AV100" i="60"/>
  <c r="AU100" i="60"/>
  <c r="AT100" i="60"/>
  <c r="AS100" i="60"/>
  <c r="AR100" i="60"/>
  <c r="AQ100" i="60"/>
  <c r="AP100" i="60"/>
  <c r="AO100" i="60"/>
  <c r="AN100" i="60"/>
  <c r="AM100" i="60"/>
  <c r="AL100" i="60"/>
  <c r="AK100" i="60"/>
  <c r="AJ100" i="60"/>
  <c r="AI100" i="60"/>
  <c r="AH100" i="60"/>
  <c r="AG100" i="60"/>
  <c r="AF100" i="60"/>
  <c r="AE100" i="60"/>
  <c r="AD100" i="60"/>
  <c r="AC100" i="60"/>
  <c r="AB100" i="60"/>
  <c r="AA100" i="60"/>
  <c r="Z100" i="60"/>
  <c r="Y100" i="60"/>
  <c r="X100" i="60"/>
  <c r="W100" i="60"/>
  <c r="V100" i="60"/>
  <c r="U100" i="60"/>
  <c r="T100" i="60"/>
  <c r="S100" i="60"/>
  <c r="R100" i="60"/>
  <c r="Q100" i="60"/>
  <c r="P100" i="60"/>
  <c r="O100" i="60"/>
  <c r="N100" i="60"/>
  <c r="M100" i="60"/>
  <c r="L100" i="60"/>
  <c r="K100" i="60"/>
  <c r="J100" i="60"/>
  <c r="I100" i="60"/>
  <c r="H100" i="60"/>
  <c r="G100" i="60"/>
  <c r="F100" i="60"/>
  <c r="E100" i="60"/>
  <c r="D100" i="60"/>
  <c r="C100" i="60"/>
  <c r="CC3" i="60"/>
  <c r="Z96" i="5"/>
  <c r="Z95" i="5"/>
  <c r="Z94" i="5"/>
  <c r="Z93" i="5"/>
  <c r="Z92" i="5"/>
  <c r="Z91" i="5"/>
  <c r="Z90" i="5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AB80" i="5" l="1"/>
  <c r="AB85" i="5"/>
  <c r="AB86" i="5"/>
  <c r="AB21" i="5"/>
  <c r="AB37" i="5"/>
  <c r="AB20" i="5"/>
  <c r="AB7" i="5"/>
  <c r="AB38" i="5"/>
  <c r="AB42" i="5"/>
  <c r="AB66" i="5"/>
  <c r="AB55" i="5"/>
  <c r="AB58" i="5"/>
  <c r="AB41" i="5"/>
  <c r="AB64" i="5"/>
  <c r="AB65" i="5"/>
  <c r="AB8" i="5"/>
  <c r="AB26" i="5"/>
  <c r="AB46" i="5"/>
  <c r="AB91" i="5"/>
  <c r="AB9" i="5"/>
  <c r="AB28" i="5"/>
  <c r="AB47" i="5"/>
  <c r="AB67" i="5"/>
  <c r="AB92" i="5"/>
  <c r="AB39" i="5"/>
  <c r="AB88" i="5"/>
  <c r="AB93" i="5"/>
  <c r="AB82" i="5"/>
  <c r="AB19" i="5"/>
  <c r="AB60" i="5"/>
  <c r="AB44" i="5"/>
  <c r="AB94" i="5"/>
  <c r="AB18" i="5"/>
  <c r="AB87" i="5"/>
  <c r="AB68" i="5"/>
  <c r="AB56" i="5"/>
  <c r="AB61" i="5"/>
  <c r="AB90" i="5"/>
  <c r="AB10" i="5"/>
  <c r="AB49" i="5"/>
  <c r="AB75" i="5"/>
  <c r="AB13" i="5"/>
  <c r="AB34" i="5"/>
  <c r="AB51" i="5"/>
  <c r="AB77" i="5"/>
  <c r="AB96" i="5"/>
  <c r="AB83" i="5"/>
  <c r="AB59" i="5"/>
  <c r="AB22" i="5"/>
  <c r="AB89" i="5"/>
  <c r="AB45" i="5"/>
  <c r="AB48" i="5"/>
  <c r="AB11" i="5"/>
  <c r="AB69" i="5"/>
  <c r="AB33" i="5"/>
  <c r="AB95" i="5"/>
  <c r="AB14" i="5"/>
  <c r="AB35" i="5"/>
  <c r="AB52" i="5"/>
  <c r="AB79" i="5"/>
  <c r="AB17" i="5"/>
  <c r="AB40" i="5"/>
  <c r="AB23" i="5"/>
  <c r="AB25" i="5"/>
  <c r="AB29" i="5"/>
  <c r="AB31" i="5"/>
  <c r="AB12" i="5"/>
  <c r="AB50" i="5"/>
  <c r="AB16" i="5"/>
  <c r="AB36" i="5"/>
  <c r="AB53" i="5"/>
  <c r="CD99" i="60"/>
  <c r="CD101" i="60" s="1"/>
  <c r="E133" i="60"/>
  <c r="U133" i="60"/>
  <c r="BA133" i="60"/>
  <c r="BQ133" i="60"/>
  <c r="CE99" i="60"/>
  <c r="CE101" i="60" s="1"/>
  <c r="F133" i="60"/>
  <c r="V133" i="60"/>
  <c r="BB133" i="60"/>
  <c r="BR133" i="60"/>
  <c r="G133" i="60"/>
  <c r="W133" i="60"/>
  <c r="BC133" i="60"/>
  <c r="BS133" i="60"/>
  <c r="R133" i="60"/>
  <c r="AX133" i="60"/>
  <c r="CD133" i="60"/>
  <c r="BN133" i="60"/>
  <c r="S133" i="60"/>
  <c r="AY133" i="60"/>
  <c r="BO133" i="60"/>
  <c r="CE133" i="60"/>
  <c r="AH133" i="60"/>
  <c r="H133" i="60"/>
  <c r="X133" i="60"/>
  <c r="AN133" i="60"/>
  <c r="BD133" i="60"/>
  <c r="BT133" i="60"/>
  <c r="AU133" i="60"/>
  <c r="P133" i="60"/>
  <c r="AF133" i="60"/>
  <c r="AV133" i="60"/>
  <c r="BL133" i="60"/>
  <c r="CB133" i="60"/>
  <c r="AW130" i="60"/>
  <c r="AW133" i="60" s="1"/>
  <c r="CA133" i="60"/>
  <c r="CD103" i="60" l="1"/>
  <c r="CD104" i="60"/>
  <c r="CC99" i="60"/>
  <c r="CC101" i="60" s="1"/>
  <c r="CE104" i="60"/>
  <c r="CE103" i="60"/>
  <c r="CF99" i="60"/>
  <c r="CF101" i="60" s="1"/>
  <c r="A133" i="60" a="1"/>
  <c r="A133" i="60" s="1"/>
  <c r="CE105" i="60" l="1"/>
  <c r="CE106" i="60"/>
  <c r="CF104" i="60"/>
  <c r="CF103" i="60"/>
  <c r="CC103" i="60"/>
  <c r="CC104" i="60"/>
  <c r="CD106" i="60"/>
  <c r="CD105" i="60"/>
  <c r="CC106" i="60" l="1"/>
  <c r="CC105" i="60"/>
  <c r="CD107" i="60"/>
  <c r="CD108" i="60"/>
  <c r="CF106" i="60"/>
  <c r="CF105" i="60"/>
  <c r="CE107" i="60"/>
  <c r="CE108" i="60"/>
  <c r="CC108" i="60" l="1"/>
  <c r="CC107" i="60"/>
  <c r="CF107" i="60"/>
  <c r="CF108" i="60"/>
  <c r="CD110" i="60"/>
  <c r="CD111" i="60" s="1"/>
  <c r="CD109" i="60"/>
  <c r="CD112" i="60" s="1"/>
  <c r="CE110" i="60"/>
  <c r="CE111" i="60" s="1"/>
  <c r="CE109" i="60"/>
  <c r="CE135" i="60" s="1"/>
  <c r="CE127" i="60" s="1"/>
  <c r="CD135" i="60" l="1"/>
  <c r="CD127" i="60" s="1"/>
  <c r="CD128" i="60" s="1"/>
  <c r="CD130" i="60" s="1"/>
  <c r="CF109" i="60"/>
  <c r="CF110" i="60"/>
  <c r="CF111" i="60" s="1"/>
  <c r="CE112" i="60"/>
  <c r="CE128" i="60" s="1"/>
  <c r="CE130" i="60" s="1"/>
  <c r="CC110" i="60"/>
  <c r="CC111" i="60" s="1"/>
  <c r="CC109" i="60"/>
  <c r="CC112" i="60" s="1"/>
  <c r="CF135" i="60" l="1"/>
  <c r="CF127" i="60" s="1"/>
  <c r="CC128" i="60"/>
  <c r="CC130" i="60" s="1"/>
  <c r="CF112" i="60"/>
  <c r="CC135" i="60"/>
  <c r="CC127" i="60" s="1"/>
  <c r="CF128" i="60" l="1"/>
  <c r="CF130" i="60" s="1"/>
  <c r="M97" i="44" l="1"/>
  <c r="M96" i="44"/>
  <c r="M95" i="44"/>
  <c r="M94" i="44"/>
  <c r="M93" i="44"/>
  <c r="M92" i="44"/>
  <c r="M91" i="44"/>
  <c r="M90" i="44"/>
  <c r="M89" i="44"/>
  <c r="M88" i="44"/>
  <c r="M87" i="44"/>
  <c r="M84" i="44"/>
  <c r="M82" i="44"/>
  <c r="M81" i="44"/>
  <c r="M78" i="44"/>
  <c r="M75" i="44"/>
  <c r="M74" i="44"/>
  <c r="M73" i="44"/>
  <c r="M72" i="44"/>
  <c r="M71" i="44"/>
  <c r="M67" i="44"/>
  <c r="M64" i="44"/>
  <c r="M28" i="44"/>
  <c r="M245" i="59"/>
  <c r="M235" i="59"/>
  <c r="Q235" i="59"/>
  <c r="N235" i="59" s="1"/>
  <c r="Q245" i="59"/>
  <c r="N245" i="59" s="1"/>
  <c r="M44" i="59"/>
  <c r="M43" i="59"/>
  <c r="M41" i="59"/>
  <c r="M45" i="59"/>
  <c r="AD284" i="59"/>
  <c r="AD283" i="59"/>
  <c r="AD282" i="59"/>
  <c r="AD281" i="59"/>
  <c r="AD280" i="59"/>
  <c r="AD279" i="59"/>
  <c r="AD278" i="59"/>
  <c r="AD277" i="59"/>
  <c r="AD276" i="59"/>
  <c r="AD275" i="59"/>
  <c r="AD274" i="59"/>
  <c r="AD273" i="59"/>
  <c r="AD272" i="59"/>
  <c r="AD271" i="59"/>
  <c r="AD270" i="59"/>
  <c r="AD269" i="59"/>
  <c r="AD268" i="59"/>
  <c r="AD267" i="59"/>
  <c r="AD266" i="59"/>
  <c r="AD265" i="59"/>
  <c r="AD264" i="59"/>
  <c r="AD263" i="59"/>
  <c r="AD262" i="59"/>
  <c r="AD261" i="59"/>
  <c r="AD260" i="59"/>
  <c r="AD259" i="59"/>
  <c r="AD258" i="59"/>
  <c r="AD257" i="59"/>
  <c r="AD256" i="59"/>
  <c r="AD255" i="59"/>
  <c r="AD254" i="59"/>
  <c r="AD253" i="59"/>
  <c r="AD252" i="59"/>
  <c r="AD251" i="59"/>
  <c r="AD250" i="59"/>
  <c r="AD249" i="59"/>
  <c r="AD248" i="59"/>
  <c r="AD247" i="59"/>
  <c r="AD246" i="59"/>
  <c r="AD245" i="59"/>
  <c r="AD244" i="59"/>
  <c r="AD243" i="59"/>
  <c r="AD242" i="59"/>
  <c r="AD241" i="59"/>
  <c r="AD240" i="59"/>
  <c r="AD239" i="59"/>
  <c r="AD238" i="59"/>
  <c r="AD237" i="59"/>
  <c r="AD236" i="59"/>
  <c r="AD235" i="59"/>
  <c r="AD234" i="59"/>
  <c r="AD233" i="59"/>
  <c r="AD232" i="59"/>
  <c r="AD231" i="59"/>
  <c r="AD230" i="59"/>
  <c r="AD229" i="59"/>
  <c r="AD228" i="59"/>
  <c r="AD227" i="59"/>
  <c r="AD226" i="59"/>
  <c r="AD225" i="59"/>
  <c r="AD224" i="59"/>
  <c r="AD223" i="59"/>
  <c r="AD222" i="59"/>
  <c r="AD221" i="59"/>
  <c r="AD220" i="59"/>
  <c r="AD219" i="59"/>
  <c r="AD218" i="59"/>
  <c r="AD217" i="59"/>
  <c r="AD216" i="59"/>
  <c r="AD215" i="59"/>
  <c r="AD214" i="59"/>
  <c r="AD213" i="59"/>
  <c r="AD212" i="59"/>
  <c r="AD211" i="59"/>
  <c r="AD210" i="59"/>
  <c r="AD209" i="59"/>
  <c r="AD208" i="59"/>
  <c r="AD207" i="59"/>
  <c r="AD206" i="59"/>
  <c r="AD205" i="59"/>
  <c r="AD204" i="59"/>
  <c r="AD203" i="59"/>
  <c r="AD202" i="59"/>
  <c r="AD201" i="59"/>
  <c r="AD200" i="59"/>
  <c r="AD199" i="59"/>
  <c r="AD198" i="59"/>
  <c r="AD197" i="59"/>
  <c r="AD196" i="59"/>
  <c r="AD195" i="59"/>
  <c r="AD194" i="59"/>
  <c r="AD193" i="59"/>
  <c r="AD192" i="59"/>
  <c r="AD191" i="59"/>
  <c r="AD190" i="59"/>
  <c r="AD189" i="59"/>
  <c r="AD188" i="59"/>
  <c r="AD187" i="59"/>
  <c r="AD186" i="59"/>
  <c r="AD185" i="59"/>
  <c r="AD184" i="59"/>
  <c r="AD183" i="59"/>
  <c r="AD182" i="59"/>
  <c r="AD181" i="59"/>
  <c r="AD180" i="59"/>
  <c r="AD179" i="59"/>
  <c r="AD178" i="59"/>
  <c r="AD177" i="59"/>
  <c r="AD176" i="59"/>
  <c r="AD175" i="59"/>
  <c r="AD174" i="59"/>
  <c r="AD173" i="59"/>
  <c r="AD172" i="59"/>
  <c r="AD171" i="59"/>
  <c r="AD170" i="59"/>
  <c r="AD169" i="59"/>
  <c r="AD168" i="59"/>
  <c r="AD167" i="59"/>
  <c r="AD166" i="59"/>
  <c r="AD165" i="59"/>
  <c r="AD164" i="59"/>
  <c r="AD163" i="59"/>
  <c r="AD162" i="59"/>
  <c r="AD161" i="59"/>
  <c r="AD160" i="59"/>
  <c r="AD159" i="59"/>
  <c r="AD158" i="59"/>
  <c r="AD157" i="59"/>
  <c r="AD156" i="59"/>
  <c r="AD155" i="59"/>
  <c r="AD154" i="59"/>
  <c r="AD153" i="59"/>
  <c r="AD152" i="59"/>
  <c r="AD151" i="59"/>
  <c r="AD150" i="59"/>
  <c r="AD149" i="59"/>
  <c r="AD148" i="59"/>
  <c r="AD147" i="59"/>
  <c r="AD146" i="59"/>
  <c r="AD145" i="59"/>
  <c r="AD144" i="59"/>
  <c r="AD143" i="59"/>
  <c r="AD142" i="59"/>
  <c r="AD141" i="59"/>
  <c r="AD140" i="59"/>
  <c r="AD139" i="59"/>
  <c r="AD138" i="59"/>
  <c r="AD137" i="59"/>
  <c r="AD136" i="59"/>
  <c r="AD135" i="59"/>
  <c r="AD134" i="59"/>
  <c r="AD133" i="59"/>
  <c r="AD132" i="59"/>
  <c r="AD131" i="59"/>
  <c r="AD130" i="59"/>
  <c r="AD129" i="59"/>
  <c r="AD128" i="59"/>
  <c r="AD127" i="59"/>
  <c r="AD126" i="59"/>
  <c r="AD125" i="59"/>
  <c r="AD124" i="59"/>
  <c r="AD123" i="59"/>
  <c r="AD122" i="59"/>
  <c r="AD121" i="59"/>
  <c r="AD120" i="59"/>
  <c r="AD119" i="59"/>
  <c r="AD118" i="59"/>
  <c r="AD117" i="59"/>
  <c r="AD116" i="59"/>
  <c r="AD115" i="59"/>
  <c r="AD114" i="59"/>
  <c r="AD113" i="59"/>
  <c r="AD112" i="59"/>
  <c r="AD111" i="59"/>
  <c r="AD110" i="59"/>
  <c r="AD109" i="59"/>
  <c r="AD108" i="59"/>
  <c r="AD107" i="59"/>
  <c r="AD106" i="59"/>
  <c r="AD105" i="59"/>
  <c r="AD104" i="59"/>
  <c r="AD103" i="59"/>
  <c r="AD102" i="59"/>
  <c r="AD101" i="59"/>
  <c r="AD100" i="59"/>
  <c r="AD99" i="59"/>
  <c r="AD98" i="59"/>
  <c r="AD97" i="59"/>
  <c r="AD96" i="59"/>
  <c r="AD95" i="59"/>
  <c r="AD94" i="59"/>
  <c r="AD93" i="59"/>
  <c r="AD92" i="59"/>
  <c r="AD91" i="59"/>
  <c r="AD90" i="59"/>
  <c r="AD89" i="59"/>
  <c r="AD88" i="59"/>
  <c r="AD87" i="59"/>
  <c r="AD86" i="59"/>
  <c r="AD85" i="59"/>
  <c r="AD84" i="59"/>
  <c r="AD83" i="59"/>
  <c r="AD82" i="59"/>
  <c r="AD81" i="59"/>
  <c r="AD80" i="59"/>
  <c r="AD79" i="59"/>
  <c r="AD78" i="59"/>
  <c r="AD77" i="59"/>
  <c r="AD76" i="59"/>
  <c r="AD75" i="59"/>
  <c r="AD74" i="59"/>
  <c r="AD73" i="59"/>
  <c r="AD72" i="59"/>
  <c r="AD71" i="59"/>
  <c r="AD70" i="59"/>
  <c r="AD69" i="59"/>
  <c r="AD68" i="59"/>
  <c r="AD67" i="59"/>
  <c r="AD66" i="59"/>
  <c r="AD65" i="59"/>
  <c r="AD64" i="59"/>
  <c r="AD63" i="59"/>
  <c r="AD62" i="59"/>
  <c r="AD61" i="59"/>
  <c r="AD60" i="59"/>
  <c r="AD59" i="59"/>
  <c r="AD58" i="59"/>
  <c r="AD57" i="59"/>
  <c r="AD56" i="59"/>
  <c r="AD55" i="59"/>
  <c r="AD54" i="59"/>
  <c r="AD53" i="59"/>
  <c r="AD52" i="59"/>
  <c r="AD51" i="59"/>
  <c r="AD50" i="59"/>
  <c r="AD49" i="59"/>
  <c r="AD48" i="59"/>
  <c r="AD47" i="59"/>
  <c r="AD46" i="59"/>
  <c r="AD45" i="59"/>
  <c r="AD44" i="59"/>
  <c r="AD43" i="59"/>
  <c r="AD42" i="59"/>
  <c r="AD41" i="59"/>
  <c r="AD40" i="59"/>
  <c r="AD39" i="59"/>
  <c r="AD38" i="59"/>
  <c r="AD37" i="59"/>
  <c r="AD36" i="59"/>
  <c r="AD35" i="59"/>
  <c r="AD34" i="59"/>
  <c r="AD33" i="59"/>
  <c r="AD32" i="59"/>
  <c r="AD31" i="59"/>
  <c r="AD30" i="59"/>
  <c r="AD29" i="59"/>
  <c r="AD28" i="59"/>
  <c r="AD27" i="59"/>
  <c r="AD26" i="59"/>
  <c r="AD25" i="59"/>
  <c r="AD24" i="59"/>
  <c r="AD23" i="59"/>
  <c r="AD22" i="59"/>
  <c r="AD21" i="59"/>
  <c r="AD20" i="59"/>
  <c r="AD19" i="59"/>
  <c r="AD18" i="59"/>
  <c r="AD17" i="59"/>
  <c r="AD16" i="59"/>
  <c r="AD15" i="59"/>
  <c r="AD14" i="59"/>
  <c r="AD13" i="59"/>
  <c r="AD12" i="59"/>
  <c r="AD11" i="59"/>
  <c r="AD10" i="59"/>
  <c r="AD9" i="59"/>
  <c r="AD8" i="59"/>
  <c r="AD7" i="59"/>
  <c r="AD6" i="59"/>
  <c r="M6" i="59"/>
  <c r="N173" i="59"/>
  <c r="Q172" i="59"/>
  <c r="N172" i="59" s="1"/>
  <c r="Q171" i="59"/>
  <c r="N171" i="59" s="1"/>
  <c r="Q170" i="59"/>
  <c r="N170" i="59" s="1"/>
  <c r="Q169" i="59"/>
  <c r="N169" i="59" s="1"/>
  <c r="Q168" i="59"/>
  <c r="N168" i="59" s="1"/>
  <c r="Q167" i="59"/>
  <c r="N167" i="59" s="1"/>
  <c r="M53" i="44" s="1"/>
  <c r="Q166" i="59"/>
  <c r="N166" i="59" s="1"/>
  <c r="Q165" i="59"/>
  <c r="N165" i="59" s="1"/>
  <c r="M50" i="44" s="1"/>
  <c r="Q164" i="59"/>
  <c r="N164" i="59" s="1"/>
  <c r="Q163" i="59"/>
  <c r="N163" i="59" s="1"/>
  <c r="Q162" i="59"/>
  <c r="N162" i="59" s="1"/>
  <c r="Q161" i="59"/>
  <c r="N161" i="59" s="1"/>
  <c r="Q160" i="59"/>
  <c r="N160" i="59" s="1"/>
  <c r="Q159" i="59"/>
  <c r="N159" i="59" s="1"/>
  <c r="Q158" i="59"/>
  <c r="Q157" i="59"/>
  <c r="N157" i="59" s="1"/>
  <c r="Q156" i="59"/>
  <c r="N156" i="59" s="1"/>
  <c r="Q155" i="59"/>
  <c r="N155" i="59" s="1"/>
  <c r="Q154" i="59"/>
  <c r="N154" i="59" s="1"/>
  <c r="Q153" i="59"/>
  <c r="N153" i="59" s="1"/>
  <c r="Q152" i="59"/>
  <c r="N152" i="59" s="1"/>
  <c r="Q151" i="59"/>
  <c r="N151" i="59" s="1"/>
  <c r="Q150" i="59"/>
  <c r="N150" i="59" s="1"/>
  <c r="Q149" i="59"/>
  <c r="N149" i="59" s="1"/>
  <c r="Q148" i="59"/>
  <c r="Q147" i="59"/>
  <c r="N147" i="59" s="1"/>
  <c r="Q146" i="59"/>
  <c r="N146" i="59" s="1"/>
  <c r="Q145" i="59"/>
  <c r="N145" i="59" s="1"/>
  <c r="Q144" i="59"/>
  <c r="N144" i="59" s="1"/>
  <c r="Q143" i="59"/>
  <c r="N143" i="59" s="1"/>
  <c r="M77" i="44" s="1"/>
  <c r="Q142" i="59"/>
  <c r="Q141" i="59"/>
  <c r="N141" i="59" s="1"/>
  <c r="Q140" i="59"/>
  <c r="Q139" i="59"/>
  <c r="Q138" i="59"/>
  <c r="N138" i="59" s="1"/>
  <c r="Q137" i="59"/>
  <c r="N137" i="59" s="1"/>
  <c r="Q136" i="59"/>
  <c r="Q135" i="59"/>
  <c r="N135" i="59" s="1"/>
  <c r="Q134" i="59"/>
  <c r="N134" i="59" s="1"/>
  <c r="Q133" i="59"/>
  <c r="Q132" i="59"/>
  <c r="N132" i="59" s="1"/>
  <c r="Q131" i="59"/>
  <c r="N131" i="59" s="1"/>
  <c r="Q130" i="59"/>
  <c r="N130" i="59" s="1"/>
  <c r="Q129" i="59"/>
  <c r="Q128" i="59"/>
  <c r="N128" i="59" s="1"/>
  <c r="Q127" i="59"/>
  <c r="N127" i="59" s="1"/>
  <c r="Q126" i="59"/>
  <c r="N126" i="59" s="1"/>
  <c r="Q125" i="59"/>
  <c r="Q124" i="59"/>
  <c r="N124" i="59" s="1"/>
  <c r="Q123" i="59"/>
  <c r="N123" i="59" s="1"/>
  <c r="Q122" i="59"/>
  <c r="N122" i="59" s="1"/>
  <c r="Q121" i="59"/>
  <c r="N121" i="59" s="1"/>
  <c r="Q120" i="59"/>
  <c r="N120" i="59" s="1"/>
  <c r="Q119" i="59"/>
  <c r="Q118" i="59"/>
  <c r="N118" i="59" s="1"/>
  <c r="Q117" i="59"/>
  <c r="N117" i="59" s="1"/>
  <c r="Q116" i="59"/>
  <c r="N116" i="59" s="1"/>
  <c r="Q115" i="59"/>
  <c r="N115" i="59" s="1"/>
  <c r="Q114" i="59"/>
  <c r="N114" i="59" s="1"/>
  <c r="Q113" i="59"/>
  <c r="N113" i="59" s="1"/>
  <c r="Q112" i="59"/>
  <c r="N112" i="59" s="1"/>
  <c r="Q111" i="59"/>
  <c r="N111" i="59" s="1"/>
  <c r="Q110" i="59"/>
  <c r="N110" i="59" s="1"/>
  <c r="Q109" i="59"/>
  <c r="N109" i="59" s="1"/>
  <c r="Q108" i="59"/>
  <c r="N108" i="59" s="1"/>
  <c r="Q107" i="59"/>
  <c r="N107" i="59" s="1"/>
  <c r="Q106" i="59"/>
  <c r="N106" i="59" s="1"/>
  <c r="Q105" i="59"/>
  <c r="N105" i="59" s="1"/>
  <c r="Q104" i="59"/>
  <c r="N104" i="59" s="1"/>
  <c r="Q103" i="59"/>
  <c r="N103" i="59" s="1"/>
  <c r="Q102" i="59"/>
  <c r="Q101" i="59"/>
  <c r="N101" i="59" s="1"/>
  <c r="Q100" i="59"/>
  <c r="N100" i="59" s="1"/>
  <c r="Q99" i="59"/>
  <c r="Q98" i="59"/>
  <c r="N98" i="59" s="1"/>
  <c r="Q97" i="59"/>
  <c r="N97" i="59" s="1"/>
  <c r="Q96" i="59"/>
  <c r="Q95" i="59"/>
  <c r="N95" i="59" s="1"/>
  <c r="Q94" i="59"/>
  <c r="N94" i="59" s="1"/>
  <c r="Q93" i="59"/>
  <c r="N93" i="59" s="1"/>
  <c r="Q92" i="59"/>
  <c r="N92" i="59" s="1"/>
  <c r="Q91" i="59"/>
  <c r="Q90" i="59"/>
  <c r="N90" i="59" s="1"/>
  <c r="Q89" i="59"/>
  <c r="N89" i="59" s="1"/>
  <c r="Q88" i="59"/>
  <c r="N88" i="59" s="1"/>
  <c r="M62" i="44" s="1"/>
  <c r="Q87" i="59"/>
  <c r="N87" i="59" s="1"/>
  <c r="Q86" i="59"/>
  <c r="N86" i="59" s="1"/>
  <c r="Q85" i="59"/>
  <c r="N85" i="59" s="1"/>
  <c r="Q84" i="59"/>
  <c r="N84" i="59" s="1"/>
  <c r="Q83" i="59"/>
  <c r="N83" i="59" s="1"/>
  <c r="Q82" i="59"/>
  <c r="N82" i="59" s="1"/>
  <c r="Q81" i="59"/>
  <c r="N81" i="59" s="1"/>
  <c r="Q80" i="59"/>
  <c r="N80" i="59" s="1"/>
  <c r="Q79" i="59"/>
  <c r="N79" i="59" s="1"/>
  <c r="Q78" i="59"/>
  <c r="N78" i="59" s="1"/>
  <c r="Q77" i="59"/>
  <c r="N77" i="59" s="1"/>
  <c r="Q76" i="59"/>
  <c r="N76" i="59" s="1"/>
  <c r="M31" i="44" s="1"/>
  <c r="Q75" i="59"/>
  <c r="Q74" i="59"/>
  <c r="N74" i="59" s="1"/>
  <c r="Q73" i="59"/>
  <c r="Q72" i="59"/>
  <c r="N72" i="59" s="1"/>
  <c r="Q71" i="59"/>
  <c r="N71" i="59" s="1"/>
  <c r="Q70" i="59"/>
  <c r="N70" i="59" s="1"/>
  <c r="Q69" i="59"/>
  <c r="N69" i="59" s="1"/>
  <c r="Q68" i="59"/>
  <c r="N68" i="59" s="1"/>
  <c r="Q67" i="59"/>
  <c r="N67" i="59" s="1"/>
  <c r="Q66" i="59"/>
  <c r="N66" i="59" s="1"/>
  <c r="Q65" i="59"/>
  <c r="N65" i="59" s="1"/>
  <c r="M59" i="44" s="1"/>
  <c r="Q64" i="59"/>
  <c r="N64" i="59" s="1"/>
  <c r="Q63" i="59"/>
  <c r="N63" i="59" s="1"/>
  <c r="Q62" i="59"/>
  <c r="N62" i="59" s="1"/>
  <c r="Q61" i="59"/>
  <c r="N61" i="59" s="1"/>
  <c r="Q60" i="59"/>
  <c r="N60" i="59" s="1"/>
  <c r="Q59" i="59"/>
  <c r="N59" i="59" s="1"/>
  <c r="M42" i="44" s="1"/>
  <c r="Q58" i="59"/>
  <c r="N58" i="59" s="1"/>
  <c r="Q57" i="59"/>
  <c r="Q56" i="59"/>
  <c r="N56" i="59" s="1"/>
  <c r="Q55" i="59"/>
  <c r="N55" i="59" s="1"/>
  <c r="Q54" i="59"/>
  <c r="N54" i="59" s="1"/>
  <c r="Q53" i="59"/>
  <c r="N53" i="59" s="1"/>
  <c r="Q52" i="59"/>
  <c r="N52" i="59" s="1"/>
  <c r="Q51" i="59"/>
  <c r="Q50" i="59"/>
  <c r="N50" i="59" s="1"/>
  <c r="Q49" i="59"/>
  <c r="N49" i="59" s="1"/>
  <c r="Q48" i="59"/>
  <c r="N48" i="59" s="1"/>
  <c r="Q47" i="59"/>
  <c r="N47" i="59" s="1"/>
  <c r="Q46" i="59"/>
  <c r="N46" i="59" s="1"/>
  <c r="Q45" i="59"/>
  <c r="N45" i="59" s="1"/>
  <c r="Q44" i="59"/>
  <c r="N44" i="59" s="1"/>
  <c r="Q43" i="59"/>
  <c r="N43" i="59" s="1"/>
  <c r="Q42" i="59"/>
  <c r="N42" i="59" s="1"/>
  <c r="Q41" i="59"/>
  <c r="N41" i="59" s="1"/>
  <c r="Q40" i="59"/>
  <c r="N40" i="59" s="1"/>
  <c r="Q39" i="59"/>
  <c r="N39" i="59" s="1"/>
  <c r="Q38" i="59"/>
  <c r="N38" i="59" s="1"/>
  <c r="Q37" i="59"/>
  <c r="Q36" i="59"/>
  <c r="N36" i="59" s="1"/>
  <c r="Q35" i="59"/>
  <c r="N35" i="59" s="1"/>
  <c r="Q34" i="59"/>
  <c r="Q33" i="59"/>
  <c r="N33" i="59" s="1"/>
  <c r="Q32" i="59"/>
  <c r="Q31" i="59"/>
  <c r="N31" i="59" s="1"/>
  <c r="Q30" i="59"/>
  <c r="N30" i="59" s="1"/>
  <c r="Q29" i="59"/>
  <c r="N29" i="59" s="1"/>
  <c r="Q28" i="59"/>
  <c r="N28" i="59" s="1"/>
  <c r="Q27" i="59"/>
  <c r="N27" i="59" s="1"/>
  <c r="M18" i="44" s="1"/>
  <c r="Q26" i="59"/>
  <c r="N26" i="59" s="1"/>
  <c r="Q25" i="59"/>
  <c r="N25" i="59" s="1"/>
  <c r="Q24" i="59"/>
  <c r="N24" i="59" s="1"/>
  <c r="Q23" i="59"/>
  <c r="N23" i="59" s="1"/>
  <c r="Q22" i="59"/>
  <c r="Q21" i="59"/>
  <c r="N21" i="59" s="1"/>
  <c r="Q20" i="59"/>
  <c r="N20" i="59" s="1"/>
  <c r="Q19" i="59"/>
  <c r="N19" i="59" s="1"/>
  <c r="Q18" i="59"/>
  <c r="N18" i="59" s="1"/>
  <c r="Q17" i="59"/>
  <c r="N17" i="59" s="1"/>
  <c r="Q16" i="59"/>
  <c r="Q15" i="59"/>
  <c r="N15" i="59" s="1"/>
  <c r="Q14" i="59"/>
  <c r="N14" i="59" s="1"/>
  <c r="Q13" i="59"/>
  <c r="N13" i="59" s="1"/>
  <c r="Q12" i="59"/>
  <c r="N12" i="59" s="1"/>
  <c r="Q11" i="59"/>
  <c r="Q10" i="59"/>
  <c r="Q9" i="59"/>
  <c r="N9" i="59" s="1"/>
  <c r="Q8" i="59"/>
  <c r="N8" i="59" s="1"/>
  <c r="Q7" i="59"/>
  <c r="N7" i="59" s="1"/>
  <c r="Q6" i="59"/>
  <c r="N6" i="59" s="1"/>
  <c r="Q276" i="59"/>
  <c r="N276" i="59" s="1"/>
  <c r="Q284" i="59"/>
  <c r="N284" i="59" s="1"/>
  <c r="M80" i="44" s="1"/>
  <c r="Q283" i="59"/>
  <c r="N283" i="59" s="1"/>
  <c r="Q282" i="59"/>
  <c r="Q281" i="59"/>
  <c r="N281" i="59" s="1"/>
  <c r="Q280" i="59"/>
  <c r="N280" i="59" s="1"/>
  <c r="Q279" i="59"/>
  <c r="N279" i="59" s="1"/>
  <c r="Q278" i="59"/>
  <c r="N278" i="59" s="1"/>
  <c r="Q277" i="59"/>
  <c r="N277" i="59" s="1"/>
  <c r="Q275" i="59"/>
  <c r="N275" i="59" s="1"/>
  <c r="Q274" i="59"/>
  <c r="Q273" i="59"/>
  <c r="Q272" i="59"/>
  <c r="N272" i="59" s="1"/>
  <c r="Q271" i="59"/>
  <c r="N271" i="59" s="1"/>
  <c r="Q270" i="59"/>
  <c r="N270" i="59" s="1"/>
  <c r="Q269" i="59"/>
  <c r="N269" i="59" s="1"/>
  <c r="Q268" i="59"/>
  <c r="N268" i="59" s="1"/>
  <c r="Q267" i="59"/>
  <c r="N267" i="59" s="1"/>
  <c r="Q266" i="59"/>
  <c r="N266" i="59" s="1"/>
  <c r="Q265" i="59"/>
  <c r="N265" i="59" s="1"/>
  <c r="Q264" i="59"/>
  <c r="N264" i="59" s="1"/>
  <c r="Q263" i="59"/>
  <c r="N263" i="59" s="1"/>
  <c r="Q262" i="59"/>
  <c r="N262" i="59" s="1"/>
  <c r="Q261" i="59"/>
  <c r="N261" i="59" s="1"/>
  <c r="Q260" i="59"/>
  <c r="Q259" i="59"/>
  <c r="N259" i="59" s="1"/>
  <c r="Q258" i="59"/>
  <c r="N258" i="59" s="1"/>
  <c r="Q257" i="59"/>
  <c r="N257" i="59" s="1"/>
  <c r="Q256" i="59"/>
  <c r="N256" i="59" s="1"/>
  <c r="Q255" i="59"/>
  <c r="N255" i="59" s="1"/>
  <c r="Q254" i="59"/>
  <c r="N254" i="59" s="1"/>
  <c r="Q253" i="59"/>
  <c r="N253" i="59" s="1"/>
  <c r="Q252" i="59"/>
  <c r="N252" i="59" s="1"/>
  <c r="M57" i="44" s="1"/>
  <c r="Q251" i="59"/>
  <c r="N251" i="59" s="1"/>
  <c r="Q250" i="59"/>
  <c r="N250" i="59" s="1"/>
  <c r="Q249" i="59"/>
  <c r="N249" i="59" s="1"/>
  <c r="Q248" i="59"/>
  <c r="N248" i="59" s="1"/>
  <c r="Q247" i="59"/>
  <c r="N247" i="59" s="1"/>
  <c r="Q246" i="59"/>
  <c r="N246" i="59" s="1"/>
  <c r="M85" i="44" s="1"/>
  <c r="Q244" i="59"/>
  <c r="N244" i="59" s="1"/>
  <c r="Q243" i="59"/>
  <c r="N243" i="59" s="1"/>
  <c r="Q242" i="59"/>
  <c r="N242" i="59" s="1"/>
  <c r="Q241" i="59"/>
  <c r="N241" i="59" s="1"/>
  <c r="Q240" i="59"/>
  <c r="N240" i="59" s="1"/>
  <c r="Q239" i="59"/>
  <c r="N239" i="59" s="1"/>
  <c r="Q238" i="59"/>
  <c r="N238" i="59" s="1"/>
  <c r="Q237" i="59"/>
  <c r="N237" i="59" s="1"/>
  <c r="Q236" i="59"/>
  <c r="N236" i="59" s="1"/>
  <c r="Q234" i="59"/>
  <c r="N234" i="59" s="1"/>
  <c r="Q233" i="59"/>
  <c r="N233" i="59" s="1"/>
  <c r="Q232" i="59"/>
  <c r="N232" i="59" s="1"/>
  <c r="Q231" i="59"/>
  <c r="N231" i="59" s="1"/>
  <c r="Q230" i="59"/>
  <c r="N230" i="59" s="1"/>
  <c r="Q229" i="59"/>
  <c r="N229" i="59" s="1"/>
  <c r="Q228" i="59"/>
  <c r="N228" i="59" s="1"/>
  <c r="Q227" i="59"/>
  <c r="N227" i="59" s="1"/>
  <c r="M86" i="44" s="1"/>
  <c r="Q226" i="59"/>
  <c r="N226" i="59" s="1"/>
  <c r="Q225" i="59"/>
  <c r="N225" i="59" s="1"/>
  <c r="Q224" i="59"/>
  <c r="N224" i="59" s="1"/>
  <c r="Q223" i="59"/>
  <c r="Q222" i="59"/>
  <c r="N222" i="59" s="1"/>
  <c r="Q221" i="59"/>
  <c r="N221" i="59" s="1"/>
  <c r="Q220" i="59"/>
  <c r="N220" i="59" s="1"/>
  <c r="Q219" i="59"/>
  <c r="N219" i="59" s="1"/>
  <c r="M54" i="44" s="1"/>
  <c r="Q218" i="59"/>
  <c r="N218" i="59" s="1"/>
  <c r="Q217" i="59"/>
  <c r="N217" i="59" s="1"/>
  <c r="Q216" i="59"/>
  <c r="Q215" i="59"/>
  <c r="N215" i="59" s="1"/>
  <c r="Q214" i="59"/>
  <c r="Q213" i="59"/>
  <c r="N213" i="59" s="1"/>
  <c r="Q212" i="59"/>
  <c r="N212" i="59" s="1"/>
  <c r="Q211" i="59"/>
  <c r="Q210" i="59"/>
  <c r="N210" i="59" s="1"/>
  <c r="Q209" i="59"/>
  <c r="N209" i="59" s="1"/>
  <c r="Q208" i="59"/>
  <c r="N208" i="59" s="1"/>
  <c r="Q207" i="59"/>
  <c r="N207" i="59" s="1"/>
  <c r="Q206" i="59"/>
  <c r="N206" i="59" s="1"/>
  <c r="Q205" i="59"/>
  <c r="N205" i="59" s="1"/>
  <c r="Q204" i="59"/>
  <c r="N204" i="59" s="1"/>
  <c r="Q203" i="59"/>
  <c r="N203" i="59" s="1"/>
  <c r="Q202" i="59"/>
  <c r="Q201" i="59"/>
  <c r="N201" i="59" s="1"/>
  <c r="Q200" i="59"/>
  <c r="N200" i="59" s="1"/>
  <c r="Q199" i="59"/>
  <c r="N199" i="59" s="1"/>
  <c r="Q198" i="59"/>
  <c r="N198" i="59" s="1"/>
  <c r="Q197" i="59"/>
  <c r="N197" i="59" s="1"/>
  <c r="Q196" i="59"/>
  <c r="N196" i="59" s="1"/>
  <c r="Q195" i="59"/>
  <c r="N195" i="59" s="1"/>
  <c r="Q194" i="59"/>
  <c r="N194" i="59" s="1"/>
  <c r="Q193" i="59"/>
  <c r="N193" i="59" s="1"/>
  <c r="Q192" i="59"/>
  <c r="N192" i="59" s="1"/>
  <c r="Q191" i="59"/>
  <c r="N191" i="59" s="1"/>
  <c r="Q190" i="59"/>
  <c r="N190" i="59" s="1"/>
  <c r="Q189" i="59"/>
  <c r="Q188" i="59"/>
  <c r="N188" i="59" s="1"/>
  <c r="Q187" i="59"/>
  <c r="N187" i="59" s="1"/>
  <c r="Q186" i="59"/>
  <c r="N186" i="59" s="1"/>
  <c r="Q185" i="59"/>
  <c r="N185" i="59" s="1"/>
  <c r="Q184" i="59"/>
  <c r="N184" i="59" s="1"/>
  <c r="Q183" i="59"/>
  <c r="N183" i="59" s="1"/>
  <c r="Q182" i="59"/>
  <c r="N182" i="59" s="1"/>
  <c r="Q181" i="59"/>
  <c r="N181" i="59" s="1"/>
  <c r="Q180" i="59"/>
  <c r="N180" i="59" s="1"/>
  <c r="Q179" i="59"/>
  <c r="Q178" i="59"/>
  <c r="Q177" i="59"/>
  <c r="N177" i="59" s="1"/>
  <c r="Q176" i="59"/>
  <c r="N176" i="59" s="1"/>
  <c r="Q175" i="59"/>
  <c r="N175" i="59" s="1"/>
  <c r="Q174" i="59"/>
  <c r="N174" i="59" s="1"/>
  <c r="M274" i="59"/>
  <c r="M179" i="59"/>
  <c r="M223" i="59"/>
  <c r="M211" i="59"/>
  <c r="M178" i="59"/>
  <c r="M57" i="59"/>
  <c r="M282" i="59"/>
  <c r="M273" i="59"/>
  <c r="M260" i="59"/>
  <c r="M216" i="59"/>
  <c r="M214" i="59"/>
  <c r="M202" i="59"/>
  <c r="M189" i="59"/>
  <c r="M158" i="59"/>
  <c r="M148" i="59"/>
  <c r="M142" i="59"/>
  <c r="M140" i="59"/>
  <c r="M139" i="59"/>
  <c r="M136" i="59"/>
  <c r="M133" i="59"/>
  <c r="M129" i="59"/>
  <c r="M125" i="59"/>
  <c r="M119" i="59"/>
  <c r="M102" i="59"/>
  <c r="M99" i="59"/>
  <c r="M96" i="59"/>
  <c r="M91" i="59"/>
  <c r="M75" i="59"/>
  <c r="M73" i="59"/>
  <c r="M51" i="59"/>
  <c r="M37" i="59"/>
  <c r="M34" i="59"/>
  <c r="M32" i="59"/>
  <c r="M22" i="59"/>
  <c r="M16" i="59"/>
  <c r="M11" i="59"/>
  <c r="M10" i="59"/>
  <c r="M284" i="59"/>
  <c r="M283" i="59"/>
  <c r="M281" i="59"/>
  <c r="M280" i="59"/>
  <c r="M279" i="59"/>
  <c r="M278" i="59"/>
  <c r="M277" i="59"/>
  <c r="M276" i="59"/>
  <c r="M275" i="59"/>
  <c r="M272" i="59"/>
  <c r="M271" i="59"/>
  <c r="M270" i="59"/>
  <c r="M269" i="59"/>
  <c r="M268" i="59"/>
  <c r="M267" i="59"/>
  <c r="M266" i="59"/>
  <c r="M265" i="59"/>
  <c r="M264" i="59"/>
  <c r="M263" i="59"/>
  <c r="M262" i="59"/>
  <c r="M261" i="59"/>
  <c r="M259" i="59"/>
  <c r="M258" i="59"/>
  <c r="M257" i="59"/>
  <c r="M256" i="59"/>
  <c r="M255" i="59"/>
  <c r="M254" i="59"/>
  <c r="M253" i="59"/>
  <c r="M252" i="59"/>
  <c r="M251" i="59"/>
  <c r="M250" i="59"/>
  <c r="M249" i="59"/>
  <c r="M248" i="59"/>
  <c r="M247" i="59"/>
  <c r="M246" i="59"/>
  <c r="M244" i="59"/>
  <c r="M243" i="59"/>
  <c r="M242" i="59"/>
  <c r="M241" i="59"/>
  <c r="M240" i="59"/>
  <c r="M239" i="59"/>
  <c r="M238" i="59"/>
  <c r="M237" i="59"/>
  <c r="M236" i="59"/>
  <c r="M234" i="59"/>
  <c r="M233" i="59"/>
  <c r="M232" i="59"/>
  <c r="M231" i="59"/>
  <c r="M230" i="59"/>
  <c r="M229" i="59"/>
  <c r="M228" i="59"/>
  <c r="M227" i="59"/>
  <c r="M226" i="59"/>
  <c r="M225" i="59"/>
  <c r="M224" i="59"/>
  <c r="M222" i="59"/>
  <c r="M221" i="59"/>
  <c r="M220" i="59"/>
  <c r="M219" i="59"/>
  <c r="M218" i="59"/>
  <c r="M217" i="59"/>
  <c r="M215" i="59"/>
  <c r="M213" i="59"/>
  <c r="M212" i="59"/>
  <c r="M210" i="59"/>
  <c r="M209" i="59"/>
  <c r="M208" i="59"/>
  <c r="M207" i="59"/>
  <c r="M206" i="59"/>
  <c r="M205" i="59"/>
  <c r="M204" i="59"/>
  <c r="M203" i="59"/>
  <c r="M201" i="59"/>
  <c r="M200" i="59"/>
  <c r="M199" i="59"/>
  <c r="M198" i="59"/>
  <c r="M197" i="59"/>
  <c r="M196" i="59"/>
  <c r="M195" i="59"/>
  <c r="M194" i="59"/>
  <c r="M193" i="59"/>
  <c r="M192" i="59"/>
  <c r="M191" i="59"/>
  <c r="M190" i="59"/>
  <c r="M188" i="59"/>
  <c r="M187" i="59"/>
  <c r="M186" i="59"/>
  <c r="M185" i="59"/>
  <c r="M184" i="59"/>
  <c r="M183" i="59"/>
  <c r="M182" i="59"/>
  <c r="M181" i="59"/>
  <c r="M180" i="59"/>
  <c r="M177" i="59"/>
  <c r="M176" i="59"/>
  <c r="M175" i="59"/>
  <c r="M174" i="59"/>
  <c r="M172" i="59"/>
  <c r="M171" i="59"/>
  <c r="M170" i="59"/>
  <c r="M169" i="59"/>
  <c r="M168" i="59"/>
  <c r="M167" i="59"/>
  <c r="M166" i="59"/>
  <c r="M165" i="59"/>
  <c r="M164" i="59"/>
  <c r="M163" i="59"/>
  <c r="M162" i="59"/>
  <c r="M161" i="59"/>
  <c r="M160" i="59"/>
  <c r="M159" i="59"/>
  <c r="M157" i="59"/>
  <c r="M156" i="59"/>
  <c r="M155" i="59"/>
  <c r="M154" i="59"/>
  <c r="M153" i="59"/>
  <c r="M152" i="59"/>
  <c r="M151" i="59"/>
  <c r="M150" i="59"/>
  <c r="M149" i="59"/>
  <c r="M147" i="59"/>
  <c r="M146" i="59"/>
  <c r="M145" i="59"/>
  <c r="M144" i="59"/>
  <c r="M143" i="59"/>
  <c r="M141" i="59"/>
  <c r="M138" i="59"/>
  <c r="M137" i="59"/>
  <c r="M135" i="59"/>
  <c r="M134" i="59"/>
  <c r="M132" i="59"/>
  <c r="M131" i="59"/>
  <c r="M130" i="59"/>
  <c r="M128" i="59"/>
  <c r="M127" i="59"/>
  <c r="M126" i="59"/>
  <c r="M124" i="59"/>
  <c r="M123" i="59"/>
  <c r="M122" i="59"/>
  <c r="M121" i="59"/>
  <c r="M120" i="59"/>
  <c r="M118" i="59"/>
  <c r="M117" i="59"/>
  <c r="M116" i="59"/>
  <c r="M115" i="59"/>
  <c r="M114" i="59"/>
  <c r="M113" i="59"/>
  <c r="M112" i="59"/>
  <c r="M111" i="59"/>
  <c r="M110" i="59"/>
  <c r="M109" i="59"/>
  <c r="M108" i="59"/>
  <c r="M107" i="59"/>
  <c r="M106" i="59"/>
  <c r="M105" i="59"/>
  <c r="M104" i="59"/>
  <c r="M103" i="59"/>
  <c r="M101" i="59"/>
  <c r="M100" i="59"/>
  <c r="M98" i="59"/>
  <c r="M97" i="59"/>
  <c r="M95" i="59"/>
  <c r="M94" i="59"/>
  <c r="M93" i="59"/>
  <c r="M92" i="59"/>
  <c r="M90" i="59"/>
  <c r="M89" i="59"/>
  <c r="M88" i="59"/>
  <c r="M87" i="59"/>
  <c r="M86" i="59"/>
  <c r="M85" i="59"/>
  <c r="M84" i="59"/>
  <c r="M83" i="59"/>
  <c r="M82" i="59"/>
  <c r="M81" i="59"/>
  <c r="M80" i="59"/>
  <c r="M79" i="59"/>
  <c r="M78" i="59"/>
  <c r="M77" i="59"/>
  <c r="M76" i="59"/>
  <c r="M74" i="59"/>
  <c r="M72" i="59"/>
  <c r="M71" i="59"/>
  <c r="M70" i="59"/>
  <c r="M69" i="59"/>
  <c r="M68" i="59"/>
  <c r="M67" i="59"/>
  <c r="M66" i="59"/>
  <c r="M65" i="59"/>
  <c r="M64" i="59"/>
  <c r="M63" i="59"/>
  <c r="M62" i="59"/>
  <c r="M61" i="59"/>
  <c r="M60" i="59"/>
  <c r="M59" i="59"/>
  <c r="M58" i="59"/>
  <c r="M56" i="59"/>
  <c r="M55" i="59"/>
  <c r="M54" i="59"/>
  <c r="M53" i="59"/>
  <c r="M52" i="59"/>
  <c r="M50" i="59"/>
  <c r="M49" i="59"/>
  <c r="M48" i="59"/>
  <c r="M47" i="59"/>
  <c r="M46" i="59"/>
  <c r="M42" i="59"/>
  <c r="M40" i="59"/>
  <c r="M39" i="59"/>
  <c r="M38" i="59"/>
  <c r="M36" i="59"/>
  <c r="M35" i="59"/>
  <c r="M33" i="59"/>
  <c r="M31" i="59"/>
  <c r="M30" i="59"/>
  <c r="M29" i="59"/>
  <c r="M28" i="59"/>
  <c r="M27" i="59"/>
  <c r="M26" i="59"/>
  <c r="M25" i="59"/>
  <c r="M24" i="59"/>
  <c r="M23" i="59"/>
  <c r="M21" i="59"/>
  <c r="M20" i="59"/>
  <c r="M19" i="59"/>
  <c r="M18" i="59"/>
  <c r="M17" i="59"/>
  <c r="M15" i="59"/>
  <c r="M14" i="59"/>
  <c r="M13" i="59"/>
  <c r="M12" i="59"/>
  <c r="M9" i="59"/>
  <c r="M8" i="59"/>
  <c r="M7" i="59"/>
  <c r="J45" i="44"/>
  <c r="F58" i="44"/>
  <c r="F63" i="44"/>
  <c r="F64" i="44"/>
  <c r="F77" i="44"/>
  <c r="F79" i="44"/>
  <c r="F82" i="44"/>
  <c r="F55" i="44"/>
  <c r="F33" i="44"/>
  <c r="F31" i="44"/>
  <c r="F28" i="44"/>
  <c r="F25" i="44"/>
  <c r="F16" i="44"/>
  <c r="F8" i="44"/>
  <c r="E8" i="44"/>
  <c r="M13" i="44" l="1"/>
  <c r="M17" i="44"/>
  <c r="M76" i="44"/>
  <c r="M34" i="44"/>
  <c r="M66" i="44"/>
  <c r="M52" i="44"/>
  <c r="M20" i="44"/>
  <c r="M19" i="44"/>
  <c r="M14" i="44"/>
  <c r="M48" i="44"/>
  <c r="M70" i="44"/>
  <c r="M15" i="44"/>
  <c r="M51" i="44"/>
  <c r="M32" i="44"/>
  <c r="M83" i="44"/>
  <c r="M35" i="44"/>
  <c r="M69" i="44"/>
  <c r="M49" i="44"/>
  <c r="M30" i="44"/>
  <c r="M41" i="44"/>
  <c r="M63" i="44"/>
  <c r="M27" i="44"/>
  <c r="M39" i="44"/>
  <c r="M58" i="44"/>
  <c r="M45" i="44"/>
  <c r="M8" i="44"/>
  <c r="M12" i="44"/>
  <c r="M56" i="44"/>
  <c r="M60" i="44"/>
  <c r="M10" i="44"/>
  <c r="M44" i="44"/>
  <c r="Z274" i="59"/>
  <c r="AC179" i="59"/>
  <c r="Z179" i="59"/>
  <c r="W274" i="59"/>
  <c r="W223" i="59"/>
  <c r="W211" i="59"/>
  <c r="W179" i="59"/>
  <c r="W178" i="59"/>
  <c r="W57" i="59"/>
  <c r="T282" i="59"/>
  <c r="N282" i="59" s="1"/>
  <c r="M68" i="44" s="1"/>
  <c r="T274" i="59"/>
  <c r="T273" i="59"/>
  <c r="N273" i="59" s="1"/>
  <c r="T260" i="59"/>
  <c r="N260" i="59" s="1"/>
  <c r="M9" i="44" s="1"/>
  <c r="T223" i="59"/>
  <c r="T216" i="59"/>
  <c r="N216" i="59" s="1"/>
  <c r="M47" i="44" s="1"/>
  <c r="T214" i="59"/>
  <c r="N214" i="59" s="1"/>
  <c r="T211" i="59"/>
  <c r="T202" i="59"/>
  <c r="N202" i="59" s="1"/>
  <c r="T189" i="59"/>
  <c r="N189" i="59" s="1"/>
  <c r="T179" i="59"/>
  <c r="T178" i="59"/>
  <c r="T158" i="59"/>
  <c r="N158" i="59" s="1"/>
  <c r="M26" i="44" s="1"/>
  <c r="T148" i="59"/>
  <c r="N148" i="59" s="1"/>
  <c r="T142" i="59"/>
  <c r="N142" i="59" s="1"/>
  <c r="T140" i="59"/>
  <c r="N140" i="59" s="1"/>
  <c r="T139" i="59"/>
  <c r="N139" i="59" s="1"/>
  <c r="M37" i="44" s="1"/>
  <c r="T136" i="59"/>
  <c r="N136" i="59" s="1"/>
  <c r="T133" i="59"/>
  <c r="N133" i="59" s="1"/>
  <c r="M79" i="44" s="1"/>
  <c r="T129" i="59"/>
  <c r="N129" i="59" s="1"/>
  <c r="M11" i="44" s="1"/>
  <c r="T125" i="59"/>
  <c r="N125" i="59" s="1"/>
  <c r="M55" i="44" s="1"/>
  <c r="T119" i="59"/>
  <c r="N119" i="59" s="1"/>
  <c r="T102" i="59"/>
  <c r="N102" i="59" s="1"/>
  <c r="M40" i="44" s="1"/>
  <c r="T99" i="59"/>
  <c r="N99" i="59" s="1"/>
  <c r="T96" i="59"/>
  <c r="N96" i="59" s="1"/>
  <c r="T91" i="59"/>
  <c r="N91" i="59" s="1"/>
  <c r="T75" i="59"/>
  <c r="N75" i="59" s="1"/>
  <c r="M29" i="44" s="1"/>
  <c r="T73" i="59"/>
  <c r="N73" i="59" s="1"/>
  <c r="T57" i="59"/>
  <c r="T51" i="59"/>
  <c r="N51" i="59" s="1"/>
  <c r="T37" i="59"/>
  <c r="N37" i="59" s="1"/>
  <c r="T34" i="59"/>
  <c r="N34" i="59" s="1"/>
  <c r="T32" i="59"/>
  <c r="N32" i="59" s="1"/>
  <c r="T22" i="59"/>
  <c r="N22" i="59" s="1"/>
  <c r="M65" i="44" s="1"/>
  <c r="T16" i="59"/>
  <c r="N16" i="59" s="1"/>
  <c r="T11" i="59"/>
  <c r="N11" i="59" s="1"/>
  <c r="M25" i="44" s="1"/>
  <c r="T10" i="59"/>
  <c r="N10" i="59" s="1"/>
  <c r="M23" i="44" s="1"/>
  <c r="M46" i="44" l="1"/>
  <c r="M36" i="44"/>
  <c r="M22" i="44"/>
  <c r="M24" i="44"/>
  <c r="N223" i="59"/>
  <c r="M61" i="44" s="1"/>
  <c r="N179" i="59"/>
  <c r="M21" i="44" s="1"/>
  <c r="N211" i="59"/>
  <c r="M38" i="44" s="1"/>
  <c r="N57" i="59"/>
  <c r="M33" i="44" s="1"/>
  <c r="N178" i="59"/>
  <c r="M16" i="44" s="1"/>
  <c r="N274" i="59"/>
  <c r="M43" i="44" s="1"/>
  <c r="U97" i="5" l="1"/>
  <c r="T97" i="5"/>
  <c r="S96" i="38"/>
  <c r="R96" i="38"/>
  <c r="Q96" i="38"/>
  <c r="P96" i="38"/>
  <c r="O96" i="38"/>
  <c r="N96" i="38"/>
  <c r="M96" i="38"/>
  <c r="L96" i="38"/>
  <c r="K96" i="38"/>
  <c r="J96" i="38"/>
  <c r="I96" i="38"/>
  <c r="S95" i="38"/>
  <c r="R95" i="38"/>
  <c r="Q95" i="38"/>
  <c r="P95" i="38"/>
  <c r="O95" i="38"/>
  <c r="N95" i="38"/>
  <c r="M95" i="38"/>
  <c r="L95" i="38"/>
  <c r="K95" i="38"/>
  <c r="J95" i="38"/>
  <c r="I95" i="38"/>
  <c r="S94" i="38"/>
  <c r="R94" i="38"/>
  <c r="Q94" i="38"/>
  <c r="P94" i="38"/>
  <c r="O94" i="38"/>
  <c r="N94" i="38"/>
  <c r="M94" i="38"/>
  <c r="L94" i="38"/>
  <c r="K94" i="38"/>
  <c r="J94" i="38"/>
  <c r="I94" i="38"/>
  <c r="R93" i="38"/>
  <c r="Q93" i="38"/>
  <c r="P93" i="38"/>
  <c r="O93" i="38"/>
  <c r="N93" i="38"/>
  <c r="M93" i="38"/>
  <c r="L93" i="38"/>
  <c r="K93" i="38"/>
  <c r="J93" i="38"/>
  <c r="I93" i="38"/>
  <c r="R92" i="38"/>
  <c r="Q92" i="38"/>
  <c r="P92" i="38"/>
  <c r="O92" i="38"/>
  <c r="N92" i="38"/>
  <c r="M92" i="38"/>
  <c r="L92" i="38"/>
  <c r="K92" i="38"/>
  <c r="J92" i="38"/>
  <c r="I92" i="38"/>
  <c r="R91" i="38"/>
  <c r="Q91" i="38"/>
  <c r="P91" i="38"/>
  <c r="O91" i="38"/>
  <c r="N91" i="38"/>
  <c r="M91" i="38"/>
  <c r="L91" i="38"/>
  <c r="K91" i="38"/>
  <c r="J91" i="38"/>
  <c r="I91" i="38"/>
  <c r="Q90" i="38"/>
  <c r="P90" i="38"/>
  <c r="O90" i="38"/>
  <c r="N90" i="38"/>
  <c r="M90" i="38"/>
  <c r="L90" i="38"/>
  <c r="K90" i="38"/>
  <c r="J90" i="38"/>
  <c r="I90" i="38"/>
  <c r="Q89" i="38"/>
  <c r="P89" i="38"/>
  <c r="O89" i="38"/>
  <c r="N89" i="38"/>
  <c r="M89" i="38"/>
  <c r="L89" i="38"/>
  <c r="K89" i="38"/>
  <c r="J89" i="38"/>
  <c r="I89" i="38"/>
  <c r="Q88" i="38"/>
  <c r="P88" i="38"/>
  <c r="O88" i="38"/>
  <c r="N88" i="38"/>
  <c r="M88" i="38"/>
  <c r="L88" i="38"/>
  <c r="K88" i="38"/>
  <c r="J88" i="38"/>
  <c r="I88" i="38"/>
  <c r="Q87" i="38"/>
  <c r="P87" i="38"/>
  <c r="O87" i="38"/>
  <c r="N87" i="38"/>
  <c r="M87" i="38"/>
  <c r="L87" i="38"/>
  <c r="K87" i="38"/>
  <c r="J87" i="38"/>
  <c r="I87" i="38"/>
  <c r="P86" i="38"/>
  <c r="O86" i="38"/>
  <c r="N86" i="38"/>
  <c r="M86" i="38"/>
  <c r="L86" i="38"/>
  <c r="K86" i="38"/>
  <c r="J86" i="38"/>
  <c r="I86" i="38"/>
  <c r="P85" i="38"/>
  <c r="O85" i="38"/>
  <c r="N85" i="38"/>
  <c r="M85" i="38"/>
  <c r="L85" i="38"/>
  <c r="K85" i="38"/>
  <c r="J85" i="38"/>
  <c r="I85" i="38"/>
  <c r="O84" i="38"/>
  <c r="N84" i="38"/>
  <c r="M84" i="38"/>
  <c r="L84" i="38"/>
  <c r="K84" i="38"/>
  <c r="J84" i="38"/>
  <c r="I84" i="38"/>
  <c r="O83" i="38"/>
  <c r="N83" i="38"/>
  <c r="M83" i="38"/>
  <c r="L83" i="38"/>
  <c r="K83" i="38"/>
  <c r="J83" i="38"/>
  <c r="I83" i="38"/>
  <c r="N82" i="38"/>
  <c r="M82" i="38"/>
  <c r="L82" i="38"/>
  <c r="K82" i="38"/>
  <c r="J82" i="38"/>
  <c r="I82" i="38"/>
  <c r="T81" i="38"/>
  <c r="S81" i="38"/>
  <c r="R81" i="38"/>
  <c r="N81" i="38"/>
  <c r="M81" i="38"/>
  <c r="L81" i="38"/>
  <c r="K81" i="38"/>
  <c r="J81" i="38"/>
  <c r="I81" i="38"/>
  <c r="N80" i="38"/>
  <c r="M80" i="38"/>
  <c r="L80" i="38"/>
  <c r="K80" i="38"/>
  <c r="J80" i="38"/>
  <c r="I80" i="38"/>
  <c r="L79" i="38"/>
  <c r="K79" i="38"/>
  <c r="J79" i="38"/>
  <c r="I79" i="38"/>
  <c r="T78" i="38"/>
  <c r="S78" i="38"/>
  <c r="L78" i="38"/>
  <c r="K78" i="38"/>
  <c r="J78" i="38"/>
  <c r="I78" i="38"/>
  <c r="J77" i="38"/>
  <c r="I77" i="38"/>
  <c r="T76" i="38"/>
  <c r="S76" i="38"/>
  <c r="R76" i="38"/>
  <c r="Q76" i="38"/>
  <c r="J76" i="38"/>
  <c r="I76" i="38"/>
  <c r="I75" i="38"/>
  <c r="T63" i="38"/>
  <c r="S63" i="38"/>
  <c r="R63" i="38"/>
  <c r="Q63" i="38"/>
  <c r="P63" i="38"/>
  <c r="O63" i="38"/>
  <c r="N63" i="38"/>
  <c r="T57" i="38"/>
  <c r="S57" i="38"/>
  <c r="R57" i="38"/>
  <c r="Q57" i="38"/>
  <c r="P57" i="38"/>
  <c r="O57" i="38"/>
  <c r="T54" i="38"/>
  <c r="S54" i="38"/>
  <c r="R54" i="38"/>
  <c r="Q54" i="38"/>
  <c r="O44" i="38"/>
  <c r="N44" i="38"/>
  <c r="M44" i="38"/>
  <c r="L44" i="38"/>
  <c r="T32" i="38"/>
  <c r="S32" i="38"/>
  <c r="R32" i="38"/>
  <c r="Q32" i="38"/>
  <c r="P32" i="38"/>
  <c r="T30" i="38"/>
  <c r="S30" i="38"/>
  <c r="R30" i="38"/>
  <c r="Q30" i="38"/>
  <c r="T27" i="38"/>
  <c r="S27" i="38"/>
  <c r="R27" i="38"/>
  <c r="Q27" i="38"/>
  <c r="P27" i="38"/>
  <c r="O27" i="38"/>
  <c r="N27" i="38"/>
  <c r="M27" i="38"/>
  <c r="L27" i="38"/>
  <c r="T24" i="38"/>
  <c r="S24" i="38"/>
  <c r="R24" i="38"/>
  <c r="Q24" i="38"/>
  <c r="P24" i="38"/>
  <c r="O24" i="38"/>
  <c r="N24" i="38"/>
  <c r="M24" i="38"/>
  <c r="T15" i="38"/>
  <c r="S15" i="38"/>
  <c r="GB947" i="58"/>
  <c r="GB946" i="58"/>
  <c r="GB945" i="58"/>
  <c r="GB944" i="58"/>
  <c r="GB943" i="58"/>
  <c r="GB942" i="58"/>
  <c r="GB941" i="58"/>
  <c r="GB940" i="58"/>
  <c r="GB939" i="58"/>
  <c r="GB938" i="58"/>
  <c r="GB937" i="58"/>
  <c r="GB936" i="58"/>
  <c r="GB935" i="58"/>
  <c r="GB934" i="58"/>
  <c r="GB933" i="58"/>
  <c r="GB932" i="58"/>
  <c r="GB931" i="58"/>
  <c r="GB930" i="58"/>
  <c r="GB929" i="58"/>
  <c r="GB928" i="58"/>
  <c r="GB927" i="58"/>
  <c r="GB926" i="58"/>
  <c r="GB925" i="58"/>
  <c r="GB924" i="58"/>
  <c r="GB923" i="58"/>
  <c r="GB922" i="58"/>
  <c r="GB921" i="58"/>
  <c r="GB920" i="58"/>
  <c r="GB919" i="58"/>
  <c r="GB918" i="58"/>
  <c r="GB917" i="58"/>
  <c r="GB916" i="58"/>
  <c r="GB915" i="58"/>
  <c r="GB914" i="58"/>
  <c r="GB913" i="58"/>
  <c r="GB912" i="58"/>
  <c r="GB911" i="58"/>
  <c r="GB910" i="58"/>
  <c r="GB909" i="58"/>
  <c r="GB908" i="58"/>
  <c r="GB907" i="58"/>
  <c r="GB906" i="58"/>
  <c r="GB905" i="58"/>
  <c r="GB904" i="58"/>
  <c r="GB903" i="58"/>
  <c r="GB902" i="58"/>
  <c r="GB901" i="58"/>
  <c r="GB900" i="58"/>
  <c r="GB899" i="58"/>
  <c r="GB898" i="58"/>
  <c r="GB897" i="58"/>
  <c r="GB896" i="58"/>
  <c r="GB895" i="58"/>
  <c r="GB894" i="58"/>
  <c r="GB893" i="58"/>
  <c r="GB892" i="58"/>
  <c r="GB891" i="58"/>
  <c r="GB890" i="58"/>
  <c r="GB889" i="58"/>
  <c r="GB888" i="58"/>
  <c r="GB887" i="58"/>
  <c r="GB886" i="58"/>
  <c r="GB885" i="58"/>
  <c r="GB884" i="58"/>
  <c r="GB883" i="58"/>
  <c r="GB882" i="58"/>
  <c r="GB881" i="58"/>
  <c r="GB880" i="58"/>
  <c r="GB879" i="58"/>
  <c r="GB878" i="58"/>
  <c r="GB877" i="58"/>
  <c r="GB876" i="58"/>
  <c r="GB875" i="58"/>
  <c r="GB874" i="58"/>
  <c r="GB873" i="58"/>
  <c r="GB872" i="58"/>
  <c r="GB871" i="58"/>
  <c r="GB870" i="58"/>
  <c r="GB869" i="58"/>
  <c r="GB862" i="58"/>
  <c r="GB861" i="58"/>
  <c r="GB860" i="58"/>
  <c r="GB859" i="58"/>
  <c r="GB858" i="58"/>
  <c r="GB857" i="58"/>
  <c r="GB856" i="58"/>
  <c r="GB855" i="58"/>
  <c r="GB854" i="58"/>
  <c r="GB853" i="58"/>
  <c r="GB852" i="58"/>
  <c r="GB851" i="58"/>
  <c r="GB850" i="58"/>
  <c r="GB849" i="58"/>
  <c r="GB848" i="58"/>
  <c r="GB847" i="58"/>
  <c r="GB846" i="58"/>
  <c r="GB845" i="58"/>
  <c r="GB844" i="58"/>
  <c r="GB843" i="58"/>
  <c r="GB842" i="58"/>
  <c r="GB841" i="58"/>
  <c r="GB840" i="58"/>
  <c r="GB839" i="58"/>
  <c r="GB838" i="58"/>
  <c r="GB837" i="58"/>
  <c r="GB836" i="58"/>
  <c r="GB835" i="58"/>
  <c r="GB834" i="58"/>
  <c r="GB833" i="58"/>
  <c r="GB832" i="58"/>
  <c r="GB831" i="58"/>
  <c r="GB830" i="58"/>
  <c r="GB829" i="58"/>
  <c r="GB828" i="58"/>
  <c r="GB827" i="58"/>
  <c r="GB826" i="58"/>
  <c r="GB825" i="58"/>
  <c r="GB824" i="58"/>
  <c r="GB823" i="58"/>
  <c r="GB822" i="58"/>
  <c r="GB821" i="58"/>
  <c r="GB820" i="58"/>
  <c r="GB819" i="58"/>
  <c r="GB818" i="58"/>
  <c r="GB817" i="58"/>
  <c r="GB816" i="58"/>
  <c r="GB815" i="58"/>
  <c r="GB814" i="58"/>
  <c r="GB813" i="58"/>
  <c r="GB812" i="58"/>
  <c r="GB811" i="58"/>
  <c r="GB810" i="58"/>
  <c r="GB809" i="58"/>
  <c r="GB808" i="58"/>
  <c r="GB807" i="58"/>
  <c r="GB806" i="58"/>
  <c r="GB805" i="58"/>
  <c r="GB804" i="58"/>
  <c r="GB803" i="58"/>
  <c r="GB802" i="58"/>
  <c r="GB801" i="58"/>
  <c r="GB800" i="58"/>
  <c r="GB799" i="58"/>
  <c r="GB798" i="58"/>
  <c r="GB797" i="58"/>
  <c r="GB796" i="58"/>
  <c r="GB795" i="58"/>
  <c r="GB794" i="58"/>
  <c r="GB793" i="58"/>
  <c r="GB792" i="58"/>
  <c r="GB791" i="58"/>
  <c r="GB790" i="58"/>
  <c r="GB789" i="58"/>
  <c r="GB788" i="58"/>
  <c r="GB787" i="58"/>
  <c r="GB780" i="58"/>
  <c r="GB779" i="58"/>
  <c r="GB778" i="58"/>
  <c r="GB777" i="58"/>
  <c r="GB776" i="58"/>
  <c r="GB775" i="58"/>
  <c r="GB774" i="58"/>
  <c r="GB773" i="58"/>
  <c r="GB772" i="58"/>
  <c r="GB771" i="58"/>
  <c r="GB770" i="58"/>
  <c r="GB769" i="58"/>
  <c r="GB768" i="58"/>
  <c r="GB767" i="58"/>
  <c r="GB766" i="58"/>
  <c r="GB765" i="58"/>
  <c r="GB764" i="58"/>
  <c r="GB763" i="58"/>
  <c r="GB762" i="58"/>
  <c r="GB761" i="58"/>
  <c r="GB760" i="58"/>
  <c r="GB759" i="58"/>
  <c r="GB758" i="58"/>
  <c r="GB757" i="58"/>
  <c r="GB756" i="58"/>
  <c r="GB755" i="58"/>
  <c r="GB754" i="58"/>
  <c r="GB753" i="58"/>
  <c r="GB752" i="58"/>
  <c r="GB751" i="58"/>
  <c r="GB750" i="58"/>
  <c r="GB749" i="58"/>
  <c r="GB748" i="58"/>
  <c r="GB747" i="58"/>
  <c r="GB746" i="58"/>
  <c r="GB745" i="58"/>
  <c r="GB744" i="58"/>
  <c r="GB743" i="58"/>
  <c r="GB742" i="58"/>
  <c r="GB741" i="58"/>
  <c r="GB740" i="58"/>
  <c r="GB739" i="58"/>
  <c r="GB738" i="58"/>
  <c r="GB737" i="58"/>
  <c r="GB736" i="58"/>
  <c r="GB735" i="58"/>
  <c r="GB734" i="58"/>
  <c r="GB733" i="58"/>
  <c r="GB732" i="58"/>
  <c r="GB731" i="58"/>
  <c r="GB730" i="58"/>
  <c r="GB729" i="58"/>
  <c r="GB728" i="58"/>
  <c r="GB727" i="58"/>
  <c r="GB726" i="58"/>
  <c r="GB725" i="58"/>
  <c r="GB724" i="58"/>
  <c r="GB723" i="58"/>
  <c r="GB722" i="58"/>
  <c r="GB721" i="58"/>
  <c r="GB720" i="58"/>
  <c r="GB719" i="58"/>
  <c r="GB718" i="58"/>
  <c r="GB717" i="58"/>
  <c r="GB716" i="58"/>
  <c r="GB715" i="58"/>
  <c r="GB714" i="58"/>
  <c r="GB713" i="58"/>
  <c r="GB712" i="58"/>
  <c r="GB711" i="58"/>
  <c r="GB710" i="58"/>
  <c r="GB709" i="58"/>
  <c r="GB708" i="58"/>
  <c r="GB707" i="58"/>
  <c r="GB706" i="58"/>
  <c r="GB700" i="58"/>
  <c r="GB699" i="58"/>
  <c r="GB698" i="58"/>
  <c r="GB697" i="58"/>
  <c r="GB696" i="58"/>
  <c r="GB695" i="58"/>
  <c r="GB694" i="58"/>
  <c r="GB693" i="58"/>
  <c r="GB692" i="58"/>
  <c r="GB691" i="58"/>
  <c r="GB690" i="58"/>
  <c r="GB689" i="58"/>
  <c r="GB688" i="58"/>
  <c r="GB687" i="58"/>
  <c r="GB686" i="58"/>
  <c r="GB685" i="58"/>
  <c r="GB684" i="58"/>
  <c r="GB683" i="58"/>
  <c r="GB682" i="58"/>
  <c r="GB681" i="58"/>
  <c r="GB680" i="58"/>
  <c r="GB679" i="58"/>
  <c r="GB678" i="58"/>
  <c r="GB677" i="58"/>
  <c r="GB676" i="58"/>
  <c r="GB675" i="58"/>
  <c r="GB674" i="58"/>
  <c r="GB673" i="58"/>
  <c r="GB672" i="58"/>
  <c r="GB671" i="58"/>
  <c r="GB670" i="58"/>
  <c r="GB669" i="58"/>
  <c r="GB668" i="58"/>
  <c r="GB667" i="58"/>
  <c r="GB666" i="58"/>
  <c r="GB665" i="58"/>
  <c r="GB664" i="58"/>
  <c r="GB663" i="58"/>
  <c r="GB662" i="58"/>
  <c r="GB661" i="58"/>
  <c r="GB660" i="58"/>
  <c r="GB659" i="58"/>
  <c r="GB658" i="58"/>
  <c r="GB657" i="58"/>
  <c r="GB656" i="58"/>
  <c r="GB655" i="58"/>
  <c r="GB654" i="58"/>
  <c r="GB653" i="58"/>
  <c r="GB652" i="58"/>
  <c r="GB651" i="58"/>
  <c r="GB650" i="58"/>
  <c r="GB649" i="58"/>
  <c r="GB648" i="58"/>
  <c r="GB647" i="58"/>
  <c r="GB646" i="58"/>
  <c r="GB645" i="58"/>
  <c r="GB644" i="58"/>
  <c r="GB643" i="58"/>
  <c r="GB642" i="58"/>
  <c r="GB641" i="58"/>
  <c r="GB640" i="58"/>
  <c r="GB639" i="58"/>
  <c r="GB638" i="58"/>
  <c r="GB637" i="58"/>
  <c r="GB636" i="58"/>
  <c r="GB635" i="58"/>
  <c r="GB634" i="58"/>
  <c r="GB633" i="58"/>
  <c r="GB632" i="58"/>
  <c r="GB631" i="58"/>
  <c r="GB630" i="58"/>
  <c r="GB629" i="58"/>
  <c r="GB623" i="58"/>
  <c r="GB622" i="58"/>
  <c r="GB621" i="58"/>
  <c r="GB620" i="58"/>
  <c r="GB619" i="58"/>
  <c r="GB618" i="58"/>
  <c r="GB617" i="58"/>
  <c r="GB616" i="58"/>
  <c r="GB615" i="58"/>
  <c r="GB614" i="58"/>
  <c r="GB613" i="58"/>
  <c r="GB612" i="58"/>
  <c r="GB611" i="58"/>
  <c r="GB610" i="58"/>
  <c r="GB609" i="58"/>
  <c r="GB608" i="58"/>
  <c r="GB607" i="58"/>
  <c r="GB606" i="58"/>
  <c r="GB605" i="58"/>
  <c r="GB604" i="58"/>
  <c r="GB603" i="58"/>
  <c r="GB602" i="58"/>
  <c r="GB601" i="58"/>
  <c r="GB600" i="58"/>
  <c r="GB599" i="58"/>
  <c r="GB598" i="58"/>
  <c r="GB597" i="58"/>
  <c r="GB596" i="58"/>
  <c r="GB595" i="58"/>
  <c r="GB594" i="58"/>
  <c r="GB593" i="58"/>
  <c r="GB592" i="58"/>
  <c r="GB591" i="58"/>
  <c r="GB590" i="58"/>
  <c r="GB589" i="58"/>
  <c r="GB588" i="58"/>
  <c r="GB587" i="58"/>
  <c r="GB586" i="58"/>
  <c r="GB585" i="58"/>
  <c r="GB584" i="58"/>
  <c r="GB583" i="58"/>
  <c r="GB582" i="58"/>
  <c r="GB581" i="58"/>
  <c r="GB580" i="58"/>
  <c r="GB579" i="58"/>
  <c r="GB578" i="58"/>
  <c r="GB577" i="58"/>
  <c r="GB576" i="58"/>
  <c r="GB575" i="58"/>
  <c r="GB574" i="58"/>
  <c r="GB573" i="58"/>
  <c r="GB572" i="58"/>
  <c r="GB571" i="58"/>
  <c r="GB570" i="58"/>
  <c r="GB569" i="58"/>
  <c r="GB568" i="58"/>
  <c r="GB567" i="58"/>
  <c r="GB566" i="58"/>
  <c r="GB565" i="58"/>
  <c r="GB564" i="58"/>
  <c r="GB563" i="58"/>
  <c r="GB562" i="58"/>
  <c r="GB561" i="58"/>
  <c r="GB560" i="58"/>
  <c r="GB559" i="58"/>
  <c r="GB558" i="58"/>
  <c r="GB557" i="58"/>
  <c r="GB556" i="58"/>
  <c r="GB555" i="58"/>
  <c r="GB554" i="58"/>
  <c r="GB553" i="58"/>
  <c r="GB552" i="58"/>
  <c r="GB551" i="58"/>
  <c r="GB545" i="58"/>
  <c r="GB544" i="58"/>
  <c r="GB543" i="58"/>
  <c r="GB542" i="58"/>
  <c r="GB541" i="58"/>
  <c r="GB540" i="58"/>
  <c r="GB539" i="58"/>
  <c r="GB538" i="58"/>
  <c r="GB537" i="58"/>
  <c r="GB536" i="58"/>
  <c r="GB535" i="58"/>
  <c r="GB534" i="58"/>
  <c r="GB533" i="58"/>
  <c r="GB532" i="58"/>
  <c r="GB531" i="58"/>
  <c r="GB530" i="58"/>
  <c r="GB529" i="58"/>
  <c r="GB528" i="58"/>
  <c r="GB527" i="58"/>
  <c r="GB526" i="58"/>
  <c r="GB525" i="58"/>
  <c r="GB524" i="58"/>
  <c r="GB523" i="58"/>
  <c r="GB522" i="58"/>
  <c r="GB521" i="58"/>
  <c r="GB520" i="58"/>
  <c r="GB519" i="58"/>
  <c r="GB518" i="58"/>
  <c r="GB517" i="58"/>
  <c r="GB516" i="58"/>
  <c r="GB515" i="58"/>
  <c r="GB514" i="58"/>
  <c r="GB513" i="58"/>
  <c r="GB512" i="58"/>
  <c r="GB511" i="58"/>
  <c r="GB510" i="58"/>
  <c r="GB509" i="58"/>
  <c r="GB508" i="58"/>
  <c r="GB507" i="58"/>
  <c r="GB506" i="58"/>
  <c r="GB505" i="58"/>
  <c r="GB504" i="58"/>
  <c r="GB503" i="58"/>
  <c r="GB502" i="58"/>
  <c r="GB501" i="58"/>
  <c r="GB500" i="58"/>
  <c r="GB499" i="58"/>
  <c r="GB498" i="58"/>
  <c r="GB497" i="58"/>
  <c r="GB496" i="58"/>
  <c r="GB495" i="58"/>
  <c r="GB494" i="58"/>
  <c r="GB493" i="58"/>
  <c r="GB492" i="58"/>
  <c r="GB491" i="58"/>
  <c r="GB490" i="58"/>
  <c r="GB489" i="58"/>
  <c r="GB488" i="58"/>
  <c r="GB487" i="58"/>
  <c r="GB486" i="58"/>
  <c r="GB485" i="58"/>
  <c r="GB484" i="58"/>
  <c r="GB483" i="58"/>
  <c r="GB482" i="58"/>
  <c r="GB481" i="58"/>
  <c r="GB480" i="58"/>
  <c r="GB479" i="58"/>
  <c r="GB478" i="58"/>
  <c r="GB477" i="58"/>
  <c r="GB476" i="58"/>
  <c r="GB475" i="58"/>
  <c r="GB469" i="58"/>
  <c r="GB468" i="58"/>
  <c r="GB467" i="58"/>
  <c r="GB466" i="58"/>
  <c r="GB465" i="58"/>
  <c r="GB464" i="58"/>
  <c r="GB463" i="58"/>
  <c r="GB462" i="58"/>
  <c r="GB461" i="58"/>
  <c r="GB460" i="58"/>
  <c r="GB459" i="58"/>
  <c r="GB458" i="58"/>
  <c r="GB457" i="58"/>
  <c r="GB456" i="58"/>
  <c r="GB455" i="58"/>
  <c r="GB454" i="58"/>
  <c r="GB453" i="58"/>
  <c r="GB452" i="58"/>
  <c r="GB451" i="58"/>
  <c r="GB450" i="58"/>
  <c r="GB449" i="58"/>
  <c r="GB448" i="58"/>
  <c r="GB447" i="58"/>
  <c r="GB446" i="58"/>
  <c r="GB445" i="58"/>
  <c r="GB444" i="58"/>
  <c r="GB443" i="58"/>
  <c r="GB442" i="58"/>
  <c r="GB441" i="58"/>
  <c r="GB440" i="58"/>
  <c r="GB439" i="58"/>
  <c r="GB438" i="58"/>
  <c r="GB437" i="58"/>
  <c r="GB436" i="58"/>
  <c r="GB435" i="58"/>
  <c r="GB434" i="58"/>
  <c r="GB433" i="58"/>
  <c r="GB432" i="58"/>
  <c r="GB431" i="58"/>
  <c r="GB430" i="58"/>
  <c r="GB429" i="58"/>
  <c r="GB428" i="58"/>
  <c r="GB427" i="58"/>
  <c r="GB426" i="58"/>
  <c r="GB425" i="58"/>
  <c r="GB424" i="58"/>
  <c r="GB423" i="58"/>
  <c r="GB422" i="58"/>
  <c r="GB421" i="58"/>
  <c r="GB420" i="58"/>
  <c r="GB419" i="58"/>
  <c r="GB418" i="58"/>
  <c r="GB417" i="58"/>
  <c r="GB416" i="58"/>
  <c r="GB415" i="58"/>
  <c r="GB414" i="58"/>
  <c r="GB413" i="58"/>
  <c r="GB412" i="58"/>
  <c r="GB411" i="58"/>
  <c r="GB410" i="58"/>
  <c r="GB409" i="58"/>
  <c r="GB408" i="58"/>
  <c r="GB407" i="58"/>
  <c r="GB406" i="58"/>
  <c r="GB405" i="58"/>
  <c r="GB404" i="58"/>
  <c r="GB403" i="58"/>
  <c r="GB402" i="58"/>
  <c r="GB401" i="58"/>
  <c r="GB395" i="58"/>
  <c r="GB394" i="58"/>
  <c r="GB393" i="58"/>
  <c r="GB392" i="58"/>
  <c r="GB391" i="58"/>
  <c r="GB390" i="58"/>
  <c r="GB389" i="58"/>
  <c r="GB388" i="58"/>
  <c r="GB387" i="58"/>
  <c r="GB386" i="58"/>
  <c r="GB385" i="58"/>
  <c r="GB384" i="58"/>
  <c r="GB383" i="58"/>
  <c r="GB382" i="58"/>
  <c r="GB381" i="58"/>
  <c r="GB380" i="58"/>
  <c r="GB379" i="58"/>
  <c r="GB378" i="58"/>
  <c r="GB377" i="58"/>
  <c r="GB376" i="58"/>
  <c r="GB375" i="58"/>
  <c r="GB374" i="58"/>
  <c r="GB373" i="58"/>
  <c r="GB372" i="58"/>
  <c r="GB371" i="58"/>
  <c r="GB370" i="58"/>
  <c r="GB369" i="58"/>
  <c r="GB368" i="58"/>
  <c r="GB367" i="58"/>
  <c r="GB366" i="58"/>
  <c r="GB365" i="58"/>
  <c r="GB364" i="58"/>
  <c r="GB363" i="58"/>
  <c r="GB362" i="58"/>
  <c r="GB361" i="58"/>
  <c r="GB360" i="58"/>
  <c r="GB359" i="58"/>
  <c r="GB358" i="58"/>
  <c r="GB357" i="58"/>
  <c r="GB356" i="58"/>
  <c r="GB355" i="58"/>
  <c r="GB354" i="58"/>
  <c r="GB353" i="58"/>
  <c r="GB352" i="58"/>
  <c r="GB351" i="58"/>
  <c r="GB350" i="58"/>
  <c r="GB349" i="58"/>
  <c r="GB348" i="58"/>
  <c r="GB347" i="58"/>
  <c r="GB346" i="58"/>
  <c r="GB345" i="58"/>
  <c r="GB344" i="58"/>
  <c r="GB343" i="58"/>
  <c r="GB342" i="58"/>
  <c r="GB341" i="58"/>
  <c r="GB340" i="58"/>
  <c r="GB339" i="58"/>
  <c r="GB338" i="58"/>
  <c r="GB337" i="58"/>
  <c r="GB336" i="58"/>
  <c r="GB335" i="58"/>
  <c r="GB334" i="58"/>
  <c r="GB333" i="58"/>
  <c r="GB332" i="58"/>
  <c r="GB331" i="58"/>
  <c r="GB330" i="58"/>
  <c r="GB329" i="58"/>
  <c r="GB328" i="58"/>
  <c r="GB327" i="58"/>
  <c r="GB326" i="58"/>
  <c r="GB320" i="58"/>
  <c r="GB319" i="58"/>
  <c r="GB318" i="58"/>
  <c r="GB317" i="58"/>
  <c r="GB316" i="58"/>
  <c r="GB315" i="58"/>
  <c r="GB314" i="58"/>
  <c r="GB313" i="58"/>
  <c r="GB312" i="58"/>
  <c r="GB311" i="58"/>
  <c r="GB310" i="58"/>
  <c r="GB309" i="58"/>
  <c r="GB308" i="58"/>
  <c r="GB307" i="58"/>
  <c r="GB306" i="58"/>
  <c r="GB305" i="58"/>
  <c r="GB304" i="58"/>
  <c r="GB303" i="58"/>
  <c r="GB302" i="58"/>
  <c r="GB301" i="58"/>
  <c r="GB300" i="58"/>
  <c r="GB299" i="58"/>
  <c r="GB298" i="58"/>
  <c r="GB297" i="58"/>
  <c r="GB296" i="58"/>
  <c r="GB295" i="58"/>
  <c r="GB294" i="58"/>
  <c r="GB293" i="58"/>
  <c r="GB292" i="58"/>
  <c r="GB291" i="58"/>
  <c r="GB290" i="58"/>
  <c r="GB289" i="58"/>
  <c r="GB288" i="58"/>
  <c r="GB287" i="58"/>
  <c r="GB286" i="58"/>
  <c r="GB285" i="58"/>
  <c r="GB284" i="58"/>
  <c r="GB283" i="58"/>
  <c r="GB282" i="58"/>
  <c r="GB281" i="58"/>
  <c r="GB280" i="58"/>
  <c r="GB279" i="58"/>
  <c r="GB278" i="58"/>
  <c r="GB277" i="58"/>
  <c r="GB276" i="58"/>
  <c r="GB275" i="58"/>
  <c r="GB274" i="58"/>
  <c r="GB273" i="58"/>
  <c r="GB272" i="58"/>
  <c r="GB271" i="58"/>
  <c r="GB270" i="58"/>
  <c r="GB269" i="58"/>
  <c r="GB268" i="58"/>
  <c r="GB267" i="58"/>
  <c r="GB266" i="58"/>
  <c r="GB265" i="58"/>
  <c r="GB264" i="58"/>
  <c r="GB263" i="58"/>
  <c r="GB262" i="58"/>
  <c r="GB261" i="58"/>
  <c r="GB260" i="58"/>
  <c r="GB259" i="58"/>
  <c r="GB258" i="58"/>
  <c r="GB257" i="58"/>
  <c r="GB256" i="58"/>
  <c r="GB255" i="58"/>
  <c r="GB254" i="58"/>
  <c r="GB253" i="58"/>
  <c r="GB252" i="58"/>
  <c r="GB246" i="58"/>
  <c r="GB245" i="58"/>
  <c r="GB244" i="58"/>
  <c r="GB243" i="58"/>
  <c r="GB242" i="58"/>
  <c r="GB241" i="58"/>
  <c r="GB240" i="58"/>
  <c r="GB239" i="58"/>
  <c r="GB238" i="58"/>
  <c r="GB237" i="58"/>
  <c r="GB236" i="58"/>
  <c r="GB235" i="58"/>
  <c r="GB234" i="58"/>
  <c r="GB233" i="58"/>
  <c r="GB232" i="58"/>
  <c r="GB231" i="58"/>
  <c r="GB230" i="58"/>
  <c r="GB229" i="58"/>
  <c r="GB228" i="58"/>
  <c r="GB227" i="58"/>
  <c r="GB226" i="58"/>
  <c r="GB225" i="58"/>
  <c r="GB224" i="58"/>
  <c r="GB223" i="58"/>
  <c r="GB222" i="58"/>
  <c r="GB221" i="58"/>
  <c r="GB220" i="58"/>
  <c r="GB219" i="58"/>
  <c r="GB218" i="58"/>
  <c r="GB217" i="58"/>
  <c r="GB216" i="58"/>
  <c r="GB215" i="58"/>
  <c r="GB214" i="58"/>
  <c r="GB213" i="58"/>
  <c r="GB212" i="58"/>
  <c r="GB211" i="58"/>
  <c r="GB210" i="58"/>
  <c r="GB209" i="58"/>
  <c r="GB208" i="58"/>
  <c r="GB207" i="58"/>
  <c r="GB206" i="58"/>
  <c r="GB205" i="58"/>
  <c r="GB204" i="58"/>
  <c r="GB203" i="58"/>
  <c r="GB202" i="58"/>
  <c r="GB201" i="58"/>
  <c r="GB200" i="58"/>
  <c r="GB199" i="58"/>
  <c r="GB198" i="58"/>
  <c r="GB197" i="58"/>
  <c r="GB196" i="58"/>
  <c r="GB195" i="58"/>
  <c r="GB194" i="58"/>
  <c r="GB193" i="58"/>
  <c r="GB192" i="58"/>
  <c r="GB191" i="58"/>
  <c r="GB190" i="58"/>
  <c r="GB189" i="58"/>
  <c r="GB188" i="58"/>
  <c r="GB187" i="58"/>
  <c r="GB186" i="58"/>
  <c r="GB185" i="58"/>
  <c r="GB184" i="58"/>
  <c r="GB183" i="58"/>
  <c r="GB182" i="58"/>
  <c r="GB181" i="58"/>
  <c r="GB180" i="58"/>
  <c r="GB179" i="58"/>
  <c r="GB178" i="58"/>
  <c r="GB177" i="58"/>
  <c r="GB176" i="58"/>
  <c r="GB175" i="58"/>
  <c r="GB174" i="58"/>
  <c r="GB173" i="58"/>
  <c r="GB172" i="58"/>
  <c r="GB171" i="58"/>
  <c r="GB170" i="58"/>
  <c r="GB169" i="58"/>
  <c r="GB168" i="58"/>
  <c r="GB167" i="58"/>
  <c r="GB166" i="58"/>
  <c r="GB165" i="58"/>
  <c r="GB164" i="58"/>
  <c r="GB163" i="58"/>
  <c r="GB162" i="58"/>
  <c r="GB161" i="58"/>
  <c r="GB160" i="58"/>
  <c r="GB159" i="58"/>
  <c r="GB158" i="58"/>
  <c r="GB157" i="58"/>
  <c r="GB156" i="58"/>
  <c r="GB155" i="58"/>
  <c r="GB154" i="58"/>
  <c r="GB153" i="58"/>
  <c r="GB147" i="58"/>
  <c r="GB146" i="58"/>
  <c r="GB145" i="58"/>
  <c r="GB144" i="58"/>
  <c r="GB143" i="58"/>
  <c r="GB141" i="58"/>
  <c r="GB140" i="58"/>
  <c r="GB139" i="58"/>
  <c r="GB138" i="58"/>
  <c r="GB137" i="58"/>
  <c r="GB136" i="58"/>
  <c r="GB135" i="58"/>
  <c r="GB134" i="58"/>
  <c r="GB133" i="58"/>
  <c r="GB132" i="58"/>
  <c r="GB131" i="58"/>
  <c r="GB130" i="58"/>
  <c r="GB129" i="58"/>
  <c r="GB128" i="58"/>
  <c r="GB127" i="58"/>
  <c r="GB126" i="58"/>
  <c r="GB125" i="58"/>
  <c r="GB124" i="58"/>
  <c r="GB123" i="58"/>
  <c r="GB122" i="58"/>
  <c r="GB121" i="58"/>
  <c r="GB120" i="58"/>
  <c r="GB119" i="58"/>
  <c r="GB118" i="58"/>
  <c r="GB117" i="58"/>
  <c r="GB116" i="58"/>
  <c r="GB115" i="58"/>
  <c r="GB114" i="58"/>
  <c r="GB113" i="58"/>
  <c r="GB112" i="58"/>
  <c r="GB111" i="58"/>
  <c r="GB110" i="58"/>
  <c r="GB109" i="58"/>
  <c r="GB108" i="58"/>
  <c r="GB107" i="58"/>
  <c r="GB106" i="58"/>
  <c r="GB105" i="58"/>
  <c r="GB104" i="58"/>
  <c r="GB103" i="58"/>
  <c r="GB102" i="58"/>
  <c r="GB101" i="58"/>
  <c r="GB100" i="58"/>
  <c r="GB99" i="58"/>
  <c r="GB98" i="58"/>
  <c r="GB97" i="58"/>
  <c r="GB96" i="58"/>
  <c r="GB95" i="58"/>
  <c r="GB94" i="58"/>
  <c r="GB93" i="58"/>
  <c r="GB92" i="58"/>
  <c r="GB91" i="58"/>
  <c r="GB90" i="58"/>
  <c r="GB89" i="58"/>
  <c r="GB88" i="58"/>
  <c r="GB87" i="58"/>
  <c r="GB86" i="58"/>
  <c r="GB85" i="58"/>
  <c r="GB84" i="58"/>
  <c r="GB83" i="58"/>
  <c r="GB82" i="58"/>
  <c r="GB81" i="58"/>
  <c r="GB80" i="58"/>
  <c r="GB79" i="58"/>
  <c r="GB73" i="58"/>
  <c r="GB72" i="58"/>
  <c r="GB71" i="58"/>
  <c r="GB70" i="58"/>
  <c r="GB69" i="58"/>
  <c r="GB68" i="58"/>
  <c r="GB67" i="58"/>
  <c r="GB66" i="58"/>
  <c r="GB65" i="58"/>
  <c r="GB64" i="58"/>
  <c r="GB63" i="58"/>
  <c r="GB62" i="58"/>
  <c r="GB61" i="58"/>
  <c r="GB60" i="58"/>
  <c r="GB59" i="58"/>
  <c r="GB58" i="58"/>
  <c r="GB57" i="58"/>
  <c r="GB56" i="58"/>
  <c r="GB55" i="58"/>
  <c r="GB54" i="58"/>
  <c r="GB53" i="58"/>
  <c r="GB52" i="58"/>
  <c r="GB51" i="58"/>
  <c r="GB50" i="58"/>
  <c r="GB49" i="58"/>
  <c r="GB48" i="58"/>
  <c r="GB47" i="58"/>
  <c r="GB46" i="58"/>
  <c r="GB45" i="58"/>
  <c r="GB44" i="58"/>
  <c r="GB43" i="58"/>
  <c r="GB42" i="58"/>
  <c r="GB41" i="58"/>
  <c r="GB40" i="58"/>
  <c r="GB39" i="58"/>
  <c r="GB38" i="58"/>
  <c r="GB37" i="58"/>
  <c r="GB36" i="58"/>
  <c r="GB35" i="58"/>
  <c r="GB34" i="58"/>
  <c r="GB33" i="58"/>
  <c r="GB32" i="58"/>
  <c r="GB31" i="58"/>
  <c r="GB30" i="58"/>
  <c r="GB29" i="58"/>
  <c r="GB28" i="58"/>
  <c r="GB27" i="58"/>
  <c r="GB26" i="58"/>
  <c r="GB25" i="58"/>
  <c r="GB24" i="58"/>
  <c r="GB23" i="58"/>
  <c r="GB22" i="58"/>
  <c r="GB21" i="58"/>
  <c r="GB20" i="58"/>
  <c r="GB19" i="58"/>
  <c r="GB18" i="58"/>
  <c r="GB17" i="58"/>
  <c r="GB16" i="58"/>
  <c r="GB15" i="58"/>
  <c r="GB14" i="58"/>
  <c r="GB13" i="58"/>
  <c r="GB12" i="58"/>
  <c r="GB11" i="58"/>
  <c r="GB10" i="58"/>
  <c r="GB9" i="58"/>
  <c r="GB8" i="58"/>
  <c r="GB7" i="58"/>
  <c r="I34" i="38" l="1"/>
  <c r="GE145" i="58"/>
  <c r="J65" i="38" s="1"/>
  <c r="GE146" i="58"/>
  <c r="J63" i="38" s="1"/>
  <c r="GE283" i="58"/>
  <c r="L51" i="38" s="1"/>
  <c r="GE284" i="58"/>
  <c r="L55" i="38" s="1"/>
  <c r="GE421" i="58"/>
  <c r="N28" i="38" s="1"/>
  <c r="GE422" i="58"/>
  <c r="N37" i="38" s="1"/>
  <c r="GE559" i="58"/>
  <c r="P18" i="38" s="1"/>
  <c r="GE560" i="58"/>
  <c r="P9" i="38" s="1"/>
  <c r="GE692" i="58"/>
  <c r="Q66" i="38" s="1"/>
  <c r="GE693" i="58"/>
  <c r="Q56" i="38" s="1"/>
  <c r="GE831" i="58"/>
  <c r="S67" i="38" s="1"/>
  <c r="GE832" i="58"/>
  <c r="S62" i="38" s="1"/>
  <c r="GE28" i="58"/>
  <c r="I61" i="38" s="1"/>
  <c r="GE166" i="58"/>
  <c r="K41" i="38" s="1"/>
  <c r="GE299" i="58"/>
  <c r="L73" i="38" s="1"/>
  <c r="GE437" i="58"/>
  <c r="N35" i="38" s="1"/>
  <c r="GE575" i="58"/>
  <c r="P47" i="38" s="1"/>
  <c r="GE713" i="58"/>
  <c r="R22" i="38" s="1"/>
  <c r="GE847" i="58"/>
  <c r="S77" i="38" s="1"/>
  <c r="GE29" i="58"/>
  <c r="I59" i="38" s="1"/>
  <c r="GE167" i="58"/>
  <c r="K39" i="38" s="1"/>
  <c r="GE300" i="58"/>
  <c r="L67" i="38" s="1"/>
  <c r="GE438" i="58"/>
  <c r="N68" i="38" s="1"/>
  <c r="GE576" i="58"/>
  <c r="P70" i="38" s="1"/>
  <c r="GE714" i="58"/>
  <c r="R18" i="38" s="1"/>
  <c r="GE848" i="58"/>
  <c r="S79" i="38" s="1"/>
  <c r="GE13" i="58"/>
  <c r="I22" i="38" s="1"/>
  <c r="GE44" i="58"/>
  <c r="I68" i="38" s="1"/>
  <c r="GE182" i="58"/>
  <c r="K48" i="38" s="1"/>
  <c r="GE315" i="58"/>
  <c r="L30" i="38" s="1"/>
  <c r="GE453" i="58"/>
  <c r="N36" i="38" s="1"/>
  <c r="GE591" i="58"/>
  <c r="P29" i="38" s="1"/>
  <c r="GE729" i="58"/>
  <c r="R59" i="38" s="1"/>
  <c r="GE869" i="58"/>
  <c r="T34" i="38" s="1"/>
  <c r="GE12" i="58"/>
  <c r="I7" i="38" s="1"/>
  <c r="GE45" i="58"/>
  <c r="I19" i="38" s="1"/>
  <c r="GE183" i="58"/>
  <c r="K20" i="38" s="1"/>
  <c r="GE316" i="58"/>
  <c r="L65" i="38" s="1"/>
  <c r="GE454" i="58"/>
  <c r="N53" i="38" s="1"/>
  <c r="GE592" i="58"/>
  <c r="P66" i="38" s="1"/>
  <c r="GE730" i="58"/>
  <c r="R47" i="38" s="1"/>
  <c r="GE870" i="58"/>
  <c r="T11" i="38" s="1"/>
  <c r="GE60" i="58"/>
  <c r="I36" i="38" s="1"/>
  <c r="GE198" i="58"/>
  <c r="K66" i="38" s="1"/>
  <c r="GE336" i="58"/>
  <c r="M31" i="38" s="1"/>
  <c r="GE469" i="58"/>
  <c r="N79" i="38" s="1"/>
  <c r="GE607" i="58"/>
  <c r="P56" i="38" s="1"/>
  <c r="GE745" i="58"/>
  <c r="R15" i="38" s="1"/>
  <c r="GE885" i="58"/>
  <c r="T17" i="38" s="1"/>
  <c r="GE61" i="58"/>
  <c r="I53" i="38" s="1"/>
  <c r="GE199" i="58"/>
  <c r="K72" i="38" s="1"/>
  <c r="GE337" i="58"/>
  <c r="M26" i="38" s="1"/>
  <c r="GE475" i="58"/>
  <c r="O34" i="38" s="1"/>
  <c r="GE608" i="58"/>
  <c r="P49" i="38" s="1"/>
  <c r="GE746" i="58"/>
  <c r="R29" i="38" s="1"/>
  <c r="GE886" i="58"/>
  <c r="T14" i="38" s="1"/>
  <c r="GE81" i="58"/>
  <c r="J38" i="38" s="1"/>
  <c r="GE214" i="58"/>
  <c r="K49" i="38" s="1"/>
  <c r="GE352" i="58"/>
  <c r="M52" i="38" s="1"/>
  <c r="GE490" i="58"/>
  <c r="O16" i="38" s="1"/>
  <c r="GE623" i="58"/>
  <c r="P83" i="38" s="1"/>
  <c r="GE761" i="58"/>
  <c r="R56" i="38" s="1"/>
  <c r="GE901" i="58"/>
  <c r="T50" i="38" s="1"/>
  <c r="GE82" i="58"/>
  <c r="J12" i="38" s="1"/>
  <c r="GE215" i="58"/>
  <c r="K43" i="38" s="1"/>
  <c r="GE353" i="58"/>
  <c r="M57" i="38" s="1"/>
  <c r="GE491" i="58"/>
  <c r="O17" i="38" s="1"/>
  <c r="GE629" i="58"/>
  <c r="Q65" i="38" s="1"/>
  <c r="GE762" i="58"/>
  <c r="R49" i="38" s="1"/>
  <c r="GE902" i="58"/>
  <c r="T40" i="38" s="1"/>
  <c r="GE97" i="58"/>
  <c r="J10" i="38" s="1"/>
  <c r="GE230" i="58"/>
  <c r="GE368" i="58"/>
  <c r="M29" i="38" s="1"/>
  <c r="GE506" i="58"/>
  <c r="O55" i="38" s="1"/>
  <c r="GE644" i="58"/>
  <c r="Q86" i="38" s="1"/>
  <c r="GE777" i="58"/>
  <c r="R89" i="38" s="1"/>
  <c r="GE917" i="58"/>
  <c r="T69" i="38" s="1"/>
  <c r="GE98" i="58"/>
  <c r="J8" i="38" s="1"/>
  <c r="GE231" i="58"/>
  <c r="GE369" i="58"/>
  <c r="M66" i="38" s="1"/>
  <c r="GE507" i="58"/>
  <c r="O60" i="38" s="1"/>
  <c r="GE645" i="58"/>
  <c r="Q45" i="38" s="1"/>
  <c r="GE778" i="58"/>
  <c r="R90" i="38" s="1"/>
  <c r="GE918" i="58"/>
  <c r="T36" i="38" s="1"/>
  <c r="GE113" i="58"/>
  <c r="J60" i="38" s="1"/>
  <c r="GE246" i="58"/>
  <c r="GE384" i="58"/>
  <c r="M56" i="38" s="1"/>
  <c r="GE522" i="58"/>
  <c r="O62" i="38" s="1"/>
  <c r="GE660" i="58"/>
  <c r="Q73" i="38" s="1"/>
  <c r="GE799" i="58"/>
  <c r="S21" i="38" s="1"/>
  <c r="GE919" i="58"/>
  <c r="T53" i="38" s="1"/>
  <c r="GE114" i="58"/>
  <c r="J50" i="38" s="1"/>
  <c r="GE252" i="58"/>
  <c r="L34" i="38" s="1"/>
  <c r="GE385" i="58"/>
  <c r="M49" i="38" s="1"/>
  <c r="GE523" i="58"/>
  <c r="O25" i="38" s="1"/>
  <c r="GE661" i="58"/>
  <c r="Q74" i="38" s="1"/>
  <c r="GE800" i="58"/>
  <c r="S41" i="38" s="1"/>
  <c r="GE933" i="58"/>
  <c r="T84" i="38" s="1"/>
  <c r="GE129" i="58"/>
  <c r="J62" i="38" s="1"/>
  <c r="GE267" i="58"/>
  <c r="L16" i="38" s="1"/>
  <c r="GE405" i="58"/>
  <c r="N45" i="38" s="1"/>
  <c r="GE538" i="58"/>
  <c r="O75" i="38" s="1"/>
  <c r="GE676" i="58"/>
  <c r="Q21" i="38" s="1"/>
  <c r="GE815" i="58"/>
  <c r="S20" i="38" s="1"/>
  <c r="GE934" i="58"/>
  <c r="T44" i="38" s="1"/>
  <c r="GE130" i="58"/>
  <c r="J25" i="38" s="1"/>
  <c r="GE268" i="58"/>
  <c r="L17" i="38" s="1"/>
  <c r="GE406" i="58"/>
  <c r="N13" i="38" s="1"/>
  <c r="GE539" i="58"/>
  <c r="O77" i="38" s="1"/>
  <c r="GE677" i="58"/>
  <c r="Q36" i="38" s="1"/>
  <c r="GE816" i="58"/>
  <c r="S51" i="38" s="1"/>
  <c r="GE935" i="58"/>
  <c r="T86" i="38" s="1"/>
  <c r="GE14" i="58"/>
  <c r="I18" i="38" s="1"/>
  <c r="GE30" i="58"/>
  <c r="I47" i="38" s="1"/>
  <c r="GE46" i="58"/>
  <c r="I46" i="38" s="1"/>
  <c r="GE62" i="58"/>
  <c r="I54" i="38" s="1"/>
  <c r="GE83" i="58"/>
  <c r="J45" i="38" s="1"/>
  <c r="GE99" i="58"/>
  <c r="J28" i="38" s="1"/>
  <c r="GE115" i="58"/>
  <c r="J40" i="38" s="1"/>
  <c r="GE131" i="58"/>
  <c r="J71" i="38" s="1"/>
  <c r="GE147" i="58"/>
  <c r="J75" i="38" s="1"/>
  <c r="GE168" i="58"/>
  <c r="K16" i="38" s="1"/>
  <c r="GE184" i="58"/>
  <c r="K32" i="38" s="1"/>
  <c r="GE200" i="58"/>
  <c r="K74" i="38" s="1"/>
  <c r="GE216" i="58"/>
  <c r="K64" i="38" s="1"/>
  <c r="GE232" i="58"/>
  <c r="GE253" i="58"/>
  <c r="L11" i="38" s="1"/>
  <c r="GE269" i="58"/>
  <c r="L14" i="38" s="1"/>
  <c r="GE285" i="58"/>
  <c r="L60" i="38" s="1"/>
  <c r="GE301" i="58"/>
  <c r="L62" i="38" s="1"/>
  <c r="GE317" i="58"/>
  <c r="L63" i="38" s="1"/>
  <c r="GE338" i="58"/>
  <c r="M21" i="38" s="1"/>
  <c r="GE354" i="58"/>
  <c r="M48" i="38" s="1"/>
  <c r="GE370" i="58"/>
  <c r="M72" i="38" s="1"/>
  <c r="GE386" i="58"/>
  <c r="M43" i="38" s="1"/>
  <c r="GE407" i="58"/>
  <c r="N7" i="38" s="1"/>
  <c r="GE423" i="58"/>
  <c r="N61" i="38" s="1"/>
  <c r="GE439" i="58"/>
  <c r="N19" i="38" s="1"/>
  <c r="GE455" i="58"/>
  <c r="N54" i="38" s="1"/>
  <c r="GE476" i="58"/>
  <c r="O11" i="38" s="1"/>
  <c r="GE492" i="58"/>
  <c r="O14" i="38" s="1"/>
  <c r="GE508" i="58"/>
  <c r="O50" i="38" s="1"/>
  <c r="GE524" i="58"/>
  <c r="O71" i="38" s="1"/>
  <c r="GE540" i="58"/>
  <c r="O76" i="38" s="1"/>
  <c r="GE561" i="58"/>
  <c r="P31" i="38" s="1"/>
  <c r="GE577" i="58"/>
  <c r="P52" i="38" s="1"/>
  <c r="GE593" i="58"/>
  <c r="P72" i="38" s="1"/>
  <c r="GE609" i="58"/>
  <c r="P43" i="38" s="1"/>
  <c r="GE630" i="58"/>
  <c r="Q59" i="38" s="1"/>
  <c r="GE646" i="58"/>
  <c r="Q25" i="38" s="1"/>
  <c r="GE662" i="58"/>
  <c r="Q72" i="38" s="1"/>
  <c r="GE678" i="58"/>
  <c r="Q75" i="38" s="1"/>
  <c r="GE694" i="58"/>
  <c r="Q69" i="38" s="1"/>
  <c r="GE715" i="58"/>
  <c r="R9" i="38" s="1"/>
  <c r="GE731" i="58"/>
  <c r="R70" i="38" s="1"/>
  <c r="GE747" i="58"/>
  <c r="R66" i="38" s="1"/>
  <c r="GE763" i="58"/>
  <c r="R43" i="38" s="1"/>
  <c r="GE779" i="58"/>
  <c r="R88" i="38" s="1"/>
  <c r="GE801" i="58"/>
  <c r="S39" i="38" s="1"/>
  <c r="GE817" i="58"/>
  <c r="S55" i="38" s="1"/>
  <c r="GE833" i="58"/>
  <c r="S25" i="38" s="1"/>
  <c r="GE849" i="58"/>
  <c r="S80" i="38" s="1"/>
  <c r="GE871" i="58"/>
  <c r="T38" i="38" s="1"/>
  <c r="GE887" i="58"/>
  <c r="T10" i="38" s="1"/>
  <c r="GE903" i="58"/>
  <c r="T35" i="38" s="1"/>
  <c r="GE15" i="58"/>
  <c r="I9" i="38" s="1"/>
  <c r="GE31" i="58"/>
  <c r="I70" i="38" s="1"/>
  <c r="GE47" i="58"/>
  <c r="I42" i="38" s="1"/>
  <c r="GE63" i="58"/>
  <c r="I23" i="38" s="1"/>
  <c r="GE84" i="58"/>
  <c r="J13" i="38" s="1"/>
  <c r="GE100" i="58"/>
  <c r="J37" i="38" s="1"/>
  <c r="GE116" i="58"/>
  <c r="J35" i="38" s="1"/>
  <c r="GE132" i="58"/>
  <c r="J69" i="38" s="1"/>
  <c r="GE153" i="58"/>
  <c r="K34" i="38" s="1"/>
  <c r="GE169" i="58"/>
  <c r="K17" i="38" s="1"/>
  <c r="GE185" i="58"/>
  <c r="K51" i="38" s="1"/>
  <c r="GE201" i="58"/>
  <c r="K73" i="38" s="1"/>
  <c r="GE217" i="58"/>
  <c r="K30" i="38" s="1"/>
  <c r="GE233" i="58"/>
  <c r="GE254" i="58"/>
  <c r="L38" i="38" s="1"/>
  <c r="GE270" i="58"/>
  <c r="L10" i="38" s="1"/>
  <c r="GE286" i="58"/>
  <c r="L50" i="38" s="1"/>
  <c r="GE302" i="58"/>
  <c r="L25" i="38" s="1"/>
  <c r="GE318" i="58"/>
  <c r="L75" i="38" s="1"/>
  <c r="GE339" i="58"/>
  <c r="M41" i="38" s="1"/>
  <c r="GE355" i="58"/>
  <c r="M20" i="38" s="1"/>
  <c r="GE371" i="58"/>
  <c r="M74" i="38" s="1"/>
  <c r="GE387" i="58"/>
  <c r="M64" i="38" s="1"/>
  <c r="GE408" i="58"/>
  <c r="N22" i="38" s="1"/>
  <c r="GE424" i="58"/>
  <c r="N59" i="38" s="1"/>
  <c r="GE440" i="58"/>
  <c r="N46" i="38" s="1"/>
  <c r="GE456" i="58"/>
  <c r="N23" i="38" s="1"/>
  <c r="GE477" i="58"/>
  <c r="O38" i="38" s="1"/>
  <c r="GE493" i="58"/>
  <c r="O10" i="38" s="1"/>
  <c r="GE509" i="58"/>
  <c r="O40" i="38" s="1"/>
  <c r="GE525" i="58"/>
  <c r="O69" i="38" s="1"/>
  <c r="GE541" i="58"/>
  <c r="O78" i="38" s="1"/>
  <c r="GE562" i="58"/>
  <c r="P26" i="38" s="1"/>
  <c r="GE578" i="58"/>
  <c r="P48" i="38" s="1"/>
  <c r="GE594" i="58"/>
  <c r="P74" i="38" s="1"/>
  <c r="GE610" i="58"/>
  <c r="P64" i="38" s="1"/>
  <c r="GE631" i="58"/>
  <c r="Q34" i="38" s="1"/>
  <c r="GE647" i="58"/>
  <c r="Q15" i="38" s="1"/>
  <c r="GE663" i="58"/>
  <c r="Q22" i="38" s="1"/>
  <c r="GE679" i="58"/>
  <c r="Q41" i="38" s="1"/>
  <c r="GE695" i="58"/>
  <c r="Q81" i="38" s="1"/>
  <c r="GE716" i="58"/>
  <c r="R31" i="38" s="1"/>
  <c r="GE732" i="58"/>
  <c r="R52" i="38" s="1"/>
  <c r="GE748" i="58"/>
  <c r="R72" i="38" s="1"/>
  <c r="GE764" i="58"/>
  <c r="R64" i="38" s="1"/>
  <c r="GE780" i="58"/>
  <c r="R87" i="38" s="1"/>
  <c r="GE802" i="58"/>
  <c r="S16" i="38" s="1"/>
  <c r="GE818" i="58"/>
  <c r="S60" i="38" s="1"/>
  <c r="GE834" i="58"/>
  <c r="S71" i="38" s="1"/>
  <c r="GE850" i="58"/>
  <c r="S82" i="38" s="1"/>
  <c r="GE872" i="58"/>
  <c r="T12" i="38" s="1"/>
  <c r="GE888" i="58"/>
  <c r="T8" i="38" s="1"/>
  <c r="GE904" i="58"/>
  <c r="T68" i="38" s="1"/>
  <c r="GE920" i="58"/>
  <c r="T23" i="38" s="1"/>
  <c r="GE936" i="58"/>
  <c r="T85" i="38" s="1"/>
  <c r="GE16" i="58"/>
  <c r="I31" i="38" s="1"/>
  <c r="GE32" i="58"/>
  <c r="I52" i="38" s="1"/>
  <c r="GE48" i="58"/>
  <c r="I15" i="38" s="1"/>
  <c r="GE64" i="58"/>
  <c r="I58" i="38" s="1"/>
  <c r="GE85" i="58"/>
  <c r="J7" i="38" s="1"/>
  <c r="GE101" i="58"/>
  <c r="J61" i="38" s="1"/>
  <c r="GE117" i="58"/>
  <c r="J68" i="38" s="1"/>
  <c r="GE133" i="58"/>
  <c r="J36" i="38" s="1"/>
  <c r="GE154" i="58"/>
  <c r="K11" i="38" s="1"/>
  <c r="GE170" i="58"/>
  <c r="K14" i="38" s="1"/>
  <c r="GE186" i="58"/>
  <c r="K55" i="38" s="1"/>
  <c r="GE202" i="58"/>
  <c r="K67" i="38" s="1"/>
  <c r="GE218" i="58"/>
  <c r="K65" i="38" s="1"/>
  <c r="GE234" i="58"/>
  <c r="GE255" i="58"/>
  <c r="L12" i="38" s="1"/>
  <c r="GE271" i="58"/>
  <c r="L8" i="38" s="1"/>
  <c r="GE287" i="58"/>
  <c r="L40" i="38" s="1"/>
  <c r="GE303" i="58"/>
  <c r="L71" i="38" s="1"/>
  <c r="GE319" i="58"/>
  <c r="L77" i="38" s="1"/>
  <c r="GE340" i="58"/>
  <c r="M39" i="38" s="1"/>
  <c r="GE356" i="58"/>
  <c r="M32" i="38" s="1"/>
  <c r="GE372" i="58"/>
  <c r="M73" i="38" s="1"/>
  <c r="GE388" i="58"/>
  <c r="M30" i="38" s="1"/>
  <c r="GE409" i="58"/>
  <c r="N18" i="38" s="1"/>
  <c r="GE425" i="58"/>
  <c r="N47" i="38" s="1"/>
  <c r="GE441" i="58"/>
  <c r="N42" i="38" s="1"/>
  <c r="GE457" i="58"/>
  <c r="N58" i="38" s="1"/>
  <c r="GE478" i="58"/>
  <c r="O12" i="38" s="1"/>
  <c r="GE494" i="58"/>
  <c r="O8" i="38" s="1"/>
  <c r="GE510" i="58"/>
  <c r="O35" i="38" s="1"/>
  <c r="GE526" i="58"/>
  <c r="O36" i="38" s="1"/>
  <c r="GE542" i="58"/>
  <c r="O79" i="38" s="1"/>
  <c r="GE563" i="58"/>
  <c r="P21" i="38" s="1"/>
  <c r="GE579" i="58"/>
  <c r="P20" i="38" s="1"/>
  <c r="GE595" i="58"/>
  <c r="P73" i="38" s="1"/>
  <c r="GE611" i="58"/>
  <c r="P30" i="38" s="1"/>
  <c r="GE632" i="58"/>
  <c r="Q40" i="38" s="1"/>
  <c r="GE648" i="58"/>
  <c r="Q83" i="38" s="1"/>
  <c r="GE664" i="58"/>
  <c r="Q18" i="38" s="1"/>
  <c r="GE680" i="58"/>
  <c r="Q55" i="38" s="1"/>
  <c r="GE696" i="58"/>
  <c r="Q58" i="38" s="1"/>
  <c r="GE717" i="58"/>
  <c r="R26" i="38" s="1"/>
  <c r="GE733" i="58"/>
  <c r="R48" i="38" s="1"/>
  <c r="GE749" i="58"/>
  <c r="R74" i="38" s="1"/>
  <c r="GE765" i="58"/>
  <c r="R65" i="38" s="1"/>
  <c r="GE787" i="58"/>
  <c r="S34" i="38" s="1"/>
  <c r="GE803" i="58"/>
  <c r="S17" i="38" s="1"/>
  <c r="GE819" i="58"/>
  <c r="S50" i="38" s="1"/>
  <c r="GE835" i="58"/>
  <c r="S69" i="38" s="1"/>
  <c r="GE851" i="58"/>
  <c r="S84" i="38" s="1"/>
  <c r="GE873" i="58"/>
  <c r="T45" i="38" s="1"/>
  <c r="GE889" i="58"/>
  <c r="T28" i="38" s="1"/>
  <c r="GE905" i="58"/>
  <c r="T19" i="38" s="1"/>
  <c r="GE921" i="58"/>
  <c r="T58" i="38" s="1"/>
  <c r="GE937" i="58"/>
  <c r="T83" i="38" s="1"/>
  <c r="GE17" i="58"/>
  <c r="I26" i="38" s="1"/>
  <c r="GE33" i="58"/>
  <c r="I57" i="38" s="1"/>
  <c r="GE49" i="58"/>
  <c r="I29" i="38" s="1"/>
  <c r="GE65" i="58"/>
  <c r="I33" i="38" s="1"/>
  <c r="GE86" i="58"/>
  <c r="J22" i="38" s="1"/>
  <c r="GE102" i="58"/>
  <c r="J59" i="38" s="1"/>
  <c r="GE118" i="58"/>
  <c r="J19" i="38" s="1"/>
  <c r="GE134" i="58"/>
  <c r="J53" i="38" s="1"/>
  <c r="GE155" i="58"/>
  <c r="K38" i="38" s="1"/>
  <c r="GE171" i="58"/>
  <c r="K10" i="38" s="1"/>
  <c r="GE187" i="58"/>
  <c r="K60" i="38" s="1"/>
  <c r="GE203" i="58"/>
  <c r="K62" i="38" s="1"/>
  <c r="GE219" i="58"/>
  <c r="K63" i="38" s="1"/>
  <c r="GE235" i="58"/>
  <c r="GE256" i="58"/>
  <c r="L45" i="38" s="1"/>
  <c r="GE272" i="58"/>
  <c r="L28" i="38" s="1"/>
  <c r="GE288" i="58"/>
  <c r="L35" i="38" s="1"/>
  <c r="GE304" i="58"/>
  <c r="L69" i="38" s="1"/>
  <c r="GE320" i="58"/>
  <c r="L76" i="38" s="1"/>
  <c r="GE341" i="58"/>
  <c r="M16" i="38" s="1"/>
  <c r="GE357" i="58"/>
  <c r="M51" i="38" s="1"/>
  <c r="GE373" i="58"/>
  <c r="M67" i="38" s="1"/>
  <c r="GE389" i="58"/>
  <c r="M65" i="38" s="1"/>
  <c r="GE410" i="58"/>
  <c r="N9" i="38" s="1"/>
  <c r="GE426" i="58"/>
  <c r="N70" i="38" s="1"/>
  <c r="GE442" i="58"/>
  <c r="N15" i="38" s="1"/>
  <c r="GE458" i="58"/>
  <c r="N33" i="38" s="1"/>
  <c r="GE479" i="58"/>
  <c r="O45" i="38" s="1"/>
  <c r="GE495" i="58"/>
  <c r="O28" i="38" s="1"/>
  <c r="GE511" i="58"/>
  <c r="O68" i="38" s="1"/>
  <c r="GE527" i="58"/>
  <c r="O53" i="38" s="1"/>
  <c r="GE543" i="58"/>
  <c r="O80" i="38" s="1"/>
  <c r="GE564" i="58"/>
  <c r="P41" i="38" s="1"/>
  <c r="GE580" i="58"/>
  <c r="P51" i="38" s="1"/>
  <c r="GE596" i="58"/>
  <c r="P67" i="38" s="1"/>
  <c r="GE612" i="58"/>
  <c r="P65" i="38" s="1"/>
  <c r="GE633" i="58"/>
  <c r="Q47" i="38" s="1"/>
  <c r="GE649" i="58"/>
  <c r="Q13" i="38" s="1"/>
  <c r="GE665" i="58"/>
  <c r="Q62" i="38" s="1"/>
  <c r="GE681" i="58"/>
  <c r="Q68" i="38" s="1"/>
  <c r="GE697" i="58"/>
  <c r="Q28" i="38" s="1"/>
  <c r="GE718" i="58"/>
  <c r="R21" i="38" s="1"/>
  <c r="GE734" i="58"/>
  <c r="R20" i="38" s="1"/>
  <c r="GE750" i="58"/>
  <c r="R73" i="38" s="1"/>
  <c r="GE766" i="58"/>
  <c r="R75" i="38" s="1"/>
  <c r="GE788" i="58"/>
  <c r="S11" i="38" s="1"/>
  <c r="GE804" i="58"/>
  <c r="S14" i="38" s="1"/>
  <c r="GE820" i="58"/>
  <c r="S40" i="38" s="1"/>
  <c r="GE836" i="58"/>
  <c r="S36" i="38" s="1"/>
  <c r="GE852" i="58"/>
  <c r="S44" i="38" s="1"/>
  <c r="GE874" i="58"/>
  <c r="T13" i="38" s="1"/>
  <c r="GE890" i="58"/>
  <c r="T37" i="38" s="1"/>
  <c r="GE906" i="58"/>
  <c r="T46" i="38" s="1"/>
  <c r="GE922" i="58"/>
  <c r="T33" i="38" s="1"/>
  <c r="GE938" i="58"/>
  <c r="T89" i="38" s="1"/>
  <c r="GE18" i="58"/>
  <c r="I21" i="38" s="1"/>
  <c r="GE34" i="58"/>
  <c r="I27" i="38" s="1"/>
  <c r="GE50" i="58"/>
  <c r="I24" i="38" s="1"/>
  <c r="GE66" i="58"/>
  <c r="I56" i="38" s="1"/>
  <c r="GE87" i="58"/>
  <c r="J18" i="38" s="1"/>
  <c r="GE103" i="58"/>
  <c r="J47" i="38" s="1"/>
  <c r="GE119" i="58"/>
  <c r="J46" i="38" s="1"/>
  <c r="GE135" i="58"/>
  <c r="J54" i="38" s="1"/>
  <c r="GE156" i="58"/>
  <c r="K12" i="38" s="1"/>
  <c r="GE172" i="58"/>
  <c r="K8" i="38" s="1"/>
  <c r="GE188" i="58"/>
  <c r="K50" i="38" s="1"/>
  <c r="GE204" i="58"/>
  <c r="K25" i="38" s="1"/>
  <c r="GE220" i="58"/>
  <c r="K75" i="38" s="1"/>
  <c r="GE236" i="58"/>
  <c r="GE257" i="58"/>
  <c r="L13" i="38" s="1"/>
  <c r="GE273" i="58"/>
  <c r="L37" i="38" s="1"/>
  <c r="GE289" i="58"/>
  <c r="L68" i="38" s="1"/>
  <c r="GE305" i="58"/>
  <c r="L36" i="38" s="1"/>
  <c r="GE326" i="58"/>
  <c r="M34" i="38" s="1"/>
  <c r="GE342" i="58"/>
  <c r="M17" i="38" s="1"/>
  <c r="GE358" i="58"/>
  <c r="M55" i="38" s="1"/>
  <c r="GE374" i="58"/>
  <c r="M62" i="38" s="1"/>
  <c r="GE390" i="58"/>
  <c r="M63" i="38" s="1"/>
  <c r="GE411" i="58"/>
  <c r="N31" i="38" s="1"/>
  <c r="GE427" i="58"/>
  <c r="N52" i="38" s="1"/>
  <c r="GE443" i="58"/>
  <c r="N29" i="38" s="1"/>
  <c r="GE459" i="58"/>
  <c r="N56" i="38" s="1"/>
  <c r="GE480" i="58"/>
  <c r="O13" i="38" s="1"/>
  <c r="GE496" i="58"/>
  <c r="O37" i="38" s="1"/>
  <c r="GE512" i="58"/>
  <c r="O19" i="38" s="1"/>
  <c r="GE528" i="58"/>
  <c r="O54" i="38" s="1"/>
  <c r="GE544" i="58"/>
  <c r="O82" i="38" s="1"/>
  <c r="GE565" i="58"/>
  <c r="P39" i="38" s="1"/>
  <c r="GE581" i="58"/>
  <c r="P55" i="38" s="1"/>
  <c r="GE597" i="58"/>
  <c r="P62" i="38" s="1"/>
  <c r="GE613" i="58"/>
  <c r="P75" i="38" s="1"/>
  <c r="GE634" i="58"/>
  <c r="Q61" i="38" s="1"/>
  <c r="GE650" i="58"/>
  <c r="Q44" i="38" s="1"/>
  <c r="GE666" i="58"/>
  <c r="Q50" i="38" s="1"/>
  <c r="GE682" i="58"/>
  <c r="Q39" i="38" s="1"/>
  <c r="GE698" i="58"/>
  <c r="Q82" i="38" s="1"/>
  <c r="GE719" i="58"/>
  <c r="R41" i="38" s="1"/>
  <c r="GE735" i="58"/>
  <c r="R51" i="38" s="1"/>
  <c r="GE751" i="58"/>
  <c r="R67" i="38" s="1"/>
  <c r="GE767" i="58"/>
  <c r="R77" i="38" s="1"/>
  <c r="GE789" i="58"/>
  <c r="S38" i="38" s="1"/>
  <c r="GE805" i="58"/>
  <c r="S10" i="38" s="1"/>
  <c r="GE821" i="58"/>
  <c r="S35" i="38" s="1"/>
  <c r="GE837" i="58"/>
  <c r="S53" i="38" s="1"/>
  <c r="GE853" i="58"/>
  <c r="S86" i="38" s="1"/>
  <c r="GE875" i="58"/>
  <c r="T7" i="38" s="1"/>
  <c r="GE891" i="58"/>
  <c r="T61" i="38" s="1"/>
  <c r="GE907" i="58"/>
  <c r="T42" i="38" s="1"/>
  <c r="GE923" i="58"/>
  <c r="T56" i="38" s="1"/>
  <c r="GE939" i="58"/>
  <c r="T90" i="38" s="1"/>
  <c r="GE19" i="58"/>
  <c r="I41" i="38" s="1"/>
  <c r="GE35" i="58"/>
  <c r="I48" i="38" s="1"/>
  <c r="GE51" i="58"/>
  <c r="I66" i="38" s="1"/>
  <c r="GE67" i="58"/>
  <c r="I49" i="38" s="1"/>
  <c r="GE88" i="58"/>
  <c r="J9" i="38" s="1"/>
  <c r="GE104" i="58"/>
  <c r="J70" i="38" s="1"/>
  <c r="GE120" i="58"/>
  <c r="J42" i="38" s="1"/>
  <c r="GE136" i="58"/>
  <c r="J23" i="38" s="1"/>
  <c r="GE157" i="58"/>
  <c r="K45" i="38" s="1"/>
  <c r="GE173" i="58"/>
  <c r="K28" i="38" s="1"/>
  <c r="GE189" i="58"/>
  <c r="K40" i="38" s="1"/>
  <c r="GE205" i="58"/>
  <c r="K71" i="38" s="1"/>
  <c r="GE221" i="58"/>
  <c r="K77" i="38" s="1"/>
  <c r="GE237" i="58"/>
  <c r="GE258" i="58"/>
  <c r="L7" i="38" s="1"/>
  <c r="GE274" i="58"/>
  <c r="L61" i="38" s="1"/>
  <c r="GE290" i="58"/>
  <c r="L19" i="38" s="1"/>
  <c r="GE306" i="58"/>
  <c r="L53" i="38" s="1"/>
  <c r="GE327" i="58"/>
  <c r="M11" i="38" s="1"/>
  <c r="GE343" i="58"/>
  <c r="M14" i="38" s="1"/>
  <c r="GE359" i="58"/>
  <c r="M60" i="38" s="1"/>
  <c r="GE375" i="58"/>
  <c r="M25" i="38" s="1"/>
  <c r="GE391" i="58"/>
  <c r="M75" i="38" s="1"/>
  <c r="GE412" i="58"/>
  <c r="N26" i="38" s="1"/>
  <c r="GE428" i="58"/>
  <c r="N57" i="38" s="1"/>
  <c r="GE444" i="58"/>
  <c r="N66" i="38" s="1"/>
  <c r="GE460" i="58"/>
  <c r="N49" i="38" s="1"/>
  <c r="GE481" i="58"/>
  <c r="O7" i="38" s="1"/>
  <c r="GE497" i="58"/>
  <c r="O61" i="38" s="1"/>
  <c r="GE513" i="58"/>
  <c r="O46" i="38" s="1"/>
  <c r="GE529" i="58"/>
  <c r="O23" i="38" s="1"/>
  <c r="GE545" i="58"/>
  <c r="O81" i="38" s="1"/>
  <c r="GE566" i="58"/>
  <c r="P16" i="38" s="1"/>
  <c r="GE582" i="58"/>
  <c r="P60" i="38" s="1"/>
  <c r="GE598" i="58"/>
  <c r="P25" i="38" s="1"/>
  <c r="GE614" i="58"/>
  <c r="P77" i="38" s="1"/>
  <c r="GE635" i="58"/>
  <c r="Q11" i="38" s="1"/>
  <c r="GE651" i="58"/>
  <c r="Q35" i="38" s="1"/>
  <c r="GE667" i="58"/>
  <c r="Q84" i="38" s="1"/>
  <c r="GE683" i="58"/>
  <c r="Q79" i="38" s="1"/>
  <c r="GE699" i="58"/>
  <c r="Q37" i="38" s="1"/>
  <c r="GE720" i="58"/>
  <c r="R39" i="38" s="1"/>
  <c r="GE736" i="58"/>
  <c r="R55" i="38" s="1"/>
  <c r="GE752" i="58"/>
  <c r="R62" i="38" s="1"/>
  <c r="GE768" i="58"/>
  <c r="R78" i="38" s="1"/>
  <c r="GE790" i="58"/>
  <c r="S12" i="38" s="1"/>
  <c r="GE806" i="58"/>
  <c r="S8" i="38" s="1"/>
  <c r="GE822" i="58"/>
  <c r="S68" i="38" s="1"/>
  <c r="GE838" i="58"/>
  <c r="S23" i="38" s="1"/>
  <c r="GE854" i="58"/>
  <c r="S85" i="38" s="1"/>
  <c r="GE876" i="58"/>
  <c r="T22" i="38" s="1"/>
  <c r="GE892" i="58"/>
  <c r="T59" i="38" s="1"/>
  <c r="GE908" i="58"/>
  <c r="T29" i="38" s="1"/>
  <c r="GE924" i="58"/>
  <c r="T49" i="38" s="1"/>
  <c r="GE940" i="58"/>
  <c r="T88" i="38" s="1"/>
  <c r="GE20" i="58"/>
  <c r="I39" i="38" s="1"/>
  <c r="GE36" i="58"/>
  <c r="I20" i="38" s="1"/>
  <c r="GE52" i="58"/>
  <c r="I72" i="38" s="1"/>
  <c r="GE68" i="58"/>
  <c r="I43" i="38" s="1"/>
  <c r="GE89" i="58"/>
  <c r="J31" i="38" s="1"/>
  <c r="GE105" i="58"/>
  <c r="J52" i="38" s="1"/>
  <c r="GE121" i="58"/>
  <c r="J15" i="38" s="1"/>
  <c r="GE137" i="58"/>
  <c r="J58" i="38" s="1"/>
  <c r="GE158" i="58"/>
  <c r="K13" i="38" s="1"/>
  <c r="GE174" i="58"/>
  <c r="K37" i="38" s="1"/>
  <c r="GE190" i="58"/>
  <c r="K35" i="38" s="1"/>
  <c r="GE206" i="58"/>
  <c r="K69" i="38" s="1"/>
  <c r="GE222" i="58"/>
  <c r="K76" i="38" s="1"/>
  <c r="GE238" i="58"/>
  <c r="GE259" i="58"/>
  <c r="L22" i="38" s="1"/>
  <c r="GE275" i="58"/>
  <c r="L59" i="38" s="1"/>
  <c r="GE291" i="58"/>
  <c r="L46" i="38" s="1"/>
  <c r="GE307" i="58"/>
  <c r="L54" i="38" s="1"/>
  <c r="GE328" i="58"/>
  <c r="M38" i="38" s="1"/>
  <c r="GE344" i="58"/>
  <c r="M10" i="38" s="1"/>
  <c r="GE360" i="58"/>
  <c r="M50" i="38" s="1"/>
  <c r="GE376" i="58"/>
  <c r="M71" i="38" s="1"/>
  <c r="GE392" i="58"/>
  <c r="M77" i="38" s="1"/>
  <c r="GE413" i="58"/>
  <c r="N21" i="38" s="1"/>
  <c r="GE429" i="58"/>
  <c r="N48" i="38" s="1"/>
  <c r="GE445" i="58"/>
  <c r="N72" i="38" s="1"/>
  <c r="GE461" i="58"/>
  <c r="N43" i="38" s="1"/>
  <c r="GE482" i="58"/>
  <c r="O22" i="38" s="1"/>
  <c r="GE498" i="58"/>
  <c r="O59" i="38" s="1"/>
  <c r="GE514" i="58"/>
  <c r="O42" i="38" s="1"/>
  <c r="GE530" i="58"/>
  <c r="O58" i="38" s="1"/>
  <c r="GE551" i="58"/>
  <c r="P34" i="38" s="1"/>
  <c r="GE567" i="58"/>
  <c r="P17" i="38" s="1"/>
  <c r="GE583" i="58"/>
  <c r="P50" i="38" s="1"/>
  <c r="GE599" i="58"/>
  <c r="P71" i="38" s="1"/>
  <c r="GE615" i="58"/>
  <c r="P76" i="38" s="1"/>
  <c r="GE636" i="58"/>
  <c r="Q29" i="38" s="1"/>
  <c r="GE652" i="58"/>
  <c r="Q20" i="38" s="1"/>
  <c r="GE668" i="58"/>
  <c r="Q51" i="38" s="1"/>
  <c r="GE684" i="58"/>
  <c r="Q16" i="38" s="1"/>
  <c r="GE700" i="58"/>
  <c r="Q43" i="38" s="1"/>
  <c r="GE721" i="58"/>
  <c r="R16" i="38" s="1"/>
  <c r="GE737" i="58"/>
  <c r="R60" i="38" s="1"/>
  <c r="GE753" i="58"/>
  <c r="R25" i="38" s="1"/>
  <c r="GE769" i="58"/>
  <c r="R79" i="38" s="1"/>
  <c r="GE791" i="58"/>
  <c r="S45" i="38" s="1"/>
  <c r="GE807" i="58"/>
  <c r="S28" i="38" s="1"/>
  <c r="GE823" i="58"/>
  <c r="S19" i="38" s="1"/>
  <c r="GE839" i="58"/>
  <c r="S58" i="38" s="1"/>
  <c r="GE855" i="58"/>
  <c r="S83" i="38" s="1"/>
  <c r="GE877" i="58"/>
  <c r="T18" i="38" s="1"/>
  <c r="GE893" i="58"/>
  <c r="T47" i="38" s="1"/>
  <c r="GE909" i="58"/>
  <c r="T66" i="38" s="1"/>
  <c r="GE925" i="58"/>
  <c r="T43" i="38" s="1"/>
  <c r="GE941" i="58"/>
  <c r="T87" i="38" s="1"/>
  <c r="GE21" i="58"/>
  <c r="I16" i="38" s="1"/>
  <c r="GE37" i="58"/>
  <c r="I32" i="38" s="1"/>
  <c r="GE53" i="58"/>
  <c r="I74" i="38" s="1"/>
  <c r="GE69" i="58"/>
  <c r="I44" i="38" s="1"/>
  <c r="GE90" i="58"/>
  <c r="J26" i="38" s="1"/>
  <c r="GE106" i="58"/>
  <c r="J57" i="38" s="1"/>
  <c r="GE122" i="58"/>
  <c r="J29" i="38" s="1"/>
  <c r="GE138" i="58"/>
  <c r="J33" i="38" s="1"/>
  <c r="GE159" i="58"/>
  <c r="K7" i="38" s="1"/>
  <c r="GE175" i="58"/>
  <c r="K61" i="38" s="1"/>
  <c r="GE191" i="58"/>
  <c r="K68" i="38" s="1"/>
  <c r="GE207" i="58"/>
  <c r="K36" i="38" s="1"/>
  <c r="GE223" i="58"/>
  <c r="GE239" i="58"/>
  <c r="GE260" i="58"/>
  <c r="L18" i="38" s="1"/>
  <c r="GE276" i="58"/>
  <c r="L47" i="38" s="1"/>
  <c r="GE292" i="58"/>
  <c r="L42" i="38" s="1"/>
  <c r="GE308" i="58"/>
  <c r="L23" i="38" s="1"/>
  <c r="GE329" i="58"/>
  <c r="M12" i="38" s="1"/>
  <c r="GE345" i="58"/>
  <c r="M8" i="38" s="1"/>
  <c r="GE361" i="58"/>
  <c r="M40" i="38" s="1"/>
  <c r="GE377" i="58"/>
  <c r="M69" i="38" s="1"/>
  <c r="GE393" i="58"/>
  <c r="M76" i="38" s="1"/>
  <c r="GE414" i="58"/>
  <c r="N41" i="38" s="1"/>
  <c r="GE430" i="58"/>
  <c r="N20" i="38" s="1"/>
  <c r="GE446" i="58"/>
  <c r="N74" i="38" s="1"/>
  <c r="GE462" i="58"/>
  <c r="N64" i="38" s="1"/>
  <c r="GE483" i="58"/>
  <c r="O18" i="38" s="1"/>
  <c r="GE499" i="58"/>
  <c r="O47" i="38" s="1"/>
  <c r="GE515" i="58"/>
  <c r="O15" i="38" s="1"/>
  <c r="GE531" i="58"/>
  <c r="O33" i="38" s="1"/>
  <c r="GE552" i="58"/>
  <c r="P11" i="38" s="1"/>
  <c r="GE568" i="58"/>
  <c r="P14" i="38" s="1"/>
  <c r="GE584" i="58"/>
  <c r="P40" i="38" s="1"/>
  <c r="GE600" i="58"/>
  <c r="P69" i="38" s="1"/>
  <c r="GE616" i="58"/>
  <c r="P78" i="38" s="1"/>
  <c r="GE637" i="58"/>
  <c r="Q38" i="38" s="1"/>
  <c r="GE653" i="58"/>
  <c r="Q7" i="38" s="1"/>
  <c r="GE669" i="58"/>
  <c r="Q52" i="38" s="1"/>
  <c r="GE685" i="58"/>
  <c r="Q17" i="38" s="1"/>
  <c r="GE706" i="58"/>
  <c r="R34" i="38" s="1"/>
  <c r="GE722" i="58"/>
  <c r="R17" i="38" s="1"/>
  <c r="GE738" i="58"/>
  <c r="R50" i="38" s="1"/>
  <c r="GE754" i="58"/>
  <c r="R71" i="38" s="1"/>
  <c r="GE770" i="58"/>
  <c r="R80" i="38" s="1"/>
  <c r="GE792" i="58"/>
  <c r="S13" i="38" s="1"/>
  <c r="GE808" i="58"/>
  <c r="S37" i="38" s="1"/>
  <c r="GE824" i="58"/>
  <c r="S46" i="38" s="1"/>
  <c r="GE840" i="58"/>
  <c r="S33" i="38" s="1"/>
  <c r="GE856" i="58"/>
  <c r="S89" i="38" s="1"/>
  <c r="GE878" i="58"/>
  <c r="T9" i="38" s="1"/>
  <c r="GE894" i="58"/>
  <c r="T70" i="38" s="1"/>
  <c r="GE910" i="58"/>
  <c r="T72" i="38" s="1"/>
  <c r="GE926" i="58"/>
  <c r="T64" i="38" s="1"/>
  <c r="GE942" i="58"/>
  <c r="T92" i="38" s="1"/>
  <c r="GE22" i="58"/>
  <c r="I17" i="38" s="1"/>
  <c r="GE38" i="58"/>
  <c r="I51" i="38" s="1"/>
  <c r="GE54" i="58"/>
  <c r="I73" i="38" s="1"/>
  <c r="GE70" i="58"/>
  <c r="I64" i="38" s="1"/>
  <c r="GE91" i="58"/>
  <c r="J21" i="38" s="1"/>
  <c r="GE107" i="58"/>
  <c r="J27" i="38" s="1"/>
  <c r="GE123" i="58"/>
  <c r="J24" i="38" s="1"/>
  <c r="GE139" i="58"/>
  <c r="J56" i="38" s="1"/>
  <c r="GE160" i="58"/>
  <c r="K22" i="38" s="1"/>
  <c r="GE176" i="58"/>
  <c r="K59" i="38" s="1"/>
  <c r="GE192" i="58"/>
  <c r="K19" i="38" s="1"/>
  <c r="GE208" i="58"/>
  <c r="K53" i="38" s="1"/>
  <c r="GE224" i="58"/>
  <c r="GE240" i="58"/>
  <c r="GE261" i="58"/>
  <c r="L9" i="38" s="1"/>
  <c r="GE277" i="58"/>
  <c r="L70" i="38" s="1"/>
  <c r="GE293" i="58"/>
  <c r="L15" i="38" s="1"/>
  <c r="GE309" i="58"/>
  <c r="L58" i="38" s="1"/>
  <c r="GE330" i="58"/>
  <c r="M45" i="38" s="1"/>
  <c r="GE346" i="58"/>
  <c r="M28" i="38" s="1"/>
  <c r="GE362" i="58"/>
  <c r="M35" i="38" s="1"/>
  <c r="GE378" i="58"/>
  <c r="M36" i="38" s="1"/>
  <c r="GE394" i="58"/>
  <c r="M78" i="38" s="1"/>
  <c r="GE415" i="58"/>
  <c r="N39" i="38" s="1"/>
  <c r="GE431" i="58"/>
  <c r="N32" i="38" s="1"/>
  <c r="GE447" i="58"/>
  <c r="N73" i="38" s="1"/>
  <c r="GE463" i="58"/>
  <c r="N30" i="38" s="1"/>
  <c r="GE484" i="58"/>
  <c r="O9" i="38" s="1"/>
  <c r="GE500" i="58"/>
  <c r="O70" i="38" s="1"/>
  <c r="GE516" i="58"/>
  <c r="O29" i="38" s="1"/>
  <c r="GE532" i="58"/>
  <c r="O56" i="38" s="1"/>
  <c r="GE553" i="58"/>
  <c r="P38" i="38" s="1"/>
  <c r="GE569" i="58"/>
  <c r="P10" i="38" s="1"/>
  <c r="GE585" i="58"/>
  <c r="P35" i="38" s="1"/>
  <c r="GE601" i="58"/>
  <c r="P36" i="38" s="1"/>
  <c r="GE617" i="58"/>
  <c r="P79" i="38" s="1"/>
  <c r="GE638" i="58"/>
  <c r="Q33" i="38" s="1"/>
  <c r="GE654" i="58"/>
  <c r="Q49" i="38" s="1"/>
  <c r="GE670" i="58"/>
  <c r="Q60" i="38" s="1"/>
  <c r="GE686" i="58"/>
  <c r="Q42" i="38" s="1"/>
  <c r="GE707" i="58"/>
  <c r="R11" i="38" s="1"/>
  <c r="GE723" i="58"/>
  <c r="R14" i="38" s="1"/>
  <c r="GE739" i="58"/>
  <c r="R40" i="38" s="1"/>
  <c r="GE755" i="58"/>
  <c r="R69" i="38" s="1"/>
  <c r="GE771" i="58"/>
  <c r="R82" i="38" s="1"/>
  <c r="GE793" i="58"/>
  <c r="S7" i="38" s="1"/>
  <c r="GE809" i="58"/>
  <c r="S61" i="38" s="1"/>
  <c r="GE825" i="58"/>
  <c r="S42" i="38" s="1"/>
  <c r="GE841" i="58"/>
  <c r="S56" i="38" s="1"/>
  <c r="GE857" i="58"/>
  <c r="S90" i="38" s="1"/>
  <c r="GE879" i="58"/>
  <c r="T31" i="38" s="1"/>
  <c r="GE895" i="58"/>
  <c r="T52" i="38" s="1"/>
  <c r="GE911" i="58"/>
  <c r="T74" i="38" s="1"/>
  <c r="GE927" i="58"/>
  <c r="T65" i="38" s="1"/>
  <c r="GE943" i="58"/>
  <c r="T91" i="38" s="1"/>
  <c r="GE7" i="58"/>
  <c r="I11" i="38" s="1"/>
  <c r="GE23" i="58"/>
  <c r="I14" i="38" s="1"/>
  <c r="GE39" i="58"/>
  <c r="I55" i="38" s="1"/>
  <c r="GE55" i="58"/>
  <c r="I67" i="38" s="1"/>
  <c r="GE71" i="58"/>
  <c r="I30" i="38" s="1"/>
  <c r="GE92" i="58"/>
  <c r="J41" i="38" s="1"/>
  <c r="GE108" i="58"/>
  <c r="J48" i="38" s="1"/>
  <c r="GE124" i="58"/>
  <c r="J66" i="38" s="1"/>
  <c r="GE140" i="58"/>
  <c r="J49" i="38" s="1"/>
  <c r="GE161" i="58"/>
  <c r="K18" i="38" s="1"/>
  <c r="GE177" i="58"/>
  <c r="K47" i="38" s="1"/>
  <c r="GE193" i="58"/>
  <c r="K46" i="38" s="1"/>
  <c r="GE209" i="58"/>
  <c r="K54" i="38" s="1"/>
  <c r="GE225" i="58"/>
  <c r="GE241" i="58"/>
  <c r="GE262" i="58"/>
  <c r="L31" i="38" s="1"/>
  <c r="GE278" i="58"/>
  <c r="L52" i="38" s="1"/>
  <c r="GE294" i="58"/>
  <c r="L29" i="38" s="1"/>
  <c r="GE310" i="58"/>
  <c r="L33" i="38" s="1"/>
  <c r="GE331" i="58"/>
  <c r="M13" i="38" s="1"/>
  <c r="GE347" i="58"/>
  <c r="M37" i="38" s="1"/>
  <c r="GE363" i="58"/>
  <c r="M68" i="38" s="1"/>
  <c r="GE379" i="58"/>
  <c r="M53" i="38" s="1"/>
  <c r="GE395" i="58"/>
  <c r="M79" i="38" s="1"/>
  <c r="GE416" i="58"/>
  <c r="N16" i="38" s="1"/>
  <c r="GE432" i="58"/>
  <c r="N51" i="38" s="1"/>
  <c r="GE448" i="58"/>
  <c r="N67" i="38" s="1"/>
  <c r="GE464" i="58"/>
  <c r="N65" i="38" s="1"/>
  <c r="GE485" i="58"/>
  <c r="O31" i="38" s="1"/>
  <c r="GE501" i="58"/>
  <c r="O52" i="38" s="1"/>
  <c r="GE517" i="58"/>
  <c r="O66" i="38" s="1"/>
  <c r="GE533" i="58"/>
  <c r="O49" i="38" s="1"/>
  <c r="GE554" i="58"/>
  <c r="P12" i="38" s="1"/>
  <c r="GE570" i="58"/>
  <c r="P8" i="38" s="1"/>
  <c r="GE586" i="58"/>
  <c r="P68" i="38" s="1"/>
  <c r="GE602" i="58"/>
  <c r="P53" i="38" s="1"/>
  <c r="GE618" i="58"/>
  <c r="P80" i="38" s="1"/>
  <c r="GE639" i="58"/>
  <c r="Q67" i="38" s="1"/>
  <c r="GE655" i="58"/>
  <c r="Q78" i="38" s="1"/>
  <c r="GE671" i="58"/>
  <c r="Q9" i="38" s="1"/>
  <c r="GE687" i="58"/>
  <c r="Q14" i="38" s="1"/>
  <c r="GE708" i="58"/>
  <c r="R38" i="38" s="1"/>
  <c r="GE724" i="58"/>
  <c r="R10" i="38" s="1"/>
  <c r="GE740" i="58"/>
  <c r="R35" i="38" s="1"/>
  <c r="GE756" i="58"/>
  <c r="R36" i="38" s="1"/>
  <c r="GE772" i="58"/>
  <c r="R84" i="38" s="1"/>
  <c r="GE794" i="58"/>
  <c r="S22" i="38" s="1"/>
  <c r="GE810" i="58"/>
  <c r="S59" i="38" s="1"/>
  <c r="GE826" i="58"/>
  <c r="S29" i="38" s="1"/>
  <c r="GE842" i="58"/>
  <c r="S49" i="38" s="1"/>
  <c r="GE858" i="58"/>
  <c r="S88" i="38" s="1"/>
  <c r="GE880" i="58"/>
  <c r="T26" i="38" s="1"/>
  <c r="GE896" i="58"/>
  <c r="T48" i="38" s="1"/>
  <c r="GE912" i="58"/>
  <c r="T73" i="38" s="1"/>
  <c r="GE928" i="58"/>
  <c r="T75" i="38" s="1"/>
  <c r="GE944" i="58"/>
  <c r="T93" i="38" s="1"/>
  <c r="GE8" i="58"/>
  <c r="I38" i="38" s="1"/>
  <c r="GE24" i="58"/>
  <c r="I10" i="38" s="1"/>
  <c r="GE40" i="58"/>
  <c r="I60" i="38" s="1"/>
  <c r="GE56" i="58"/>
  <c r="I62" i="38" s="1"/>
  <c r="GE72" i="58"/>
  <c r="I65" i="38" s="1"/>
  <c r="GE93" i="58"/>
  <c r="J39" i="38" s="1"/>
  <c r="GE109" i="58"/>
  <c r="J20" i="38" s="1"/>
  <c r="GE125" i="58"/>
  <c r="J72" i="38" s="1"/>
  <c r="GE141" i="58"/>
  <c r="J43" i="38" s="1"/>
  <c r="GE162" i="58"/>
  <c r="K9" i="38" s="1"/>
  <c r="GE178" i="58"/>
  <c r="K70" i="38" s="1"/>
  <c r="GE194" i="58"/>
  <c r="K42" i="38" s="1"/>
  <c r="GE210" i="58"/>
  <c r="K23" i="38" s="1"/>
  <c r="GE226" i="58"/>
  <c r="GE242" i="58"/>
  <c r="GE263" i="58"/>
  <c r="L26" i="38" s="1"/>
  <c r="GE279" i="58"/>
  <c r="L57" i="38" s="1"/>
  <c r="GE295" i="58"/>
  <c r="L24" i="38" s="1"/>
  <c r="GE311" i="58"/>
  <c r="L56" i="38" s="1"/>
  <c r="GE332" i="58"/>
  <c r="M7" i="38" s="1"/>
  <c r="GE348" i="58"/>
  <c r="M61" i="38" s="1"/>
  <c r="GE364" i="58"/>
  <c r="M19" i="38" s="1"/>
  <c r="GE380" i="58"/>
  <c r="M54" i="38" s="1"/>
  <c r="GE401" i="58"/>
  <c r="N34" i="38" s="1"/>
  <c r="GE417" i="58"/>
  <c r="N17" i="38" s="1"/>
  <c r="GE433" i="58"/>
  <c r="N55" i="38" s="1"/>
  <c r="GE449" i="58"/>
  <c r="N62" i="38" s="1"/>
  <c r="GE465" i="58"/>
  <c r="N75" i="38" s="1"/>
  <c r="GE486" i="58"/>
  <c r="O26" i="38" s="1"/>
  <c r="GE502" i="58"/>
  <c r="O48" i="38" s="1"/>
  <c r="GE518" i="58"/>
  <c r="O72" i="38" s="1"/>
  <c r="GE534" i="58"/>
  <c r="O43" i="38" s="1"/>
  <c r="GE555" i="58"/>
  <c r="P45" i="38" s="1"/>
  <c r="GE571" i="58"/>
  <c r="P28" i="38" s="1"/>
  <c r="GE587" i="58"/>
  <c r="P19" i="38" s="1"/>
  <c r="GE603" i="58"/>
  <c r="P54" i="38" s="1"/>
  <c r="GE619" i="58"/>
  <c r="P82" i="38" s="1"/>
  <c r="GE640" i="58"/>
  <c r="Q12" i="38" s="1"/>
  <c r="GE656" i="58"/>
  <c r="Q53" i="38" s="1"/>
  <c r="GE672" i="58"/>
  <c r="Q31" i="38" s="1"/>
  <c r="GE688" i="58"/>
  <c r="Q10" i="38" s="1"/>
  <c r="GE709" i="58"/>
  <c r="R12" i="38" s="1"/>
  <c r="GE725" i="58"/>
  <c r="R8" i="38" s="1"/>
  <c r="GE741" i="58"/>
  <c r="R68" i="38" s="1"/>
  <c r="GE757" i="58"/>
  <c r="R53" i="38" s="1"/>
  <c r="GE773" i="58"/>
  <c r="R44" i="38" s="1"/>
  <c r="GE795" i="58"/>
  <c r="S18" i="38" s="1"/>
  <c r="GE811" i="58"/>
  <c r="S47" i="38" s="1"/>
  <c r="GE827" i="58"/>
  <c r="S66" i="38" s="1"/>
  <c r="GE843" i="58"/>
  <c r="S43" i="38" s="1"/>
  <c r="GE859" i="58"/>
  <c r="S87" i="38" s="1"/>
  <c r="GE881" i="58"/>
  <c r="T21" i="38" s="1"/>
  <c r="GE897" i="58"/>
  <c r="T20" i="38" s="1"/>
  <c r="GE913" i="58"/>
  <c r="T67" i="38" s="1"/>
  <c r="GE929" i="58"/>
  <c r="T77" i="38" s="1"/>
  <c r="GE945" i="58"/>
  <c r="T95" i="38" s="1"/>
  <c r="V95" i="38" s="1"/>
  <c r="N95" i="5" s="1"/>
  <c r="GE9" i="58"/>
  <c r="I12" i="38" s="1"/>
  <c r="GE25" i="58"/>
  <c r="I8" i="38" s="1"/>
  <c r="GE41" i="58"/>
  <c r="I50" i="38" s="1"/>
  <c r="GE57" i="58"/>
  <c r="I25" i="38" s="1"/>
  <c r="GE73" i="58"/>
  <c r="I63" i="38" s="1"/>
  <c r="GE94" i="58"/>
  <c r="J16" i="38" s="1"/>
  <c r="GE110" i="58"/>
  <c r="J32" i="38" s="1"/>
  <c r="GE126" i="58"/>
  <c r="J74" i="38" s="1"/>
  <c r="GE142" i="58"/>
  <c r="J44" i="38" s="1"/>
  <c r="GE163" i="58"/>
  <c r="K31" i="38" s="1"/>
  <c r="GE179" i="58"/>
  <c r="K52" i="38" s="1"/>
  <c r="GE195" i="58"/>
  <c r="K15" i="38" s="1"/>
  <c r="GE211" i="58"/>
  <c r="K58" i="38" s="1"/>
  <c r="GE227" i="58"/>
  <c r="GE243" i="58"/>
  <c r="GE264" i="58"/>
  <c r="L21" i="38" s="1"/>
  <c r="GE280" i="58"/>
  <c r="L48" i="38" s="1"/>
  <c r="GE296" i="58"/>
  <c r="L66" i="38" s="1"/>
  <c r="GE312" i="58"/>
  <c r="L49" i="38" s="1"/>
  <c r="GE333" i="58"/>
  <c r="M22" i="38" s="1"/>
  <c r="GE349" i="58"/>
  <c r="M59" i="38" s="1"/>
  <c r="GE365" i="58"/>
  <c r="M46" i="38" s="1"/>
  <c r="GE381" i="58"/>
  <c r="M23" i="38" s="1"/>
  <c r="GE402" i="58"/>
  <c r="N11" i="38" s="1"/>
  <c r="GE418" i="58"/>
  <c r="N14" i="38" s="1"/>
  <c r="GE434" i="58"/>
  <c r="N60" i="38" s="1"/>
  <c r="GE450" i="58"/>
  <c r="N25" i="38" s="1"/>
  <c r="GE466" i="58"/>
  <c r="N77" i="38" s="1"/>
  <c r="GE487" i="58"/>
  <c r="O21" i="38" s="1"/>
  <c r="GE503" i="58"/>
  <c r="O20" i="38" s="1"/>
  <c r="GE519" i="58"/>
  <c r="O74" i="38" s="1"/>
  <c r="GE535" i="58"/>
  <c r="O64" i="38" s="1"/>
  <c r="GE556" i="58"/>
  <c r="P13" i="38" s="1"/>
  <c r="GE572" i="58"/>
  <c r="P37" i="38" s="1"/>
  <c r="GE588" i="58"/>
  <c r="P46" i="38" s="1"/>
  <c r="GE604" i="58"/>
  <c r="P23" i="38" s="1"/>
  <c r="GE620" i="58"/>
  <c r="P81" i="38" s="1"/>
  <c r="GE641" i="58"/>
  <c r="Q80" i="38" s="1"/>
  <c r="GE657" i="58"/>
  <c r="Q71" i="38" s="1"/>
  <c r="GE673" i="58"/>
  <c r="Q64" i="38" s="1"/>
  <c r="GE689" i="58"/>
  <c r="Q19" i="38" s="1"/>
  <c r="GE710" i="58"/>
  <c r="R45" i="38" s="1"/>
  <c r="GE726" i="58"/>
  <c r="R28" i="38" s="1"/>
  <c r="GE742" i="58"/>
  <c r="R19" i="38" s="1"/>
  <c r="GE758" i="58"/>
  <c r="R23" i="38" s="1"/>
  <c r="GE774" i="58"/>
  <c r="R86" i="38" s="1"/>
  <c r="GE796" i="58"/>
  <c r="S9" i="38" s="1"/>
  <c r="GE812" i="58"/>
  <c r="S70" i="38" s="1"/>
  <c r="GE828" i="58"/>
  <c r="S72" i="38" s="1"/>
  <c r="GE844" i="58"/>
  <c r="S64" i="38" s="1"/>
  <c r="GE860" i="58"/>
  <c r="S92" i="38" s="1"/>
  <c r="GE882" i="58"/>
  <c r="T41" i="38" s="1"/>
  <c r="GE898" i="58"/>
  <c r="T51" i="38" s="1"/>
  <c r="GE914" i="58"/>
  <c r="T62" i="38" s="1"/>
  <c r="GE930" i="58"/>
  <c r="T79" i="38" s="1"/>
  <c r="GE946" i="58"/>
  <c r="T94" i="38" s="1"/>
  <c r="V94" i="38" s="1"/>
  <c r="N94" i="5" s="1"/>
  <c r="GE10" i="58"/>
  <c r="I45" i="38" s="1"/>
  <c r="GE26" i="58"/>
  <c r="I28" i="38" s="1"/>
  <c r="GE42" i="58"/>
  <c r="I40" i="38" s="1"/>
  <c r="GE58" i="58"/>
  <c r="I71" i="38" s="1"/>
  <c r="GE79" i="58"/>
  <c r="J34" i="38" s="1"/>
  <c r="GE95" i="58"/>
  <c r="J17" i="38" s="1"/>
  <c r="GE111" i="58"/>
  <c r="J51" i="38" s="1"/>
  <c r="GE127" i="58"/>
  <c r="J73" i="38" s="1"/>
  <c r="GE143" i="58"/>
  <c r="J64" i="38" s="1"/>
  <c r="GE164" i="58"/>
  <c r="K26" i="38" s="1"/>
  <c r="GE180" i="58"/>
  <c r="K57" i="38" s="1"/>
  <c r="GE196" i="58"/>
  <c r="K29" i="38" s="1"/>
  <c r="GE212" i="58"/>
  <c r="K33" i="38" s="1"/>
  <c r="GE228" i="58"/>
  <c r="K44" i="38" s="1"/>
  <c r="GE244" i="58"/>
  <c r="GE265" i="58"/>
  <c r="L41" i="38" s="1"/>
  <c r="GE281" i="58"/>
  <c r="L20" i="38" s="1"/>
  <c r="GE297" i="58"/>
  <c r="L72" i="38" s="1"/>
  <c r="GE313" i="58"/>
  <c r="L43" i="38" s="1"/>
  <c r="GE334" i="58"/>
  <c r="M18" i="38" s="1"/>
  <c r="GE350" i="58"/>
  <c r="M47" i="38" s="1"/>
  <c r="GE366" i="58"/>
  <c r="M42" i="38" s="1"/>
  <c r="GE382" i="58"/>
  <c r="M58" i="38" s="1"/>
  <c r="GE403" i="58"/>
  <c r="N38" i="38" s="1"/>
  <c r="GE419" i="58"/>
  <c r="N10" i="38" s="1"/>
  <c r="GE435" i="58"/>
  <c r="N50" i="38" s="1"/>
  <c r="GE451" i="58"/>
  <c r="N71" i="38" s="1"/>
  <c r="GE467" i="58"/>
  <c r="N76" i="38" s="1"/>
  <c r="GE488" i="58"/>
  <c r="O41" i="38" s="1"/>
  <c r="GE504" i="58"/>
  <c r="O32" i="38" s="1"/>
  <c r="GE520" i="58"/>
  <c r="O73" i="38" s="1"/>
  <c r="GE536" i="58"/>
  <c r="O30" i="38" s="1"/>
  <c r="GE557" i="58"/>
  <c r="P7" i="38" s="1"/>
  <c r="GE573" i="58"/>
  <c r="P61" i="38" s="1"/>
  <c r="GE589" i="58"/>
  <c r="P42" i="38" s="1"/>
  <c r="GE605" i="58"/>
  <c r="P58" i="38" s="1"/>
  <c r="GE621" i="58"/>
  <c r="P84" i="38" s="1"/>
  <c r="GE642" i="58"/>
  <c r="Q77" i="38" s="1"/>
  <c r="GE658" i="58"/>
  <c r="Q23" i="38" s="1"/>
  <c r="GE674" i="58"/>
  <c r="Q85" i="38" s="1"/>
  <c r="GE690" i="58"/>
  <c r="Q46" i="38" s="1"/>
  <c r="GE711" i="58"/>
  <c r="R13" i="38" s="1"/>
  <c r="GE727" i="58"/>
  <c r="R37" i="38" s="1"/>
  <c r="GE743" i="58"/>
  <c r="R46" i="38" s="1"/>
  <c r="GE759" i="58"/>
  <c r="R58" i="38" s="1"/>
  <c r="GE775" i="58"/>
  <c r="R85" i="38" s="1"/>
  <c r="GE797" i="58"/>
  <c r="S31" i="38" s="1"/>
  <c r="GE813" i="58"/>
  <c r="S52" i="38" s="1"/>
  <c r="GE829" i="58"/>
  <c r="S74" i="38" s="1"/>
  <c r="GE845" i="58"/>
  <c r="S65" i="38" s="1"/>
  <c r="GE861" i="58"/>
  <c r="S91" i="38" s="1"/>
  <c r="GE883" i="58"/>
  <c r="T39" i="38" s="1"/>
  <c r="GE899" i="58"/>
  <c r="T55" i="38" s="1"/>
  <c r="GE915" i="58"/>
  <c r="T25" i="38" s="1"/>
  <c r="GE931" i="58"/>
  <c r="T80" i="38" s="1"/>
  <c r="GE947" i="58"/>
  <c r="T96" i="38" s="1"/>
  <c r="V96" i="38" s="1"/>
  <c r="N96" i="5" s="1"/>
  <c r="GE11" i="58"/>
  <c r="I13" i="38" s="1"/>
  <c r="GE27" i="58"/>
  <c r="I37" i="38" s="1"/>
  <c r="GE43" i="58"/>
  <c r="I35" i="38" s="1"/>
  <c r="GE59" i="58"/>
  <c r="I69" i="38" s="1"/>
  <c r="GE80" i="58"/>
  <c r="J11" i="38" s="1"/>
  <c r="GE96" i="58"/>
  <c r="J14" i="38" s="1"/>
  <c r="GE112" i="58"/>
  <c r="J55" i="38" s="1"/>
  <c r="GE128" i="58"/>
  <c r="J67" i="38" s="1"/>
  <c r="GE144" i="58"/>
  <c r="J30" i="38" s="1"/>
  <c r="GE165" i="58"/>
  <c r="K21" i="38" s="1"/>
  <c r="GE181" i="58"/>
  <c r="K27" i="38" s="1"/>
  <c r="GE197" i="58"/>
  <c r="K24" i="38" s="1"/>
  <c r="GE213" i="58"/>
  <c r="K56" i="38" s="1"/>
  <c r="GE229" i="58"/>
  <c r="GE245" i="58"/>
  <c r="GE266" i="58"/>
  <c r="L39" i="38" s="1"/>
  <c r="GE282" i="58"/>
  <c r="L32" i="38" s="1"/>
  <c r="GE298" i="58"/>
  <c r="L74" i="38" s="1"/>
  <c r="GE314" i="58"/>
  <c r="L64" i="38" s="1"/>
  <c r="GE335" i="58"/>
  <c r="M9" i="38" s="1"/>
  <c r="GE351" i="58"/>
  <c r="M70" i="38" s="1"/>
  <c r="GE367" i="58"/>
  <c r="M15" i="38" s="1"/>
  <c r="GE383" i="58"/>
  <c r="M33" i="38" s="1"/>
  <c r="GE404" i="58"/>
  <c r="N12" i="38" s="1"/>
  <c r="GE420" i="58"/>
  <c r="N8" i="38" s="1"/>
  <c r="GE436" i="58"/>
  <c r="N40" i="38" s="1"/>
  <c r="GE452" i="58"/>
  <c r="N69" i="38" s="1"/>
  <c r="GE468" i="58"/>
  <c r="N78" i="38" s="1"/>
  <c r="GE489" i="58"/>
  <c r="O39" i="38" s="1"/>
  <c r="GE505" i="58"/>
  <c r="O51" i="38" s="1"/>
  <c r="GE521" i="58"/>
  <c r="O67" i="38" s="1"/>
  <c r="GE537" i="58"/>
  <c r="O65" i="38" s="1"/>
  <c r="GE558" i="58"/>
  <c r="P22" i="38" s="1"/>
  <c r="GE574" i="58"/>
  <c r="P59" i="38" s="1"/>
  <c r="GE590" i="58"/>
  <c r="P15" i="38" s="1"/>
  <c r="GE606" i="58"/>
  <c r="P33" i="38" s="1"/>
  <c r="GE622" i="58"/>
  <c r="P44" i="38" s="1"/>
  <c r="GE643" i="58"/>
  <c r="Q48" i="38" s="1"/>
  <c r="GE659" i="58"/>
  <c r="Q70" i="38" s="1"/>
  <c r="GE675" i="58"/>
  <c r="Q26" i="38" s="1"/>
  <c r="GE691" i="58"/>
  <c r="Q8" i="38" s="1"/>
  <c r="GE712" i="58"/>
  <c r="R7" i="38" s="1"/>
  <c r="GE728" i="58"/>
  <c r="R61" i="38" s="1"/>
  <c r="GE744" i="58"/>
  <c r="R42" i="38" s="1"/>
  <c r="GE760" i="58"/>
  <c r="R33" i="38" s="1"/>
  <c r="GE776" i="58"/>
  <c r="R83" i="38" s="1"/>
  <c r="GE798" i="58"/>
  <c r="S26" i="38" s="1"/>
  <c r="GE814" i="58"/>
  <c r="S48" i="38" s="1"/>
  <c r="GE830" i="58"/>
  <c r="S73" i="38" s="1"/>
  <c r="GE846" i="58"/>
  <c r="S75" i="38" s="1"/>
  <c r="GE862" i="58"/>
  <c r="S93" i="38" s="1"/>
  <c r="GE884" i="58"/>
  <c r="T16" i="38" s="1"/>
  <c r="GE900" i="58"/>
  <c r="T60" i="38" s="1"/>
  <c r="GE916" i="58"/>
  <c r="T71" i="38" s="1"/>
  <c r="GE932" i="58"/>
  <c r="T82" i="38" s="1"/>
  <c r="V93" i="38" l="1"/>
  <c r="N93" i="5" s="1"/>
  <c r="V91" i="38"/>
  <c r="N91" i="5" s="1"/>
  <c r="V92" i="38"/>
  <c r="N92" i="5" s="1"/>
  <c r="V34" i="38"/>
  <c r="N34" i="5" s="1"/>
  <c r="V50" i="38"/>
  <c r="N50" i="5" s="1"/>
  <c r="V55" i="38"/>
  <c r="N55" i="5" s="1"/>
  <c r="V35" i="38"/>
  <c r="N35" i="5" s="1"/>
  <c r="V84" i="38"/>
  <c r="N84" i="5" s="1"/>
  <c r="V40" i="38"/>
  <c r="N40" i="5" s="1"/>
  <c r="V60" i="38"/>
  <c r="N60" i="5" s="1"/>
  <c r="V15" i="38"/>
  <c r="N15" i="5" s="1"/>
  <c r="V8" i="38"/>
  <c r="N8" i="5" s="1"/>
  <c r="V14" i="38"/>
  <c r="N14" i="5" s="1"/>
  <c r="V13" i="38"/>
  <c r="N13" i="5" s="1"/>
  <c r="V12" i="38"/>
  <c r="N12" i="5" s="1"/>
  <c r="V11" i="38"/>
  <c r="N11" i="5" s="1"/>
  <c r="V77" i="38"/>
  <c r="N77" i="5" s="1"/>
  <c r="V56" i="38"/>
  <c r="N56" i="5" s="1"/>
  <c r="V52" i="38"/>
  <c r="N52" i="5" s="1"/>
  <c r="V88" i="38"/>
  <c r="N88" i="5" s="1"/>
  <c r="V58" i="38"/>
  <c r="N58" i="5" s="1"/>
  <c r="V37" i="38"/>
  <c r="N37" i="5" s="1"/>
  <c r="V78" i="38"/>
  <c r="N78" i="5" s="1"/>
  <c r="V24" i="38"/>
  <c r="N24" i="5" s="1"/>
  <c r="V31" i="38"/>
  <c r="N31" i="5" s="1"/>
  <c r="V83" i="38"/>
  <c r="N83" i="5" s="1"/>
  <c r="V61" i="38"/>
  <c r="N61" i="5" s="1"/>
  <c r="V85" i="38"/>
  <c r="N85" i="5" s="1"/>
  <c r="V43" i="38"/>
  <c r="N43" i="5" s="1"/>
  <c r="V27" i="38"/>
  <c r="N27" i="5" s="1"/>
  <c r="V89" i="38"/>
  <c r="N89" i="5" s="1"/>
  <c r="V68" i="38"/>
  <c r="N68" i="5" s="1"/>
  <c r="V72" i="38"/>
  <c r="N72" i="5" s="1"/>
  <c r="V21" i="38"/>
  <c r="N21" i="5" s="1"/>
  <c r="V86" i="38"/>
  <c r="N86" i="5" s="1"/>
  <c r="V36" i="38"/>
  <c r="N36" i="5" s="1"/>
  <c r="V22" i="38"/>
  <c r="N22" i="5" s="1"/>
  <c r="V65" i="38"/>
  <c r="N65" i="5" s="1"/>
  <c r="V64" i="38"/>
  <c r="N64" i="5" s="1"/>
  <c r="V20" i="38"/>
  <c r="N20" i="5" s="1"/>
  <c r="V82" i="38"/>
  <c r="N82" i="5" s="1"/>
  <c r="V16" i="38"/>
  <c r="N16" i="5" s="1"/>
  <c r="V71" i="38"/>
  <c r="N71" i="5" s="1"/>
  <c r="V62" i="38"/>
  <c r="N62" i="5" s="1"/>
  <c r="V73" i="38"/>
  <c r="N73" i="5" s="1"/>
  <c r="V39" i="38"/>
  <c r="N39" i="5" s="1"/>
  <c r="V23" i="38"/>
  <c r="N23" i="5" s="1"/>
  <c r="V51" i="38"/>
  <c r="N51" i="5" s="1"/>
  <c r="V42" i="38"/>
  <c r="N42" i="5" s="1"/>
  <c r="V28" i="38"/>
  <c r="N28" i="5" s="1"/>
  <c r="V10" i="38"/>
  <c r="N10" i="5" s="1"/>
  <c r="V17" i="38"/>
  <c r="N17" i="5" s="1"/>
  <c r="V33" i="38"/>
  <c r="N33" i="5" s="1"/>
  <c r="V75" i="38"/>
  <c r="N75" i="5" s="1"/>
  <c r="V70" i="38"/>
  <c r="N70" i="5" s="1"/>
  <c r="V45" i="38"/>
  <c r="N45" i="5" s="1"/>
  <c r="V38" i="38"/>
  <c r="N38" i="5" s="1"/>
  <c r="V29" i="38"/>
  <c r="N29" i="5" s="1"/>
  <c r="V9" i="38"/>
  <c r="N9" i="5" s="1"/>
  <c r="V79" i="38"/>
  <c r="N79" i="5" s="1"/>
  <c r="V76" i="38"/>
  <c r="N76" i="5" s="1"/>
  <c r="V49" i="38"/>
  <c r="N49" i="5" s="1"/>
  <c r="V57" i="38"/>
  <c r="N57" i="5" s="1"/>
  <c r="V66" i="38"/>
  <c r="N66" i="5" s="1"/>
  <c r="V26" i="38"/>
  <c r="N26" i="5" s="1"/>
  <c r="V54" i="38"/>
  <c r="N54" i="5" s="1"/>
  <c r="V19" i="38"/>
  <c r="N19" i="5" s="1"/>
  <c r="V59" i="38"/>
  <c r="N59" i="5" s="1"/>
  <c r="V44" i="38"/>
  <c r="N44" i="5" s="1"/>
  <c r="V48" i="38"/>
  <c r="N48" i="5" s="1"/>
  <c r="V80" i="38"/>
  <c r="N80" i="5" s="1"/>
  <c r="V87" i="38"/>
  <c r="N87" i="5" s="1"/>
  <c r="V46" i="38"/>
  <c r="N46" i="5" s="1"/>
  <c r="V90" i="38"/>
  <c r="N90" i="5" s="1"/>
  <c r="V7" i="38"/>
  <c r="N7" i="5" s="1"/>
  <c r="V63" i="38"/>
  <c r="N63" i="5" s="1"/>
  <c r="V30" i="38"/>
  <c r="N30" i="5" s="1"/>
  <c r="V74" i="38"/>
  <c r="N74" i="5" s="1"/>
  <c r="V41" i="38"/>
  <c r="N41" i="5" s="1"/>
  <c r="V47" i="38"/>
  <c r="N47" i="5" s="1"/>
  <c r="V53" i="38"/>
  <c r="N53" i="5" s="1"/>
  <c r="V69" i="38"/>
  <c r="N69" i="5" s="1"/>
  <c r="V25" i="38"/>
  <c r="N25" i="5" s="1"/>
  <c r="V67" i="38"/>
  <c r="N67" i="5" s="1"/>
  <c r="V32" i="38"/>
  <c r="N32" i="5" s="1"/>
  <c r="V81" i="38"/>
  <c r="N81" i="5" s="1"/>
  <c r="V18" i="38"/>
  <c r="N18" i="5" s="1"/>
  <c r="V97" i="38" l="1"/>
  <c r="N97" i="5"/>
  <c r="K285" i="59"/>
  <c r="FR781" i="58"/>
  <c r="FQ781" i="58"/>
  <c r="FP781" i="58"/>
  <c r="FO781" i="58"/>
  <c r="FN781" i="58"/>
  <c r="FM781" i="58"/>
  <c r="FL781" i="58"/>
  <c r="FK781" i="58"/>
  <c r="FJ781" i="58"/>
  <c r="FI781" i="58"/>
  <c r="FH781" i="58"/>
  <c r="FG781" i="58"/>
  <c r="FF781" i="58"/>
  <c r="FE781" i="58"/>
  <c r="FD781" i="58"/>
  <c r="FC781" i="58"/>
  <c r="FB781" i="58"/>
  <c r="FA781" i="58"/>
  <c r="EZ781" i="58"/>
  <c r="EY781" i="58"/>
  <c r="EX781" i="58"/>
  <c r="EW781" i="58"/>
  <c r="EV781" i="58"/>
  <c r="EU781" i="58"/>
  <c r="ET781" i="58"/>
  <c r="ES781" i="58"/>
  <c r="ER781" i="58"/>
  <c r="EQ781" i="58"/>
  <c r="EP781" i="58"/>
  <c r="EO781" i="58"/>
  <c r="EN781" i="58"/>
  <c r="EM781" i="58"/>
  <c r="EL781" i="58"/>
  <c r="EK781" i="58"/>
  <c r="EJ781" i="58"/>
  <c r="EI781" i="58"/>
  <c r="EH781" i="58"/>
  <c r="EG781" i="58"/>
  <c r="EF781" i="58"/>
  <c r="EE781" i="58"/>
  <c r="ED781" i="58"/>
  <c r="EC781" i="58"/>
  <c r="EB781" i="58"/>
  <c r="EA781" i="58"/>
  <c r="DZ781" i="58"/>
  <c r="DY781" i="58"/>
  <c r="DX781" i="58"/>
  <c r="DW781" i="58"/>
  <c r="DV781" i="58"/>
  <c r="DU781" i="58"/>
  <c r="DT781" i="58"/>
  <c r="DS781" i="58"/>
  <c r="DR781" i="58"/>
  <c r="DQ781" i="58"/>
  <c r="DP781" i="58"/>
  <c r="DO781" i="58"/>
  <c r="DN781" i="58"/>
  <c r="DM781" i="58"/>
  <c r="DL781" i="58"/>
  <c r="DK781" i="58"/>
  <c r="DJ781" i="58"/>
  <c r="DI781" i="58"/>
  <c r="DH781" i="58"/>
  <c r="DG781" i="58"/>
  <c r="DF781" i="58"/>
  <c r="DE781" i="58"/>
  <c r="DD781" i="58"/>
  <c r="DC781" i="58"/>
  <c r="DB781" i="58"/>
  <c r="DA781" i="58"/>
  <c r="CZ781" i="58"/>
  <c r="CY781" i="58"/>
  <c r="CX781" i="58"/>
  <c r="CW781" i="58"/>
  <c r="CV781" i="58"/>
  <c r="CU781" i="58"/>
  <c r="CT781" i="58"/>
  <c r="CS781" i="58"/>
  <c r="CR781" i="58"/>
  <c r="CQ781" i="58"/>
  <c r="CP781" i="58"/>
  <c r="CO781" i="58"/>
  <c r="CN781" i="58"/>
  <c r="CM781" i="58"/>
  <c r="CL781" i="58"/>
  <c r="CK781" i="58"/>
  <c r="CJ781" i="58"/>
  <c r="CI781" i="58"/>
  <c r="CH781" i="58"/>
  <c r="CG781" i="58"/>
  <c r="CF781" i="58"/>
  <c r="CE781" i="58"/>
  <c r="CD781" i="58"/>
  <c r="CC781" i="58"/>
  <c r="CB781" i="58"/>
  <c r="CA781" i="58"/>
  <c r="BZ781" i="58"/>
  <c r="BY781" i="58"/>
  <c r="BX781" i="58"/>
  <c r="BW781" i="58"/>
  <c r="BV781" i="58"/>
  <c r="BU781" i="58"/>
  <c r="BT781" i="58"/>
  <c r="BS781" i="58"/>
  <c r="BR781" i="58"/>
  <c r="BQ781" i="58"/>
  <c r="BP781" i="58"/>
  <c r="BO781" i="58"/>
  <c r="BN781" i="58"/>
  <c r="BM781" i="58"/>
  <c r="BL781" i="58"/>
  <c r="BK781" i="58"/>
  <c r="BJ781" i="58"/>
  <c r="BI781" i="58"/>
  <c r="BH781" i="58"/>
  <c r="BG781" i="58"/>
  <c r="BF781" i="58"/>
  <c r="BE781" i="58"/>
  <c r="BD781" i="58"/>
  <c r="BC781" i="58"/>
  <c r="BB781" i="58"/>
  <c r="BA781" i="58"/>
  <c r="AZ781" i="58"/>
  <c r="AY781" i="58"/>
  <c r="AX781" i="58"/>
  <c r="AW781" i="58"/>
  <c r="AV781" i="58"/>
  <c r="AU781" i="58"/>
  <c r="AT781" i="58"/>
  <c r="AS781" i="58"/>
  <c r="AR781" i="58"/>
  <c r="AQ781" i="58"/>
  <c r="AP781" i="58"/>
  <c r="AO781" i="58"/>
  <c r="AN781" i="58"/>
  <c r="AM781" i="58"/>
  <c r="AL781" i="58"/>
  <c r="AK781" i="58"/>
  <c r="FR701" i="58"/>
  <c r="FQ701" i="58"/>
  <c r="FP701" i="58"/>
  <c r="FO701" i="58"/>
  <c r="FN701" i="58"/>
  <c r="FM701" i="58"/>
  <c r="FL701" i="58"/>
  <c r="FK701" i="58"/>
  <c r="FJ701" i="58"/>
  <c r="FI701" i="58"/>
  <c r="FH701" i="58"/>
  <c r="FG701" i="58"/>
  <c r="FF701" i="58"/>
  <c r="FE701" i="58"/>
  <c r="FD701" i="58"/>
  <c r="FC701" i="58"/>
  <c r="FB701" i="58"/>
  <c r="FA701" i="58"/>
  <c r="EZ701" i="58"/>
  <c r="EY701" i="58"/>
  <c r="EX701" i="58"/>
  <c r="EW701" i="58"/>
  <c r="EV701" i="58"/>
  <c r="EU701" i="58"/>
  <c r="ET701" i="58"/>
  <c r="ES701" i="58"/>
  <c r="ER701" i="58"/>
  <c r="EQ701" i="58"/>
  <c r="EP701" i="58"/>
  <c r="EO701" i="58"/>
  <c r="EN701" i="58"/>
  <c r="EM701" i="58"/>
  <c r="EL701" i="58"/>
  <c r="EK701" i="58"/>
  <c r="EJ701" i="58"/>
  <c r="EI701" i="58"/>
  <c r="EH701" i="58"/>
  <c r="EG701" i="58"/>
  <c r="EF701" i="58"/>
  <c r="EE701" i="58"/>
  <c r="ED701" i="58"/>
  <c r="EC701" i="58"/>
  <c r="EB701" i="58"/>
  <c r="EA701" i="58"/>
  <c r="DZ701" i="58"/>
  <c r="DY701" i="58"/>
  <c r="DX701" i="58"/>
  <c r="DW701" i="58"/>
  <c r="DV701" i="58"/>
  <c r="DU701" i="58"/>
  <c r="DT701" i="58"/>
  <c r="DS701" i="58"/>
  <c r="DR701" i="58"/>
  <c r="DQ701" i="58"/>
  <c r="DP701" i="58"/>
  <c r="DO701" i="58"/>
  <c r="DN701" i="58"/>
  <c r="DM701" i="58"/>
  <c r="DL701" i="58"/>
  <c r="DK701" i="58"/>
  <c r="DJ701" i="58"/>
  <c r="DI701" i="58"/>
  <c r="DH701" i="58"/>
  <c r="DG701" i="58"/>
  <c r="DF701" i="58"/>
  <c r="DE701" i="58"/>
  <c r="DD701" i="58"/>
  <c r="DC701" i="58"/>
  <c r="DB701" i="58"/>
  <c r="DA701" i="58"/>
  <c r="CZ701" i="58"/>
  <c r="CY701" i="58"/>
  <c r="CX701" i="58"/>
  <c r="CW701" i="58"/>
  <c r="CV701" i="58"/>
  <c r="CU701" i="58"/>
  <c r="CT701" i="58"/>
  <c r="CS701" i="58"/>
  <c r="CR701" i="58"/>
  <c r="CQ701" i="58"/>
  <c r="CP701" i="58"/>
  <c r="CO701" i="58"/>
  <c r="CN701" i="58"/>
  <c r="CM701" i="58"/>
  <c r="CL701" i="58"/>
  <c r="CK701" i="58"/>
  <c r="CJ701" i="58"/>
  <c r="CI701" i="58"/>
  <c r="CH701" i="58"/>
  <c r="CG701" i="58"/>
  <c r="CF701" i="58"/>
  <c r="CE701" i="58"/>
  <c r="CD701" i="58"/>
  <c r="CC701" i="58"/>
  <c r="CB701" i="58"/>
  <c r="CA701" i="58"/>
  <c r="BZ701" i="58"/>
  <c r="BY701" i="58"/>
  <c r="BX701" i="58"/>
  <c r="BW701" i="58"/>
  <c r="BV701" i="58"/>
  <c r="BU701" i="58"/>
  <c r="BT701" i="58"/>
  <c r="BS701" i="58"/>
  <c r="BR701" i="58"/>
  <c r="BQ701" i="58"/>
  <c r="BP701" i="58"/>
  <c r="BO701" i="58"/>
  <c r="BN701" i="58"/>
  <c r="BM701" i="58"/>
  <c r="BL701" i="58"/>
  <c r="BK701" i="58"/>
  <c r="BJ701" i="58"/>
  <c r="BI701" i="58"/>
  <c r="BH701" i="58"/>
  <c r="BG701" i="58"/>
  <c r="BF701" i="58"/>
  <c r="BE701" i="58"/>
  <c r="BD701" i="58"/>
  <c r="BC701" i="58"/>
  <c r="BB701" i="58"/>
  <c r="BA701" i="58"/>
  <c r="AZ701" i="58"/>
  <c r="AY701" i="58"/>
  <c r="AX701" i="58"/>
  <c r="AW701" i="58"/>
  <c r="AV701" i="58"/>
  <c r="AU701" i="58"/>
  <c r="AT701" i="58"/>
  <c r="AS701" i="58"/>
  <c r="AR701" i="58"/>
  <c r="AQ701" i="58"/>
  <c r="AP701" i="58"/>
  <c r="AO701" i="58"/>
  <c r="AN701" i="58"/>
  <c r="AM701" i="58"/>
  <c r="AL701" i="58"/>
  <c r="AK701" i="58"/>
  <c r="FY701" i="58"/>
  <c r="FX701" i="58"/>
  <c r="FW701" i="58"/>
  <c r="FV701" i="58"/>
  <c r="FU701" i="58"/>
  <c r="FT701" i="58"/>
  <c r="FR624" i="58"/>
  <c r="FQ624" i="58"/>
  <c r="FP624" i="58"/>
  <c r="FO624" i="58"/>
  <c r="FN624" i="58"/>
  <c r="FM624" i="58"/>
  <c r="FL624" i="58"/>
  <c r="FK624" i="58"/>
  <c r="FJ624" i="58"/>
  <c r="FI624" i="58"/>
  <c r="FH624" i="58"/>
  <c r="FG624" i="58"/>
  <c r="FF624" i="58"/>
  <c r="FE624" i="58"/>
  <c r="FD624" i="58"/>
  <c r="FC624" i="58"/>
  <c r="FB624" i="58"/>
  <c r="FA624" i="58"/>
  <c r="EZ624" i="58"/>
  <c r="EY624" i="58"/>
  <c r="EX624" i="58"/>
  <c r="EW624" i="58"/>
  <c r="EV624" i="58"/>
  <c r="EU624" i="58"/>
  <c r="ET624" i="58"/>
  <c r="ES624" i="58"/>
  <c r="ER624" i="58"/>
  <c r="EQ624" i="58"/>
  <c r="EP624" i="58"/>
  <c r="EO624" i="58"/>
  <c r="EN624" i="58"/>
  <c r="EM624" i="58"/>
  <c r="EL624" i="58"/>
  <c r="EK624" i="58"/>
  <c r="EJ624" i="58"/>
  <c r="EI624" i="58"/>
  <c r="EH624" i="58"/>
  <c r="EG624" i="58"/>
  <c r="EF624" i="58"/>
  <c r="EE624" i="58"/>
  <c r="ED624" i="58"/>
  <c r="EC624" i="58"/>
  <c r="EB624" i="58"/>
  <c r="EA624" i="58"/>
  <c r="DZ624" i="58"/>
  <c r="DY624" i="58"/>
  <c r="DX624" i="58"/>
  <c r="DW624" i="58"/>
  <c r="DV624" i="58"/>
  <c r="DU624" i="58"/>
  <c r="DT624" i="58"/>
  <c r="DS624" i="58"/>
  <c r="DR624" i="58"/>
  <c r="DQ624" i="58"/>
  <c r="DP624" i="58"/>
  <c r="DO624" i="58"/>
  <c r="DN624" i="58"/>
  <c r="DM624" i="58"/>
  <c r="DL624" i="58"/>
  <c r="DK624" i="58"/>
  <c r="DJ624" i="58"/>
  <c r="DI624" i="58"/>
  <c r="DH624" i="58"/>
  <c r="DG624" i="58"/>
  <c r="DF624" i="58"/>
  <c r="DE624" i="58"/>
  <c r="DD624" i="58"/>
  <c r="DC624" i="58"/>
  <c r="DB624" i="58"/>
  <c r="DA624" i="58"/>
  <c r="CZ624" i="58"/>
  <c r="CY624" i="58"/>
  <c r="CX624" i="58"/>
  <c r="CW624" i="58"/>
  <c r="CV624" i="58"/>
  <c r="CU624" i="58"/>
  <c r="CT624" i="58"/>
  <c r="CS624" i="58"/>
  <c r="CR624" i="58"/>
  <c r="CQ624" i="58"/>
  <c r="CP624" i="58"/>
  <c r="CO624" i="58"/>
  <c r="CN624" i="58"/>
  <c r="CM624" i="58"/>
  <c r="CL624" i="58"/>
  <c r="CK624" i="58"/>
  <c r="CJ624" i="58"/>
  <c r="CI624" i="58"/>
  <c r="CH624" i="58"/>
  <c r="CG624" i="58"/>
  <c r="CF624" i="58"/>
  <c r="CE624" i="58"/>
  <c r="CD624" i="58"/>
  <c r="CC624" i="58"/>
  <c r="CB624" i="58"/>
  <c r="CA624" i="58"/>
  <c r="BZ624" i="58"/>
  <c r="BY624" i="58"/>
  <c r="BX624" i="58"/>
  <c r="BW624" i="58"/>
  <c r="BV624" i="58"/>
  <c r="BU624" i="58"/>
  <c r="BT624" i="58"/>
  <c r="BS624" i="58"/>
  <c r="BR624" i="58"/>
  <c r="BQ624" i="58"/>
  <c r="BP624" i="58"/>
  <c r="BO624" i="58"/>
  <c r="BN624" i="58"/>
  <c r="BM624" i="58"/>
  <c r="BL624" i="58"/>
  <c r="BK624" i="58"/>
  <c r="BJ624" i="58"/>
  <c r="BI624" i="58"/>
  <c r="BH624" i="58"/>
  <c r="BG624" i="58"/>
  <c r="BF624" i="58"/>
  <c r="BE624" i="58"/>
  <c r="BD624" i="58"/>
  <c r="BC624" i="58"/>
  <c r="BB624" i="58"/>
  <c r="BA624" i="58"/>
  <c r="AZ624" i="58"/>
  <c r="AY624" i="58"/>
  <c r="AX624" i="58"/>
  <c r="AW624" i="58"/>
  <c r="AV624" i="58"/>
  <c r="AU624" i="58"/>
  <c r="AT624" i="58"/>
  <c r="AS624" i="58"/>
  <c r="AR624" i="58"/>
  <c r="AQ624" i="58"/>
  <c r="AP624" i="58"/>
  <c r="AO624" i="58"/>
  <c r="AN624" i="58"/>
  <c r="AM624" i="58"/>
  <c r="AL624" i="58"/>
  <c r="AK624" i="58"/>
  <c r="FV624" i="58"/>
  <c r="FY623" i="58"/>
  <c r="FX623" i="58"/>
  <c r="FW623" i="58"/>
  <c r="FU623" i="58"/>
  <c r="FY622" i="58"/>
  <c r="FX622" i="58"/>
  <c r="FW622" i="58"/>
  <c r="FU622" i="58"/>
  <c r="FY621" i="58"/>
  <c r="FX621" i="58"/>
  <c r="FW621" i="58"/>
  <c r="FU621" i="58"/>
  <c r="FY620" i="58"/>
  <c r="FX620" i="58"/>
  <c r="FW620" i="58"/>
  <c r="FU620" i="58"/>
  <c r="FY619" i="58"/>
  <c r="FX619" i="58"/>
  <c r="FW619" i="58"/>
  <c r="FU619" i="58"/>
  <c r="FY618" i="58"/>
  <c r="FX618" i="58"/>
  <c r="FW618" i="58"/>
  <c r="FU618" i="58"/>
  <c r="FY617" i="58"/>
  <c r="FX617" i="58"/>
  <c r="FW617" i="58"/>
  <c r="FU617" i="58"/>
  <c r="FY616" i="58"/>
  <c r="FX616" i="58"/>
  <c r="FW616" i="58"/>
  <c r="FU616" i="58"/>
  <c r="FY615" i="58"/>
  <c r="FX615" i="58"/>
  <c r="FW615" i="58"/>
  <c r="FU615" i="58"/>
  <c r="FY614" i="58"/>
  <c r="FX614" i="58"/>
  <c r="FW614" i="58"/>
  <c r="FU614" i="58"/>
  <c r="FY613" i="58"/>
  <c r="FX613" i="58"/>
  <c r="FW613" i="58"/>
  <c r="FU613" i="58"/>
  <c r="FY612" i="58"/>
  <c r="FX612" i="58"/>
  <c r="FW612" i="58"/>
  <c r="FU612" i="58"/>
  <c r="FY611" i="58"/>
  <c r="FX611" i="58"/>
  <c r="FW611" i="58"/>
  <c r="FU611" i="58"/>
  <c r="FY610" i="58"/>
  <c r="FX610" i="58"/>
  <c r="FW610" i="58"/>
  <c r="FU610" i="58"/>
  <c r="FY609" i="58"/>
  <c r="FX609" i="58"/>
  <c r="FW609" i="58"/>
  <c r="FU609" i="58"/>
  <c r="FY608" i="58"/>
  <c r="FX608" i="58"/>
  <c r="FW608" i="58"/>
  <c r="FU608" i="58"/>
  <c r="FY607" i="58"/>
  <c r="FX607" i="58"/>
  <c r="FW607" i="58"/>
  <c r="FU607" i="58"/>
  <c r="FY606" i="58"/>
  <c r="FX606" i="58"/>
  <c r="FW606" i="58"/>
  <c r="FU606" i="58"/>
  <c r="FY605" i="58"/>
  <c r="FX605" i="58"/>
  <c r="FW605" i="58"/>
  <c r="FU605" i="58"/>
  <c r="FY604" i="58"/>
  <c r="FX604" i="58"/>
  <c r="FW604" i="58"/>
  <c r="FU604" i="58"/>
  <c r="FY603" i="58"/>
  <c r="FX603" i="58"/>
  <c r="FW603" i="58"/>
  <c r="FU603" i="58"/>
  <c r="FY602" i="58"/>
  <c r="FX602" i="58"/>
  <c r="FW602" i="58"/>
  <c r="FU602" i="58"/>
  <c r="FY601" i="58"/>
  <c r="FX601" i="58"/>
  <c r="FW601" i="58"/>
  <c r="FU601" i="58"/>
  <c r="FY600" i="58"/>
  <c r="FX600" i="58"/>
  <c r="FW600" i="58"/>
  <c r="FU600" i="58"/>
  <c r="FY599" i="58"/>
  <c r="FX599" i="58"/>
  <c r="FW599" i="58"/>
  <c r="FY598" i="58"/>
  <c r="FX598" i="58"/>
  <c r="FW598" i="58"/>
  <c r="FU598" i="58"/>
  <c r="FY597" i="58"/>
  <c r="FX597" i="58"/>
  <c r="FW597" i="58"/>
  <c r="FU597" i="58"/>
  <c r="FY596" i="58"/>
  <c r="FX596" i="58"/>
  <c r="FW596" i="58"/>
  <c r="FU596" i="58"/>
  <c r="FY595" i="58"/>
  <c r="FX595" i="58"/>
  <c r="FW595" i="58"/>
  <c r="FU595" i="58"/>
  <c r="FY594" i="58"/>
  <c r="FX594" i="58"/>
  <c r="FW594" i="58"/>
  <c r="FU594" i="58"/>
  <c r="FY593" i="58"/>
  <c r="FX593" i="58"/>
  <c r="FW593" i="58"/>
  <c r="FU593" i="58"/>
  <c r="FY592" i="58"/>
  <c r="FX592" i="58"/>
  <c r="FW592" i="58"/>
  <c r="FU592" i="58"/>
  <c r="FY591" i="58"/>
  <c r="FX591" i="58"/>
  <c r="FW591" i="58"/>
  <c r="FU591" i="58"/>
  <c r="FY590" i="58"/>
  <c r="FX590" i="58"/>
  <c r="FW590" i="58"/>
  <c r="FU590" i="58"/>
  <c r="FY589" i="58"/>
  <c r="FX589" i="58"/>
  <c r="FW589" i="58"/>
  <c r="FU589" i="58"/>
  <c r="FY588" i="58"/>
  <c r="FX588" i="58"/>
  <c r="FW588" i="58"/>
  <c r="FU588" i="58"/>
  <c r="FY587" i="58"/>
  <c r="FX587" i="58"/>
  <c r="FW587" i="58"/>
  <c r="FU587" i="58"/>
  <c r="FY586" i="58"/>
  <c r="FX586" i="58"/>
  <c r="FW586" i="58"/>
  <c r="FU586" i="58"/>
  <c r="FY585" i="58"/>
  <c r="FX585" i="58"/>
  <c r="FW585" i="58"/>
  <c r="FU585" i="58"/>
  <c r="FY584" i="58"/>
  <c r="FX584" i="58"/>
  <c r="FW584" i="58"/>
  <c r="FU584" i="58"/>
  <c r="FY583" i="58"/>
  <c r="FX583" i="58"/>
  <c r="FW583" i="58"/>
  <c r="FU583" i="58"/>
  <c r="FY582" i="58"/>
  <c r="FX582" i="58"/>
  <c r="FW582" i="58"/>
  <c r="FU582" i="58"/>
  <c r="FY581" i="58"/>
  <c r="FX581" i="58"/>
  <c r="FW581" i="58"/>
  <c r="FU581" i="58"/>
  <c r="FY580" i="58"/>
  <c r="FX580" i="58"/>
  <c r="FW580" i="58"/>
  <c r="FU580" i="58"/>
  <c r="FY579" i="58"/>
  <c r="FX579" i="58"/>
  <c r="FW579" i="58"/>
  <c r="FU579" i="58"/>
  <c r="FY578" i="58"/>
  <c r="FX578" i="58"/>
  <c r="FU578" i="58"/>
  <c r="FY577" i="58"/>
  <c r="FX577" i="58"/>
  <c r="FW577" i="58"/>
  <c r="FU577" i="58"/>
  <c r="FY576" i="58"/>
  <c r="FX576" i="58"/>
  <c r="FW576" i="58"/>
  <c r="FT576" i="58"/>
  <c r="FT624" i="58" s="1"/>
  <c r="FY575" i="58"/>
  <c r="FX575" i="58"/>
  <c r="FW575" i="58"/>
  <c r="FU575" i="58"/>
  <c r="FY574" i="58"/>
  <c r="FX574" i="58"/>
  <c r="FW574" i="58"/>
  <c r="FU574" i="58"/>
  <c r="FY573" i="58"/>
  <c r="FX573" i="58"/>
  <c r="FW573" i="58"/>
  <c r="FU573" i="58"/>
  <c r="FY572" i="58"/>
  <c r="FX572" i="58"/>
  <c r="FW572" i="58"/>
  <c r="FU572" i="58"/>
  <c r="FY571" i="58"/>
  <c r="FX571" i="58"/>
  <c r="FW571" i="58"/>
  <c r="FU571" i="58"/>
  <c r="FY570" i="58"/>
  <c r="FX570" i="58"/>
  <c r="FW570" i="58"/>
  <c r="FU570" i="58"/>
  <c r="FY569" i="58"/>
  <c r="FX569" i="58"/>
  <c r="FW569" i="58"/>
  <c r="FU569" i="58"/>
  <c r="FY568" i="58"/>
  <c r="FX568" i="58"/>
  <c r="FW568" i="58"/>
  <c r="FU568" i="58"/>
  <c r="FY567" i="58"/>
  <c r="FX567" i="58"/>
  <c r="FW567" i="58"/>
  <c r="FU567" i="58"/>
  <c r="FY566" i="58"/>
  <c r="FX566" i="58"/>
  <c r="FW566" i="58"/>
  <c r="FU566" i="58"/>
  <c r="FY565" i="58"/>
  <c r="FX565" i="58"/>
  <c r="FW565" i="58"/>
  <c r="FU565" i="58"/>
  <c r="FY564" i="58"/>
  <c r="FX564" i="58"/>
  <c r="FW564" i="58"/>
  <c r="FU564" i="58"/>
  <c r="FY563" i="58"/>
  <c r="FX563" i="58"/>
  <c r="FW563" i="58"/>
  <c r="FU563" i="58"/>
  <c r="FY562" i="58"/>
  <c r="FX562" i="58"/>
  <c r="FW562" i="58"/>
  <c r="FU562" i="58"/>
  <c r="FY561" i="58"/>
  <c r="FX561" i="58"/>
  <c r="FW561" i="58"/>
  <c r="FU561" i="58"/>
  <c r="FY560" i="58"/>
  <c r="FX560" i="58"/>
  <c r="FW560" i="58"/>
  <c r="FU560" i="58"/>
  <c r="FY559" i="58"/>
  <c r="FX559" i="58"/>
  <c r="FW559" i="58"/>
  <c r="FU559" i="58"/>
  <c r="FY558" i="58"/>
  <c r="FX558" i="58"/>
  <c r="FW558" i="58"/>
  <c r="FU558" i="58"/>
  <c r="FY557" i="58"/>
  <c r="FX557" i="58"/>
  <c r="FW557" i="58"/>
  <c r="FU557" i="58"/>
  <c r="FY556" i="58"/>
  <c r="FX556" i="58"/>
  <c r="FW556" i="58"/>
  <c r="FU556" i="58"/>
  <c r="FY555" i="58"/>
  <c r="FX555" i="58"/>
  <c r="FW555" i="58"/>
  <c r="FU555" i="58"/>
  <c r="FY554" i="58"/>
  <c r="FX554" i="58"/>
  <c r="FW554" i="58"/>
  <c r="FU554" i="58"/>
  <c r="FY553" i="58"/>
  <c r="FX553" i="58"/>
  <c r="FW553" i="58"/>
  <c r="FU553" i="58"/>
  <c r="FY552" i="58"/>
  <c r="FX552" i="58"/>
  <c r="FW552" i="58"/>
  <c r="FU552" i="58"/>
  <c r="FY551" i="58"/>
  <c r="FX551" i="58"/>
  <c r="FW551" i="58"/>
  <c r="FU551" i="58"/>
  <c r="FR546" i="58"/>
  <c r="FQ546" i="58"/>
  <c r="FP546" i="58"/>
  <c r="FO546" i="58"/>
  <c r="FN546" i="58"/>
  <c r="FM546" i="58"/>
  <c r="FK546" i="58"/>
  <c r="FJ546" i="58"/>
  <c r="FI546" i="58"/>
  <c r="FH546" i="58"/>
  <c r="FG546" i="58"/>
  <c r="FF546" i="58"/>
  <c r="FE546" i="58"/>
  <c r="FD546" i="58"/>
  <c r="FC546" i="58"/>
  <c r="FB546" i="58"/>
  <c r="FA546" i="58"/>
  <c r="EZ546" i="58"/>
  <c r="EY546" i="58"/>
  <c r="EX546" i="58"/>
  <c r="EW546" i="58"/>
  <c r="EV546" i="58"/>
  <c r="EU546" i="58"/>
  <c r="ET546" i="58"/>
  <c r="ES546" i="58"/>
  <c r="ER546" i="58"/>
  <c r="EQ546" i="58"/>
  <c r="EP546" i="58"/>
  <c r="EO546" i="58"/>
  <c r="EN546" i="58"/>
  <c r="EL546" i="58"/>
  <c r="EK546" i="58"/>
  <c r="EJ546" i="58"/>
  <c r="EI546" i="58"/>
  <c r="EH546" i="58"/>
  <c r="EG546" i="58"/>
  <c r="EF546" i="58"/>
  <c r="EE546" i="58"/>
  <c r="ED546" i="58"/>
  <c r="EC546" i="58"/>
  <c r="EB546" i="58"/>
  <c r="EA546" i="58"/>
  <c r="DZ546" i="58"/>
  <c r="DY546" i="58"/>
  <c r="DX546" i="58"/>
  <c r="DW546" i="58"/>
  <c r="DV546" i="58"/>
  <c r="DU546" i="58"/>
  <c r="DT546" i="58"/>
  <c r="DS546" i="58"/>
  <c r="DR546" i="58"/>
  <c r="DQ546" i="58"/>
  <c r="DO546" i="58"/>
  <c r="DN546" i="58"/>
  <c r="DM546" i="58"/>
  <c r="DL546" i="58"/>
  <c r="DK546" i="58"/>
  <c r="DJ546" i="58"/>
  <c r="DI546" i="58"/>
  <c r="DH546" i="58"/>
  <c r="DG546" i="58"/>
  <c r="DF546" i="58"/>
  <c r="DE546" i="58"/>
  <c r="DD546" i="58"/>
  <c r="DC546" i="58"/>
  <c r="DB546" i="58"/>
  <c r="DA546" i="58"/>
  <c r="CZ546" i="58"/>
  <c r="CY546" i="58"/>
  <c r="CX546" i="58"/>
  <c r="CW546" i="58"/>
  <c r="CV546" i="58"/>
  <c r="CU546" i="58"/>
  <c r="CT546" i="58"/>
  <c r="CS546" i="58"/>
  <c r="CR546" i="58"/>
  <c r="CQ546" i="58"/>
  <c r="CP546" i="58"/>
  <c r="CO546" i="58"/>
  <c r="CN546" i="58"/>
  <c r="CM546" i="58"/>
  <c r="CL546" i="58"/>
  <c r="CK546" i="58"/>
  <c r="CJ546" i="58"/>
  <c r="CI546" i="58"/>
  <c r="CH546" i="58"/>
  <c r="CG546" i="58"/>
  <c r="CF546" i="58"/>
  <c r="CE546" i="58"/>
  <c r="CD546" i="58"/>
  <c r="CC546" i="58"/>
  <c r="CB546" i="58"/>
  <c r="CA546" i="58"/>
  <c r="BZ546" i="58"/>
  <c r="BY546" i="58"/>
  <c r="BX546" i="58"/>
  <c r="BW546" i="58"/>
  <c r="BV546" i="58"/>
  <c r="BU546" i="58"/>
  <c r="BT546" i="58"/>
  <c r="BS546" i="58"/>
  <c r="BR546" i="58"/>
  <c r="BQ546" i="58"/>
  <c r="BP546" i="58"/>
  <c r="BO546" i="58"/>
  <c r="BN546" i="58"/>
  <c r="BM546" i="58"/>
  <c r="BL546" i="58"/>
  <c r="BK546" i="58"/>
  <c r="BJ546" i="58"/>
  <c r="BI546" i="58"/>
  <c r="BH546" i="58"/>
  <c r="BG546" i="58"/>
  <c r="BF546" i="58"/>
  <c r="BE546" i="58"/>
  <c r="BD546" i="58"/>
  <c r="BC546" i="58"/>
  <c r="BB546" i="58"/>
  <c r="BA546" i="58"/>
  <c r="AZ546" i="58"/>
  <c r="AY546" i="58"/>
  <c r="AX546" i="58"/>
  <c r="AW546" i="58"/>
  <c r="AV546" i="58"/>
  <c r="AU546" i="58"/>
  <c r="AT546" i="58"/>
  <c r="AS546" i="58"/>
  <c r="AR546" i="58"/>
  <c r="AQ546" i="58"/>
  <c r="AP546" i="58"/>
  <c r="AO546" i="58"/>
  <c r="AN546" i="58"/>
  <c r="AM546" i="58"/>
  <c r="AL546" i="58"/>
  <c r="AK546" i="58"/>
  <c r="FY546" i="58"/>
  <c r="FX546" i="58"/>
  <c r="FU546" i="58"/>
  <c r="FT546" i="58"/>
  <c r="DP546" i="58"/>
  <c r="FR470" i="58"/>
  <c r="FQ470" i="58"/>
  <c r="FP470" i="58"/>
  <c r="FO470" i="58"/>
  <c r="FN470" i="58"/>
  <c r="FM470" i="58"/>
  <c r="FL470" i="58"/>
  <c r="FK470" i="58"/>
  <c r="FJ470" i="58"/>
  <c r="FI470" i="58"/>
  <c r="FH470" i="58"/>
  <c r="FG470" i="58"/>
  <c r="FF470" i="58"/>
  <c r="FE470" i="58"/>
  <c r="FD470" i="58"/>
  <c r="FC470" i="58"/>
  <c r="FB470" i="58"/>
  <c r="FA470" i="58"/>
  <c r="EZ470" i="58"/>
  <c r="EY470" i="58"/>
  <c r="EX470" i="58"/>
  <c r="EW470" i="58"/>
  <c r="EV470" i="58"/>
  <c r="EU470" i="58"/>
  <c r="ET470" i="58"/>
  <c r="ES470" i="58"/>
  <c r="ER470" i="58"/>
  <c r="EQ470" i="58"/>
  <c r="EP470" i="58"/>
  <c r="EO470" i="58"/>
  <c r="EN470" i="58"/>
  <c r="EM470" i="58"/>
  <c r="EL470" i="58"/>
  <c r="EK470" i="58"/>
  <c r="EJ470" i="58"/>
  <c r="EI470" i="58"/>
  <c r="EH470" i="58"/>
  <c r="EG470" i="58"/>
  <c r="EF470" i="58"/>
  <c r="EE470" i="58"/>
  <c r="ED470" i="58"/>
  <c r="EC470" i="58"/>
  <c r="EB470" i="58"/>
  <c r="EA470" i="58"/>
  <c r="DZ470" i="58"/>
  <c r="DY470" i="58"/>
  <c r="DX470" i="58"/>
  <c r="DW470" i="58"/>
  <c r="DV470" i="58"/>
  <c r="DU470" i="58"/>
  <c r="DT470" i="58"/>
  <c r="DS470" i="58"/>
  <c r="DR470" i="58"/>
  <c r="DQ470" i="58"/>
  <c r="DP470" i="58"/>
  <c r="DO470" i="58"/>
  <c r="DN470" i="58"/>
  <c r="DM470" i="58"/>
  <c r="DL470" i="58"/>
  <c r="DK470" i="58"/>
  <c r="DJ470" i="58"/>
  <c r="DI470" i="58"/>
  <c r="DH470" i="58"/>
  <c r="DG470" i="58"/>
  <c r="DF470" i="58"/>
  <c r="DE470" i="58"/>
  <c r="DD470" i="58"/>
  <c r="DC470" i="58"/>
  <c r="DB470" i="58"/>
  <c r="DA470" i="58"/>
  <c r="CZ470" i="58"/>
  <c r="CY470" i="58"/>
  <c r="CX470" i="58"/>
  <c r="CW470" i="58"/>
  <c r="CV470" i="58"/>
  <c r="CU470" i="58"/>
  <c r="CT470" i="58"/>
  <c r="CS470" i="58"/>
  <c r="CR470" i="58"/>
  <c r="CQ470" i="58"/>
  <c r="CP470" i="58"/>
  <c r="CO470" i="58"/>
  <c r="CN470" i="58"/>
  <c r="CM470" i="58"/>
  <c r="CL470" i="58"/>
  <c r="CK470" i="58"/>
  <c r="CJ470" i="58"/>
  <c r="CI470" i="58"/>
  <c r="CH470" i="58"/>
  <c r="CG470" i="58"/>
  <c r="CF470" i="58"/>
  <c r="CE470" i="58"/>
  <c r="CD470" i="58"/>
  <c r="CC470" i="58"/>
  <c r="CB470" i="58"/>
  <c r="CA470" i="58"/>
  <c r="BZ470" i="58"/>
  <c r="BY470" i="58"/>
  <c r="BX470" i="58"/>
  <c r="BW470" i="58"/>
  <c r="BV470" i="58"/>
  <c r="BU470" i="58"/>
  <c r="BT470" i="58"/>
  <c r="BS470" i="58"/>
  <c r="BR470" i="58"/>
  <c r="BQ470" i="58"/>
  <c r="BP470" i="58"/>
  <c r="BO470" i="58"/>
  <c r="BN470" i="58"/>
  <c r="BM470" i="58"/>
  <c r="BL470" i="58"/>
  <c r="BK470" i="58"/>
  <c r="BJ470" i="58"/>
  <c r="BI470" i="58"/>
  <c r="BH470" i="58"/>
  <c r="BG470" i="58"/>
  <c r="BF470" i="58"/>
  <c r="BE470" i="58"/>
  <c r="BD470" i="58"/>
  <c r="BC470" i="58"/>
  <c r="BB470" i="58"/>
  <c r="BA470" i="58"/>
  <c r="AZ470" i="58"/>
  <c r="AY470" i="58"/>
  <c r="AX470" i="58"/>
  <c r="AW470" i="58"/>
  <c r="AV470" i="58"/>
  <c r="AU470" i="58"/>
  <c r="AT470" i="58"/>
  <c r="AS470" i="58"/>
  <c r="AR470" i="58"/>
  <c r="AQ470" i="58"/>
  <c r="AP470" i="58"/>
  <c r="AO470" i="58"/>
  <c r="AN470" i="58"/>
  <c r="AM470" i="58"/>
  <c r="AL470" i="58"/>
  <c r="AK470" i="58"/>
  <c r="FV396" i="58"/>
  <c r="FY395" i="58"/>
  <c r="FW395" i="58"/>
  <c r="FU395" i="58"/>
  <c r="FY394" i="58"/>
  <c r="FW394" i="58"/>
  <c r="FU394" i="58"/>
  <c r="FY393" i="58"/>
  <c r="FW393" i="58"/>
  <c r="FU393" i="58"/>
  <c r="FY392" i="58"/>
  <c r="FW392" i="58"/>
  <c r="FU392" i="58"/>
  <c r="FY391" i="58"/>
  <c r="FW391" i="58"/>
  <c r="FU391" i="58"/>
  <c r="FY390" i="58"/>
  <c r="FW390" i="58"/>
  <c r="FU390" i="58"/>
  <c r="FY389" i="58"/>
  <c r="FW389" i="58"/>
  <c r="FU389" i="58"/>
  <c r="FY388" i="58"/>
  <c r="FW388" i="58"/>
  <c r="FU388" i="58"/>
  <c r="FY387" i="58"/>
  <c r="FW387" i="58"/>
  <c r="FU387" i="58"/>
  <c r="FY386" i="58"/>
  <c r="FW386" i="58"/>
  <c r="FU386" i="58"/>
  <c r="FY385" i="58"/>
  <c r="FW385" i="58"/>
  <c r="FU385" i="58"/>
  <c r="FY384" i="58"/>
  <c r="FW384" i="58"/>
  <c r="FU384" i="58"/>
  <c r="FY383" i="58"/>
  <c r="FW383" i="58"/>
  <c r="FU383" i="58"/>
  <c r="FY382" i="58"/>
  <c r="FW382" i="58"/>
  <c r="FU382" i="58"/>
  <c r="FY381" i="58"/>
  <c r="FW381" i="58"/>
  <c r="FU381" i="58"/>
  <c r="FY380" i="58"/>
  <c r="FW380" i="58"/>
  <c r="FU380" i="58"/>
  <c r="FY379" i="58"/>
  <c r="FW379" i="58"/>
  <c r="FU379" i="58"/>
  <c r="FY378" i="58"/>
  <c r="FW378" i="58"/>
  <c r="FU378" i="58"/>
  <c r="FY377" i="58"/>
  <c r="FW377" i="58"/>
  <c r="FU377" i="58"/>
  <c r="FY376" i="58"/>
  <c r="FX376" i="58"/>
  <c r="FW376" i="58"/>
  <c r="FY375" i="58"/>
  <c r="FW375" i="58"/>
  <c r="FU375" i="58"/>
  <c r="FY374" i="58"/>
  <c r="FW374" i="58"/>
  <c r="FU374" i="58"/>
  <c r="FY373" i="58"/>
  <c r="FW373" i="58"/>
  <c r="FU373" i="58"/>
  <c r="FY372" i="58"/>
  <c r="FW372" i="58"/>
  <c r="FU372" i="58"/>
  <c r="FY371" i="58"/>
  <c r="FW371" i="58"/>
  <c r="FU371" i="58"/>
  <c r="FY370" i="58"/>
  <c r="FW370" i="58"/>
  <c r="FU370" i="58"/>
  <c r="FY369" i="58"/>
  <c r="FW369" i="58"/>
  <c r="FU369" i="58"/>
  <c r="FY368" i="58"/>
  <c r="FW368" i="58"/>
  <c r="FU368" i="58"/>
  <c r="FY367" i="58"/>
  <c r="FW367" i="58"/>
  <c r="FU367" i="58"/>
  <c r="FY366" i="58"/>
  <c r="FW366" i="58"/>
  <c r="FU366" i="58"/>
  <c r="FY365" i="58"/>
  <c r="FW365" i="58"/>
  <c r="FU365" i="58"/>
  <c r="FY364" i="58"/>
  <c r="FW364" i="58"/>
  <c r="FU364" i="58"/>
  <c r="FY363" i="58"/>
  <c r="FW363" i="58"/>
  <c r="FU363" i="58"/>
  <c r="FY362" i="58"/>
  <c r="FW362" i="58"/>
  <c r="FU362" i="58"/>
  <c r="FY361" i="58"/>
  <c r="FW361" i="58"/>
  <c r="FU361" i="58"/>
  <c r="FY360" i="58"/>
  <c r="FW360" i="58"/>
  <c r="FU360" i="58"/>
  <c r="FY359" i="58"/>
  <c r="FW359" i="58"/>
  <c r="FU359" i="58"/>
  <c r="FY358" i="58"/>
  <c r="FW358" i="58"/>
  <c r="FU358" i="58"/>
  <c r="FY357" i="58"/>
  <c r="FW357" i="58"/>
  <c r="FU357" i="58"/>
  <c r="FY356" i="58"/>
  <c r="FW356" i="58"/>
  <c r="FU356" i="58"/>
  <c r="FY355" i="58"/>
  <c r="FW355" i="58"/>
  <c r="FU355" i="58"/>
  <c r="FY354" i="58"/>
  <c r="FW354" i="58"/>
  <c r="FU354" i="58"/>
  <c r="FY353" i="58"/>
  <c r="FW353" i="58"/>
  <c r="FU353" i="58"/>
  <c r="FY352" i="58"/>
  <c r="FW352" i="58"/>
  <c r="FU352" i="58"/>
  <c r="FY351" i="58"/>
  <c r="FW351" i="58"/>
  <c r="FT351" i="58"/>
  <c r="FT396" i="58" s="1"/>
  <c r="FY350" i="58"/>
  <c r="FW350" i="58"/>
  <c r="FU350" i="58"/>
  <c r="FY349" i="58"/>
  <c r="FW349" i="58"/>
  <c r="FU349" i="58"/>
  <c r="FY348" i="58"/>
  <c r="FW348" i="58"/>
  <c r="FU348" i="58"/>
  <c r="FY347" i="58"/>
  <c r="FW347" i="58"/>
  <c r="FU347" i="58"/>
  <c r="FY346" i="58"/>
  <c r="FW346" i="58"/>
  <c r="FU346" i="58"/>
  <c r="FY345" i="58"/>
  <c r="FW345" i="58"/>
  <c r="FY344" i="58"/>
  <c r="FW344" i="58"/>
  <c r="FU344" i="58"/>
  <c r="FY343" i="58"/>
  <c r="FW343" i="58"/>
  <c r="FU343" i="58"/>
  <c r="FY342" i="58"/>
  <c r="FW342" i="58"/>
  <c r="FU342" i="58"/>
  <c r="FY341" i="58"/>
  <c r="FW341" i="58"/>
  <c r="FU341" i="58"/>
  <c r="FY340" i="58"/>
  <c r="FW340" i="58"/>
  <c r="FU340" i="58"/>
  <c r="FY339" i="58"/>
  <c r="FW339" i="58"/>
  <c r="FU339" i="58"/>
  <c r="FY338" i="58"/>
  <c r="FW338" i="58"/>
  <c r="FU338" i="58"/>
  <c r="FY337" i="58"/>
  <c r="FW337" i="58"/>
  <c r="FU337" i="58"/>
  <c r="FY336" i="58"/>
  <c r="FW336" i="58"/>
  <c r="FU336" i="58"/>
  <c r="FY335" i="58"/>
  <c r="FW335" i="58"/>
  <c r="FU335" i="58"/>
  <c r="FY334" i="58"/>
  <c r="FW334" i="58"/>
  <c r="FU334" i="58"/>
  <c r="FY333" i="58"/>
  <c r="FW333" i="58"/>
  <c r="FU333" i="58"/>
  <c r="FY332" i="58"/>
  <c r="FW332" i="58"/>
  <c r="FU332" i="58"/>
  <c r="FY331" i="58"/>
  <c r="FW331" i="58"/>
  <c r="FU331" i="58"/>
  <c r="FY330" i="58"/>
  <c r="FW330" i="58"/>
  <c r="FU330" i="58"/>
  <c r="FY329" i="58"/>
  <c r="FW329" i="58"/>
  <c r="FU329" i="58"/>
  <c r="FY328" i="58"/>
  <c r="FW328" i="58"/>
  <c r="FU328" i="58"/>
  <c r="FY327" i="58"/>
  <c r="FW327" i="58"/>
  <c r="FU327" i="58"/>
  <c r="FY326" i="58"/>
  <c r="FW326" i="58"/>
  <c r="FU326" i="58"/>
  <c r="FQ396" i="58"/>
  <c r="FR396" i="58"/>
  <c r="FP396" i="58"/>
  <c r="FL396" i="58"/>
  <c r="FK396" i="58"/>
  <c r="FJ396" i="58"/>
  <c r="FI396" i="58"/>
  <c r="FF396" i="58"/>
  <c r="FE396" i="58"/>
  <c r="FD396" i="58"/>
  <c r="EY396" i="58"/>
  <c r="EX396" i="58"/>
  <c r="EW396" i="58"/>
  <c r="EK396" i="58"/>
  <c r="EJ396" i="58"/>
  <c r="EI396" i="58"/>
  <c r="EH396" i="58"/>
  <c r="EG396" i="58"/>
  <c r="EF396" i="58"/>
  <c r="EE396" i="58"/>
  <c r="ED396" i="58"/>
  <c r="EC396" i="58"/>
  <c r="EB396" i="58"/>
  <c r="EA396" i="58"/>
  <c r="DZ396" i="58"/>
  <c r="DY396" i="58"/>
  <c r="DX396" i="58"/>
  <c r="DV396" i="58"/>
  <c r="DU396" i="58"/>
  <c r="DT396" i="58"/>
  <c r="DS396" i="58"/>
  <c r="DR396" i="58"/>
  <c r="DQ396" i="58"/>
  <c r="DP396" i="58"/>
  <c r="DO396" i="58"/>
  <c r="DN396" i="58"/>
  <c r="DM396" i="58"/>
  <c r="DL396" i="58"/>
  <c r="DK396" i="58"/>
  <c r="DJ396" i="58"/>
  <c r="DI396" i="58"/>
  <c r="DH396" i="58"/>
  <c r="DG396" i="58"/>
  <c r="DF396" i="58"/>
  <c r="DE396" i="58"/>
  <c r="DD396" i="58"/>
  <c r="DB396" i="58"/>
  <c r="DA396" i="58"/>
  <c r="CZ396" i="58"/>
  <c r="CW396" i="58"/>
  <c r="CU396" i="58"/>
  <c r="CT396" i="58"/>
  <c r="CS396" i="58"/>
  <c r="CR396" i="58"/>
  <c r="CQ396" i="58"/>
  <c r="CP396" i="58"/>
  <c r="CN396" i="58"/>
  <c r="CM396" i="58"/>
  <c r="CL396" i="58"/>
  <c r="CK396" i="58"/>
  <c r="CJ396" i="58"/>
  <c r="CI396" i="58"/>
  <c r="CH396" i="58"/>
  <c r="CG396" i="58"/>
  <c r="CE396" i="58"/>
  <c r="BZ396" i="58"/>
  <c r="BX396" i="58"/>
  <c r="BO396" i="58"/>
  <c r="BN396" i="58"/>
  <c r="BL396" i="58"/>
  <c r="BK396" i="58"/>
  <c r="BJ396" i="58"/>
  <c r="BH396" i="58"/>
  <c r="BG396" i="58"/>
  <c r="BF396" i="58"/>
  <c r="BE396" i="58"/>
  <c r="BD396" i="58"/>
  <c r="BC396" i="58"/>
  <c r="BB396" i="58"/>
  <c r="BA396" i="58"/>
  <c r="AZ396" i="58"/>
  <c r="AY396" i="58"/>
  <c r="AW396" i="58"/>
  <c r="AV396" i="58"/>
  <c r="AR396" i="58"/>
  <c r="AQ396" i="58"/>
  <c r="AP396" i="58"/>
  <c r="AO396" i="58"/>
  <c r="AN396" i="58"/>
  <c r="AM396" i="58"/>
  <c r="AL396" i="58"/>
  <c r="AK396" i="58"/>
  <c r="CA396" i="58"/>
  <c r="CX396" i="58"/>
  <c r="FO396" i="58"/>
  <c r="FH396" i="58"/>
  <c r="FG396" i="58"/>
  <c r="FC396" i="58"/>
  <c r="FB396" i="58"/>
  <c r="FA396" i="58"/>
  <c r="EZ396" i="58"/>
  <c r="ER396" i="58"/>
  <c r="EQ396" i="58"/>
  <c r="BT396" i="58"/>
  <c r="BR396" i="58"/>
  <c r="AU396" i="58"/>
  <c r="AT396" i="58"/>
  <c r="FQ247" i="58"/>
  <c r="FY148" i="58"/>
  <c r="FX148" i="58"/>
  <c r="FW148" i="58"/>
  <c r="FV148" i="58"/>
  <c r="FU148" i="58"/>
  <c r="FT148" i="58"/>
  <c r="FR148" i="58"/>
  <c r="FQ148" i="58"/>
  <c r="FP148" i="58"/>
  <c r="FO148" i="58"/>
  <c r="FN148" i="58"/>
  <c r="FM148" i="58"/>
  <c r="FL148" i="58"/>
  <c r="FK148" i="58"/>
  <c r="FJ148" i="58"/>
  <c r="FI148" i="58"/>
  <c r="FH148" i="58"/>
  <c r="FG148" i="58"/>
  <c r="FF148" i="58"/>
  <c r="FE148" i="58"/>
  <c r="FD148" i="58"/>
  <c r="FC148" i="58"/>
  <c r="FB148" i="58"/>
  <c r="FA148" i="58"/>
  <c r="EZ148" i="58"/>
  <c r="EY148" i="58"/>
  <c r="EX148" i="58"/>
  <c r="EW148" i="58"/>
  <c r="EV148" i="58"/>
  <c r="EU148" i="58"/>
  <c r="ET148" i="58"/>
  <c r="ES148" i="58"/>
  <c r="ER148" i="58"/>
  <c r="EQ148" i="58"/>
  <c r="EP148" i="58"/>
  <c r="EO148" i="58"/>
  <c r="EN148" i="58"/>
  <c r="EM148" i="58"/>
  <c r="EL148" i="58"/>
  <c r="EK148" i="58"/>
  <c r="EJ148" i="58"/>
  <c r="EI148" i="58"/>
  <c r="EH148" i="58"/>
  <c r="EG148" i="58"/>
  <c r="EF148" i="58"/>
  <c r="EE148" i="58"/>
  <c r="ED148" i="58"/>
  <c r="EC148" i="58"/>
  <c r="EB148" i="58"/>
  <c r="EA148" i="58"/>
  <c r="DZ148" i="58"/>
  <c r="DY148" i="58"/>
  <c r="DX148" i="58"/>
  <c r="DW148" i="58"/>
  <c r="DV148" i="58"/>
  <c r="DU148" i="58"/>
  <c r="DT148" i="58"/>
  <c r="DS148" i="58"/>
  <c r="DR148" i="58"/>
  <c r="DQ148" i="58"/>
  <c r="DP148" i="58"/>
  <c r="DO148" i="58"/>
  <c r="DN148" i="58"/>
  <c r="DM148" i="58"/>
  <c r="DL148" i="58"/>
  <c r="DK148" i="58"/>
  <c r="DJ148" i="58"/>
  <c r="DI148" i="58"/>
  <c r="DH148" i="58"/>
  <c r="DG148" i="58"/>
  <c r="DF148" i="58"/>
  <c r="DE148" i="58"/>
  <c r="DD148" i="58"/>
  <c r="DC148" i="58"/>
  <c r="DB148" i="58"/>
  <c r="DA148" i="58"/>
  <c r="CZ148" i="58"/>
  <c r="CY148" i="58"/>
  <c r="CX148" i="58"/>
  <c r="CW148" i="58"/>
  <c r="CV148" i="58"/>
  <c r="CU148" i="58"/>
  <c r="CT148" i="58"/>
  <c r="CS148" i="58"/>
  <c r="CR148" i="58"/>
  <c r="CQ148" i="58"/>
  <c r="CP148" i="58"/>
  <c r="CO148" i="58"/>
  <c r="CN148" i="58"/>
  <c r="CM148" i="58"/>
  <c r="CL148" i="58"/>
  <c r="CK148" i="58"/>
  <c r="CJ148" i="58"/>
  <c r="CI148" i="58"/>
  <c r="CH148" i="58"/>
  <c r="CG148" i="58"/>
  <c r="CF148" i="58"/>
  <c r="CE148" i="58"/>
  <c r="CD148" i="58"/>
  <c r="CC148" i="58"/>
  <c r="CB148" i="58"/>
  <c r="CA148" i="58"/>
  <c r="BZ148" i="58"/>
  <c r="BY148" i="58"/>
  <c r="BX148" i="58"/>
  <c r="BW148" i="58"/>
  <c r="BV148" i="58"/>
  <c r="BU148" i="58"/>
  <c r="BT148" i="58"/>
  <c r="BS148" i="58"/>
  <c r="BR148" i="58"/>
  <c r="BQ148" i="58"/>
  <c r="BP148" i="58"/>
  <c r="BO148" i="58"/>
  <c r="BN148" i="58"/>
  <c r="BM148" i="58"/>
  <c r="BL148" i="58"/>
  <c r="BK148" i="58"/>
  <c r="BJ148" i="58"/>
  <c r="BI148" i="58"/>
  <c r="BH148" i="58"/>
  <c r="BG148" i="58"/>
  <c r="BF148" i="58"/>
  <c r="BE148" i="58"/>
  <c r="BD148" i="58"/>
  <c r="BC148" i="58"/>
  <c r="BB148" i="58"/>
  <c r="BA148" i="58"/>
  <c r="AZ148" i="58"/>
  <c r="AY148" i="58"/>
  <c r="AX148" i="58"/>
  <c r="AW148" i="58"/>
  <c r="AU148" i="58"/>
  <c r="AT148" i="58"/>
  <c r="AS148" i="58"/>
  <c r="AR148" i="58"/>
  <c r="AQ148" i="58"/>
  <c r="AP148" i="58"/>
  <c r="AO148" i="58"/>
  <c r="AN148" i="58"/>
  <c r="AM148" i="58"/>
  <c r="AL148" i="58"/>
  <c r="AK148" i="58"/>
  <c r="FU624" i="58" l="1"/>
  <c r="FW624" i="58"/>
  <c r="FW396" i="58"/>
  <c r="FY396" i="58"/>
  <c r="FX624" i="58"/>
  <c r="FU396" i="58"/>
  <c r="ET396" i="58"/>
  <c r="AV148" i="58"/>
  <c r="FY624" i="58"/>
  <c r="AX396" i="58"/>
  <c r="FM396" i="58"/>
  <c r="DC396" i="58"/>
  <c r="FN396" i="58"/>
  <c r="BY396" i="58"/>
  <c r="BM396" i="58"/>
  <c r="BI396" i="58"/>
  <c r="FL546" i="58"/>
  <c r="EM546" i="58"/>
  <c r="CD396" i="58"/>
  <c r="CB396" i="58"/>
  <c r="BU396" i="58"/>
  <c r="CO396" i="58"/>
  <c r="CC396" i="58"/>
  <c r="CF396" i="58"/>
  <c r="BV396" i="58"/>
  <c r="EV396" i="58"/>
  <c r="EU396" i="58"/>
  <c r="BW396" i="58"/>
  <c r="DW396" i="58"/>
  <c r="CY396" i="58"/>
  <c r="FY74" i="58"/>
  <c r="FX74" i="58"/>
  <c r="FW74" i="58"/>
  <c r="FV74" i="58"/>
  <c r="FU74" i="58"/>
  <c r="FT74" i="58"/>
  <c r="FR74" i="58"/>
  <c r="FQ74" i="58"/>
  <c r="FP74" i="58"/>
  <c r="FO74" i="58"/>
  <c r="FN74" i="58"/>
  <c r="FM74" i="58"/>
  <c r="FL74" i="58"/>
  <c r="FK74" i="58"/>
  <c r="FJ74" i="58"/>
  <c r="FI74" i="58"/>
  <c r="FH74" i="58"/>
  <c r="FG74" i="58"/>
  <c r="FF74" i="58"/>
  <c r="FE74" i="58"/>
  <c r="FD74" i="58"/>
  <c r="FC74" i="58"/>
  <c r="FB74" i="58"/>
  <c r="FA74" i="58"/>
  <c r="EZ74" i="58"/>
  <c r="EY74" i="58"/>
  <c r="EX74" i="58"/>
  <c r="EW74" i="58"/>
  <c r="EV74" i="58"/>
  <c r="EU74" i="58"/>
  <c r="ET74" i="58"/>
  <c r="ES74" i="58"/>
  <c r="ER74" i="58"/>
  <c r="EQ74" i="58"/>
  <c r="EP74" i="58"/>
  <c r="EO74" i="58"/>
  <c r="EN74" i="58"/>
  <c r="EM74" i="58"/>
  <c r="EL74" i="58"/>
  <c r="EK74" i="58"/>
  <c r="EJ74" i="58"/>
  <c r="EI74" i="58"/>
  <c r="EH74" i="58"/>
  <c r="EG74" i="58"/>
  <c r="EF74" i="58"/>
  <c r="EE74" i="58"/>
  <c r="ED74" i="58"/>
  <c r="EC74" i="58"/>
  <c r="EB74" i="58"/>
  <c r="EA74" i="58"/>
  <c r="DZ74" i="58"/>
  <c r="DY74" i="58"/>
  <c r="DX74" i="58"/>
  <c r="DW74" i="58"/>
  <c r="DV74" i="58"/>
  <c r="DU74" i="58"/>
  <c r="DT74" i="58"/>
  <c r="DS74" i="58"/>
  <c r="DR74" i="58"/>
  <c r="DQ74" i="58"/>
  <c r="DP74" i="58"/>
  <c r="DO74" i="58"/>
  <c r="DN74" i="58"/>
  <c r="DM74" i="58"/>
  <c r="DL74" i="58"/>
  <c r="DK74" i="58"/>
  <c r="DJ74" i="58"/>
  <c r="DI74" i="58"/>
  <c r="DH74" i="58"/>
  <c r="DG74" i="58"/>
  <c r="DF74" i="58"/>
  <c r="DE74" i="58"/>
  <c r="DD74" i="58"/>
  <c r="DC74" i="58"/>
  <c r="DB74" i="58"/>
  <c r="DA74" i="58"/>
  <c r="CZ74" i="58"/>
  <c r="CY74" i="58"/>
  <c r="CX74" i="58"/>
  <c r="CW74" i="58"/>
  <c r="CV74" i="58"/>
  <c r="CU74" i="58"/>
  <c r="CT74" i="58"/>
  <c r="CS74" i="58"/>
  <c r="CR74" i="58"/>
  <c r="CQ74" i="58"/>
  <c r="CP74" i="58"/>
  <c r="CO74" i="58"/>
  <c r="CN74" i="58"/>
  <c r="CM74" i="58"/>
  <c r="CL74" i="58"/>
  <c r="CK74" i="58"/>
  <c r="CJ74" i="58"/>
  <c r="CI74" i="58"/>
  <c r="CH74" i="58"/>
  <c r="CG74" i="58"/>
  <c r="CF74" i="58"/>
  <c r="CE74" i="58"/>
  <c r="CD74" i="58"/>
  <c r="CC74" i="58"/>
  <c r="CB74" i="58"/>
  <c r="CA74" i="58"/>
  <c r="BZ74" i="58"/>
  <c r="BY74" i="58"/>
  <c r="BX74" i="58"/>
  <c r="BW74" i="58"/>
  <c r="BV74" i="58"/>
  <c r="BU74" i="58"/>
  <c r="BT74" i="58"/>
  <c r="BS74" i="58"/>
  <c r="BR74" i="58"/>
  <c r="BQ74" i="58"/>
  <c r="BP74" i="58"/>
  <c r="BO74" i="58"/>
  <c r="BN74" i="58"/>
  <c r="BM74" i="58"/>
  <c r="BL74" i="58"/>
  <c r="BK74" i="58"/>
  <c r="BJ74" i="58"/>
  <c r="BI74" i="58"/>
  <c r="BH74" i="58"/>
  <c r="BG74" i="58"/>
  <c r="BF74" i="58"/>
  <c r="BE74" i="58"/>
  <c r="BD74" i="58"/>
  <c r="BC74" i="58"/>
  <c r="BB74" i="58"/>
  <c r="BA74" i="58"/>
  <c r="AZ74" i="58"/>
  <c r="AY74" i="58"/>
  <c r="AX74" i="58"/>
  <c r="AW74" i="58"/>
  <c r="AV74" i="58"/>
  <c r="AU74" i="58"/>
  <c r="AT74" i="58"/>
  <c r="AS74" i="58"/>
  <c r="AR74" i="58"/>
  <c r="AQ74" i="58"/>
  <c r="AP74" i="58"/>
  <c r="AO74" i="58"/>
  <c r="AN74" i="58"/>
  <c r="AM74" i="58"/>
  <c r="AL74" i="58"/>
  <c r="AK74" i="58"/>
  <c r="BS396" i="58" l="1"/>
  <c r="AS396" i="58"/>
  <c r="FX394" i="58"/>
  <c r="FX393" i="58"/>
  <c r="FX392" i="58"/>
  <c r="FX389" i="58"/>
  <c r="FX388" i="58"/>
  <c r="FX387" i="58"/>
  <c r="FX386" i="58"/>
  <c r="FX385" i="58"/>
  <c r="FX383" i="58"/>
  <c r="FX382" i="58"/>
  <c r="FX381" i="58"/>
  <c r="FX380" i="58"/>
  <c r="FX379" i="58"/>
  <c r="FX378" i="58"/>
  <c r="FX377" i="58"/>
  <c r="FX372" i="58"/>
  <c r="FX371" i="58"/>
  <c r="FX370" i="58"/>
  <c r="FX369" i="58"/>
  <c r="FX368" i="58"/>
  <c r="FX367" i="58"/>
  <c r="FX366" i="58"/>
  <c r="FX365" i="58"/>
  <c r="FX364" i="58"/>
  <c r="FX359" i="58"/>
  <c r="FX358" i="58"/>
  <c r="FX353" i="58"/>
  <c r="FX350" i="58"/>
  <c r="FX344" i="58"/>
  <c r="FX343" i="58"/>
  <c r="FX330" i="58"/>
  <c r="I7" i="5"/>
  <c r="I96" i="5"/>
  <c r="F97" i="44"/>
  <c r="F96" i="44"/>
  <c r="F95" i="44"/>
  <c r="F94" i="44"/>
  <c r="F93" i="44"/>
  <c r="F92" i="44"/>
  <c r="F91" i="44"/>
  <c r="F90" i="44"/>
  <c r="F89" i="44"/>
  <c r="F88" i="44"/>
  <c r="F87" i="44"/>
  <c r="F86" i="44"/>
  <c r="F85" i="44"/>
  <c r="F84" i="44"/>
  <c r="F83" i="44"/>
  <c r="J81" i="5"/>
  <c r="F81" i="44"/>
  <c r="F80" i="44"/>
  <c r="J78" i="5"/>
  <c r="F78" i="44"/>
  <c r="J76" i="5"/>
  <c r="F76" i="44"/>
  <c r="F75" i="44"/>
  <c r="F74" i="44"/>
  <c r="F73" i="44"/>
  <c r="F72" i="44"/>
  <c r="F71" i="44"/>
  <c r="F70" i="44"/>
  <c r="F69" i="44"/>
  <c r="F68" i="44"/>
  <c r="F67" i="44"/>
  <c r="F66" i="44"/>
  <c r="F65" i="44"/>
  <c r="J63" i="5"/>
  <c r="J62" i="5"/>
  <c r="F62" i="44"/>
  <c r="F61" i="44"/>
  <c r="F60" i="44"/>
  <c r="F59" i="44"/>
  <c r="F57" i="44"/>
  <c r="F56" i="44"/>
  <c r="F54" i="44"/>
  <c r="F53" i="44"/>
  <c r="F52" i="44"/>
  <c r="F51" i="44"/>
  <c r="F50" i="44"/>
  <c r="F49" i="44"/>
  <c r="F48" i="44"/>
  <c r="F47" i="44"/>
  <c r="F46" i="44"/>
  <c r="J44" i="5"/>
  <c r="F44" i="44"/>
  <c r="F43" i="44"/>
  <c r="F42" i="44"/>
  <c r="F41" i="44"/>
  <c r="F40" i="44"/>
  <c r="F39" i="44"/>
  <c r="F38" i="44"/>
  <c r="F37" i="44"/>
  <c r="F36" i="44"/>
  <c r="F35" i="44"/>
  <c r="F34" i="44"/>
  <c r="J32" i="5"/>
  <c r="F32" i="44"/>
  <c r="J30" i="5"/>
  <c r="F30" i="44"/>
  <c r="F29" i="44"/>
  <c r="J27" i="5"/>
  <c r="F27" i="44"/>
  <c r="F26" i="44"/>
  <c r="F24" i="44"/>
  <c r="F23" i="44"/>
  <c r="F22" i="44"/>
  <c r="F21" i="44"/>
  <c r="F20" i="44"/>
  <c r="F19" i="44"/>
  <c r="F18" i="44"/>
  <c r="F17" i="44"/>
  <c r="F15" i="44"/>
  <c r="F14" i="44"/>
  <c r="F13" i="44"/>
  <c r="F12" i="44"/>
  <c r="F11" i="44"/>
  <c r="F10" i="44"/>
  <c r="F9" i="44"/>
  <c r="G8" i="44"/>
  <c r="L8" i="44" s="1"/>
  <c r="O8" i="44" s="1"/>
  <c r="M7" i="5" l="1"/>
  <c r="J15" i="5"/>
  <c r="J24" i="5"/>
  <c r="J54" i="5"/>
  <c r="J57" i="5"/>
  <c r="CV396" i="58"/>
  <c r="BP396" i="58"/>
  <c r="BQ396" i="58"/>
  <c r="FX391" i="58"/>
  <c r="FX390" i="58"/>
  <c r="FX384" i="58"/>
  <c r="FX375" i="58"/>
  <c r="FX374" i="58"/>
  <c r="FX373" i="58"/>
  <c r="FX363" i="58"/>
  <c r="FX362" i="58"/>
  <c r="FX361" i="58"/>
  <c r="FX360" i="58"/>
  <c r="FX357" i="58"/>
  <c r="FX356" i="58"/>
  <c r="FX355" i="58"/>
  <c r="FX354" i="58"/>
  <c r="FX352" i="58"/>
  <c r="FX351" i="58"/>
  <c r="FX349" i="58"/>
  <c r="FX348" i="58"/>
  <c r="FX347" i="58"/>
  <c r="FX346" i="58"/>
  <c r="FX345" i="58"/>
  <c r="FX342" i="58"/>
  <c r="FX341" i="58"/>
  <c r="FX339" i="58"/>
  <c r="FX338" i="58"/>
  <c r="FX337" i="58"/>
  <c r="FX335" i="58"/>
  <c r="FX334" i="58"/>
  <c r="FX333" i="58"/>
  <c r="FX332" i="58"/>
  <c r="FX331" i="58"/>
  <c r="FX329" i="58"/>
  <c r="FX328" i="58"/>
  <c r="FX327" i="58"/>
  <c r="EM396" i="58"/>
  <c r="E97" i="44"/>
  <c r="E96" i="44"/>
  <c r="E95" i="44"/>
  <c r="E94" i="44"/>
  <c r="E93" i="44"/>
  <c r="E92" i="44"/>
  <c r="E91" i="44"/>
  <c r="E90" i="44"/>
  <c r="E89" i="44"/>
  <c r="E88" i="44"/>
  <c r="E87" i="44"/>
  <c r="E86" i="44"/>
  <c r="E85" i="44"/>
  <c r="E84" i="44"/>
  <c r="E83" i="44"/>
  <c r="E82" i="44"/>
  <c r="E81" i="44"/>
  <c r="E80" i="44"/>
  <c r="E79" i="44"/>
  <c r="E78" i="44"/>
  <c r="E77" i="44"/>
  <c r="E76" i="44"/>
  <c r="E75" i="44"/>
  <c r="E74" i="44"/>
  <c r="E73" i="44"/>
  <c r="E72" i="44"/>
  <c r="E71" i="44"/>
  <c r="E70" i="44"/>
  <c r="E69" i="44"/>
  <c r="E68" i="44"/>
  <c r="E67" i="44"/>
  <c r="E66" i="44"/>
  <c r="E65" i="44"/>
  <c r="E64" i="44"/>
  <c r="E63" i="44"/>
  <c r="E62" i="44"/>
  <c r="E61" i="44"/>
  <c r="E60" i="44"/>
  <c r="E59" i="44"/>
  <c r="E58" i="44"/>
  <c r="E57" i="44"/>
  <c r="E56" i="44"/>
  <c r="E55" i="44"/>
  <c r="E54" i="44"/>
  <c r="E53" i="44"/>
  <c r="E52" i="44"/>
  <c r="E51" i="44"/>
  <c r="E50" i="44"/>
  <c r="E49" i="44"/>
  <c r="E48" i="44"/>
  <c r="E47" i="44"/>
  <c r="E46" i="44"/>
  <c r="E45" i="44"/>
  <c r="G45" i="44" s="1"/>
  <c r="L45" i="44" s="1"/>
  <c r="O45" i="44" s="1"/>
  <c r="E44" i="44"/>
  <c r="G44" i="44" s="1"/>
  <c r="L44" i="44" s="1"/>
  <c r="O44" i="44" s="1"/>
  <c r="E43" i="44"/>
  <c r="E42" i="44"/>
  <c r="E41" i="44"/>
  <c r="E40" i="44"/>
  <c r="E39" i="44"/>
  <c r="E38" i="44"/>
  <c r="E37" i="44"/>
  <c r="E36" i="44"/>
  <c r="E35" i="44"/>
  <c r="E34" i="44"/>
  <c r="E33" i="44"/>
  <c r="E32" i="44"/>
  <c r="E31" i="44"/>
  <c r="E30" i="44"/>
  <c r="E29" i="44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G9" i="44" s="1"/>
  <c r="L9" i="44" s="1"/>
  <c r="O9" i="44" s="1"/>
  <c r="G27" i="44" l="1"/>
  <c r="G91" i="44"/>
  <c r="G61" i="44"/>
  <c r="G14" i="44"/>
  <c r="G62" i="44"/>
  <c r="G31" i="44"/>
  <c r="G95" i="44"/>
  <c r="G80" i="44"/>
  <c r="G17" i="44"/>
  <c r="G65" i="44"/>
  <c r="G34" i="44"/>
  <c r="G82" i="44"/>
  <c r="G35" i="44"/>
  <c r="G67" i="44"/>
  <c r="G36" i="44"/>
  <c r="G84" i="44"/>
  <c r="G53" i="44"/>
  <c r="G85" i="44"/>
  <c r="G22" i="44"/>
  <c r="G38" i="44"/>
  <c r="G54" i="44"/>
  <c r="G70" i="44"/>
  <c r="G86" i="44"/>
  <c r="G23" i="44"/>
  <c r="G39" i="44"/>
  <c r="G55" i="44"/>
  <c r="G71" i="44"/>
  <c r="G87" i="44"/>
  <c r="G75" i="44"/>
  <c r="G13" i="44"/>
  <c r="G77" i="44"/>
  <c r="G30" i="44"/>
  <c r="G94" i="44"/>
  <c r="G47" i="44"/>
  <c r="G32" i="44"/>
  <c r="G64" i="44"/>
  <c r="G49" i="44"/>
  <c r="G97" i="44"/>
  <c r="G50" i="44"/>
  <c r="G19" i="44"/>
  <c r="G83" i="44"/>
  <c r="G52" i="44"/>
  <c r="G21" i="44"/>
  <c r="G69" i="44"/>
  <c r="G40" i="44"/>
  <c r="G72" i="44"/>
  <c r="G88" i="44"/>
  <c r="G78" i="44"/>
  <c r="G63" i="44"/>
  <c r="G16" i="44"/>
  <c r="G73" i="44"/>
  <c r="G11" i="44"/>
  <c r="G59" i="44"/>
  <c r="G29" i="44"/>
  <c r="G93" i="44"/>
  <c r="G46" i="44"/>
  <c r="L46" i="44" s="1"/>
  <c r="O46" i="44" s="1"/>
  <c r="G15" i="44"/>
  <c r="G79" i="44"/>
  <c r="G48" i="44"/>
  <c r="G33" i="44"/>
  <c r="G81" i="44"/>
  <c r="G18" i="44"/>
  <c r="G66" i="44"/>
  <c r="G51" i="44"/>
  <c r="G20" i="44"/>
  <c r="G68" i="44"/>
  <c r="G37" i="44"/>
  <c r="G24" i="44"/>
  <c r="G56" i="44"/>
  <c r="G25" i="44"/>
  <c r="G41" i="44"/>
  <c r="G57" i="44"/>
  <c r="G89" i="44"/>
  <c r="G10" i="44"/>
  <c r="G26" i="44"/>
  <c r="G42" i="44"/>
  <c r="G58" i="44"/>
  <c r="G74" i="44"/>
  <c r="G90" i="44"/>
  <c r="G43" i="44"/>
  <c r="G12" i="44"/>
  <c r="G28" i="44"/>
  <c r="G60" i="44"/>
  <c r="G76" i="44"/>
  <c r="G92" i="44"/>
  <c r="M8" i="5"/>
  <c r="G96" i="44"/>
  <c r="M44" i="5"/>
  <c r="M43" i="5"/>
  <c r="FX395" i="58"/>
  <c r="FX340" i="58"/>
  <c r="ES396" i="58"/>
  <c r="FX336" i="58"/>
  <c r="FX326" i="58"/>
  <c r="EL396" i="58"/>
  <c r="EP396" i="58"/>
  <c r="EN396" i="58"/>
  <c r="EO396" i="58"/>
  <c r="L78" i="44" l="1"/>
  <c r="L88" i="44"/>
  <c r="L72" i="44"/>
  <c r="L81" i="44"/>
  <c r="L69" i="44"/>
  <c r="L21" i="44"/>
  <c r="L52" i="44"/>
  <c r="L89" i="44"/>
  <c r="L17" i="44"/>
  <c r="L19" i="44"/>
  <c r="L50" i="44"/>
  <c r="L70" i="44"/>
  <c r="L92" i="44"/>
  <c r="L56" i="44"/>
  <c r="L59" i="44"/>
  <c r="L49" i="44"/>
  <c r="L54" i="44"/>
  <c r="O54" i="44" s="1"/>
  <c r="M53" i="5" s="1"/>
  <c r="L62" i="44"/>
  <c r="L43" i="44"/>
  <c r="L90" i="44"/>
  <c r="L74" i="44"/>
  <c r="L40" i="44"/>
  <c r="L33" i="44"/>
  <c r="L82" i="44"/>
  <c r="L34" i="44"/>
  <c r="L65" i="44"/>
  <c r="L39" i="44"/>
  <c r="L23" i="44"/>
  <c r="L93" i="44"/>
  <c r="L29" i="44"/>
  <c r="L24" i="44"/>
  <c r="L64" i="44"/>
  <c r="L38" i="44"/>
  <c r="L14" i="44"/>
  <c r="L30" i="44"/>
  <c r="L36" i="44"/>
  <c r="L13" i="44"/>
  <c r="L75" i="44"/>
  <c r="L87" i="44"/>
  <c r="L71" i="44"/>
  <c r="L79" i="44"/>
  <c r="L80" i="44"/>
  <c r="L31" i="44"/>
  <c r="L60" i="44"/>
  <c r="L73" i="44"/>
  <c r="L32" i="44"/>
  <c r="L22" i="44"/>
  <c r="L61" i="44"/>
  <c r="L51" i="44"/>
  <c r="L66" i="44"/>
  <c r="L18" i="44"/>
  <c r="L58" i="44"/>
  <c r="L42" i="44"/>
  <c r="L48" i="44"/>
  <c r="L83" i="44"/>
  <c r="M45" i="5"/>
  <c r="L96" i="44"/>
  <c r="L86" i="44"/>
  <c r="L25" i="44"/>
  <c r="L76" i="44"/>
  <c r="L37" i="44"/>
  <c r="L28" i="44"/>
  <c r="L68" i="44"/>
  <c r="L16" i="44"/>
  <c r="L47" i="44"/>
  <c r="L85" i="44"/>
  <c r="L91" i="44"/>
  <c r="L84" i="44"/>
  <c r="L77" i="44"/>
  <c r="L67" i="44"/>
  <c r="L35" i="44"/>
  <c r="L26" i="44"/>
  <c r="L10" i="44"/>
  <c r="L55" i="44"/>
  <c r="L15" i="44"/>
  <c r="L57" i="44"/>
  <c r="L41" i="44"/>
  <c r="L95" i="44"/>
  <c r="L97" i="44"/>
  <c r="L11" i="44"/>
  <c r="L12" i="44"/>
  <c r="L20" i="44"/>
  <c r="L63" i="44"/>
  <c r="L94" i="44"/>
  <c r="L53" i="44"/>
  <c r="L27" i="44"/>
  <c r="FX396" i="58"/>
  <c r="O71" i="44" l="1"/>
  <c r="M70" i="5" s="1"/>
  <c r="O82" i="44"/>
  <c r="M81" i="5" s="1"/>
  <c r="O17" i="44"/>
  <c r="M16" i="5" s="1"/>
  <c r="O35" i="44"/>
  <c r="M34" i="5" s="1"/>
  <c r="O83" i="44"/>
  <c r="M82" i="5" s="1"/>
  <c r="O87" i="44"/>
  <c r="M86" i="5" s="1"/>
  <c r="O33" i="44"/>
  <c r="M32" i="5" s="1"/>
  <c r="O89" i="44"/>
  <c r="M88" i="5" s="1"/>
  <c r="O27" i="44"/>
  <c r="M26" i="5" s="1"/>
  <c r="O67" i="44"/>
  <c r="M66" i="5" s="1"/>
  <c r="O48" i="44"/>
  <c r="M47" i="5" s="1"/>
  <c r="O75" i="44"/>
  <c r="M74" i="5" s="1"/>
  <c r="O40" i="44"/>
  <c r="M39" i="5" s="1"/>
  <c r="O52" i="44"/>
  <c r="M51" i="5" s="1"/>
  <c r="O53" i="44"/>
  <c r="M52" i="5" s="1"/>
  <c r="O77" i="44"/>
  <c r="M76" i="5" s="1"/>
  <c r="O42" i="44"/>
  <c r="M41" i="5" s="1"/>
  <c r="O13" i="44"/>
  <c r="M12" i="5" s="1"/>
  <c r="O74" i="44"/>
  <c r="M73" i="5" s="1"/>
  <c r="O21" i="44"/>
  <c r="M20" i="5" s="1"/>
  <c r="O94" i="44"/>
  <c r="M93" i="5" s="1"/>
  <c r="O84" i="44"/>
  <c r="M83" i="5" s="1"/>
  <c r="O58" i="44"/>
  <c r="M57" i="5" s="1"/>
  <c r="O36" i="44"/>
  <c r="M35" i="5" s="1"/>
  <c r="O90" i="44"/>
  <c r="M89" i="5" s="1"/>
  <c r="O69" i="44"/>
  <c r="M68" i="5" s="1"/>
  <c r="O63" i="44"/>
  <c r="M62" i="5" s="1"/>
  <c r="O91" i="44"/>
  <c r="M90" i="5" s="1"/>
  <c r="O18" i="44"/>
  <c r="M17" i="5" s="1"/>
  <c r="O30" i="44"/>
  <c r="M29" i="5" s="1"/>
  <c r="O43" i="44"/>
  <c r="M42" i="5" s="1"/>
  <c r="O81" i="44"/>
  <c r="M80" i="5" s="1"/>
  <c r="O95" i="44"/>
  <c r="M94" i="5" s="1"/>
  <c r="O32" i="44"/>
  <c r="M31" i="5" s="1"/>
  <c r="O59" i="44"/>
  <c r="M58" i="5" s="1"/>
  <c r="O37" i="44"/>
  <c r="M36" i="5" s="1"/>
  <c r="O93" i="44"/>
  <c r="M92" i="5" s="1"/>
  <c r="O57" i="44"/>
  <c r="M56" i="5" s="1"/>
  <c r="O60" i="44"/>
  <c r="M59" i="5" s="1"/>
  <c r="O92" i="44"/>
  <c r="M91" i="5" s="1"/>
  <c r="O25" i="44"/>
  <c r="M24" i="5" s="1"/>
  <c r="O39" i="44"/>
  <c r="M38" i="5" s="1"/>
  <c r="O55" i="44"/>
  <c r="M54" i="5" s="1"/>
  <c r="O80" i="44"/>
  <c r="M79" i="5" s="1"/>
  <c r="O65" i="44"/>
  <c r="M64" i="5" s="1"/>
  <c r="O10" i="44"/>
  <c r="M9" i="5" s="1"/>
  <c r="O79" i="44"/>
  <c r="M78" i="5" s="1"/>
  <c r="O26" i="44"/>
  <c r="M25" i="5" s="1"/>
  <c r="O20" i="44"/>
  <c r="M19" i="5" s="1"/>
  <c r="O66" i="44"/>
  <c r="M65" i="5" s="1"/>
  <c r="O14" i="44"/>
  <c r="M13" i="5" s="1"/>
  <c r="O72" i="44"/>
  <c r="M71" i="5" s="1"/>
  <c r="O12" i="44"/>
  <c r="M11" i="5" s="1"/>
  <c r="O47" i="44"/>
  <c r="M46" i="5" s="1"/>
  <c r="O51" i="44"/>
  <c r="M50" i="5" s="1"/>
  <c r="O38" i="44"/>
  <c r="M37" i="5" s="1"/>
  <c r="O88" i="44"/>
  <c r="M87" i="5" s="1"/>
  <c r="O11" i="44"/>
  <c r="M10" i="5" s="1"/>
  <c r="O16" i="44"/>
  <c r="M15" i="5" s="1"/>
  <c r="O61" i="44"/>
  <c r="M60" i="5" s="1"/>
  <c r="O64" i="44"/>
  <c r="M63" i="5" s="1"/>
  <c r="O28" i="44"/>
  <c r="M27" i="5" s="1"/>
  <c r="O29" i="44"/>
  <c r="M28" i="5" s="1"/>
  <c r="O41" i="44"/>
  <c r="M40" i="5" s="1"/>
  <c r="O73" i="44"/>
  <c r="M72" i="5" s="1"/>
  <c r="O56" i="44"/>
  <c r="M55" i="5" s="1"/>
  <c r="O76" i="44"/>
  <c r="M75" i="5" s="1"/>
  <c r="O23" i="44"/>
  <c r="M22" i="5" s="1"/>
  <c r="O15" i="44"/>
  <c r="M14" i="5" s="1"/>
  <c r="O31" i="44"/>
  <c r="M30" i="5" s="1"/>
  <c r="O70" i="44"/>
  <c r="M69" i="5" s="1"/>
  <c r="O86" i="44"/>
  <c r="M85" i="5" s="1"/>
  <c r="O50" i="44"/>
  <c r="M49" i="5" s="1"/>
  <c r="O96" i="44"/>
  <c r="M95" i="5" s="1"/>
  <c r="O34" i="44"/>
  <c r="M33" i="5" s="1"/>
  <c r="O19" i="44"/>
  <c r="M18" i="5" s="1"/>
  <c r="O85" i="44"/>
  <c r="M84" i="5" s="1"/>
  <c r="O62" i="44"/>
  <c r="M61" i="5" s="1"/>
  <c r="O78" i="44"/>
  <c r="M77" i="5" s="1"/>
  <c r="O97" i="44"/>
  <c r="M96" i="5" s="1"/>
  <c r="O68" i="44"/>
  <c r="M67" i="5" s="1"/>
  <c r="O22" i="44"/>
  <c r="M21" i="5" s="1"/>
  <c r="O24" i="44"/>
  <c r="M23" i="5" s="1"/>
  <c r="O49" i="44"/>
  <c r="M48" i="5" s="1"/>
  <c r="N101" i="5"/>
  <c r="M97" i="5" l="1"/>
  <c r="I94" i="5" l="1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95" i="5"/>
  <c r="U97" i="38" l="1"/>
  <c r="I97" i="38" l="1"/>
  <c r="L97" i="38"/>
  <c r="M97" i="38"/>
  <c r="Q97" i="38"/>
  <c r="O97" i="38"/>
  <c r="R97" i="38"/>
  <c r="S97" i="38"/>
  <c r="J97" i="38"/>
  <c r="K97" i="38"/>
  <c r="P97" i="38"/>
  <c r="N97" i="38"/>
  <c r="T97" i="38"/>
  <c r="N104" i="5" l="1"/>
  <c r="Q96" i="5" s="1"/>
  <c r="Q88" i="5" l="1"/>
  <c r="Q84" i="5"/>
  <c r="Q80" i="5"/>
  <c r="Q76" i="5"/>
  <c r="Q83" i="5"/>
  <c r="Q79" i="5"/>
  <c r="Q87" i="5"/>
  <c r="Q75" i="5"/>
  <c r="Q82" i="5"/>
  <c r="Q78" i="5"/>
  <c r="Q86" i="5"/>
  <c r="Q85" i="5"/>
  <c r="Q81" i="5"/>
  <c r="Q77" i="5"/>
  <c r="N103" i="5" l="1"/>
  <c r="J23" i="27"/>
  <c r="P96" i="5" l="1"/>
  <c r="P7" i="5"/>
  <c r="CB95" i="60"/>
  <c r="CB99" i="60" s="1"/>
  <c r="CB101" i="60" s="1"/>
  <c r="CB104" i="60" s="1"/>
  <c r="R96" i="5"/>
  <c r="P87" i="5"/>
  <c r="P79" i="5"/>
  <c r="P75" i="5"/>
  <c r="P88" i="5"/>
  <c r="P84" i="5"/>
  <c r="P80" i="5"/>
  <c r="P76" i="5"/>
  <c r="R76" i="5" s="1"/>
  <c r="P83" i="5"/>
  <c r="P86" i="5"/>
  <c r="P82" i="5"/>
  <c r="P78" i="5"/>
  <c r="R78" i="5" s="1"/>
  <c r="P85" i="5"/>
  <c r="P81" i="5"/>
  <c r="R81" i="5" s="1"/>
  <c r="P77" i="5"/>
  <c r="A74" i="27"/>
  <c r="C75" i="27"/>
  <c r="V110" i="5"/>
  <c r="J27" i="27"/>
  <c r="CB103" i="60" l="1"/>
  <c r="BQ95" i="60"/>
  <c r="BQ99" i="60" s="1"/>
  <c r="BQ101" i="60" s="1"/>
  <c r="BQ103" i="60" s="1"/>
  <c r="R85" i="5"/>
  <c r="R77" i="5"/>
  <c r="BJ95" i="60" s="1"/>
  <c r="BJ99" i="60" s="1"/>
  <c r="BJ101" i="60" s="1"/>
  <c r="BJ104" i="60" s="1"/>
  <c r="R82" i="5"/>
  <c r="BM95" i="60" s="1"/>
  <c r="BM99" i="60" s="1"/>
  <c r="BM101" i="60" s="1"/>
  <c r="R86" i="5"/>
  <c r="BP95" i="60" s="1"/>
  <c r="BP99" i="60" s="1"/>
  <c r="BP101" i="60" s="1"/>
  <c r="BP104" i="60" s="1"/>
  <c r="BR95" i="60"/>
  <c r="BR99" i="60" s="1"/>
  <c r="BR101" i="60" s="1"/>
  <c r="BR103" i="60" s="1"/>
  <c r="R83" i="5"/>
  <c r="R80" i="5"/>
  <c r="BL95" i="60" s="1"/>
  <c r="BL99" i="60" s="1"/>
  <c r="BL101" i="60" s="1"/>
  <c r="BN95" i="60"/>
  <c r="BN99" i="60" s="1"/>
  <c r="BN101" i="60" s="1"/>
  <c r="BN104" i="60" s="1"/>
  <c r="R84" i="5"/>
  <c r="R88" i="5"/>
  <c r="BU95" i="60" s="1"/>
  <c r="BU99" i="60" s="1"/>
  <c r="BU101" i="60" s="1"/>
  <c r="BU104" i="60" s="1"/>
  <c r="BI95" i="60"/>
  <c r="BI99" i="60" s="1"/>
  <c r="BI101" i="60" s="1"/>
  <c r="BI103" i="60" s="1"/>
  <c r="R75" i="5"/>
  <c r="R79" i="5"/>
  <c r="BK95" i="60" s="1"/>
  <c r="BK99" i="60" s="1"/>
  <c r="BK101" i="60" s="1"/>
  <c r="BK103" i="60" s="1"/>
  <c r="R87" i="5"/>
  <c r="BV95" i="60" s="1"/>
  <c r="BV99" i="60" s="1"/>
  <c r="BV101" i="60" s="1"/>
  <c r="CB105" i="60"/>
  <c r="CB106" i="60"/>
  <c r="V78" i="5"/>
  <c r="BJ103" i="60" l="1"/>
  <c r="BK104" i="60"/>
  <c r="BK106" i="60" s="1"/>
  <c r="BQ104" i="60"/>
  <c r="BQ105" i="60" s="1"/>
  <c r="BP103" i="60"/>
  <c r="BL103" i="60"/>
  <c r="BL104" i="60"/>
  <c r="BL106" i="60" s="1"/>
  <c r="BM103" i="60"/>
  <c r="BM104" i="60"/>
  <c r="BM105" i="60" s="1"/>
  <c r="BV103" i="60"/>
  <c r="BV104" i="60"/>
  <c r="BR104" i="60"/>
  <c r="BR106" i="60" s="1"/>
  <c r="BU103" i="60"/>
  <c r="BN103" i="60"/>
  <c r="BI104" i="60"/>
  <c r="BI105" i="60" s="1"/>
  <c r="BV106" i="60"/>
  <c r="BV105" i="60"/>
  <c r="CB108" i="60"/>
  <c r="CB107" i="60"/>
  <c r="BP105" i="60"/>
  <c r="BP106" i="60"/>
  <c r="BJ105" i="60"/>
  <c r="BJ106" i="60"/>
  <c r="BN106" i="60"/>
  <c r="BN105" i="60"/>
  <c r="BU106" i="60"/>
  <c r="BU105" i="60"/>
  <c r="BK105" i="60" l="1"/>
  <c r="BQ106" i="60"/>
  <c r="BQ107" i="60" s="1"/>
  <c r="BR105" i="60"/>
  <c r="BL105" i="60"/>
  <c r="BM106" i="60"/>
  <c r="BM107" i="60" s="1"/>
  <c r="BI106" i="60"/>
  <c r="BI108" i="60" s="1"/>
  <c r="BR108" i="60"/>
  <c r="BR107" i="60"/>
  <c r="CB110" i="60"/>
  <c r="CB111" i="60" s="1"/>
  <c r="CB109" i="60"/>
  <c r="BP108" i="60"/>
  <c r="BP107" i="60"/>
  <c r="BU107" i="60"/>
  <c r="BU108" i="60"/>
  <c r="BL108" i="60"/>
  <c r="BL107" i="60"/>
  <c r="BK107" i="60"/>
  <c r="BK108" i="60"/>
  <c r="BJ107" i="60"/>
  <c r="BJ108" i="60"/>
  <c r="BV107" i="60"/>
  <c r="BV108" i="60"/>
  <c r="BN107" i="60"/>
  <c r="BN108" i="60"/>
  <c r="P8" i="5"/>
  <c r="P15" i="5"/>
  <c r="P20" i="5"/>
  <c r="P22" i="5"/>
  <c r="P24" i="5"/>
  <c r="P27" i="5"/>
  <c r="P29" i="5"/>
  <c r="P34" i="5"/>
  <c r="P41" i="5"/>
  <c r="P46" i="5"/>
  <c r="P48" i="5"/>
  <c r="P53" i="5"/>
  <c r="P55" i="5"/>
  <c r="P58" i="5"/>
  <c r="P60" i="5"/>
  <c r="P65" i="5"/>
  <c r="P67" i="5"/>
  <c r="P93" i="5"/>
  <c r="P10" i="5"/>
  <c r="P12" i="5"/>
  <c r="P17" i="5"/>
  <c r="P19" i="5"/>
  <c r="P31" i="5"/>
  <c r="P36" i="5"/>
  <c r="P38" i="5"/>
  <c r="P40" i="5"/>
  <c r="P43" i="5"/>
  <c r="P45" i="5"/>
  <c r="P50" i="5"/>
  <c r="P57" i="5"/>
  <c r="P62" i="5"/>
  <c r="P64" i="5"/>
  <c r="P69" i="5"/>
  <c r="P71" i="5"/>
  <c r="P74" i="5"/>
  <c r="P90" i="5"/>
  <c r="P95" i="5"/>
  <c r="P14" i="5"/>
  <c r="P16" i="5"/>
  <c r="P21" i="5"/>
  <c r="P23" i="5"/>
  <c r="P26" i="5"/>
  <c r="P28" i="5"/>
  <c r="P33" i="5"/>
  <c r="P35" i="5"/>
  <c r="P47" i="5"/>
  <c r="P52" i="5"/>
  <c r="P54" i="5"/>
  <c r="P56" i="5"/>
  <c r="P59" i="5"/>
  <c r="P61" i="5"/>
  <c r="P66" i="5"/>
  <c r="P73" i="5"/>
  <c r="P92" i="5"/>
  <c r="P94" i="5"/>
  <c r="P9" i="5"/>
  <c r="P30" i="5"/>
  <c r="P37" i="5"/>
  <c r="P44" i="5"/>
  <c r="P51" i="5"/>
  <c r="P72" i="5"/>
  <c r="P11" i="5"/>
  <c r="P18" i="5"/>
  <c r="P25" i="5"/>
  <c r="P32" i="5"/>
  <c r="P39" i="5"/>
  <c r="P13" i="5"/>
  <c r="P68" i="5"/>
  <c r="P89" i="5"/>
  <c r="P42" i="5"/>
  <c r="P70" i="5"/>
  <c r="P49" i="5"/>
  <c r="P91" i="5"/>
  <c r="P63" i="5"/>
  <c r="J34" i="27"/>
  <c r="CB112" i="60" l="1"/>
  <c r="BQ108" i="60"/>
  <c r="BI107" i="60"/>
  <c r="BM108" i="60"/>
  <c r="BM110" i="60" s="1"/>
  <c r="BM111" i="60" s="1"/>
  <c r="CB135" i="60"/>
  <c r="CB127" i="60" s="1"/>
  <c r="BV110" i="60"/>
  <c r="BV111" i="60" s="1"/>
  <c r="BV109" i="60"/>
  <c r="BJ110" i="60"/>
  <c r="BJ111" i="60" s="1"/>
  <c r="BJ109" i="60"/>
  <c r="BP109" i="60"/>
  <c r="BP110" i="60"/>
  <c r="BP111" i="60" s="1"/>
  <c r="BP135" i="60" s="1"/>
  <c r="BQ109" i="60"/>
  <c r="BQ110" i="60"/>
  <c r="BQ111" i="60" s="1"/>
  <c r="BL109" i="60"/>
  <c r="BL110" i="60"/>
  <c r="BL111" i="60" s="1"/>
  <c r="BK109" i="60"/>
  <c r="BK110" i="60"/>
  <c r="BK111" i="60" s="1"/>
  <c r="BN110" i="60"/>
  <c r="BN111" i="60" s="1"/>
  <c r="BN109" i="60"/>
  <c r="BR109" i="60"/>
  <c r="BR110" i="60"/>
  <c r="BR111" i="60" s="1"/>
  <c r="BU110" i="60"/>
  <c r="BU111" i="60" s="1"/>
  <c r="BU109" i="60"/>
  <c r="CB118" i="60"/>
  <c r="S96" i="5" s="1"/>
  <c r="BI110" i="60"/>
  <c r="BI111" i="60" s="1"/>
  <c r="BI109" i="60"/>
  <c r="Q9" i="5"/>
  <c r="R9" i="5" s="1"/>
  <c r="Q11" i="5"/>
  <c r="R11" i="5" s="1"/>
  <c r="Q13" i="5"/>
  <c r="R13" i="5" s="1"/>
  <c r="Q18" i="5"/>
  <c r="Q25" i="5"/>
  <c r="R25" i="5" s="1"/>
  <c r="Q30" i="5"/>
  <c r="R30" i="5" s="1"/>
  <c r="Q32" i="5"/>
  <c r="R32" i="5" s="1"/>
  <c r="Q37" i="5"/>
  <c r="Q39" i="5"/>
  <c r="R39" i="5" s="1"/>
  <c r="Q42" i="5"/>
  <c r="R42" i="5" s="1"/>
  <c r="Q44" i="5"/>
  <c r="R44" i="5" s="1"/>
  <c r="Q49" i="5"/>
  <c r="R49" i="5" s="1"/>
  <c r="Q51" i="5"/>
  <c r="R51" i="5" s="1"/>
  <c r="Q63" i="5"/>
  <c r="R63" i="5" s="1"/>
  <c r="Q68" i="5"/>
  <c r="Q70" i="5"/>
  <c r="R70" i="5" s="1"/>
  <c r="Q72" i="5"/>
  <c r="R72" i="5" s="1"/>
  <c r="Q89" i="5"/>
  <c r="Q91" i="5"/>
  <c r="R91" i="5" s="1"/>
  <c r="Q8" i="5"/>
  <c r="Q15" i="5"/>
  <c r="R15" i="5" s="1"/>
  <c r="Q20" i="5"/>
  <c r="Q22" i="5"/>
  <c r="Q24" i="5"/>
  <c r="R24" i="5" s="1"/>
  <c r="Q27" i="5"/>
  <c r="R27" i="5" s="1"/>
  <c r="Q29" i="5"/>
  <c r="R29" i="5" s="1"/>
  <c r="Q34" i="5"/>
  <c r="Q41" i="5"/>
  <c r="R41" i="5" s="1"/>
  <c r="Q46" i="5"/>
  <c r="R46" i="5" s="1"/>
  <c r="Q48" i="5"/>
  <c r="R48" i="5" s="1"/>
  <c r="Q53" i="5"/>
  <c r="Q55" i="5"/>
  <c r="Q58" i="5"/>
  <c r="R58" i="5" s="1"/>
  <c r="Q60" i="5"/>
  <c r="R60" i="5" s="1"/>
  <c r="Q65" i="5"/>
  <c r="R65" i="5" s="1"/>
  <c r="Q67" i="5"/>
  <c r="Q93" i="5"/>
  <c r="R93" i="5" s="1"/>
  <c r="Q10" i="5"/>
  <c r="R10" i="5" s="1"/>
  <c r="Q12" i="5"/>
  <c r="Q17" i="5"/>
  <c r="Q19" i="5"/>
  <c r="Q31" i="5"/>
  <c r="R31" i="5" s="1"/>
  <c r="Q36" i="5"/>
  <c r="Q38" i="5"/>
  <c r="R38" i="5" s="1"/>
  <c r="Q40" i="5"/>
  <c r="R40" i="5" s="1"/>
  <c r="Q43" i="5"/>
  <c r="Q45" i="5"/>
  <c r="R45" i="5" s="1"/>
  <c r="Q50" i="5"/>
  <c r="R50" i="5" s="1"/>
  <c r="Q57" i="5"/>
  <c r="R57" i="5" s="1"/>
  <c r="Q62" i="5"/>
  <c r="R62" i="5" s="1"/>
  <c r="Q64" i="5"/>
  <c r="R64" i="5" s="1"/>
  <c r="Q69" i="5"/>
  <c r="Q71" i="5"/>
  <c r="R71" i="5" s="1"/>
  <c r="S71" i="5" s="1"/>
  <c r="Q74" i="5"/>
  <c r="R74" i="5" s="1"/>
  <c r="Q90" i="5"/>
  <c r="Q95" i="5"/>
  <c r="Q16" i="5"/>
  <c r="R16" i="5" s="1"/>
  <c r="Q23" i="5"/>
  <c r="Q92" i="5"/>
  <c r="Q52" i="5"/>
  <c r="R52" i="5" s="1"/>
  <c r="Q59" i="5"/>
  <c r="R59" i="5" s="1"/>
  <c r="Q66" i="5"/>
  <c r="Q73" i="5"/>
  <c r="Q94" i="5"/>
  <c r="Q26" i="5"/>
  <c r="R26" i="5" s="1"/>
  <c r="Q33" i="5"/>
  <c r="R33" i="5" s="1"/>
  <c r="Q47" i="5"/>
  <c r="R47" i="5" s="1"/>
  <c r="Q54" i="5"/>
  <c r="R54" i="5" s="1"/>
  <c r="Q61" i="5"/>
  <c r="R61" i="5" s="1"/>
  <c r="Q14" i="5"/>
  <c r="Q21" i="5"/>
  <c r="R21" i="5" s="1"/>
  <c r="Q28" i="5"/>
  <c r="R28" i="5" s="1"/>
  <c r="Q56" i="5"/>
  <c r="Q35" i="5"/>
  <c r="J43" i="27"/>
  <c r="Q7" i="5"/>
  <c r="Y96" i="5" l="1"/>
  <c r="BM109" i="60"/>
  <c r="BM135" i="60" s="1"/>
  <c r="BM140" i="60" s="1"/>
  <c r="Y82" i="5" s="1"/>
  <c r="CB139" i="60"/>
  <c r="X96" i="5" s="1"/>
  <c r="R55" i="5"/>
  <c r="AG95" i="60" s="1"/>
  <c r="AG99" i="60" s="1"/>
  <c r="AG101" i="60" s="1"/>
  <c r="AG103" i="60" s="1"/>
  <c r="L95" i="60"/>
  <c r="L99" i="60" s="1"/>
  <c r="L101" i="60" s="1"/>
  <c r="L103" i="60" s="1"/>
  <c r="BG95" i="60"/>
  <c r="BG99" i="60" s="1"/>
  <c r="BG101" i="60" s="1"/>
  <c r="BG104" i="60" s="1"/>
  <c r="AH95" i="60"/>
  <c r="AH99" i="60" s="1"/>
  <c r="AH101" i="60" s="1"/>
  <c r="AH104" i="60" s="1"/>
  <c r="BB95" i="60"/>
  <c r="BB99" i="60" s="1"/>
  <c r="BB101" i="60" s="1"/>
  <c r="BB103" i="60" s="1"/>
  <c r="AR95" i="60"/>
  <c r="AR99" i="60" s="1"/>
  <c r="AR101" i="60" s="1"/>
  <c r="AR104" i="60" s="1"/>
  <c r="AI95" i="60"/>
  <c r="AI99" i="60" s="1"/>
  <c r="AI101" i="60" s="1"/>
  <c r="AI104" i="60" s="1"/>
  <c r="AB95" i="60"/>
  <c r="AB99" i="60" s="1"/>
  <c r="AB101" i="60" s="1"/>
  <c r="AB103" i="60" s="1"/>
  <c r="R22" i="5"/>
  <c r="J95" i="60" s="1"/>
  <c r="J99" i="60" s="1"/>
  <c r="J101" i="60" s="1"/>
  <c r="R20" i="5"/>
  <c r="AE95" i="60" s="1"/>
  <c r="AE99" i="60" s="1"/>
  <c r="AE101" i="60" s="1"/>
  <c r="R34" i="5"/>
  <c r="C95" i="60" s="1"/>
  <c r="C99" i="60" s="1"/>
  <c r="C101" i="60" s="1"/>
  <c r="M95" i="60"/>
  <c r="M99" i="60" s="1"/>
  <c r="M101" i="60" s="1"/>
  <c r="M103" i="60" s="1"/>
  <c r="Y95" i="60"/>
  <c r="Y99" i="60" s="1"/>
  <c r="Y101" i="60" s="1"/>
  <c r="Y104" i="60" s="1"/>
  <c r="AA95" i="60"/>
  <c r="AA99" i="60" s="1"/>
  <c r="AA101" i="60" s="1"/>
  <c r="AA103" i="60" s="1"/>
  <c r="R69" i="5"/>
  <c r="AX95" i="60" s="1"/>
  <c r="AX99" i="60" s="1"/>
  <c r="AX101" i="60" s="1"/>
  <c r="R12" i="5"/>
  <c r="F95" i="60" s="1"/>
  <c r="F99" i="60" s="1"/>
  <c r="F101" i="60" s="1"/>
  <c r="R37" i="5"/>
  <c r="X95" i="60" s="1"/>
  <c r="X99" i="60" s="1"/>
  <c r="X101" i="60" s="1"/>
  <c r="AD95" i="60"/>
  <c r="AD99" i="60" s="1"/>
  <c r="AD101" i="60" s="1"/>
  <c r="AD104" i="60" s="1"/>
  <c r="BI135" i="60"/>
  <c r="BI140" i="60" s="1"/>
  <c r="Y75" i="5" s="1"/>
  <c r="R94" i="5"/>
  <c r="CA95" i="60" s="1"/>
  <c r="CA99" i="60" s="1"/>
  <c r="CA101" i="60" s="1"/>
  <c r="CA103" i="60" s="1"/>
  <c r="R68" i="5"/>
  <c r="AL95" i="60" s="1"/>
  <c r="AL99" i="60" s="1"/>
  <c r="AL101" i="60" s="1"/>
  <c r="AL103" i="60" s="1"/>
  <c r="R66" i="5"/>
  <c r="AQ95" i="60" s="1"/>
  <c r="AQ99" i="60" s="1"/>
  <c r="AQ101" i="60" s="1"/>
  <c r="AP95" i="60"/>
  <c r="AP99" i="60" s="1"/>
  <c r="AP101" i="60" s="1"/>
  <c r="AP104" i="60" s="1"/>
  <c r="R36" i="5"/>
  <c r="AY95" i="60" s="1"/>
  <c r="AY99" i="60" s="1"/>
  <c r="AY101" i="60" s="1"/>
  <c r="R35" i="5"/>
  <c r="AK95" i="60" s="1"/>
  <c r="AK99" i="60" s="1"/>
  <c r="AK101" i="60" s="1"/>
  <c r="U95" i="60"/>
  <c r="U99" i="60" s="1"/>
  <c r="U101" i="60" s="1"/>
  <c r="U103" i="60" s="1"/>
  <c r="AW95" i="60"/>
  <c r="AW99" i="60" s="1"/>
  <c r="AW101" i="60" s="1"/>
  <c r="AW103" i="60" s="1"/>
  <c r="AV95" i="60"/>
  <c r="AV99" i="60" s="1"/>
  <c r="AV101" i="60" s="1"/>
  <c r="AV103" i="60" s="1"/>
  <c r="R19" i="5"/>
  <c r="AM95" i="60" s="1"/>
  <c r="AM99" i="60" s="1"/>
  <c r="AM101" i="60" s="1"/>
  <c r="AM104" i="60" s="1"/>
  <c r="R56" i="5"/>
  <c r="BD95" i="60" s="1"/>
  <c r="BD99" i="60" s="1"/>
  <c r="BD101" i="60" s="1"/>
  <c r="BX95" i="60"/>
  <c r="BX99" i="60" s="1"/>
  <c r="BX101" i="60" s="1"/>
  <c r="BX103" i="60" s="1"/>
  <c r="H95" i="60"/>
  <c r="H99" i="60" s="1"/>
  <c r="H101" i="60" s="1"/>
  <c r="H103" i="60" s="1"/>
  <c r="R92" i="5"/>
  <c r="BW95" i="60" s="1"/>
  <c r="BW99" i="60" s="1"/>
  <c r="BW101" i="60" s="1"/>
  <c r="BW104" i="60" s="1"/>
  <c r="R8" i="5"/>
  <c r="D95" i="60"/>
  <c r="D99" i="60" s="1"/>
  <c r="D101" i="60" s="1"/>
  <c r="D103" i="60" s="1"/>
  <c r="R67" i="5"/>
  <c r="AU95" i="60" s="1"/>
  <c r="AU99" i="60" s="1"/>
  <c r="AU101" i="60" s="1"/>
  <c r="AU103" i="60" s="1"/>
  <c r="Z95" i="60"/>
  <c r="Z99" i="60" s="1"/>
  <c r="Z101" i="60" s="1"/>
  <c r="Z103" i="60" s="1"/>
  <c r="AJ95" i="60"/>
  <c r="AJ99" i="60" s="1"/>
  <c r="AJ101" i="60" s="1"/>
  <c r="AJ103" i="60" s="1"/>
  <c r="AN95" i="60"/>
  <c r="AN99" i="60" s="1"/>
  <c r="AN101" i="60" s="1"/>
  <c r="AN104" i="60" s="1"/>
  <c r="AF95" i="60"/>
  <c r="AF99" i="60" s="1"/>
  <c r="AF101" i="60" s="1"/>
  <c r="AF103" i="60" s="1"/>
  <c r="R17" i="5"/>
  <c r="S95" i="60" s="1"/>
  <c r="S99" i="60" s="1"/>
  <c r="S101" i="60" s="1"/>
  <c r="S103" i="60" s="1"/>
  <c r="R90" i="5"/>
  <c r="BT95" i="60" s="1"/>
  <c r="BT99" i="60" s="1"/>
  <c r="BT101" i="60" s="1"/>
  <c r="BT103" i="60" s="1"/>
  <c r="BO95" i="60"/>
  <c r="BO99" i="60" s="1"/>
  <c r="BO101" i="60" s="1"/>
  <c r="BO103" i="60" s="1"/>
  <c r="AO95" i="60"/>
  <c r="AO99" i="60" s="1"/>
  <c r="AO101" i="60" s="1"/>
  <c r="AO103" i="60" s="1"/>
  <c r="R95" i="60"/>
  <c r="R99" i="60" s="1"/>
  <c r="R101" i="60" s="1"/>
  <c r="R104" i="60" s="1"/>
  <c r="Q95" i="60"/>
  <c r="Q99" i="60" s="1"/>
  <c r="Q101" i="60" s="1"/>
  <c r="Q103" i="60" s="1"/>
  <c r="W95" i="60"/>
  <c r="W99" i="60" s="1"/>
  <c r="W101" i="60" s="1"/>
  <c r="W103" i="60" s="1"/>
  <c r="O95" i="60"/>
  <c r="O99" i="60" s="1"/>
  <c r="O101" i="60" s="1"/>
  <c r="O103" i="60" s="1"/>
  <c r="BY95" i="60"/>
  <c r="BY99" i="60" s="1"/>
  <c r="BY101" i="60" s="1"/>
  <c r="BY104" i="60" s="1"/>
  <c r="R14" i="5"/>
  <c r="T95" i="60" s="1"/>
  <c r="T99" i="60" s="1"/>
  <c r="T101" i="60" s="1"/>
  <c r="R23" i="5"/>
  <c r="BA95" i="60" s="1"/>
  <c r="BA99" i="60" s="1"/>
  <c r="BA101" i="60" s="1"/>
  <c r="R18" i="5"/>
  <c r="K95" i="60" s="1"/>
  <c r="K99" i="60" s="1"/>
  <c r="K101" i="60" s="1"/>
  <c r="BH95" i="60"/>
  <c r="BH99" i="60" s="1"/>
  <c r="BH101" i="60" s="1"/>
  <c r="BH103" i="60" s="1"/>
  <c r="BC95" i="60"/>
  <c r="BC99" i="60" s="1"/>
  <c r="BC101" i="60" s="1"/>
  <c r="BC103" i="60" s="1"/>
  <c r="N95" i="60"/>
  <c r="N99" i="60" s="1"/>
  <c r="N101" i="60" s="1"/>
  <c r="N104" i="60" s="1"/>
  <c r="G95" i="60"/>
  <c r="G99" i="60" s="1"/>
  <c r="G101" i="60" s="1"/>
  <c r="G103" i="60" s="1"/>
  <c r="AC95" i="60"/>
  <c r="AC99" i="60" s="1"/>
  <c r="AC101" i="60" s="1"/>
  <c r="AC103" i="60" s="1"/>
  <c r="E95" i="60"/>
  <c r="E99" i="60" s="1"/>
  <c r="E101" i="60" s="1"/>
  <c r="E104" i="60" s="1"/>
  <c r="P95" i="60"/>
  <c r="P99" i="60" s="1"/>
  <c r="P101" i="60" s="1"/>
  <c r="P103" i="60" s="1"/>
  <c r="BE95" i="60"/>
  <c r="BE99" i="60" s="1"/>
  <c r="BE101" i="60" s="1"/>
  <c r="BE103" i="60" s="1"/>
  <c r="CB141" i="60"/>
  <c r="CB142" i="60" s="1"/>
  <c r="V96" i="5"/>
  <c r="R53" i="5"/>
  <c r="AZ95" i="60" s="1"/>
  <c r="AZ99" i="60" s="1"/>
  <c r="AZ101" i="60" s="1"/>
  <c r="AZ103" i="60" s="1"/>
  <c r="R73" i="5"/>
  <c r="AT95" i="60" s="1"/>
  <c r="AT99" i="60" s="1"/>
  <c r="AT101" i="60" s="1"/>
  <c r="AT104" i="60" s="1"/>
  <c r="R43" i="5"/>
  <c r="R89" i="5"/>
  <c r="BS95" i="60" s="1"/>
  <c r="BS99" i="60" s="1"/>
  <c r="BS101" i="60" s="1"/>
  <c r="BS103" i="60" s="1"/>
  <c r="R95" i="5"/>
  <c r="BZ95" i="60" s="1"/>
  <c r="BZ99" i="60" s="1"/>
  <c r="BZ101" i="60" s="1"/>
  <c r="CB128" i="60"/>
  <c r="CB130" i="60" s="1"/>
  <c r="BJ135" i="60"/>
  <c r="BJ140" i="60" s="1"/>
  <c r="Y77" i="5" s="1"/>
  <c r="BV135" i="60"/>
  <c r="BV139" i="60" s="1"/>
  <c r="X87" i="5" s="1"/>
  <c r="BL135" i="60"/>
  <c r="BL127" i="60" s="1"/>
  <c r="BU135" i="60"/>
  <c r="BU127" i="60" s="1"/>
  <c r="BV112" i="60"/>
  <c r="BV118" i="60" s="1"/>
  <c r="S87" i="5" s="1"/>
  <c r="BR135" i="60"/>
  <c r="BR127" i="60" s="1"/>
  <c r="BK135" i="60"/>
  <c r="Y79" i="5" s="1"/>
  <c r="BL112" i="60"/>
  <c r="BL118" i="60" s="1"/>
  <c r="S80" i="5" s="1"/>
  <c r="BN135" i="60"/>
  <c r="BN127" i="60" s="1"/>
  <c r="BI112" i="60"/>
  <c r="BI118" i="60" s="1"/>
  <c r="S75" i="5" s="1"/>
  <c r="BP127" i="60"/>
  <c r="BP139" i="60"/>
  <c r="X86" i="5" s="1"/>
  <c r="Y86" i="5"/>
  <c r="H104" i="60"/>
  <c r="BP112" i="60"/>
  <c r="BP118" i="60" s="1"/>
  <c r="S86" i="5" s="1"/>
  <c r="L104" i="60"/>
  <c r="BQ112" i="60"/>
  <c r="BQ118" i="60" s="1"/>
  <c r="S85" i="5" s="1"/>
  <c r="BN112" i="60"/>
  <c r="BN118" i="60" s="1"/>
  <c r="V84" i="5" s="1"/>
  <c r="BR112" i="60"/>
  <c r="BG103" i="60"/>
  <c r="BJ112" i="60"/>
  <c r="BU112" i="60"/>
  <c r="BQ135" i="60"/>
  <c r="BI127" i="60"/>
  <c r="BI139" i="60"/>
  <c r="X75" i="5" s="1"/>
  <c r="BK112" i="60"/>
  <c r="AS95" i="60"/>
  <c r="AS99" i="60" s="1"/>
  <c r="AS101" i="60" s="1"/>
  <c r="Q97" i="5"/>
  <c r="V32" i="5"/>
  <c r="J53" i="27"/>
  <c r="W104" i="60" l="1"/>
  <c r="AG104" i="60"/>
  <c r="AG105" i="60" s="1"/>
  <c r="BM112" i="60"/>
  <c r="BM118" i="60" s="1"/>
  <c r="S82" i="5" s="1"/>
  <c r="V82" i="5" s="1"/>
  <c r="AO104" i="60"/>
  <c r="AO105" i="60" s="1"/>
  <c r="BO104" i="60"/>
  <c r="BO106" i="60" s="1"/>
  <c r="AV104" i="60"/>
  <c r="AH103" i="60"/>
  <c r="V95" i="60"/>
  <c r="V99" i="60" s="1"/>
  <c r="V101" i="60" s="1"/>
  <c r="P104" i="60"/>
  <c r="P105" i="60" s="1"/>
  <c r="BK139" i="60"/>
  <c r="X79" i="5" s="1"/>
  <c r="BK127" i="60"/>
  <c r="AW104" i="60"/>
  <c r="AW106" i="60" s="1"/>
  <c r="W96" i="5"/>
  <c r="Y83" i="5"/>
  <c r="BU139" i="60"/>
  <c r="X88" i="5" s="1"/>
  <c r="E103" i="60"/>
  <c r="O104" i="60"/>
  <c r="O106" i="60" s="1"/>
  <c r="G104" i="60"/>
  <c r="G105" i="60" s="1"/>
  <c r="Y103" i="60"/>
  <c r="BR139" i="60"/>
  <c r="X83" i="5" s="1"/>
  <c r="Y88" i="5"/>
  <c r="AC104" i="60"/>
  <c r="AC106" i="60" s="1"/>
  <c r="BD104" i="60"/>
  <c r="BD106" i="60" s="1"/>
  <c r="BD103" i="60"/>
  <c r="C104" i="60"/>
  <c r="C105" i="60" s="1"/>
  <c r="C103" i="60"/>
  <c r="AE104" i="60"/>
  <c r="AE105" i="60" s="1"/>
  <c r="AE103" i="60"/>
  <c r="S104" i="60"/>
  <c r="S105" i="60" s="1"/>
  <c r="AP103" i="60"/>
  <c r="AT103" i="60"/>
  <c r="Q104" i="60"/>
  <c r="Q106" i="60" s="1"/>
  <c r="BY103" i="60"/>
  <c r="D104" i="60"/>
  <c r="D106" i="60" s="1"/>
  <c r="M104" i="60"/>
  <c r="M106" i="60" s="1"/>
  <c r="BE104" i="60"/>
  <c r="BE106" i="60" s="1"/>
  <c r="BX104" i="60"/>
  <c r="BX106" i="60" s="1"/>
  <c r="AD103" i="60"/>
  <c r="BV127" i="60"/>
  <c r="BV128" i="60" s="1"/>
  <c r="BV130" i="60" s="1"/>
  <c r="BA103" i="60"/>
  <c r="BA104" i="60"/>
  <c r="BA105" i="60" s="1"/>
  <c r="T103" i="60"/>
  <c r="T104" i="60"/>
  <c r="T106" i="60" s="1"/>
  <c r="AQ104" i="60"/>
  <c r="AQ106" i="60" s="1"/>
  <c r="AQ103" i="60"/>
  <c r="AY103" i="60"/>
  <c r="AY104" i="60"/>
  <c r="AY105" i="60" s="1"/>
  <c r="X104" i="60"/>
  <c r="X106" i="60" s="1"/>
  <c r="X103" i="60"/>
  <c r="BZ104" i="60"/>
  <c r="BZ106" i="60" s="1"/>
  <c r="BZ103" i="60"/>
  <c r="F104" i="60"/>
  <c r="F105" i="60" s="1"/>
  <c r="F103" i="60"/>
  <c r="K103" i="60"/>
  <c r="K104" i="60"/>
  <c r="K106" i="60" s="1"/>
  <c r="J104" i="60"/>
  <c r="J105" i="60" s="1"/>
  <c r="J103" i="60"/>
  <c r="AX104" i="60"/>
  <c r="AX105" i="60" s="1"/>
  <c r="AX103" i="60"/>
  <c r="AK104" i="60"/>
  <c r="AK105" i="60" s="1"/>
  <c r="AK103" i="60"/>
  <c r="BP141" i="60"/>
  <c r="BP142" i="60" s="1"/>
  <c r="W86" i="5"/>
  <c r="U104" i="60"/>
  <c r="U105" i="60" s="1"/>
  <c r="AF104" i="60"/>
  <c r="AF106" i="60" s="1"/>
  <c r="AB104" i="60"/>
  <c r="AB105" i="60" s="1"/>
  <c r="BS104" i="60"/>
  <c r="BS106" i="60" s="1"/>
  <c r="AM103" i="60"/>
  <c r="AZ104" i="60"/>
  <c r="AZ106" i="60" s="1"/>
  <c r="AJ104" i="60"/>
  <c r="AJ106" i="60" s="1"/>
  <c r="CA104" i="60"/>
  <c r="CA105" i="60" s="1"/>
  <c r="AL104" i="60"/>
  <c r="AL106" i="60" s="1"/>
  <c r="AI103" i="60"/>
  <c r="BF95" i="60"/>
  <c r="BF99" i="60" s="1"/>
  <c r="BF101" i="60" s="1"/>
  <c r="N103" i="60"/>
  <c r="BJ127" i="60"/>
  <c r="BW103" i="60"/>
  <c r="BC104" i="60"/>
  <c r="BC106" i="60" s="1"/>
  <c r="BT104" i="60"/>
  <c r="BT106" i="60" s="1"/>
  <c r="AN103" i="60"/>
  <c r="AU104" i="60"/>
  <c r="AU106" i="60" s="1"/>
  <c r="BV141" i="60"/>
  <c r="BV142" i="60" s="1"/>
  <c r="BJ139" i="60"/>
  <c r="X77" i="5" s="1"/>
  <c r="Z104" i="60"/>
  <c r="Z106" i="60" s="1"/>
  <c r="R103" i="60"/>
  <c r="AA104" i="60"/>
  <c r="AA105" i="60" s="1"/>
  <c r="AR103" i="60"/>
  <c r="BB104" i="60"/>
  <c r="BB106" i="60" s="1"/>
  <c r="BH104" i="60"/>
  <c r="BH105" i="60" s="1"/>
  <c r="BM141" i="60"/>
  <c r="BM142" i="60" s="1"/>
  <c r="Y80" i="5"/>
  <c r="BL139" i="60"/>
  <c r="X80" i="5" s="1"/>
  <c r="BL141" i="60"/>
  <c r="BL142" i="60" s="1"/>
  <c r="Y87" i="5"/>
  <c r="BM139" i="60"/>
  <c r="X82" i="5" s="1"/>
  <c r="BM127" i="60"/>
  <c r="BN139" i="60"/>
  <c r="BN141" i="60"/>
  <c r="BN142" i="60" s="1"/>
  <c r="BP128" i="60"/>
  <c r="BP130" i="60" s="1"/>
  <c r="BI128" i="60"/>
  <c r="BI130" i="60" s="1"/>
  <c r="BI141" i="60"/>
  <c r="BI142" i="60" s="1"/>
  <c r="BL128" i="60"/>
  <c r="BL130" i="60" s="1"/>
  <c r="L105" i="60"/>
  <c r="L106" i="60"/>
  <c r="AV105" i="60"/>
  <c r="AV106" i="60"/>
  <c r="AM106" i="60"/>
  <c r="AM105" i="60"/>
  <c r="H105" i="60"/>
  <c r="H106" i="60"/>
  <c r="BK118" i="60"/>
  <c r="S79" i="5" s="1"/>
  <c r="BG106" i="60"/>
  <c r="BG105" i="60"/>
  <c r="BW106" i="60"/>
  <c r="BW105" i="60"/>
  <c r="BY105" i="60"/>
  <c r="BY106" i="60"/>
  <c r="Y106" i="60"/>
  <c r="Y105" i="60"/>
  <c r="BJ118" i="60"/>
  <c r="S77" i="5" s="1"/>
  <c r="W106" i="60"/>
  <c r="W105" i="60"/>
  <c r="AI106" i="60"/>
  <c r="AI105" i="60"/>
  <c r="AT106" i="60"/>
  <c r="AT105" i="60"/>
  <c r="AD105" i="60"/>
  <c r="AD106" i="60"/>
  <c r="AH106" i="60"/>
  <c r="AH105" i="60"/>
  <c r="R106" i="60"/>
  <c r="R105" i="60"/>
  <c r="AR105" i="60"/>
  <c r="AR106" i="60"/>
  <c r="AS104" i="60"/>
  <c r="AS103" i="60"/>
  <c r="AN105" i="60"/>
  <c r="AN106" i="60"/>
  <c r="AP105" i="60"/>
  <c r="AP106" i="60"/>
  <c r="BN128" i="60"/>
  <c r="BN130" i="60" s="1"/>
  <c r="N106" i="60"/>
  <c r="N105" i="60"/>
  <c r="BU118" i="60"/>
  <c r="S88" i="5" s="1"/>
  <c r="E106" i="60"/>
  <c r="E105" i="60"/>
  <c r="BR118" i="60"/>
  <c r="S83" i="5" s="1"/>
  <c r="BQ127" i="60"/>
  <c r="BQ128" i="60" s="1"/>
  <c r="BQ130" i="60" s="1"/>
  <c r="BQ141" i="60"/>
  <c r="BQ142" i="60" s="1"/>
  <c r="BQ139" i="60"/>
  <c r="X85" i="5" s="1"/>
  <c r="Y85" i="5"/>
  <c r="V71" i="5"/>
  <c r="AA71" i="5" s="1"/>
  <c r="R7" i="5"/>
  <c r="AO106" i="60" l="1"/>
  <c r="AL105" i="60"/>
  <c r="AW105" i="60"/>
  <c r="AG106" i="60"/>
  <c r="AG107" i="60" s="1"/>
  <c r="P106" i="60"/>
  <c r="P108" i="60" s="1"/>
  <c r="BO105" i="60"/>
  <c r="J106" i="60"/>
  <c r="BC105" i="60"/>
  <c r="BM128" i="60"/>
  <c r="BM130" i="60" s="1"/>
  <c r="V103" i="60"/>
  <c r="V104" i="60"/>
  <c r="V106" i="60" s="1"/>
  <c r="V108" i="60" s="1"/>
  <c r="O105" i="60"/>
  <c r="BK128" i="60"/>
  <c r="BK130" i="60" s="1"/>
  <c r="AY106" i="60"/>
  <c r="AY107" i="60" s="1"/>
  <c r="D105" i="60"/>
  <c r="W87" i="5"/>
  <c r="AF105" i="60"/>
  <c r="V85" i="5"/>
  <c r="W85" i="5"/>
  <c r="V80" i="5"/>
  <c r="W80" i="5"/>
  <c r="BT105" i="60"/>
  <c r="CA106" i="60"/>
  <c r="CA107" i="60" s="1"/>
  <c r="G106" i="60"/>
  <c r="G107" i="60" s="1"/>
  <c r="AK106" i="60"/>
  <c r="AK107" i="60" s="1"/>
  <c r="AC105" i="60"/>
  <c r="AX106" i="60"/>
  <c r="AX108" i="60" s="1"/>
  <c r="AJ105" i="60"/>
  <c r="C106" i="60"/>
  <c r="C107" i="60" s="1"/>
  <c r="K105" i="60"/>
  <c r="S106" i="60"/>
  <c r="S108" i="60" s="1"/>
  <c r="T105" i="60"/>
  <c r="AE106" i="60"/>
  <c r="AE107" i="60" s="1"/>
  <c r="AQ105" i="60"/>
  <c r="AA106" i="60"/>
  <c r="AA108" i="60" s="1"/>
  <c r="BB105" i="60"/>
  <c r="Z105" i="60"/>
  <c r="BD105" i="60"/>
  <c r="BE105" i="60"/>
  <c r="M105" i="60"/>
  <c r="BS105" i="60"/>
  <c r="Q105" i="60"/>
  <c r="BX105" i="60"/>
  <c r="AU105" i="60"/>
  <c r="BZ105" i="60"/>
  <c r="BF103" i="60"/>
  <c r="BF104" i="60"/>
  <c r="X105" i="60"/>
  <c r="BH106" i="60"/>
  <c r="BH108" i="60" s="1"/>
  <c r="BA106" i="60"/>
  <c r="BA107" i="60" s="1"/>
  <c r="AB106" i="60"/>
  <c r="AB108" i="60" s="1"/>
  <c r="U106" i="60"/>
  <c r="U107" i="60" s="1"/>
  <c r="AZ105" i="60"/>
  <c r="F106" i="60"/>
  <c r="F108" i="60" s="1"/>
  <c r="BJ141" i="60"/>
  <c r="BJ142" i="60" s="1"/>
  <c r="V77" i="5"/>
  <c r="AA77" i="5" s="1"/>
  <c r="BK141" i="60"/>
  <c r="BK142" i="60" s="1"/>
  <c r="BU141" i="60"/>
  <c r="BU142" i="60" s="1"/>
  <c r="V88" i="5"/>
  <c r="BR141" i="60"/>
  <c r="BR142" i="60" s="1"/>
  <c r="V83" i="5"/>
  <c r="BR128" i="60"/>
  <c r="BR130" i="60" s="1"/>
  <c r="BU128" i="60"/>
  <c r="BU130" i="60" s="1"/>
  <c r="BJ128" i="60"/>
  <c r="BJ130" i="60" s="1"/>
  <c r="T108" i="60"/>
  <c r="T107" i="60"/>
  <c r="AC108" i="60"/>
  <c r="AC107" i="60"/>
  <c r="AL108" i="60"/>
  <c r="AL107" i="60"/>
  <c r="BW108" i="60"/>
  <c r="BW107" i="60"/>
  <c r="AZ107" i="60"/>
  <c r="AZ108" i="60"/>
  <c r="E108" i="60"/>
  <c r="E107" i="60"/>
  <c r="J108" i="60"/>
  <c r="J107" i="60"/>
  <c r="BY108" i="60"/>
  <c r="BY107" i="60"/>
  <c r="BS108" i="60"/>
  <c r="BS107" i="60"/>
  <c r="N107" i="60"/>
  <c r="N108" i="60"/>
  <c r="AR107" i="60"/>
  <c r="AR108" i="60"/>
  <c r="O108" i="60"/>
  <c r="O107" i="60"/>
  <c r="X107" i="60"/>
  <c r="X108" i="60"/>
  <c r="W107" i="60"/>
  <c r="W108" i="60"/>
  <c r="BC107" i="60"/>
  <c r="BC108" i="60"/>
  <c r="AO108" i="60"/>
  <c r="AO107" i="60"/>
  <c r="AS105" i="60"/>
  <c r="AS106" i="60"/>
  <c r="AF108" i="60"/>
  <c r="AF107" i="60"/>
  <c r="BZ108" i="60"/>
  <c r="BZ107" i="60"/>
  <c r="K108" i="60"/>
  <c r="K107" i="60"/>
  <c r="AM108" i="60"/>
  <c r="AM107" i="60"/>
  <c r="D108" i="60"/>
  <c r="D107" i="60"/>
  <c r="AP108" i="60"/>
  <c r="AP107" i="60"/>
  <c r="BE107" i="60"/>
  <c r="BE108" i="60"/>
  <c r="AD108" i="60"/>
  <c r="AD107" i="60"/>
  <c r="Z107" i="60"/>
  <c r="Z108" i="60"/>
  <c r="AJ108" i="60"/>
  <c r="AJ107" i="60"/>
  <c r="AV108" i="60"/>
  <c r="AV107" i="60"/>
  <c r="BD107" i="60"/>
  <c r="BD108" i="60"/>
  <c r="BG108" i="60"/>
  <c r="BG107" i="60"/>
  <c r="AI108" i="60"/>
  <c r="AI107" i="60"/>
  <c r="BB108" i="60"/>
  <c r="BB107" i="60"/>
  <c r="BX108" i="60"/>
  <c r="BX107" i="60"/>
  <c r="H107" i="60"/>
  <c r="H108" i="60"/>
  <c r="L108" i="60"/>
  <c r="L107" i="60"/>
  <c r="M108" i="60"/>
  <c r="M107" i="60"/>
  <c r="BO108" i="60"/>
  <c r="BO107" i="60"/>
  <c r="AH107" i="60"/>
  <c r="AH108" i="60"/>
  <c r="AQ108" i="60"/>
  <c r="AQ107" i="60"/>
  <c r="AN108" i="60"/>
  <c r="AN107" i="60"/>
  <c r="BT107" i="60"/>
  <c r="BT108" i="60"/>
  <c r="R107" i="60"/>
  <c r="R108" i="60"/>
  <c r="AU107" i="60"/>
  <c r="AU108" i="60"/>
  <c r="Y107" i="60"/>
  <c r="Y108" i="60"/>
  <c r="AW107" i="60"/>
  <c r="AW108" i="60"/>
  <c r="Q108" i="60"/>
  <c r="Q107" i="60"/>
  <c r="AT108" i="60"/>
  <c r="AT107" i="60"/>
  <c r="J51" i="27"/>
  <c r="J55" i="27" s="1"/>
  <c r="J61" i="27" s="1"/>
  <c r="P97" i="5"/>
  <c r="V87" i="5"/>
  <c r="V86" i="5"/>
  <c r="V81" i="5"/>
  <c r="V75" i="5"/>
  <c r="V76" i="5"/>
  <c r="AG108" i="60" l="1"/>
  <c r="V107" i="60"/>
  <c r="AY108" i="60"/>
  <c r="P107" i="60"/>
  <c r="S107" i="60"/>
  <c r="AA107" i="60"/>
  <c r="V105" i="60"/>
  <c r="G108" i="60"/>
  <c r="G109" i="60" s="1"/>
  <c r="C108" i="60"/>
  <c r="C109" i="60" s="1"/>
  <c r="CA108" i="60"/>
  <c r="CA110" i="60" s="1"/>
  <c r="CA111" i="60" s="1"/>
  <c r="AX107" i="60"/>
  <c r="BH107" i="60"/>
  <c r="V79" i="5"/>
  <c r="W79" i="5"/>
  <c r="W88" i="5"/>
  <c r="AK108" i="60"/>
  <c r="AK109" i="60" s="1"/>
  <c r="W83" i="5"/>
  <c r="F107" i="60"/>
  <c r="AE108" i="60"/>
  <c r="AE110" i="60" s="1"/>
  <c r="AE111" i="60" s="1"/>
  <c r="AB107" i="60"/>
  <c r="U108" i="60"/>
  <c r="U110" i="60" s="1"/>
  <c r="U111" i="60" s="1"/>
  <c r="BF105" i="60"/>
  <c r="BF106" i="60"/>
  <c r="BA108" i="60"/>
  <c r="BA110" i="60" s="1"/>
  <c r="BA111" i="60" s="1"/>
  <c r="AF109" i="60"/>
  <c r="AF110" i="60"/>
  <c r="AF111" i="60" s="1"/>
  <c r="AB110" i="60"/>
  <c r="AB111" i="60" s="1"/>
  <c r="AB109" i="60"/>
  <c r="AV110" i="60"/>
  <c r="AV111" i="60" s="1"/>
  <c r="AV109" i="60"/>
  <c r="AQ109" i="60"/>
  <c r="AQ110" i="60"/>
  <c r="AQ111" i="60" s="1"/>
  <c r="AR110" i="60"/>
  <c r="AR111" i="60" s="1"/>
  <c r="AR109" i="60"/>
  <c r="AH110" i="60"/>
  <c r="AH111" i="60" s="1"/>
  <c r="AH109" i="60"/>
  <c r="BX110" i="60"/>
  <c r="BX111" i="60" s="1"/>
  <c r="BX109" i="60"/>
  <c r="BY109" i="60"/>
  <c r="BY110" i="60"/>
  <c r="BY111" i="60" s="1"/>
  <c r="BC109" i="60"/>
  <c r="BC110" i="60"/>
  <c r="BC111" i="60" s="1"/>
  <c r="AU110" i="60"/>
  <c r="AU111" i="60" s="1"/>
  <c r="AU109" i="60"/>
  <c r="J110" i="60"/>
  <c r="J111" i="60" s="1"/>
  <c r="J109" i="60"/>
  <c r="H110" i="60"/>
  <c r="H111" i="60" s="1"/>
  <c r="H109" i="60"/>
  <c r="AO109" i="60"/>
  <c r="AO110" i="60"/>
  <c r="AO111" i="60" s="1"/>
  <c r="BH110" i="60"/>
  <c r="BH111" i="60" s="1"/>
  <c r="BH109" i="60"/>
  <c r="AD110" i="60"/>
  <c r="AD111" i="60" s="1"/>
  <c r="AD109" i="60"/>
  <c r="BE110" i="60"/>
  <c r="BE111" i="60" s="1"/>
  <c r="BE109" i="60"/>
  <c r="AZ109" i="60"/>
  <c r="AZ110" i="60"/>
  <c r="AZ111" i="60" s="1"/>
  <c r="P109" i="60"/>
  <c r="P110" i="60"/>
  <c r="P111" i="60" s="1"/>
  <c r="AS108" i="60"/>
  <c r="AS107" i="60"/>
  <c r="O109" i="60"/>
  <c r="O110" i="60"/>
  <c r="O111" i="60" s="1"/>
  <c r="V109" i="60"/>
  <c r="V110" i="60"/>
  <c r="V111" i="60" s="1"/>
  <c r="BG110" i="60"/>
  <c r="BG111" i="60" s="1"/>
  <c r="BG109" i="60"/>
  <c r="T109" i="60"/>
  <c r="T110" i="60"/>
  <c r="T111" i="60" s="1"/>
  <c r="Y110" i="60"/>
  <c r="Y111" i="60" s="1"/>
  <c r="Y109" i="60"/>
  <c r="AJ109" i="60"/>
  <c r="AJ110" i="60"/>
  <c r="AJ111" i="60" s="1"/>
  <c r="F110" i="60"/>
  <c r="F111" i="60" s="1"/>
  <c r="F109" i="60"/>
  <c r="BO110" i="60"/>
  <c r="BO111" i="60" s="1"/>
  <c r="BO109" i="60"/>
  <c r="BO112" i="60" s="1"/>
  <c r="BO118" i="60" s="1"/>
  <c r="S44" i="5" s="1"/>
  <c r="AM110" i="60"/>
  <c r="AM111" i="60" s="1"/>
  <c r="AM109" i="60"/>
  <c r="N109" i="60"/>
  <c r="N110" i="60"/>
  <c r="N111" i="60" s="1"/>
  <c r="BB110" i="60"/>
  <c r="BB111" i="60" s="1"/>
  <c r="BB109" i="60"/>
  <c r="AG110" i="60"/>
  <c r="AG111" i="60" s="1"/>
  <c r="AG109" i="60"/>
  <c r="AI110" i="60"/>
  <c r="AI111" i="60" s="1"/>
  <c r="AI109" i="60"/>
  <c r="AT109" i="60"/>
  <c r="AT110" i="60"/>
  <c r="AT111" i="60" s="1"/>
  <c r="Q109" i="60"/>
  <c r="Q110" i="60"/>
  <c r="Q111" i="60" s="1"/>
  <c r="CA109" i="60"/>
  <c r="AY110" i="60"/>
  <c r="AY111" i="60" s="1"/>
  <c r="AY109" i="60"/>
  <c r="S110" i="60"/>
  <c r="S111" i="60" s="1"/>
  <c r="S109" i="60"/>
  <c r="R97" i="5"/>
  <c r="I95" i="60"/>
  <c r="I99" i="60" s="1"/>
  <c r="I101" i="60" s="1"/>
  <c r="AL109" i="60"/>
  <c r="AL110" i="60"/>
  <c r="AL111" i="60" s="1"/>
  <c r="AN110" i="60"/>
  <c r="AN111" i="60" s="1"/>
  <c r="AN109" i="60"/>
  <c r="D109" i="60"/>
  <c r="D110" i="60"/>
  <c r="D111" i="60" s="1"/>
  <c r="D135" i="60" s="1"/>
  <c r="Z110" i="60"/>
  <c r="Z111" i="60" s="1"/>
  <c r="Z109" i="60"/>
  <c r="M109" i="60"/>
  <c r="M110" i="60"/>
  <c r="M111" i="60" s="1"/>
  <c r="W110" i="60"/>
  <c r="W111" i="60" s="1"/>
  <c r="W109" i="60"/>
  <c r="L110" i="60"/>
  <c r="L111" i="60" s="1"/>
  <c r="L109" i="60"/>
  <c r="K109" i="60"/>
  <c r="K110" i="60"/>
  <c r="K111" i="60" s="1"/>
  <c r="AP110" i="60"/>
  <c r="AP111" i="60" s="1"/>
  <c r="AP109" i="60"/>
  <c r="BW109" i="60"/>
  <c r="BW110" i="60"/>
  <c r="BW111" i="60" s="1"/>
  <c r="AA109" i="60"/>
  <c r="AA110" i="60"/>
  <c r="AA111" i="60" s="1"/>
  <c r="AC110" i="60"/>
  <c r="AC111" i="60" s="1"/>
  <c r="AC109" i="60"/>
  <c r="AX110" i="60"/>
  <c r="AX111" i="60" s="1"/>
  <c r="AX109" i="60"/>
  <c r="E110" i="60"/>
  <c r="E111" i="60" s="1"/>
  <c r="E109" i="60"/>
  <c r="R110" i="60"/>
  <c r="R111" i="60" s="1"/>
  <c r="R109" i="60"/>
  <c r="BT110" i="60"/>
  <c r="BT111" i="60" s="1"/>
  <c r="BT109" i="60"/>
  <c r="AW110" i="60"/>
  <c r="AW111" i="60" s="1"/>
  <c r="AW109" i="60"/>
  <c r="BD109" i="60"/>
  <c r="BD110" i="60"/>
  <c r="BD111" i="60" s="1"/>
  <c r="BZ109" i="60"/>
  <c r="BZ110" i="60"/>
  <c r="BZ111" i="60" s="1"/>
  <c r="X109" i="60"/>
  <c r="X110" i="60"/>
  <c r="X111" i="60" s="1"/>
  <c r="BS110" i="60"/>
  <c r="BS111" i="60" s="1"/>
  <c r="BS109" i="60"/>
  <c r="V57" i="5"/>
  <c r="V63" i="5"/>
  <c r="V54" i="5"/>
  <c r="AK110" i="60" l="1"/>
  <c r="AK111" i="60" s="1"/>
  <c r="BH112" i="60"/>
  <c r="BH118" i="60" s="1"/>
  <c r="S65" i="5" s="1"/>
  <c r="C110" i="60"/>
  <c r="C111" i="60" s="1"/>
  <c r="C112" i="60" s="1"/>
  <c r="AH135" i="60"/>
  <c r="AH140" i="60" s="1"/>
  <c r="Y60" i="5" s="1"/>
  <c r="G110" i="60"/>
  <c r="G111" i="60" s="1"/>
  <c r="G112" i="60" s="1"/>
  <c r="G118" i="60" s="1"/>
  <c r="S45" i="5" s="1"/>
  <c r="AP112" i="60"/>
  <c r="AP118" i="60" s="1"/>
  <c r="S29" i="5" s="1"/>
  <c r="AF112" i="60"/>
  <c r="AF118" i="60" s="1"/>
  <c r="S51" i="5" s="1"/>
  <c r="BT135" i="60"/>
  <c r="Y90" i="5" s="1"/>
  <c r="K112" i="60"/>
  <c r="K118" i="60" s="1"/>
  <c r="S18" i="5" s="1"/>
  <c r="Y112" i="60"/>
  <c r="Y118" i="60" s="1"/>
  <c r="BY135" i="60"/>
  <c r="Y93" i="5" s="1"/>
  <c r="AE109" i="60"/>
  <c r="AE135" i="60" s="1"/>
  <c r="AE140" i="60" s="1"/>
  <c r="Y20" i="5" s="1"/>
  <c r="U109" i="60"/>
  <c r="U112" i="60" s="1"/>
  <c r="AW135" i="60"/>
  <c r="AW139" i="60" s="1"/>
  <c r="X71" i="5" s="1"/>
  <c r="F112" i="60"/>
  <c r="F118" i="60" s="1"/>
  <c r="S12" i="5" s="1"/>
  <c r="Y135" i="60"/>
  <c r="Y140" i="60" s="1"/>
  <c r="Y61" i="5" s="1"/>
  <c r="P135" i="60"/>
  <c r="P140" i="60" s="1"/>
  <c r="Y41" i="5" s="1"/>
  <c r="AU112" i="60"/>
  <c r="AU118" i="60" s="1"/>
  <c r="S67" i="5" s="1"/>
  <c r="BG112" i="60"/>
  <c r="BG118" i="60" s="1"/>
  <c r="S64" i="5" s="1"/>
  <c r="BX112" i="60"/>
  <c r="BX118" i="60" s="1"/>
  <c r="S91" i="5" s="1"/>
  <c r="S135" i="60"/>
  <c r="S127" i="60" s="1"/>
  <c r="V112" i="60"/>
  <c r="V118" i="60" s="1"/>
  <c r="S8" i="5" s="1"/>
  <c r="BA109" i="60"/>
  <c r="BA135" i="60" s="1"/>
  <c r="BA127" i="60" s="1"/>
  <c r="BF108" i="60"/>
  <c r="BF107" i="60"/>
  <c r="H135" i="60"/>
  <c r="H127" i="60" s="1"/>
  <c r="M135" i="60"/>
  <c r="M127" i="60" s="1"/>
  <c r="AX112" i="60"/>
  <c r="AX118" i="60" s="1"/>
  <c r="S69" i="5" s="1"/>
  <c r="AZ112" i="60"/>
  <c r="AZ118" i="60" s="1"/>
  <c r="S53" i="5" s="1"/>
  <c r="P112" i="60"/>
  <c r="P118" i="60" s="1"/>
  <c r="S41" i="5" s="1"/>
  <c r="AK135" i="60"/>
  <c r="AK140" i="60" s="1"/>
  <c r="Y35" i="5" s="1"/>
  <c r="AN135" i="60"/>
  <c r="AN140" i="60" s="1"/>
  <c r="Y46" i="5" s="1"/>
  <c r="AJ112" i="60"/>
  <c r="AJ118" i="60" s="1"/>
  <c r="S40" i="5" s="1"/>
  <c r="AO135" i="60"/>
  <c r="AO140" i="60" s="1"/>
  <c r="Y42" i="5" s="1"/>
  <c r="AM135" i="60"/>
  <c r="AM140" i="60" s="1"/>
  <c r="Y19" i="5" s="1"/>
  <c r="O112" i="60"/>
  <c r="O118" i="60" s="1"/>
  <c r="S21" i="5" s="1"/>
  <c r="BX135" i="60"/>
  <c r="Y91" i="5" s="1"/>
  <c r="BD135" i="60"/>
  <c r="BD127" i="60" s="1"/>
  <c r="V135" i="60"/>
  <c r="Y8" i="5" s="1"/>
  <c r="BW112" i="60"/>
  <c r="BW118" i="60" s="1"/>
  <c r="S92" i="5" s="1"/>
  <c r="D112" i="60"/>
  <c r="D118" i="60" s="1"/>
  <c r="S11" i="5" s="1"/>
  <c r="CA112" i="60"/>
  <c r="CA118" i="60" s="1"/>
  <c r="S94" i="5" s="1"/>
  <c r="AL135" i="60"/>
  <c r="AL140" i="60" s="1"/>
  <c r="Y68" i="5" s="1"/>
  <c r="AD135" i="60"/>
  <c r="AD140" i="60" s="1"/>
  <c r="Y48" i="5" s="1"/>
  <c r="J112" i="60"/>
  <c r="J118" i="60" s="1"/>
  <c r="S22" i="5" s="1"/>
  <c r="AV135" i="60"/>
  <c r="AV139" i="60" s="1"/>
  <c r="X25" i="5" s="1"/>
  <c r="AJ135" i="60"/>
  <c r="AJ140" i="60" s="1"/>
  <c r="Y40" i="5" s="1"/>
  <c r="AB135" i="60"/>
  <c r="AB127" i="60" s="1"/>
  <c r="R112" i="60"/>
  <c r="R118" i="60" s="1"/>
  <c r="S16" i="5" s="1"/>
  <c r="AA135" i="60"/>
  <c r="AA127" i="60" s="1"/>
  <c r="BE135" i="60"/>
  <c r="BE140" i="60" s="1"/>
  <c r="Y49" i="5" s="1"/>
  <c r="BC112" i="60"/>
  <c r="BC118" i="60" s="1"/>
  <c r="S33" i="5" s="1"/>
  <c r="BY112" i="60"/>
  <c r="BY118" i="60" s="1"/>
  <c r="S93" i="5" s="1"/>
  <c r="AX135" i="60"/>
  <c r="AX140" i="60" s="1"/>
  <c r="Y69" i="5" s="1"/>
  <c r="X135" i="60"/>
  <c r="X127" i="60" s="1"/>
  <c r="BZ135" i="60"/>
  <c r="BZ139" i="60" s="1"/>
  <c r="X95" i="5" s="1"/>
  <c r="AY112" i="60"/>
  <c r="AY118" i="60" s="1"/>
  <c r="S36" i="5" s="1"/>
  <c r="J135" i="60"/>
  <c r="J140" i="60" s="1"/>
  <c r="Y22" i="5" s="1"/>
  <c r="BH135" i="60"/>
  <c r="BH127" i="60" s="1"/>
  <c r="BH128" i="60" s="1"/>
  <c r="BH130" i="60" s="1"/>
  <c r="AT135" i="60"/>
  <c r="AT140" i="60" s="1"/>
  <c r="Y73" i="5" s="1"/>
  <c r="BW135" i="60"/>
  <c r="BW127" i="60" s="1"/>
  <c r="CA135" i="60"/>
  <c r="Y94" i="5" s="1"/>
  <c r="BY127" i="60"/>
  <c r="BY139" i="60"/>
  <c r="X93" i="5" s="1"/>
  <c r="D127" i="60"/>
  <c r="D139" i="60"/>
  <c r="X11" i="5" s="1"/>
  <c r="Y11" i="5"/>
  <c r="AH127" i="60"/>
  <c r="N112" i="60"/>
  <c r="AM112" i="60"/>
  <c r="K135" i="60"/>
  <c r="BC135" i="60"/>
  <c r="AD112" i="60"/>
  <c r="AD118" i="60" s="1"/>
  <c r="S48" i="5" s="1"/>
  <c r="AO112" i="60"/>
  <c r="AO118" i="60" s="1"/>
  <c r="S42" i="5" s="1"/>
  <c r="AB112" i="60"/>
  <c r="Q135" i="60"/>
  <c r="L135" i="60"/>
  <c r="L112" i="60"/>
  <c r="Q112" i="60"/>
  <c r="S112" i="60"/>
  <c r="AS109" i="60"/>
  <c r="AS110" i="60"/>
  <c r="AS111" i="60" s="1"/>
  <c r="AT112" i="60"/>
  <c r="AT118" i="60" s="1"/>
  <c r="S73" i="5" s="1"/>
  <c r="AH112" i="60"/>
  <c r="AH118" i="60" s="1"/>
  <c r="S60" i="5" s="1"/>
  <c r="AR135" i="60"/>
  <c r="AR140" i="60" s="1"/>
  <c r="Y72" i="5" s="1"/>
  <c r="AR112" i="60"/>
  <c r="BS135" i="60"/>
  <c r="BS112" i="60"/>
  <c r="T112" i="60"/>
  <c r="T135" i="60"/>
  <c r="T140" i="60" s="1"/>
  <c r="Y14" i="5" s="1"/>
  <c r="BE112" i="60"/>
  <c r="BO135" i="60"/>
  <c r="BO140" i="60" s="1"/>
  <c r="Y44" i="5" s="1"/>
  <c r="O135" i="60"/>
  <c r="AI112" i="60"/>
  <c r="AI118" i="60" s="1"/>
  <c r="S50" i="5" s="1"/>
  <c r="AI135" i="60"/>
  <c r="AV112" i="60"/>
  <c r="AF135" i="60"/>
  <c r="AF140" i="60" s="1"/>
  <c r="Y51" i="5" s="1"/>
  <c r="I103" i="60"/>
  <c r="I104" i="60"/>
  <c r="F135" i="60"/>
  <c r="BT112" i="60"/>
  <c r="AG135" i="60"/>
  <c r="AG112" i="60"/>
  <c r="BG135" i="60"/>
  <c r="AU135" i="60"/>
  <c r="Z135" i="60"/>
  <c r="X112" i="60"/>
  <c r="AQ112" i="60"/>
  <c r="AQ135" i="60"/>
  <c r="AQ140" i="60" s="1"/>
  <c r="Y66" i="5" s="1"/>
  <c r="AN112" i="60"/>
  <c r="AK112" i="60"/>
  <c r="BD112" i="60"/>
  <c r="AP135" i="60"/>
  <c r="AP140" i="60" s="1"/>
  <c r="Y29" i="5" s="1"/>
  <c r="M112" i="60"/>
  <c r="M118" i="60" s="1"/>
  <c r="S31" i="5" s="1"/>
  <c r="BZ112" i="60"/>
  <c r="AW112" i="60"/>
  <c r="AZ135" i="60"/>
  <c r="AZ140" i="60" s="1"/>
  <c r="Y53" i="5" s="1"/>
  <c r="AA112" i="60"/>
  <c r="S139" i="60"/>
  <c r="X17" i="5" s="1"/>
  <c r="E135" i="60"/>
  <c r="E112" i="60"/>
  <c r="W135" i="60"/>
  <c r="W112" i="60"/>
  <c r="AL112" i="60"/>
  <c r="R135" i="60"/>
  <c r="R140" i="60" s="1"/>
  <c r="Y16" i="5" s="1"/>
  <c r="AY135" i="60"/>
  <c r="AC135" i="60"/>
  <c r="AC112" i="60"/>
  <c r="Z112" i="60"/>
  <c r="Z118" i="60" s="1"/>
  <c r="S59" i="5" s="1"/>
  <c r="BB112" i="60"/>
  <c r="BB118" i="60" s="1"/>
  <c r="S58" i="5" s="1"/>
  <c r="BB135" i="60"/>
  <c r="BB140" i="60" s="1"/>
  <c r="Y58" i="5" s="1"/>
  <c r="N135" i="60"/>
  <c r="H112" i="60"/>
  <c r="V30" i="5"/>
  <c r="V15" i="5"/>
  <c r="V62" i="5"/>
  <c r="V27" i="5"/>
  <c r="V24" i="5"/>
  <c r="U135" i="60" l="1"/>
  <c r="C135" i="60"/>
  <c r="C140" i="60" s="1"/>
  <c r="Y34" i="5" s="1"/>
  <c r="AW127" i="60"/>
  <c r="AH139" i="60"/>
  <c r="X60" i="5" s="1"/>
  <c r="BT127" i="60"/>
  <c r="BT139" i="60"/>
  <c r="X90" i="5" s="1"/>
  <c r="M139" i="60"/>
  <c r="X31" i="5" s="1"/>
  <c r="AE112" i="60"/>
  <c r="AE118" i="60" s="1"/>
  <c r="S20" i="5" s="1"/>
  <c r="V20" i="5" s="1"/>
  <c r="G135" i="60"/>
  <c r="G140" i="60" s="1"/>
  <c r="Y45" i="5" s="1"/>
  <c r="V45" i="5" s="1"/>
  <c r="Y31" i="5"/>
  <c r="Y17" i="5"/>
  <c r="Y139" i="60"/>
  <c r="X61" i="5" s="1"/>
  <c r="Y127" i="60"/>
  <c r="Y128" i="60" s="1"/>
  <c r="Y130" i="60" s="1"/>
  <c r="S61" i="5"/>
  <c r="V61" i="5" s="1"/>
  <c r="C127" i="60"/>
  <c r="C139" i="60"/>
  <c r="X34" i="5" s="1"/>
  <c r="V22" i="5"/>
  <c r="Y25" i="5"/>
  <c r="P139" i="60"/>
  <c r="X41" i="5" s="1"/>
  <c r="Y23" i="5"/>
  <c r="V94" i="5"/>
  <c r="W94" i="5"/>
  <c r="V73" i="5"/>
  <c r="AA73" i="5" s="1"/>
  <c r="P127" i="60"/>
  <c r="P128" i="60" s="1"/>
  <c r="P130" i="60" s="1"/>
  <c r="W8" i="5"/>
  <c r="W91" i="5"/>
  <c r="BA139" i="60"/>
  <c r="X23" i="5" s="1"/>
  <c r="BA112" i="60"/>
  <c r="BA118" i="60" s="1"/>
  <c r="AV127" i="60"/>
  <c r="Y13" i="5"/>
  <c r="H139" i="60"/>
  <c r="X13" i="5" s="1"/>
  <c r="AD127" i="60"/>
  <c r="AD128" i="60" s="1"/>
  <c r="AD130" i="60" s="1"/>
  <c r="V91" i="5"/>
  <c r="P141" i="60"/>
  <c r="P142" i="60" s="1"/>
  <c r="V41" i="5"/>
  <c r="AJ141" i="60"/>
  <c r="AJ142" i="60" s="1"/>
  <c r="V40" i="5"/>
  <c r="V48" i="5"/>
  <c r="AH141" i="60"/>
  <c r="AH142" i="60" s="1"/>
  <c r="V60" i="5"/>
  <c r="AN139" i="60"/>
  <c r="X46" i="5" s="1"/>
  <c r="AJ139" i="60"/>
  <c r="X40" i="5" s="1"/>
  <c r="CA139" i="60"/>
  <c r="X94" i="5" s="1"/>
  <c r="BH139" i="60"/>
  <c r="X65" i="5" s="1"/>
  <c r="D141" i="60"/>
  <c r="D142" i="60" s="1"/>
  <c r="V11" i="5"/>
  <c r="BY141" i="60"/>
  <c r="BY142" i="60" s="1"/>
  <c r="V93" i="5"/>
  <c r="M141" i="60"/>
  <c r="M142" i="60" s="1"/>
  <c r="V31" i="5"/>
  <c r="AO141" i="60"/>
  <c r="AO142" i="60" s="1"/>
  <c r="V42" i="5"/>
  <c r="CA127" i="60"/>
  <c r="CA128" i="60" s="1"/>
  <c r="CA130" i="60" s="1"/>
  <c r="BH141" i="60"/>
  <c r="BH142" i="60" s="1"/>
  <c r="AT127" i="60"/>
  <c r="AT128" i="60" s="1"/>
  <c r="AT130" i="60" s="1"/>
  <c r="BW128" i="60"/>
  <c r="BW130" i="60" s="1"/>
  <c r="BF110" i="60"/>
  <c r="BF111" i="60" s="1"/>
  <c r="BF109" i="60"/>
  <c r="V69" i="5"/>
  <c r="V8" i="5"/>
  <c r="Y47" i="5"/>
  <c r="AA139" i="60"/>
  <c r="X47" i="5" s="1"/>
  <c r="AO139" i="60"/>
  <c r="X42" i="5" s="1"/>
  <c r="AJ127" i="60"/>
  <c r="AJ128" i="60" s="1"/>
  <c r="AJ130" i="60" s="1"/>
  <c r="Y65" i="5"/>
  <c r="AK139" i="60"/>
  <c r="X35" i="5" s="1"/>
  <c r="AK127" i="60"/>
  <c r="BX127" i="60"/>
  <c r="BX128" i="60" s="1"/>
  <c r="BX130" i="60" s="1"/>
  <c r="AM139" i="60"/>
  <c r="X19" i="5" s="1"/>
  <c r="Y95" i="5"/>
  <c r="BW139" i="60"/>
  <c r="X92" i="5" s="1"/>
  <c r="BZ127" i="60"/>
  <c r="AM127" i="60"/>
  <c r="AO127" i="60"/>
  <c r="AO128" i="60" s="1"/>
  <c r="AO130" i="60" s="1"/>
  <c r="D128" i="60"/>
  <c r="D130" i="60" s="1"/>
  <c r="Y70" i="5"/>
  <c r="BX139" i="60"/>
  <c r="X91" i="5" s="1"/>
  <c r="J141" i="60"/>
  <c r="J142" i="60" s="1"/>
  <c r="BX141" i="60"/>
  <c r="BX142" i="60" s="1"/>
  <c r="BE139" i="60"/>
  <c r="X49" i="5" s="1"/>
  <c r="BE127" i="60"/>
  <c r="AT139" i="60"/>
  <c r="X73" i="5" s="1"/>
  <c r="AS135" i="60"/>
  <c r="AS127" i="60" s="1"/>
  <c r="AL127" i="60"/>
  <c r="AX141" i="60"/>
  <c r="AX142" i="60" s="1"/>
  <c r="AS112" i="60"/>
  <c r="AS118" i="60" s="1"/>
  <c r="S74" i="5" s="1"/>
  <c r="AN127" i="60"/>
  <c r="AE127" i="60"/>
  <c r="AE128" i="60" s="1"/>
  <c r="AE130" i="60" s="1"/>
  <c r="V127" i="60"/>
  <c r="V128" i="60" s="1"/>
  <c r="V130" i="60" s="1"/>
  <c r="V139" i="60"/>
  <c r="X8" i="5" s="1"/>
  <c r="Y92" i="5"/>
  <c r="J139" i="60"/>
  <c r="X22" i="5" s="1"/>
  <c r="BD139" i="60"/>
  <c r="X56" i="5" s="1"/>
  <c r="AT141" i="60"/>
  <c r="AT142" i="60" s="1"/>
  <c r="AL139" i="60"/>
  <c r="X68" i="5" s="1"/>
  <c r="AX139" i="60"/>
  <c r="X69" i="5" s="1"/>
  <c r="V141" i="60"/>
  <c r="V142" i="60" s="1"/>
  <c r="BY128" i="60"/>
  <c r="BY130" i="60" s="1"/>
  <c r="Y56" i="5"/>
  <c r="J127" i="60"/>
  <c r="J128" i="60" s="1"/>
  <c r="J130" i="60" s="1"/>
  <c r="AD141" i="60"/>
  <c r="AD142" i="60" s="1"/>
  <c r="AX127" i="60"/>
  <c r="AX128" i="60" s="1"/>
  <c r="AX130" i="60" s="1"/>
  <c r="AB139" i="60"/>
  <c r="X70" i="5" s="1"/>
  <c r="AD139" i="60"/>
  <c r="X48" i="5" s="1"/>
  <c r="Y37" i="5"/>
  <c r="Y141" i="60"/>
  <c r="Y142" i="60" s="1"/>
  <c r="X139" i="60"/>
  <c r="X37" i="5" s="1"/>
  <c r="CA141" i="60"/>
  <c r="CA142" i="60" s="1"/>
  <c r="AE139" i="60"/>
  <c r="X20" i="5" s="1"/>
  <c r="K127" i="60"/>
  <c r="K128" i="60" s="1"/>
  <c r="K130" i="60" s="1"/>
  <c r="K141" i="60"/>
  <c r="K142" i="60" s="1"/>
  <c r="K139" i="60"/>
  <c r="X18" i="5" s="1"/>
  <c r="Y18" i="5"/>
  <c r="W118" i="60"/>
  <c r="S28" i="5" s="1"/>
  <c r="W127" i="60"/>
  <c r="W139" i="60"/>
  <c r="X28" i="5" s="1"/>
  <c r="Y28" i="5"/>
  <c r="AP127" i="60"/>
  <c r="AP128" i="60" s="1"/>
  <c r="AP130" i="60" s="1"/>
  <c r="AP141" i="60"/>
  <c r="AP142" i="60" s="1"/>
  <c r="AP139" i="60"/>
  <c r="X29" i="5" s="1"/>
  <c r="V29" i="5"/>
  <c r="O127" i="60"/>
  <c r="O128" i="60" s="1"/>
  <c r="O130" i="60" s="1"/>
  <c r="O139" i="60"/>
  <c r="X21" i="5" s="1"/>
  <c r="Y21" i="5"/>
  <c r="O141" i="60"/>
  <c r="O142" i="60" s="1"/>
  <c r="S118" i="60"/>
  <c r="S17" i="5" s="1"/>
  <c r="AH128" i="60"/>
  <c r="AH130" i="60" s="1"/>
  <c r="AQ127" i="60"/>
  <c r="AQ139" i="60"/>
  <c r="X66" i="5" s="1"/>
  <c r="AK118" i="60"/>
  <c r="S35" i="5" s="1"/>
  <c r="AQ118" i="60"/>
  <c r="S66" i="5" s="1"/>
  <c r="AC127" i="60"/>
  <c r="AC139" i="60"/>
  <c r="X52" i="5" s="1"/>
  <c r="Y52" i="5"/>
  <c r="AU127" i="60"/>
  <c r="AU128" i="60" s="1"/>
  <c r="AU130" i="60" s="1"/>
  <c r="AU139" i="60"/>
  <c r="X67" i="5" s="1"/>
  <c r="AU141" i="60"/>
  <c r="AU142" i="60" s="1"/>
  <c r="Y67" i="5"/>
  <c r="AI127" i="60"/>
  <c r="AI128" i="60" s="1"/>
  <c r="AI130" i="60" s="1"/>
  <c r="AI139" i="60"/>
  <c r="X50" i="5" s="1"/>
  <c r="AI141" i="60"/>
  <c r="AI142" i="60" s="1"/>
  <c r="Y50" i="5"/>
  <c r="R127" i="60"/>
  <c r="R128" i="60" s="1"/>
  <c r="R130" i="60" s="1"/>
  <c r="V16" i="5"/>
  <c r="R141" i="60"/>
  <c r="R142" i="60" s="1"/>
  <c r="R139" i="60"/>
  <c r="X16" i="5" s="1"/>
  <c r="AW118" i="60"/>
  <c r="AW141" i="60" s="1"/>
  <c r="AW142" i="60" s="1"/>
  <c r="AG118" i="60"/>
  <c r="S55" i="5" s="1"/>
  <c r="E118" i="60"/>
  <c r="S38" i="5" s="1"/>
  <c r="C118" i="60"/>
  <c r="S34" i="5" s="1"/>
  <c r="AF127" i="60"/>
  <c r="AF128" i="60" s="1"/>
  <c r="AF130" i="60" s="1"/>
  <c r="AF139" i="60"/>
  <c r="X51" i="5" s="1"/>
  <c r="AF141" i="60"/>
  <c r="AF142" i="60" s="1"/>
  <c r="V51" i="5"/>
  <c r="Q118" i="60"/>
  <c r="S39" i="5" s="1"/>
  <c r="N118" i="60"/>
  <c r="S26" i="5" s="1"/>
  <c r="AC118" i="60"/>
  <c r="S52" i="5" s="1"/>
  <c r="BC127" i="60"/>
  <c r="BC128" i="60" s="1"/>
  <c r="BC130" i="60" s="1"/>
  <c r="BC141" i="60"/>
  <c r="BC142" i="60" s="1"/>
  <c r="Y33" i="5"/>
  <c r="BC139" i="60"/>
  <c r="X33" i="5" s="1"/>
  <c r="BW141" i="60"/>
  <c r="BW142" i="60" s="1"/>
  <c r="I105" i="60"/>
  <c r="I106" i="60"/>
  <c r="E127" i="60"/>
  <c r="Y38" i="5"/>
  <c r="E139" i="60"/>
  <c r="X38" i="5" s="1"/>
  <c r="L118" i="60"/>
  <c r="S9" i="5" s="1"/>
  <c r="AY127" i="60"/>
  <c r="AY128" i="60" s="1"/>
  <c r="AY130" i="60" s="1"/>
  <c r="AY139" i="60"/>
  <c r="X36" i="5" s="1"/>
  <c r="AY141" i="60"/>
  <c r="AY142" i="60" s="1"/>
  <c r="Y36" i="5"/>
  <c r="BO127" i="60"/>
  <c r="BO128" i="60" s="1"/>
  <c r="BO130" i="60" s="1"/>
  <c r="V44" i="5"/>
  <c r="BO139" i="60"/>
  <c r="X44" i="5" s="1"/>
  <c r="BO141" i="60"/>
  <c r="BO142" i="60" s="1"/>
  <c r="L127" i="60"/>
  <c r="L139" i="60"/>
  <c r="X9" i="5" s="1"/>
  <c r="Y9" i="5"/>
  <c r="BS118" i="60"/>
  <c r="S89" i="5" s="1"/>
  <c r="AA118" i="60"/>
  <c r="S47" i="5" s="1"/>
  <c r="X118" i="60"/>
  <c r="S37" i="5" s="1"/>
  <c r="BS127" i="60"/>
  <c r="Y89" i="5"/>
  <c r="BS139" i="60"/>
  <c r="X89" i="5" s="1"/>
  <c r="AR127" i="60"/>
  <c r="AR139" i="60"/>
  <c r="X72" i="5" s="1"/>
  <c r="BZ118" i="60"/>
  <c r="S95" i="5" s="1"/>
  <c r="AG127" i="60"/>
  <c r="Y55" i="5"/>
  <c r="AG139" i="60"/>
  <c r="X55" i="5" s="1"/>
  <c r="AM118" i="60"/>
  <c r="S19" i="5" s="1"/>
  <c r="BT118" i="60"/>
  <c r="S90" i="5" s="1"/>
  <c r="BE118" i="60"/>
  <c r="S49" i="5" s="1"/>
  <c r="Q127" i="60"/>
  <c r="Y39" i="5"/>
  <c r="Q139" i="60"/>
  <c r="X39" i="5" s="1"/>
  <c r="Z127" i="60"/>
  <c r="Z128" i="60" s="1"/>
  <c r="Z130" i="60" s="1"/>
  <c r="Z141" i="60"/>
  <c r="Z142" i="60" s="1"/>
  <c r="Y59" i="5"/>
  <c r="Z139" i="60"/>
  <c r="X59" i="5" s="1"/>
  <c r="AV118" i="60"/>
  <c r="S25" i="5" s="1"/>
  <c r="AR118" i="60"/>
  <c r="AZ127" i="60"/>
  <c r="AZ128" i="60" s="1"/>
  <c r="AZ130" i="60" s="1"/>
  <c r="AZ141" i="60"/>
  <c r="AZ142" i="60" s="1"/>
  <c r="V53" i="5"/>
  <c r="AZ139" i="60"/>
  <c r="X53" i="5" s="1"/>
  <c r="BD118" i="60"/>
  <c r="U127" i="60"/>
  <c r="Y10" i="5"/>
  <c r="U139" i="60"/>
  <c r="X10" i="5" s="1"/>
  <c r="BB127" i="60"/>
  <c r="BB128" i="60" s="1"/>
  <c r="BB130" i="60" s="1"/>
  <c r="V58" i="5"/>
  <c r="BB141" i="60"/>
  <c r="BB142" i="60" s="1"/>
  <c r="BB139" i="60"/>
  <c r="X58" i="5" s="1"/>
  <c r="U118" i="60"/>
  <c r="S10" i="5" s="1"/>
  <c r="T118" i="60"/>
  <c r="S14" i="5" s="1"/>
  <c r="AB118" i="60"/>
  <c r="S70" i="5" s="1"/>
  <c r="BG127" i="60"/>
  <c r="BG128" i="60" s="1"/>
  <c r="BG130" i="60" s="1"/>
  <c r="BG139" i="60"/>
  <c r="X64" i="5" s="1"/>
  <c r="Y64" i="5"/>
  <c r="BG141" i="60"/>
  <c r="BG142" i="60" s="1"/>
  <c r="AL118" i="60"/>
  <c r="S68" i="5" s="1"/>
  <c r="H118" i="60"/>
  <c r="S13" i="5" s="1"/>
  <c r="N127" i="60"/>
  <c r="Y26" i="5"/>
  <c r="N139" i="60"/>
  <c r="X26" i="5" s="1"/>
  <c r="M128" i="60"/>
  <c r="M130" i="60" s="1"/>
  <c r="AN118" i="60"/>
  <c r="S46" i="5" s="1"/>
  <c r="F127" i="60"/>
  <c r="F128" i="60" s="1"/>
  <c r="F130" i="60" s="1"/>
  <c r="F141" i="60"/>
  <c r="F142" i="60" s="1"/>
  <c r="Y12" i="5"/>
  <c r="F139" i="60"/>
  <c r="X12" i="5" s="1"/>
  <c r="T127" i="60"/>
  <c r="T139" i="60"/>
  <c r="X14" i="5" s="1"/>
  <c r="G141" i="60" l="1"/>
  <c r="G142" i="60" s="1"/>
  <c r="AE141" i="60"/>
  <c r="AE142" i="60" s="1"/>
  <c r="G127" i="60"/>
  <c r="G128" i="60" s="1"/>
  <c r="G130" i="60" s="1"/>
  <c r="G139" i="60"/>
  <c r="X45" i="5" s="1"/>
  <c r="BD128" i="60"/>
  <c r="BD130" i="60" s="1"/>
  <c r="S56" i="5"/>
  <c r="V56" i="5" s="1"/>
  <c r="S72" i="5"/>
  <c r="V72" i="5" s="1"/>
  <c r="AA72" i="5" s="1"/>
  <c r="S23" i="5"/>
  <c r="V23" i="5" s="1"/>
  <c r="W10" i="5"/>
  <c r="W31" i="5"/>
  <c r="W11" i="5"/>
  <c r="W93" i="5"/>
  <c r="V33" i="5"/>
  <c r="W33" i="5"/>
  <c r="V50" i="5"/>
  <c r="W50" i="5"/>
  <c r="V59" i="5"/>
  <c r="W59" i="5"/>
  <c r="V36" i="5"/>
  <c r="W36" i="5"/>
  <c r="V18" i="5"/>
  <c r="W18" i="5"/>
  <c r="V64" i="5"/>
  <c r="W64" i="5"/>
  <c r="V21" i="5"/>
  <c r="W21" i="5"/>
  <c r="V67" i="5"/>
  <c r="W67" i="5"/>
  <c r="AK128" i="60"/>
  <c r="AK130" i="60" s="1"/>
  <c r="V65" i="5"/>
  <c r="W65" i="5"/>
  <c r="V12" i="5"/>
  <c r="W12" i="5"/>
  <c r="V28" i="5"/>
  <c r="W28" i="5"/>
  <c r="W92" i="5"/>
  <c r="BA141" i="60"/>
  <c r="BA142" i="60" s="1"/>
  <c r="BA128" i="60"/>
  <c r="BA130" i="60" s="1"/>
  <c r="W141" i="60"/>
  <c r="W142" i="60" s="1"/>
  <c r="V92" i="5"/>
  <c r="AK141" i="60"/>
  <c r="AK142" i="60" s="1"/>
  <c r="V35" i="5"/>
  <c r="Q141" i="60"/>
  <c r="Q142" i="60" s="1"/>
  <c r="V39" i="5"/>
  <c r="S141" i="60"/>
  <c r="S142" i="60" s="1"/>
  <c r="L141" i="60"/>
  <c r="L142" i="60" s="1"/>
  <c r="V9" i="5"/>
  <c r="AB141" i="60"/>
  <c r="AB142" i="60" s="1"/>
  <c r="V70" i="5"/>
  <c r="AA70" i="5" s="1"/>
  <c r="AC70" i="5" s="1"/>
  <c r="BZ141" i="60"/>
  <c r="BZ142" i="60" s="1"/>
  <c r="V95" i="5"/>
  <c r="N141" i="60"/>
  <c r="N142" i="60" s="1"/>
  <c r="V26" i="5"/>
  <c r="X141" i="60"/>
  <c r="X142" i="60" s="1"/>
  <c r="V37" i="5"/>
  <c r="AV141" i="60"/>
  <c r="AV142" i="60" s="1"/>
  <c r="AN141" i="60"/>
  <c r="AN142" i="60" s="1"/>
  <c r="V46" i="5"/>
  <c r="V10" i="5"/>
  <c r="AA141" i="60"/>
  <c r="AA142" i="60" s="1"/>
  <c r="V47" i="5"/>
  <c r="C141" i="60"/>
  <c r="C142" i="60" s="1"/>
  <c r="V34" i="5"/>
  <c r="BS141" i="60"/>
  <c r="BS142" i="60" s="1"/>
  <c r="V89" i="5"/>
  <c r="E141" i="60"/>
  <c r="E142" i="60" s="1"/>
  <c r="V38" i="5"/>
  <c r="AM141" i="60"/>
  <c r="AM142" i="60" s="1"/>
  <c r="V19" i="5"/>
  <c r="T141" i="60"/>
  <c r="T142" i="60" s="1"/>
  <c r="V14" i="5"/>
  <c r="AC141" i="60"/>
  <c r="AC142" i="60" s="1"/>
  <c r="V52" i="5"/>
  <c r="BF112" i="60"/>
  <c r="BF118" i="60" s="1"/>
  <c r="BF135" i="60"/>
  <c r="AS141" i="60"/>
  <c r="AS142" i="60" s="1"/>
  <c r="H141" i="60"/>
  <c r="H142" i="60" s="1"/>
  <c r="V13" i="5"/>
  <c r="BE141" i="60"/>
  <c r="BE142" i="60" s="1"/>
  <c r="V49" i="5"/>
  <c r="AG141" i="60"/>
  <c r="AG142" i="60" s="1"/>
  <c r="V55" i="5"/>
  <c r="AL141" i="60"/>
  <c r="AL142" i="60" s="1"/>
  <c r="V68" i="5"/>
  <c r="BD141" i="60"/>
  <c r="BD142" i="60" s="1"/>
  <c r="BT141" i="60"/>
  <c r="BT142" i="60" s="1"/>
  <c r="AQ141" i="60"/>
  <c r="AQ142" i="60" s="1"/>
  <c r="V66" i="5"/>
  <c r="AC128" i="60"/>
  <c r="AC130" i="60" s="1"/>
  <c r="AL128" i="60"/>
  <c r="AL130" i="60" s="1"/>
  <c r="AS128" i="60"/>
  <c r="AS130" i="60" s="1"/>
  <c r="AG128" i="60"/>
  <c r="AG130" i="60" s="1"/>
  <c r="AS139" i="60"/>
  <c r="X74" i="5" s="1"/>
  <c r="Y74" i="5"/>
  <c r="X128" i="60"/>
  <c r="X130" i="60" s="1"/>
  <c r="AA128" i="60"/>
  <c r="AA130" i="60" s="1"/>
  <c r="Q128" i="60"/>
  <c r="Q130" i="60" s="1"/>
  <c r="BT128" i="60"/>
  <c r="BT130" i="60" s="1"/>
  <c r="W128" i="60"/>
  <c r="W130" i="60" s="1"/>
  <c r="N128" i="60"/>
  <c r="N130" i="60" s="1"/>
  <c r="BE128" i="60"/>
  <c r="BE130" i="60" s="1"/>
  <c r="T128" i="60"/>
  <c r="T130" i="60" s="1"/>
  <c r="AV128" i="60"/>
  <c r="AV130" i="60" s="1"/>
  <c r="AM128" i="60"/>
  <c r="AM130" i="60" s="1"/>
  <c r="U128" i="60"/>
  <c r="U130" i="60" s="1"/>
  <c r="AR128" i="60"/>
  <c r="AR130" i="60" s="1"/>
  <c r="E128" i="60"/>
  <c r="E130" i="60" s="1"/>
  <c r="C128" i="60"/>
  <c r="C130" i="60" s="1"/>
  <c r="S128" i="60"/>
  <c r="S130" i="60" s="1"/>
  <c r="BS128" i="60"/>
  <c r="BS130" i="60" s="1"/>
  <c r="L128" i="60"/>
  <c r="L130" i="60" s="1"/>
  <c r="BZ128" i="60"/>
  <c r="BZ130" i="60" s="1"/>
  <c r="AR141" i="60"/>
  <c r="AR142" i="60" s="1"/>
  <c r="I108" i="60"/>
  <c r="I107" i="60"/>
  <c r="AQ128" i="60"/>
  <c r="AQ130" i="60" s="1"/>
  <c r="AB128" i="60"/>
  <c r="AB130" i="60" s="1"/>
  <c r="AN128" i="60"/>
  <c r="AN130" i="60" s="1"/>
  <c r="H128" i="60"/>
  <c r="H130" i="60" s="1"/>
  <c r="U141" i="60"/>
  <c r="U142" i="60" s="1"/>
  <c r="AW128" i="60"/>
  <c r="W23" i="5" l="1"/>
  <c r="W55" i="5"/>
  <c r="W89" i="5"/>
  <c r="W95" i="5"/>
  <c r="W38" i="5"/>
  <c r="W47" i="5"/>
  <c r="W9" i="5"/>
  <c r="W13" i="5"/>
  <c r="W70" i="5"/>
  <c r="W74" i="5"/>
  <c r="W56" i="5"/>
  <c r="V17" i="5"/>
  <c r="W17" i="5"/>
  <c r="V25" i="5"/>
  <c r="W25" i="5"/>
  <c r="W37" i="5"/>
  <c r="W52" i="5"/>
  <c r="W39" i="5"/>
  <c r="V90" i="5"/>
  <c r="W90" i="5"/>
  <c r="W26" i="5"/>
  <c r="BF141" i="60"/>
  <c r="BF142" i="60" s="1"/>
  <c r="V43" i="5"/>
  <c r="V74" i="5"/>
  <c r="AA74" i="5" s="1"/>
  <c r="BF139" i="60"/>
  <c r="BF127" i="60"/>
  <c r="BF128" i="60" s="1"/>
  <c r="BF130" i="60" s="1"/>
  <c r="I110" i="60"/>
  <c r="I111" i="60" s="1"/>
  <c r="I109" i="60"/>
  <c r="N61" i="27"/>
  <c r="I112" i="60" l="1"/>
  <c r="I118" i="60" s="1"/>
  <c r="S7" i="5" s="1"/>
  <c r="V7" i="5" s="1"/>
  <c r="I135" i="60"/>
  <c r="I140" i="60" s="1"/>
  <c r="Y7" i="5" s="1"/>
  <c r="I139" i="60" l="1"/>
  <c r="X7" i="5" s="1"/>
  <c r="I141" i="60"/>
  <c r="I142" i="60" s="1"/>
  <c r="I127" i="60"/>
  <c r="I128" i="60" s="1"/>
  <c r="I130" i="60" s="1"/>
  <c r="V97" i="5"/>
  <c r="S9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tc={5CC6637C-CB1E-4B8B-ABD6-FF0E31BAC8C9}</author>
  </authors>
  <commentList>
    <comment ref="BJ10" authorId="0" shapeId="0" xr:uid="{5CC6637C-CB1E-4B8B-ABD6-FF0E31BAC8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PAGAR TODO EN QUINCENA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Leidy Rios</author>
    <author>User</author>
    <author>Pycas</author>
    <author>tc={C6F46EEA-27DE-402D-A1F9-C0FDB33781B7}</author>
    <author>Usuario</author>
    <author>tc={57806495-811E-483E-B6EA-1BAB40969CD7}</author>
    <author>tc={2A479CDB-5480-4B90-A939-1DEF51BADEC0}</author>
    <author>tc={379BCA9E-8B98-4292-905E-796A4DFC8F46}</author>
    <author>Yosselem YC. Chuchon</author>
    <author>tc={C1313AB2-6BEC-462C-B4B2-A6432619CF19}</author>
    <author>tc={9B29B953-55E7-4CB1-A723-6F248AD4204F}</author>
    <author>tc={A73DC2C6-C036-450B-A7A6-F0C63779DD52}</author>
    <author>tc={7A933CF1-6A9F-43A0-8E36-F95096B35791}</author>
    <author>tc={9D0051D7-A30D-4C2A-8342-61735FCD384B}</author>
    <author>tc={EA3AA9E3-593D-4066-B053-198B736289CF}</author>
    <author>tc={4EF5B46A-AF5E-4D72-BBC2-60E7A9D6D86E}</author>
    <author>tc={304DA421-4094-466B-9193-071FC21BCE36}</author>
    <author>tc={3102A455-8C87-42C2-B6E4-32A72060D3A8}</author>
    <author>tc={B4611C54-F155-4C45-A1F5-831BCC44E700}</author>
    <author>tc={34301D98-51E9-4227-9321-EAD0A42C0744}</author>
    <author>tc={50407882-DE3D-47A7-8872-1070B8AFE939}</author>
    <author>tc={C39E1512-9B58-4F4E-8891-9C667B1124C3}</author>
    <author>tc={E5736895-6131-4DE9-A4B6-FD6984DBD7FF}</author>
    <author>tc={9F633B65-0425-4486-BC0C-18E772B314A9}</author>
    <author>tc={18D0C729-0CFD-4423-BA27-8D7055D52E24}</author>
    <author>tc={0C583397-3746-44CB-9AF1-1FE76FE29EB5}</author>
    <author>tc={02AC5801-C3D6-448A-8144-2D8C4DFC2520}</author>
    <author>tc={E9A20C88-87DA-4E1A-9174-8E0546118051}</author>
    <author>tc={F2E4EA67-730C-41AC-B2B2-1E3FFD69CDAD}</author>
    <author>tc={896E6B15-2ACC-48EA-8CB1-CBE273DAF2C0}</author>
    <author>tc={7E8CA803-7BF7-4C78-B4BB-0AA931EA5E41}</author>
    <author>tc={DD29A16E-B843-4CF4-8B35-56DA0B9F74B2}</author>
    <author>tc={32331721-F52C-4FD3-A0F7-F8E472195E99}</author>
    <author>tc={75E7CA0B-14D7-4B87-81AE-76F7CC692BA0}</author>
    <author>tc={2EEBA28A-A1F1-46E1-BBDD-5EBE8DEC50DD}</author>
    <author>tc={6E7CC106-4B1B-4908-AC92-B430B9850B2F}</author>
    <author>tc={EDFE2C89-66EA-4259-9259-4565F92E2045}</author>
    <author>tc={F1DE4D70-C282-4CF8-BEED-7305EE8FE979}</author>
    <author>tc={221DE24A-3840-42D8-AD91-35CD5DB886A0}</author>
    <author>tc={1D9310F9-578E-44AE-9689-1B766654F920}</author>
    <author>tc={92A25869-9373-45A1-9C25-99466EAD0682}</author>
    <author>tc={A43F2550-DE91-4FDB-AEB2-DB3FE6145BFC}</author>
    <author>tc={794D43FB-337F-4B7D-B323-93BE5BCA144B}</author>
    <author>tc={28D6E6DB-A9A7-4F58-8D95-2837255117A9}</author>
    <author>tc={6E104541-9D79-4429-A2EF-7D8900C24E1A}</author>
    <author>tc={A7F2FD24-9781-4244-ADC8-FA4BAB5E141A}</author>
    <author>tc={4BB5FC2F-6D26-4862-9DAA-91F0C64CFBA8}</author>
    <author>tc={8C1646A5-1F19-426C-BA3F-E72348F4F3FA}</author>
    <author>tc={A2A1BDA1-95D4-4CE3-8042-723363FBC5A5}</author>
    <author>tc={9E3F1C7D-8BFB-4DD9-894C-4FA5D0CAB97B}</author>
    <author>tc={2B1E7B71-B0CE-4050-80D3-1F00864C0615}</author>
    <author>tc={05D69924-38B9-402B-BC19-32EE9FDC44EA}</author>
    <author>tc={2E7D3823-61EC-4327-8FD2-5C9F4AA55A14}</author>
    <author>tc={9D7E94E0-3D14-45F6-9376-0214166DC51C}</author>
    <author>tc={7171F53A-93AB-4110-A225-B5AC14B9A392}</author>
    <author>tc={7357FD5F-E759-4170-BAFC-A5A36E145DD1}</author>
    <author>tc={6DCE653B-FA10-4181-9E5D-2958237CE292}</author>
    <author>tc={4129204F-9F8E-4EF7-83CC-1DCC67F0B819}</author>
    <author>tc={37EB85E8-D6AF-4AAE-B3BA-785113AE5D2C}</author>
    <author>tc={0E0F3270-A41A-4D1A-AC3B-555489494FE0}</author>
    <author>tc={640E6EC9-3CC2-491A-93EE-D5282C281EA2}</author>
    <author>tc={03026B4A-1DE5-4E72-BF0C-4013F2FD810A}</author>
    <author>tc={8E52F1B5-FEAB-49EF-A476-F9ECC9A1474B}</author>
    <author>tc={37C7B8F9-A012-4B46-9F76-719A1111115F}</author>
    <author>tc={0DA71B33-6EB9-4B2D-BAA4-E88F970AAC88}</author>
    <author>tc={0DFE9AB7-A87E-42F7-9E86-63D8D0A09E81}</author>
    <author>tc={945B841F-BF33-493C-B6F8-071C72191972}</author>
    <author>tc={B52A4777-D2B6-4B30-84E8-8388C2DBA559}</author>
    <author>tc={4C37BB09-C6C7-43D6-80B4-9BF07192CA76}</author>
    <author>tc={AA798539-FEDC-4FD1-AEC4-D576D14DF24D}</author>
    <author>tc={46B98B3B-1BB2-4328-8D77-E26B11D0780A}</author>
    <author>tc={BBCF529D-2CAC-4AC1-B513-07E54B960D7D}</author>
    <author>tc={4E637D5B-2137-4FBF-87AA-77998721FA20}</author>
    <author>tc={49AFFDD9-CFC1-4CCA-845C-EC19549646D5}</author>
    <author>tc={899E608E-5782-42AA-97EA-422701D5B0FB}</author>
    <author>tc={002F445E-A36E-417D-81B9-72259F94DE64}</author>
    <author>tc={A95CF02B-020E-4F3E-A388-8E48A829789A}</author>
    <author>tc={47D23611-985E-49CD-9F83-B9637B187024}</author>
    <author>tc={384FFEF1-2E05-49DF-9EA1-D33F65A10039}</author>
    <author>tc={AC8F88B0-0C92-4B51-94B4-A5676CE328BE}</author>
    <author>tc={50B22234-E27A-4644-8247-F54F90661807}</author>
    <author>tc={63D8DC43-61AD-4B4F-B9EA-DE663B836D7B}</author>
    <author>tc={5DB2AE13-9ADB-42A6-97AA-936548CA7320}</author>
    <author>tc={0B9B30E1-CCAD-4664-8669-94D04FB923F9}</author>
    <author>tc={77C3E709-BEEB-4D18-B891-7CF6F9B13ECF}</author>
    <author>tc={26794563-CE8B-4A05-92E2-CD9956C4B9B3}</author>
    <author>tc={F63E7DC9-C398-4278-B587-2DCD98D15436}</author>
    <author>tc={2CBCF745-93C6-41AD-84CF-EDC6BA689BEE}</author>
    <author>tc={AA9AF467-C6AA-4054-9C3A-05A037B950D4}</author>
    <author>tc={E889929A-5EB1-4CC1-B146-2E3D88797997}</author>
    <author>tc={83F81092-B3F6-4921-B9DA-2D1A19F1982C}</author>
    <author>tc={206B905E-B8F6-4CB6-91FF-87CC2B5BF53F}</author>
    <author>tc={525565BF-3A6F-4A37-B915-2E370C5C9603}</author>
    <author>tc={FF97A4E6-4F5D-4E17-AF83-D80D1FA2FF17}</author>
    <author>tc={F88C829F-045A-48A1-ABFD-DC2BCFED1AA2}</author>
    <author>tc={BF572A18-8E3A-4FF4-B651-AFD22930E2B6}</author>
    <author>tc={92D518B5-C53A-48D3-8865-D51FAAA96E4A}</author>
    <author>tc={BFFF7FA9-5A7B-4373-BE62-CB3110778FA9}</author>
    <author>tc={5050DD4C-6C38-46C6-8B26-84A52107723D}</author>
    <author>tc={BA7380F2-65C0-4092-9B13-FF80D37BDE53}</author>
    <author>tc={6BEB66BC-9B9B-4445-AC8C-F4FEFA041D80}</author>
    <author>tc={7278BCF9-351D-4F1F-BEC0-402C42A0FD45}</author>
    <author>tc={0D787267-DE33-4967-91A4-11E94DD6FDBD}</author>
    <author>tc={D86731FE-B13F-4E04-85EB-870C683D1209}</author>
    <author>tc={D25F2599-6352-457B-8C92-74D21DC430C1}</author>
    <author>tc={FA355F6C-7987-4718-A409-16DC0C5D8DC7}</author>
    <author>tc={04A75569-D2DD-4CF7-8AB4-F8093ABA0B35}</author>
    <author>tc={F4AE5CC2-1396-4821-ADF5-155C92DE20DF}</author>
    <author>tc={4F5C8A7F-CAF9-41A0-8817-8B77452F2920}</author>
    <author>tc={6DB29036-917A-4C05-BC9C-B6F976AC0822}</author>
    <author>tc={B52CD024-62A6-4CF8-85D9-9F456944EC37}</author>
    <author>tc={7430DCF6-EB43-4090-B4D1-D72B2DD77CDF}</author>
    <author>tc={A2A668FF-5956-40FB-ACD0-7C2531A46C64}</author>
    <author>tc={E3E304F4-750B-4B2D-99A1-0FAD0CEDCEE0}</author>
    <author>tc={EE0B87FB-7580-448B-9CC1-F7EFA8C71966}</author>
    <author>tc={F1A1DEF4-6325-4D7B-9F98-36789A0CFDC3}</author>
    <author>tc={E68321A2-66A5-4C7D-8F8B-37012EE71545}</author>
    <author>tc={71064DB0-90FD-4909-B6B6-CF42CAC56D09}</author>
    <author>tc={3793D9D5-59C6-40BE-84EE-0666939643FE}</author>
    <author>tc={402BC1E3-C6B9-4A33-ABAD-D67F38CFDB09}</author>
    <author>tc={96475425-50FB-41CE-AB04-ADF68B2F166D}</author>
    <author>tc={227F8E16-E677-47CA-BDAB-2C3D6716428C}</author>
    <author>tc={5C40869E-A244-48FA-BF6A-DF0D35E52F1C}</author>
    <author>tc={D51D119B-42A8-44A9-B7B5-BABBBCC972FF}</author>
    <author>tc={FDA8DE12-C014-487C-805C-0EACF145A246}</author>
    <author>tc={5C7CAF38-A4DF-47C0-B7A6-430CB0CDA3A8}</author>
    <author>tc={ED825DF5-D4A0-4149-9168-D68EDF70B4DF}</author>
    <author>tc={9B9150AA-F11C-4352-97CD-772F70F296EB}</author>
    <author>tc={246D5B89-EDA5-4EE4-A042-12DD963D5A96}</author>
    <author>tc={BF4AC2CD-43C5-4C1A-9C13-63E311902514}</author>
    <author>tc={DDC13524-E4AA-4C5C-A760-716222AD48CC}</author>
    <author>tc={44E47F6E-1E46-4548-9A65-AF2E736A6AEB}</author>
    <author>tc={03FA15B5-0081-44AD-9CC2-3CEBBECE3F4E}</author>
    <author>tc={2F4367EE-6E23-4717-96CD-127D088296EC}</author>
    <author>tc={F11C717E-6F04-4AFA-BAF2-41CC46E8C973}</author>
    <author>tc={A81685E7-997F-4822-BF41-4388A514627F}</author>
    <author>tc={546B4347-B991-4EA5-BC62-F0104DCC153F}</author>
    <author>tc={49F62645-8909-4340-8D57-DE053E7BC55C}</author>
    <author>tc={DC25C8FF-3559-45FC-9856-CE3FE1EEDD3C}</author>
    <author>tc={C4D399AA-4073-411E-B473-46EAF5660025}</author>
    <author>tc={D1A18CFC-F6A9-4763-8858-671FFE4D4AA6}</author>
    <author>tc={3D42B6E9-CB9F-4EF5-BED8-05529EBE107D}</author>
    <author>tc={52B7E19E-A65F-4489-B0ED-1523524196AC}</author>
    <author>tc={95C971FA-AC54-49CA-A81D-3DC36DDF73DF}</author>
    <author>tc={C6942B2B-78A4-4237-BBEC-A3CAA19B996C}</author>
    <author>tc={F725365B-5BA4-4335-845B-2B5C5FFAA032}</author>
    <author>tc={195ABD2D-BEC9-4F9D-8FFB-44C7B58CAA7E}</author>
    <author>tc={93A5AFEE-6EE4-4B9E-BF59-F623AE3CA082}</author>
    <author>tc={6497FAF5-6EBB-4B57-ACAE-8F3FA381357F}</author>
    <author>tc={A41EFF4C-7947-4EF7-AABE-485DEC73135F}</author>
    <author>tc={D51447A4-5B7F-4E66-AC2A-A7EE387DCA1B}</author>
    <author>tc={C50463FA-2886-4C0E-B416-70E3091CB984}</author>
    <author>tc={D483DF2F-E513-409D-89F4-5FD7C0A7F7FB}</author>
    <author>tc={8B42808C-95F7-460C-A200-85C252B2FC1B}</author>
    <author>tc={6D814AD3-783D-4771-9439-856D5AEC93D0}</author>
    <author>tc={1EF82861-AA63-460E-9ED0-384EA4F0A840}</author>
    <author>tc={F1755A55-60AD-4B86-9AC2-0C9E85D46C6F}</author>
    <author>tc={1058CB3B-BEB8-4BCD-91E9-AB8ECA686052}</author>
    <author>tc={2FA91AE2-F677-4670-9CE4-E4A1E094291C}</author>
    <author>tc={3DB50B17-5C16-4588-ABB8-7EB5A317A4FF}</author>
    <author>tc={F345E922-36EE-47DA-B2C9-B073AD3C0F24}</author>
    <author>tc={1800FE1C-17D9-4351-82A3-00030020B2A4}</author>
    <author>tc={7A3FC3B9-4325-489C-BA25-419064AE68D2}</author>
    <author>tc={AE7D1A03-D335-4B8B-9352-A4768AA3747B}</author>
    <author>tc={DF8D6CED-7584-4356-870B-8D2F07623F29}</author>
    <author>tc={56FC63B3-6419-4833-8E60-D2FE581FE44E}</author>
    <author>tc={0AB5BBFD-B839-45DF-9DE3-29DDCFF58683}</author>
    <author>tc={6601D53A-11AC-4A72-9187-C67757D30DBC}</author>
    <author>tc={F3A66514-D5DB-41F4-9026-EED2B66CB283}</author>
    <author>tc={91D6912D-1C56-4C11-8E88-875671612D22}</author>
    <author>tc={ED504B1E-1A2C-4052-A16C-726BDA0F03DB}</author>
    <author>tc={B395AC7E-A5C8-472C-9B33-B1CF98E343CF}</author>
    <author>tc={F6F2E30A-0238-4A18-A736-E61F3C85D83A}</author>
    <author>tc={90526F43-5B92-41AC-B528-1025CA8FE3D7}</author>
    <author>tc={6A036F32-2C1C-4115-9759-905C51AA25DF}</author>
    <author>Karinna Espinoza Rua</author>
    <author>tc={E7FA3192-44AB-4AF1-861E-E3BDF68EB83C}</author>
    <author>tc={9F9979C1-0C93-4E7A-BE00-4C8625C4D040}</author>
    <author>tc={4B71FEA4-152E-4CD9-9A75-F8ADC796C469}</author>
    <author>tc={D3595618-EBDC-4E93-A19E-71C6CC3A79DE}</author>
    <author>tc={BB6F6FB7-542E-475E-ADB2-AC6D50F5C6E1}</author>
    <author>tc={1885CBAA-BD8F-48F1-9D18-1F50955292B8}</author>
    <author>tc={E2B0053B-2BA4-4BCD-B97D-5143D2F008B8}</author>
    <author>tc={90E70794-2491-40BC-9F5B-EDB53F694B4E}</author>
    <author>tc={D903700C-641A-442F-9AA8-01F647520308}</author>
    <author>tc={CF7D93FE-C899-4AAE-B1D5-F701339FEAFC}</author>
    <author>tc={6A31E7C8-8980-4CE9-A9B2-1B9A19611073}</author>
    <author>tc={B2FFBC03-1882-4A18-B53A-E160D90CAE2F}</author>
    <author>tc={75FB4E54-D3DA-4138-826F-59AF1EC60082}</author>
    <author>tc={8A3448BE-B56D-4D8C-BE63-CAB26FD15F5F}</author>
    <author>tc={634F9FCD-D171-47EB-A0BB-FB95334C1670}</author>
    <author>tc={B4A6844E-2128-461E-B098-36A851B1A250}</author>
    <author>tc={6D8A72B1-14FB-4CB8-A266-E1E3712CC9DE}</author>
    <author>tc={DE415AD2-910C-4D98-9151-63DC6C8D0567}</author>
    <author>tc={9D75CE14-88A1-47B1-885E-724358B2752D}</author>
    <author>tc={3672F7DA-0AD0-4F4E-AF43-7F8880A8D0B8}</author>
    <author>tc={21623234-1C0D-4424-A9EE-EC2CFA6F9FC7}</author>
    <author>tc={DA2C5768-202A-4655-A01E-CC35F1EF1859}</author>
    <author>tc={AE7E0ABD-4063-4723-86A4-3CD2F1E2B12E}</author>
    <author>tc={1383362F-3749-43D2-BBE1-8B6BE8941E76}</author>
    <author>tc={BC343253-1D14-465F-B025-9CC0B808E53A}</author>
    <author>tc={64E9A961-89BA-4C97-991D-A99772C3BE2A}</author>
    <author>tc={20F5D2C5-BA82-4085-9929-951F4EE4177A}</author>
    <author>tc={56B152B5-AEAE-494C-A55C-54E5A100ADE3}</author>
    <author>tc={DD436B6F-B70B-4EF9-B236-B554C68452A0}</author>
    <author>tc={BEB6F4A6-8F40-4D38-98D2-1AE04E714EC3}</author>
    <author>tc={08C6C8D4-9881-430B-8778-14C853D58777}</author>
    <author>tc={072D08AC-F607-433F-A662-09FB67A5ACE0}</author>
  </authors>
  <commentList>
    <comment ref="AD4" authorId="0" shapeId="0" xr:uid="{12060369-1625-491B-9742-684A4821A20C}">
      <text>
        <r>
          <rPr>
            <b/>
            <sz val="9"/>
            <color indexed="81"/>
            <rFont val="Tahoma"/>
            <family val="2"/>
          </rPr>
          <t>Es indispensable colocar "SIN VÍNCULO LABORAL" si no in icio labores</t>
        </r>
      </text>
    </comment>
    <comment ref="Y6" authorId="1" shapeId="0" xr:uid="{918A6C76-C6E6-4012-A5C5-44390284B2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en Marzo 2022</t>
        </r>
      </text>
    </comment>
    <comment ref="AL6" authorId="2" shapeId="0" xr:uid="{CB2BD5DD-2978-4B1A-9053-F1F875F64220}">
      <text>
        <r>
          <rPr>
            <b/>
            <sz val="9"/>
            <color indexed="81"/>
            <rFont val="Tahoma"/>
            <family val="2"/>
          </rPr>
          <t>Pycas:</t>
        </r>
        <r>
          <rPr>
            <sz val="9"/>
            <color indexed="81"/>
            <rFont val="Tahoma"/>
            <family val="2"/>
          </rPr>
          <t xml:space="preserve">
DE LIBRE DISPOSICION</t>
        </r>
      </text>
    </comment>
    <comment ref="AR6" authorId="1" shapeId="0" xr:uid="{EC8B39A5-475C-4D42-B0E6-258134785D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Cambio de sueldo a partir de marzo 2023</t>
        </r>
      </text>
    </comment>
    <comment ref="AR7" authorId="1" shapeId="0" xr:uid="{26C015AA-2758-422E-B174-12A251128D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X8" authorId="1" shapeId="0" xr:uid="{8F8B37CC-2B96-4292-9012-BB660BC9A3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del BBVA al BCP</t>
        </r>
      </text>
    </comment>
    <comment ref="Y8" authorId="1" shapeId="0" xr:uid="{0747432C-C556-4BFE-BC6D-41A41492B2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Junio 2022</t>
        </r>
      </text>
    </comment>
    <comment ref="AR8" authorId="3" shapeId="0" xr:uid="{C6F46EEA-27DE-402D-A1F9-C0FDB33781B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2800 A 3200 APARTIR DE SET 24
</t>
      </text>
    </comment>
    <comment ref="FD9" authorId="1" shapeId="0" xr:uid="{254CC309-AD7F-400F-BEC9-C5F8CD97AF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SIEMPRE S/ 5</t>
        </r>
      </text>
    </comment>
    <comment ref="AQ10" authorId="1" shapeId="0" xr:uid="{DA2F0216-7223-4A05-8157-A1CE333CE3C6}">
      <text>
        <r>
          <rPr>
            <sz val="9"/>
            <color indexed="81"/>
            <rFont val="Tahoma"/>
            <family val="2"/>
          </rPr>
          <t>Asignación Familiar a partir de octubre 2022</t>
        </r>
      </text>
    </comment>
    <comment ref="AR10" authorId="1" shapeId="0" xr:uid="{9EFBB8AF-01B5-47F7-8841-CA366F0174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X12" authorId="4" shapeId="0" xr:uid="{B23F723D-82A1-437C-8939-7F7AC32B7834}">
      <text>
        <r>
          <rPr>
            <sz val="9"/>
            <color indexed="81"/>
            <rFont val="Tahoma"/>
            <family val="2"/>
          </rPr>
          <t>Cambio de Banco a partir de 05/2022</t>
        </r>
      </text>
    </comment>
    <comment ref="Y12" authorId="4" shapeId="0" xr:uid="{0BEB500C-52A5-4313-9F12-49E7D4BD0F2C}">
      <text>
        <r>
          <rPr>
            <b/>
            <sz val="9"/>
            <color indexed="81"/>
            <rFont val="Tahoma"/>
            <family val="2"/>
          </rPr>
          <t>Cambio de Cuenta a partir de 05/2022 de Banbif a BCP</t>
        </r>
      </text>
    </comment>
    <comment ref="AO12" authorId="1" shapeId="0" xr:uid="{8DA8B3B6-E883-4FE8-9A64-CFDC67E7D7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en el mes de Abril</t>
        </r>
      </text>
    </comment>
    <comment ref="AR14" authorId="1" shapeId="0" xr:uid="{3FEAB83E-F9DB-4E02-B0A6-AC03B49242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6,200 a 7,000 a partir de marzo 2022</t>
        </r>
      </text>
    </comment>
    <comment ref="AR16" authorId="1" shapeId="0" xr:uid="{AF588805-56BC-457A-90B4-093DA8F6DE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S/ 3,600 A S/ 4,000 A PARTIR DE MARZO 2022</t>
        </r>
      </text>
    </comment>
    <comment ref="AR17" authorId="5" shapeId="0" xr:uid="{57806495-811E-483E-B6EA-1BAB40969C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3800 a 4300</t>
      </text>
    </comment>
    <comment ref="AR18" authorId="6" shapeId="0" xr:uid="{2A479CDB-5480-4B90-A939-1DEF51BADE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4800 a 5040</t>
      </text>
    </comment>
    <comment ref="Y19" authorId="1" shapeId="0" xr:uid="{72D594B0-4C27-451F-89F5-4F70886EEF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BCP a partir del mes de Abril 2022</t>
        </r>
      </text>
    </comment>
    <comment ref="AR19" authorId="7" shapeId="0" xr:uid="{379BCA9E-8B98-4292-905E-796A4DFC8F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2200 a 2600</t>
      </text>
    </comment>
    <comment ref="AR22" authorId="1" shapeId="0" xr:uid="{035DD312-A4A6-4617-A49E-A1B35D1FDE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7,000 a 8,000 a partir de agosto 2024</t>
        </r>
      </text>
    </comment>
    <comment ref="AE23" authorId="1" shapeId="0" xr:uid="{32D40AA8-C661-4F2C-B4A0-88BC950C3F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cambio de AFP Habitat a AFP Integra flujo en el mes de Marzo 2022</t>
        </r>
      </text>
    </comment>
    <comment ref="AR24" authorId="1" shapeId="0" xr:uid="{8EFBFBC8-705D-4249-8F6E-5DB462C72A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Y25" authorId="1" shapeId="0" xr:uid="{850A0E42-77F7-4E04-9A02-C9ADD0E8B5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Banbif a BCP</t>
        </r>
      </text>
    </comment>
    <comment ref="AE25" authorId="1" shapeId="0" xr:uid="{74E64F49-F894-4989-B9CF-49BB77A05E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REGIMEN AFP</t>
        </r>
      </text>
    </comment>
    <comment ref="AR26" authorId="4" shapeId="0" xr:uid="{8072B2FF-9267-4F33-857C-595CFEAF6015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aumento de sueldo apartir de agosto 2024 de 2600 a 3000</t>
        </r>
      </text>
    </comment>
    <comment ref="AR28" authorId="1" shapeId="0" xr:uid="{0EDA9FFA-9584-46DE-9667-8C702C9A45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agosto 2022</t>
        </r>
      </text>
    </comment>
    <comment ref="Y29" authorId="1" shapeId="0" xr:uid="{C6B66859-94D0-441C-B9C5-85DC20A270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a partir de noviembre 2022</t>
        </r>
      </text>
    </comment>
    <comment ref="U30" authorId="1" shapeId="0" xr:uid="{82BB4E55-125C-4F7E-B5FB-CA314A92C9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cargo a partir de septiembre 2022</t>
        </r>
      </text>
    </comment>
    <comment ref="E31" authorId="8" shapeId="0" xr:uid="{3607B605-99F2-42E7-9D44-36632FCA9A00}">
      <text>
        <r>
          <rPr>
            <b/>
            <sz val="9"/>
            <color indexed="81"/>
            <rFont val="Tahoma"/>
            <family val="2"/>
          </rPr>
          <t>Yosselem YC. Chuchon:</t>
        </r>
        <r>
          <rPr>
            <sz val="9"/>
            <color indexed="81"/>
            <rFont val="Tahoma"/>
            <family val="2"/>
          </rPr>
          <t xml:space="preserve">
CARNET DE EXTRANJERÍA
</t>
        </r>
      </text>
    </comment>
    <comment ref="AR32" authorId="9" shapeId="0" xr:uid="{C1313AB2-6BEC-462C-B4B2-A6432619CF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2700 a 3300</t>
      </text>
    </comment>
    <comment ref="AR33" authorId="1" shapeId="0" xr:uid="{B3A83C6C-9524-4CBE-B5B0-7351C4D26B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octubre 2022 de 3,000 a 3,600</t>
        </r>
      </text>
    </comment>
    <comment ref="AR35" authorId="1" shapeId="0" xr:uid="{8944A938-7570-44A9-B59C-965C43ADB7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1,800 A 2,200 A PARTIR DE MARZO 2022</t>
        </r>
      </text>
    </comment>
    <comment ref="Y36" authorId="1" shapeId="0" xr:uid="{7B6F04FD-6DFA-4F2F-B9DE-0418D6A945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SEPTIEMBRE 2023</t>
        </r>
      </text>
    </comment>
    <comment ref="AO36" authorId="1" shapeId="0" xr:uid="{98882244-5CD5-4826-9BF9-FEC05A24A8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desafilio el 01/07/2022</t>
        </r>
      </text>
    </comment>
    <comment ref="AE37" authorId="1" shapeId="0" xr:uid="{B54C8CED-1E68-4709-B1A2-0F7459E451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AFP EN JULIO 2023</t>
        </r>
      </text>
    </comment>
    <comment ref="AO38" authorId="1" shapeId="0" xr:uid="{BF6F6485-4EC4-47F9-A661-62C8683F69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DESDE FEBRERO 2023</t>
        </r>
      </text>
    </comment>
    <comment ref="AO39" authorId="1" shapeId="0" xr:uid="{ECA6D5CC-102C-44CC-BA11-290991B854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39" authorId="1" shapeId="0" xr:uid="{21405D9C-36EB-4252-9823-50CA2E92E6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agosto  2024 de 1,800 a 2500</t>
        </r>
      </text>
    </comment>
    <comment ref="AR40" authorId="1" shapeId="0" xr:uid="{B5B34BF5-E415-4CFB-B005-05DCD03264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AO41" authorId="1" shapeId="0" xr:uid="{79F62C6B-44BC-4394-B320-B4BF48A20D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41" authorId="10" shapeId="0" xr:uid="{9B29B953-55E7-4CB1-A723-6F248AD420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1800 a 2500</t>
      </text>
    </comment>
    <comment ref="AO42" authorId="1" shapeId="0" xr:uid="{8B5118C4-E5D9-4231-B462-6821B71CF7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MARZO 2023</t>
        </r>
      </text>
    </comment>
    <comment ref="Y43" authorId="1" shapeId="0" xr:uid="{1990811D-75A4-4F0A-BF50-56CBD29983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Abril 2022</t>
        </r>
      </text>
    </comment>
    <comment ref="AO44" authorId="1" shapeId="0" xr:uid="{A66B7C6D-C7B7-4DB0-939D-550F936A28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AFILIACION EPS SEPTIEMBRE</t>
        </r>
      </text>
    </comment>
    <comment ref="AR44" authorId="1" shapeId="0" xr:uid="{57BE303D-629A-4570-8ADA-3EA4B71E16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Y45" authorId="1" shapeId="0" xr:uid="{F9E14349-3B25-4B00-8979-BE39D80EB0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sueldo a partir del mes de agosto 2022</t>
        </r>
      </text>
    </comment>
    <comment ref="Y46" authorId="1" shapeId="0" xr:uid="{B6F6FA04-CB7E-4662-A3B9-9A7AD8CE61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CAMBIO DE CUENTA SEPTIEMBRE 2023</t>
        </r>
      </text>
    </comment>
    <comment ref="AO46" authorId="1" shapeId="0" xr:uid="{EF84CEC6-A1AF-48DD-90EF-ABCEF6B923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AFILIACIÓN JUNIO 2023</t>
        </r>
      </text>
    </comment>
    <comment ref="AO48" authorId="1" shapeId="0" xr:uid="{46E39523-0044-40FE-AD3F-B7D607BE17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EPS MARZO 2023</t>
        </r>
      </text>
    </comment>
    <comment ref="AR49" authorId="11" shapeId="0" xr:uid="{A73DC2C6-C036-450B-A7A6-F0C63779DD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1300 a 1800</t>
      </text>
    </comment>
    <comment ref="AO50" authorId="1" shapeId="0" xr:uid="{06C89382-9AEF-4736-9FCA-E7F4D0973C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a partir del mes de abril 2023</t>
        </r>
      </text>
    </comment>
    <comment ref="AR50" authorId="12" shapeId="0" xr:uid="{7A933CF1-6A9F-43A0-8E36-F95096B357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5000 a 6000</t>
      </text>
    </comment>
    <comment ref="X51" authorId="13" shapeId="0" xr:uid="{9D0051D7-A30D-4C2A-8342-61735FCD38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SUELDO 032024</t>
      </text>
    </comment>
    <comment ref="AR53" authorId="14" shapeId="0" xr:uid="{EA3AA9E3-593D-4066-B053-198B736289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desde 1Q MARZO 2024</t>
      </text>
    </comment>
    <comment ref="X57" authorId="15" shapeId="0" xr:uid="{4EF5B46A-AF5E-4D72-BBC2-60E7A9D6D8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CUENTA A BCP DESDE MARZO 1Q</t>
      </text>
    </comment>
    <comment ref="AR57" authorId="16" shapeId="0" xr:uid="{304DA421-4094-466B-9193-071FC21BCE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DE 5500 A 6500 APARTIR DE NOV2024</t>
      </text>
    </comment>
    <comment ref="AD77" authorId="0" shapeId="0" xr:uid="{126D08FB-0923-4BDD-A16A-B7E783C65DFB}">
      <text>
        <r>
          <rPr>
            <b/>
            <sz val="9"/>
            <color indexed="81"/>
            <rFont val="Tahoma"/>
            <family val="2"/>
          </rPr>
          <t>Es indispensable colocar "SIN VÍNCULO LABORAL" si no in icio labores</t>
        </r>
      </text>
    </comment>
    <comment ref="Y79" authorId="1" shapeId="0" xr:uid="{E419636E-8F17-4508-828C-07FFD8B0AE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en Marzo 2022</t>
        </r>
      </text>
    </comment>
    <comment ref="AL79" authorId="2" shapeId="0" xr:uid="{56AC6054-C37F-40A1-BE1B-C42FB2168DBB}">
      <text>
        <r>
          <rPr>
            <b/>
            <sz val="9"/>
            <color indexed="81"/>
            <rFont val="Tahoma"/>
            <family val="2"/>
          </rPr>
          <t>Pycas:</t>
        </r>
        <r>
          <rPr>
            <sz val="9"/>
            <color indexed="81"/>
            <rFont val="Tahoma"/>
            <family val="2"/>
          </rPr>
          <t xml:space="preserve">
DE LIBRE DISPOSICION</t>
        </r>
      </text>
    </comment>
    <comment ref="AR79" authorId="1" shapeId="0" xr:uid="{E8555E55-EDC8-483F-9E28-53EA6EDEA7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Cambio de sueldo a partir de marzo 2023</t>
        </r>
      </text>
    </comment>
    <comment ref="AR80" authorId="1" shapeId="0" xr:uid="{26243200-BFA4-426C-96B7-F64FE6C7C9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X81" authorId="1" shapeId="0" xr:uid="{CC30896B-4F3C-4883-B617-B5F29BC72B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del BBVA al BCP</t>
        </r>
      </text>
    </comment>
    <comment ref="Y81" authorId="1" shapeId="0" xr:uid="{6BB77E61-94E1-48C2-8AB2-90EF83A41F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Junio 2022</t>
        </r>
      </text>
    </comment>
    <comment ref="AR81" authorId="17" shapeId="0" xr:uid="{3102A455-8C87-42C2-B6E4-32A72060D3A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2800 A 3200 APARTIR DE SET 24
</t>
      </text>
    </comment>
    <comment ref="FD82" authorId="1" shapeId="0" xr:uid="{CD0E10D0-446C-48E8-A330-687D013408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SIEMPRE S/ 5</t>
        </r>
      </text>
    </comment>
    <comment ref="AQ83" authorId="1" shapeId="0" xr:uid="{F6D34672-194F-43BA-B579-CBE8BF1EA110}">
      <text>
        <r>
          <rPr>
            <sz val="9"/>
            <color indexed="81"/>
            <rFont val="Tahoma"/>
            <family val="2"/>
          </rPr>
          <t>Asignación Familiar a partir de octubre 2022</t>
        </r>
      </text>
    </comment>
    <comment ref="AR83" authorId="1" shapeId="0" xr:uid="{AB418F53-C3B1-4BA7-B145-0E95FE2E3B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AY83" authorId="18" shapeId="0" xr:uid="{B4611C54-F155-4C45-A1F5-831BCC44E7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SUB. POR MATERNIDAD 11/01 al 18/04</t>
      </text>
    </comment>
    <comment ref="X85" authorId="4" shapeId="0" xr:uid="{602579CD-69C2-4CA9-9433-AD41EBA3CC81}">
      <text>
        <r>
          <rPr>
            <sz val="9"/>
            <color indexed="81"/>
            <rFont val="Tahoma"/>
            <family val="2"/>
          </rPr>
          <t>Cambio de Banco a partir de 05/2022</t>
        </r>
      </text>
    </comment>
    <comment ref="Y85" authorId="4" shapeId="0" xr:uid="{BE54FF3C-DAE3-4620-8756-88F0B738B592}">
      <text>
        <r>
          <rPr>
            <b/>
            <sz val="9"/>
            <color indexed="81"/>
            <rFont val="Tahoma"/>
            <family val="2"/>
          </rPr>
          <t>Cambio de Cuenta a partir de 05/2022 de Banbif a BCP</t>
        </r>
      </text>
    </comment>
    <comment ref="AO85" authorId="1" shapeId="0" xr:uid="{03772A2B-B447-4B62-9A16-0E18433B60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en el mes de Abril</t>
        </r>
      </text>
    </comment>
    <comment ref="AR87" authorId="1" shapeId="0" xr:uid="{F4024F0D-10A1-4FDA-958B-C92D03AD7B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6,200 a 7,000 a partir de marzo 2022</t>
        </r>
      </text>
    </comment>
    <comment ref="AR89" authorId="1" shapeId="0" xr:uid="{AC0A9E5B-74F1-47D7-8002-52CBDC59EB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S/ 3,600 A S/ 4,000 A PARTIR DE MARZO 2022</t>
        </r>
      </text>
    </comment>
    <comment ref="AR90" authorId="19" shapeId="0" xr:uid="{34301D98-51E9-4227-9321-EAD0A42C07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3800 a 4300</t>
      </text>
    </comment>
    <comment ref="AR91" authorId="20" shapeId="0" xr:uid="{50407882-DE3D-47A7-8872-1070B8AFE9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4800 a 5040</t>
      </text>
    </comment>
    <comment ref="Y92" authorId="1" shapeId="0" xr:uid="{67AA4983-8C72-4729-B59A-D146D97C77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BCP a partir del mes de Abril 2022</t>
        </r>
      </text>
    </comment>
    <comment ref="AR92" authorId="21" shapeId="0" xr:uid="{C39E1512-9B58-4F4E-8891-9C667B1124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2200 a 2600</t>
      </text>
    </comment>
    <comment ref="AR95" authorId="1" shapeId="0" xr:uid="{67C3A70E-D803-404C-9719-FF62BCBDEC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7,000 a 8,000 a partir de agosto 2024</t>
        </r>
      </text>
    </comment>
    <comment ref="AE96" authorId="1" shapeId="0" xr:uid="{56C38C61-C94C-4DFF-9B3F-E0F83EE7D7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cambio de AFP Habitat a AFP Integra flujo en el mes de Marzo 2022</t>
        </r>
      </text>
    </comment>
    <comment ref="AR97" authorId="1" shapeId="0" xr:uid="{4B253A99-58FB-4905-A2CA-B48417EB1E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Y98" authorId="1" shapeId="0" xr:uid="{3AD9A507-B662-4292-9AF1-4129334A70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Banbif a BCP</t>
        </r>
      </text>
    </comment>
    <comment ref="AE98" authorId="1" shapeId="0" xr:uid="{55BB51D3-6A1B-493B-9B76-C73B1FF824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REGIMEN AFP</t>
        </r>
      </text>
    </comment>
    <comment ref="AR99" authorId="4" shapeId="0" xr:uid="{F3097DA3-1285-4ACA-9CD9-484C79E232C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aumento de sueldo apartir de agosto 2024 de 2600 a 3000</t>
        </r>
      </text>
    </comment>
    <comment ref="AR101" authorId="1" shapeId="0" xr:uid="{97507B92-CC05-4D29-B917-28C02320FC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agosto 2022</t>
        </r>
      </text>
    </comment>
    <comment ref="Y102" authorId="1" shapeId="0" xr:uid="{28D21ADE-0FB4-44FE-88E1-4F1741F976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a partir de noviembre 2022</t>
        </r>
      </text>
    </comment>
    <comment ref="U103" authorId="1" shapeId="0" xr:uid="{4ACFE066-95B4-4F92-947E-03E2DD9C58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cargo a partir de septiembre 2022</t>
        </r>
      </text>
    </comment>
    <comment ref="E104" authorId="8" shapeId="0" xr:uid="{7FCC9191-0541-46B1-9F95-122EF0848DE9}">
      <text>
        <r>
          <rPr>
            <b/>
            <sz val="9"/>
            <color indexed="81"/>
            <rFont val="Tahoma"/>
            <family val="2"/>
          </rPr>
          <t>Yosselem YC. Chuchon:</t>
        </r>
        <r>
          <rPr>
            <sz val="9"/>
            <color indexed="81"/>
            <rFont val="Tahoma"/>
            <family val="2"/>
          </rPr>
          <t xml:space="preserve">
CARNET DE EXTRANJERÍA
</t>
        </r>
      </text>
    </comment>
    <comment ref="AR105" authorId="22" shapeId="0" xr:uid="{E5736895-6131-4DE9-A4B6-FD6984DBD7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2700 a 3300</t>
      </text>
    </comment>
    <comment ref="AR106" authorId="1" shapeId="0" xr:uid="{72164267-3FFE-4481-8194-4EAFBFD337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octubre 2022 de 3,000 a 3,600</t>
        </r>
      </text>
    </comment>
    <comment ref="AR108" authorId="1" shapeId="0" xr:uid="{471147D6-5033-4AF3-99F2-B2857F0ADA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1,800 A 2,200 A PARTIR DE MARZO 2022</t>
        </r>
      </text>
    </comment>
    <comment ref="Y109" authorId="1" shapeId="0" xr:uid="{64F9773C-A306-482F-82C7-CE8DF5896C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SEPTIEMBRE 2023</t>
        </r>
      </text>
    </comment>
    <comment ref="AO109" authorId="1" shapeId="0" xr:uid="{D0984AEF-701C-40A0-9D93-600796EAEC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desafilio el 01/07/2022</t>
        </r>
      </text>
    </comment>
    <comment ref="AE110" authorId="1" shapeId="0" xr:uid="{2B1FAF42-99B7-4454-8BC0-86E86A9733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AFP EN JULIO 2023</t>
        </r>
      </text>
    </comment>
    <comment ref="AO111" authorId="1" shapeId="0" xr:uid="{47A075DE-F6D5-4D90-9D66-5C141AB8C6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DESDE FEBRERO 2023</t>
        </r>
      </text>
    </comment>
    <comment ref="AO112" authorId="1" shapeId="0" xr:uid="{75A5DEA4-3AC7-4260-9DE0-195EF6B63C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112" authorId="1" shapeId="0" xr:uid="{8F3903DA-262A-4B7C-B134-D105270E51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agosto  2024 de 1,800 a 2500</t>
        </r>
      </text>
    </comment>
    <comment ref="AR113" authorId="1" shapeId="0" xr:uid="{3D10EF0F-56C3-4351-8B9E-42C2A603A9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AO114" authorId="1" shapeId="0" xr:uid="{39B83829-A604-4938-B042-49278DADC8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114" authorId="23" shapeId="0" xr:uid="{9F633B65-0425-4486-BC0C-18E772B314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1800 a 2500</t>
      </text>
    </comment>
    <comment ref="AO115" authorId="1" shapeId="0" xr:uid="{DCFBED8E-9C8E-41B9-877D-B3154E8217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MARZO 2023</t>
        </r>
      </text>
    </comment>
    <comment ref="Y116" authorId="1" shapeId="0" xr:uid="{2B16CB1B-ADEA-4780-9AD4-73DD408763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Abril 2022</t>
        </r>
      </text>
    </comment>
    <comment ref="AO117" authorId="1" shapeId="0" xr:uid="{67CF137B-F647-4B65-9706-5722EAAC2B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AFILIACION EPS SEPTIEMBRE</t>
        </r>
      </text>
    </comment>
    <comment ref="AR117" authorId="1" shapeId="0" xr:uid="{26D25866-296E-4D20-B298-37C12F6C79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Y118" authorId="1" shapeId="0" xr:uid="{B0D94922-03CD-4B3D-8CE7-AF864E62B0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sueldo a partir del mes de agosto 2022</t>
        </r>
      </text>
    </comment>
    <comment ref="Y119" authorId="1" shapeId="0" xr:uid="{9C85E61F-E731-49DC-B983-BFB0BEB738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CAMBIO DE CUENTA SEPTIEMBRE 2023</t>
        </r>
      </text>
    </comment>
    <comment ref="AO119" authorId="1" shapeId="0" xr:uid="{27802D40-3FEC-426B-ADFF-89CC325DE0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AFILIACIÓN JUNIO 2023</t>
        </r>
      </text>
    </comment>
    <comment ref="AR119" authorId="24" shapeId="0" xr:uid="{18D0C729-0CFD-4423-BA27-8D7055D52E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2000 A 2200 DESDE FEB 2025</t>
      </text>
    </comment>
    <comment ref="AO121" authorId="1" shapeId="0" xr:uid="{E29B990E-D48C-4436-AA9E-4BA34D9258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EPS MARZO 2023</t>
        </r>
      </text>
    </comment>
    <comment ref="AR122" authorId="25" shapeId="0" xr:uid="{0C583397-3746-44CB-9AF1-1FE76FE29E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1300 a 1800</t>
      </text>
    </comment>
    <comment ref="AO123" authorId="1" shapeId="0" xr:uid="{C44F2E59-F22B-4FC2-B551-70CA9E080A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a partir del mes de abril 2023</t>
        </r>
      </text>
    </comment>
    <comment ref="AR123" authorId="26" shapeId="0" xr:uid="{02AC5801-C3D6-448A-8144-2D8C4DFC25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5000 a 6000</t>
      </text>
    </comment>
    <comment ref="X124" authorId="27" shapeId="0" xr:uid="{E9A20C88-87DA-4E1A-9174-8E05461180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SUELDO 032024</t>
      </text>
    </comment>
    <comment ref="AR126" authorId="28" shapeId="0" xr:uid="{F2E4EA67-730C-41AC-B2B2-1E3FFD69CD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desde 1Q MARZO 2024</t>
      </text>
    </comment>
    <comment ref="X130" authorId="29" shapeId="0" xr:uid="{896E6B15-2ACC-48EA-8CB1-CBE273DAF2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CUENTA A BCP DESDE MARZO 1Q</t>
      </text>
    </comment>
    <comment ref="AR130" authorId="30" shapeId="0" xr:uid="{7E8CA803-7BF7-4C78-B4BB-0AA931EA5E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DE 5500 A 6500 APARTIR DE NOV2024</t>
      </text>
    </comment>
    <comment ref="AD151" authorId="0" shapeId="0" xr:uid="{C67E0D2C-DB2A-4959-B7AC-F125A224C6C8}">
      <text>
        <r>
          <rPr>
            <b/>
            <sz val="9"/>
            <color indexed="81"/>
            <rFont val="Tahoma"/>
            <family val="2"/>
          </rPr>
          <t>Es indispensable colocar "SIN VÍNCULO LABORAL" si no in icio labores</t>
        </r>
      </text>
    </comment>
    <comment ref="Y153" authorId="1" shapeId="0" xr:uid="{B1F04FA0-07C8-43F6-84DF-8E5FB76B70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en Marzo 2022</t>
        </r>
      </text>
    </comment>
    <comment ref="AL153" authorId="2" shapeId="0" xr:uid="{0F711C69-5384-4B2E-8E0A-624B36CB9AAC}">
      <text>
        <r>
          <rPr>
            <b/>
            <sz val="9"/>
            <color indexed="81"/>
            <rFont val="Tahoma"/>
            <family val="2"/>
          </rPr>
          <t>Pycas:</t>
        </r>
        <r>
          <rPr>
            <sz val="9"/>
            <color indexed="81"/>
            <rFont val="Tahoma"/>
            <family val="2"/>
          </rPr>
          <t xml:space="preserve">
DE LIBRE DISPOSICION</t>
        </r>
      </text>
    </comment>
    <comment ref="AR153" authorId="1" shapeId="0" xr:uid="{51F40A6A-62D9-4DA7-981E-51CE788FF3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Cambio de sueldo a partir de marzo 2023</t>
        </r>
      </text>
    </comment>
    <comment ref="AR154" authorId="1" shapeId="0" xr:uid="{BBEF89C7-6665-42EE-AB07-8C325306D3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X155" authorId="1" shapeId="0" xr:uid="{29E22828-309F-4BBA-90F1-1F5F9B694F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del BBVA al BCP</t>
        </r>
      </text>
    </comment>
    <comment ref="Y155" authorId="1" shapeId="0" xr:uid="{DC332BB9-AD61-40BE-8222-83E92AE2A9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Junio 2022</t>
        </r>
      </text>
    </comment>
    <comment ref="AR155" authorId="31" shapeId="0" xr:uid="{DD29A16E-B843-4CF4-8B35-56DA0B9F74B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2800 A 3200 APARTIR DE SET 24
</t>
      </text>
    </comment>
    <comment ref="FD156" authorId="1" shapeId="0" xr:uid="{4895224B-3196-437C-8DB6-DDC4E5F50A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SIEMPRE S/ 5</t>
        </r>
      </text>
    </comment>
    <comment ref="AQ157" authorId="1" shapeId="0" xr:uid="{6408BAC5-B9BE-4EFF-8A0E-E0D7B45DC70B}">
      <text>
        <r>
          <rPr>
            <sz val="9"/>
            <color indexed="81"/>
            <rFont val="Tahoma"/>
            <family val="2"/>
          </rPr>
          <t>Asignación Familiar a partir de octubre 2022</t>
        </r>
      </text>
    </comment>
    <comment ref="AR157" authorId="1" shapeId="0" xr:uid="{85327E09-D690-42E1-884E-1FA1BAB03E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AY157" authorId="32" shapeId="0" xr:uid="{32331721-F52C-4FD3-A0F7-F8E472195E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SUB. POR MATERNIDAD 11/01 al 18/04</t>
      </text>
    </comment>
    <comment ref="X159" authorId="4" shapeId="0" xr:uid="{E6991381-E1A4-4974-B542-F16013B970A3}">
      <text>
        <r>
          <rPr>
            <sz val="9"/>
            <color indexed="81"/>
            <rFont val="Tahoma"/>
            <family val="2"/>
          </rPr>
          <t>Cambio de Banco a partir de 05/2022</t>
        </r>
      </text>
    </comment>
    <comment ref="Y159" authorId="4" shapeId="0" xr:uid="{BCA81092-915B-4441-9A54-9C38F14E6CFC}">
      <text>
        <r>
          <rPr>
            <b/>
            <sz val="9"/>
            <color indexed="81"/>
            <rFont val="Tahoma"/>
            <family val="2"/>
          </rPr>
          <t>Cambio de Cuenta a partir de 05/2022 de Banbif a BCP</t>
        </r>
      </text>
    </comment>
    <comment ref="AO159" authorId="1" shapeId="0" xr:uid="{F3A02824-24E3-4D4B-ABB7-6680038E4F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en el mes de Abril</t>
        </r>
      </text>
    </comment>
    <comment ref="AR159" authorId="33" shapeId="0" xr:uid="{75E7CA0B-14D7-4B87-81AE-76F7CC692B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AUMETNO DE 2650 A 3000 APARTIR DE MARZO 2025</t>
      </text>
    </comment>
    <comment ref="AR161" authorId="1" shapeId="0" xr:uid="{423C2B93-96AC-44DC-BF67-64760CD461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6,200 a 7,000 a partir de marzo 2022</t>
        </r>
      </text>
    </comment>
    <comment ref="AR163" authorId="1" shapeId="0" xr:uid="{51A83A0C-E2DF-469F-8813-809C43A157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4000 A 4800 APARTIR DE MARZO 2025//
Nuevo Sueldo de S/ 3,600 A S/ 4,000 A PARTIR DE MARZO 2022</t>
        </r>
      </text>
    </comment>
    <comment ref="AR164" authorId="34" shapeId="0" xr:uid="{2EEBA28A-A1F1-46E1-BBDD-5EBE8DEC50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3800 a 4300</t>
      </text>
    </comment>
    <comment ref="AR165" authorId="35" shapeId="0" xr:uid="{6E7CC106-4B1B-4908-AC92-B430B9850B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4800 a 5040</t>
      </text>
    </comment>
    <comment ref="Y166" authorId="1" shapeId="0" xr:uid="{D15C7F76-B9CD-45AC-942D-B33C255E6C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BCP a partir del mes de Abril 2022</t>
        </r>
      </text>
    </comment>
    <comment ref="AR166" authorId="36" shapeId="0" xr:uid="{EDFE2C89-66EA-4259-9259-4565F92E20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2200 a 2600</t>
      </text>
    </comment>
    <comment ref="AR169" authorId="1" shapeId="0" xr:uid="{75CB0460-965A-4455-B18A-D7F301D51F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7,000 a 8,000 a partir de agosto 2024</t>
        </r>
      </text>
    </comment>
    <comment ref="AE170" authorId="1" shapeId="0" xr:uid="{F8685224-35FF-4614-BCB2-C807A1231A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cambio de AFP Habitat a AFP Integra flujo en el mes de Marzo 2022</t>
        </r>
      </text>
    </comment>
    <comment ref="AR170" authorId="37" shapeId="0" xr:uid="{F1DE4D70-C282-4CF8-BEED-7305EE8FE9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11500 AL 13500 APARTIR DE MARZO 2025</t>
      </text>
    </comment>
    <comment ref="AR171" authorId="1" shapeId="0" xr:uid="{E4AF800D-AC0C-47C3-854B-3FA972E43A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Y172" authorId="1" shapeId="0" xr:uid="{419AD61F-7411-4062-8FA0-9C667CFC0C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Banbif a BCP</t>
        </r>
      </text>
    </comment>
    <comment ref="AE172" authorId="1" shapeId="0" xr:uid="{17EE14A9-ADFA-4AD7-B746-A8B61B24BC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REGIMEN AFP</t>
        </r>
      </text>
    </comment>
    <comment ref="AR173" authorId="4" shapeId="0" xr:uid="{7F08AD2C-B713-43A5-8C5C-C5668E6DBDD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aumento de sueldo apartir de agosto 2024 de 2600 a 3000</t>
        </r>
      </text>
    </comment>
    <comment ref="AR175" authorId="1" shapeId="0" xr:uid="{14E77E90-210E-4231-8D35-ADE63F7DE1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5000 A 5800 APARTIR DE MARZO 2025// Nuevo sueldo a partir del mes de agosto 2022</t>
        </r>
      </text>
    </comment>
    <comment ref="Y176" authorId="1" shapeId="0" xr:uid="{3B73F90D-D42E-490B-973F-D990CE9158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a partir de noviembre 2022</t>
        </r>
      </text>
    </comment>
    <comment ref="U177" authorId="1" shapeId="0" xr:uid="{F1D29E0C-D625-49E1-B336-093E31594F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cargo a partir de septiembre 2022</t>
        </r>
      </text>
    </comment>
    <comment ref="E178" authorId="8" shapeId="0" xr:uid="{CB3A4696-5A71-4245-98E0-B49F90152BA5}">
      <text>
        <r>
          <rPr>
            <b/>
            <sz val="9"/>
            <color indexed="81"/>
            <rFont val="Tahoma"/>
            <family val="2"/>
          </rPr>
          <t>Yosselem YC. Chuchon:</t>
        </r>
        <r>
          <rPr>
            <sz val="9"/>
            <color indexed="81"/>
            <rFont val="Tahoma"/>
            <family val="2"/>
          </rPr>
          <t xml:space="preserve">
CARNET DE EXTRANJERÍA
</t>
        </r>
      </text>
    </comment>
    <comment ref="AR179" authorId="38" shapeId="0" xr:uid="{221DE24A-3840-42D8-AD91-35CD5DB886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2700 a 3300</t>
      </text>
    </comment>
    <comment ref="AR180" authorId="1" shapeId="0" xr:uid="{45B98CC2-6384-456A-9C38-19D2F3281A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octubre 2022 de 3,000 a 3,600</t>
        </r>
      </text>
    </comment>
    <comment ref="AR182" authorId="1" shapeId="0" xr:uid="{4FF565FF-7E5B-4255-8A5B-0D9BDE68D5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1,800 A 2,200 A PARTIR DE MARZO 2022</t>
        </r>
      </text>
    </comment>
    <comment ref="Y183" authorId="1" shapeId="0" xr:uid="{2F95A3BA-BA6F-404B-813F-1E1E24C915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SEPTIEMBRE 2023</t>
        </r>
      </text>
    </comment>
    <comment ref="AO183" authorId="1" shapeId="0" xr:uid="{E8597118-D343-429F-A314-6EA218E205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desafilio el 01/07/2022</t>
        </r>
      </text>
    </comment>
    <comment ref="AE184" authorId="1" shapeId="0" xr:uid="{A57C8D40-F5CC-40D1-88C2-171337369C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AFP EN JULIO 2023</t>
        </r>
      </text>
    </comment>
    <comment ref="AO185" authorId="1" shapeId="0" xr:uid="{CB6DBA42-60CE-4142-89A3-F80BFDB918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DESDE FEBRERO 2023</t>
        </r>
      </text>
    </comment>
    <comment ref="AO186" authorId="1" shapeId="0" xr:uid="{4E1F8B2A-23D9-4727-B2B7-167B81C151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186" authorId="1" shapeId="0" xr:uid="{EA67334F-8D96-4BEF-B37A-FA3493CDED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agosto  2024 de 1,800 a 2500</t>
        </r>
      </text>
    </comment>
    <comment ref="AR187" authorId="1" shapeId="0" xr:uid="{2F1FF8BB-E885-421B-BF47-7B4A335A0B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AO188" authorId="1" shapeId="0" xr:uid="{6C7F4A72-ECB9-4855-AF7E-5B2231AC9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188" authorId="39" shapeId="0" xr:uid="{1D9310F9-578E-44AE-9689-1B766654F9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1800 a 2500</t>
      </text>
    </comment>
    <comment ref="AO189" authorId="1" shapeId="0" xr:uid="{508B1088-8C9B-41DA-8020-773DD3166A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MARZO 2023</t>
        </r>
      </text>
    </comment>
    <comment ref="Y190" authorId="1" shapeId="0" xr:uid="{665A4AF0-CCA8-41BF-8903-DCCD945348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Abril 2022</t>
        </r>
      </text>
    </comment>
    <comment ref="AO191" authorId="1" shapeId="0" xr:uid="{50AF832E-DDCF-468D-A614-1ECAA0A12A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AFILIACION EPS SEPTIEMBRE</t>
        </r>
      </text>
    </comment>
    <comment ref="AR191" authorId="1" shapeId="0" xr:uid="{50E79DCE-2688-4CA2-B5C0-31BE9E42EF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Y192" authorId="1" shapeId="0" xr:uid="{2599074A-5E31-49C5-B604-D0F94A02E8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sueldo a partir del mes de agosto 2022</t>
        </r>
      </text>
    </comment>
    <comment ref="Y193" authorId="1" shapeId="0" xr:uid="{2D851E89-1920-46B0-A287-600B32DA73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CAMBIO DE CUENTA SEPTIEMBRE 2023</t>
        </r>
      </text>
    </comment>
    <comment ref="AO193" authorId="1" shapeId="0" xr:uid="{D4A9B293-67F8-490F-913A-FEB6AE857C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AFILIACIÓN JUNIO 2023</t>
        </r>
      </text>
    </comment>
    <comment ref="AR193" authorId="40" shapeId="0" xr:uid="{92A25869-9373-45A1-9C25-99466EAD06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2000 A 2200 DESDE FEB 2025</t>
      </text>
    </comment>
    <comment ref="AO195" authorId="1" shapeId="0" xr:uid="{9FBC4C4A-37B7-43BC-9271-6775AB0016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EPS MARZO 2023</t>
        </r>
      </text>
    </comment>
    <comment ref="AR196" authorId="41" shapeId="0" xr:uid="{A43F2550-DE91-4FDB-AEB2-DB3FE6145B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1300 a 1800</t>
      </text>
    </comment>
    <comment ref="AO197" authorId="1" shapeId="0" xr:uid="{CEF3AE6D-5613-4B9F-B636-E4C9914E1C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a partir del mes de abril 2023</t>
        </r>
      </text>
    </comment>
    <comment ref="AR197" authorId="42" shapeId="0" xr:uid="{794D43FB-337F-4B7D-B323-93BE5BCA14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5000 a 6000</t>
      </text>
    </comment>
    <comment ref="X198" authorId="43" shapeId="0" xr:uid="{28D6E6DB-A9A7-4F58-8D95-2837255117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SUELDO 032024</t>
      </text>
    </comment>
    <comment ref="AR200" authorId="44" shapeId="0" xr:uid="{6E104541-9D79-4429-A2EF-7D8900C24E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desde 1Q MARZO 2024</t>
      </text>
    </comment>
    <comment ref="X204" authorId="45" shapeId="0" xr:uid="{A7F2FD24-9781-4244-ADC8-FA4BAB5E14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CUENTA A BCP DESDE MARZO 1Q</t>
      </text>
    </comment>
    <comment ref="AR204" authorId="46" shapeId="0" xr:uid="{4BB5FC2F-6D26-4862-9DAA-91F0C64CFB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DE 5500 A 6500 APARTIR DE NOV2024</t>
      </text>
    </comment>
    <comment ref="F221" authorId="47" shapeId="0" xr:uid="{8C1646A5-1F19-426C-BA3F-E72348F4F3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PAGAR TODO EN QUINCENA</t>
      </text>
    </comment>
    <comment ref="X221" authorId="48" shapeId="0" xr:uid="{A2A1BDA1-95D4-4CE3-8042-723363FBC5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 TXT PAGO POR CHEQUE</t>
      </text>
    </comment>
    <comment ref="Y221" authorId="49" shapeId="0" xr:uid="{9E3F1C7D-8BFB-4DD9-894C-4FA5D0CAB9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GENERAR TXT/ PAGO POR CHEQUE</t>
      </text>
    </comment>
    <comment ref="AD250" authorId="0" shapeId="0" xr:uid="{4D52E623-CDE6-4336-AB28-C07B6851C883}">
      <text>
        <r>
          <rPr>
            <b/>
            <sz val="9"/>
            <color indexed="81"/>
            <rFont val="Tahoma"/>
            <family val="2"/>
          </rPr>
          <t>Es indispensable colocar "SIN VÍNCULO LABORAL" si no in icio labores</t>
        </r>
      </text>
    </comment>
    <comment ref="Y252" authorId="1" shapeId="0" xr:uid="{0C36F4F8-B9C7-4DFB-AAE9-E9D61B4758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en Marzo 2022</t>
        </r>
      </text>
    </comment>
    <comment ref="AL252" authorId="2" shapeId="0" xr:uid="{5645D6AF-E446-4448-8468-AAE34CBAE9C6}">
      <text>
        <r>
          <rPr>
            <b/>
            <sz val="9"/>
            <color indexed="81"/>
            <rFont val="Tahoma"/>
            <family val="2"/>
          </rPr>
          <t>Pycas:</t>
        </r>
        <r>
          <rPr>
            <sz val="9"/>
            <color indexed="81"/>
            <rFont val="Tahoma"/>
            <family val="2"/>
          </rPr>
          <t xml:space="preserve">
DE LIBRE DISPOSICION</t>
        </r>
      </text>
    </comment>
    <comment ref="AR252" authorId="1" shapeId="0" xr:uid="{6CC2CE75-9317-41D6-A3D4-B8F7986436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Cambio de sueldo a partir de marzo 2023</t>
        </r>
      </text>
    </comment>
    <comment ref="AR253" authorId="1" shapeId="0" xr:uid="{6747AF50-A6BC-4804-A371-D500CFF2A9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X254" authorId="1" shapeId="0" xr:uid="{94FADC62-1BA6-466E-92BA-AEFEDBB744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del BBVA al BCP</t>
        </r>
      </text>
    </comment>
    <comment ref="Y254" authorId="1" shapeId="0" xr:uid="{D8DC86BD-A214-4CEC-9754-F3068B4537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Junio 2022</t>
        </r>
      </text>
    </comment>
    <comment ref="AR254" authorId="50" shapeId="0" xr:uid="{2B1E7B71-B0CE-4050-80D3-1F00864C06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2800 A 3200 APARTIR DE SET 24
</t>
      </text>
    </comment>
    <comment ref="FD255" authorId="1" shapeId="0" xr:uid="{80F20F18-39A6-4AB2-85FF-2222D2C9F1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SIEMPRE S/ 5</t>
        </r>
      </text>
    </comment>
    <comment ref="AQ256" authorId="1" shapeId="0" xr:uid="{BCE24294-1D7B-4688-B28C-A433FF35ADCB}">
      <text>
        <r>
          <rPr>
            <sz val="9"/>
            <color indexed="81"/>
            <rFont val="Tahoma"/>
            <family val="2"/>
          </rPr>
          <t>Asignación Familiar a partir de octubre 2022</t>
        </r>
      </text>
    </comment>
    <comment ref="AR256" authorId="1" shapeId="0" xr:uid="{A2F9241A-110B-4ADF-A4ED-B21DFF71B3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AY256" authorId="51" shapeId="0" xr:uid="{05D69924-38B9-402B-BC19-32EE9FDC44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SUB. POR MATERNIDAD 11/01 al 18/04</t>
      </text>
    </comment>
    <comment ref="X258" authorId="4" shapeId="0" xr:uid="{085E5D18-E774-4FCB-823C-5D2627670CC4}">
      <text>
        <r>
          <rPr>
            <sz val="9"/>
            <color indexed="81"/>
            <rFont val="Tahoma"/>
            <family val="2"/>
          </rPr>
          <t>Cambio de Banco a partir de 05/2022</t>
        </r>
      </text>
    </comment>
    <comment ref="Y258" authorId="4" shapeId="0" xr:uid="{BC1E6448-B0FC-449B-8152-85B47779C2F1}">
      <text>
        <r>
          <rPr>
            <b/>
            <sz val="9"/>
            <color indexed="81"/>
            <rFont val="Tahoma"/>
            <family val="2"/>
          </rPr>
          <t>Cambio de Cuenta a partir de 05/2022 de Banbif a BCP</t>
        </r>
      </text>
    </comment>
    <comment ref="AO258" authorId="1" shapeId="0" xr:uid="{B45BD11C-873A-4647-88F1-C50A413CD9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en el mes de Abril</t>
        </r>
      </text>
    </comment>
    <comment ref="AR258" authorId="52" shapeId="0" xr:uid="{2E7D3823-61EC-4327-8FD2-5C9F4AA55A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AUMETNO DE 2650 A 3000 APARTIR DE MARZO 2025</t>
      </text>
    </comment>
    <comment ref="AR260" authorId="1" shapeId="0" xr:uid="{AEE9A305-B282-4EB2-A252-D1D5C3E5ED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6,200 a 7,000 a partir de marzo 2022</t>
        </r>
      </text>
    </comment>
    <comment ref="AR262" authorId="1" shapeId="0" xr:uid="{5F5BFBF1-484C-4D1B-BD3A-2AFD676912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4000 A 4800 APARTIR DE MARZO 2025//
Nuevo Sueldo de S/ 3,600 A S/ 4,000 A PARTIR DE MARZO 2022</t>
        </r>
      </text>
    </comment>
    <comment ref="AR263" authorId="53" shapeId="0" xr:uid="{9D7E94E0-3D14-45F6-9376-0214166DC5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3800 a 4300</t>
      </text>
    </comment>
    <comment ref="AR264" authorId="54" shapeId="0" xr:uid="{7171F53A-93AB-4110-A225-B5AC14B9A3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4800 a 5040</t>
      </text>
    </comment>
    <comment ref="Y265" authorId="1" shapeId="0" xr:uid="{C74EA083-8BC2-46A6-90D0-F552A0EDEE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BCP a partir del mes de Abril 2022</t>
        </r>
      </text>
    </comment>
    <comment ref="AR265" authorId="55" shapeId="0" xr:uid="{7357FD5F-E759-4170-BAFC-A5A36E145D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2200 a 2600</t>
      </text>
    </comment>
    <comment ref="AR268" authorId="1" shapeId="0" xr:uid="{8ED424AB-A690-4DAD-88FB-5BA41A63BF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7,000 a 8,000 a partir de agosto 2024</t>
        </r>
      </text>
    </comment>
    <comment ref="AE269" authorId="1" shapeId="0" xr:uid="{FE2E191F-DCE2-42FE-BAC1-4BF321D456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cambio de AFP Habitat a AFP Integra flujo en el mes de Marzo 2022</t>
        </r>
      </text>
    </comment>
    <comment ref="AR269" authorId="56" shapeId="0" xr:uid="{6DCE653B-FA10-4181-9E5D-2958237CE2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13500 A 15000 APARTIR DE ABR2025
AUMENTO DE 11500 AL 13500 APARTIR DE MARZO 2025</t>
      </text>
    </comment>
    <comment ref="AR270" authorId="1" shapeId="0" xr:uid="{FA9ACF13-7452-4FE2-B029-A804B77129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Y271" authorId="1" shapeId="0" xr:uid="{B73D5A84-BA01-44C8-AE5C-58007E0935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Banbif a BCP</t>
        </r>
      </text>
    </comment>
    <comment ref="AE271" authorId="1" shapeId="0" xr:uid="{53DD1D20-3B44-4C36-B8C0-A020417824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REGIMEN AFP</t>
        </r>
      </text>
    </comment>
    <comment ref="AR272" authorId="4" shapeId="0" xr:uid="{CF48F9DE-05BF-4EB5-82E5-A6715DBB47C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aumento de sueldo apartir de agosto 2024 de 2600 a 3000</t>
        </r>
      </text>
    </comment>
    <comment ref="AR274" authorId="1" shapeId="0" xr:uid="{FF8AF7EC-5418-41AA-982B-8DA6073BCC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5000 A 5800 APARTIR DE MARZO 2025// Nuevo sueldo a partir del mes de agosto 2022</t>
        </r>
      </text>
    </comment>
    <comment ref="Y275" authorId="1" shapeId="0" xr:uid="{D2CE08EC-4557-4445-B3BB-6B80DD6141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a partir de noviembre 2022</t>
        </r>
      </text>
    </comment>
    <comment ref="U276" authorId="1" shapeId="0" xr:uid="{7B29FCF6-C3E7-42AB-8649-0B7BC30750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cargo a partir de septiembre 2022</t>
        </r>
      </text>
    </comment>
    <comment ref="E277" authorId="8" shapeId="0" xr:uid="{814D7F7B-684C-4426-8691-F23BF1306330}">
      <text>
        <r>
          <rPr>
            <b/>
            <sz val="9"/>
            <color indexed="81"/>
            <rFont val="Tahoma"/>
            <family val="2"/>
          </rPr>
          <t>Yosselem YC. Chuchon:</t>
        </r>
        <r>
          <rPr>
            <sz val="9"/>
            <color indexed="81"/>
            <rFont val="Tahoma"/>
            <family val="2"/>
          </rPr>
          <t xml:space="preserve">
CARNET DE EXTRANJERÍA
</t>
        </r>
      </text>
    </comment>
    <comment ref="AR278" authorId="57" shapeId="0" xr:uid="{4129204F-9F8E-4EF7-83CC-1DCC67F0B8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2700 a 3300</t>
      </text>
    </comment>
    <comment ref="AR279" authorId="1" shapeId="0" xr:uid="{08761794-148C-46D6-9054-1CB6C2B2C5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octubre 2022 de 3,000 a 3,600</t>
        </r>
      </text>
    </comment>
    <comment ref="AR280" authorId="1" shapeId="0" xr:uid="{1572EE9A-C6CB-432B-BA09-61A1E82561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1,800 A 2,200 A PARTIR DE MARZO 2022</t>
        </r>
      </text>
    </comment>
    <comment ref="Y281" authorId="1" shapeId="0" xr:uid="{5BACA6E4-9F68-4021-B8DB-CEDE13EDA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SEPTIEMBRE 2023</t>
        </r>
      </text>
    </comment>
    <comment ref="AO281" authorId="1" shapeId="0" xr:uid="{5B59848A-6F20-4CFE-8A72-30D5BC0774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desafilio el 01/07/2022</t>
        </r>
      </text>
    </comment>
    <comment ref="AE282" authorId="1" shapeId="0" xr:uid="{A6DBD43A-52E5-46B1-9DFF-D6FAFCC88C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AFP EN JULIO 2023</t>
        </r>
      </text>
    </comment>
    <comment ref="AO283" authorId="1" shapeId="0" xr:uid="{862EA6C7-EC25-43AC-9B94-D83DF60DF8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DESDE FEBRERO 2023</t>
        </r>
      </text>
    </comment>
    <comment ref="AO284" authorId="1" shapeId="0" xr:uid="{FBE35808-D751-400C-A4D5-5423EE8F1B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284" authorId="1" shapeId="0" xr:uid="{DD8749D7-168A-4D1C-B846-21343808FA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agosto  2024 de 1,800 a 2500</t>
        </r>
      </text>
    </comment>
    <comment ref="AR285" authorId="1" shapeId="0" xr:uid="{AFD20CEB-DD23-4715-AAD8-A48F26747A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AO286" authorId="1" shapeId="0" xr:uid="{E9352F79-BDA4-4C3C-8D3F-3AD30F8164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286" authorId="58" shapeId="0" xr:uid="{37EB85E8-D6AF-4AAE-B3BA-785113AE5D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1800 a 2500</t>
      </text>
    </comment>
    <comment ref="AO287" authorId="1" shapeId="0" xr:uid="{7A745A0E-82DA-48BC-8214-F1244C2454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MARZO 2023</t>
        </r>
      </text>
    </comment>
    <comment ref="Y288" authorId="1" shapeId="0" xr:uid="{CB8B89E1-B65A-4A40-90E0-09626797D2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Abril 2022</t>
        </r>
      </text>
    </comment>
    <comment ref="AO289" authorId="1" shapeId="0" xr:uid="{3BBD4031-2CD5-45E4-A139-76609D8E56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AFILIACION EPS SEPTIEMBRE</t>
        </r>
      </text>
    </comment>
    <comment ref="AR289" authorId="1" shapeId="0" xr:uid="{B202CF05-F873-40AA-ACC5-C6979C3AF0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Y290" authorId="1" shapeId="0" xr:uid="{EBA3DA50-C150-4DB0-A57F-AAA39E64CA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sueldo a partir del mes de agosto 2022</t>
        </r>
      </text>
    </comment>
    <comment ref="Y291" authorId="1" shapeId="0" xr:uid="{190FEE3A-0036-4568-9FAA-28632CBCB6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CAMBIO DE CUENTA SEPTIEMBRE 2023</t>
        </r>
      </text>
    </comment>
    <comment ref="AO291" authorId="1" shapeId="0" xr:uid="{0272A4FA-907B-475C-A85A-0C8EA582CA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AFILIACIÓN JUNIO 2023</t>
        </r>
      </text>
    </comment>
    <comment ref="AR291" authorId="59" shapeId="0" xr:uid="{0E0F3270-A41A-4D1A-AC3B-555489494F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2000 A 2200 DESDE FEB 2025</t>
      </text>
    </comment>
    <comment ref="AO293" authorId="1" shapeId="0" xr:uid="{106FDD5A-9A1A-419D-9AE0-35DF59FAC0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EPS MARZO 2023</t>
        </r>
      </text>
    </comment>
    <comment ref="AR294" authorId="60" shapeId="0" xr:uid="{640E6EC9-3CC2-491A-93EE-D5282C281E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1300 a 1800</t>
      </text>
    </comment>
    <comment ref="AO295" authorId="1" shapeId="0" xr:uid="{DE8F3DA4-C621-4BC9-911A-1D6654D00B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a partir del mes de abril 2023</t>
        </r>
      </text>
    </comment>
    <comment ref="AR295" authorId="61" shapeId="0" xr:uid="{03026B4A-1DE5-4E72-BF0C-4013F2FD81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5000 a 6000</t>
      </text>
    </comment>
    <comment ref="X296" authorId="62" shapeId="0" xr:uid="{8E52F1B5-FEAB-49EF-A476-F9ECC9A147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SUELDO 032024</t>
      </text>
    </comment>
    <comment ref="AR298" authorId="63" shapeId="0" xr:uid="{37C7B8F9-A012-4B46-9F76-719A111111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desde 1Q MARZO 2024</t>
      </text>
    </comment>
    <comment ref="AR301" authorId="64" shapeId="0" xr:uid="{0DA71B33-6EB9-4B2D-BAA4-E88F970AAC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3700 A 4700 APARTIR DE ABR2025</t>
      </text>
    </comment>
    <comment ref="X302" authorId="65" shapeId="0" xr:uid="{0DFE9AB7-A87E-42F7-9E86-63D8D0A09E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CUENTA A BCP DESDE MARZO 1Q</t>
      </text>
    </comment>
    <comment ref="AR302" authorId="66" shapeId="0" xr:uid="{945B841F-BF33-493C-B6F8-071C721919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DE 5500 A 6500 APARTIR DE NOV2024</t>
      </text>
    </comment>
    <comment ref="AR311" authorId="67" shapeId="0" xr:uid="{B52A4777-D2B6-4B30-84E8-8388C2DBA5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2200 AL 3000 APARTIR DE ABR2025</t>
      </text>
    </comment>
    <comment ref="F319" authorId="68" shapeId="0" xr:uid="{4C37BB09-C6C7-43D6-80B4-9BF07192CA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PAGAR TODO EN QUINCENA</t>
      </text>
    </comment>
    <comment ref="X319" authorId="69" shapeId="0" xr:uid="{AA798539-FEDC-4FD1-AEC4-D576D14DF2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 TXT PAGO POR CHEQUE</t>
      </text>
    </comment>
    <comment ref="Y319" authorId="70" shapeId="0" xr:uid="{46B98B3B-1BB2-4328-8D77-E26B11D078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GENERAR TXT/ PAGO POR CHEQUE</t>
      </text>
    </comment>
    <comment ref="AD324" authorId="0" shapeId="0" xr:uid="{296D307D-585D-4ABC-B0AE-601A1213A91B}">
      <text>
        <r>
          <rPr>
            <b/>
            <sz val="9"/>
            <color indexed="81"/>
            <rFont val="Tahoma"/>
            <family val="2"/>
          </rPr>
          <t>Es indispensable colocar "SIN VÍNCULO LABORAL" si no in icio labores</t>
        </r>
      </text>
    </comment>
    <comment ref="Y326" authorId="1" shapeId="0" xr:uid="{D55CF4A4-89B5-42C3-8A7F-8F367EB87D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en Marzo 2022</t>
        </r>
      </text>
    </comment>
    <comment ref="AL326" authorId="2" shapeId="0" xr:uid="{D3906CE7-843B-48A8-B2EB-95BBD2F8946A}">
      <text>
        <r>
          <rPr>
            <b/>
            <sz val="9"/>
            <color indexed="81"/>
            <rFont val="Tahoma"/>
            <family val="2"/>
          </rPr>
          <t>Pycas:</t>
        </r>
        <r>
          <rPr>
            <sz val="9"/>
            <color indexed="81"/>
            <rFont val="Tahoma"/>
            <family val="2"/>
          </rPr>
          <t xml:space="preserve">
DE LIBRE DISPOSICION</t>
        </r>
      </text>
    </comment>
    <comment ref="AR326" authorId="1" shapeId="0" xr:uid="{8D52965D-20D1-455F-A3A3-FE38908F12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Cambio de sueldo a partir de marzo 2023</t>
        </r>
      </text>
    </comment>
    <comment ref="AR327" authorId="1" shapeId="0" xr:uid="{7F0D31C1-6228-41B3-AD34-0FEAB56639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X328" authorId="1" shapeId="0" xr:uid="{BB96648A-A188-4F5A-8EBA-FB557E5FE2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del BBVA al BCP</t>
        </r>
      </text>
    </comment>
    <comment ref="Y328" authorId="1" shapeId="0" xr:uid="{8A7501CC-3BF4-4FB2-8AEC-38B99BCFC9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Junio 2022</t>
        </r>
      </text>
    </comment>
    <comment ref="AR328" authorId="71" shapeId="0" xr:uid="{BBCF529D-2CAC-4AC1-B513-07E54B960D7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2800 A 3200 APARTIR DE SET 24
</t>
      </text>
    </comment>
    <comment ref="FD329" authorId="1" shapeId="0" xr:uid="{0C7DCB2B-F03B-4F26-8001-0DA05B45E5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SIEMPRE S/ 5</t>
        </r>
      </text>
    </comment>
    <comment ref="AQ330" authorId="1" shapeId="0" xr:uid="{DB283CA8-3DB2-4099-9F33-3DED4B7AB0EC}">
      <text>
        <r>
          <rPr>
            <sz val="9"/>
            <color indexed="81"/>
            <rFont val="Tahoma"/>
            <family val="2"/>
          </rPr>
          <t>Asignación Familiar a partir de octubre 2022</t>
        </r>
      </text>
    </comment>
    <comment ref="AR330" authorId="1" shapeId="0" xr:uid="{40EE0BFC-4AFB-45B2-914F-5C4553BCB2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X332" authorId="4" shapeId="0" xr:uid="{F034282E-785D-452F-B458-96EC8325413F}">
      <text>
        <r>
          <rPr>
            <sz val="9"/>
            <color indexed="81"/>
            <rFont val="Tahoma"/>
            <family val="2"/>
          </rPr>
          <t>Cambio de Banco a partir de 05/2022</t>
        </r>
      </text>
    </comment>
    <comment ref="Y332" authorId="4" shapeId="0" xr:uid="{E91915C2-DFE8-49D4-936B-BDD2D114B120}">
      <text>
        <r>
          <rPr>
            <b/>
            <sz val="9"/>
            <color indexed="81"/>
            <rFont val="Tahoma"/>
            <family val="2"/>
          </rPr>
          <t>Cambio de Cuenta a partir de 05/2022 de Banbif a BCP</t>
        </r>
      </text>
    </comment>
    <comment ref="AO332" authorId="1" shapeId="0" xr:uid="{CF88E67C-AC6F-4C1B-B232-D24D0BFEB9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en el mes de Abril</t>
        </r>
      </text>
    </comment>
    <comment ref="AR332" authorId="72" shapeId="0" xr:uid="{4E637D5B-2137-4FBF-87AA-77998721FA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AUMETNO DE 2650 A 3000 APARTIR DE MARZO 2025</t>
      </text>
    </comment>
    <comment ref="AR334" authorId="1" shapeId="0" xr:uid="{6AED7F64-B06E-428F-9A6D-EBB2D11A06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6,200 a 7,000 a partir de marzo 2022</t>
        </r>
      </text>
    </comment>
    <comment ref="AR336" authorId="1" shapeId="0" xr:uid="{C5A4ACDC-2499-45C3-B180-02742302D6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4000 A 4800 APARTIR DE MARZO 2025//
Nuevo Sueldo de S/ 3,600 A S/ 4,000 A PARTIR DE MARZO 2022</t>
        </r>
      </text>
    </comment>
    <comment ref="AR337" authorId="73" shapeId="0" xr:uid="{49AFFDD9-CFC1-4CCA-845C-EC19549646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3800 a 4300</t>
      </text>
    </comment>
    <comment ref="AR338" authorId="74" shapeId="0" xr:uid="{899E608E-5782-42AA-97EA-422701D5B0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4800 a 5040</t>
      </text>
    </comment>
    <comment ref="Y339" authorId="1" shapeId="0" xr:uid="{51C9C371-EC5A-4A4F-8F91-D76D54D575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BCP a partir del mes de Abril 2022</t>
        </r>
      </text>
    </comment>
    <comment ref="AR339" authorId="75" shapeId="0" xr:uid="{002F445E-A36E-417D-81B9-72259F94DE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2200 a 2600</t>
      </text>
    </comment>
    <comment ref="AR342" authorId="1" shapeId="0" xr:uid="{72F0265B-627F-47D4-9529-DC26A0E700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7,000 a 8,000 a partir de agosto 2024</t>
        </r>
      </text>
    </comment>
    <comment ref="AE343" authorId="1" shapeId="0" xr:uid="{970EFC2E-DFA4-4FB8-A4A2-F33B073597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cambio de AFP Habitat a AFP Integra flujo en el mes de Marzo 2022</t>
        </r>
      </text>
    </comment>
    <comment ref="AR343" authorId="76" shapeId="0" xr:uid="{A95CF02B-020E-4F3E-A388-8E48A82978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13500 A 15000 APARTIR DE ABR2025
AUMENTO DE 11500 AL 13500 APARTIR DE MARZO 2025</t>
      </text>
    </comment>
    <comment ref="AR344" authorId="1" shapeId="0" xr:uid="{51DE512A-A2AC-42D1-A511-5F627911DD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Y345" authorId="1" shapeId="0" xr:uid="{C1710999-CDDB-4BE6-98C8-84750A8327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Banbif a BCP</t>
        </r>
      </text>
    </comment>
    <comment ref="AE345" authorId="1" shapeId="0" xr:uid="{03EC8BA7-5379-4D32-98DF-74FA74B8D4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REGIMEN AFP</t>
        </r>
      </text>
    </comment>
    <comment ref="AR346" authorId="4" shapeId="0" xr:uid="{FB3BC4AA-D873-4ADF-A6C3-1E3C30895C8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aumento de sueldo apartir de agosto 2024 de 2600 a 3000</t>
        </r>
      </text>
    </comment>
    <comment ref="AR348" authorId="1" shapeId="0" xr:uid="{835D35D4-EF14-4675-BA72-A7911019AF8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5000 A 5800 APARTIR DE MARZO 2025// Nuevo sueldo a partir del mes de agosto 2022</t>
        </r>
      </text>
    </comment>
    <comment ref="Y349" authorId="1" shapeId="0" xr:uid="{4CBEB38C-0CB9-4CC6-8659-35AFB8B027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a partir de noviembre 2022</t>
        </r>
      </text>
    </comment>
    <comment ref="U350" authorId="1" shapeId="0" xr:uid="{BEDAFCE5-27DF-408F-9C22-77F7988AE6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cargo a partir de septiembre 2022</t>
        </r>
      </text>
    </comment>
    <comment ref="E351" authorId="8" shapeId="0" xr:uid="{0E863151-98A3-48DF-988E-8F1EB448D1A0}">
      <text>
        <r>
          <rPr>
            <b/>
            <sz val="9"/>
            <color indexed="81"/>
            <rFont val="Tahoma"/>
            <family val="2"/>
          </rPr>
          <t>Yosselem YC. Chuchon:</t>
        </r>
        <r>
          <rPr>
            <sz val="9"/>
            <color indexed="81"/>
            <rFont val="Tahoma"/>
            <family val="2"/>
          </rPr>
          <t xml:space="preserve">
CARNET DE EXTRANJERÍA
</t>
        </r>
      </text>
    </comment>
    <comment ref="AR352" authorId="77" shapeId="0" xr:uid="{47D23611-985E-49CD-9F83-B9637B1870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2700 a 3300</t>
      </text>
    </comment>
    <comment ref="AR353" authorId="1" shapeId="0" xr:uid="{DBAD55D9-1BB0-4C20-8549-9DB1FED975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octubre 2022 de 3,000 a 3,600</t>
        </r>
      </text>
    </comment>
    <comment ref="AR354" authorId="1" shapeId="0" xr:uid="{3EBC63D4-2857-4079-8BC3-D4A7BB2676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1,800 A 2,200 A PARTIR DE MARZO 2022</t>
        </r>
      </text>
    </comment>
    <comment ref="Y355" authorId="1" shapeId="0" xr:uid="{8F665440-3805-4B85-B516-568208008C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SEPTIEMBRE 2023</t>
        </r>
      </text>
    </comment>
    <comment ref="AO355" authorId="1" shapeId="0" xr:uid="{BCB289AA-B1DC-4DEE-A3C6-C2EAF9F99CD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desafilio el 01/07/2022</t>
        </r>
      </text>
    </comment>
    <comment ref="AE356" authorId="1" shapeId="0" xr:uid="{02433710-D6A5-43E2-9AC7-23B87A69A8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AFP EN JULIO 2023</t>
        </r>
      </text>
    </comment>
    <comment ref="AO357" authorId="1" shapeId="0" xr:uid="{06258041-DB3E-4048-A06A-AEFFD91E86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DESDE FEBRERO 2023</t>
        </r>
      </text>
    </comment>
    <comment ref="AO358" authorId="1" shapeId="0" xr:uid="{16514AE0-5C85-4831-B1DE-6BA17F586B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358" authorId="1" shapeId="0" xr:uid="{C58D9F14-0BE4-412C-8908-6BA9C46CF2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agosto  2024 de 1,800 a 2500</t>
        </r>
      </text>
    </comment>
    <comment ref="AR359" authorId="1" shapeId="0" xr:uid="{280A8829-2A67-400F-8CD5-C9C5F519AB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AO360" authorId="1" shapeId="0" xr:uid="{F2FC5BDF-02C4-4AE2-AC0F-86CEE40FFB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360" authorId="78" shapeId="0" xr:uid="{384FFEF1-2E05-49DF-9EA1-D33F65A100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1800 a 2500</t>
      </text>
    </comment>
    <comment ref="AO361" authorId="1" shapeId="0" xr:uid="{C312D135-F174-48EC-BF19-26CEDF3323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MARZO 2023</t>
        </r>
      </text>
    </comment>
    <comment ref="Y362" authorId="1" shapeId="0" xr:uid="{63CD65F0-CF90-4424-BB22-3CF745F927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Abril 2022</t>
        </r>
      </text>
    </comment>
    <comment ref="AO363" authorId="1" shapeId="0" xr:uid="{303BA020-49EC-4899-A6CA-580FE07EEB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AFILIACION EPS SEPTIEMBRE</t>
        </r>
      </text>
    </comment>
    <comment ref="AR363" authorId="1" shapeId="0" xr:uid="{8390E09B-5E70-4512-8304-F7E6E7BAF2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Y364" authorId="1" shapeId="0" xr:uid="{081162AD-5A10-4277-9912-94C9056522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sueldo a partir del mes de agosto 2022</t>
        </r>
      </text>
    </comment>
    <comment ref="Y365" authorId="1" shapeId="0" xr:uid="{F0670CFC-F94D-43D1-872B-320A418759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CAMBIO DE CUENTA SEPTIEMBRE 2023</t>
        </r>
      </text>
    </comment>
    <comment ref="AO365" authorId="1" shapeId="0" xr:uid="{2B6D4253-7D0B-4FE8-83BC-A897A71296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AFILIACIÓN JUNIO 2023</t>
        </r>
      </text>
    </comment>
    <comment ref="AR365" authorId="79" shapeId="0" xr:uid="{AC8F88B0-0C92-4B51-94B4-A5676CE328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2000 A 2200 DESDE FEB 2025</t>
      </text>
    </comment>
    <comment ref="AO367" authorId="1" shapeId="0" xr:uid="{2FBF4FAD-817D-4937-959C-7F7C52CCD8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EPS MARZO 2023</t>
        </r>
      </text>
    </comment>
    <comment ref="AR368" authorId="80" shapeId="0" xr:uid="{50B22234-E27A-4644-8247-F54F906618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1300 a 1800</t>
      </text>
    </comment>
    <comment ref="X369" authorId="81" shapeId="0" xr:uid="{63D8DC43-61AD-4B4F-B9EA-DE663B836D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SUELDO 032024</t>
      </text>
    </comment>
    <comment ref="AR371" authorId="82" shapeId="0" xr:uid="{5DB2AE13-9ADB-42A6-97AA-936548CA73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desde 1Q MARZO 2024</t>
      </text>
    </comment>
    <comment ref="AR374" authorId="83" shapeId="0" xr:uid="{0B9B30E1-CCAD-4664-8669-94D04FB923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3700 A 4700 APARTIR DE ABR2025</t>
      </text>
    </comment>
    <comment ref="X375" authorId="84" shapeId="0" xr:uid="{77C3E709-BEEB-4D18-B891-7CF6F9B13E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CUENTA A BCP DESDE MARZO 1Q</t>
      </text>
    </comment>
    <comment ref="AR375" authorId="85" shapeId="0" xr:uid="{26794563-CE8B-4A05-92E2-CD9956C4B9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DE 5500 A 6500 APARTIR DE NOV2024</t>
      </text>
    </comment>
    <comment ref="AR384" authorId="86" shapeId="0" xr:uid="{F63E7DC9-C398-4278-B587-2DCD98D154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2200 AL 3000 APARTIR DE ABR2025</t>
      </text>
    </comment>
    <comment ref="F392" authorId="87" shapeId="0" xr:uid="{2CBCF745-93C6-41AD-84CF-EDC6BA689B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PAGAR TODO EN QUINCENA</t>
      </text>
    </comment>
    <comment ref="X392" authorId="88" shapeId="0" xr:uid="{AA9AF467-C6AA-4054-9C3A-05A037B950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 TXT PAGO POR CHEQUE</t>
      </text>
    </comment>
    <comment ref="Y392" authorId="89" shapeId="0" xr:uid="{E889929A-5EB1-4CC1-B146-2E3D887979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GENERAR TXT/ PAGO POR CHEQUE</t>
      </text>
    </comment>
    <comment ref="AD399" authorId="0" shapeId="0" xr:uid="{D15A5D3C-02C6-42CE-8395-E3BB9B1F194E}">
      <text>
        <r>
          <rPr>
            <b/>
            <sz val="9"/>
            <color indexed="81"/>
            <rFont val="Tahoma"/>
            <family val="2"/>
          </rPr>
          <t>Es indispensable colocar "SIN VÍNCULO LABORAL" si no in icio labores</t>
        </r>
      </text>
    </comment>
    <comment ref="Y401" authorId="1" shapeId="0" xr:uid="{57CBCD23-B84E-4951-9A60-238BB886FE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en Marzo 2022</t>
        </r>
      </text>
    </comment>
    <comment ref="AL401" authorId="2" shapeId="0" xr:uid="{6BDE940A-8CF0-48EC-8254-FC7D5FFFBE7C}">
      <text>
        <r>
          <rPr>
            <b/>
            <sz val="9"/>
            <color indexed="81"/>
            <rFont val="Tahoma"/>
            <family val="2"/>
          </rPr>
          <t>Pycas:</t>
        </r>
        <r>
          <rPr>
            <sz val="9"/>
            <color indexed="81"/>
            <rFont val="Tahoma"/>
            <family val="2"/>
          </rPr>
          <t xml:space="preserve">
DE LIBRE DISPOSICION</t>
        </r>
      </text>
    </comment>
    <comment ref="AR401" authorId="1" shapeId="0" xr:uid="{D6AFC7E6-753A-48D9-A438-37A406A348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Cambio de sueldo a partir de marzo 2023</t>
        </r>
      </text>
    </comment>
    <comment ref="AR402" authorId="1" shapeId="0" xr:uid="{DA77885B-741C-4A90-89AF-0510A4AF10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X403" authorId="1" shapeId="0" xr:uid="{70C3CAF0-D83F-4CDF-8686-09D5EC616C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del BBVA al BCP</t>
        </r>
      </text>
    </comment>
    <comment ref="Y403" authorId="1" shapeId="0" xr:uid="{CE2632EB-7627-4B92-823E-1723323BA0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Junio 2022</t>
        </r>
      </text>
    </comment>
    <comment ref="AR403" authorId="90" shapeId="0" xr:uid="{83F81092-B3F6-4921-B9DA-2D1A19F1982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2800 A 3200 APARTIR DE SET 24
</t>
      </text>
    </comment>
    <comment ref="FD404" authorId="1" shapeId="0" xr:uid="{2FF6BFDE-D7B9-4572-8CC6-2CE04B1907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SIEMPRE S/ 5</t>
        </r>
      </text>
    </comment>
    <comment ref="AQ405" authorId="1" shapeId="0" xr:uid="{CBEBFC41-E3E2-4098-815E-5A1E7878AFFB}">
      <text>
        <r>
          <rPr>
            <sz val="9"/>
            <color indexed="81"/>
            <rFont val="Tahoma"/>
            <family val="2"/>
          </rPr>
          <t>Asignación Familiar a partir de octubre 2022</t>
        </r>
      </text>
    </comment>
    <comment ref="AR405" authorId="1" shapeId="0" xr:uid="{BBBE7C7F-DEBE-49E6-86DC-A1949D30F4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X407" authorId="4" shapeId="0" xr:uid="{D7662E21-D25B-4498-B4F1-D7D5D8B92BB5}">
      <text>
        <r>
          <rPr>
            <sz val="9"/>
            <color indexed="81"/>
            <rFont val="Tahoma"/>
            <family val="2"/>
          </rPr>
          <t>Cambio de Banco a partir de 05/2022</t>
        </r>
      </text>
    </comment>
    <comment ref="Y407" authorId="4" shapeId="0" xr:uid="{A329AB67-85FD-4FA9-818D-2219FA92D444}">
      <text>
        <r>
          <rPr>
            <b/>
            <sz val="9"/>
            <color indexed="81"/>
            <rFont val="Tahoma"/>
            <family val="2"/>
          </rPr>
          <t>Cambio de Cuenta a partir de 05/2022 de Banbif a BCP</t>
        </r>
      </text>
    </comment>
    <comment ref="AO407" authorId="1" shapeId="0" xr:uid="{B3ED953D-82BA-42DC-8127-923D829B9E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en el mes de Abril</t>
        </r>
      </text>
    </comment>
    <comment ref="AR407" authorId="91" shapeId="0" xr:uid="{206B905E-B8F6-4CB6-91FF-87CC2B5BF5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AUMETNO DE 2650 A 3000 APARTIR DE MARZO 2025</t>
      </text>
    </comment>
    <comment ref="AR409" authorId="1" shapeId="0" xr:uid="{96909B44-D3C0-4FC2-AC0E-34DE1B88F3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6,200 a 7,000 a partir de marzo 2022</t>
        </r>
      </text>
    </comment>
    <comment ref="AR411" authorId="1" shapeId="0" xr:uid="{FA702D7E-BA62-4BCD-8043-7C5A671684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4000 A 4800 APARTIR DE MARZO 2025//
Nuevo Sueldo de S/ 3,600 A S/ 4,000 A PARTIR DE MARZO 2022</t>
        </r>
      </text>
    </comment>
    <comment ref="AR412" authorId="92" shapeId="0" xr:uid="{525565BF-3A6F-4A37-B915-2E370C5C96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3800 a 4300</t>
      </text>
    </comment>
    <comment ref="AR413" authorId="93" shapeId="0" xr:uid="{FF97A4E6-4F5D-4E17-AF83-D80D1FA2FF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4800 a 5040</t>
      </text>
    </comment>
    <comment ref="Y414" authorId="1" shapeId="0" xr:uid="{D261851B-2BFF-4FB1-A631-D39C2A73DD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BCP a partir del mes de Abril 2022</t>
        </r>
      </text>
    </comment>
    <comment ref="AR414" authorId="94" shapeId="0" xr:uid="{F88C829F-045A-48A1-ABFD-DC2BCFED1A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2200 a 2600</t>
      </text>
    </comment>
    <comment ref="AR417" authorId="1" shapeId="0" xr:uid="{6EBF8C81-54BC-41AC-984E-30FF8E4DB5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7,000 a 8,000 a partir de agosto 2024</t>
        </r>
      </text>
    </comment>
    <comment ref="AE418" authorId="1" shapeId="0" xr:uid="{CB9B8D22-D86D-4805-9D78-9EC02DC8D0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cambio de AFP Habitat a AFP Integra flujo en el mes de Marzo 2022</t>
        </r>
      </text>
    </comment>
    <comment ref="AR418" authorId="95" shapeId="0" xr:uid="{BF572A18-8E3A-4FF4-B651-AFD22930E2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13500 A 15000 APARTIR DE ABR2025
AUMENTO DE 11500 AL 13500 APARTIR DE MARZO 2025</t>
      </text>
    </comment>
    <comment ref="AR419" authorId="1" shapeId="0" xr:uid="{01C324B3-288D-4B37-A88C-9ECDC3EB94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Y420" authorId="1" shapeId="0" xr:uid="{CBE65EBE-5271-4D19-9C63-722BF3A591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Banbif a BCP</t>
        </r>
      </text>
    </comment>
    <comment ref="AE420" authorId="1" shapeId="0" xr:uid="{16ADBB5F-37DD-45D1-B905-A94FEF8A37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REGIMEN AFP</t>
        </r>
      </text>
    </comment>
    <comment ref="AR421" authorId="4" shapeId="0" xr:uid="{C3D93412-0646-4CED-A707-75262A21D30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aumento de sueldo apartir de agosto 2024 de 2600 a 3000</t>
        </r>
      </text>
    </comment>
    <comment ref="AR423" authorId="1" shapeId="0" xr:uid="{4A811FD3-187D-48D0-A035-8B6CE0D73F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5000 A 5800 APARTIR DE MARZO 2025// Nuevo sueldo a partir del mes de agosto 2022</t>
        </r>
      </text>
    </comment>
    <comment ref="Y424" authorId="1" shapeId="0" xr:uid="{6493C9A2-DE02-4FC9-B52B-FB5DAAEA51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a partir de noviembre 2022</t>
        </r>
      </text>
    </comment>
    <comment ref="U425" authorId="1" shapeId="0" xr:uid="{801F6FA3-D177-41B2-85AB-256A852004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cargo a partir de septiembre 2022</t>
        </r>
      </text>
    </comment>
    <comment ref="E426" authorId="8" shapeId="0" xr:uid="{BD32A146-9245-4BB6-B7A4-0F7B2799BB9F}">
      <text>
        <r>
          <rPr>
            <b/>
            <sz val="9"/>
            <color indexed="81"/>
            <rFont val="Tahoma"/>
            <family val="2"/>
          </rPr>
          <t>Yosselem YC. Chuchon:</t>
        </r>
        <r>
          <rPr>
            <sz val="9"/>
            <color indexed="81"/>
            <rFont val="Tahoma"/>
            <family val="2"/>
          </rPr>
          <t xml:space="preserve">
CARNET DE EXTRANJERÍA
</t>
        </r>
      </text>
    </comment>
    <comment ref="AR427" authorId="96" shapeId="0" xr:uid="{92D518B5-C53A-48D3-8865-D51FAAA96E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2700 a 3300</t>
      </text>
    </comment>
    <comment ref="AR428" authorId="1" shapeId="0" xr:uid="{9FB619C8-F726-46DA-9117-1B258753EB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octubre 2022 de 3,000 a 3,600</t>
        </r>
      </text>
    </comment>
    <comment ref="AR429" authorId="1" shapeId="0" xr:uid="{449DCCBE-8BF4-4F78-998A-535D896F0E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1,800 A 2,200 A PARTIR DE MARZO 2022</t>
        </r>
      </text>
    </comment>
    <comment ref="Y430" authorId="1" shapeId="0" xr:uid="{5BA27C3B-CD65-4A1B-9E81-AE47E54B9E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SEPTIEMBRE 2023</t>
        </r>
      </text>
    </comment>
    <comment ref="AO430" authorId="1" shapeId="0" xr:uid="{A6BAD9E5-B295-4FBF-97E4-F8F94B6954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desafilio el 01/07/2022</t>
        </r>
      </text>
    </comment>
    <comment ref="AE431" authorId="1" shapeId="0" xr:uid="{9FD70912-56D6-4041-8C76-905FD1699C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AFP EN JULIO 2023</t>
        </r>
      </text>
    </comment>
    <comment ref="AO432" authorId="1" shapeId="0" xr:uid="{5064D574-8256-4B64-A177-EBF34E85C7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DESDE FEBRERO 2023</t>
        </r>
      </text>
    </comment>
    <comment ref="AO433" authorId="1" shapeId="0" xr:uid="{13F79534-5E23-4767-9CB4-8DD0DE9DE1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433" authorId="1" shapeId="0" xr:uid="{D9B7EB1E-4F65-45C0-A3DE-7FC6E9D14F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agosto  2024 de 1,800 a 2500</t>
        </r>
      </text>
    </comment>
    <comment ref="AR434" authorId="1" shapeId="0" xr:uid="{74CFF334-E442-404C-B261-4D4515195F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
Nuevo sueldo de 2,000 a 2,500 a partir de junio 2025</t>
        </r>
      </text>
    </comment>
    <comment ref="AO435" authorId="1" shapeId="0" xr:uid="{44F6B6F9-8285-4F45-8929-A6B606DA7D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435" authorId="97" shapeId="0" xr:uid="{BFFF7FA9-5A7B-4373-BE62-CB3110778F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1800 a 2500</t>
      </text>
    </comment>
    <comment ref="AO436" authorId="1" shapeId="0" xr:uid="{1CCD79E5-76F3-4112-A23C-1689BDF784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MARZO 2023</t>
        </r>
      </text>
    </comment>
    <comment ref="Y437" authorId="1" shapeId="0" xr:uid="{5C31D38A-EC69-48A4-9BB8-C05E12AA9E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Abril 2022</t>
        </r>
      </text>
    </comment>
    <comment ref="AO438" authorId="1" shapeId="0" xr:uid="{54529EB9-9640-4702-A2CE-6EF474089F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AFILIACION EPS SEPTIEMBRE</t>
        </r>
      </text>
    </comment>
    <comment ref="AR438" authorId="1" shapeId="0" xr:uid="{07F03E0F-DB2F-4D1C-8EED-B5EC9C8A2A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Y439" authorId="1" shapeId="0" xr:uid="{6F04E875-59B6-4E12-97B0-CBB970AC1B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sueldo a partir del mes de agosto 2022</t>
        </r>
      </text>
    </comment>
    <comment ref="Y440" authorId="1" shapeId="0" xr:uid="{602919EF-6A05-413E-9608-A2A4069A36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CAMBIO DE CUENTA SEPTIEMBRE 2023</t>
        </r>
      </text>
    </comment>
    <comment ref="AO440" authorId="1" shapeId="0" xr:uid="{4BD401A7-18F8-469C-97D2-F01A4CA9CE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AFILIACIÓN JUNIO 2023</t>
        </r>
      </text>
    </comment>
    <comment ref="AR440" authorId="98" shapeId="0" xr:uid="{5050DD4C-6C38-46C6-8B26-84A5210772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2000 A 2200 DESDE FEB 2025</t>
      </text>
    </comment>
    <comment ref="AO442" authorId="1" shapeId="0" xr:uid="{9758B5D7-CCA2-4D8A-809A-89A6D65930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EPS MARZO 2023</t>
        </r>
      </text>
    </comment>
    <comment ref="AR443" authorId="99" shapeId="0" xr:uid="{BA7380F2-65C0-4092-9B13-FF80D37BDE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1300 a 1800</t>
      </text>
    </comment>
    <comment ref="X444" authorId="100" shapeId="0" xr:uid="{6BEB66BC-9B9B-4445-AC8C-F4FEFA041D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SUELDO 032024</t>
      </text>
    </comment>
    <comment ref="AR446" authorId="101" shapeId="0" xr:uid="{7278BCF9-351D-4F1F-BEC0-402C42A0FD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desde 1Q MARZO 2024</t>
      </text>
    </comment>
    <comment ref="AR449" authorId="102" shapeId="0" xr:uid="{0D787267-DE33-4967-91A4-11E94DD6FD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3700 A 4700 APARTIR DE ABR2025</t>
      </text>
    </comment>
    <comment ref="X450" authorId="103" shapeId="0" xr:uid="{D86731FE-B13F-4E04-85EB-870C683D12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CUENTA A BCP DESDE MARZO 1Q</t>
      </text>
    </comment>
    <comment ref="AR450" authorId="104" shapeId="0" xr:uid="{D25F2599-6352-457B-8C92-74D21DC430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DE 5500 A 6500 APARTIR DE NOV2024</t>
      </text>
    </comment>
    <comment ref="AR458" authorId="4" shapeId="0" xr:uid="{F5AC72E0-A2DD-4F7C-B329-0540C14BFB48}">
      <text>
        <r>
          <rPr>
            <b/>
            <sz val="9"/>
            <color indexed="81"/>
            <rFont val="Tahoma"/>
            <family val="2"/>
          </rPr>
          <t>NUEVO SUELDO DE 2,500 A 3,100 A PARTIR DE JUNIO 2025</t>
        </r>
      </text>
    </comment>
    <comment ref="AR459" authorId="105" shapeId="0" xr:uid="{FA355F6C-7987-4718-A409-16DC0C5D8D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2200 AL 3000 APARTIR DE ABR2025</t>
      </text>
    </comment>
    <comment ref="F466" authorId="106" shapeId="0" xr:uid="{04A75569-D2DD-4CF7-8AB4-F8093ABA0B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PAGAR TODO EN QUINCENA</t>
      </text>
    </comment>
    <comment ref="X466" authorId="107" shapeId="0" xr:uid="{F4AE5CC2-1396-4821-ADF5-155C92DE20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 TXT PAGO POR CHEQUE</t>
      </text>
    </comment>
    <comment ref="Y466" authorId="108" shapeId="0" xr:uid="{4F5C8A7F-CAF9-41A0-8817-8B77452F29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GENERAR TXT/ PAGO POR CHEQUE</t>
      </text>
    </comment>
    <comment ref="AD473" authorId="0" shapeId="0" xr:uid="{7E040277-EF5B-44AA-8D3A-3C61E19DA12C}">
      <text>
        <r>
          <rPr>
            <b/>
            <sz val="9"/>
            <color indexed="81"/>
            <rFont val="Tahoma"/>
            <family val="2"/>
          </rPr>
          <t>Es indispensable colocar "SIN VÍNCULO LABORAL" si no in icio labores</t>
        </r>
      </text>
    </comment>
    <comment ref="Y475" authorId="1" shapeId="0" xr:uid="{BAD2B26F-86A9-44DF-9AC4-A1FF43722E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en Marzo 2022</t>
        </r>
      </text>
    </comment>
    <comment ref="AL475" authorId="2" shapeId="0" xr:uid="{EB22B512-12E8-4877-AE8C-3C7421B2FBA1}">
      <text>
        <r>
          <rPr>
            <b/>
            <sz val="9"/>
            <color indexed="81"/>
            <rFont val="Tahoma"/>
            <family val="2"/>
          </rPr>
          <t>Pycas:</t>
        </r>
        <r>
          <rPr>
            <sz val="9"/>
            <color indexed="81"/>
            <rFont val="Tahoma"/>
            <family val="2"/>
          </rPr>
          <t xml:space="preserve">
DE LIBRE DISPOSICION</t>
        </r>
      </text>
    </comment>
    <comment ref="AR475" authorId="1" shapeId="0" xr:uid="{F9834023-61BF-470A-A1EF-C776E4454F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Cambio de sueldo a partir de marzo 2023</t>
        </r>
      </text>
    </comment>
    <comment ref="AR476" authorId="1" shapeId="0" xr:uid="{A531991E-5F65-41B9-BF68-51668EF4BB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X477" authorId="1" shapeId="0" xr:uid="{1761A8F8-83AA-4AA1-BF21-9B36AF5A96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del BBVA al BCP</t>
        </r>
      </text>
    </comment>
    <comment ref="Y477" authorId="1" shapeId="0" xr:uid="{1DE1D507-916B-4A67-856C-EC701BF0D8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Junio 2022</t>
        </r>
      </text>
    </comment>
    <comment ref="AR477" authorId="109" shapeId="0" xr:uid="{6DB29036-917A-4C05-BC9C-B6F976AC08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2800 A 3200 APARTIR DE SET 24
</t>
      </text>
    </comment>
    <comment ref="FD478" authorId="1" shapeId="0" xr:uid="{D557CB0B-D228-480F-8361-45125CB9A9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SIEMPRE S/ 5</t>
        </r>
      </text>
    </comment>
    <comment ref="AQ479" authorId="1" shapeId="0" xr:uid="{950414D7-3662-45EF-B772-4681EBC5AADA}">
      <text>
        <r>
          <rPr>
            <sz val="9"/>
            <color indexed="81"/>
            <rFont val="Tahoma"/>
            <family val="2"/>
          </rPr>
          <t>Asignación Familiar a partir de octubre 2022</t>
        </r>
      </text>
    </comment>
    <comment ref="AR479" authorId="1" shapeId="0" xr:uid="{F0382999-6952-4AF8-BB63-D8B6FAD686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X481" authorId="4" shapeId="0" xr:uid="{D4E2F7A0-1BEF-40C7-A71D-4ABC04046708}">
      <text>
        <r>
          <rPr>
            <sz val="9"/>
            <color indexed="81"/>
            <rFont val="Tahoma"/>
            <family val="2"/>
          </rPr>
          <t>Cambio de Banco a partir de 05/2022</t>
        </r>
      </text>
    </comment>
    <comment ref="Y481" authorId="4" shapeId="0" xr:uid="{D9948B78-F987-4EFA-BF3F-F57350F26DCA}">
      <text>
        <r>
          <rPr>
            <b/>
            <sz val="9"/>
            <color indexed="81"/>
            <rFont val="Tahoma"/>
            <family val="2"/>
          </rPr>
          <t>Cambio de Cuenta a partir de 05/2022 de Banbif a BCP</t>
        </r>
      </text>
    </comment>
    <comment ref="AO481" authorId="1" shapeId="0" xr:uid="{0E4D4F81-8F47-42E8-8268-9B0B36B794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en el mes de Abril</t>
        </r>
      </text>
    </comment>
    <comment ref="AR481" authorId="110" shapeId="0" xr:uid="{B52CD024-62A6-4CF8-85D9-9F456944EC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AUMETNO DE 2650 A 3000 APARTIR DE MARZO 2025</t>
      </text>
    </comment>
    <comment ref="AR483" authorId="1" shapeId="0" xr:uid="{E8A940D3-5051-491F-B06D-92AB331E38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6,200 a 7,000 a partir de marzo 2022</t>
        </r>
      </text>
    </comment>
    <comment ref="AR485" authorId="1" shapeId="0" xr:uid="{5606A0D3-89BA-402B-BED1-89A13406EA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4000 A 4800 APARTIR DE MARZO 2025//
Nuevo Sueldo de S/ 3,600 A S/ 4,000 A PARTIR DE MARZO 2022</t>
        </r>
      </text>
    </comment>
    <comment ref="AR486" authorId="111" shapeId="0" xr:uid="{7430DCF6-EB43-4090-B4D1-D72B2DD77C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3800 a 4300</t>
      </text>
    </comment>
    <comment ref="AR487" authorId="112" shapeId="0" xr:uid="{A2A668FF-5956-40FB-ACD0-7C2531A46C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4800 a 5040</t>
      </text>
    </comment>
    <comment ref="Y488" authorId="1" shapeId="0" xr:uid="{266D59E0-A2E2-4036-A487-CC3E9918C1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BCP a partir del mes de Abril 2022</t>
        </r>
      </text>
    </comment>
    <comment ref="AR488" authorId="113" shapeId="0" xr:uid="{E3E304F4-750B-4B2D-99A1-0FAD0CEDCE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2200 a 2600</t>
      </text>
    </comment>
    <comment ref="AR491" authorId="1" shapeId="0" xr:uid="{984841CC-730F-4E32-B864-21647BD28E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7,000 a 8,000 a partir de agosto 2024</t>
        </r>
      </text>
    </comment>
    <comment ref="AE492" authorId="1" shapeId="0" xr:uid="{399240FE-04E8-4CE5-A249-1682B6A7EB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cambio de AFP Habitat a AFP Integra flujo en el mes de Marzo 2022</t>
        </r>
      </text>
    </comment>
    <comment ref="AR492" authorId="114" shapeId="0" xr:uid="{EE0B87FB-7580-448B-9CC1-F7EFA8C719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13500 A 15000 APARTIR DE ABR2025
AUMENTO DE 11500 AL 13500 APARTIR DE MARZO 2025</t>
      </text>
    </comment>
    <comment ref="AR493" authorId="1" shapeId="0" xr:uid="{6D9BCF56-66BC-4C2B-9535-3BE1980CB2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Y494" authorId="1" shapeId="0" xr:uid="{4D17305D-C0A3-4D92-9BAB-60382FB08B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Banbif a BCP</t>
        </r>
      </text>
    </comment>
    <comment ref="AE494" authorId="1" shapeId="0" xr:uid="{F6248EF5-5EE7-4C5E-9CEE-AFC73617DA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REGIMEN AFP</t>
        </r>
      </text>
    </comment>
    <comment ref="AR495" authorId="4" shapeId="0" xr:uid="{CB497AA4-EBA2-455D-8DB0-21BB09C80DA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aumento de sueldo apartir de agosto 2024 de 2600 a 3000</t>
        </r>
      </text>
    </comment>
    <comment ref="AR497" authorId="1" shapeId="0" xr:uid="{CD6FE067-70E1-46E4-AFDC-8A5256747A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5000 A 5800 APARTIR DE MARZO 2025// Nuevo sueldo a partir del mes de agosto 2022</t>
        </r>
      </text>
    </comment>
    <comment ref="Y498" authorId="1" shapeId="0" xr:uid="{97405322-3E0F-4600-994A-9C5697BF62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a partir de noviembre 2022</t>
        </r>
      </text>
    </comment>
    <comment ref="U499" authorId="1" shapeId="0" xr:uid="{060B6CBE-E409-49AB-9CA6-20DC897BAA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cargo a partir de septiembre 2022</t>
        </r>
      </text>
    </comment>
    <comment ref="E500" authorId="8" shapeId="0" xr:uid="{608A82DB-4894-4129-8BC4-B80906E6D6A9}">
      <text>
        <r>
          <rPr>
            <b/>
            <sz val="9"/>
            <color indexed="81"/>
            <rFont val="Tahoma"/>
            <family val="2"/>
          </rPr>
          <t>Yosselem YC. Chuchon:</t>
        </r>
        <r>
          <rPr>
            <sz val="9"/>
            <color indexed="81"/>
            <rFont val="Tahoma"/>
            <family val="2"/>
          </rPr>
          <t xml:space="preserve">
CARNET DE EXTRANJERÍA
</t>
        </r>
      </text>
    </comment>
    <comment ref="AR501" authorId="115" shapeId="0" xr:uid="{F1A1DEF4-6325-4D7B-9F98-36789A0CFD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2700 a 3300</t>
      </text>
    </comment>
    <comment ref="AR502" authorId="1" shapeId="0" xr:uid="{608D7831-5755-47C3-94F1-626979DCFD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1,800 A 2,200 A PARTIR DE MARZO 2022</t>
        </r>
      </text>
    </comment>
    <comment ref="Y503" authorId="1" shapeId="0" xr:uid="{5F65446C-B423-473E-9143-047076BD9C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SEPTIEMBRE 2023</t>
        </r>
      </text>
    </comment>
    <comment ref="AO503" authorId="1" shapeId="0" xr:uid="{51A1E507-E254-4FF8-A6C7-31818D5343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desafilio el 01/07/2022</t>
        </r>
      </text>
    </comment>
    <comment ref="AE504" authorId="1" shapeId="0" xr:uid="{749BE3A4-C9C9-495B-8C37-883A828998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AFP EN JULIO 2023</t>
        </r>
      </text>
    </comment>
    <comment ref="AO505" authorId="1" shapeId="0" xr:uid="{D234B354-FFD7-4EF2-8839-141DE6C811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DESDE FEBRERO 2023</t>
        </r>
      </text>
    </comment>
    <comment ref="AO506" authorId="1" shapeId="0" xr:uid="{4B9C2122-D7A9-4842-82A9-8CC4F6DA7F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506" authorId="1" shapeId="0" xr:uid="{F19E94AC-1B6B-4D6D-BF8C-40A47151B1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agosto  2024 de 1,800 a 2500</t>
        </r>
      </text>
    </comment>
    <comment ref="AR507" authorId="1" shapeId="0" xr:uid="{1D4AD9B0-3443-47DC-ABFB-33447D76D7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
Nuevo sueldo de 2,000 a 2,500 a partir de junio 2025</t>
        </r>
      </text>
    </comment>
    <comment ref="AO508" authorId="1" shapeId="0" xr:uid="{58663B57-FC42-4A76-90D2-3BC62D3267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508" authorId="116" shapeId="0" xr:uid="{E68321A2-66A5-4C7D-8F8B-37012EE715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1800 a 2500</t>
      </text>
    </comment>
    <comment ref="AO509" authorId="1" shapeId="0" xr:uid="{4D078E37-60E7-44CE-B42C-BB0ACE50EE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MARZO 2023</t>
        </r>
      </text>
    </comment>
    <comment ref="Y510" authorId="1" shapeId="0" xr:uid="{D560EDFF-F5A3-49AB-AA5F-BE9EBFADAA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Abril 2022</t>
        </r>
      </text>
    </comment>
    <comment ref="AO511" authorId="1" shapeId="0" xr:uid="{BBE0C2EB-0BEA-4620-BE14-80D573AD1F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AFILIACION EPS SEPTIEMBRE</t>
        </r>
      </text>
    </comment>
    <comment ref="AR511" authorId="1" shapeId="0" xr:uid="{1E2FFAE0-B2EA-42C2-8E89-54F18C0D9B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Y512" authorId="1" shapeId="0" xr:uid="{6DAEFD4C-3510-42A0-96EB-E76EA84494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sueldo a partir del mes de agosto 2022</t>
        </r>
      </text>
    </comment>
    <comment ref="Y513" authorId="1" shapeId="0" xr:uid="{C443CC3D-A8C0-47EB-B990-8D857C90BE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CAMBIO DE CUENTA SEPTIEMBRE 2023</t>
        </r>
      </text>
    </comment>
    <comment ref="AO513" authorId="1" shapeId="0" xr:uid="{BD5AC47A-B3ED-4FD4-8269-9E50DCC162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AFILIACIÓN JUNIO 2023</t>
        </r>
      </text>
    </comment>
    <comment ref="AR513" authorId="117" shapeId="0" xr:uid="{71064DB0-90FD-4909-B6B6-CF42CAC56D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2000 A 2200 DESDE FEB 2025</t>
      </text>
    </comment>
    <comment ref="AO515" authorId="1" shapeId="0" xr:uid="{3FE6F91F-4C44-49AD-AFCD-CC194D1131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EPS MARZO 2023</t>
        </r>
      </text>
    </comment>
    <comment ref="AR516" authorId="118" shapeId="0" xr:uid="{3793D9D5-59C6-40BE-84EE-0666939643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1300 a 1800</t>
      </text>
    </comment>
    <comment ref="X517" authorId="119" shapeId="0" xr:uid="{402BC1E3-C6B9-4A33-ABAD-D67F38CFDB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SUELDO 032024</t>
      </text>
    </comment>
    <comment ref="AR519" authorId="120" shapeId="0" xr:uid="{96475425-50FB-41CE-AB04-ADF68B2F16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desde 1Q MARZO 2024</t>
      </text>
    </comment>
    <comment ref="AR522" authorId="121" shapeId="0" xr:uid="{227F8E16-E677-47CA-BDAB-2C3D671642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3700 A 4700 APARTIR DE ABR2025</t>
      </text>
    </comment>
    <comment ref="X523" authorId="122" shapeId="0" xr:uid="{5C40869E-A244-48FA-BF6A-DF0D35E52F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CUENTA A BCP DESDE MARZO 1Q</t>
      </text>
    </comment>
    <comment ref="AR523" authorId="123" shapeId="0" xr:uid="{D51D119B-42A8-44A9-B7B5-BABBBCC972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DE 5500 A 6500 APARTIR DE NOV2024</t>
      </text>
    </comment>
    <comment ref="AR531" authorId="4" shapeId="0" xr:uid="{D20AB79E-9FF8-4259-A959-70A9D087BC1B}">
      <text>
        <r>
          <rPr>
            <b/>
            <sz val="9"/>
            <color indexed="81"/>
            <rFont val="Tahoma"/>
            <family val="2"/>
          </rPr>
          <t>NUEVO SUELDO DE 2,500 A 3,100 A PARTIR DE JUNIO 2025</t>
        </r>
      </text>
    </comment>
    <comment ref="AR532" authorId="124" shapeId="0" xr:uid="{FDA8DE12-C014-487C-805C-0EACF145A2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2200 AL 3000 APARTIR DE ABR2025</t>
      </text>
    </comment>
    <comment ref="F539" authorId="125" shapeId="0" xr:uid="{5C7CAF38-A4DF-47C0-B7A6-430CB0CDA3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PAGAR TODO EN QUINCENA</t>
      </text>
    </comment>
    <comment ref="X539" authorId="126" shapeId="0" xr:uid="{ED825DF5-D4A0-4149-9168-D68EDF70B4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 TXT PAGO POR CHEQUE</t>
      </text>
    </comment>
    <comment ref="Y539" authorId="127" shapeId="0" xr:uid="{9B9150AA-F11C-4352-97CD-772F70F296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GENERAR TXT/ PAGO POR CHEQUE</t>
      </text>
    </comment>
    <comment ref="AD549" authorId="0" shapeId="0" xr:uid="{1E8730F7-AEF4-4BD7-979D-BB3D15393752}">
      <text>
        <r>
          <rPr>
            <b/>
            <sz val="9"/>
            <color indexed="81"/>
            <rFont val="Tahoma"/>
            <family val="2"/>
          </rPr>
          <t>Es indispensable colocar "SIN VÍNCULO LABORAL" si no in icio labores</t>
        </r>
      </text>
    </comment>
    <comment ref="Y551" authorId="1" shapeId="0" xr:uid="{AB31A5B4-0857-4FB2-A2BB-B4DC9FAFF3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en Marzo 2022</t>
        </r>
      </text>
    </comment>
    <comment ref="AL551" authorId="2" shapeId="0" xr:uid="{9C649A27-1B0E-4B84-B8DC-7B2D0D6B1056}">
      <text>
        <r>
          <rPr>
            <b/>
            <sz val="9"/>
            <color indexed="81"/>
            <rFont val="Tahoma"/>
            <family val="2"/>
          </rPr>
          <t>Pycas:</t>
        </r>
        <r>
          <rPr>
            <sz val="9"/>
            <color indexed="81"/>
            <rFont val="Tahoma"/>
            <family val="2"/>
          </rPr>
          <t xml:space="preserve">
DE LIBRE DISPOSICION</t>
        </r>
      </text>
    </comment>
    <comment ref="AR551" authorId="1" shapeId="0" xr:uid="{D23BEC2C-DD5E-4D88-BE4D-6249245858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Cambio de sueldo a partir de marzo 2023</t>
        </r>
      </text>
    </comment>
    <comment ref="AR552" authorId="1" shapeId="0" xr:uid="{A3E2C324-A48C-4D10-9C5E-7E40AA1AC3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X553" authorId="1" shapeId="0" xr:uid="{00B58EDF-642E-4ACA-84E4-9CA243D9E4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del BBVA al BCP</t>
        </r>
      </text>
    </comment>
    <comment ref="Y553" authorId="1" shapeId="0" xr:uid="{6D43DA72-9302-4371-A01B-CA3ED9469B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Junio 2022</t>
        </r>
      </text>
    </comment>
    <comment ref="AR553" authorId="128" shapeId="0" xr:uid="{246D5B89-EDA5-4EE4-A042-12DD963D5A9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2800 A 3200 APARTIR DE SET 24
</t>
      </text>
    </comment>
    <comment ref="FD554" authorId="1" shapeId="0" xr:uid="{6F8580C1-0F3A-4DC2-A8B6-56D7C9A19A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SIEMPRE S/ 5</t>
        </r>
      </text>
    </comment>
    <comment ref="AQ555" authorId="1" shapeId="0" xr:uid="{F47A1299-FAE2-4513-9654-3ACE9B777A5F}">
      <text>
        <r>
          <rPr>
            <sz val="9"/>
            <color indexed="81"/>
            <rFont val="Tahoma"/>
            <family val="2"/>
          </rPr>
          <t>Asignación Familiar a partir de octubre 2022</t>
        </r>
      </text>
    </comment>
    <comment ref="AR555" authorId="1" shapeId="0" xr:uid="{A939A130-EB79-41A9-B980-5C0D1DAC5E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X557" authorId="4" shapeId="0" xr:uid="{B3063959-CEA7-4A70-9D95-3D8715315E7E}">
      <text>
        <r>
          <rPr>
            <sz val="9"/>
            <color indexed="81"/>
            <rFont val="Tahoma"/>
            <family val="2"/>
          </rPr>
          <t>Cambio de Banco a partir de 05/2022</t>
        </r>
      </text>
    </comment>
    <comment ref="Y557" authorId="4" shapeId="0" xr:uid="{47EF89CD-9845-4292-8BA2-A021018B7F81}">
      <text>
        <r>
          <rPr>
            <b/>
            <sz val="9"/>
            <color indexed="81"/>
            <rFont val="Tahoma"/>
            <family val="2"/>
          </rPr>
          <t>Cambio de Cuenta a partir de 05/2022 de Banbif a BCP</t>
        </r>
      </text>
    </comment>
    <comment ref="AO557" authorId="1" shapeId="0" xr:uid="{797979D6-01D5-4F9B-824D-808C5BC1BB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en el mes de Abril</t>
        </r>
      </text>
    </comment>
    <comment ref="AR557" authorId="129" shapeId="0" xr:uid="{BF4AC2CD-43C5-4C1A-9C13-63E3119025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AUMETNO DE 2650 A 3000 APARTIR DE MARZO 2025</t>
      </text>
    </comment>
    <comment ref="AR559" authorId="1" shapeId="0" xr:uid="{2FDE24DE-E2CF-4320-B01C-08329C3B64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6,200 a 7,000 a partir de marzo 2022</t>
        </r>
      </text>
    </comment>
    <comment ref="AR561" authorId="1" shapeId="0" xr:uid="{6587DCF0-04EC-4D53-91A3-D2F737BB00D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4000 A 4800 APARTIR DE MARZO 2025//
Nuevo Sueldo de S/ 3,600 A S/ 4,000 A PARTIR DE MARZO 2022</t>
        </r>
      </text>
    </comment>
    <comment ref="AR562" authorId="130" shapeId="0" xr:uid="{DDC13524-E4AA-4C5C-A760-716222AD48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3800 a 4300</t>
      </text>
    </comment>
    <comment ref="AR563" authorId="131" shapeId="0" xr:uid="{44E47F6E-1E46-4548-9A65-AF2E736A6A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4800 a 5040</t>
      </text>
    </comment>
    <comment ref="Y564" authorId="1" shapeId="0" xr:uid="{E67A8199-4EEC-47C3-9A36-7420DF2635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BCP a partir del mes de Abril 2022</t>
        </r>
      </text>
    </comment>
    <comment ref="AR564" authorId="132" shapeId="0" xr:uid="{03FA15B5-0081-44AD-9CC2-3CEBBECE3F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2200 a 2600</t>
      </text>
    </comment>
    <comment ref="DY566" authorId="133" shapeId="0" xr:uid="{2F4367EE-6E23-4717-96CD-127D088296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REINTEGRO EPS</t>
      </text>
    </comment>
    <comment ref="AR567" authorId="1" shapeId="0" xr:uid="{8D961E28-3034-43F5-94C8-7F6FD6C28C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7,000 a 8,000 a partir de agosto 2024</t>
        </r>
      </text>
    </comment>
    <comment ref="AE568" authorId="1" shapeId="0" xr:uid="{0FA86BE8-2374-417F-8B44-37507967DF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cambio de AFP Habitat a AFP Integra flujo en el mes de Marzo 2022</t>
        </r>
      </text>
    </comment>
    <comment ref="AR568" authorId="134" shapeId="0" xr:uid="{F11C717E-6F04-4AFA-BAF2-41CC46E8C9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13500 A 15000 APARTIR DE ABR2025
AUMENTO DE 11500 AL 13500 APARTIR DE MARZO 2025</t>
      </text>
    </comment>
    <comment ref="AR569" authorId="1" shapeId="0" xr:uid="{0B5CB301-61AB-4491-BC47-1BD551FFFA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Y570" authorId="1" shapeId="0" xr:uid="{5A91CA2B-B767-4888-8489-81EE56BB62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Banbif a BCP</t>
        </r>
      </text>
    </comment>
    <comment ref="AE570" authorId="1" shapeId="0" xr:uid="{F99BB8A3-4FB7-4857-B9F1-431EC19436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REGIMEN AFP</t>
        </r>
      </text>
    </comment>
    <comment ref="AR571" authorId="4" shapeId="0" xr:uid="{903BD39E-FB99-4E5F-929E-EEB6F14D5E0B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aumento de sueldo apartir de agosto 2024 de 2600 a 3000</t>
        </r>
      </text>
    </comment>
    <comment ref="AR573" authorId="1" shapeId="0" xr:uid="{56E3936E-1425-4D81-939E-5529B4B967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5000 A 5800 APARTIR DE MARZO 2025// Nuevo sueldo a partir del mes de agosto 2022</t>
        </r>
      </text>
    </comment>
    <comment ref="Y574" authorId="1" shapeId="0" xr:uid="{3C3288C4-67AD-49C2-9B7D-2FC5C0A38D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a partir de noviembre 2022</t>
        </r>
      </text>
    </comment>
    <comment ref="U575" authorId="1" shapeId="0" xr:uid="{D0BE22BA-3031-430C-B78A-505D64BD818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cargo a partir de septiembre 2022</t>
        </r>
      </text>
    </comment>
    <comment ref="E576" authorId="8" shapeId="0" xr:uid="{75100FFB-DE95-4AA4-B342-5F075D0B9D4A}">
      <text>
        <r>
          <rPr>
            <b/>
            <sz val="9"/>
            <color indexed="81"/>
            <rFont val="Tahoma"/>
            <family val="2"/>
          </rPr>
          <t>Yosselem YC. Chuchon:</t>
        </r>
        <r>
          <rPr>
            <sz val="9"/>
            <color indexed="81"/>
            <rFont val="Tahoma"/>
            <family val="2"/>
          </rPr>
          <t xml:space="preserve">
CARNET DE EXTRANJERÍA
</t>
        </r>
      </text>
    </comment>
    <comment ref="AR577" authorId="135" shapeId="0" xr:uid="{A81685E7-997F-4822-BF41-4388A51462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2700 a 3300</t>
      </text>
    </comment>
    <comment ref="AR578" authorId="1" shapeId="0" xr:uid="{5A5DC26E-5395-488C-B232-911CACE6AF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1,800 A 2,200 A PARTIR DE MARZO 2022</t>
        </r>
      </text>
    </comment>
    <comment ref="Y579" authorId="1" shapeId="0" xr:uid="{1A1EBBDF-FC1F-4D09-9E0F-4BA215A551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SEPTIEMBRE 2023</t>
        </r>
      </text>
    </comment>
    <comment ref="AO579" authorId="1" shapeId="0" xr:uid="{769CD018-A48D-4D00-BAB4-78D43B6E82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desafilio el 01/07/2022</t>
        </r>
      </text>
    </comment>
    <comment ref="AO580" authorId="1" shapeId="0" xr:uid="{216DAE7F-7F85-429F-9482-B160ACEBC5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DESDE FEBRERO 2023</t>
        </r>
      </text>
    </comment>
    <comment ref="AO581" authorId="1" shapeId="0" xr:uid="{772F9E29-8F66-4457-A1F3-5188452EE6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581" authorId="1" shapeId="0" xr:uid="{74240F32-1A6C-48D4-A294-17CED30795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agosto  2024 de 1,800 a 2500</t>
        </r>
      </text>
    </comment>
    <comment ref="AR582" authorId="1" shapeId="0" xr:uid="{E30F8DFE-03BE-4C7C-A7F7-30767AC285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
Nuevo sueldo de 2,000 a 2,500 a partir de junio 2025</t>
        </r>
      </text>
    </comment>
    <comment ref="AO583" authorId="1" shapeId="0" xr:uid="{6691CC16-F6BD-4628-A286-B392B80275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583" authorId="136" shapeId="0" xr:uid="{546B4347-B991-4EA5-BC62-F0104DCC15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1800 a 2500</t>
      </text>
    </comment>
    <comment ref="AO584" authorId="1" shapeId="0" xr:uid="{D1372980-470D-444D-BE36-00A39FAD36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MARZO 2023</t>
        </r>
      </text>
    </comment>
    <comment ref="Y585" authorId="1" shapeId="0" xr:uid="{5BB08ED9-922E-48CE-A1F6-218659355D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Abril 2022</t>
        </r>
      </text>
    </comment>
    <comment ref="AO586" authorId="1" shapeId="0" xr:uid="{6B6A6480-0F87-4B36-808D-D0FC861FDD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AFILIACION EPS SEPTIEMBRE</t>
        </r>
      </text>
    </comment>
    <comment ref="AR586" authorId="1" shapeId="0" xr:uid="{4EE0B770-AA51-4C12-8E94-FAAB2E3B28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Y587" authorId="1" shapeId="0" xr:uid="{C8B75962-8614-42E8-80DD-01939440DB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sueldo a partir del mes de agosto 2022</t>
        </r>
      </text>
    </comment>
    <comment ref="Y588" authorId="1" shapeId="0" xr:uid="{9918512E-5567-4CDB-B52C-B9DA5C15B2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CAMBIO DE CUENTA SEPTIEMBRE 2023</t>
        </r>
      </text>
    </comment>
    <comment ref="AO588" authorId="1" shapeId="0" xr:uid="{79282894-EB8B-4202-97AB-E1AE2D9FB8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AFILIACIÓN JUNIO 2023</t>
        </r>
      </text>
    </comment>
    <comment ref="AR588" authorId="137" shapeId="0" xr:uid="{49F62645-8909-4340-8D57-DE053E7BC5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2000 A 2200 DESDE FEB 2025</t>
      </text>
    </comment>
    <comment ref="AO590" authorId="1" shapeId="0" xr:uid="{D15911F1-F582-44CC-A4A1-FCEF80FAE1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EPS MARZO 2023</t>
        </r>
      </text>
    </comment>
    <comment ref="AR591" authorId="138" shapeId="0" xr:uid="{DC25C8FF-3559-45FC-9856-CE3FE1EEDD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1300 a 1800</t>
      </text>
    </comment>
    <comment ref="X592" authorId="139" shapeId="0" xr:uid="{C4D399AA-4073-411E-B473-46EAF56600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SUELDO 032024</t>
      </text>
    </comment>
    <comment ref="AR594" authorId="140" shapeId="0" xr:uid="{D1A18CFC-F6A9-4763-8858-671FFE4D4A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desde 1Q MARZO 2024</t>
      </text>
    </comment>
    <comment ref="AR597" authorId="141" shapeId="0" xr:uid="{3D42B6E9-CB9F-4EF5-BED8-05529EBE10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3700 A 4700 APARTIR DE ABR2025</t>
      </text>
    </comment>
    <comment ref="X598" authorId="142" shapeId="0" xr:uid="{52B7E19E-A65F-4489-B0ED-1523524196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CUENTA A BCP DESDE MARZO 1Q</t>
      </text>
    </comment>
    <comment ref="AR598" authorId="143" shapeId="0" xr:uid="{95C971FA-AC54-49CA-A81D-3DC36DDF73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DE 5500 A 6500 APARTIR DE NOV2024</t>
      </text>
    </comment>
    <comment ref="AR606" authorId="4" shapeId="0" xr:uid="{AB9F44B6-2885-44B9-9A0C-5ACEBA71B3AD}">
      <text>
        <r>
          <rPr>
            <b/>
            <sz val="9"/>
            <color indexed="81"/>
            <rFont val="Tahoma"/>
            <family val="2"/>
          </rPr>
          <t>NUEVO SUELDO DE 2,500 A 3,100 A PARTIR DE JUNIO 2025</t>
        </r>
      </text>
    </comment>
    <comment ref="AR607" authorId="144" shapeId="0" xr:uid="{C6942B2B-78A4-4237-BBEC-A3CAA19B99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2200 AL 3000 APARTIR DE ABR2025</t>
      </text>
    </comment>
    <comment ref="F614" authorId="145" shapeId="0" xr:uid="{F725365B-5BA4-4335-845B-2B5C5FFAA0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PAGAR TODO EN QUINCENA</t>
      </text>
    </comment>
    <comment ref="X614" authorId="146" shapeId="0" xr:uid="{195ABD2D-BEC9-4F9D-8FFB-44C7B58CAA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 TXT PAGO POR CHEQUE</t>
      </text>
    </comment>
    <comment ref="Y614" authorId="147" shapeId="0" xr:uid="{93A5AFEE-6EE4-4B9E-BF59-F623AE3CA0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GENERAR TXT/ PAGO POR CHEQUE</t>
      </text>
    </comment>
    <comment ref="DY615" authorId="148" shapeId="0" xr:uid="{6497FAF5-6EBB-4B57-ACAE-8F3FA38135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REINTEGRO EPS</t>
      </text>
    </comment>
    <comment ref="DY621" authorId="149" shapeId="0" xr:uid="{A41EFF4C-7947-4EF7-AABE-485DEC7313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REINTEGRO DE ALMUERZO</t>
      </text>
    </comment>
    <comment ref="AD627" authorId="0" shapeId="0" xr:uid="{B648386B-D3A1-44C5-AF5B-54E057F99B79}">
      <text>
        <r>
          <rPr>
            <b/>
            <sz val="9"/>
            <color indexed="81"/>
            <rFont val="Tahoma"/>
            <family val="2"/>
          </rPr>
          <t>Es indispensable colocar "SIN VÍNCULO LABORAL" si no in icio labores</t>
        </r>
      </text>
    </comment>
    <comment ref="Y630" authorId="1" shapeId="0" xr:uid="{9196993F-472E-48F1-BD49-EBF1C3FE3F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a partir de noviembre 2022</t>
        </r>
      </text>
    </comment>
    <comment ref="Y631" authorId="1" shapeId="0" xr:uid="{4E16BBDB-F89E-4592-8ECD-8015F9D90B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en Marzo 2022</t>
        </r>
      </text>
    </comment>
    <comment ref="AL631" authorId="2" shapeId="0" xr:uid="{8FF0E444-CC10-48E1-8C8E-A57459638827}">
      <text>
        <r>
          <rPr>
            <b/>
            <sz val="9"/>
            <color indexed="81"/>
            <rFont val="Tahoma"/>
            <family val="2"/>
          </rPr>
          <t>Pycas:</t>
        </r>
        <r>
          <rPr>
            <sz val="9"/>
            <color indexed="81"/>
            <rFont val="Tahoma"/>
            <family val="2"/>
          </rPr>
          <t xml:space="preserve">
DE LIBRE DISPOSICION</t>
        </r>
      </text>
    </comment>
    <comment ref="AR631" authorId="1" shapeId="0" xr:uid="{896B35B5-6BA2-4E82-9044-8A5F56AC64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Cambio de sueldo a partir de marzo 2023</t>
        </r>
      </text>
    </comment>
    <comment ref="DY631" authorId="150" shapeId="0" xr:uid="{D51447A4-5B7F-4E66-AC2A-A7EE387DCA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Reintegro por descuento de Oncosalud por S/ 34.94</t>
      </text>
    </comment>
    <comment ref="AO632" authorId="1" shapeId="0" xr:uid="{F66787ED-EB21-4AAE-9198-7B0386D6FC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MARZO 2023</t>
        </r>
      </text>
    </comment>
    <comment ref="U633" authorId="1" shapeId="0" xr:uid="{32DBB8C9-AF7D-444A-A774-FCAF59D166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cargo a partir de septiembre 2022</t>
        </r>
      </text>
    </comment>
    <comment ref="AR635" authorId="1" shapeId="0" xr:uid="{C205CFC6-CE1C-403F-BD5B-1644B678AF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BO635" authorId="151" shapeId="0" xr:uid="{C50463FA-2886-4C0E-B416-70E3091CB9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RETIRO LA TARDANZA A SOLICITUD DEL CLIENTE</t>
      </text>
    </comment>
    <comment ref="AR636" authorId="152" shapeId="0" xr:uid="{D483DF2F-E513-409D-89F4-5FD7C0A7F7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1300 a 1800</t>
      </text>
    </comment>
    <comment ref="X637" authorId="1" shapeId="0" xr:uid="{7B45D104-90BE-4E95-BED6-62A3B1F31E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del BBVA al BCP</t>
        </r>
      </text>
    </comment>
    <comment ref="Y637" authorId="1" shapeId="0" xr:uid="{6D10637A-F1D1-48EF-B997-C2E1B542F5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Junio 2022</t>
        </r>
      </text>
    </comment>
    <comment ref="AR637" authorId="153" shapeId="0" xr:uid="{8B42808C-95F7-460C-A200-85C252B2FC1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2800 A 3200 APARTIR DE SET 24
</t>
      </text>
    </comment>
    <comment ref="AR638" authorId="4" shapeId="0" xr:uid="{E90BF7B6-2467-4871-B000-52787BF56DCF}">
      <text>
        <r>
          <rPr>
            <b/>
            <sz val="9"/>
            <color indexed="81"/>
            <rFont val="Tahoma"/>
            <family val="2"/>
          </rPr>
          <t>NUEVO SUELDO DE 2,500 A 3,100 A PARTIR DE JUNIO 2025</t>
        </r>
      </text>
    </comment>
    <comment ref="FD640" authorId="1" shapeId="0" xr:uid="{8E96D907-6E0A-4819-A0A8-185861CAB9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SIEMPRE S/ 5</t>
        </r>
      </text>
    </comment>
    <comment ref="F642" authorId="154" shapeId="0" xr:uid="{6D814AD3-783D-4771-9439-856D5AEC93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PAGAR TODO EN QUINCENA</t>
      </text>
    </comment>
    <comment ref="X642" authorId="155" shapeId="0" xr:uid="{1EF82861-AA63-460E-9ED0-384EA4F0A8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 TXT PAGO POR CHEQUE</t>
      </text>
    </comment>
    <comment ref="Y642" authorId="156" shapeId="0" xr:uid="{F1755A55-60AD-4B86-9AC2-0C9E85D46C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GENERAR TXT/ PAGO POR CHEQUE</t>
      </text>
    </comment>
    <comment ref="AR643" authorId="1" shapeId="0" xr:uid="{6FB433B1-E65A-4385-9375-68353C476A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1,800 A 2,200 A PARTIR DE MARZO 2022</t>
        </r>
      </text>
    </comment>
    <comment ref="BO644" authorId="157" shapeId="0" xr:uid="{1058CB3B-BEB8-4BCD-91E9-AB8ECA6860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RETIRO LA TARDANZA A SOLICITUD DEL CLIENTE</t>
      </text>
    </comment>
    <comment ref="AQ645" authorId="1" shapeId="0" xr:uid="{8C63146C-43DE-4084-9A6E-755F4ADB9CDD}">
      <text>
        <r>
          <rPr>
            <sz val="9"/>
            <color indexed="81"/>
            <rFont val="Tahoma"/>
            <family val="2"/>
          </rPr>
          <t>Asignación Familiar a partir de octubre 2022</t>
        </r>
      </text>
    </comment>
    <comment ref="AR645" authorId="1" shapeId="0" xr:uid="{7246664F-B882-4F4B-9E31-ABF2D32C5A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AU645" authorId="158" shapeId="0" xr:uid="{2FA91AE2-F677-4670-9CE4-E4A1E09429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AGOSTO</t>
      </text>
    </comment>
    <comment ref="X646" authorId="159" shapeId="0" xr:uid="{3DB50B17-5C16-4588-ABB8-7EB5A317A4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CUENTA A BCP DESDE MARZO 1Q</t>
      </text>
    </comment>
    <comment ref="AR646" authorId="160" shapeId="0" xr:uid="{F345E922-36EE-47DA-B2C9-B073AD3C0F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DE 5500 A 6500 APARTIR DE NOV2024</t>
      </text>
    </comment>
    <comment ref="AO647" authorId="1" shapeId="0" xr:uid="{4952C717-E632-4CC0-8B04-81B1595CB9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EPS MARZO 2023</t>
        </r>
      </text>
    </comment>
    <comment ref="BO649" authorId="161" shapeId="0" xr:uid="{1800FE1C-17D9-4351-82A3-00030020B2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RETIRO LA TARDANZA A SOLICITUD DEL CLIENTE</t>
      </text>
    </comment>
    <comment ref="Y651" authorId="1" shapeId="0" xr:uid="{14122BF7-B9B4-45C2-B44B-C53FAD67C4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Abril 2022</t>
        </r>
      </text>
    </comment>
    <comment ref="Y652" authorId="1" shapeId="0" xr:uid="{EF9F65C4-E2C3-4503-AAD3-2E3A269B9B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SEPTIEMBRE 2023</t>
        </r>
      </text>
    </comment>
    <comment ref="AO652" authorId="1" shapeId="0" xr:uid="{E5D48274-63A6-4D7E-8575-E884916E02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desafilio el 01/07/2022</t>
        </r>
      </text>
    </comment>
    <comment ref="X653" authorId="4" shapeId="0" xr:uid="{030E8112-94B3-4421-908B-9143A835C95C}">
      <text>
        <r>
          <rPr>
            <sz val="9"/>
            <color indexed="81"/>
            <rFont val="Tahoma"/>
            <family val="2"/>
          </rPr>
          <t>Cambio de Banco a partir de 05/2022</t>
        </r>
      </text>
    </comment>
    <comment ref="Y653" authorId="4" shapeId="0" xr:uid="{759F7A49-1BCA-4B57-8706-441830EB5AEF}">
      <text>
        <r>
          <rPr>
            <b/>
            <sz val="9"/>
            <color indexed="81"/>
            <rFont val="Tahoma"/>
            <family val="2"/>
          </rPr>
          <t>Cambio de Cuenta a partir de 05/2022 de Banbif a BCP</t>
        </r>
      </text>
    </comment>
    <comment ref="AO653" authorId="1" shapeId="0" xr:uid="{D2319B03-2DF0-4809-9AD1-A27AB47709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en el mes de Abril</t>
        </r>
      </text>
    </comment>
    <comment ref="AR653" authorId="162" shapeId="0" xr:uid="{7A3FC3B9-4325-489C-BA25-419064AE68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AUMETNO DE 2650 A 3000 APARTIR DE MARZO 2025</t>
      </text>
    </comment>
    <comment ref="CI658" authorId="163" shapeId="0" xr:uid="{AE7D1A03-D335-4B8B-9352-A4768AA3747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Reintegro por tardanzas S/ 82.92 </t>
      </text>
    </comment>
    <comment ref="E659" authorId="8" shapeId="0" xr:uid="{D15ACB66-2227-47F8-973A-7C7C727B75BC}">
      <text>
        <r>
          <rPr>
            <b/>
            <sz val="9"/>
            <color indexed="81"/>
            <rFont val="Tahoma"/>
            <family val="2"/>
          </rPr>
          <t>Yosselem YC. Chuchon:</t>
        </r>
        <r>
          <rPr>
            <sz val="9"/>
            <color indexed="81"/>
            <rFont val="Tahoma"/>
            <family val="2"/>
          </rPr>
          <t xml:space="preserve">
CARNET DE EXTRANJERÍA
</t>
        </r>
      </text>
    </comment>
    <comment ref="AR661" authorId="164" shapeId="0" xr:uid="{DF8D6CED-7584-4356-870B-8D2F07623F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desde 1Q MARZO 2024</t>
      </text>
    </comment>
    <comment ref="AR664" authorId="1" shapeId="0" xr:uid="{9DA7F9E1-2FCC-4347-A831-20E960FBD0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6,200 a 7,000 a partir de marzo 2022</t>
        </r>
      </text>
    </comment>
    <comment ref="AR665" authorId="165" shapeId="0" xr:uid="{56FC63B3-6419-4833-8E60-D2FE581FE4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3700 A 4700 APARTIR DE ABR2025</t>
      </text>
    </comment>
    <comment ref="AO666" authorId="1" shapeId="0" xr:uid="{EB574940-4848-4CCA-9E1E-DB9DEFEFC1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666" authorId="166" shapeId="0" xr:uid="{0AB5BBFD-B839-45DF-9DE3-29DDCFF586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1800 a 2500</t>
      </text>
    </comment>
    <comment ref="AO668" authorId="1" shapeId="0" xr:uid="{E1E1B074-7276-4D78-92EE-FA7A507D9B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DESDE FEBRERO 2023</t>
        </r>
      </text>
    </comment>
    <comment ref="AR669" authorId="167" shapeId="0" xr:uid="{6601D53A-11AC-4A72-9187-C67757D30D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2700 a 3300</t>
      </text>
    </comment>
    <comment ref="AR670" authorId="1" shapeId="0" xr:uid="{8557A910-315C-40D3-A373-3CAD986D41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
Nuevo sueldo de 2,000 a 2,500 a partir de junio 2025</t>
        </r>
      </text>
    </comment>
    <comment ref="AR672" authorId="1" shapeId="0" xr:uid="{F63C0325-C5B4-4BDE-BBC2-2A0CE683FB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4000 A 4800 APARTIR DE MARZO 2025//
Nuevo Sueldo de S/ 3,600 A S/ 4,000 A PARTIR DE MARZO 2022</t>
        </r>
      </text>
    </comment>
    <comment ref="AT672" authorId="168" shapeId="0" xr:uid="{F3A66514-D5DB-41F4-9026-EED2B66CB28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dia de descanso medico es de agosto, hay que rectificar </t>
      </text>
    </comment>
    <comment ref="BO674" authorId="169" shapeId="0" xr:uid="{91D6912D-1C56-4C11-8E88-875671612D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RETIRO LA TARDANZA A SOLICITUD DEL CLIENTE</t>
      </text>
    </comment>
    <comment ref="CI674" authorId="170" shapeId="0" xr:uid="{ED504B1E-1A2C-4052-A16C-726BDA0F03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Reintegro desde el 25 al 31 agost</t>
      </text>
    </comment>
    <comment ref="AR675" authorId="171" shapeId="0" xr:uid="{B395AC7E-A5C8-472C-9B33-B1CF98E343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3800 a 4300</t>
      </text>
    </comment>
    <comment ref="BO675" authorId="172" shapeId="0" xr:uid="{F6F2E30A-0238-4A18-A736-E61F3C85D8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RETIRO LA TARDANZA A SOLICITUD DEL CLIENTE</t>
      </text>
    </comment>
    <comment ref="AR676" authorId="173" shapeId="0" xr:uid="{90526F43-5B92-41AC-B528-1025CA8FE3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4800 a 5040</t>
      </text>
    </comment>
    <comment ref="Y679" authorId="1" shapeId="0" xr:uid="{AAEB0E84-EBF5-4806-8F10-A7211377E1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BCP a partir del mes de Abril 2022</t>
        </r>
      </text>
    </comment>
    <comment ref="AO680" authorId="1" shapeId="0" xr:uid="{0907F2CC-D7F8-4535-9028-3C48ED8D3C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680" authorId="1" shapeId="0" xr:uid="{B0B4A7DB-E70C-43D6-A8FB-3D69C2DB4E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agosto  2024 de 1,800 a 2500</t>
        </r>
      </text>
    </comment>
    <comment ref="AO681" authorId="1" shapeId="0" xr:uid="{AE561520-869F-4040-A3F6-AFD55CC15E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AFILIACION EPS SEPTIEMBRE</t>
        </r>
      </text>
    </comment>
    <comment ref="AR681" authorId="1" shapeId="0" xr:uid="{C78A040F-3329-42E0-8A94-CB311542AB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AR685" authorId="1" shapeId="0" xr:uid="{E0951C6C-9EBA-47A6-8208-FF318B4FCD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7,000 a 8,000 a partir de agosto 2024</t>
        </r>
      </text>
    </comment>
    <comment ref="AE687" authorId="1" shapeId="0" xr:uid="{C738D4BE-5637-43BA-A059-8E0C60EC30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cambio de AFP Habitat a AFP Integra flujo en el mes de Marzo 2022</t>
        </r>
      </text>
    </comment>
    <comment ref="AR687" authorId="174" shapeId="0" xr:uid="{6A036F32-2C1C-4115-9759-905C51AA25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13500 A 15000 APARTIR DE ABR2025
AUMENTO DE 11500 AL 13500 APARTIR DE MARZO 2025</t>
      </text>
    </comment>
    <comment ref="AR688" authorId="1" shapeId="0" xr:uid="{C9F21664-159E-4A6B-AFBF-7F4A30D51F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Y689" authorId="1" shapeId="0" xr:uid="{FC423C3D-9335-4183-ADC5-37A4D99B91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sueldo a partir del mes de agosto 2022</t>
        </r>
      </text>
    </comment>
    <comment ref="FH689" authorId="175" shapeId="0" xr:uid="{AEEB8F15-5895-4D25-BC42-79652DB4CEA3}">
      <text>
        <r>
          <rPr>
            <b/>
            <sz val="9"/>
            <color indexed="81"/>
            <rFont val="Tahoma"/>
            <family val="2"/>
          </rPr>
          <t>Karinna Espinoza Rua:</t>
        </r>
        <r>
          <rPr>
            <sz val="9"/>
            <color indexed="81"/>
            <rFont val="Tahoma"/>
            <family val="2"/>
          </rPr>
          <t xml:space="preserve">
1800
12 cuotas de 150 c/u desde Mayo 25-Abril 26</t>
        </r>
      </text>
    </comment>
    <comment ref="Y690" authorId="1" shapeId="0" xr:uid="{329C258D-61B0-48F4-959F-A8937AED0A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CAMBIO DE CUENTA SEPTIEMBRE 2023</t>
        </r>
      </text>
    </comment>
    <comment ref="AO690" authorId="1" shapeId="0" xr:uid="{BE1B5205-BC88-47DE-8915-F720718459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AFILIACIÓN JUNIO 2023</t>
        </r>
      </text>
    </comment>
    <comment ref="AR690" authorId="176" shapeId="0" xr:uid="{E7FA3192-44AB-4AF1-861E-E3BDF68EB8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2000 A 2200 DESDE FEB 2025</t>
      </text>
    </comment>
    <comment ref="BO690" authorId="177" shapeId="0" xr:uid="{9F9979C1-0C93-4E7A-BE00-4C8625C4D0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RETIRO LA TARDANZA A SOLICITUD DEL CLIENTE</t>
      </text>
    </comment>
    <comment ref="Y691" authorId="1" shapeId="0" xr:uid="{FFA08BD4-935C-42C0-B7E0-A885B4E771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Banbif a BCP</t>
        </r>
      </text>
    </comment>
    <comment ref="AE691" authorId="1" shapeId="0" xr:uid="{74866FEF-37A1-42E1-84C9-8A6C4EF515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REGIMEN AFP</t>
        </r>
      </text>
    </comment>
    <comment ref="X692" authorId="178" shapeId="0" xr:uid="{4B71FEA4-152E-4CD9-9A75-F8ADC796C4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SUELDO 032024</t>
      </text>
    </comment>
    <comment ref="AR693" authorId="179" shapeId="0" xr:uid="{D3595618-EBDC-4E93-A19E-71C6CC3A79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2200 AL 3000 APARTIR DE ABR2025</t>
      </text>
    </comment>
    <comment ref="CI693" authorId="180" shapeId="0" xr:uid="{BB6F6FB7-542E-475E-ADB2-AC6D50F5C6E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REINTEGRAR 36.30, CORREO DE RECTIFICACION PAREDES CANO </t>
      </text>
    </comment>
    <comment ref="AR697" authorId="4" shapeId="0" xr:uid="{A9F5D82C-EBC4-486D-9678-8507F85152B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aumento de sueldo apartir de agosto 2024 de 2600 a 3000</t>
        </r>
      </text>
    </comment>
    <comment ref="BO698" authorId="181" shapeId="0" xr:uid="{1885CBAA-BD8F-48F1-9D18-1F50955292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RETIRO LA TARDANZA A SOLICITUD DEL CLIENTE</t>
      </text>
    </comment>
    <comment ref="AD704" authorId="0" shapeId="0" xr:uid="{32941875-5582-49B9-99A9-336A02D8D158}">
      <text>
        <r>
          <rPr>
            <b/>
            <sz val="9"/>
            <color indexed="81"/>
            <rFont val="Tahoma"/>
            <family val="2"/>
          </rPr>
          <t>Es indispensable colocar "SIN VÍNCULO LABORAL" si no in icio labores</t>
        </r>
      </text>
    </comment>
    <comment ref="Y706" authorId="1" shapeId="0" xr:uid="{242B7316-18EA-477D-8E14-8301556C0E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en Marzo 2022</t>
        </r>
      </text>
    </comment>
    <comment ref="AL706" authorId="2" shapeId="0" xr:uid="{016BC938-A76D-4A3B-BEA3-82C771D68FD7}">
      <text>
        <r>
          <rPr>
            <b/>
            <sz val="9"/>
            <color indexed="81"/>
            <rFont val="Tahoma"/>
            <family val="2"/>
          </rPr>
          <t>Pycas:</t>
        </r>
        <r>
          <rPr>
            <sz val="9"/>
            <color indexed="81"/>
            <rFont val="Tahoma"/>
            <family val="2"/>
          </rPr>
          <t xml:space="preserve">
DE LIBRE DISPOSICION</t>
        </r>
      </text>
    </comment>
    <comment ref="AR706" authorId="1" shapeId="0" xr:uid="{03BB779E-8706-4F3D-BAD7-A315AF6A44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Cambio de sueldo a partir de marzo 2023</t>
        </r>
      </text>
    </comment>
    <comment ref="AR707" authorId="1" shapeId="0" xr:uid="{376FF2B3-BC27-4BDF-8678-FAA7F0C803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X708" authorId="1" shapeId="0" xr:uid="{FC93F1FB-B816-4267-A616-6FA0FB37A0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del BBVA al BCP</t>
        </r>
      </text>
    </comment>
    <comment ref="Y708" authorId="1" shapeId="0" xr:uid="{F1775377-541F-4069-928F-D685B099BF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Junio 2022</t>
        </r>
      </text>
    </comment>
    <comment ref="AR708" authorId="182" shapeId="0" xr:uid="{E2B0053B-2BA4-4BCD-B97D-5143D2F008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2800 A 3200 APARTIR DE SET 24
</t>
      </text>
    </comment>
    <comment ref="FD709" authorId="1" shapeId="0" xr:uid="{AAE1EA18-CD71-41CB-90B1-B0F7C6EE63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SIEMPRE S/ 5</t>
        </r>
      </text>
    </comment>
    <comment ref="AQ710" authorId="1" shapeId="0" xr:uid="{D809BA4E-61EE-4ED1-B8E8-A3CE1AD4D3D8}">
      <text>
        <r>
          <rPr>
            <sz val="9"/>
            <color indexed="81"/>
            <rFont val="Tahoma"/>
            <family val="2"/>
          </rPr>
          <t>Asignación Familiar a partir de octubre 2022</t>
        </r>
      </text>
    </comment>
    <comment ref="AR710" authorId="1" shapeId="0" xr:uid="{EC4453DB-0745-4B01-9415-12E82D1F32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X712" authorId="4" shapeId="0" xr:uid="{DC5E0B95-DB4D-49D6-9AD6-E8B1FFAF7209}">
      <text>
        <r>
          <rPr>
            <sz val="9"/>
            <color indexed="81"/>
            <rFont val="Tahoma"/>
            <family val="2"/>
          </rPr>
          <t>Cambio de Banco a partir de 05/2022</t>
        </r>
      </text>
    </comment>
    <comment ref="Y712" authorId="4" shapeId="0" xr:uid="{529A843E-61FE-4656-90DA-167FCD695A8C}">
      <text>
        <r>
          <rPr>
            <b/>
            <sz val="9"/>
            <color indexed="81"/>
            <rFont val="Tahoma"/>
            <family val="2"/>
          </rPr>
          <t>Cambio de Cuenta a partir de 05/2022 de Banbif a BCP</t>
        </r>
      </text>
    </comment>
    <comment ref="AA712" authorId="183" shapeId="0" xr:uid="{90E70794-2491-40BC-9F5B-EDB53F694B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CUENTA DESDE OCT-25</t>
      </text>
    </comment>
    <comment ref="AO712" authorId="1" shapeId="0" xr:uid="{DDB969B2-B909-4638-9A54-26428207BD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Nuevo afiliado en el mes de Abril</t>
        </r>
      </text>
    </comment>
    <comment ref="AR712" authorId="184" shapeId="0" xr:uid="{D903700C-641A-442F-9AA8-01F6475203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AUMETNO DE 2650 A 3000 APARTIR DE MARZO 2025</t>
      </text>
    </comment>
    <comment ref="AR714" authorId="1" shapeId="0" xr:uid="{6599008E-FB63-414F-9820-E440FA5F16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6,200 a 7,000 a partir de marzo 2022</t>
        </r>
      </text>
    </comment>
    <comment ref="AR716" authorId="1" shapeId="0" xr:uid="{F447969F-2681-48F3-848B-19687CB562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AUMENTO DE 4000 A 4800 APARTIR DE MARZO 2025//
Nuevo Sueldo de S/ 3,600 A S/ 4,000 A PARTIR DE MARZO 2022</t>
        </r>
      </text>
    </comment>
    <comment ref="AR717" authorId="185" shapeId="0" xr:uid="{CF7D93FE-C899-4AAE-B1D5-F701339FEA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3800 a 4300</t>
      </text>
    </comment>
    <comment ref="AR718" authorId="186" shapeId="0" xr:uid="{6A31E7C8-8980-4CE9-A9B2-1B9A196110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4800 a 5040</t>
      </text>
    </comment>
    <comment ref="Y719" authorId="1" shapeId="0" xr:uid="{BC36E39E-478D-4230-BF09-DF3DB8353F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BCP a partir del mes de Abril 2022</t>
        </r>
      </text>
    </comment>
    <comment ref="AR722" authorId="1" shapeId="0" xr:uid="{F93D0658-8FE3-43E7-88E0-165096DC2F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7,000 a 8,000 a partir de agosto 2024</t>
        </r>
      </text>
    </comment>
    <comment ref="AR723" authorId="187" shapeId="0" xr:uid="{B2FFBC03-1882-4A18-B53A-E160D90CAE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13500 A 15000 APARTIR DE ABR2025
AUMENTO DE 11500 AL 13500 APARTIR DE MARZO 2025</t>
      </text>
    </comment>
    <comment ref="AR724" authorId="1" shapeId="0" xr:uid="{65823393-F8A6-42E5-8D1C-623B76956D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Nuevo sueldo de S/ 11,000 a 12,000 a partir de octubre</t>
        </r>
      </text>
    </comment>
    <comment ref="Y725" authorId="1" shapeId="0" xr:uid="{187921CA-AE7F-4559-A35E-FE81FCEE84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Banbif a BCP</t>
        </r>
      </text>
    </comment>
    <comment ref="AE725" authorId="1" shapeId="0" xr:uid="{42BC73C2-D365-4E14-8A9C-F78F33BD76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REGIMEN AFP</t>
        </r>
      </text>
    </comment>
    <comment ref="AR726" authorId="4" shapeId="0" xr:uid="{AD2EB649-560B-48F7-B77B-ACE294451D0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aumento de sueldo apartir de agosto 2024 de 2600 a 3000</t>
        </r>
      </text>
    </comment>
    <comment ref="Y729" authorId="1" shapeId="0" xr:uid="{F8732D53-123C-4E5B-869A-EBEFAD10DF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a partir de noviembre 2022</t>
        </r>
      </text>
    </comment>
    <comment ref="U730" authorId="1" shapeId="0" xr:uid="{6AE66E7C-DE00-4720-A654-FCEEAF4990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cargo a partir de septiembre 2022</t>
        </r>
      </text>
    </comment>
    <comment ref="E731" authorId="8" shapeId="0" xr:uid="{DF06A5AA-BFCF-49A8-8ABE-4C1E4545144D}">
      <text>
        <r>
          <rPr>
            <b/>
            <sz val="9"/>
            <color indexed="81"/>
            <rFont val="Tahoma"/>
            <family val="2"/>
          </rPr>
          <t>Yosselem YC. Chuchon:</t>
        </r>
        <r>
          <rPr>
            <sz val="9"/>
            <color indexed="81"/>
            <rFont val="Tahoma"/>
            <family val="2"/>
          </rPr>
          <t xml:space="preserve">
CARNET DE EXTRANJERÍA
</t>
        </r>
      </text>
    </comment>
    <comment ref="AR732" authorId="188" shapeId="0" xr:uid="{75FB4E54-D3DA-4138-826F-59AF1EC600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2700 a 3300</t>
      </text>
    </comment>
    <comment ref="AQ733" authorId="189" shapeId="0" xr:uid="{8A3448BE-B56D-4D8C-BE63-CAB26FD15F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INFORMADO DESDE OCT-25 (REINTEGRO AGO-SET)</t>
      </text>
    </comment>
    <comment ref="AR733" authorId="1" shapeId="0" xr:uid="{24C21FDE-4738-4901-A652-6BE4BF55A2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DE 1,800 A 2,200 A PARTIR DE MARZO 2022</t>
        </r>
      </text>
    </comment>
    <comment ref="Y734" authorId="1" shapeId="0" xr:uid="{770D2BEE-A3BB-4DD4-8773-0B17AAF47B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CAMBIO DE CUENTA SEPTIEMBRE 2023</t>
        </r>
      </text>
    </comment>
    <comment ref="AO734" authorId="1" shapeId="0" xr:uid="{CEF2752C-EB5E-4FED-A941-3DC2ADCD4E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desafilio el 01/07/2022</t>
        </r>
      </text>
    </comment>
    <comment ref="AO735" authorId="1" shapeId="0" xr:uid="{781F98A7-95E4-4539-9043-BD2286FC27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DESDE FEBRERO 2023</t>
        </r>
      </text>
    </comment>
    <comment ref="AE736" authorId="190" shapeId="0" xr:uid="{634F9FCD-D171-47EB-A0BB-FB95334C16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INTEGRA A HABITAT</t>
      </text>
    </comment>
    <comment ref="AO736" authorId="1" shapeId="0" xr:uid="{8F33987D-6B06-46AF-915A-AA0B9232D0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736" authorId="1" shapeId="0" xr:uid="{7DEE49CD-7AE7-445D-8576-8C2376007B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 agosto  2024 de 1,800 a 2500</t>
        </r>
      </text>
    </comment>
    <comment ref="AR737" authorId="1" shapeId="0" xr:uid="{87F356FF-8540-4B39-B402-5D333986FD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
Nuevo sueldo de 2,000 a 2,500 a partir de junio 2025</t>
        </r>
      </text>
    </comment>
    <comment ref="AO738" authorId="1" shapeId="0" xr:uid="{8EB56198-03CF-4301-BCDA-19C8EF8C5C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Afiliado el 01 de marzo 2022</t>
        </r>
      </text>
    </comment>
    <comment ref="AR738" authorId="191" shapeId="0" xr:uid="{B4A6844E-2128-461E-B098-36A851B1A2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1800 a 2500</t>
      </text>
    </comment>
    <comment ref="AO739" authorId="1" shapeId="0" xr:uid="{1EC228D7-F99B-47A2-BDD1-4E9205DD8D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MARZO 2023</t>
        </r>
      </text>
    </comment>
    <comment ref="Y740" authorId="1" shapeId="0" xr:uid="{9B35DF25-91DC-4136-9B1E-615C20ADD1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cuenta a partir del mes de Abril 2022</t>
        </r>
      </text>
    </comment>
    <comment ref="AO741" authorId="1" shapeId="0" xr:uid="{2759B7E1-790D-483B-A789-E1448946EA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AFILIACION EPS SEPTIEMBRE</t>
        </r>
      </text>
    </comment>
    <comment ref="AR741" authorId="1" shapeId="0" xr:uid="{C86CAA69-2B6C-4A72-91AA-2ABD01E802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 SUELDO A PARTIR DEL MES DE JULIO 2023</t>
        </r>
      </text>
    </comment>
    <comment ref="Y742" authorId="1" shapeId="0" xr:uid="{2297E9CD-2162-4771-BF9F-BFED6AFA1F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de sueldo a partir del mes de agosto 2022</t>
        </r>
      </text>
    </comment>
    <comment ref="Y743" authorId="1" shapeId="0" xr:uid="{582FF47B-7B85-4AB1-98C1-9D043222B5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CAMBIO DE CUENTA SEPTIEMBRE 2023</t>
        </r>
      </text>
    </comment>
    <comment ref="AO743" authorId="1" shapeId="0" xr:uid="{68B43412-FFEA-4DC2-B9F1-7864DED69B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AFILIACIÓN JUNIO 2023</t>
        </r>
      </text>
    </comment>
    <comment ref="AR743" authorId="192" shapeId="0" xr:uid="{6D8A72B1-14FB-4CB8-A266-E1E3712CC9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2000 A 2200 DESDE FEB 2025</t>
      </text>
    </comment>
    <comment ref="AO745" authorId="1" shapeId="0" xr:uid="{107E542B-7F31-4A80-9BF3-96CFD6E0BE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AFILIACIÓN EPS MARZO 2023</t>
        </r>
      </text>
    </comment>
    <comment ref="AR746" authorId="193" shapeId="0" xr:uid="{DE415AD2-910C-4D98-9151-63DC6C8D05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apartir de agosto 2024 de 1300 a 1800</t>
      </text>
    </comment>
    <comment ref="X747" authorId="194" shapeId="0" xr:uid="{9D75CE14-88A1-47B1-885E-724358B275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SUELDO 032024</t>
      </text>
    </comment>
    <comment ref="AR749" authorId="195" shapeId="0" xr:uid="{3672F7DA-0AD0-4F4E-AF43-7F8880A8D0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desde 1Q MARZO 2024</t>
      </text>
    </comment>
    <comment ref="AR752" authorId="196" shapeId="0" xr:uid="{21623234-1C0D-4424-A9EE-EC2CFA6F9F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3700 A 4700 APARTIR DE ABR2025</t>
      </text>
    </comment>
    <comment ref="X753" authorId="197" shapeId="0" xr:uid="{DA2C5768-202A-4655-A01E-CC35F1EF18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CUENTA A BCP DESDE MARZO 1Q</t>
      </text>
    </comment>
    <comment ref="AR753" authorId="198" shapeId="0" xr:uid="{AE7E0ABD-4063-4723-86A4-3CD2F1E2B1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SUELDO DE 5500 A 6500 APARTIR DE NOV2024</t>
      </text>
    </comment>
    <comment ref="CV756" authorId="199" shapeId="0" xr:uid="{1383362F-3749-43D2-BBE1-8B6BE8941E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200 SOLES DEL MES Y 200 DE REINTEGRO</t>
      </text>
    </comment>
    <comment ref="AR760" authorId="4" shapeId="0" xr:uid="{07A8E6A8-D786-43AC-A119-597A82B05569}">
      <text>
        <r>
          <rPr>
            <b/>
            <sz val="9"/>
            <color indexed="81"/>
            <rFont val="Tahoma"/>
            <family val="2"/>
          </rPr>
          <t>NUEVO SUELDO DE 2,500 A 3,100 A PARTIR DE JUNIO 2025</t>
        </r>
      </text>
    </comment>
    <comment ref="AR761" authorId="200" shapeId="0" xr:uid="{BC343253-1D14-465F-B025-9CC0B808E5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AUMENTO DE 2200 AL 3000 APARTIR DE ABR2025</t>
      </text>
    </comment>
    <comment ref="AR766" authorId="201" shapeId="0" xr:uid="{64E9A961-89BA-4C97-991D-A99772C3BE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DESDE OCT</t>
      </text>
    </comment>
    <comment ref="F767" authorId="202" shapeId="0" xr:uid="{20F5D2C5-BA82-4085-9929-951F4EE417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PAGAR TODO EN QUINCENA</t>
      </text>
    </comment>
    <comment ref="X767" authorId="203" shapeId="0" xr:uid="{56B152B5-AEAE-494C-A55C-54E5A100AD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 TXT PAGO POR CHEQUE</t>
      </text>
    </comment>
    <comment ref="Y767" authorId="204" shapeId="0" xr:uid="{DD436B6F-B70B-4EF9-B236-B554C68452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GENERAR TXT/ PAGO POR CHEQUE</t>
      </text>
    </comment>
    <comment ref="AO769" authorId="205" shapeId="0" xr:uid="{BEB6F4A6-8F40-4D38-98D2-1AE04E714E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AFILIADO EN OCT-25</t>
      </text>
    </comment>
    <comment ref="AO771" authorId="206" shapeId="0" xr:uid="{08C6C8D4-9881-430B-8778-14C853D587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AFILIADO EN OCT-25</t>
      </text>
    </comment>
    <comment ref="AO774" authorId="207" shapeId="0" xr:uid="{072D08AC-F607-433F-A662-09FB67A5AC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AFILIADO EN OCT-25</t>
      </text>
    </comment>
    <comment ref="AD867" authorId="0" shapeId="0" xr:uid="{10B1BC53-E2D4-4158-94D1-7756D9259444}">
      <text>
        <r>
          <rPr>
            <b/>
            <sz val="9"/>
            <color indexed="81"/>
            <rFont val="Tahoma"/>
            <family val="2"/>
          </rPr>
          <t>Es indispensable colocar "SIN VÍNCULO LABORAL" si no in icio labores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tc={5BF9DF95-8D0A-46B7-9186-D43BDBACCB57}</author>
    <author>tc={8986FA5F-F2B1-43DF-A192-CBA54599FEBB}</author>
    <author>tc={FA885328-B5DF-4F7A-A32F-09A18A06A398}</author>
  </authors>
  <commentList>
    <comment ref="C41" authorId="0" shapeId="0" xr:uid="{5BF9DF95-8D0A-46B7-9186-D43BDBACCB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PLANILLA 6 Y PLAME 5</t>
      </text>
    </comment>
    <comment ref="D43" authorId="1" shapeId="0" xr:uid="{8986FA5F-F2B1-43DF-A192-CBA54599FE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PLAME OTRO DIA Y PLANILLA OTRO</t>
      </text>
    </comment>
    <comment ref="B173" authorId="2" shapeId="0" xr:uid="{FA885328-B5DF-4F7A-A32F-09A18A06A3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plame pero no en planilla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<sst xmlns="http://schemas.openxmlformats.org/spreadsheetml/2006/main" count="26174" uniqueCount="1226">
  <si>
    <t>CITIKOLD</t>
  </si>
  <si>
    <t>TC</t>
  </si>
  <si>
    <t>Nº</t>
  </si>
  <si>
    <t>DNI</t>
  </si>
  <si>
    <t>APELLIDOS Y NOMBRES</t>
  </si>
  <si>
    <t>CARGO</t>
  </si>
  <si>
    <t>AREA</t>
  </si>
  <si>
    <t>CENTRO DE COSTO</t>
  </si>
  <si>
    <t>FECHA DE INGRESO</t>
  </si>
  <si>
    <t>FECHA DE CESE</t>
  </si>
  <si>
    <t>Nº dias Efectivos Laborados</t>
  </si>
  <si>
    <t>Total de Remuneraciones</t>
  </si>
  <si>
    <t>ESTADO</t>
  </si>
  <si>
    <t>EN FUNCION A DIAS</t>
  </si>
  <si>
    <t>EN FUNCION A REMUNERACIONES</t>
  </si>
  <si>
    <t>TOTAL DE UTILIDADES</t>
  </si>
  <si>
    <t>IR 5ta CATEGORIA</t>
  </si>
  <si>
    <t>RETENCION JUDICIAL</t>
  </si>
  <si>
    <t>PRESTAMO</t>
  </si>
  <si>
    <t>UTILIDADES NETAS</t>
  </si>
  <si>
    <t>TRAMO ALCANZADO</t>
  </si>
  <si>
    <t>DOLARES</t>
  </si>
  <si>
    <t>07262343</t>
  </si>
  <si>
    <t>CIEZA AGUILAR CESAR AUGUSTO</t>
  </si>
  <si>
    <t>ACTIVO</t>
  </si>
  <si>
    <t>BCP</t>
  </si>
  <si>
    <t>19307012280010</t>
  </si>
  <si>
    <t>07537953</t>
  </si>
  <si>
    <t>SALAZAR DE LA ROCHA JUAN CARLOS GERMAN</t>
  </si>
  <si>
    <t>19436180079033</t>
  </si>
  <si>
    <t>08693248</t>
  </si>
  <si>
    <t>IZARRA CARRASCO IRINA KAREM</t>
  </si>
  <si>
    <t>BANCO DE CREDITO</t>
  </si>
  <si>
    <t>191-40176840-0-65</t>
  </si>
  <si>
    <t>08887801</t>
  </si>
  <si>
    <t>RUIZ SALCEDO MARIA DE LOURDES</t>
  </si>
  <si>
    <t>191-39024915-0-05</t>
  </si>
  <si>
    <t>09335023</t>
  </si>
  <si>
    <t>AYOS JUNGBLUTH MARIANA</t>
  </si>
  <si>
    <t>191-39024898-0-87</t>
  </si>
  <si>
    <t>09410158</t>
  </si>
  <si>
    <t>BONATTI CARRASCO JORGE LUIS</t>
  </si>
  <si>
    <t>191-38538700-0-78</t>
  </si>
  <si>
    <t>09542822</t>
  </si>
  <si>
    <t>CAVERO RODRIGUEZ JANNYE VERONICA</t>
  </si>
  <si>
    <t>191-38538707-0-85</t>
  </si>
  <si>
    <t>09867320</t>
  </si>
  <si>
    <t>ROTALDE DEL RIO XIMENA MARIA</t>
  </si>
  <si>
    <t>191-38538673-0-50</t>
  </si>
  <si>
    <t>10080476</t>
  </si>
  <si>
    <t>CASTILLEJOS HINOSTROZA NAYLLI MARLENE</t>
  </si>
  <si>
    <t>19403613442040</t>
  </si>
  <si>
    <t>10346719</t>
  </si>
  <si>
    <t>ROMERO ORDOÑEZ EDUARDO ARTURO</t>
  </si>
  <si>
    <t>193-39429501-0-77</t>
  </si>
  <si>
    <t>10725704</t>
  </si>
  <si>
    <t>RONCEROS GONZALES LUISA MARILIN</t>
  </si>
  <si>
    <t>191-21585152-0-82</t>
  </si>
  <si>
    <t>25710966</t>
  </si>
  <si>
    <t>GIURIA CONSTANTINO HUMBERTO ANDRES</t>
  </si>
  <si>
    <t>191-38538688-0-65</t>
  </si>
  <si>
    <t>25769631</t>
  </si>
  <si>
    <t>RUIZ TORRES CESAR AUGUSTO</t>
  </si>
  <si>
    <t>19170640062096</t>
  </si>
  <si>
    <t>25828090</t>
  </si>
  <si>
    <t>CHERO ORTIZ MARTIN ALEJANDRO</t>
  </si>
  <si>
    <t>193-92060663-0-67</t>
  </si>
  <si>
    <t>40508445</t>
  </si>
  <si>
    <t>MEJIA CAVERO PAOLA CECILIA</t>
  </si>
  <si>
    <t>191-38538727-0-05</t>
  </si>
  <si>
    <t>40537272</t>
  </si>
  <si>
    <t>GARRIDO LEON CARLA VERONICA</t>
  </si>
  <si>
    <t>191-38538716-0-94</t>
  </si>
  <si>
    <t>41832234</t>
  </si>
  <si>
    <t>HUERTA PALOMINO NELLY VANESSA</t>
  </si>
  <si>
    <t>BANBIF</t>
  </si>
  <si>
    <t>42035890</t>
  </si>
  <si>
    <t>CASTAÑEDA CARRION VIVIEN KARLA</t>
  </si>
  <si>
    <t>INTERBANK</t>
  </si>
  <si>
    <t>003-201-013149741606-18</t>
  </si>
  <si>
    <t>42168737</t>
  </si>
  <si>
    <t>MARTINEZ MURAYARI INES ROXANA</t>
  </si>
  <si>
    <t>19390718162004</t>
  </si>
  <si>
    <t>42326063</t>
  </si>
  <si>
    <t>MARTI ROJAS DE ZÁRATE ANGELA TERESA</t>
  </si>
  <si>
    <t>455-90479804-0-78</t>
  </si>
  <si>
    <t>42560153</t>
  </si>
  <si>
    <t>VALDEZ CRUZ JOSEPH JOSUE</t>
  </si>
  <si>
    <t>191-96721921-0-08</t>
  </si>
  <si>
    <t>CESADO</t>
  </si>
  <si>
    <t>42646402</t>
  </si>
  <si>
    <t>BALDOCEDA COLQUI YESENIA FLORA</t>
  </si>
  <si>
    <t>193-14869847-0-45</t>
  </si>
  <si>
    <t>43426313</t>
  </si>
  <si>
    <t>LOPEZ MENDOZA GIULIANA JANNET</t>
  </si>
  <si>
    <t>43643490</t>
  </si>
  <si>
    <t>ESPINOZA RUA KARINNA ESPERANZA</t>
  </si>
  <si>
    <t>BBVA</t>
  </si>
  <si>
    <t>44658359</t>
  </si>
  <si>
    <t>44761412</t>
  </si>
  <si>
    <t>44956751</t>
  </si>
  <si>
    <t>45315933</t>
  </si>
  <si>
    <t>45813056</t>
  </si>
  <si>
    <t>ALFARO VILLACORTA VICTOR HUGO GARY</t>
  </si>
  <si>
    <t>45858948</t>
  </si>
  <si>
    <t>CHAVEZ QUILCATE JULIA DEL PILAR</t>
  </si>
  <si>
    <t>19170407688074</t>
  </si>
  <si>
    <t>46251417</t>
  </si>
  <si>
    <t>46709317</t>
  </si>
  <si>
    <t>46833118</t>
  </si>
  <si>
    <t>MOSCAYZA NAZARIO STEPHANIE JULIANA</t>
  </si>
  <si>
    <t>47470495</t>
  </si>
  <si>
    <t>VILLANTOY GUTIERREZ ANDRES DANIEL</t>
  </si>
  <si>
    <t>192-36160342-0-97</t>
  </si>
  <si>
    <t>47472407</t>
  </si>
  <si>
    <t>BARRANZUELA SANTOS MELISSA ANTONED</t>
  </si>
  <si>
    <t>191-71058934-0-99</t>
  </si>
  <si>
    <t>47625018</t>
  </si>
  <si>
    <t>47668422</t>
  </si>
  <si>
    <t>ROMAN PINTADO JULLISA IVETTE</t>
  </si>
  <si>
    <t>01105700021558705472</t>
  </si>
  <si>
    <t>47706283</t>
  </si>
  <si>
    <t>ALIAGA DEL ROSARIO JOSEPH CHRISTHOPHER</t>
  </si>
  <si>
    <t>192-04026033-0-99</t>
  </si>
  <si>
    <t>47806538</t>
  </si>
  <si>
    <t>RAMIREZ ALBINAGORTA ENRIQUE ALEJANDRO</t>
  </si>
  <si>
    <t>47867088</t>
  </si>
  <si>
    <t>ROSALES ATOCHE ROXANA IVETTE</t>
  </si>
  <si>
    <t>01181400020476357213</t>
  </si>
  <si>
    <t>48509357</t>
  </si>
  <si>
    <t>48588627</t>
  </si>
  <si>
    <t>CARRERA RAMIREZ KATTYA HELEN</t>
  </si>
  <si>
    <t>191-39405207-0-38</t>
  </si>
  <si>
    <t>70857319</t>
  </si>
  <si>
    <t>SAKAY MORISAKI LUIS CARLOS</t>
  </si>
  <si>
    <t>191-92038571-0-51</t>
  </si>
  <si>
    <t>71467210</t>
  </si>
  <si>
    <t>ANTAYHUA GRABIEL ISAAC ISMAEL</t>
  </si>
  <si>
    <t>191-29235778-0-87</t>
  </si>
  <si>
    <t>71569497</t>
  </si>
  <si>
    <t>CAMPOS PALOMINO DIANA MARGARITA</t>
  </si>
  <si>
    <t>71878227</t>
  </si>
  <si>
    <t>19178785208016</t>
  </si>
  <si>
    <t>72001771</t>
  </si>
  <si>
    <t>GUEVARA SALINAS BRYAN GUSTAVO</t>
  </si>
  <si>
    <t>72016504</t>
  </si>
  <si>
    <t>GUTIERREZ DE LA CRUZ MIGUEL ANGEL</t>
  </si>
  <si>
    <t>19370223909040</t>
  </si>
  <si>
    <t>72152204</t>
  </si>
  <si>
    <t>HUAMAN COLLANTES WALTER JUNIOR</t>
  </si>
  <si>
    <t>00353001325448988532</t>
  </si>
  <si>
    <t>72152557</t>
  </si>
  <si>
    <t>ENCALADA PRADA GLORIA STEFANY</t>
  </si>
  <si>
    <t>19195948106076</t>
  </si>
  <si>
    <t>72686896</t>
  </si>
  <si>
    <t>REBATTA ROJAS GONZALO</t>
  </si>
  <si>
    <t>193-91572371-0-42</t>
  </si>
  <si>
    <t>72900856</t>
  </si>
  <si>
    <t>TORRES ALEGRIA JUAN LUIS</t>
  </si>
  <si>
    <t>73260636</t>
  </si>
  <si>
    <t>191-73188399-0-73</t>
  </si>
  <si>
    <t>73958636</t>
  </si>
  <si>
    <t>ALEJOS EGUSQUIZA AYXA JELUZETH</t>
  </si>
  <si>
    <t>191-99434104-0-87</t>
  </si>
  <si>
    <t>74069271</t>
  </si>
  <si>
    <t>HUAMANI ALTAMIRANO GABRIELA SABRINA</t>
  </si>
  <si>
    <t>19338719164064</t>
  </si>
  <si>
    <t>74080395</t>
  </si>
  <si>
    <t>AVALOS MORANTE KATHERINE ALEXANDRA</t>
  </si>
  <si>
    <t>74499365</t>
  </si>
  <si>
    <t>GRANDA SANTIAGO YONATHAN SMIETH</t>
  </si>
  <si>
    <t>19198356395091</t>
  </si>
  <si>
    <t>75004141</t>
  </si>
  <si>
    <t>19199679000156</t>
  </si>
  <si>
    <t>76084478</t>
  </si>
  <si>
    <t>SANCHEZ AUCCAPURE JILLS KRAINEEM</t>
  </si>
  <si>
    <t>76163280</t>
  </si>
  <si>
    <t>BENITES OTERO YRINNA GISELLA</t>
  </si>
  <si>
    <t>19172277236007</t>
  </si>
  <si>
    <t>76723256</t>
  </si>
  <si>
    <t>REYNA CORTEZ PATRICK ADAMS</t>
  </si>
  <si>
    <t>8026736028</t>
  </si>
  <si>
    <t>77209356</t>
  </si>
  <si>
    <t>77473806</t>
  </si>
  <si>
    <t>SANDOVAL GONZALES YASIRA JASMIN</t>
  </si>
  <si>
    <t>455-96494799-0-30</t>
  </si>
  <si>
    <t>002120932</t>
  </si>
  <si>
    <t>GAME LOAIZA MANUELXAVIER</t>
  </si>
  <si>
    <t>002420607</t>
  </si>
  <si>
    <t>ESCALANTE ZUÑIGA DAVID</t>
  </si>
  <si>
    <t>005608621</t>
  </si>
  <si>
    <t>GAME TRIVIÑO MARIA JOSE</t>
  </si>
  <si>
    <t>005698394</t>
  </si>
  <si>
    <t>GAME TRIVIÑO JUAN ANDRES</t>
  </si>
  <si>
    <t>006123587</t>
  </si>
  <si>
    <t>GAME TRIVIÑO MANUEL XAVIER</t>
  </si>
  <si>
    <t>48017880</t>
  </si>
  <si>
    <t>76030404</t>
  </si>
  <si>
    <t>72410117</t>
  </si>
  <si>
    <t>LOPEZ GAVELAN JESUS ALFREDO</t>
  </si>
  <si>
    <t>44839386</t>
  </si>
  <si>
    <t>41047057</t>
  </si>
  <si>
    <t>GALLEGOS BLAS LUIS MIGUEL</t>
  </si>
  <si>
    <t>73115211</t>
  </si>
  <si>
    <t>TORRES TORRES ANA PAULA</t>
  </si>
  <si>
    <t>45282900</t>
  </si>
  <si>
    <t>BELUPU GUTIERREZ CARLO DANIEL</t>
  </si>
  <si>
    <t>19192180430044</t>
  </si>
  <si>
    <t>72857524</t>
  </si>
  <si>
    <t>SANCHEZ VALDEZ MACARENA</t>
  </si>
  <si>
    <t xml:space="preserve">19192180427041 </t>
  </si>
  <si>
    <t>71726981</t>
  </si>
  <si>
    <t>CRUZ QUISPE GEYDI ANTONELA</t>
  </si>
  <si>
    <t>8023630237</t>
  </si>
  <si>
    <t>43393889</t>
  </si>
  <si>
    <t>ZAPATA QUEVEDO KARINA JANET</t>
  </si>
  <si>
    <t>8023517945</t>
  </si>
  <si>
    <t>48035238</t>
  </si>
  <si>
    <t>YUCRA MANCILLA AHRON</t>
  </si>
  <si>
    <t>BANCO PICHINCHA</t>
  </si>
  <si>
    <t>48109666</t>
  </si>
  <si>
    <t>CCAPA SIGUEÑAS SILENE DORA</t>
  </si>
  <si>
    <t>75743277</t>
  </si>
  <si>
    <t>MALPARTIDA CASTILLO CLAUDIA</t>
  </si>
  <si>
    <t>Renta anual de la empresa antes de impuestos :</t>
  </si>
  <si>
    <t>Porcentaje a distribuir :</t>
  </si>
  <si>
    <t>Monto a distribuir :</t>
  </si>
  <si>
    <t>Factor Dias trabajados :</t>
  </si>
  <si>
    <t>Factor Total Remuneraciones :</t>
  </si>
  <si>
    <t>BANCO</t>
  </si>
  <si>
    <t>CHOFER</t>
  </si>
  <si>
    <t>SOLES</t>
  </si>
  <si>
    <t>GERENTE GENERAL</t>
  </si>
  <si>
    <t>ANALISTA SENIOR DE DOCUMENTACIÓN</t>
  </si>
  <si>
    <t>ASESOR COMERCIAL IMPO</t>
  </si>
  <si>
    <t>ASESOR COMERCIAL EXPO</t>
  </si>
  <si>
    <t>CUSTOMER SERVICE SENIOR EXPO</t>
  </si>
  <si>
    <t>JEFE DE CONTROL DE EQUIPOS</t>
  </si>
  <si>
    <t>JEFE DE COBRANZAS Y FACTURACIÓN</t>
  </si>
  <si>
    <t>ANALISTA DE DOCUMENTACIÓN</t>
  </si>
  <si>
    <t>JEFE DE DOCUMENTACIÓN Y VISTO BUENO</t>
  </si>
  <si>
    <t>CHOFER/MENSAJERO</t>
  </si>
  <si>
    <t>ANALISTA DE CONTROL DE COSTO</t>
  </si>
  <si>
    <t>ANALISTA SENIOR DE CONTROL DE EQUIPOS</t>
  </si>
  <si>
    <t>ASESOR COMERCIAL EXPORTACIÓN</t>
  </si>
  <si>
    <t>TESORERA</t>
  </si>
  <si>
    <t>19195507270087</t>
  </si>
  <si>
    <t>CUSTOMER SERVICE IMPO</t>
  </si>
  <si>
    <t>ASESOR COMERCIAL EXPO E IMPO</t>
  </si>
  <si>
    <t>PROCURADOR MARITIMO PAITA</t>
  </si>
  <si>
    <t>AUXILIAR DE LIMPIEZA</t>
  </si>
  <si>
    <t>ANALISTA DE DOCUMENTACIÓN Y VISTO BUENO</t>
  </si>
  <si>
    <t>45594366852089</t>
  </si>
  <si>
    <t>JEFE DE TALENTO HUMANO</t>
  </si>
  <si>
    <t>ANALISTA CONTABILIDAD</t>
  </si>
  <si>
    <t>JEFE DE OPERACIONES</t>
  </si>
  <si>
    <t>19307189164080</t>
  </si>
  <si>
    <t>ASISTENTE DE OPERACIONES PORTUARIAS</t>
  </si>
  <si>
    <t>ASISTENTE DE CONTABILIDAD</t>
  </si>
  <si>
    <t>19196721929016</t>
  </si>
  <si>
    <t>PROCURADOR MARITIMO CALLAO</t>
  </si>
  <si>
    <t>ASISTENTE DE VISTO BUENO Y FACTURACIÓN</t>
  </si>
  <si>
    <t>ASISTENTE SENIOR DE DOCUMENTACIÓN</t>
  </si>
  <si>
    <t>ASISTENTE DE VISTO BUENO</t>
  </si>
  <si>
    <t>ASISTENTE DE DOCUMENTACIÓN</t>
  </si>
  <si>
    <t>45537717056073</t>
  </si>
  <si>
    <t>ASISTENTE DE FLETADO</t>
  </si>
  <si>
    <t>ASISTENTE DE CONTROL DE EQUIPOS</t>
  </si>
  <si>
    <t>ASISTENTE ADMINISTRATIVO</t>
  </si>
  <si>
    <t>ASISTENTE DE CUSTOMER SERVICE IMPORTACION</t>
  </si>
  <si>
    <t>19102760166045</t>
  </si>
  <si>
    <t>ASISTENTE DE CUSTOMER SERVICE</t>
  </si>
  <si>
    <t>CUSTOMER SERVICE EXPO</t>
  </si>
  <si>
    <t>ANALISTA DEL TALENTO HUMANO</t>
  </si>
  <si>
    <t>CUSTOMER SERVICE EXPORTACIÓN</t>
  </si>
  <si>
    <t>00382101343685621061</t>
  </si>
  <si>
    <t>AUXILIAR DE CONTROL DE EQUIPOS</t>
  </si>
  <si>
    <t>ANALISTA DE PROCESOS Y DATOS</t>
  </si>
  <si>
    <t>COMPRADOR JUNIOR</t>
  </si>
  <si>
    <t>ASISTENTE DE DOCUMENTACION Y VISTO BUENO</t>
  </si>
  <si>
    <t>SALES SUPPORT</t>
  </si>
  <si>
    <t>ASISTENTE DE DOCUMENTACION</t>
  </si>
  <si>
    <t>45599789836050</t>
  </si>
  <si>
    <t>PRESIDENTE EJECUTIVO</t>
  </si>
  <si>
    <t>GERENTE DE PROYECTO Y MEJORA CONTÍNUA</t>
  </si>
  <si>
    <t>CHEQUE</t>
  </si>
  <si>
    <t>GERENTE DE TALENTO HUMANO</t>
  </si>
  <si>
    <t>GERENTE DE COMPRAS Y BODEGA</t>
  </si>
  <si>
    <t>GERENTE DE ADMINISTRACIÓN</t>
  </si>
  <si>
    <t>CONTADOR</t>
  </si>
  <si>
    <t>19399879804088</t>
  </si>
  <si>
    <t>00337801333520490472</t>
  </si>
  <si>
    <t xml:space="preserve">INTERBANK                       </t>
  </si>
  <si>
    <t>01105700022234451572</t>
  </si>
  <si>
    <t>19273013028032</t>
  </si>
  <si>
    <t>AUXILIAR DE CONTROL DE EQUIPO</t>
  </si>
  <si>
    <t>19178780150007</t>
  </si>
  <si>
    <t>00389801345008766343</t>
  </si>
  <si>
    <t>ANALISTA DE COBRANZAS &amp; FACTURACIÓN</t>
  </si>
  <si>
    <t>ANALISTA TRIBUTARIO</t>
  </si>
  <si>
    <t>00320001315987173331</t>
  </si>
  <si>
    <t>01111000020027617348</t>
  </si>
  <si>
    <t>DATOS PERSONALES</t>
  </si>
  <si>
    <t>LABORAL</t>
  </si>
  <si>
    <t>DATOS DE CONTRATO</t>
  </si>
  <si>
    <t>SUELDO</t>
  </si>
  <si>
    <t>CTS</t>
  </si>
  <si>
    <t>FECHAS DE MOVIENTO</t>
  </si>
  <si>
    <t>PENSIONES</t>
  </si>
  <si>
    <t>TIPO DE REMUNERACIÓN</t>
  </si>
  <si>
    <t>DATOS DE PLANILLA</t>
  </si>
  <si>
    <t>DIAS</t>
  </si>
  <si>
    <t>HORAS EXTRAS</t>
  </si>
  <si>
    <t>REINTEGRO DE HORAS EXTRAS</t>
  </si>
  <si>
    <t>TIEMPO DE TARDANZA</t>
  </si>
  <si>
    <t>HORAS TRABAJADAS</t>
  </si>
  <si>
    <t>INGRESOS</t>
  </si>
  <si>
    <t>BASE IMPONIBLE</t>
  </si>
  <si>
    <t>TOTAL BRUTO</t>
  </si>
  <si>
    <t>DESCUENTOS</t>
  </si>
  <si>
    <t xml:space="preserve">NETO A PAGAR </t>
  </si>
  <si>
    <t>ESSALUD 9%</t>
  </si>
  <si>
    <t>TIPO DOC.</t>
  </si>
  <si>
    <t>NUMERO DE DOCUMENTO</t>
  </si>
  <si>
    <t>FECHA NAC.</t>
  </si>
  <si>
    <t>CENTRO DE COSTOS (SEDE)</t>
  </si>
  <si>
    <t>Cod. Sede</t>
  </si>
  <si>
    <t>SEDE</t>
  </si>
  <si>
    <t>Cod. LN</t>
  </si>
  <si>
    <t>LINEA NEGOCIO</t>
  </si>
  <si>
    <t>%</t>
  </si>
  <si>
    <t>Cod. CC</t>
  </si>
  <si>
    <t>CENTRO COSTO</t>
  </si>
  <si>
    <t>Cod. Áreas</t>
  </si>
  <si>
    <t>AREAS</t>
  </si>
  <si>
    <t>TIPO DE TRABAJADOR</t>
  </si>
  <si>
    <t>MODALIDAD DE CONTRATACIÓN</t>
  </si>
  <si>
    <t>CARGO DE PUESTO</t>
  </si>
  <si>
    <t>NUMERO DE CUENTA SUELDO</t>
  </si>
  <si>
    <t>NUMERO DE CUENTA CTS</t>
  </si>
  <si>
    <t>FECHA DE INICIO</t>
  </si>
  <si>
    <t>MOTIVO CESE</t>
  </si>
  <si>
    <t>SISTEMA PENSIONARIO</t>
  </si>
  <si>
    <t>C.U.S.P.P.</t>
  </si>
  <si>
    <t>CRUCE</t>
  </si>
  <si>
    <t>OBSERVACIÓN ADICIONAL</t>
  </si>
  <si>
    <t>BRUTO O NETO</t>
  </si>
  <si>
    <t>IMPORTE DE SER NETO NETO</t>
  </si>
  <si>
    <t>IMPORTE DE MOVILIDAD SUPEDITADA</t>
  </si>
  <si>
    <t>IMPORTE DE MOVILIDAD LIBRE DISPOSICIÓN</t>
  </si>
  <si>
    <t>REFRIGERIO SUPEDITADO</t>
  </si>
  <si>
    <t>REFRIGERIO FIJO ( DECLARADO COMO SUPEDITADO)</t>
  </si>
  <si>
    <t>EPS ( SI O NO)</t>
  </si>
  <si>
    <t>ASIG. FAM. ( SI O NO)</t>
  </si>
  <si>
    <t>REM. BÁSICA</t>
  </si>
  <si>
    <t>DIAS LABORADOS</t>
  </si>
  <si>
    <t>DESCANSO MÉDICO</t>
  </si>
  <si>
    <t>VACACIONES</t>
  </si>
  <si>
    <t>LICENCIA CON GOCE DE HABER</t>
  </si>
  <si>
    <t>LICENCIA POR PATERNIDAD</t>
  </si>
  <si>
    <t>LICENCIA POR FALLECIMIENTO</t>
  </si>
  <si>
    <t>SUB POR MATERNIDAD</t>
  </si>
  <si>
    <t>SUBSIDIO POR ENFERMEDAD</t>
  </si>
  <si>
    <t>FALTAS</t>
  </si>
  <si>
    <t>SANCIÓN DISCIPLINARIA</t>
  </si>
  <si>
    <t>LICENCIA SIN GOCE DE HABER</t>
  </si>
  <si>
    <t>DÍAS DE COMPRA DE VACACIONES</t>
  </si>
  <si>
    <t>DÍAS DE SOBRETASA NOCTURNA</t>
  </si>
  <si>
    <t>100% (DÍA DE DESCANSO)</t>
  </si>
  <si>
    <t>100% (DÍA DE FERIADO)</t>
  </si>
  <si>
    <t>IMPORTES  AFECTOS  A  (AFP-ONP-ESSALUD- 5TA)</t>
  </si>
  <si>
    <t>CONCEPTOS  AFECTOS SÓLO A QUINTA</t>
  </si>
  <si>
    <t xml:space="preserve">NO AFECTOS </t>
  </si>
  <si>
    <t>LIQUIDACIÓN</t>
  </si>
  <si>
    <t>APORTE PENSIONARIO</t>
  </si>
  <si>
    <t>IMPUESTO</t>
  </si>
  <si>
    <t>DESCUE NTOS AFECTOS</t>
  </si>
  <si>
    <t>OTROS</t>
  </si>
  <si>
    <t>TOTAL DSCTO.</t>
  </si>
  <si>
    <t>HABER MENSUAL</t>
  </si>
  <si>
    <t>ASIGNACION FAMILIAR</t>
  </si>
  <si>
    <t>REMUNERACION VACACIONAL</t>
  </si>
  <si>
    <t xml:space="preserve">MOVILIDAD LIBRE DISPOSICIÓN </t>
  </si>
  <si>
    <t xml:space="preserve">ALIMNTACIÓN PRINCIPAL </t>
  </si>
  <si>
    <t>SUBSIDIO POR MATERNIDAD</t>
  </si>
  <si>
    <t>COSTO DE HORAS AL 25%</t>
  </si>
  <si>
    <t>COSTO DE HORAS AL 35%</t>
  </si>
  <si>
    <t>COSTO DE HORAS AL 100%</t>
  </si>
  <si>
    <t>COMPRA DE VACACIONES</t>
  </si>
  <si>
    <t>REMUNERACIÓN POR TRABAJO EN DÍA FERIADO</t>
  </si>
  <si>
    <t>COMISIONES</t>
  </si>
  <si>
    <t>REINTEGRO AFECTO</t>
  </si>
  <si>
    <t>SOBRETASA NOCTURNA</t>
  </si>
  <si>
    <t>5TA ASUMIDA</t>
  </si>
  <si>
    <t>VACACIONES RIA</t>
  </si>
  <si>
    <t>MOVILIDAD SUPEDITADA</t>
  </si>
  <si>
    <t>REFRIGERIO</t>
  </si>
  <si>
    <t>GRATIFICACIÓN RIA</t>
  </si>
  <si>
    <t>BONIFICACIÓN EXTRAORDINARIA RIA</t>
  </si>
  <si>
    <t>SODEXO</t>
  </si>
  <si>
    <t>VENDING</t>
  </si>
  <si>
    <t>ASIGNACIÓN POR ESCOLARIDAD</t>
  </si>
  <si>
    <t>TARJETA ALIMENTACIÓN</t>
  </si>
  <si>
    <t>ASIGNACIÓN POR VIVIENDA</t>
  </si>
  <si>
    <t>GRATIFICACIÓN</t>
  </si>
  <si>
    <t>BONIFICACIÓN EXTRAORDINARIA</t>
  </si>
  <si>
    <t>UTILIDAD CONVENCIONAL</t>
  </si>
  <si>
    <t xml:space="preserve">BONIFICACIÓN </t>
  </si>
  <si>
    <t>AGUINALDO</t>
  </si>
  <si>
    <t>GRATIFICACIÓN EXTRAORDINARIA</t>
  </si>
  <si>
    <t>VALE POR NACIMIENTO</t>
  </si>
  <si>
    <t>ASIGNACIÓN POR FESTIVIDAD DÍA MADRE</t>
  </si>
  <si>
    <t>UTILIDADES</t>
  </si>
  <si>
    <t>ADELANTO DE SUELDO</t>
  </si>
  <si>
    <t>PRÉSTAMO</t>
  </si>
  <si>
    <t>DEVOLUCIÓN DE 5TA</t>
  </si>
  <si>
    <t>ADELANTO DE VACACIONES</t>
  </si>
  <si>
    <t>IMDEMNIZACIÓN POR VACACIONES</t>
  </si>
  <si>
    <t>INTERESES CTS</t>
  </si>
  <si>
    <t>CTS RIA</t>
  </si>
  <si>
    <t>REINTEGRO INAFECTO</t>
  </si>
  <si>
    <t>CTS TRUNCA</t>
  </si>
  <si>
    <t>CTS PENDIENTE</t>
  </si>
  <si>
    <t>INTERESES</t>
  </si>
  <si>
    <t>VACACIONES TRUNCAS</t>
  </si>
  <si>
    <t>VACACIONES PENDIENTES</t>
  </si>
  <si>
    <t>INDEMNIZACIÓN POR VACACIONES</t>
  </si>
  <si>
    <t>GRATIFICACION PROPORCIONAL</t>
  </si>
  <si>
    <t>BONIFICACION EXTRAORDINARIA PROPORCIONAL</t>
  </si>
  <si>
    <t>SUMA GRACIOSA</t>
  </si>
  <si>
    <t>INDEMNIZACIÓN POR DESPIDO</t>
  </si>
  <si>
    <t>APORTE OBLIGATORIO - AFP</t>
  </si>
  <si>
    <t>COMISIONES - AFP</t>
  </si>
  <si>
    <t>PRIMA DE SEGUROS - AFP</t>
  </si>
  <si>
    <t>APORTE COMPLEMENTARIO AFP - JUB ANTICIP</t>
  </si>
  <si>
    <t>FONDO COMPLEMENTARIO DE JUBILACION</t>
  </si>
  <si>
    <t>ONP</t>
  </si>
  <si>
    <t>RENTA 5TA CATEGORIA</t>
  </si>
  <si>
    <t>TARDANZAS</t>
  </si>
  <si>
    <t>DESCUENTO AFECTO</t>
  </si>
  <si>
    <t>DESCUENTOS DE EPS</t>
  </si>
  <si>
    <t>DESCUENTO ONCOLOGICO</t>
  </si>
  <si>
    <t>DESCUENTO CELULAR</t>
  </si>
  <si>
    <t>ADELANTO QUINCENAL</t>
  </si>
  <si>
    <t>ESSALUD +VIDA</t>
  </si>
  <si>
    <t>ADELANTO DE GRATIFICACION</t>
  </si>
  <si>
    <t>DESC DE GRATIF</t>
  </si>
  <si>
    <t>OTROS DESCUENTOS</t>
  </si>
  <si>
    <t>ADELANTO UTILIDAD CONVENCIONAL</t>
  </si>
  <si>
    <t>ADELANTO DE ALIMENTACIÓN</t>
  </si>
  <si>
    <t>DESCUENTO DE ALIMENTACIÓN TRABAJADOR</t>
  </si>
  <si>
    <t>ENERO</t>
  </si>
  <si>
    <t>ALFARO VILLACORTA  VICTOR HUGO GARY</t>
  </si>
  <si>
    <t>OPERACIONES PORTUARIAS</t>
  </si>
  <si>
    <t>MAGDALENA</t>
  </si>
  <si>
    <t>01OFP</t>
  </si>
  <si>
    <t>OFICINA PRINCIPAL</t>
  </si>
  <si>
    <t>Agenciamiento Marítimo</t>
  </si>
  <si>
    <t>001OP</t>
  </si>
  <si>
    <t xml:space="preserve">OPERACIONES </t>
  </si>
  <si>
    <t>004OPP</t>
  </si>
  <si>
    <t>EMPLEADO</t>
  </si>
  <si>
    <t>INDETERMINADO</t>
  </si>
  <si>
    <t>CONFIANZA</t>
  </si>
  <si>
    <t>INTEGRA</t>
  </si>
  <si>
    <t>623461VAVAL7</t>
  </si>
  <si>
    <t>SI</t>
  </si>
  <si>
    <t>NO</t>
  </si>
  <si>
    <t>AYOS JUNGBLUTH  MARIANA</t>
  </si>
  <si>
    <t>COMERCIAL</t>
  </si>
  <si>
    <t>Agenciamiento General</t>
  </si>
  <si>
    <t>003VE</t>
  </si>
  <si>
    <t>VENTAS</t>
  </si>
  <si>
    <t>006VEN</t>
  </si>
  <si>
    <t>COMERCIAL- VENTAS</t>
  </si>
  <si>
    <t>251950MAJSG6</t>
  </si>
  <si>
    <t>COBRANZAS Y FACTURACIÓN</t>
  </si>
  <si>
    <t>002AD</t>
  </si>
  <si>
    <t>ADMINISTRACION</t>
  </si>
  <si>
    <t>011COB</t>
  </si>
  <si>
    <t>COBRANZAS</t>
  </si>
  <si>
    <t>PRIMA MIXTA</t>
  </si>
  <si>
    <t>636040MBSRT5</t>
  </si>
  <si>
    <t>BONATTI CARRASCO  JORGE LUIS</t>
  </si>
  <si>
    <t>DOCUMENTACIÓN Y VISTO BUENO</t>
  </si>
  <si>
    <t>003DVB</t>
  </si>
  <si>
    <t>DOCUMENTACION-VISTO BUENO</t>
  </si>
  <si>
    <t>249951JBCAR8</t>
  </si>
  <si>
    <t>CONTROL DE EQUIPOS</t>
  </si>
  <si>
    <t>005CEQ</t>
  </si>
  <si>
    <t>648840KCRRI5</t>
  </si>
  <si>
    <t>CAVERO RODRIGUEZ  JANNYE VERONICA</t>
  </si>
  <si>
    <t>PROFUTURO</t>
  </si>
  <si>
    <t>566610JCRER0</t>
  </si>
  <si>
    <t>ADMINISTRACIÓN</t>
  </si>
  <si>
    <t>012ADM</t>
  </si>
  <si>
    <t>INTEGRA MIXTA</t>
  </si>
  <si>
    <t>556881CCAZI0</t>
  </si>
  <si>
    <t>GARRIDO LEON  CARLA VERONICA</t>
  </si>
  <si>
    <t>593611CGLRN2</t>
  </si>
  <si>
    <t>GIURIA CONSTANTINO  HUMBERTO ANDRES</t>
  </si>
  <si>
    <t xml:space="preserve">COORDINADOR DE DOCUMENTACIÓN </t>
  </si>
  <si>
    <t>560531HGCRS0</t>
  </si>
  <si>
    <t>PRIMA</t>
  </si>
  <si>
    <t>255750IICRR1</t>
  </si>
  <si>
    <t>LOPEZ MENDOZA  GIULIANA JANNET</t>
  </si>
  <si>
    <t>OFICINA PAITA</t>
  </si>
  <si>
    <t>05PAI</t>
  </si>
  <si>
    <t>PAITA</t>
  </si>
  <si>
    <t/>
  </si>
  <si>
    <t>MARTINEZ MURAYARI DE PEREZ INES ROXANA</t>
  </si>
  <si>
    <t>PROFUTURO MIXTA</t>
  </si>
  <si>
    <t>606600IMMTA5</t>
  </si>
  <si>
    <t>MEJIA CAVERO  PAOLA CECILIA</t>
  </si>
  <si>
    <t>593100PMCIE0</t>
  </si>
  <si>
    <t>340991ERAII7</t>
  </si>
  <si>
    <t>ROMERO ORDOÑEZ  EDUARDO ARTURO</t>
  </si>
  <si>
    <t>582551EROEO4</t>
  </si>
  <si>
    <t>584510LRGCZ4</t>
  </si>
  <si>
    <t>ROTALDE DEL RIO  XIMENA MARIA</t>
  </si>
  <si>
    <t>563190XRRAO4</t>
  </si>
  <si>
    <t>RUIZ SALCEDO  MARIA DE LOURDES</t>
  </si>
  <si>
    <t>HABITAT</t>
  </si>
  <si>
    <t>271500MRSZC2</t>
  </si>
  <si>
    <t>SALAZAR DE LA ROCHA  JUAN CARLOS</t>
  </si>
  <si>
    <t>GERENCIA GENERAL</t>
  </si>
  <si>
    <t>VARIOS</t>
  </si>
  <si>
    <t>001GGE</t>
  </si>
  <si>
    <t>EJECUTIVO</t>
  </si>
  <si>
    <t>DIRECCIÓN</t>
  </si>
  <si>
    <t>259761JSRAH0</t>
  </si>
  <si>
    <t>NETO</t>
  </si>
  <si>
    <t>609151JVCDZ8</t>
  </si>
  <si>
    <t>HABITAT MIXTA</t>
  </si>
  <si>
    <t>638601AVGLI0</t>
  </si>
  <si>
    <t>345010KAMLA9</t>
  </si>
  <si>
    <t>662140AAEJS9</t>
  </si>
  <si>
    <t>CONTABILIDAD</t>
  </si>
  <si>
    <t>007CON</t>
  </si>
  <si>
    <t>CE</t>
  </si>
  <si>
    <t>GAME LOAIZA MANUEL XAVIER</t>
  </si>
  <si>
    <t>100001/100002</t>
  </si>
  <si>
    <t>Agenciamiento General/Agenciamiento Marítimo</t>
  </si>
  <si>
    <t>548251MGLEI7</t>
  </si>
  <si>
    <t>$ 35000</t>
  </si>
  <si>
    <t>OBRERO</t>
  </si>
  <si>
    <t>344671WHCML2</t>
  </si>
  <si>
    <t>MARTI ROJAS ANGELA TERESA</t>
  </si>
  <si>
    <t>607780ADRGA6</t>
  </si>
  <si>
    <t>338240DCPPO2</t>
  </si>
  <si>
    <t>COST CONTROLLER</t>
  </si>
  <si>
    <t>002CCO</t>
  </si>
  <si>
    <t>COST CONTROLER</t>
  </si>
  <si>
    <t>POR INCREMENTO DE ACTIVIDADES</t>
  </si>
  <si>
    <t>578491MCORI0</t>
  </si>
  <si>
    <t>TALENTO HUMANO</t>
  </si>
  <si>
    <t>010TAH</t>
  </si>
  <si>
    <t>615650KERIA1</t>
  </si>
  <si>
    <t>637191MGCIZ6</t>
  </si>
  <si>
    <t>660970GHAMA0</t>
  </si>
  <si>
    <t>643181BGSVI7</t>
  </si>
  <si>
    <t>338331JARAA1</t>
  </si>
  <si>
    <t>327170JCQVL0</t>
  </si>
  <si>
    <t>SISTEMAS</t>
  </si>
  <si>
    <t>009SIS</t>
  </si>
  <si>
    <t>347401PRCNT1</t>
  </si>
  <si>
    <t>570461CRTZR7</t>
  </si>
  <si>
    <t>669511LSMAI8</t>
  </si>
  <si>
    <t>640620RRAAC7</t>
  </si>
  <si>
    <t>571260NCHTO1</t>
  </si>
  <si>
    <t xml:space="preserve">BALDOCEDA COLQUI YESENIA FLORA </t>
  </si>
  <si>
    <t>308820YBCDQ9</t>
  </si>
  <si>
    <t xml:space="preserve">TESORERIA </t>
  </si>
  <si>
    <t>604030NHPRO6</t>
  </si>
  <si>
    <t>653211JSACC1</t>
  </si>
  <si>
    <t>622720MGTEV3</t>
  </si>
  <si>
    <t>628641MGTEV0</t>
  </si>
  <si>
    <t>639981JGTEV9</t>
  </si>
  <si>
    <t>BENITES OTERO YRINNA</t>
  </si>
  <si>
    <t>645760YBOIR0</t>
  </si>
  <si>
    <t>GRANDA SANTIAGO YONATHAN</t>
  </si>
  <si>
    <t>643871YGSNT1</t>
  </si>
  <si>
    <t>CASTAÑEDA CARRION VIVIEN</t>
  </si>
  <si>
    <t>605500VCCTR2</t>
  </si>
  <si>
    <t>C.E</t>
  </si>
  <si>
    <t>PROYECTO Y MEJORA CONTINUA</t>
  </si>
  <si>
    <t>CONTRATO EXTRANJERO</t>
  </si>
  <si>
    <t>BRUTO</t>
  </si>
  <si>
    <t>648980YSGDZ2</t>
  </si>
  <si>
    <t>634030SMNCA1</t>
  </si>
  <si>
    <t>SEXO</t>
  </si>
  <si>
    <t>ALIMENTACION PRINCIPAL</t>
  </si>
  <si>
    <t>PRESTAMO ESCOLAR</t>
  </si>
  <si>
    <t>FEBRERO</t>
  </si>
  <si>
    <t>M</t>
  </si>
  <si>
    <t>F</t>
  </si>
  <si>
    <t>607881DEZAI1</t>
  </si>
  <si>
    <t>$ 6500</t>
  </si>
  <si>
    <t xml:space="preserve">ENCALADA PRADA GLORIA STEFANY </t>
  </si>
  <si>
    <t>331940GEPAD0</t>
  </si>
  <si>
    <t>COMPRAS Y BODEGA</t>
  </si>
  <si>
    <t>BONIFICACIÓN</t>
  </si>
  <si>
    <t>ADELANTO</t>
  </si>
  <si>
    <t>MARZO</t>
  </si>
  <si>
    <t>$ 10500</t>
  </si>
  <si>
    <t>TESORERÍA</t>
  </si>
  <si>
    <t>BONO AFECTO</t>
  </si>
  <si>
    <t>ABRIL</t>
  </si>
  <si>
    <t>CÓDIGO</t>
  </si>
  <si>
    <t>ADELANTO  VACACIONES</t>
  </si>
  <si>
    <t>MAYO</t>
  </si>
  <si>
    <t>JEFE DE ADMINISTRACIÓN Y CONTROL</t>
  </si>
  <si>
    <t>ASISTENTE DE ADMINISTRACIÓN Y COSTO</t>
  </si>
  <si>
    <t>654981JLGEE5</t>
  </si>
  <si>
    <t>REGALO DIA DEL PADRE</t>
  </si>
  <si>
    <t>JUNIO</t>
  </si>
  <si>
    <t>193-33483357-0-71</t>
  </si>
  <si>
    <t>JULIO</t>
  </si>
  <si>
    <t xml:space="preserve">GALLEGOS  BLAS LUIS MIGUEL              </t>
  </si>
  <si>
    <t>598151LGBLS0</t>
  </si>
  <si>
    <t xml:space="preserve">TORRES TORRES ANA PAULA                </t>
  </si>
  <si>
    <t>648280ATTRR4</t>
  </si>
  <si>
    <t>AGOSTO</t>
  </si>
  <si>
    <t>SETIEMBRE</t>
  </si>
  <si>
    <t xml:space="preserve">Analista de Cobranza y Facturacion </t>
  </si>
  <si>
    <t>650621GRRAA8</t>
  </si>
  <si>
    <t>623151CBGUI7</t>
  </si>
  <si>
    <t>OCTUBRE</t>
  </si>
  <si>
    <t>633111IAGAB3</t>
  </si>
  <si>
    <t>340561JTARG0</t>
  </si>
  <si>
    <t>DOCUMENTACIÓN Y VISTO BUENOS</t>
  </si>
  <si>
    <t>642820MSVCD1</t>
  </si>
  <si>
    <t>NOVIEMBRE</t>
  </si>
  <si>
    <t>COORDINADOR TRIBUTARIO</t>
  </si>
  <si>
    <t xml:space="preserve">CRUZ QUISPE GEYDI ANTONELA </t>
  </si>
  <si>
    <t>CONTROL DE EQUIPO</t>
  </si>
  <si>
    <t>659830GCQZS6</t>
  </si>
  <si>
    <t>OBSEQUIO POR HALLOWEEN</t>
  </si>
  <si>
    <t>ADELANTO AGUINALDO</t>
  </si>
  <si>
    <t>DICIEMBRE</t>
  </si>
  <si>
    <t>01187600020006934308</t>
  </si>
  <si>
    <t>642961AYMRC5</t>
  </si>
  <si>
    <t>19103538180017</t>
  </si>
  <si>
    <t>342220SCSPU3</t>
  </si>
  <si>
    <t>647560CMCPT6</t>
  </si>
  <si>
    <t>613560KZQAV9</t>
  </si>
  <si>
    <t>Tipo</t>
  </si>
  <si>
    <t>Número</t>
  </si>
  <si>
    <t>NOMBRE</t>
  </si>
  <si>
    <t>LIQUIDACION DECLARADA EN ENERO</t>
  </si>
  <si>
    <t>BASE 2024</t>
  </si>
  <si>
    <t>SALAZAR</t>
  </si>
  <si>
    <t>DE LA ROCHA</t>
  </si>
  <si>
    <t>JUAN CARLOS GERMAN</t>
  </si>
  <si>
    <t>S.I. DESCANSO VACACIONAL</t>
  </si>
  <si>
    <t>IZARRA</t>
  </si>
  <si>
    <t>CARRASCO</t>
  </si>
  <si>
    <t>IRINA KAREM</t>
  </si>
  <si>
    <t>S.I. ENFERM/ACCIDENTE (20 PRIMEROS DÍAS)</t>
  </si>
  <si>
    <t>AYOS</t>
  </si>
  <si>
    <t>JUNGBLUTH</t>
  </si>
  <si>
    <t>MARIANA</t>
  </si>
  <si>
    <t>CAVERO</t>
  </si>
  <si>
    <t>RODRIGUEZ</t>
  </si>
  <si>
    <t>JANNYE VERONICA</t>
  </si>
  <si>
    <t>ROTALDE</t>
  </si>
  <si>
    <t>DEL RIO</t>
  </si>
  <si>
    <t>XIMENA MARIA</t>
  </si>
  <si>
    <t>RUIZ</t>
  </si>
  <si>
    <t>TORRES</t>
  </si>
  <si>
    <t>CESAR AUGUSTO</t>
  </si>
  <si>
    <t>GARRIDO</t>
  </si>
  <si>
    <t>LEON</t>
  </si>
  <si>
    <t>CARLA VERONICA</t>
  </si>
  <si>
    <t>MARTINEZ</t>
  </si>
  <si>
    <t>MURAYARI</t>
  </si>
  <si>
    <t>INES ROXANA</t>
  </si>
  <si>
    <t>BALDOCEDA</t>
  </si>
  <si>
    <t>COLQUI</t>
  </si>
  <si>
    <t>YESENIA FLORA</t>
  </si>
  <si>
    <t>LOPEZ</t>
  </si>
  <si>
    <t>MENDOZA</t>
  </si>
  <si>
    <t>GIULIANA JANNET</t>
  </si>
  <si>
    <t>ESPINOZA</t>
  </si>
  <si>
    <t>RUA</t>
  </si>
  <si>
    <t>KARINNA ESPERANZA</t>
  </si>
  <si>
    <t>ALFARO</t>
  </si>
  <si>
    <t>VILLACORTA</t>
  </si>
  <si>
    <t>VICTOR HUGO GARY</t>
  </si>
  <si>
    <t>CHAVEZ</t>
  </si>
  <si>
    <t>QUILCATE</t>
  </si>
  <si>
    <t>JULIA DEL PILAR</t>
  </si>
  <si>
    <t>S.P. FALTA NO JUSTIFICADA</t>
  </si>
  <si>
    <t>BARRANZUELA</t>
  </si>
  <si>
    <t>SANTOS</t>
  </si>
  <si>
    <t>MELISSA ANTONED</t>
  </si>
  <si>
    <t>HUAMANI</t>
  </si>
  <si>
    <t>CAMPOS</t>
  </si>
  <si>
    <t>CARRERA</t>
  </si>
  <si>
    <t>RAMIREZ</t>
  </si>
  <si>
    <t>KATTYA HELEN</t>
  </si>
  <si>
    <t>SAKAY</t>
  </si>
  <si>
    <t>MORISAKI</t>
  </si>
  <si>
    <t>LUIS CARLOS</t>
  </si>
  <si>
    <t>ANTAYHUA</t>
  </si>
  <si>
    <t>GRABIEL</t>
  </si>
  <si>
    <t>ISAAC ISMAEL</t>
  </si>
  <si>
    <t>PALOMINO</t>
  </si>
  <si>
    <t>DIANA MARGARITA</t>
  </si>
  <si>
    <t>S.I. INCAP TEMPORAL (SUBSIDIADO)</t>
  </si>
  <si>
    <t>GUEVARA</t>
  </si>
  <si>
    <t>SALINAS</t>
  </si>
  <si>
    <t>BRYAN GUSTAVO</t>
  </si>
  <si>
    <t>ALEGRIA</t>
  </si>
  <si>
    <t>JUAN LUIS</t>
  </si>
  <si>
    <t>CIEZA</t>
  </si>
  <si>
    <t>AGUILAR</t>
  </si>
  <si>
    <t>SALCEDO</t>
  </si>
  <si>
    <t>MARIA DE LOURDES</t>
  </si>
  <si>
    <t>BONATTI</t>
  </si>
  <si>
    <t>JORGE LUIS</t>
  </si>
  <si>
    <t>RONCEROS</t>
  </si>
  <si>
    <t>GONZALES</t>
  </si>
  <si>
    <t>LUISA MARILIN</t>
  </si>
  <si>
    <t>MEJIA</t>
  </si>
  <si>
    <t>PAOLA CECILIA</t>
  </si>
  <si>
    <t>QUISPE</t>
  </si>
  <si>
    <t>AVALOS</t>
  </si>
  <si>
    <t>MOSCAYZA</t>
  </si>
  <si>
    <t>NAZARIO</t>
  </si>
  <si>
    <t>STEPHANIE JULIANA</t>
  </si>
  <si>
    <t>ALBINAGORTA</t>
  </si>
  <si>
    <t>ENRIQUE ALEJANDRO</t>
  </si>
  <si>
    <t>ALEJOS</t>
  </si>
  <si>
    <t>EGUSQUIZA</t>
  </si>
  <si>
    <t>AYXA JELUZETH</t>
  </si>
  <si>
    <t>MORANTE</t>
  </si>
  <si>
    <t>KATHERINE ALEXANDRA</t>
  </si>
  <si>
    <t>GRANDA</t>
  </si>
  <si>
    <t>SANTIAGO</t>
  </si>
  <si>
    <t>YONATHAN SMIETH</t>
  </si>
  <si>
    <t>GIURIA</t>
  </si>
  <si>
    <t>CONSTANTINO</t>
  </si>
  <si>
    <t>HUMBERTO ANDRES</t>
  </si>
  <si>
    <t>CHERO</t>
  </si>
  <si>
    <t>ORTIZ</t>
  </si>
  <si>
    <t>MARTIN ALEJANDRO</t>
  </si>
  <si>
    <t>CASTAÑEDA</t>
  </si>
  <si>
    <t>CARRION</t>
  </si>
  <si>
    <t>VIVIEN KARLA</t>
  </si>
  <si>
    <t>VILLANTOY</t>
  </si>
  <si>
    <t>GUTIERREZ</t>
  </si>
  <si>
    <t>ANDRES DANIEL</t>
  </si>
  <si>
    <t>ALIAGA</t>
  </si>
  <si>
    <t>DEL ROSARIO</t>
  </si>
  <si>
    <t>JOSEPH CHRISTHOPHER</t>
  </si>
  <si>
    <t>REBATTA</t>
  </si>
  <si>
    <t>ROJAS</t>
  </si>
  <si>
    <t>GONZALO</t>
  </si>
  <si>
    <t>ALTAMIRANO</t>
  </si>
  <si>
    <t>GABRIELA SABRINA</t>
  </si>
  <si>
    <t>REYNA</t>
  </si>
  <si>
    <t>CORTEZ</t>
  </si>
  <si>
    <t>PATRICK ADAMS</t>
  </si>
  <si>
    <t>VALDEZ</t>
  </si>
  <si>
    <t>CRUZ</t>
  </si>
  <si>
    <t>JOSEPH JOSUE</t>
  </si>
  <si>
    <t>ROMAN</t>
  </si>
  <si>
    <t>PINTADO</t>
  </si>
  <si>
    <t>JULLISA IVETTE</t>
  </si>
  <si>
    <t>S.I. MATERNIDAD - PRE Y POST NATAL</t>
  </si>
  <si>
    <t>BENITES</t>
  </si>
  <si>
    <t>OTERO</t>
  </si>
  <si>
    <t>YRINNA GISELLA</t>
  </si>
  <si>
    <t>CASTILLEJOS</t>
  </si>
  <si>
    <t>HINOSTROZA</t>
  </si>
  <si>
    <t>NAYLLI MARLENE</t>
  </si>
  <si>
    <t>ROMERO</t>
  </si>
  <si>
    <t>ORDOÑEZ</t>
  </si>
  <si>
    <t>EDUARDO ARTURO</t>
  </si>
  <si>
    <t>S.I. FALLEC. CÓNYUGE, PADRES, HIJOS Y HE</t>
  </si>
  <si>
    <t>GAVELAN</t>
  </si>
  <si>
    <t>JESUS ALFREDO</t>
  </si>
  <si>
    <t>HUERTA</t>
  </si>
  <si>
    <t>NELLY VANESSA</t>
  </si>
  <si>
    <t>ROSALES</t>
  </si>
  <si>
    <t>ATOCHE</t>
  </si>
  <si>
    <t>ROXANA IVETTE</t>
  </si>
  <si>
    <t>DE LA CRUZ</t>
  </si>
  <si>
    <t>MIGUEL ANGEL</t>
  </si>
  <si>
    <t>HUAMAN</t>
  </si>
  <si>
    <t>COLLANTES</t>
  </si>
  <si>
    <t>WALTER JUNIOR</t>
  </si>
  <si>
    <t>ENCALADA</t>
  </si>
  <si>
    <t>PRADA</t>
  </si>
  <si>
    <t>GLORIA STEFANY</t>
  </si>
  <si>
    <t>SANCHEZ</t>
  </si>
  <si>
    <t>SANDOVAL</t>
  </si>
  <si>
    <t>YASIRA JASMIN</t>
  </si>
  <si>
    <t>GALLEGOS</t>
  </si>
  <si>
    <t>BLAS</t>
  </si>
  <si>
    <t>LUIS MIGUEL</t>
  </si>
  <si>
    <t>YUCRA</t>
  </si>
  <si>
    <t>MANCILLA</t>
  </si>
  <si>
    <t>AHRON</t>
  </si>
  <si>
    <t>( D.Leg. Nº 892 y el D.S. Nº 009-98-TR )</t>
  </si>
  <si>
    <t>CITIKOLD DEL PERU S.A.C., con RUC Nº  20601767423 domiciliado fiscal en AV. JAVIER PRADO OESTE NRO. 757 INT. 1303 URB. SAN FELIPE (EDIFICIO SKYTOWER), DISTRITO DE MAGDALENA DEL MAR, PROVINCIA Y DEPARTAMENTO DE LIMA,  debidamente representada por el Sr. SALAZAR DE LA ROCHA JUAN CARLOS GERMAN con DNI 07537953 , en su calidad de empleador y en cumplimiento de lo dispuesto por el D.Leg. Nº 892 y el D.S. Nº 009-98-TR., deja constancia de la determinación, distribución y pago de la participación en las utilidades al :</t>
  </si>
  <si>
    <t>Sr.(a)</t>
  </si>
  <si>
    <t>identificado(a) con DNI / C.E.</t>
  </si>
  <si>
    <t>,</t>
  </si>
  <si>
    <t>1. UTILIDAD POR DISTRIBUIR</t>
  </si>
  <si>
    <t xml:space="preserve"> - Renta anual de la empresa antes de impuestos :</t>
  </si>
  <si>
    <t xml:space="preserve"> - Porcentaje a distribuir :</t>
  </si>
  <si>
    <t xml:space="preserve"> - Monto a distribuir :</t>
  </si>
  <si>
    <t>2. CALCULO DE LA PARTICIPACION</t>
  </si>
  <si>
    <t xml:space="preserve"> 2.1. SEGÚN LOS DÍAS LABORADOS</t>
  </si>
  <si>
    <t xml:space="preserve">        de la empresa con derecho a percibir utilidades :</t>
  </si>
  <si>
    <t xml:space="preserve">      - Participación del trabajador según los días laborados :</t>
  </si>
  <si>
    <t xml:space="preserve"> 2.2. SEGÚN LAS REMUNERACION PERCIBIDAS</t>
  </si>
  <si>
    <t xml:space="preserve">        trabajadores de la empresa :</t>
  </si>
  <si>
    <t xml:space="preserve">      - Participación del trabajador según las remuneraciones percibidas :</t>
  </si>
  <si>
    <t>3. MONTO DE LA PARTICIPACIÓN A PERCIBIR POR EL TRABAJADOR</t>
  </si>
  <si>
    <t xml:space="preserve"> - Participación según los días laborados :</t>
  </si>
  <si>
    <t xml:space="preserve"> - Participación según las remuneraciones percibidas :</t>
  </si>
  <si>
    <t xml:space="preserve"> - Total de la participación del trabajador en las utilidades :</t>
  </si>
  <si>
    <t xml:space="preserve"> - Descuento de Renta de  Quinta Categoria :</t>
  </si>
  <si>
    <t xml:space="preserve">       TOTAL DE LA PARTICIPACION NETA DEL TRABAJADOR EN LAS UTILIDADES</t>
  </si>
  <si>
    <t>CITIKOLD DEL PERU S.A.C</t>
  </si>
  <si>
    <t>DNI / C.E. :</t>
  </si>
  <si>
    <t>RUC :  20601767423</t>
  </si>
  <si>
    <t>76055775</t>
  </si>
  <si>
    <t>75597433</t>
  </si>
  <si>
    <t>74723670</t>
  </si>
  <si>
    <t>ALAMA BERECHE ROYAL ANTHONY</t>
  </si>
  <si>
    <t>AZAREÑO SALAZAR LUIS ARTURO</t>
  </si>
  <si>
    <t>QUINTO CAMAHUALI LISETH CHARO</t>
  </si>
  <si>
    <t>Datos del Trabajador</t>
  </si>
  <si>
    <t>Documento de Identidad</t>
  </si>
  <si>
    <t>DIAS DE LICENCIA MATERNIDAD</t>
  </si>
  <si>
    <t xml:space="preserve"> - DEDUCCIONES DIAS</t>
  </si>
  <si>
    <t>FECHA FERIADOS</t>
  </si>
  <si>
    <t>Motivos de Suspensión de Labores</t>
  </si>
  <si>
    <t>Apellido Paterno</t>
  </si>
  <si>
    <t>Apellido Materno</t>
  </si>
  <si>
    <t>Nombres</t>
  </si>
  <si>
    <t>Código</t>
  </si>
  <si>
    <t>Descripción</t>
  </si>
  <si>
    <t>Num. Días</t>
  </si>
  <si>
    <t>23</t>
  </si>
  <si>
    <t>20</t>
  </si>
  <si>
    <t>07</t>
  </si>
  <si>
    <t>21</t>
  </si>
  <si>
    <t>22</t>
  </si>
  <si>
    <t>32</t>
  </si>
  <si>
    <t>MALPARTIDA</t>
  </si>
  <si>
    <t>CASTILLO</t>
  </si>
  <si>
    <t>CLAUDIA</t>
  </si>
  <si>
    <t>05</t>
  </si>
  <si>
    <t>S.P. PERMISO, LICENCIA U OTROS SIN GOCE</t>
  </si>
  <si>
    <t>Nº+C5:M6</t>
  </si>
  <si>
    <t>AZAÑERO SALAZAR LUIS ARTURO</t>
  </si>
  <si>
    <t>70831120</t>
  </si>
  <si>
    <t>TORRES OCHOA KAMILA OLENKA</t>
  </si>
  <si>
    <t>008938904</t>
  </si>
  <si>
    <t>CABEZAS RUBIO JORGE ARTURO</t>
  </si>
  <si>
    <t>40365445</t>
  </si>
  <si>
    <t>DE OLARTE FERNANDEZ MILAGROS</t>
  </si>
  <si>
    <t>78377581</t>
  </si>
  <si>
    <t>ROMAN RENTERIA ZAIDA YASMIN</t>
  </si>
  <si>
    <t>42151178</t>
  </si>
  <si>
    <t>BORDA LEON ROSARIO LIZBETH</t>
  </si>
  <si>
    <t>44521978</t>
  </si>
  <si>
    <t>SORIA OCHOA MAGALY GIOVANNA</t>
  </si>
  <si>
    <t>73218422</t>
  </si>
  <si>
    <t>VERA HUAMANCHUMO ANA PAULA JANET</t>
  </si>
  <si>
    <t>45533404</t>
  </si>
  <si>
    <t>CASTILLO SANDOVAL MARIA ISABEL</t>
  </si>
  <si>
    <t>48332716</t>
  </si>
  <si>
    <t>GUILLEN QUEZADA EMELY HARUMI</t>
  </si>
  <si>
    <t>76644670</t>
  </si>
  <si>
    <t>MARTINEZ HUAMAN GABRIELA NICOLE</t>
  </si>
  <si>
    <t>74611823</t>
  </si>
  <si>
    <t>CARDENAS CARDENAS LESLIE ELIZABETH</t>
  </si>
  <si>
    <t>10659025</t>
  </si>
  <si>
    <t>LEON FUENTES ROCIO MATILDE</t>
  </si>
  <si>
    <t>46137609</t>
  </si>
  <si>
    <t>FERNANDEZ MALASQUEZ KATHERINE ROSMERY</t>
  </si>
  <si>
    <t>72531605</t>
  </si>
  <si>
    <t>ROBINSON TORIBIO SARA JANET</t>
  </si>
  <si>
    <t>75267086</t>
  </si>
  <si>
    <t>ZETA CORONADO SHAHIRA CECILIA</t>
  </si>
  <si>
    <t>46854908</t>
  </si>
  <si>
    <t>MURGA ESPINOZA YAJAIRA LISBEL</t>
  </si>
  <si>
    <t>47500764</t>
  </si>
  <si>
    <t>VILLANUEVA TORRES GERALDINE CYNTHIA</t>
  </si>
  <si>
    <t>72902664</t>
  </si>
  <si>
    <t>DEXTRE ZUBIETA ELA SIBELY</t>
  </si>
  <si>
    <t>40865746</t>
  </si>
  <si>
    <t>OLAYA RAMOS GLADYS MARLENY</t>
  </si>
  <si>
    <t>72859721</t>
  </si>
  <si>
    <t>ESPINOZA REYES LIZ KERALDIL</t>
  </si>
  <si>
    <t>74376927</t>
  </si>
  <si>
    <t>AMODEO GORDILLO ANGIE ESTEFANI</t>
  </si>
  <si>
    <t>01/03/2025</t>
  </si>
  <si>
    <t>FECHA UTILIDADES 2025</t>
  </si>
  <si>
    <t>TRABAJADORES EMPLEADOS 2025</t>
  </si>
  <si>
    <t>DÍAS EFECTIVOS TRABAJADORES 2025</t>
  </si>
  <si>
    <t>VIDA LEY</t>
  </si>
  <si>
    <t>AA</t>
  </si>
  <si>
    <t>BCP DOL</t>
  </si>
  <si>
    <t>BIF DOL</t>
  </si>
  <si>
    <t>BIF SOL</t>
  </si>
  <si>
    <t>Asistente Senior de Facturación &amp; Cobranzas</t>
  </si>
  <si>
    <t>00389801335949458245</t>
  </si>
  <si>
    <t>654771RABME8</t>
  </si>
  <si>
    <t>24/07!999</t>
  </si>
  <si>
    <t>ASISTENTE DE TESORERÍA</t>
  </si>
  <si>
    <t>19195739285045</t>
  </si>
  <si>
    <t>ADELANTO DE BONO</t>
  </si>
  <si>
    <t>2100152084</t>
  </si>
  <si>
    <t>PERIODO DE PRUEBA</t>
  </si>
  <si>
    <t>663331LASÑA0</t>
  </si>
  <si>
    <t>19102044654006</t>
  </si>
  <si>
    <t>651020LQCNA9</t>
  </si>
  <si>
    <t>RENTA 5TA CATEGORIA DE UTILIDADES</t>
  </si>
  <si>
    <t>PRESTAMO DESCONTADO EN UTILIDADES</t>
  </si>
  <si>
    <t>ADELANTO UTILIDADES 2024</t>
  </si>
  <si>
    <t xml:space="preserve"> -   </t>
  </si>
  <si>
    <t>ANALISTA SENIOR DE DOCUMENTACIÓ Y VISTO BUENO</t>
  </si>
  <si>
    <t>RENUNCIA VOLUNTARIA</t>
  </si>
  <si>
    <t>CEX</t>
  </si>
  <si>
    <t>COODINADOS LOGÍSTICO REGIONAL</t>
  </si>
  <si>
    <t>BANCO PICHINCHA DOLARES</t>
  </si>
  <si>
    <t>628971JCREI4</t>
  </si>
  <si>
    <t>654530KTORO1</t>
  </si>
  <si>
    <t>BLAS BAUTISTA ROXANA</t>
  </si>
  <si>
    <t>CAMA ALBURQUEQUE VICTOR MIGUEL</t>
  </si>
  <si>
    <t>CANGA VILCA VICTOR FELIPE</t>
  </si>
  <si>
    <t>CASAVERDE LOAYZA KARIM MARTIN</t>
  </si>
  <si>
    <t>CAVERO AZABACHE HELIAN EDUARDO</t>
  </si>
  <si>
    <t>CHAUCA CABEZAS LUCIA</t>
  </si>
  <si>
    <t>CHUQUIPOMA BRAVO KAREN LIZETH</t>
  </si>
  <si>
    <t>CONDORI HUAUYA ELIZABETH</t>
  </si>
  <si>
    <t>HUACHO RODRIGUEZ PRISCILA KATIUSKA</t>
  </si>
  <si>
    <t>HUAMANI CAMPOS DIEGO FRANCISCO</t>
  </si>
  <si>
    <t>HUARHUACHI TERREROS JHONATAN ORLANDO</t>
  </si>
  <si>
    <t>MARTELL FALCON PIERO SEBASTIAN</t>
  </si>
  <si>
    <t>MONTES ORTIZ DE VILLATE EDSON RAFAEL</t>
  </si>
  <si>
    <t>MORENO NEIRA ANDY ERIC</t>
  </si>
  <si>
    <t>OLORTEGUI TORRES MARIO ARMANDO</t>
  </si>
  <si>
    <t>PAEZ BENITES CESAR ENRIQUE</t>
  </si>
  <si>
    <t>PEÑA CORONADO MARILYN ELIZABETH</t>
  </si>
  <si>
    <t>QUISPE AVALOS DORA</t>
  </si>
  <si>
    <t>ROSSELL CARDENAS SHIRLEY MARGOT</t>
  </si>
  <si>
    <t>RUIZ MACEDO ROCIO DEL PILAR</t>
  </si>
  <si>
    <t>SUAREZ VIVERO ROGER BRAYAN</t>
  </si>
  <si>
    <t>VASQUEZ LEON JOSE ALBERTO</t>
  </si>
  <si>
    <t>VASQUEZ REATEGUI TOMMY AYRTON</t>
  </si>
  <si>
    <t>2204523851</t>
  </si>
  <si>
    <t>19196191628059</t>
  </si>
  <si>
    <t>47504386</t>
  </si>
  <si>
    <t>72394659</t>
  </si>
  <si>
    <t>74763061</t>
  </si>
  <si>
    <t>45916878</t>
  </si>
  <si>
    <t>42604703</t>
  </si>
  <si>
    <t>72510493</t>
  </si>
  <si>
    <t>70043028</t>
  </si>
  <si>
    <t>46852258</t>
  </si>
  <si>
    <t>25% ESSALUD</t>
  </si>
  <si>
    <t>MUTUO DISENSO</t>
  </si>
  <si>
    <t>REGALO DIA DE LA MADRE</t>
  </si>
  <si>
    <t>ADELANTO DE CTS</t>
  </si>
  <si>
    <t>CUSTOMER SERVICES</t>
  </si>
  <si>
    <t>591340MOFRN0</t>
  </si>
  <si>
    <t>OPERACIONES</t>
  </si>
  <si>
    <t>0011-0579-0219758544</t>
  </si>
  <si>
    <t>658410ZRRAT7</t>
  </si>
  <si>
    <t>RENUNCIA</t>
  </si>
  <si>
    <t>ASISTENTE DE CUSTOMER SERVICES EXPORTACIÓN</t>
  </si>
  <si>
    <t>CUSTOMER SERVICES IMPORTACIÓN</t>
  </si>
  <si>
    <t>COMPRAS</t>
  </si>
  <si>
    <t>ANALISTA DE COMPRAS</t>
  </si>
  <si>
    <t>$ 1200</t>
  </si>
  <si>
    <t>ABONOS VARIOS</t>
  </si>
  <si>
    <t>REGALO DIA DE LA PADRE</t>
  </si>
  <si>
    <t>ADELANTO GRATIFICACION</t>
  </si>
  <si>
    <t xml:space="preserve">ASISTENTE DE CUSTOMER SERVICES IMPORTACIÓN </t>
  </si>
  <si>
    <t>00938820388029833002</t>
  </si>
  <si>
    <t>FALABELLA</t>
  </si>
  <si>
    <t>05488882888377755034</t>
  </si>
  <si>
    <t>CUSTOMER SERVICES EXPORTACIÓN</t>
  </si>
  <si>
    <t>$ 6000</t>
  </si>
  <si>
    <t>$ 7000</t>
  </si>
  <si>
    <t>19192180427041</t>
  </si>
  <si>
    <t>19304241837083</t>
  </si>
  <si>
    <t>01157900021975854407</t>
  </si>
  <si>
    <t>SUB-GERENTE DE TALENTO HUMANO</t>
  </si>
  <si>
    <t>INCREMENTO DE ACTIVIDAD</t>
  </si>
  <si>
    <t>00310801314092488988</t>
  </si>
  <si>
    <t>605850RBLDN6</t>
  </si>
  <si>
    <t>VERA HUAMANCHUMO ANA PAULA</t>
  </si>
  <si>
    <t>ASISTENTE DE CUSTOMER SERVICES IMPORTACIONES</t>
  </si>
  <si>
    <t>INICIO DE ACTIVIDAD</t>
  </si>
  <si>
    <t>01157900022004681707</t>
  </si>
  <si>
    <t>666500AVHAM7</t>
  </si>
  <si>
    <t>COORDINADOR DE TALENTO HUMANO</t>
  </si>
  <si>
    <t>19102983050080</t>
  </si>
  <si>
    <t>620070MSOIO6</t>
  </si>
  <si>
    <t>ALIMENTACION PRINCIPAL VAR</t>
  </si>
  <si>
    <t>OTROS DESCUENTO LIQUIDACION</t>
  </si>
  <si>
    <t>MULTA ADUANAS</t>
  </si>
  <si>
    <t>DOCUMENTACION Y VISTO BUENO</t>
  </si>
  <si>
    <t>ASISTENTE DE ADMINISTRACIÓN Y CONTROL</t>
  </si>
  <si>
    <t>PROYECTOS Y MEJORA CONTINUA</t>
  </si>
  <si>
    <t>TRIBUTACIÓN</t>
  </si>
  <si>
    <t>TERMINO DE CONTRATO</t>
  </si>
  <si>
    <t>ANALISTA DE ADMINISTRACION DE PERSONAL</t>
  </si>
  <si>
    <t>343900EGQLZ0</t>
  </si>
  <si>
    <t>TRIBUTARIA</t>
  </si>
  <si>
    <t>191-10375345-0-45</t>
  </si>
  <si>
    <t>191-53059179-0-01</t>
  </si>
  <si>
    <t>325290MCSTD2</t>
  </si>
  <si>
    <t>JEFE DE LOGISTICA INTEGRAL</t>
  </si>
  <si>
    <t>ANALISTA DE INTELIGENCIA COMERCIAL</t>
  </si>
  <si>
    <t>191-10711700-0-98</t>
  </si>
  <si>
    <t>651980LCCDD9</t>
  </si>
  <si>
    <t>NETO RIA</t>
  </si>
  <si>
    <t>ASISTENTE DE ADMINISTRACION Y CONTROL</t>
  </si>
  <si>
    <t>191-05922625-0-48</t>
  </si>
  <si>
    <t>ANALISTA CUSTOMER SERVICES EXPORTACIÓN</t>
  </si>
  <si>
    <t>COORDINADOR DE OPERACIONES</t>
  </si>
  <si>
    <t>LEGALIZACION VIDA LEY</t>
  </si>
  <si>
    <t>191-53107053-0-78</t>
  </si>
  <si>
    <t>GERENTE DE ADMNISTRACÍON  Y CONTROL</t>
  </si>
  <si>
    <t>.</t>
  </si>
  <si>
    <t>676160GMHTM0</t>
  </si>
  <si>
    <t>JEFE DE COMPRAS</t>
  </si>
  <si>
    <t>00389801346434530443</t>
  </si>
  <si>
    <t>656130SRTII3</t>
  </si>
  <si>
    <t>ZETA CORONADO SHAHIRA CELIA</t>
  </si>
  <si>
    <t>AUXILIAR ADMINISTRATIVO - RECEPCION</t>
  </si>
  <si>
    <t>01157900022054667407</t>
  </si>
  <si>
    <t>654000SZCAO8</t>
  </si>
  <si>
    <t xml:space="preserve">FERNANDEZ MALASQUEZ KATHERINE </t>
  </si>
  <si>
    <t>CUSTOMER SERVICES EXPORTACION</t>
  </si>
  <si>
    <t>01110700020034917409</t>
  </si>
  <si>
    <t>328420KFMNA4</t>
  </si>
  <si>
    <t>191-53106066-0-08</t>
  </si>
  <si>
    <t>581670RLFNN3</t>
  </si>
  <si>
    <t xml:space="preserve">AJUSTE AFP </t>
  </si>
  <si>
    <t>DESCUENTOS DE EPS ANTERIOR</t>
  </si>
  <si>
    <t>19139024898087</t>
  </si>
  <si>
    <t>19171058934099</t>
  </si>
  <si>
    <t>19138538700078</t>
  </si>
  <si>
    <t>19139405207038</t>
  </si>
  <si>
    <t>19138538707085</t>
  </si>
  <si>
    <t>19138538716094</t>
  </si>
  <si>
    <t>19138538688065</t>
  </si>
  <si>
    <t>19140176840065</t>
  </si>
  <si>
    <t>BANCO INTERBANK</t>
  </si>
  <si>
    <t>00320101314974160618</t>
  </si>
  <si>
    <t>19138538727005</t>
  </si>
  <si>
    <t>BANCO BBVA</t>
  </si>
  <si>
    <t>19339429501077</t>
  </si>
  <si>
    <t>19121585152082</t>
  </si>
  <si>
    <t>19138538673050</t>
  </si>
  <si>
    <t>19139024915005</t>
  </si>
  <si>
    <t>45590479804078</t>
  </si>
  <si>
    <t>BANCO FALABELLA</t>
  </si>
  <si>
    <t>19392060663067</t>
  </si>
  <si>
    <t>19333483357071</t>
  </si>
  <si>
    <t>19199434104087</t>
  </si>
  <si>
    <t>19204026033099</t>
  </si>
  <si>
    <t>19192038571051</t>
  </si>
  <si>
    <t>19196721921008</t>
  </si>
  <si>
    <t>45596494799030</t>
  </si>
  <si>
    <t>19108521526101</t>
  </si>
  <si>
    <t>19102130219036</t>
  </si>
  <si>
    <t>19110711700098</t>
  </si>
  <si>
    <t>19105922625048</t>
  </si>
  <si>
    <t>19110375345045</t>
  </si>
  <si>
    <t>19111700675062</t>
  </si>
  <si>
    <t>01157900023596529002</t>
  </si>
  <si>
    <t>338760GVTLR3</t>
  </si>
  <si>
    <t>COORDINADORA DE NOMINAS Y ADMINISTRACION DE PERSONAL</t>
  </si>
  <si>
    <t>19494014513053</t>
  </si>
  <si>
    <t>636800YMEGI1</t>
  </si>
  <si>
    <t>COORDINADORA DE SELECCIÓN Y DESARROLLO</t>
  </si>
  <si>
    <t>19107497238066</t>
  </si>
  <si>
    <t>340900EDZTI1</t>
  </si>
  <si>
    <t>BONO ANUAL</t>
  </si>
  <si>
    <t>PTUV</t>
  </si>
  <si>
    <t>PAGOS VARIOS</t>
  </si>
  <si>
    <t>ADELANTO DE AGUINALDO</t>
  </si>
  <si>
    <t>RETENCION SUNAT</t>
  </si>
  <si>
    <t>ABONO GRATIFICACION</t>
  </si>
  <si>
    <t>LIDER DE PROYECTOS</t>
  </si>
  <si>
    <t>LIDER EN GESTION DE PROYECTO</t>
  </si>
  <si>
    <t>19112549440000</t>
  </si>
  <si>
    <t>ESPINOZA REYES  LIZ KERALDIL</t>
  </si>
  <si>
    <t>GERENCIA</t>
  </si>
  <si>
    <t>AUXILIAR DE PREVENCION - SIG</t>
  </si>
  <si>
    <t>19370433342088</t>
  </si>
  <si>
    <t>663940LERIE0</t>
  </si>
  <si>
    <t>FACTURACION Y COBRANZA</t>
  </si>
  <si>
    <t>JEFE DE FACTURACION Y COBRANZAS</t>
  </si>
  <si>
    <t>19326588368035</t>
  </si>
  <si>
    <t>593630GORYO0</t>
  </si>
  <si>
    <t>45512587047026</t>
  </si>
  <si>
    <t>672120AAGDD6</t>
  </si>
  <si>
    <t>MES</t>
  </si>
  <si>
    <t>01</t>
  </si>
  <si>
    <t>QUINTO</t>
  </si>
  <si>
    <t>CAMAHUALI</t>
  </si>
  <si>
    <t>LISETH CHARO</t>
  </si>
  <si>
    <t>ALAMA</t>
  </si>
  <si>
    <t>BERECHE</t>
  </si>
  <si>
    <t>ROYAL ANTHONY</t>
  </si>
  <si>
    <t>ANA PAULA</t>
  </si>
  <si>
    <t>ZAPATA</t>
  </si>
  <si>
    <t>QUEVEDO</t>
  </si>
  <si>
    <t>KARINA JANET</t>
  </si>
  <si>
    <t>BELUPU</t>
  </si>
  <si>
    <t>CARLO DANIEL</t>
  </si>
  <si>
    <t>DE OLARTE</t>
  </si>
  <si>
    <t>FERNANDEZ</t>
  </si>
  <si>
    <t>MILAGROS</t>
  </si>
  <si>
    <t>OCHOA</t>
  </si>
  <si>
    <t>KAMILA OLENKA</t>
  </si>
  <si>
    <t>GEYDI ANTONELA</t>
  </si>
  <si>
    <t>GABRIELA NICOLE</t>
  </si>
  <si>
    <t>CCAPA</t>
  </si>
  <si>
    <t>SIGUEÑAS</t>
  </si>
  <si>
    <t>SILENE DORA</t>
  </si>
  <si>
    <t>VERA</t>
  </si>
  <si>
    <t>HUAMANCHUMO</t>
  </si>
  <si>
    <t>ANA PAULA JANET</t>
  </si>
  <si>
    <t>GUILLEN</t>
  </si>
  <si>
    <t>QUEZADA</t>
  </si>
  <si>
    <t>EMELY HARUMI</t>
  </si>
  <si>
    <t>S.P. SANCIÓN DISCIPLINARIA</t>
  </si>
  <si>
    <t>MACARENA</t>
  </si>
  <si>
    <t>RENTERIA</t>
  </si>
  <si>
    <t>ZAIDA YASMIN</t>
  </si>
  <si>
    <t>EN PLANILLA OT</t>
  </si>
  <si>
    <t>PLANILLA</t>
  </si>
  <si>
    <t>BASE AFECTA</t>
  </si>
  <si>
    <t>RM AFECTA UTILIDADES</t>
  </si>
  <si>
    <t>DIAS EFECTIVOS</t>
  </si>
  <si>
    <t>PLANILLA DE UTILIDADES 2025</t>
  </si>
  <si>
    <t>ok</t>
  </si>
  <si>
    <t>NO DOMICILIADO</t>
  </si>
  <si>
    <t>JORNADA</t>
  </si>
  <si>
    <t>L-V</t>
  </si>
  <si>
    <t>L-S</t>
  </si>
  <si>
    <t>DIAS FULL 2025</t>
  </si>
  <si>
    <t>DÍAS 2025</t>
  </si>
  <si>
    <t>F.INICIO</t>
  </si>
  <si>
    <t>F.FIN</t>
  </si>
  <si>
    <t>DIAS EFECTIVOS TOTAL</t>
  </si>
  <si>
    <t>FECHA REFERENCIAL</t>
  </si>
  <si>
    <t>CESADO EN 2026</t>
  </si>
  <si>
    <t>PROYECTADO DE RENTA QUINTA CATEGORÍA</t>
  </si>
  <si>
    <t>PERIODO 2026</t>
  </si>
  <si>
    <t>Nro.</t>
  </si>
  <si>
    <t>OBS</t>
  </si>
  <si>
    <t>RIA</t>
  </si>
  <si>
    <t>DNI/C.E</t>
  </si>
  <si>
    <t>EPS</t>
  </si>
  <si>
    <t>REGIMEN</t>
  </si>
  <si>
    <t>GENERAL</t>
  </si>
  <si>
    <t>PERIODO</t>
  </si>
  <si>
    <t>BAZAN ANAMPA JOE RAUL</t>
  </si>
  <si>
    <t>GARCIA SARMIENTO HANZ ENRIQUE</t>
  </si>
  <si>
    <t>SAAVEDRA PAREDES MIGUEL ANGEL</t>
  </si>
  <si>
    <t>CORREA CORREA STEFANY DEL SOCORRO</t>
  </si>
  <si>
    <t>SUELDO + ASIG. FAM. + VACACIONES+DME+ LIC CON GOCE</t>
  </si>
  <si>
    <t>CERTIFICADO DE 5TA</t>
  </si>
  <si>
    <t>SEPTIEMBRE</t>
  </si>
  <si>
    <t>GRATIFICACIÓN - JUL</t>
  </si>
  <si>
    <t>BONIFICACION 9%</t>
  </si>
  <si>
    <t xml:space="preserve">GRATIFICACIÓN - DIC </t>
  </si>
  <si>
    <t>COMISIONES Y BONOS REGULARES</t>
  </si>
  <si>
    <t xml:space="preserve">ABRIL </t>
  </si>
  <si>
    <t xml:space="preserve">MAYO </t>
  </si>
  <si>
    <t>MOVILIDAD + REFRIGERIO+ SODEXO +ASIG COMERCIAL</t>
  </si>
  <si>
    <t>COMPRA DE VACACIONES + BONOS EXTRAORDINARIAS + GRATIF EXTRAOR</t>
  </si>
  <si>
    <t>PARTICIPACION DE UTILIDADES 2025</t>
  </si>
  <si>
    <t>RENTA POR OTRAS EMPRESAS</t>
  </si>
  <si>
    <t xml:space="preserve">INGRESOS BRUTOS ANUALES </t>
  </si>
  <si>
    <t>DEDUCCIÓN DE 7 UIT'S</t>
  </si>
  <si>
    <t>DE 0 A 5 UIT'S  (8%)</t>
  </si>
  <si>
    <t>BLANCO 1</t>
  </si>
  <si>
    <t>DE 5 A 20 UIT'S  (14%)</t>
  </si>
  <si>
    <t>BLANCO 2</t>
  </si>
  <si>
    <t>DE 20 A 35 UIT'S (17%)</t>
  </si>
  <si>
    <t>BLANCO 3</t>
  </si>
  <si>
    <t>DE 35 A 45 UIT'S (20%)</t>
  </si>
  <si>
    <t>BLANCO 4</t>
  </si>
  <si>
    <t>MÁS DE 45 UIT´S (30%)</t>
  </si>
  <si>
    <t>RETENCIONES</t>
  </si>
  <si>
    <t>5TA DIRECTA DEL MES</t>
  </si>
  <si>
    <t>SALDO POR RETENER</t>
  </si>
  <si>
    <t xml:space="preserve">Retencion Mensual </t>
  </si>
  <si>
    <t>SI APLICA QUINTA O NO</t>
  </si>
  <si>
    <t>CONDICION</t>
  </si>
  <si>
    <t>VALIDACION NO DOMICILIADO</t>
  </si>
  <si>
    <t>48280194</t>
  </si>
  <si>
    <t>73881843</t>
  </si>
  <si>
    <t>70447361</t>
  </si>
  <si>
    <t>70000534</t>
  </si>
  <si>
    <t xml:space="preserve">GERENTE DE ADMNISTRACIÓN </t>
  </si>
  <si>
    <t>CONDUCTOR/MENSAJERO</t>
  </si>
  <si>
    <t>ANALISTA DE COBRANZAS Y FACTURACION</t>
  </si>
  <si>
    <t>ANALISTA CUSTOMER SERVICES EXPORTACION</t>
  </si>
  <si>
    <t>ASISTENTE DE DOCUMENTACIÓN Y VISTO BUENO</t>
  </si>
  <si>
    <t>COORDINADOR LOGISTICO REGIONAL</t>
  </si>
  <si>
    <t>PRESTAMO / OTROS DESCUENTOS</t>
  </si>
  <si>
    <t>PARTICIPACION EN LAS UTILIDADES POR EL EJERCICIO GRAVABLE 2025</t>
  </si>
  <si>
    <t>correspondiente al ejercicio gravable 2025, calculado en base al siguiente detalle:</t>
  </si>
  <si>
    <t xml:space="preserve">      - Número total de días laborados durante el ejercicio  2025 por todos los trabajadores</t>
  </si>
  <si>
    <t xml:space="preserve">      - Número de días laborados durante el ejercicio  2025  por el trabajador :</t>
  </si>
  <si>
    <t xml:space="preserve">      - Remuneración computable total pagada durante el ejercicio 2025 a todos los</t>
  </si>
  <si>
    <t xml:space="preserve">      - Remuneración computable percibida durante el ejercicio 2025 por el trabajador :</t>
  </si>
  <si>
    <t>Lima, 25 de Marzo del 2026</t>
  </si>
  <si>
    <t xml:space="preserve"> - Otros descuentos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</si>
</sst>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3" formatCode="_-* #,##0.00_-;\-* #,##0.00_-;_-* &quot;-&quot;??_-;_-@_-"/>
    <numFmt numFmtId="164" formatCode="_ * #,##0.00_ ;_ * \-#,##0.00_ ;_ * &quot;-&quot;??_ ;_ @_ "/>
    <numFmt numFmtId="165" formatCode="_ &quot;S/.&quot;* #,##0.00_ ;_ &quot;S/.&quot;* \-#,##0.00_ ;_ &quot;S/.&quot;* &quot;-&quot;??_ ;_ @_ "/>
    <numFmt numFmtId="166" formatCode="00000000"/>
    <numFmt numFmtId="167" formatCode="0.000000"/>
    <numFmt numFmtId="168" formatCode="[$-C0A]d\ &quot;de&quot;\ mmmm\ &quot;de&quot;\ yyyy;@"/>
    <numFmt numFmtId="169" formatCode="[$S/.-280A]\ #,##0.00"/>
    <numFmt numFmtId="170" formatCode="_ [$€-2]* #,##0.00_ ;_ [$€-2]* \-#,##0.00_ ;_ [$€-2]* &quot;-&quot;??_ "/>
    <numFmt numFmtId="171" formatCode="[$-2C0A]General"/>
    <numFmt numFmtId="172" formatCode="_ &quot;€&quot;* #,##0.00_ ;_ &quot;€&quot;* \-#,##0.00_ ;_ &quot;€&quot;* &quot;-&quot;??_ ;_ @_ "/>
    <numFmt numFmtId="173" formatCode="_(* #,##0.00_);_(* \(#,##0.00\);_(* &quot;-&quot;??_);_(@_)"/>
    <numFmt numFmtId="174" formatCode="#,##0.000"/>
    <numFmt numFmtId="175" formatCode="&quot; &quot;#,##0.00&quot; &quot;;&quot; -&quot;#,##0.00&quot; &quot;;&quot; -&quot;#&quot; &quot;;&quot; &quot;@&quot; &quot;"/>
    <numFmt numFmtId="176" formatCode="#,##0.00&quot; &quot;;&quot; -&quot;#,##0.00&quot; &quot;;&quot; -&quot;#&quot; &quot;;@&quot; &quot;"/>
    <numFmt numFmtId="177" formatCode="&quot; S/. &quot;#,##0.00&quot; &quot;;&quot; S/. -&quot;#,##0.00&quot; &quot;;&quot; S/. -&quot;#&quot; &quot;;@&quot; &quot;"/>
    <numFmt numFmtId="178" formatCode="[$-280A]General"/>
    <numFmt numFmtId="179" formatCode="#,##0.00&quot; &quot;;&quot;-&quot;#,##0.00&quot; &quot;;&quot; -&quot;#&quot; &quot;;@&quot; &quot;"/>
    <numFmt numFmtId="180" formatCode="_ * #,##0.00_ ;_ * \-#,##0.00_ ;_ * \-??_ ;_ @_ "/>
    <numFmt numFmtId="181" formatCode="&quot; &quot;#,##0.00&quot; &quot;;&quot; -&quot;#,##0.00&quot; &quot;;&quot; -&quot;00&quot; &quot;;&quot; &quot;@&quot; &quot;"/>
    <numFmt numFmtId="182" formatCode="&quot; $&quot;#,##0.00&quot; &quot;;&quot;-$&quot;#,##0.00&quot; &quot;;&quot; $-&quot;#&quot; &quot;;@&quot; &quot;"/>
    <numFmt numFmtId="183" formatCode="_ &quot;S/. &quot;* #,##0.00_ ;_ &quot;S/. &quot;* \-#,##0.00_ ;_ &quot;S/. &quot;* \-??_ ;_ @_ "/>
    <numFmt numFmtId="184" formatCode="[$S/-280A]#,##0.00;[Red][$S/-280A]&quot;-&quot;#,##0.00"/>
    <numFmt numFmtId="185" formatCode="#,##0.00&quot; &quot;[$€-407];[Red]&quot;-&quot;#,##0.00&quot; &quot;[$€-407]"/>
    <numFmt numFmtId="186" formatCode="[$$-2C0A]#,##0.00;[Red]&quot;(&quot;[$$-2C0A]#,##0.00&quot;)&quot;"/>
    <numFmt numFmtId="187" formatCode="_(&quot;$&quot;* #,##0.00_);_(&quot;$&quot;* \(#,##0.00\);_(&quot;$&quot;* &quot;-&quot;??_);_(@_)"/>
    <numFmt numFmtId="188" formatCode="_(&quot;S/.&quot;\ * #,##0.00_);_(&quot;S/.&quot;\ * \(#,##0.00\);_(&quot;S/.&quot;\ * &quot;-&quot;??_);_(@_)"/>
    <numFmt numFmtId="189" formatCode="_ * #,##0_ ;_ * \-#,##0_ ;_ * &quot;-&quot;??_ ;_ @_ "/>
    <numFmt numFmtId="190" formatCode="_-&quot;$&quot;* #,##0.00_-;\-&quot;$&quot;* #,##0.00_-;_-&quot;$&quot;* &quot;-&quot;??_-;_-@_-"/>
    <numFmt numFmtId="191" formatCode="#,##0.00000000000"/>
    <numFmt numFmtId="192" formatCode="\(\ [$S/.-280A]\ #,##0.00\ \)"/>
    <numFmt numFmtId="193" formatCode="dd/mm/yyyy;\-"/>
    <numFmt numFmtId="194" formatCode="dd\-mm\-yy;@"/>
    <numFmt numFmtId="195" formatCode="&quot;S/.&quot;\ #,##0.00"/>
    <numFmt numFmtId="196" formatCode="[$$-409]#,##0"/>
    <numFmt numFmtId="197" formatCode="&quot;S/&quot;\ #,##0.00"/>
    <numFmt numFmtId="198" formatCode="0.0000"/>
    <numFmt numFmtId="199" formatCode="[$$-540A]#,##0.00"/>
    <numFmt numFmtId="200" formatCode="0.0"/>
    <numFmt numFmtId="201" formatCode="_ &quot;S/.&quot;\ * #,##0.00_ ;_ &quot;S/.&quot;\ * \-#,##0.00_ ;_ &quot;S/.&quot;\ * &quot;-&quot;??_ ;_ @_ "/>
    <numFmt numFmtId="202" formatCode="&quot;€&quot;#,##0;&quot;€&quot;\-#,##0"/>
    <numFmt numFmtId="203" formatCode="_ [$€]* #,##0.00_ ;_ [$€]* \-#,##0.00_ ;_ [$€]* &quot;-&quot;??_ ;_ @_ "/>
  </numFmts>
  <fonts count="1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</font>
    <font>
      <sz val="9"/>
      <color indexed="10"/>
      <name val="Calibri"/>
      <family val="2"/>
    </font>
    <font>
      <b/>
      <sz val="9"/>
      <name val="Calibri"/>
      <family val="2"/>
    </font>
    <font>
      <b/>
      <sz val="9"/>
      <color indexed="9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sz val="12"/>
      <name val="Calibri"/>
      <family val="2"/>
    </font>
    <font>
      <sz val="14"/>
      <name val="Calibri"/>
      <family val="2"/>
    </font>
    <font>
      <b/>
      <sz val="16"/>
      <color indexed="9"/>
      <name val="Calibri"/>
      <family val="2"/>
    </font>
    <font>
      <sz val="16"/>
      <name val="Calibri"/>
      <family val="2"/>
    </font>
    <font>
      <b/>
      <sz val="17"/>
      <name val="Calibri"/>
      <family val="2"/>
    </font>
    <font>
      <b/>
      <sz val="14"/>
      <name val="Calibri"/>
      <family val="2"/>
    </font>
    <font>
      <sz val="15"/>
      <name val="Calibri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4"/>
      <color rgb="FFFF0000"/>
      <name val="Calibri"/>
      <family val="2"/>
    </font>
    <font>
      <b/>
      <sz val="13"/>
      <name val="Berlin Sans FB Demi"/>
      <family val="2"/>
    </font>
    <font>
      <u/>
      <sz val="14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24"/>
      <name val="Calibri"/>
      <family val="2"/>
    </font>
    <font>
      <sz val="9"/>
      <color indexed="10"/>
      <name val="Geneva"/>
    </font>
    <font>
      <sz val="11"/>
      <color indexed="8"/>
      <name val="Calibri"/>
      <family val="2"/>
      <charset val="1"/>
    </font>
    <font>
      <sz val="11"/>
      <color indexed="8"/>
      <name val="Arial"/>
      <family val="2"/>
    </font>
    <font>
      <sz val="10"/>
      <name val="Mangal"/>
      <family val="2"/>
    </font>
    <font>
      <sz val="11"/>
      <color theme="1"/>
      <name val="Arial"/>
      <family val="2"/>
    </font>
    <font>
      <sz val="11"/>
      <color rgb="FF000000"/>
      <name val="Arial1"/>
    </font>
    <font>
      <u/>
      <sz val="11"/>
      <color rgb="FF0000FF"/>
      <name val="Calibri"/>
      <family val="2"/>
    </font>
    <font>
      <sz val="11"/>
      <color rgb="FF000000"/>
      <name val="Calibri1"/>
    </font>
    <font>
      <b/>
      <i/>
      <sz val="16"/>
      <color theme="1"/>
      <name val="Arial"/>
      <family val="2"/>
    </font>
    <font>
      <b/>
      <i/>
      <sz val="16"/>
      <color rgb="FF000000"/>
      <name val="Arial1"/>
    </font>
    <font>
      <b/>
      <i/>
      <sz val="16"/>
      <color rgb="FF000000"/>
      <name val="Arial"/>
      <family val="2"/>
    </font>
    <font>
      <u/>
      <sz val="9.9"/>
      <color theme="10"/>
      <name val="Calibri"/>
      <family val="2"/>
    </font>
    <font>
      <u/>
      <sz val="9.85"/>
      <color rgb="FF0000FF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u/>
      <sz val="11"/>
      <color rgb="FF000000"/>
      <name val="Arial1"/>
    </font>
    <font>
      <b/>
      <i/>
      <u/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b/>
      <i/>
      <sz val="11"/>
      <name val="Calibri"/>
      <family val="2"/>
    </font>
    <font>
      <b/>
      <sz val="11"/>
      <color rgb="FFFF0000"/>
      <name val="Calibri"/>
      <family val="2"/>
      <scheme val="minor"/>
    </font>
    <font>
      <sz val="12"/>
      <name val="Helv"/>
    </font>
    <font>
      <sz val="10"/>
      <name val="MS Sans Serif"/>
      <family val="2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8"/>
      <color indexed="8"/>
      <name val="Calibri"/>
      <family val="2"/>
    </font>
    <font>
      <i/>
      <sz val="9"/>
      <color theme="1"/>
      <name val="Calibri"/>
      <family val="2"/>
    </font>
    <font>
      <i/>
      <sz val="8"/>
      <color theme="1"/>
      <name val="Calibri"/>
      <family val="2"/>
    </font>
    <font>
      <b/>
      <i/>
      <sz val="9"/>
      <color theme="1"/>
      <name val="Calibri"/>
      <family val="2"/>
    </font>
    <font>
      <sz val="10"/>
      <name val="Formata Regular"/>
    </font>
    <font>
      <sz val="10"/>
      <name val="Arial"/>
      <family val="2"/>
    </font>
    <font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</font>
    <font>
      <b/>
      <sz val="18"/>
      <name val="Calibri"/>
      <family val="2"/>
    </font>
    <font>
      <sz val="18"/>
      <name val="Calibri"/>
      <family val="2"/>
    </font>
    <font>
      <u/>
      <sz val="20"/>
      <name val="Calibri"/>
      <family val="2"/>
    </font>
    <font>
      <b/>
      <sz val="20"/>
      <color rgb="FFFF0000"/>
      <name val="Calibri"/>
      <family val="2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4"/>
      <color rgb="FFFF0000"/>
      <name val="Calibri"/>
      <family val="2"/>
    </font>
    <font>
      <b/>
      <sz val="14"/>
      <color indexed="8"/>
      <name val="Calibri"/>
      <family val="2"/>
    </font>
    <font>
      <sz val="10"/>
      <color indexed="8"/>
      <name val="Calibri"/>
      <family val="2"/>
    </font>
    <font>
      <sz val="11"/>
      <color indexed="81"/>
      <name val="Tahoma"/>
      <family val="2"/>
    </font>
    <font>
      <sz val="11"/>
      <color rgb="FF242424"/>
      <name val="Calibri"/>
      <family val="2"/>
      <scheme val="minor"/>
    </font>
    <font>
      <sz val="8"/>
      <color indexed="8"/>
      <name val="Tahoma"/>
      <family val="2"/>
    </font>
    <font>
      <b/>
      <sz val="7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FFFF0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0"/>
      <color indexed="81"/>
      <name val="Tahoma"/>
      <family val="2"/>
    </font>
    <font>
      <sz val="12"/>
      <color indexed="81"/>
      <name val="Tahoma"/>
      <family val="2"/>
    </font>
    <font>
      <sz val="10"/>
      <color theme="1"/>
      <name val="Calibri"/>
      <family val="2"/>
    </font>
    <font>
      <sz val="12"/>
      <color theme="1"/>
      <name val="Aptos"/>
      <family val="2"/>
    </font>
    <font>
      <sz val="9"/>
      <name val="Segoe UI"/>
      <family val="2"/>
    </font>
    <font>
      <sz val="10"/>
      <color indexed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FF00"/>
      <name val="Calibri"/>
      <family val="2"/>
    </font>
    <font>
      <sz val="11"/>
      <color theme="1"/>
      <name val="Aptos"/>
      <family val="2"/>
    </font>
    <font>
      <sz val="11"/>
      <color indexed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sz val="9"/>
      <color theme="9" tint="-0.249977111117893"/>
      <name val="Calibri"/>
      <family val="2"/>
      <scheme val="minor"/>
    </font>
    <font>
      <sz val="8"/>
      <color rgb="FF212529"/>
      <name val="Segoe UI"/>
      <family val="2"/>
    </font>
    <font>
      <sz val="12"/>
      <name val="Aptos"/>
      <family val="2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Arial"/>
      <family val="2"/>
    </font>
    <font>
      <sz val="10"/>
      <color rgb="FF000000"/>
      <name val="Times New Roman"/>
      <family val="1"/>
    </font>
    <font>
      <sz val="9"/>
      <color indexed="10"/>
      <name val="Geneva"/>
      <family val="2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</font>
    <font>
      <b/>
      <sz val="10"/>
      <color rgb="FFFF0000"/>
      <name val="Calibri"/>
      <family val="2"/>
    </font>
    <font>
      <b/>
      <sz val="10"/>
      <color theme="3" tint="0.499984740745262"/>
      <name val="Calibri"/>
      <family val="2"/>
    </font>
  </fonts>
  <fills count="131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33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99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595959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4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4" tint="-0.499984740745262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64"/>
      </right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rgb="FF1F4E78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indexed="64"/>
      </left>
      <right/>
      <top style="thin">
        <color theme="1" tint="0.34998626667073579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</borders>
  <cellStyleXfs count="3429">
    <xf numFmtId="0" fontId="0" fillId="0" borderId="0"/>
    <xf numFmtId="0" fontId="7" fillId="0" borderId="0"/>
    <xf numFmtId="0" fontId="9" fillId="0" borderId="0"/>
    <xf numFmtId="0" fontId="7" fillId="0" borderId="0"/>
    <xf numFmtId="0" fontId="11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8" fillId="0" borderId="0" applyFill="0" applyBorder="0"/>
    <xf numFmtId="170" fontId="9" fillId="0" borderId="0" applyFont="0" applyFill="0" applyBorder="0" applyAlignment="0" applyProtection="0"/>
    <xf numFmtId="171" fontId="19" fillId="0" borderId="0" applyBorder="0" applyProtection="0"/>
    <xf numFmtId="0" fontId="19" fillId="0" borderId="0" applyNumberFormat="0" applyBorder="0" applyProtection="0"/>
    <xf numFmtId="172" fontId="20" fillId="0" borderId="0" applyFont="0" applyBorder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8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15" borderId="0" applyNumberFormat="0" applyBorder="0" applyAlignment="0" applyProtection="0"/>
    <xf numFmtId="0" fontId="27" fillId="22" borderId="0" applyNumberFormat="0" applyBorder="0" applyAlignment="0" applyProtection="0"/>
    <xf numFmtId="0" fontId="27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37" borderId="0" applyNumberFormat="0" applyBorder="0" applyAlignment="0" applyProtection="0"/>
    <xf numFmtId="0" fontId="34" fillId="7" borderId="0" applyNumberFormat="0" applyBorder="0" applyAlignment="0" applyProtection="0"/>
    <xf numFmtId="0" fontId="28" fillId="14" borderId="0" applyNumberFormat="0" applyBorder="0" applyAlignment="0" applyProtection="0"/>
    <xf numFmtId="0" fontId="29" fillId="38" borderId="14" applyNumberFormat="0" applyAlignment="0" applyProtection="0"/>
    <xf numFmtId="0" fontId="29" fillId="39" borderId="14" applyNumberFormat="0" applyAlignment="0" applyProtection="0"/>
    <xf numFmtId="0" fontId="45" fillId="0" borderId="0"/>
    <xf numFmtId="0" fontId="30" fillId="41" borderId="15" applyNumberFormat="0" applyAlignment="0" applyProtection="0"/>
    <xf numFmtId="0" fontId="31" fillId="0" borderId="16" applyNumberFormat="0" applyFill="0" applyAlignment="0" applyProtection="0"/>
    <xf numFmtId="0" fontId="30" fillId="40" borderId="15" applyNumberFormat="0" applyAlignment="0" applyProtection="0"/>
    <xf numFmtId="0" fontId="32" fillId="0" borderId="0" applyNumberFormat="0" applyFill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45" borderId="0" applyNumberFormat="0" applyBorder="0" applyAlignment="0" applyProtection="0"/>
    <xf numFmtId="0" fontId="33" fillId="17" borderId="14" applyNumberFormat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5" fontId="19" fillId="0" borderId="0" applyBorder="0" applyProtection="0"/>
    <xf numFmtId="175" fontId="19" fillId="0" borderId="0"/>
    <xf numFmtId="176" fontId="49" fillId="0" borderId="0"/>
    <xf numFmtId="176" fontId="50" fillId="0" borderId="0"/>
    <xf numFmtId="176" fontId="19" fillId="0" borderId="0"/>
    <xf numFmtId="176" fontId="49" fillId="0" borderId="0"/>
    <xf numFmtId="177" fontId="49" fillId="0" borderId="0"/>
    <xf numFmtId="178" fontId="51" fillId="0" borderId="0"/>
    <xf numFmtId="0" fontId="51" fillId="0" borderId="0"/>
    <xf numFmtId="0" fontId="27" fillId="0" borderId="0"/>
    <xf numFmtId="178" fontId="19" fillId="0" borderId="0" applyBorder="0" applyProtection="0"/>
    <xf numFmtId="0" fontId="19" fillId="0" borderId="0"/>
    <xf numFmtId="0" fontId="46" fillId="0" borderId="0"/>
    <xf numFmtId="178" fontId="19" fillId="0" borderId="0"/>
    <xf numFmtId="0" fontId="19" fillId="0" borderId="0"/>
    <xf numFmtId="178" fontId="19" fillId="0" borderId="0"/>
    <xf numFmtId="178" fontId="19" fillId="0" borderId="0"/>
    <xf numFmtId="0" fontId="19" fillId="0" borderId="0"/>
    <xf numFmtId="178" fontId="19" fillId="0" borderId="0"/>
    <xf numFmtId="0" fontId="27" fillId="0" borderId="0"/>
    <xf numFmtId="0" fontId="27" fillId="0" borderId="0"/>
    <xf numFmtId="0" fontId="46" fillId="0" borderId="0"/>
    <xf numFmtId="178" fontId="52" fillId="0" borderId="0"/>
    <xf numFmtId="0" fontId="46" fillId="0" borderId="0"/>
    <xf numFmtId="0" fontId="46" fillId="0" borderId="0" applyBorder="0" applyProtection="0"/>
    <xf numFmtId="178" fontId="19" fillId="0" borderId="0" applyBorder="0" applyProtection="0"/>
    <xf numFmtId="171" fontId="19" fillId="0" borderId="0" applyBorder="0" applyProtection="0"/>
    <xf numFmtId="178" fontId="20" fillId="0" borderId="0"/>
    <xf numFmtId="0" fontId="50" fillId="0" borderId="0"/>
    <xf numFmtId="178" fontId="50" fillId="0" borderId="0"/>
    <xf numFmtId="0" fontId="20" fillId="0" borderId="0"/>
    <xf numFmtId="0" fontId="50" fillId="0" borderId="0"/>
    <xf numFmtId="0" fontId="50" fillId="0" borderId="0"/>
    <xf numFmtId="0" fontId="47" fillId="0" borderId="0"/>
    <xf numFmtId="178" fontId="20" fillId="0" borderId="0"/>
    <xf numFmtId="178" fontId="50" fillId="0" borderId="0"/>
    <xf numFmtId="0" fontId="47" fillId="0" borderId="0"/>
    <xf numFmtId="178" fontId="50" fillId="0" borderId="0"/>
    <xf numFmtId="0" fontId="49" fillId="0" borderId="0"/>
    <xf numFmtId="178" fontId="20" fillId="0" borderId="0" applyFont="0" applyBorder="0" applyProtection="0"/>
    <xf numFmtId="0" fontId="49" fillId="0" borderId="0"/>
    <xf numFmtId="0" fontId="49" fillId="0" borderId="0"/>
    <xf numFmtId="0" fontId="19" fillId="0" borderId="0"/>
    <xf numFmtId="178" fontId="19" fillId="0" borderId="0"/>
    <xf numFmtId="0" fontId="50" fillId="0" borderId="0"/>
    <xf numFmtId="178" fontId="50" fillId="0" borderId="0"/>
    <xf numFmtId="178" fontId="19" fillId="0" borderId="0"/>
    <xf numFmtId="0" fontId="19" fillId="0" borderId="0"/>
    <xf numFmtId="171" fontId="19" fillId="0" borderId="0" applyBorder="0" applyProtection="0"/>
    <xf numFmtId="178" fontId="19" fillId="0" borderId="0"/>
    <xf numFmtId="0" fontId="19" fillId="0" borderId="0"/>
    <xf numFmtId="171" fontId="19" fillId="0" borderId="0" applyBorder="0" applyProtection="0"/>
    <xf numFmtId="178" fontId="19" fillId="0" borderId="0"/>
    <xf numFmtId="0" fontId="38" fillId="0" borderId="0" applyNumberFormat="0" applyFill="0" applyBorder="0" applyAlignment="0" applyProtection="0"/>
    <xf numFmtId="0" fontId="28" fillId="8" borderId="0" applyNumberFormat="0" applyBorder="0" applyAlignment="0" applyProtection="0"/>
    <xf numFmtId="0" fontId="53" fillId="0" borderId="0">
      <alignment horizontal="center"/>
    </xf>
    <xf numFmtId="0" fontId="54" fillId="0" borderId="0">
      <alignment horizontal="center"/>
    </xf>
    <xf numFmtId="178" fontId="54" fillId="0" borderId="0">
      <alignment horizontal="center"/>
    </xf>
    <xf numFmtId="0" fontId="55" fillId="0" borderId="0">
      <alignment horizontal="center"/>
    </xf>
    <xf numFmtId="0" fontId="40" fillId="0" borderId="17" applyNumberFormat="0" applyFill="0" applyAlignment="0" applyProtection="0"/>
    <xf numFmtId="0" fontId="55" fillId="0" borderId="0" applyNumberFormat="0" applyBorder="0" applyProtection="0">
      <alignment horizontal="center"/>
    </xf>
    <xf numFmtId="0" fontId="55" fillId="0" borderId="0" applyNumberFormat="0" applyBorder="0" applyProtection="0">
      <alignment horizontal="center"/>
    </xf>
    <xf numFmtId="0" fontId="54" fillId="0" borderId="0">
      <alignment horizontal="center"/>
    </xf>
    <xf numFmtId="178" fontId="54" fillId="0" borderId="0">
      <alignment horizontal="center"/>
    </xf>
    <xf numFmtId="0" fontId="41" fillId="0" borderId="18" applyNumberFormat="0" applyFill="0" applyAlignment="0" applyProtection="0"/>
    <xf numFmtId="0" fontId="53" fillId="0" borderId="0">
      <alignment horizontal="center"/>
    </xf>
    <xf numFmtId="178" fontId="55" fillId="0" borderId="0">
      <alignment horizontal="center"/>
    </xf>
    <xf numFmtId="0" fontId="32" fillId="0" borderId="19" applyNumberFormat="0" applyFill="0" applyAlignment="0" applyProtection="0"/>
    <xf numFmtId="0" fontId="54" fillId="0" borderId="0">
      <alignment horizontal="center"/>
    </xf>
    <xf numFmtId="178" fontId="54" fillId="0" borderId="0">
      <alignment horizontal="center"/>
    </xf>
    <xf numFmtId="0" fontId="32" fillId="0" borderId="0" applyNumberFormat="0" applyFill="0" applyBorder="0" applyAlignment="0" applyProtection="0"/>
    <xf numFmtId="0" fontId="53" fillId="0" borderId="0">
      <alignment horizontal="center"/>
    </xf>
    <xf numFmtId="178" fontId="55" fillId="0" borderId="0">
      <alignment horizontal="center"/>
    </xf>
    <xf numFmtId="0" fontId="53" fillId="0" borderId="0">
      <alignment horizontal="center"/>
    </xf>
    <xf numFmtId="178" fontId="55" fillId="0" borderId="0">
      <alignment horizontal="center"/>
    </xf>
    <xf numFmtId="0" fontId="53" fillId="0" borderId="0">
      <alignment horizontal="center"/>
    </xf>
    <xf numFmtId="178" fontId="55" fillId="0" borderId="0">
      <alignment horizontal="center"/>
    </xf>
    <xf numFmtId="0" fontId="53" fillId="0" borderId="0">
      <alignment horizontal="center"/>
    </xf>
    <xf numFmtId="178" fontId="55" fillId="0" borderId="0">
      <alignment horizontal="center"/>
    </xf>
    <xf numFmtId="0" fontId="53" fillId="0" borderId="0">
      <alignment horizontal="center"/>
    </xf>
    <xf numFmtId="178" fontId="55" fillId="0" borderId="0">
      <alignment horizontal="center"/>
    </xf>
    <xf numFmtId="0" fontId="53" fillId="0" borderId="0">
      <alignment horizontal="center" textRotation="90"/>
    </xf>
    <xf numFmtId="0" fontId="54" fillId="0" borderId="0">
      <alignment horizontal="center" textRotation="90"/>
    </xf>
    <xf numFmtId="178" fontId="54" fillId="0" borderId="0">
      <alignment horizontal="center" textRotation="90"/>
    </xf>
    <xf numFmtId="0" fontId="55" fillId="0" borderId="0">
      <alignment horizontal="center" textRotation="90"/>
    </xf>
    <xf numFmtId="0" fontId="55" fillId="0" borderId="0" applyNumberFormat="0" applyBorder="0" applyProtection="0">
      <alignment horizontal="center" textRotation="90"/>
    </xf>
    <xf numFmtId="0" fontId="55" fillId="0" borderId="0" applyNumberFormat="0" applyBorder="0" applyProtection="0">
      <alignment horizontal="center" textRotation="90"/>
    </xf>
    <xf numFmtId="0" fontId="54" fillId="0" borderId="0">
      <alignment horizontal="center" textRotation="90"/>
    </xf>
    <xf numFmtId="178" fontId="54" fillId="0" borderId="0">
      <alignment horizontal="center" textRotation="90"/>
    </xf>
    <xf numFmtId="0" fontId="53" fillId="0" borderId="0">
      <alignment horizontal="center" textRotation="90"/>
    </xf>
    <xf numFmtId="178" fontId="55" fillId="0" borderId="0">
      <alignment horizontal="center" textRotation="90"/>
    </xf>
    <xf numFmtId="0" fontId="54" fillId="0" borderId="0">
      <alignment horizontal="center" textRotation="90"/>
    </xf>
    <xf numFmtId="178" fontId="54" fillId="0" borderId="0">
      <alignment horizontal="center" textRotation="90"/>
    </xf>
    <xf numFmtId="0" fontId="53" fillId="0" borderId="0">
      <alignment horizontal="center" textRotation="90"/>
    </xf>
    <xf numFmtId="178" fontId="55" fillId="0" borderId="0">
      <alignment horizontal="center" textRotation="90"/>
    </xf>
    <xf numFmtId="0" fontId="53" fillId="0" borderId="0">
      <alignment horizontal="center" textRotation="90"/>
    </xf>
    <xf numFmtId="178" fontId="55" fillId="0" borderId="0">
      <alignment horizontal="center" textRotation="90"/>
    </xf>
    <xf numFmtId="0" fontId="53" fillId="0" borderId="0">
      <alignment horizontal="center" textRotation="90"/>
    </xf>
    <xf numFmtId="178" fontId="55" fillId="0" borderId="0">
      <alignment horizontal="center" textRotation="90"/>
    </xf>
    <xf numFmtId="0" fontId="53" fillId="0" borderId="0">
      <alignment horizontal="center" textRotation="90"/>
    </xf>
    <xf numFmtId="178" fontId="55" fillId="0" borderId="0">
      <alignment horizontal="center" textRotation="90"/>
    </xf>
    <xf numFmtId="0" fontId="53" fillId="0" borderId="0">
      <alignment horizontal="center" textRotation="90"/>
    </xf>
    <xf numFmtId="178" fontId="55" fillId="0" borderId="0">
      <alignment horizontal="center" textRotation="9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51" fillId="0" borderId="0"/>
    <xf numFmtId="0" fontId="34" fillId="13" borderId="0" applyNumberFormat="0" applyBorder="0" applyAlignment="0" applyProtection="0"/>
    <xf numFmtId="0" fontId="33" fillId="11" borderId="14" applyNumberFormat="0" applyAlignment="0" applyProtection="0"/>
    <xf numFmtId="0" fontId="31" fillId="0" borderId="16" applyNumberFormat="0" applyFill="0" applyAlignment="0" applyProtection="0"/>
    <xf numFmtId="164" fontId="7" fillId="0" borderId="0" applyFont="0" applyFill="0" applyBorder="0" applyAlignment="0" applyProtection="0"/>
    <xf numFmtId="179" fontId="49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80" fontId="46" fillId="0" borderId="0"/>
    <xf numFmtId="43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76" fontId="49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80" fontId="46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81" fontId="2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82" fontId="49" fillId="0" borderId="0"/>
    <xf numFmtId="183" fontId="48" fillId="0" borderId="0" applyFill="0" applyBorder="0" applyAlignment="0" applyProtection="0"/>
    <xf numFmtId="165" fontId="9" fillId="0" borderId="0" applyFont="0" applyFill="0" applyBorder="0" applyAlignment="0" applyProtection="0"/>
    <xf numFmtId="172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5" fillId="4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/>
    <xf numFmtId="0" fontId="50" fillId="0" borderId="0"/>
    <xf numFmtId="178" fontId="50" fillId="0" borderId="0"/>
    <xf numFmtId="178" fontId="20" fillId="0" borderId="0"/>
    <xf numFmtId="0" fontId="20" fillId="0" borderId="0"/>
    <xf numFmtId="0" fontId="47" fillId="0" borderId="0"/>
    <xf numFmtId="178" fontId="20" fillId="0" borderId="0"/>
    <xf numFmtId="0" fontId="9" fillId="0" borderId="0"/>
    <xf numFmtId="0" fontId="9" fillId="0" borderId="0"/>
    <xf numFmtId="0" fontId="9" fillId="0" borderId="0"/>
    <xf numFmtId="178" fontId="59" fillId="0" borderId="0"/>
    <xf numFmtId="0" fontId="49" fillId="0" borderId="0"/>
    <xf numFmtId="0" fontId="9" fillId="0" borderId="0"/>
    <xf numFmtId="0" fontId="9" fillId="0" borderId="0"/>
    <xf numFmtId="0" fontId="9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" fillId="0" borderId="0"/>
    <xf numFmtId="0" fontId="11" fillId="0" borderId="0"/>
    <xf numFmtId="0" fontId="43" fillId="0" borderId="0">
      <alignment vertical="top"/>
    </xf>
    <xf numFmtId="0" fontId="9" fillId="0" borderId="0"/>
    <xf numFmtId="0" fontId="9" fillId="0" borderId="0"/>
    <xf numFmtId="178" fontId="59" fillId="0" borderId="0"/>
    <xf numFmtId="0" fontId="19" fillId="0" borderId="0" applyNumberFormat="0" applyBorder="0" applyProtection="0"/>
    <xf numFmtId="0" fontId="7" fillId="0" borderId="0"/>
    <xf numFmtId="0" fontId="7" fillId="0" borderId="0"/>
    <xf numFmtId="0" fontId="7" fillId="0" borderId="0"/>
    <xf numFmtId="0" fontId="9" fillId="0" borderId="0"/>
    <xf numFmtId="178" fontId="20" fillId="0" borderId="0"/>
    <xf numFmtId="0" fontId="50" fillId="0" borderId="0"/>
    <xf numFmtId="178" fontId="50" fillId="0" borderId="0"/>
    <xf numFmtId="0" fontId="47" fillId="0" borderId="0"/>
    <xf numFmtId="178" fontId="20" fillId="0" borderId="0"/>
    <xf numFmtId="0" fontId="20" fillId="0" borderId="0"/>
    <xf numFmtId="0" fontId="47" fillId="0" borderId="0"/>
    <xf numFmtId="178" fontId="20" fillId="0" borderId="0"/>
    <xf numFmtId="0" fontId="20" fillId="0" borderId="0"/>
    <xf numFmtId="0" fontId="7" fillId="0" borderId="0"/>
    <xf numFmtId="0" fontId="18" fillId="0" borderId="0"/>
    <xf numFmtId="178" fontId="50" fillId="0" borderId="0"/>
    <xf numFmtId="0" fontId="50" fillId="0" borderId="0"/>
    <xf numFmtId="178" fontId="20" fillId="0" borderId="0"/>
    <xf numFmtId="0" fontId="49" fillId="0" borderId="0"/>
    <xf numFmtId="0" fontId="1" fillId="0" borderId="0"/>
    <xf numFmtId="0" fontId="9" fillId="0" borderId="0"/>
    <xf numFmtId="0" fontId="9" fillId="0" borderId="0"/>
    <xf numFmtId="0" fontId="19" fillId="0" borderId="0" applyNumberFormat="0" applyBorder="0" applyProtection="0"/>
    <xf numFmtId="0" fontId="18" fillId="48" borderId="20" applyNumberFormat="0" applyAlignment="0" applyProtection="0"/>
    <xf numFmtId="0" fontId="27" fillId="47" borderId="20" applyNumberFormat="0" applyFont="0" applyAlignment="0" applyProtection="0"/>
    <xf numFmtId="0" fontId="27" fillId="47" borderId="20" applyNumberFormat="0" applyFont="0" applyAlignment="0" applyProtection="0"/>
    <xf numFmtId="0" fontId="36" fillId="38" borderId="21" applyNumberFormat="0" applyAlignment="0" applyProtection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0" fillId="0" borderId="0"/>
    <xf numFmtId="0" fontId="61" fillId="0" borderId="0"/>
    <xf numFmtId="178" fontId="61" fillId="0" borderId="0"/>
    <xf numFmtId="0" fontId="62" fillId="0" borderId="0"/>
    <xf numFmtId="0" fontId="62" fillId="0" borderId="0" applyNumberFormat="0" applyBorder="0" applyProtection="0"/>
    <xf numFmtId="0" fontId="62" fillId="0" borderId="0" applyNumberFormat="0" applyBorder="0" applyProtection="0"/>
    <xf numFmtId="0" fontId="61" fillId="0" borderId="0"/>
    <xf numFmtId="178" fontId="61" fillId="0" borderId="0"/>
    <xf numFmtId="0" fontId="60" fillId="0" borderId="0"/>
    <xf numFmtId="178" fontId="62" fillId="0" borderId="0"/>
    <xf numFmtId="0" fontId="61" fillId="0" borderId="0"/>
    <xf numFmtId="178" fontId="61" fillId="0" borderId="0"/>
    <xf numFmtId="0" fontId="60" fillId="0" borderId="0"/>
    <xf numFmtId="178" fontId="62" fillId="0" borderId="0"/>
    <xf numFmtId="0" fontId="60" fillId="0" borderId="0"/>
    <xf numFmtId="178" fontId="62" fillId="0" borderId="0"/>
    <xf numFmtId="0" fontId="60" fillId="0" borderId="0"/>
    <xf numFmtId="178" fontId="62" fillId="0" borderId="0"/>
    <xf numFmtId="0" fontId="60" fillId="0" borderId="0"/>
    <xf numFmtId="178" fontId="62" fillId="0" borderId="0"/>
    <xf numFmtId="0" fontId="60" fillId="0" borderId="0"/>
    <xf numFmtId="178" fontId="62" fillId="0" borderId="0"/>
    <xf numFmtId="184" fontId="60" fillId="0" borderId="0"/>
    <xf numFmtId="184" fontId="61" fillId="0" borderId="0"/>
    <xf numFmtId="185" fontId="62" fillId="0" borderId="0"/>
    <xf numFmtId="184" fontId="60" fillId="0" borderId="0"/>
    <xf numFmtId="184" fontId="62" fillId="0" borderId="0"/>
    <xf numFmtId="184" fontId="60" fillId="0" borderId="0"/>
    <xf numFmtId="184" fontId="62" fillId="0" borderId="0"/>
    <xf numFmtId="184" fontId="60" fillId="0" borderId="0"/>
    <xf numFmtId="184" fontId="62" fillId="0" borderId="0"/>
    <xf numFmtId="185" fontId="62" fillId="0" borderId="0" applyBorder="0" applyProtection="0"/>
    <xf numFmtId="185" fontId="62" fillId="0" borderId="0" applyBorder="0" applyProtection="0"/>
    <xf numFmtId="0" fontId="60" fillId="0" borderId="0"/>
    <xf numFmtId="0" fontId="60" fillId="0" borderId="0"/>
    <xf numFmtId="186" fontId="62" fillId="0" borderId="0" applyBorder="0" applyProtection="0"/>
    <xf numFmtId="186" fontId="62" fillId="0" borderId="0"/>
    <xf numFmtId="184" fontId="61" fillId="0" borderId="0"/>
    <xf numFmtId="184" fontId="60" fillId="0" borderId="0"/>
    <xf numFmtId="184" fontId="62" fillId="0" borderId="0"/>
    <xf numFmtId="186" fontId="62" fillId="0" borderId="0" applyBorder="0" applyProtection="0"/>
    <xf numFmtId="186" fontId="62" fillId="0" borderId="0"/>
    <xf numFmtId="186" fontId="62" fillId="0" borderId="0" applyBorder="0" applyProtection="0"/>
    <xf numFmtId="186" fontId="62" fillId="0" borderId="0"/>
    <xf numFmtId="184" fontId="61" fillId="0" borderId="0"/>
    <xf numFmtId="184" fontId="60" fillId="0" borderId="0"/>
    <xf numFmtId="184" fontId="62" fillId="0" borderId="0"/>
    <xf numFmtId="184" fontId="60" fillId="0" borderId="0"/>
    <xf numFmtId="184" fontId="62" fillId="0" borderId="0"/>
    <xf numFmtId="0" fontId="36" fillId="39" borderId="21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32" fillId="0" borderId="19" applyNumberFormat="0" applyFill="0" applyAlignment="0" applyProtection="0"/>
    <xf numFmtId="0" fontId="39" fillId="0" borderId="0" applyNumberFormat="0" applyFill="0" applyBorder="0" applyAlignment="0" applyProtection="0"/>
    <xf numFmtId="0" fontId="42" fillId="0" borderId="22" applyNumberFormat="0" applyFill="0" applyAlignment="0" applyProtection="0"/>
    <xf numFmtId="0" fontId="37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0" fontId="43" fillId="0" borderId="0">
      <alignment vertical="top"/>
    </xf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0" fontId="7" fillId="0" borderId="0"/>
    <xf numFmtId="0" fontId="1" fillId="0" borderId="0"/>
    <xf numFmtId="0" fontId="7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top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9" fillId="0" borderId="0" applyFill="0" applyBorder="0"/>
    <xf numFmtId="0" fontId="9" fillId="0" borderId="0" applyFill="0" applyBorder="0"/>
    <xf numFmtId="0" fontId="11" fillId="0" borderId="0"/>
    <xf numFmtId="0" fontId="27" fillId="0" borderId="0"/>
    <xf numFmtId="164" fontId="1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15" borderId="0" applyNumberFormat="0" applyBorder="0" applyAlignment="0" applyProtection="0"/>
    <xf numFmtId="0" fontId="27" fillId="22" borderId="0" applyNumberFormat="0" applyBorder="0" applyAlignment="0" applyProtection="0"/>
    <xf numFmtId="0" fontId="27" fillId="25" borderId="0" applyNumberFormat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7" fillId="0" borderId="0"/>
    <xf numFmtId="0" fontId="27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9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7" fillId="0" borderId="0"/>
    <xf numFmtId="0" fontId="1" fillId="0" borderId="0"/>
    <xf numFmtId="0" fontId="27" fillId="47" borderId="20" applyNumberFormat="0" applyFont="0" applyAlignment="0" applyProtection="0"/>
    <xf numFmtId="0" fontId="27" fillId="47" borderId="2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8" fillId="0" borderId="0"/>
    <xf numFmtId="0" fontId="80" fillId="0" borderId="0" applyNumberFormat="0" applyFill="0" applyBorder="0" applyAlignment="0" applyProtection="0"/>
    <xf numFmtId="0" fontId="81" fillId="0" borderId="23" applyNumberFormat="0" applyFill="0" applyAlignment="0" applyProtection="0"/>
    <xf numFmtId="0" fontId="82" fillId="0" borderId="24" applyNumberFormat="0" applyFill="0" applyAlignment="0" applyProtection="0"/>
    <xf numFmtId="0" fontId="83" fillId="0" borderId="25" applyNumberFormat="0" applyFill="0" applyAlignment="0" applyProtection="0"/>
    <xf numFmtId="0" fontId="83" fillId="0" borderId="0" applyNumberFormat="0" applyFill="0" applyBorder="0" applyAlignment="0" applyProtection="0"/>
    <xf numFmtId="0" fontId="84" fillId="53" borderId="0" applyNumberFormat="0" applyBorder="0" applyAlignment="0" applyProtection="0"/>
    <xf numFmtId="0" fontId="85" fillId="54" borderId="0" applyNumberFormat="0" applyBorder="0" applyAlignment="0" applyProtection="0"/>
    <xf numFmtId="0" fontId="86" fillId="55" borderId="0" applyNumberFormat="0" applyBorder="0" applyAlignment="0" applyProtection="0"/>
    <xf numFmtId="0" fontId="87" fillId="56" borderId="26" applyNumberFormat="0" applyAlignment="0" applyProtection="0"/>
    <xf numFmtId="0" fontId="88" fillId="57" borderId="27" applyNumberFormat="0" applyAlignment="0" applyProtection="0"/>
    <xf numFmtId="0" fontId="89" fillId="57" borderId="26" applyNumberFormat="0" applyAlignment="0" applyProtection="0"/>
    <xf numFmtId="0" fontId="90" fillId="0" borderId="28" applyNumberFormat="0" applyFill="0" applyAlignment="0" applyProtection="0"/>
    <xf numFmtId="0" fontId="91" fillId="58" borderId="29" applyNumberFormat="0" applyAlignment="0" applyProtection="0"/>
    <xf numFmtId="0" fontId="92" fillId="0" borderId="0" applyNumberFormat="0" applyFill="0" applyBorder="0" applyAlignment="0" applyProtection="0"/>
    <xf numFmtId="0" fontId="1" fillId="59" borderId="30" applyNumberFormat="0" applyFont="0" applyAlignment="0" applyProtection="0"/>
    <xf numFmtId="0" fontId="93" fillId="0" borderId="0" applyNumberFormat="0" applyFill="0" applyBorder="0" applyAlignment="0" applyProtection="0"/>
    <xf numFmtId="0" fontId="94" fillId="0" borderId="31" applyNumberFormat="0" applyFill="0" applyAlignment="0" applyProtection="0"/>
    <xf numFmtId="0" fontId="24" fillId="60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0" fontId="24" fillId="63" borderId="0" applyNumberFormat="0" applyBorder="0" applyAlignment="0" applyProtection="0"/>
    <xf numFmtId="0" fontId="24" fillId="64" borderId="0" applyNumberFormat="0" applyBorder="0" applyAlignment="0" applyProtection="0"/>
    <xf numFmtId="0" fontId="1" fillId="65" borderId="0" applyNumberFormat="0" applyBorder="0" applyAlignment="0" applyProtection="0"/>
    <xf numFmtId="0" fontId="1" fillId="66" borderId="0" applyNumberFormat="0" applyBorder="0" applyAlignment="0" applyProtection="0"/>
    <xf numFmtId="0" fontId="24" fillId="67" borderId="0" applyNumberFormat="0" applyBorder="0" applyAlignment="0" applyProtection="0"/>
    <xf numFmtId="0" fontId="24" fillId="68" borderId="0" applyNumberFormat="0" applyBorder="0" applyAlignment="0" applyProtection="0"/>
    <xf numFmtId="0" fontId="1" fillId="69" borderId="0" applyNumberFormat="0" applyBorder="0" applyAlignment="0" applyProtection="0"/>
    <xf numFmtId="0" fontId="1" fillId="70" borderId="0" applyNumberFormat="0" applyBorder="0" applyAlignment="0" applyProtection="0"/>
    <xf numFmtId="0" fontId="24" fillId="71" borderId="0" applyNumberFormat="0" applyBorder="0" applyAlignment="0" applyProtection="0"/>
    <xf numFmtId="0" fontId="24" fillId="72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24" fillId="75" borderId="0" applyNumberFormat="0" applyBorder="0" applyAlignment="0" applyProtection="0"/>
    <xf numFmtId="0" fontId="24" fillId="76" borderId="0" applyNumberFormat="0" applyBorder="0" applyAlignment="0" applyProtection="0"/>
    <xf numFmtId="0" fontId="1" fillId="77" borderId="0" applyNumberFormat="0" applyBorder="0" applyAlignment="0" applyProtection="0"/>
    <xf numFmtId="0" fontId="1" fillId="78" borderId="0" applyNumberFormat="0" applyBorder="0" applyAlignment="0" applyProtection="0"/>
    <xf numFmtId="0" fontId="24" fillId="79" borderId="0" applyNumberFormat="0" applyBorder="0" applyAlignment="0" applyProtection="0"/>
    <xf numFmtId="0" fontId="24" fillId="80" borderId="0" applyNumberFormat="0" applyBorder="0" applyAlignment="0" applyProtection="0"/>
    <xf numFmtId="0" fontId="1" fillId="81" borderId="0" applyNumberFormat="0" applyBorder="0" applyAlignment="0" applyProtection="0"/>
    <xf numFmtId="0" fontId="1" fillId="82" borderId="0" applyNumberFormat="0" applyBorder="0" applyAlignment="0" applyProtection="0"/>
    <xf numFmtId="0" fontId="24" fillId="83" borderId="0" applyNumberFormat="0" applyBorder="0" applyAlignment="0" applyProtection="0"/>
    <xf numFmtId="164" fontId="9" fillId="0" borderId="0" applyFont="0" applyFill="0" applyBorder="0" applyAlignment="0" applyProtection="0"/>
    <xf numFmtId="0" fontId="1" fillId="0" borderId="0"/>
    <xf numFmtId="0" fontId="27" fillId="0" borderId="0" applyFill="0" applyProtection="0"/>
    <xf numFmtId="0" fontId="115" fillId="0" borderId="0" applyNumberFormat="0" applyFont="0" applyFill="0" applyBorder="0" applyAlignment="0" applyProtection="0"/>
    <xf numFmtId="0" fontId="1" fillId="0" borderId="0"/>
    <xf numFmtId="0" fontId="115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15" fillId="0" borderId="0" applyNumberFormat="0" applyFont="0" applyFill="0" applyBorder="0" applyAlignment="0" applyProtection="0"/>
    <xf numFmtId="0" fontId="9" fillId="0" borderId="0"/>
    <xf numFmtId="43" fontId="1" fillId="0" borderId="0" applyFont="0" applyFill="0" applyBorder="0" applyAlignment="0" applyProtection="0"/>
    <xf numFmtId="178" fontId="59" fillId="0" borderId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5" fillId="0" borderId="0" applyNumberFormat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0" fontId="27" fillId="0" borderId="0" applyFill="0" applyProtection="0"/>
    <xf numFmtId="43" fontId="115" fillId="0" borderId="0" applyFont="0" applyFill="0" applyBorder="0" applyAlignment="0" applyProtection="0"/>
    <xf numFmtId="0" fontId="27" fillId="0" borderId="0" applyFill="0" applyProtection="0"/>
    <xf numFmtId="0" fontId="142" fillId="0" borderId="0"/>
    <xf numFmtId="43" fontId="1" fillId="0" borderId="0" applyFont="0" applyFill="0" applyBorder="0" applyAlignment="0" applyProtection="0"/>
    <xf numFmtId="0" fontId="1" fillId="0" borderId="0"/>
    <xf numFmtId="0" fontId="138" fillId="0" borderId="0"/>
    <xf numFmtId="0" fontId="1" fillId="0" borderId="0"/>
    <xf numFmtId="0" fontId="1" fillId="0" borderId="0"/>
    <xf numFmtId="0" fontId="7" fillId="0" borderId="0"/>
    <xf numFmtId="0" fontId="9" fillId="0" borderId="0" applyNumberFormat="0" applyFill="0" applyBorder="0" applyAlignment="0" applyProtection="0"/>
    <xf numFmtId="0" fontId="9" fillId="0" borderId="0"/>
    <xf numFmtId="0" fontId="9" fillId="0" borderId="0" applyNumberFormat="0" applyFill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1" fillId="69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1" fillId="7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27" fillId="23" borderId="0" applyNumberFormat="0" applyBorder="0" applyAlignment="0" applyProtection="0"/>
    <xf numFmtId="0" fontId="27" fillId="23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1" fillId="66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1" fillId="70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27" fillId="22" borderId="0" applyNumberFormat="0" applyBorder="0" applyAlignment="0" applyProtection="0"/>
    <xf numFmtId="0" fontId="27" fillId="22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1" fillId="78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1" fillId="82" borderId="0" applyNumberFormat="0" applyBorder="0" applyAlignment="0" applyProtection="0"/>
    <xf numFmtId="0" fontId="24" fillId="63" borderId="0" applyNumberFormat="0" applyBorder="0" applyAlignment="0" applyProtection="0"/>
    <xf numFmtId="0" fontId="24" fillId="67" borderId="0" applyNumberFormat="0" applyBorder="0" applyAlignment="0" applyProtection="0"/>
    <xf numFmtId="0" fontId="24" fillId="71" borderId="0" applyNumberFormat="0" applyBorder="0" applyAlignment="0" applyProtection="0"/>
    <xf numFmtId="0" fontId="24" fillId="75" borderId="0" applyNumberFormat="0" applyBorder="0" applyAlignment="0" applyProtection="0"/>
    <xf numFmtId="0" fontId="24" fillId="79" borderId="0" applyNumberFormat="0" applyBorder="0" applyAlignment="0" applyProtection="0"/>
    <xf numFmtId="0" fontId="24" fillId="83" borderId="0" applyNumberFormat="0" applyBorder="0" applyAlignment="0" applyProtection="0"/>
    <xf numFmtId="0" fontId="29" fillId="38" borderId="118" applyNumberFormat="0" applyAlignment="0" applyProtection="0"/>
    <xf numFmtId="0" fontId="29" fillId="39" borderId="118" applyNumberFormat="0" applyAlignment="0" applyProtection="0"/>
    <xf numFmtId="0" fontId="143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33" fillId="17" borderId="118" applyNumberFormat="0" applyAlignment="0" applyProtection="0"/>
    <xf numFmtId="203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171" fontId="19" fillId="0" borderId="0" applyBorder="0" applyProtection="0"/>
    <xf numFmtId="172" fontId="47" fillId="0" borderId="0" applyFont="0" applyBorder="0" applyProtection="0"/>
    <xf numFmtId="172" fontId="47" fillId="0" borderId="0" applyFont="0" applyBorder="0" applyProtection="0"/>
    <xf numFmtId="172" fontId="47" fillId="0" borderId="0" applyFont="0" applyBorder="0" applyProtection="0"/>
    <xf numFmtId="172" fontId="47" fillId="0" borderId="0" applyFont="0" applyBorder="0" applyProtection="0"/>
    <xf numFmtId="178" fontId="47" fillId="0" borderId="0" applyFont="0" applyBorder="0" applyProtection="0"/>
    <xf numFmtId="178" fontId="47" fillId="0" borderId="0" applyFont="0" applyBorder="0" applyProtection="0"/>
    <xf numFmtId="178" fontId="47" fillId="0" borderId="0" applyFont="0" applyBorder="0" applyProtection="0"/>
    <xf numFmtId="178" fontId="47" fillId="0" borderId="0" applyFont="0" applyBorder="0" applyProtection="0"/>
    <xf numFmtId="172" fontId="47" fillId="0" borderId="0" applyFont="0" applyBorder="0" applyProtection="0"/>
    <xf numFmtId="172" fontId="47" fillId="0" borderId="0" applyFont="0" applyBorder="0" applyProtection="0"/>
    <xf numFmtId="172" fontId="47" fillId="0" borderId="0" applyFont="0" applyBorder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32" fillId="0" borderId="19" applyNumberFormat="0" applyFill="0" applyAlignment="0" applyProtection="0"/>
    <xf numFmtId="0" fontId="32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33" fillId="11" borderId="118" applyNumberFormat="0" applyAlignment="0" applyProtection="0"/>
    <xf numFmtId="16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9" fontId="49" fillId="0" borderId="0"/>
    <xf numFmtId="0" fontId="9" fillId="0" borderId="0" applyFont="0" applyFill="0" applyBorder="0" applyAlignment="0" applyProtection="0"/>
    <xf numFmtId="179" fontId="49" fillId="0" borderId="0"/>
    <xf numFmtId="0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80" fontId="46" fillId="0" borderId="0"/>
    <xf numFmtId="164" fontId="9" fillId="0" borderId="0" applyFont="0" applyFill="0" applyBorder="0" applyAlignment="0" applyProtection="0"/>
    <xf numFmtId="180" fontId="46" fillId="0" borderId="0"/>
    <xf numFmtId="164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9" fillId="0" borderId="0" applyFont="0" applyFill="0" applyBorder="0" applyAlignment="0" applyProtection="0"/>
    <xf numFmtId="176" fontId="49" fillId="0" borderId="0"/>
    <xf numFmtId="164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7" fillId="0" borderId="0" applyFont="0" applyFill="0" applyBorder="0" applyAlignment="0" applyProtection="0"/>
    <xf numFmtId="180" fontId="46" fillId="0" borderId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202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202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81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81" fontId="4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01" fontId="9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65" fontId="9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90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88" fontId="9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88" fontId="9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88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9" fillId="0" borderId="0" applyFont="0" applyFill="0" applyBorder="0" applyAlignment="0" applyProtection="0"/>
    <xf numFmtId="201" fontId="9" fillId="0" borderId="0" applyFont="0" applyFill="0" applyBorder="0" applyAlignment="0" applyProtection="0"/>
    <xf numFmtId="0" fontId="86" fillId="5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50" fillId="0" borderId="0"/>
    <xf numFmtId="178" fontId="20" fillId="0" borderId="0"/>
    <xf numFmtId="0" fontId="9" fillId="0" borderId="0"/>
    <xf numFmtId="0" fontId="1" fillId="0" borderId="0"/>
    <xf numFmtId="0" fontId="7" fillId="0" borderId="0"/>
    <xf numFmtId="0" fontId="20" fillId="0" borderId="0"/>
    <xf numFmtId="0" fontId="7" fillId="0" borderId="0"/>
    <xf numFmtId="0" fontId="20" fillId="0" borderId="0"/>
    <xf numFmtId="0" fontId="9" fillId="0" borderId="0"/>
    <xf numFmtId="178" fontId="59" fillId="0" borderId="0"/>
    <xf numFmtId="0" fontId="67" fillId="0" borderId="0"/>
    <xf numFmtId="0" fontId="9" fillId="0" borderId="0"/>
    <xf numFmtId="0" fontId="77" fillId="0" borderId="0"/>
    <xf numFmtId="0" fontId="9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9" fillId="0" borderId="0"/>
    <xf numFmtId="0" fontId="7" fillId="0" borderId="0"/>
    <xf numFmtId="0" fontId="9" fillId="0" borderId="0"/>
    <xf numFmtId="178" fontId="59" fillId="0" borderId="0"/>
    <xf numFmtId="178" fontId="59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7" fillId="0" borderId="0"/>
    <xf numFmtId="0" fontId="77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7" fillId="0" borderId="0"/>
    <xf numFmtId="0" fontId="7" fillId="0" borderId="0"/>
    <xf numFmtId="0" fontId="77" fillId="0" borderId="0"/>
    <xf numFmtId="0" fontId="7" fillId="0" borderId="0"/>
    <xf numFmtId="0" fontId="77" fillId="0" borderId="0"/>
    <xf numFmtId="0" fontId="7" fillId="0" borderId="0"/>
    <xf numFmtId="0" fontId="1" fillId="0" borderId="0"/>
    <xf numFmtId="0" fontId="1" fillId="0" borderId="0"/>
    <xf numFmtId="0" fontId="77" fillId="0" borderId="0"/>
    <xf numFmtId="0" fontId="43" fillId="0" borderId="0">
      <alignment vertical="top"/>
    </xf>
    <xf numFmtId="0" fontId="1" fillId="0" borderId="0"/>
    <xf numFmtId="0" fontId="9" fillId="0" borderId="0"/>
    <xf numFmtId="0" fontId="9" fillId="0" borderId="0"/>
    <xf numFmtId="0" fontId="7" fillId="0" borderId="0"/>
    <xf numFmtId="0" fontId="1" fillId="0" borderId="0"/>
    <xf numFmtId="0" fontId="66" fillId="0" borderId="0">
      <alignment vertical="top"/>
    </xf>
    <xf numFmtId="0" fontId="1" fillId="0" borderId="0"/>
    <xf numFmtId="0" fontId="1" fillId="0" borderId="0"/>
    <xf numFmtId="0" fontId="1" fillId="0" borderId="0"/>
    <xf numFmtId="0" fontId="66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8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50" fillId="0" borderId="0"/>
    <xf numFmtId="0" fontId="18" fillId="0" borderId="0"/>
    <xf numFmtId="0" fontId="49" fillId="0" borderId="0"/>
    <xf numFmtId="178" fontId="20" fillId="0" borderId="0"/>
    <xf numFmtId="0" fontId="7" fillId="0" borderId="0"/>
    <xf numFmtId="0" fontId="49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 applyNumberFormat="0" applyBorder="0" applyProtection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9" fillId="0" borderId="0" applyNumberFormat="0" applyBorder="0" applyProtection="0"/>
    <xf numFmtId="0" fontId="9" fillId="0" borderId="0"/>
    <xf numFmtId="0" fontId="18" fillId="48" borderId="119" applyNumberForma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59" borderId="30" applyNumberFormat="0" applyFont="0" applyAlignment="0" applyProtection="0"/>
    <xf numFmtId="0" fontId="27" fillId="47" borderId="119" applyNumberFormat="0" applyFont="0" applyAlignment="0" applyProtection="0"/>
    <xf numFmtId="0" fontId="27" fillId="47" borderId="119" applyNumberFormat="0" applyFont="0" applyAlignment="0" applyProtection="0"/>
    <xf numFmtId="0" fontId="9" fillId="47" borderId="119" applyNumberFormat="0" applyFont="0" applyAlignment="0" applyProtection="0"/>
    <xf numFmtId="0" fontId="27" fillId="47" borderId="119" applyNumberFormat="0" applyFont="0" applyAlignment="0" applyProtection="0"/>
    <xf numFmtId="0" fontId="9" fillId="47" borderId="119" applyNumberFormat="0" applyFont="0" applyAlignment="0" applyProtection="0"/>
    <xf numFmtId="0" fontId="27" fillId="47" borderId="119" applyNumberFormat="0" applyFont="0" applyAlignment="0" applyProtection="0"/>
    <xf numFmtId="0" fontId="27" fillId="47" borderId="119" applyNumberFormat="0" applyFont="0" applyAlignment="0" applyProtection="0"/>
    <xf numFmtId="0" fontId="27" fillId="47" borderId="119" applyNumberFormat="0" applyFont="0" applyAlignment="0" applyProtection="0"/>
    <xf numFmtId="0" fontId="27" fillId="47" borderId="119" applyNumberFormat="0" applyFont="0" applyAlignment="0" applyProtection="0"/>
    <xf numFmtId="0" fontId="27" fillId="47" borderId="119" applyNumberFormat="0" applyFont="0" applyAlignment="0" applyProtection="0"/>
    <xf numFmtId="0" fontId="36" fillId="38" borderId="120" applyNumberFormat="0" applyAlignment="0" applyProtection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36" fillId="39" borderId="120" applyNumberFormat="0" applyAlignment="0" applyProtection="0"/>
    <xf numFmtId="0" fontId="145" fillId="0" borderId="0" applyNumberFormat="0" applyFill="0" applyBorder="0" applyAlignment="0" applyProtection="0"/>
    <xf numFmtId="0" fontId="42" fillId="0" borderId="121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38" fillId="0" borderId="0"/>
    <xf numFmtId="43" fontId="1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9" fillId="0" borderId="0"/>
    <xf numFmtId="0" fontId="138" fillId="0" borderId="0"/>
    <xf numFmtId="0" fontId="138" fillId="0" borderId="0"/>
    <xf numFmtId="0" fontId="9" fillId="0" borderId="0"/>
    <xf numFmtId="164" fontId="9" fillId="0" borderId="0" applyFont="0" applyFill="0" applyBorder="0" applyAlignment="0" applyProtection="0"/>
  </cellStyleXfs>
  <cellXfs count="2283">
    <xf numFmtId="0" fontId="0" fillId="0" borderId="0" xfId="0"/>
    <xf numFmtId="4" fontId="4" fillId="0" borderId="1" xfId="0" applyNumberFormat="1" applyFont="1" applyBorder="1" applyAlignment="1">
      <alignment horizontal="center" vertical="center"/>
    </xf>
    <xf numFmtId="0" fontId="0" fillId="5" borderId="0" xfId="0" applyFill="1"/>
    <xf numFmtId="0" fontId="8" fillId="5" borderId="0" xfId="0" applyFont="1" applyFill="1"/>
    <xf numFmtId="0" fontId="0" fillId="5" borderId="0" xfId="0" applyFill="1" applyAlignment="1">
      <alignment vertical="center"/>
    </xf>
    <xf numFmtId="0" fontId="24" fillId="5" borderId="0" xfId="0" applyFont="1" applyFill="1"/>
    <xf numFmtId="0" fontId="26" fillId="5" borderId="0" xfId="0" applyFont="1" applyFill="1"/>
    <xf numFmtId="0" fontId="10" fillId="5" borderId="2" xfId="0" applyFont="1" applyFill="1" applyBorder="1" applyAlignment="1">
      <alignment horizontal="left" vertical="center"/>
    </xf>
    <xf numFmtId="0" fontId="10" fillId="5" borderId="4" xfId="0" applyFont="1" applyFill="1" applyBorder="1" applyAlignment="1">
      <alignment horizontal="left" vertical="center"/>
    </xf>
    <xf numFmtId="0" fontId="63" fillId="5" borderId="8" xfId="0" applyFont="1" applyFill="1" applyBorder="1"/>
    <xf numFmtId="4" fontId="63" fillId="5" borderId="3" xfId="0" applyNumberFormat="1" applyFont="1" applyFill="1" applyBorder="1"/>
    <xf numFmtId="0" fontId="63" fillId="5" borderId="0" xfId="0" applyFont="1" applyFill="1"/>
    <xf numFmtId="9" fontId="63" fillId="5" borderId="5" xfId="0" applyNumberFormat="1" applyFont="1" applyFill="1" applyBorder="1"/>
    <xf numFmtId="0" fontId="10" fillId="5" borderId="4" xfId="0" applyFont="1" applyFill="1" applyBorder="1" applyAlignment="1">
      <alignment horizontal="center" vertical="center"/>
    </xf>
    <xf numFmtId="174" fontId="63" fillId="5" borderId="0" xfId="0" applyNumberFormat="1" applyFont="1" applyFill="1"/>
    <xf numFmtId="174" fontId="63" fillId="5" borderId="5" xfId="0" applyNumberFormat="1" applyFont="1" applyFill="1" applyBorder="1"/>
    <xf numFmtId="167" fontId="7" fillId="5" borderId="5" xfId="0" applyNumberFormat="1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left" vertical="center"/>
    </xf>
    <xf numFmtId="167" fontId="63" fillId="5" borderId="7" xfId="0" applyNumberFormat="1" applyFont="1" applyFill="1" applyBorder="1" applyAlignment="1">
      <alignment horizontal="right"/>
    </xf>
    <xf numFmtId="2" fontId="0" fillId="5" borderId="0" xfId="0" applyNumberFormat="1" applyFill="1"/>
    <xf numFmtId="4" fontId="69" fillId="5" borderId="0" xfId="0" applyNumberFormat="1" applyFont="1" applyFill="1" applyAlignment="1">
      <alignment horizontal="center"/>
    </xf>
    <xf numFmtId="164" fontId="0" fillId="5" borderId="0" xfId="425" applyFont="1" applyFill="1"/>
    <xf numFmtId="167" fontId="0" fillId="5" borderId="0" xfId="0" applyNumberFormat="1" applyFill="1"/>
    <xf numFmtId="189" fontId="27" fillId="0" borderId="0" xfId="424" applyNumberFormat="1"/>
    <xf numFmtId="4" fontId="0" fillId="5" borderId="0" xfId="0" applyNumberFormat="1" applyFill="1"/>
    <xf numFmtId="0" fontId="74" fillId="0" borderId="0" xfId="0" applyFont="1" applyAlignment="1">
      <alignment vertical="center"/>
    </xf>
    <xf numFmtId="0" fontId="74" fillId="5" borderId="0" xfId="0" applyFont="1" applyFill="1" applyAlignment="1">
      <alignment vertical="center"/>
    </xf>
    <xf numFmtId="0" fontId="76" fillId="5" borderId="0" xfId="0" applyFont="1" applyFill="1" applyAlignment="1">
      <alignment vertical="center"/>
    </xf>
    <xf numFmtId="0" fontId="0" fillId="0" borderId="13" xfId="0" applyBorder="1"/>
    <xf numFmtId="4" fontId="65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14" fontId="0" fillId="5" borderId="0" xfId="0" applyNumberFormat="1" applyFill="1"/>
    <xf numFmtId="14" fontId="24" fillId="5" borderId="0" xfId="0" applyNumberFormat="1" applyFont="1" applyFill="1"/>
    <xf numFmtId="14" fontId="0" fillId="5" borderId="0" xfId="0" applyNumberFormat="1" applyFill="1" applyAlignment="1">
      <alignment vertical="center"/>
    </xf>
    <xf numFmtId="0" fontId="0" fillId="5" borderId="0" xfId="0" applyFill="1" applyAlignment="1">
      <alignment horizontal="center"/>
    </xf>
    <xf numFmtId="164" fontId="0" fillId="5" borderId="0" xfId="0" applyNumberFormat="1" applyFill="1"/>
    <xf numFmtId="0" fontId="94" fillId="5" borderId="0" xfId="0" applyFont="1" applyFill="1" applyAlignment="1">
      <alignment vertical="center"/>
    </xf>
    <xf numFmtId="9" fontId="0" fillId="5" borderId="0" xfId="374" applyFont="1" applyFill="1" applyAlignment="1">
      <alignment horizontal="center"/>
    </xf>
    <xf numFmtId="0" fontId="11" fillId="0" borderId="32" xfId="4" applyBorder="1" applyAlignment="1">
      <alignment vertical="center"/>
    </xf>
    <xf numFmtId="4" fontId="11" fillId="0" borderId="32" xfId="4" applyNumberFormat="1" applyBorder="1" applyAlignment="1">
      <alignment vertical="center"/>
    </xf>
    <xf numFmtId="0" fontId="11" fillId="0" borderId="33" xfId="4" applyBorder="1" applyAlignment="1">
      <alignment vertical="center"/>
    </xf>
    <xf numFmtId="0" fontId="11" fillId="4" borderId="32" xfId="4" applyFill="1" applyBorder="1" applyAlignment="1">
      <alignment vertical="center"/>
    </xf>
    <xf numFmtId="0" fontId="11" fillId="0" borderId="34" xfId="4" applyBorder="1" applyAlignment="1">
      <alignment vertical="center"/>
    </xf>
    <xf numFmtId="0" fontId="12" fillId="0" borderId="32" xfId="4" applyFont="1" applyBorder="1" applyAlignment="1">
      <alignment vertical="center"/>
    </xf>
    <xf numFmtId="0" fontId="14" fillId="5" borderId="0" xfId="4" applyFont="1" applyFill="1" applyAlignment="1">
      <alignment vertical="center"/>
    </xf>
    <xf numFmtId="0" fontId="17" fillId="5" borderId="9" xfId="4" applyFont="1" applyFill="1" applyBorder="1" applyAlignment="1">
      <alignment vertical="center"/>
    </xf>
    <xf numFmtId="169" fontId="98" fillId="5" borderId="12" xfId="4" applyNumberFormat="1" applyFont="1" applyFill="1" applyBorder="1" applyAlignment="1">
      <alignment vertical="center"/>
    </xf>
    <xf numFmtId="169" fontId="12" fillId="5" borderId="0" xfId="4" applyNumberFormat="1" applyFont="1" applyFill="1" applyAlignment="1">
      <alignment vertical="center"/>
    </xf>
    <xf numFmtId="192" fontId="99" fillId="5" borderId="0" xfId="4" applyNumberFormat="1" applyFont="1" applyFill="1" applyAlignment="1">
      <alignment vertical="center"/>
    </xf>
    <xf numFmtId="0" fontId="12" fillId="5" borderId="0" xfId="4" applyFont="1" applyFill="1" applyAlignment="1">
      <alignment vertical="center"/>
    </xf>
    <xf numFmtId="169" fontId="99" fillId="5" borderId="12" xfId="4" applyNumberFormat="1" applyFont="1" applyFill="1" applyBorder="1" applyAlignment="1">
      <alignment vertical="center"/>
    </xf>
    <xf numFmtId="169" fontId="99" fillId="5" borderId="0" xfId="4" applyNumberFormat="1" applyFont="1" applyFill="1" applyAlignment="1">
      <alignment vertical="center"/>
    </xf>
    <xf numFmtId="0" fontId="17" fillId="5" borderId="0" xfId="4" applyFont="1" applyFill="1" applyAlignment="1">
      <alignment vertical="center"/>
    </xf>
    <xf numFmtId="2" fontId="12" fillId="5" borderId="0" xfId="4" applyNumberFormat="1" applyFont="1" applyFill="1" applyAlignment="1">
      <alignment vertical="center"/>
    </xf>
    <xf numFmtId="1" fontId="99" fillId="5" borderId="0" xfId="4" applyNumberFormat="1" applyFont="1" applyFill="1" applyAlignment="1">
      <alignment vertical="center"/>
    </xf>
    <xf numFmtId="9" fontId="99" fillId="5" borderId="0" xfId="4" applyNumberFormat="1" applyFont="1" applyFill="1" applyAlignment="1">
      <alignment horizontal="right" vertical="center"/>
    </xf>
    <xf numFmtId="169" fontId="99" fillId="0" borderId="11" xfId="4" applyNumberFormat="1" applyFont="1" applyBorder="1" applyAlignment="1">
      <alignment vertical="center"/>
    </xf>
    <xf numFmtId="166" fontId="14" fillId="5" borderId="35" xfId="4" applyNumberFormat="1" applyFont="1" applyFill="1" applyBorder="1" applyAlignment="1">
      <alignment horizontal="center" vertical="center"/>
    </xf>
    <xf numFmtId="14" fontId="14" fillId="5" borderId="0" xfId="4" applyNumberFormat="1" applyFont="1" applyFill="1" applyAlignment="1">
      <alignment horizontal="left" vertical="top" wrapText="1"/>
    </xf>
    <xf numFmtId="0" fontId="22" fillId="5" borderId="10" xfId="4" applyFont="1" applyFill="1" applyBorder="1" applyAlignment="1">
      <alignment horizontal="center" vertical="center"/>
    </xf>
    <xf numFmtId="0" fontId="22" fillId="5" borderId="0" xfId="4" applyFont="1" applyFill="1" applyAlignment="1">
      <alignment horizontal="center" vertical="center"/>
    </xf>
    <xf numFmtId="0" fontId="11" fillId="5" borderId="0" xfId="4" applyFill="1" applyAlignment="1">
      <alignment vertical="center"/>
    </xf>
    <xf numFmtId="4" fontId="11" fillId="0" borderId="9" xfId="4" applyNumberFormat="1" applyBorder="1" applyAlignment="1">
      <alignment vertical="center"/>
    </xf>
    <xf numFmtId="0" fontId="12" fillId="0" borderId="0" xfId="4" applyFont="1" applyAlignment="1">
      <alignment vertical="center"/>
    </xf>
    <xf numFmtId="0" fontId="12" fillId="0" borderId="35" xfId="4" applyFont="1" applyBorder="1" applyAlignment="1">
      <alignment vertical="center"/>
    </xf>
    <xf numFmtId="0" fontId="27" fillId="0" borderId="0" xfId="424"/>
    <xf numFmtId="0" fontId="0" fillId="0" borderId="0" xfId="0" applyAlignment="1">
      <alignment horizontal="right"/>
    </xf>
    <xf numFmtId="0" fontId="96" fillId="5" borderId="0" xfId="0" applyFont="1" applyFill="1" applyAlignment="1">
      <alignment horizontal="center" vertical="center" wrapText="1"/>
    </xf>
    <xf numFmtId="164" fontId="94" fillId="0" borderId="0" xfId="0" applyNumberFormat="1" applyFont="1"/>
    <xf numFmtId="43" fontId="0" fillId="0" borderId="0" xfId="0" applyNumberFormat="1"/>
    <xf numFmtId="0" fontId="0" fillId="49" borderId="0" xfId="0" applyFill="1"/>
    <xf numFmtId="43" fontId="0" fillId="5" borderId="0" xfId="0" applyNumberFormat="1" applyFill="1"/>
    <xf numFmtId="43" fontId="27" fillId="0" borderId="0" xfId="424" applyNumberFormat="1"/>
    <xf numFmtId="10" fontId="4" fillId="5" borderId="1" xfId="374" applyNumberFormat="1" applyFont="1" applyFill="1" applyBorder="1" applyAlignment="1">
      <alignment horizontal="right" vertical="center"/>
    </xf>
    <xf numFmtId="4" fontId="26" fillId="5" borderId="0" xfId="0" applyNumberFormat="1" applyFont="1" applyFill="1"/>
    <xf numFmtId="0" fontId="109" fillId="5" borderId="0" xfId="424" applyFont="1" applyFill="1" applyAlignment="1">
      <alignment horizontal="left"/>
    </xf>
    <xf numFmtId="0" fontId="109" fillId="5" borderId="0" xfId="424" applyFont="1" applyFill="1"/>
    <xf numFmtId="0" fontId="110" fillId="5" borderId="0" xfId="424" applyFont="1" applyFill="1" applyAlignment="1">
      <alignment horizontal="left"/>
    </xf>
    <xf numFmtId="0" fontId="27" fillId="5" borderId="0" xfId="424" applyFill="1"/>
    <xf numFmtId="14" fontId="79" fillId="0" borderId="13" xfId="221" applyNumberFormat="1" applyFont="1" applyFill="1" applyBorder="1" applyAlignment="1" applyProtection="1">
      <alignment horizontal="center" vertical="center"/>
      <protection locked="0"/>
    </xf>
    <xf numFmtId="0" fontId="27" fillId="0" borderId="0" xfId="424" applyAlignment="1">
      <alignment horizontal="center"/>
    </xf>
    <xf numFmtId="0" fontId="0" fillId="0" borderId="0" xfId="0" applyAlignment="1">
      <alignment horizontal="center" vertical="center"/>
    </xf>
    <xf numFmtId="0" fontId="110" fillId="0" borderId="0" xfId="424" applyFont="1"/>
    <xf numFmtId="0" fontId="42" fillId="50" borderId="13" xfId="424" applyFont="1" applyFill="1" applyBorder="1" applyAlignment="1">
      <alignment horizontal="center" vertical="center" wrapText="1"/>
    </xf>
    <xf numFmtId="4" fontId="95" fillId="49" borderId="5" xfId="0" applyNumberFormat="1" applyFont="1" applyFill="1" applyBorder="1"/>
    <xf numFmtId="14" fontId="0" fillId="0" borderId="13" xfId="0" applyNumberFormat="1" applyBorder="1"/>
    <xf numFmtId="14" fontId="0" fillId="0" borderId="0" xfId="0" applyNumberFormat="1"/>
    <xf numFmtId="0" fontId="116" fillId="0" borderId="0" xfId="0" applyFont="1"/>
    <xf numFmtId="14" fontId="0" fillId="5" borderId="0" xfId="0" applyNumberFormat="1" applyFill="1" applyAlignment="1">
      <alignment horizontal="right"/>
    </xf>
    <xf numFmtId="164" fontId="117" fillId="90" borderId="46" xfId="221" applyNumberFormat="1" applyFont="1" applyFill="1" applyBorder="1" applyAlignment="1" applyProtection="1">
      <alignment horizontal="center" vertical="center"/>
      <protection locked="0"/>
    </xf>
    <xf numFmtId="1" fontId="0" fillId="0" borderId="0" xfId="0" applyNumberFormat="1"/>
    <xf numFmtId="0" fontId="107" fillId="90" borderId="48" xfId="0" applyFont="1" applyFill="1" applyBorder="1" applyAlignment="1" applyProtection="1">
      <alignment horizontal="center" vertical="center" wrapText="1"/>
      <protection locked="0"/>
    </xf>
    <xf numFmtId="0" fontId="107" fillId="90" borderId="48" xfId="0" applyFont="1" applyFill="1" applyBorder="1" applyAlignment="1" applyProtection="1">
      <alignment vertical="center" wrapText="1"/>
      <protection locked="0"/>
    </xf>
    <xf numFmtId="0" fontId="118" fillId="90" borderId="48" xfId="0" applyFont="1" applyFill="1" applyBorder="1" applyAlignment="1" applyProtection="1">
      <alignment horizontal="center" vertical="center" wrapText="1"/>
      <protection locked="0"/>
    </xf>
    <xf numFmtId="0" fontId="107" fillId="96" borderId="48" xfId="0" applyFont="1" applyFill="1" applyBorder="1" applyAlignment="1" applyProtection="1">
      <alignment horizontal="center" vertical="center" wrapText="1"/>
      <protection locked="0"/>
    </xf>
    <xf numFmtId="0" fontId="107" fillId="84" borderId="48" xfId="0" applyFont="1" applyFill="1" applyBorder="1" applyAlignment="1" applyProtection="1">
      <alignment horizontal="center" vertical="center" wrapText="1"/>
      <protection locked="0"/>
    </xf>
    <xf numFmtId="0" fontId="107" fillId="97" borderId="52" xfId="0" applyFont="1" applyFill="1" applyBorder="1" applyAlignment="1" applyProtection="1">
      <alignment horizontal="center" vertical="center" wrapText="1"/>
      <protection locked="0"/>
    </xf>
    <xf numFmtId="0" fontId="107" fillId="97" borderId="53" xfId="0" applyFont="1" applyFill="1" applyBorder="1" applyAlignment="1" applyProtection="1">
      <alignment horizontal="center" vertical="center" wrapText="1"/>
      <protection locked="0"/>
    </xf>
    <xf numFmtId="0" fontId="107" fillId="90" borderId="49" xfId="0" applyFont="1" applyFill="1" applyBorder="1" applyAlignment="1" applyProtection="1">
      <alignment horizontal="center" vertical="center" wrapText="1"/>
      <protection locked="0"/>
    </xf>
    <xf numFmtId="0" fontId="119" fillId="90" borderId="49" xfId="0" applyFont="1" applyFill="1" applyBorder="1" applyAlignment="1" applyProtection="1">
      <alignment horizontal="center" vertical="center" wrapText="1"/>
      <protection locked="0"/>
    </xf>
    <xf numFmtId="0" fontId="107" fillId="103" borderId="48" xfId="0" applyFont="1" applyFill="1" applyBorder="1" applyAlignment="1" applyProtection="1">
      <alignment horizontal="center" vertical="center" wrapText="1"/>
      <protection locked="0"/>
    </xf>
    <xf numFmtId="14" fontId="63" fillId="0" borderId="45" xfId="0" applyNumberFormat="1" applyFont="1" applyBorder="1" applyAlignment="1" applyProtection="1">
      <alignment horizontal="center"/>
      <protection locked="0"/>
    </xf>
    <xf numFmtId="0" fontId="63" fillId="0" borderId="45" xfId="0" quotePrefix="1" applyFont="1" applyBorder="1" applyProtection="1">
      <protection locked="0"/>
    </xf>
    <xf numFmtId="0" fontId="63" fillId="0" borderId="45" xfId="0" applyFont="1" applyBorder="1" applyProtection="1">
      <protection locked="0"/>
    </xf>
    <xf numFmtId="0" fontId="0" fillId="0" borderId="45" xfId="0" applyBorder="1"/>
    <xf numFmtId="0" fontId="107" fillId="105" borderId="48" xfId="0" applyFont="1" applyFill="1" applyBorder="1" applyAlignment="1" applyProtection="1">
      <alignment horizontal="center" vertical="center" wrapText="1"/>
      <protection locked="0"/>
    </xf>
    <xf numFmtId="0" fontId="26" fillId="5" borderId="45" xfId="0" applyFont="1" applyFill="1" applyBorder="1" applyAlignment="1" applyProtection="1">
      <alignment horizontal="center" vertical="center" wrapText="1"/>
      <protection hidden="1"/>
    </xf>
    <xf numFmtId="49" fontId="26" fillId="0" borderId="45" xfId="0" applyNumberFormat="1" applyFont="1" applyBorder="1" applyAlignment="1">
      <alignment horizontal="left" vertical="top"/>
    </xf>
    <xf numFmtId="0" fontId="26" fillId="0" borderId="45" xfId="0" applyFont="1" applyBorder="1" applyAlignment="1">
      <alignment horizontal="left" vertical="top"/>
    </xf>
    <xf numFmtId="0" fontId="26" fillId="5" borderId="45" xfId="0" applyFont="1" applyFill="1" applyBorder="1" applyAlignment="1">
      <alignment horizontal="left" vertical="top"/>
    </xf>
    <xf numFmtId="43" fontId="63" fillId="0" borderId="45" xfId="221" applyFont="1" applyFill="1" applyBorder="1" applyAlignment="1" applyProtection="1">
      <alignment horizontal="center" vertical="center"/>
      <protection locked="0"/>
    </xf>
    <xf numFmtId="0" fontId="0" fillId="0" borderId="47" xfId="0" applyBorder="1"/>
    <xf numFmtId="2" fontId="63" fillId="0" borderId="45" xfId="221" applyNumberFormat="1" applyFont="1" applyFill="1" applyBorder="1" applyAlignment="1" applyProtection="1">
      <alignment horizontal="center" vertical="center"/>
      <protection locked="0"/>
    </xf>
    <xf numFmtId="1" fontId="63" fillId="93" borderId="45" xfId="0" applyNumberFormat="1" applyFont="1" applyFill="1" applyBorder="1" applyAlignment="1" applyProtection="1">
      <alignment horizontal="center" vertical="center"/>
      <protection locked="0" hidden="1"/>
    </xf>
    <xf numFmtId="43" fontId="63" fillId="5" borderId="45" xfId="221" applyFont="1" applyFill="1" applyBorder="1" applyAlignment="1" applyProtection="1">
      <alignment horizontal="center" vertical="center"/>
      <protection locked="0"/>
    </xf>
    <xf numFmtId="0" fontId="26" fillId="0" borderId="45" xfId="0" applyFont="1" applyBorder="1" applyAlignment="1" applyProtection="1">
      <alignment horizontal="center" vertical="center" wrapText="1"/>
      <protection hidden="1"/>
    </xf>
    <xf numFmtId="2" fontId="63" fillId="0" borderId="45" xfId="0" applyNumberFormat="1" applyFont="1" applyBorder="1" applyAlignment="1" applyProtection="1">
      <alignment horizontal="center" vertical="center"/>
      <protection locked="0"/>
    </xf>
    <xf numFmtId="14" fontId="63" fillId="5" borderId="45" xfId="0" applyNumberFormat="1" applyFont="1" applyFill="1" applyBorder="1" applyAlignment="1" applyProtection="1">
      <alignment horizontal="left" vertical="center"/>
      <protection locked="0"/>
    </xf>
    <xf numFmtId="0" fontId="107" fillId="104" borderId="48" xfId="0" applyFont="1" applyFill="1" applyBorder="1" applyAlignment="1" applyProtection="1">
      <alignment horizontal="center" vertical="center" wrapText="1"/>
      <protection locked="0"/>
    </xf>
    <xf numFmtId="49" fontId="63" fillId="102" borderId="44" xfId="0" quotePrefix="1" applyNumberFormat="1" applyFont="1" applyFill="1" applyBorder="1" applyAlignment="1">
      <alignment horizontal="center" vertical="center"/>
    </xf>
    <xf numFmtId="0" fontId="0" fillId="3" borderId="0" xfId="0" applyFill="1"/>
    <xf numFmtId="49" fontId="26" fillId="0" borderId="57" xfId="0" quotePrefix="1" applyNumberFormat="1" applyFont="1" applyBorder="1" applyAlignment="1">
      <alignment horizontal="center" vertical="center"/>
    </xf>
    <xf numFmtId="0" fontId="63" fillId="0" borderId="45" xfId="0" applyFont="1" applyBorder="1" applyAlignment="1" applyProtection="1">
      <alignment vertical="center"/>
      <protection locked="0"/>
    </xf>
    <xf numFmtId="1" fontId="63" fillId="0" borderId="45" xfId="0" applyNumberFormat="1" applyFont="1" applyBorder="1" applyAlignment="1" applyProtection="1">
      <alignment horizontal="center" vertical="center"/>
      <protection locked="0"/>
    </xf>
    <xf numFmtId="9" fontId="63" fillId="0" borderId="45" xfId="374" applyFont="1" applyFill="1" applyBorder="1" applyProtection="1">
      <protection locked="0"/>
    </xf>
    <xf numFmtId="9" fontId="26" fillId="0" borderId="45" xfId="374" applyFont="1" applyFill="1" applyBorder="1" applyAlignment="1">
      <alignment horizontal="left" vertical="top"/>
    </xf>
    <xf numFmtId="0" fontId="63" fillId="0" borderId="45" xfId="0" applyFont="1" applyBorder="1" applyAlignment="1" applyProtection="1">
      <alignment horizontal="center" vertical="center"/>
      <protection locked="0"/>
    </xf>
    <xf numFmtId="194" fontId="63" fillId="0" borderId="45" xfId="0" applyNumberFormat="1" applyFont="1" applyBorder="1" applyAlignment="1" applyProtection="1">
      <alignment horizontal="center" vertical="center"/>
      <protection locked="0"/>
    </xf>
    <xf numFmtId="49" fontId="63" fillId="0" borderId="45" xfId="0" applyNumberFormat="1" applyFont="1" applyBorder="1" applyAlignment="1" applyProtection="1">
      <alignment horizontal="center" vertical="center"/>
      <protection hidden="1"/>
    </xf>
    <xf numFmtId="49" fontId="0" fillId="0" borderId="45" xfId="0" quotePrefix="1" applyNumberFormat="1" applyBorder="1" applyAlignment="1">
      <alignment horizontal="center" vertical="center"/>
    </xf>
    <xf numFmtId="1" fontId="63" fillId="5" borderId="45" xfId="0" applyNumberFormat="1" applyFont="1" applyFill="1" applyBorder="1" applyAlignment="1" applyProtection="1">
      <alignment horizontal="center" vertical="center"/>
      <protection locked="0"/>
    </xf>
    <xf numFmtId="14" fontId="63" fillId="0" borderId="45" xfId="0" applyNumberFormat="1" applyFont="1" applyBorder="1" applyAlignment="1" applyProtection="1">
      <alignment horizontal="left" vertical="center"/>
      <protection locked="0"/>
    </xf>
    <xf numFmtId="14" fontId="26" fillId="0" borderId="45" xfId="0" applyNumberFormat="1" applyFont="1" applyBorder="1" applyAlignment="1">
      <alignment horizontal="left" vertical="top"/>
    </xf>
    <xf numFmtId="193" fontId="63" fillId="0" borderId="45" xfId="221" applyNumberFormat="1" applyFont="1" applyFill="1" applyBorder="1" applyAlignment="1" applyProtection="1">
      <alignment horizontal="center" vertical="center"/>
      <protection locked="0"/>
    </xf>
    <xf numFmtId="0" fontId="0" fillId="0" borderId="45" xfId="0" applyBorder="1" applyAlignment="1">
      <alignment horizontal="center" vertical="center"/>
    </xf>
    <xf numFmtId="1" fontId="96" fillId="0" borderId="45" xfId="221" applyNumberFormat="1" applyFont="1" applyFill="1" applyBorder="1" applyAlignment="1" applyProtection="1">
      <alignment horizontal="center" vertical="center"/>
      <protection locked="0"/>
    </xf>
    <xf numFmtId="1" fontId="63" fillId="0" borderId="45" xfId="221" applyNumberFormat="1" applyFont="1" applyFill="1" applyBorder="1" applyAlignment="1" applyProtection="1">
      <alignment horizontal="center" vertical="center"/>
      <protection locked="0"/>
    </xf>
    <xf numFmtId="2" fontId="63" fillId="0" borderId="42" xfId="0" applyNumberFormat="1" applyFont="1" applyBorder="1" applyAlignment="1" applyProtection="1">
      <alignment horizontal="center" vertical="center"/>
      <protection locked="0"/>
    </xf>
    <xf numFmtId="2" fontId="63" fillId="93" borderId="45" xfId="0" applyNumberFormat="1" applyFont="1" applyFill="1" applyBorder="1" applyAlignment="1" applyProtection="1">
      <alignment horizontal="center" vertical="center"/>
      <protection hidden="1"/>
    </xf>
    <xf numFmtId="43" fontId="63" fillId="0" borderId="45" xfId="221" applyFont="1" applyFill="1" applyBorder="1" applyAlignment="1" applyProtection="1">
      <alignment horizontal="left" vertical="center"/>
      <protection locked="0"/>
    </xf>
    <xf numFmtId="43" fontId="63" fillId="93" borderId="45" xfId="221" applyFont="1" applyFill="1" applyBorder="1" applyAlignment="1" applyProtection="1">
      <alignment horizontal="right" vertical="center"/>
      <protection hidden="1"/>
    </xf>
    <xf numFmtId="9" fontId="63" fillId="0" borderId="45" xfId="374" applyFont="1" applyBorder="1" applyProtection="1">
      <protection locked="0"/>
    </xf>
    <xf numFmtId="9" fontId="26" fillId="5" borderId="45" xfId="374" applyFont="1" applyFill="1" applyBorder="1" applyAlignment="1">
      <alignment horizontal="left" vertical="top"/>
    </xf>
    <xf numFmtId="0" fontId="63" fillId="5" borderId="45" xfId="0" applyFont="1" applyFill="1" applyBorder="1" applyAlignment="1" applyProtection="1">
      <alignment horizontal="center" vertical="center"/>
      <protection locked="0"/>
    </xf>
    <xf numFmtId="194" fontId="63" fillId="5" borderId="45" xfId="0" applyNumberFormat="1" applyFont="1" applyFill="1" applyBorder="1" applyAlignment="1" applyProtection="1">
      <alignment horizontal="center" vertical="center"/>
      <protection locked="0"/>
    </xf>
    <xf numFmtId="0" fontId="63" fillId="0" borderId="45" xfId="0" applyFont="1" applyBorder="1" applyAlignment="1" applyProtection="1">
      <alignment horizontal="center" vertical="center"/>
      <protection hidden="1"/>
    </xf>
    <xf numFmtId="49" fontId="63" fillId="49" borderId="45" xfId="0" quotePrefix="1" applyNumberFormat="1" applyFont="1" applyFill="1" applyBorder="1" applyAlignment="1" applyProtection="1">
      <alignment horizontal="center" vertical="center"/>
      <protection hidden="1"/>
    </xf>
    <xf numFmtId="0" fontId="123" fillId="5" borderId="45" xfId="0" applyFont="1" applyFill="1" applyBorder="1" applyAlignment="1" applyProtection="1">
      <alignment horizontal="center" vertical="center"/>
      <protection locked="0"/>
    </xf>
    <xf numFmtId="4" fontId="63" fillId="0" borderId="45" xfId="0" applyNumberFormat="1" applyFont="1" applyBorder="1" applyAlignment="1">
      <alignment horizontal="right" vertical="top"/>
    </xf>
    <xf numFmtId="2" fontId="63" fillId="5" borderId="45" xfId="0" applyNumberFormat="1" applyFont="1" applyFill="1" applyBorder="1" applyAlignment="1" applyProtection="1">
      <alignment horizontal="center" vertical="center"/>
      <protection locked="0"/>
    </xf>
    <xf numFmtId="0" fontId="26" fillId="0" borderId="45" xfId="0" quotePrefix="1" applyFont="1" applyBorder="1" applyAlignment="1">
      <alignment horizontal="left" vertical="top"/>
    </xf>
    <xf numFmtId="9" fontId="63" fillId="0" borderId="45" xfId="374" applyFont="1" applyFill="1" applyBorder="1" applyAlignment="1" applyProtection="1">
      <alignment vertical="center"/>
      <protection locked="0"/>
    </xf>
    <xf numFmtId="49" fontId="0" fillId="0" borderId="45" xfId="0" applyNumberFormat="1" applyBorder="1"/>
    <xf numFmtId="0" fontId="107" fillId="90" borderId="49" xfId="0" applyFont="1" applyFill="1" applyBorder="1" applyAlignment="1" applyProtection="1">
      <alignment vertical="center" wrapText="1"/>
      <protection locked="0"/>
    </xf>
    <xf numFmtId="0" fontId="119" fillId="90" borderId="49" xfId="0" applyFont="1" applyFill="1" applyBorder="1" applyAlignment="1" applyProtection="1">
      <alignment vertical="center" wrapText="1"/>
      <protection locked="0"/>
    </xf>
    <xf numFmtId="0" fontId="73" fillId="0" borderId="0" xfId="424" applyFont="1" applyAlignment="1">
      <alignment vertical="center" wrapText="1"/>
    </xf>
    <xf numFmtId="0" fontId="71" fillId="0" borderId="0" xfId="424" applyFont="1" applyAlignment="1">
      <alignment vertical="center" wrapText="1"/>
    </xf>
    <xf numFmtId="14" fontId="27" fillId="0" borderId="0" xfId="424" applyNumberFormat="1"/>
    <xf numFmtId="0" fontId="75" fillId="0" borderId="58" xfId="0" applyFont="1" applyBorder="1" applyAlignment="1">
      <alignment horizontal="center" vertical="center"/>
    </xf>
    <xf numFmtId="0" fontId="75" fillId="0" borderId="39" xfId="0" applyFont="1" applyBorder="1" applyAlignment="1">
      <alignment horizontal="center" vertical="center"/>
    </xf>
    <xf numFmtId="0" fontId="72" fillId="0" borderId="41" xfId="0" applyFont="1" applyBorder="1" applyAlignment="1">
      <alignment horizontal="center" wrapText="1"/>
    </xf>
    <xf numFmtId="0" fontId="0" fillId="49" borderId="0" xfId="0" applyFill="1" applyAlignment="1">
      <alignment horizontal="right"/>
    </xf>
    <xf numFmtId="0" fontId="72" fillId="50" borderId="59" xfId="0" applyFont="1" applyFill="1" applyBorder="1" applyAlignment="1">
      <alignment wrapText="1"/>
    </xf>
    <xf numFmtId="0" fontId="72" fillId="50" borderId="60" xfId="0" applyFont="1" applyFill="1" applyBorder="1" applyAlignment="1">
      <alignment wrapText="1"/>
    </xf>
    <xf numFmtId="0" fontId="72" fillId="50" borderId="61" xfId="0" applyFont="1" applyFill="1" applyBorder="1" applyAlignment="1">
      <alignment wrapText="1"/>
    </xf>
    <xf numFmtId="0" fontId="112" fillId="50" borderId="59" xfId="0" applyFont="1" applyFill="1" applyBorder="1" applyAlignment="1">
      <alignment wrapText="1"/>
    </xf>
    <xf numFmtId="0" fontId="112" fillId="50" borderId="61" xfId="0" applyFont="1" applyFill="1" applyBorder="1" applyAlignment="1">
      <alignment wrapText="1"/>
    </xf>
    <xf numFmtId="10" fontId="4" fillId="49" borderId="1" xfId="374" applyNumberFormat="1" applyFont="1" applyFill="1" applyBorder="1" applyAlignment="1">
      <alignment horizontal="right" vertical="center"/>
    </xf>
    <xf numFmtId="197" fontId="114" fillId="0" borderId="0" xfId="0" applyNumberFormat="1" applyFont="1"/>
    <xf numFmtId="197" fontId="0" fillId="5" borderId="0" xfId="0" applyNumberFormat="1" applyFill="1"/>
    <xf numFmtId="0" fontId="74" fillId="0" borderId="63" xfId="0" applyFont="1" applyBorder="1" applyAlignment="1">
      <alignment vertical="center"/>
    </xf>
    <xf numFmtId="0" fontId="3" fillId="0" borderId="63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44" fillId="4" borderId="63" xfId="17" applyFont="1" applyFill="1" applyBorder="1" applyAlignment="1" applyProtection="1">
      <alignment horizontal="left" vertical="center"/>
      <protection hidden="1"/>
    </xf>
    <xf numFmtId="0" fontId="2" fillId="0" borderId="63" xfId="0" applyFont="1" applyBorder="1" applyAlignment="1">
      <alignment vertical="center"/>
    </xf>
    <xf numFmtId="0" fontId="6" fillId="0" borderId="63" xfId="0" applyFont="1" applyBorder="1" applyAlignment="1">
      <alignment vertical="center"/>
    </xf>
    <xf numFmtId="0" fontId="64" fillId="4" borderId="63" xfId="17" applyFont="1" applyFill="1" applyBorder="1" applyAlignment="1" applyProtection="1">
      <alignment horizontal="left" vertical="center"/>
      <protection hidden="1"/>
    </xf>
    <xf numFmtId="0" fontId="2" fillId="0" borderId="65" xfId="0" applyFont="1" applyBorder="1" applyAlignment="1">
      <alignment vertical="center"/>
    </xf>
    <xf numFmtId="0" fontId="6" fillId="0" borderId="65" xfId="0" applyFont="1" applyBorder="1" applyAlignment="1">
      <alignment vertical="center"/>
    </xf>
    <xf numFmtId="0" fontId="3" fillId="0" borderId="65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74" fillId="0" borderId="63" xfId="0" applyFont="1" applyBorder="1" applyAlignment="1">
      <alignment horizontal="center" vertical="center"/>
    </xf>
    <xf numFmtId="0" fontId="74" fillId="0" borderId="65" xfId="0" applyFont="1" applyBorder="1" applyAlignment="1">
      <alignment horizontal="center" vertical="center"/>
    </xf>
    <xf numFmtId="0" fontId="70" fillId="0" borderId="65" xfId="0" applyFont="1" applyBorder="1" applyAlignment="1">
      <alignment horizontal="center" vertical="center"/>
    </xf>
    <xf numFmtId="14" fontId="69" fillId="5" borderId="43" xfId="0" applyNumberFormat="1" applyFont="1" applyFill="1" applyBorder="1" applyAlignment="1">
      <alignment horizontal="center" vertical="top"/>
    </xf>
    <xf numFmtId="0" fontId="76" fillId="5" borderId="70" xfId="0" applyFont="1" applyFill="1" applyBorder="1" applyAlignment="1">
      <alignment vertical="center"/>
    </xf>
    <xf numFmtId="0" fontId="74" fillId="5" borderId="70" xfId="0" applyFont="1" applyFill="1" applyBorder="1" applyAlignment="1">
      <alignment vertical="center"/>
    </xf>
    <xf numFmtId="0" fontId="63" fillId="5" borderId="62" xfId="0" applyFont="1" applyFill="1" applyBorder="1"/>
    <xf numFmtId="2" fontId="63" fillId="0" borderId="73" xfId="0" applyNumberFormat="1" applyFont="1" applyBorder="1" applyAlignment="1" applyProtection="1">
      <alignment horizontal="center" vertical="center"/>
      <protection locked="0"/>
    </xf>
    <xf numFmtId="2" fontId="63" fillId="5" borderId="73" xfId="0" applyNumberFormat="1" applyFont="1" applyFill="1" applyBorder="1" applyAlignment="1" applyProtection="1">
      <alignment horizontal="center" vertical="center"/>
      <protection locked="0"/>
    </xf>
    <xf numFmtId="2" fontId="63" fillId="0" borderId="76" xfId="0" applyNumberFormat="1" applyFont="1" applyBorder="1" applyAlignment="1" applyProtection="1">
      <alignment horizontal="center" vertical="center"/>
      <protection locked="0"/>
    </xf>
    <xf numFmtId="2" fontId="63" fillId="0" borderId="77" xfId="0" applyNumberFormat="1" applyFont="1" applyBorder="1" applyAlignment="1" applyProtection="1">
      <alignment horizontal="center" vertical="center"/>
      <protection locked="0"/>
    </xf>
    <xf numFmtId="43" fontId="63" fillId="0" borderId="64" xfId="221" applyFont="1" applyFill="1" applyBorder="1" applyAlignment="1" applyProtection="1">
      <alignment horizontal="center" vertical="center"/>
      <protection locked="0"/>
    </xf>
    <xf numFmtId="2" fontId="63" fillId="49" borderId="73" xfId="0" applyNumberFormat="1" applyFont="1" applyFill="1" applyBorder="1" applyAlignment="1" applyProtection="1">
      <alignment horizontal="center" vertical="center"/>
      <protection locked="0"/>
    </xf>
    <xf numFmtId="43" fontId="63" fillId="0" borderId="73" xfId="221" applyFont="1" applyFill="1" applyBorder="1" applyAlignment="1" applyProtection="1">
      <alignment horizontal="center" vertical="center" wrapText="1"/>
      <protection locked="0"/>
    </xf>
    <xf numFmtId="43" fontId="63" fillId="0" borderId="64" xfId="221" applyFont="1" applyFill="1" applyBorder="1" applyAlignment="1" applyProtection="1">
      <alignment horizontal="center" vertical="center"/>
      <protection hidden="1"/>
    </xf>
    <xf numFmtId="4" fontId="63" fillId="0" borderId="64" xfId="0" applyNumberFormat="1" applyFont="1" applyBorder="1" applyAlignment="1">
      <alignment horizontal="right" vertical="top"/>
    </xf>
    <xf numFmtId="2" fontId="63" fillId="0" borderId="64" xfId="0" applyNumberFormat="1" applyFont="1" applyBorder="1" applyAlignment="1" applyProtection="1">
      <alignment horizontal="center" vertical="center"/>
      <protection locked="0"/>
    </xf>
    <xf numFmtId="43" fontId="63" fillId="0" borderId="64" xfId="221" applyFont="1" applyFill="1" applyBorder="1" applyAlignment="1" applyProtection="1">
      <alignment horizontal="left" vertical="center"/>
      <protection locked="0"/>
    </xf>
    <xf numFmtId="2" fontId="63" fillId="0" borderId="64" xfId="221" applyNumberFormat="1" applyFont="1" applyFill="1" applyBorder="1" applyAlignment="1" applyProtection="1">
      <alignment horizontal="center" vertical="center"/>
      <protection locked="0"/>
    </xf>
    <xf numFmtId="0" fontId="72" fillId="50" borderId="40" xfId="424" applyFont="1" applyFill="1" applyBorder="1" applyAlignment="1">
      <alignment horizontal="center" wrapText="1"/>
    </xf>
    <xf numFmtId="0" fontId="72" fillId="50" borderId="40" xfId="424" applyFont="1" applyFill="1" applyBorder="1" applyAlignment="1">
      <alignment vertical="center" wrapText="1"/>
    </xf>
    <xf numFmtId="0" fontId="72" fillId="50" borderId="40" xfId="424" applyFont="1" applyFill="1" applyBorder="1" applyAlignment="1">
      <alignment wrapText="1"/>
    </xf>
    <xf numFmtId="0" fontId="73" fillId="50" borderId="40" xfId="424" applyFont="1" applyFill="1" applyBorder="1" applyAlignment="1">
      <alignment vertical="center" wrapText="1"/>
    </xf>
    <xf numFmtId="0" fontId="71" fillId="50" borderId="40" xfId="424" applyFont="1" applyFill="1" applyBorder="1" applyAlignment="1">
      <alignment vertical="center" wrapText="1"/>
    </xf>
    <xf numFmtId="0" fontId="72" fillId="0" borderId="13" xfId="0" applyFont="1" applyBorder="1" applyAlignment="1">
      <alignment horizontal="center" wrapText="1"/>
    </xf>
    <xf numFmtId="164" fontId="27" fillId="5" borderId="13" xfId="425" applyFont="1" applyFill="1" applyBorder="1"/>
    <xf numFmtId="43" fontId="42" fillId="51" borderId="13" xfId="221" applyFont="1" applyFill="1" applyBorder="1"/>
    <xf numFmtId="0" fontId="11" fillId="0" borderId="38" xfId="4" applyBorder="1" applyAlignment="1">
      <alignment vertical="center"/>
    </xf>
    <xf numFmtId="0" fontId="11" fillId="0" borderId="71" xfId="4" applyBorder="1" applyAlignment="1">
      <alignment vertical="center"/>
    </xf>
    <xf numFmtId="0" fontId="11" fillId="0" borderId="58" xfId="4" applyBorder="1" applyAlignment="1">
      <alignment vertical="center"/>
    </xf>
    <xf numFmtId="0" fontId="11" fillId="4" borderId="38" xfId="4" applyFill="1" applyBorder="1" applyAlignment="1">
      <alignment vertical="center"/>
    </xf>
    <xf numFmtId="0" fontId="101" fillId="0" borderId="71" xfId="4" applyFont="1" applyBorder="1" applyAlignment="1">
      <alignment horizontal="center" vertical="center"/>
    </xf>
    <xf numFmtId="4" fontId="11" fillId="0" borderId="38" xfId="4" applyNumberFormat="1" applyBorder="1" applyAlignment="1">
      <alignment vertical="center"/>
    </xf>
    <xf numFmtId="0" fontId="11" fillId="5" borderId="74" xfId="4" applyFill="1" applyBorder="1" applyAlignment="1">
      <alignment vertical="center"/>
    </xf>
    <xf numFmtId="0" fontId="13" fillId="4" borderId="38" xfId="4" applyFont="1" applyFill="1" applyBorder="1" applyAlignment="1">
      <alignment horizontal="center" vertical="center"/>
    </xf>
    <xf numFmtId="0" fontId="12" fillId="4" borderId="38" xfId="4" applyFont="1" applyFill="1" applyBorder="1" applyAlignment="1">
      <alignment vertical="center"/>
    </xf>
    <xf numFmtId="0" fontId="12" fillId="0" borderId="71" xfId="4" applyFont="1" applyBorder="1" applyAlignment="1">
      <alignment vertical="center"/>
    </xf>
    <xf numFmtId="0" fontId="12" fillId="0" borderId="38" xfId="4" applyFont="1" applyBorder="1" applyAlignment="1">
      <alignment vertical="center"/>
    </xf>
    <xf numFmtId="0" fontId="12" fillId="0" borderId="58" xfId="4" applyFont="1" applyBorder="1" applyAlignment="1">
      <alignment vertical="center"/>
    </xf>
    <xf numFmtId="0" fontId="12" fillId="0" borderId="74" xfId="4" applyFont="1" applyBorder="1" applyAlignment="1">
      <alignment vertical="center"/>
    </xf>
    <xf numFmtId="0" fontId="11" fillId="5" borderId="38" xfId="4" applyFill="1" applyBorder="1" applyAlignment="1">
      <alignment vertical="center"/>
    </xf>
    <xf numFmtId="0" fontId="15" fillId="4" borderId="38" xfId="4" applyFont="1" applyFill="1" applyBorder="1" applyAlignment="1">
      <alignment horizontal="justify" vertical="center"/>
    </xf>
    <xf numFmtId="0" fontId="12" fillId="5" borderId="38" xfId="4" applyFont="1" applyFill="1" applyBorder="1" applyAlignment="1">
      <alignment vertical="center"/>
    </xf>
    <xf numFmtId="0" fontId="14" fillId="5" borderId="75" xfId="4" applyFont="1" applyFill="1" applyBorder="1" applyAlignment="1">
      <alignment vertical="center"/>
    </xf>
    <xf numFmtId="0" fontId="14" fillId="4" borderId="38" xfId="4" applyFont="1" applyFill="1" applyBorder="1" applyAlignment="1">
      <alignment horizontal="left" vertical="center"/>
    </xf>
    <xf numFmtId="4" fontId="12" fillId="0" borderId="38" xfId="4" applyNumberFormat="1" applyFont="1" applyBorder="1" applyAlignment="1">
      <alignment vertical="center"/>
    </xf>
    <xf numFmtId="0" fontId="12" fillId="4" borderId="38" xfId="4" applyFont="1" applyFill="1" applyBorder="1" applyAlignment="1">
      <alignment horizontal="justify" vertical="top"/>
    </xf>
    <xf numFmtId="0" fontId="97" fillId="0" borderId="71" xfId="4" applyFont="1" applyBorder="1" applyAlignment="1">
      <alignment vertical="center"/>
    </xf>
    <xf numFmtId="0" fontId="12" fillId="0" borderId="80" xfId="4" applyFont="1" applyBorder="1" applyAlignment="1">
      <alignment vertical="center"/>
    </xf>
    <xf numFmtId="0" fontId="14" fillId="0" borderId="71" xfId="4" applyFont="1" applyBorder="1" applyAlignment="1">
      <alignment vertical="center"/>
    </xf>
    <xf numFmtId="169" fontId="12" fillId="4" borderId="71" xfId="4" applyNumberFormat="1" applyFont="1" applyFill="1" applyBorder="1" applyAlignment="1">
      <alignment vertical="center"/>
    </xf>
    <xf numFmtId="0" fontId="12" fillId="0" borderId="72" xfId="4" applyFont="1" applyBorder="1" applyAlignment="1">
      <alignment vertical="center"/>
    </xf>
    <xf numFmtId="9" fontId="12" fillId="0" borderId="38" xfId="4" applyNumberFormat="1" applyFont="1" applyBorder="1" applyAlignment="1">
      <alignment vertical="center"/>
    </xf>
    <xf numFmtId="169" fontId="12" fillId="0" borderId="38" xfId="4" applyNumberFormat="1" applyFont="1" applyBorder="1" applyAlignment="1">
      <alignment vertical="center"/>
    </xf>
    <xf numFmtId="0" fontId="12" fillId="5" borderId="58" xfId="4" applyFont="1" applyFill="1" applyBorder="1" applyAlignment="1">
      <alignment vertical="center"/>
    </xf>
    <xf numFmtId="0" fontId="14" fillId="0" borderId="38" xfId="4" applyFont="1" applyBorder="1" applyAlignment="1">
      <alignment vertical="center"/>
    </xf>
    <xf numFmtId="0" fontId="17" fillId="0" borderId="58" xfId="4" applyFont="1" applyBorder="1" applyAlignment="1">
      <alignment vertical="center"/>
    </xf>
    <xf numFmtId="0" fontId="12" fillId="4" borderId="71" xfId="4" applyFont="1" applyFill="1" applyBorder="1" applyAlignment="1">
      <alignment vertical="center"/>
    </xf>
    <xf numFmtId="0" fontId="17" fillId="0" borderId="38" xfId="4" applyFont="1" applyBorder="1" applyAlignment="1">
      <alignment vertical="center"/>
    </xf>
    <xf numFmtId="169" fontId="17" fillId="0" borderId="58" xfId="4" applyNumberFormat="1" applyFont="1" applyBorder="1" applyAlignment="1">
      <alignment vertical="center"/>
    </xf>
    <xf numFmtId="191" fontId="21" fillId="0" borderId="38" xfId="4" applyNumberFormat="1" applyFont="1" applyBorder="1" applyAlignment="1">
      <alignment vertical="center"/>
    </xf>
    <xf numFmtId="0" fontId="12" fillId="5" borderId="70" xfId="4" applyFont="1" applyFill="1" applyBorder="1" applyAlignment="1">
      <alignment vertical="center"/>
    </xf>
    <xf numFmtId="168" fontId="14" fillId="0" borderId="71" xfId="4" applyNumberFormat="1" applyFont="1" applyBorder="1" applyAlignment="1">
      <alignment horizontal="left" vertical="center"/>
    </xf>
    <xf numFmtId="168" fontId="14" fillId="0" borderId="38" xfId="4" applyNumberFormat="1" applyFont="1" applyBorder="1" applyAlignment="1">
      <alignment horizontal="left" vertical="center"/>
    </xf>
    <xf numFmtId="168" fontId="12" fillId="0" borderId="71" xfId="4" applyNumberFormat="1" applyFont="1" applyBorder="1" applyAlignment="1">
      <alignment vertical="center"/>
    </xf>
    <xf numFmtId="0" fontId="12" fillId="0" borderId="65" xfId="4" applyFont="1" applyBorder="1" applyAlignment="1">
      <alignment vertical="center"/>
    </xf>
    <xf numFmtId="0" fontId="14" fillId="5" borderId="71" xfId="4" applyFont="1" applyFill="1" applyBorder="1" applyAlignment="1">
      <alignment vertical="center"/>
    </xf>
    <xf numFmtId="0" fontId="14" fillId="5" borderId="38" xfId="4" applyFont="1" applyFill="1" applyBorder="1" applyAlignment="1">
      <alignment vertical="center"/>
    </xf>
    <xf numFmtId="0" fontId="14" fillId="5" borderId="70" xfId="4" applyFont="1" applyFill="1" applyBorder="1" applyAlignment="1">
      <alignment vertical="center"/>
    </xf>
    <xf numFmtId="0" fontId="12" fillId="4" borderId="71" xfId="4" applyFont="1" applyFill="1" applyBorder="1" applyAlignment="1">
      <alignment horizontal="center" vertical="center"/>
    </xf>
    <xf numFmtId="0" fontId="102" fillId="5" borderId="70" xfId="4" applyFont="1" applyFill="1" applyBorder="1" applyAlignment="1">
      <alignment horizontal="right" vertical="center"/>
    </xf>
    <xf numFmtId="166" fontId="102" fillId="5" borderId="70" xfId="4" applyNumberFormat="1" applyFont="1" applyFill="1" applyBorder="1" applyAlignment="1">
      <alignment horizontal="left" vertical="center"/>
    </xf>
    <xf numFmtId="0" fontId="16" fillId="4" borderId="38" xfId="4" applyFont="1" applyFill="1" applyBorder="1" applyAlignment="1">
      <alignment horizontal="center" vertical="center"/>
    </xf>
    <xf numFmtId="0" fontId="14" fillId="0" borderId="58" xfId="4" applyFont="1" applyBorder="1" applyAlignment="1">
      <alignment vertical="center"/>
    </xf>
    <xf numFmtId="0" fontId="0" fillId="0" borderId="81" xfId="0" applyBorder="1"/>
    <xf numFmtId="0" fontId="42" fillId="50" borderId="82" xfId="424" applyFont="1" applyFill="1" applyBorder="1" applyAlignment="1">
      <alignment horizontal="center" vertical="center" wrapText="1"/>
    </xf>
    <xf numFmtId="164" fontId="27" fillId="5" borderId="13" xfId="425" applyFont="1" applyFill="1" applyBorder="1" applyAlignment="1">
      <alignment horizontal="center"/>
    </xf>
    <xf numFmtId="164" fontId="0" fillId="0" borderId="13" xfId="425" applyFont="1" applyBorder="1"/>
    <xf numFmtId="14" fontId="27" fillId="5" borderId="83" xfId="424" applyNumberFormat="1" applyFill="1" applyBorder="1"/>
    <xf numFmtId="0" fontId="107" fillId="90" borderId="54" xfId="0" applyFont="1" applyFill="1" applyBorder="1" applyAlignment="1" applyProtection="1">
      <alignment horizontal="center" vertical="center" wrapText="1"/>
      <protection locked="0"/>
    </xf>
    <xf numFmtId="0" fontId="26" fillId="5" borderId="83" xfId="0" applyFont="1" applyFill="1" applyBorder="1" applyAlignment="1" applyProtection="1">
      <alignment horizontal="left" vertical="center" wrapText="1"/>
      <protection locked="0"/>
    </xf>
    <xf numFmtId="1" fontId="63" fillId="5" borderId="83" xfId="0" applyNumberFormat="1" applyFont="1" applyFill="1" applyBorder="1" applyAlignment="1" applyProtection="1">
      <alignment horizontal="center" vertical="center"/>
      <protection locked="0"/>
    </xf>
    <xf numFmtId="9" fontId="63" fillId="0" borderId="83" xfId="374" applyFont="1" applyBorder="1" applyProtection="1">
      <protection locked="0"/>
    </xf>
    <xf numFmtId="0" fontId="26" fillId="5" borderId="83" xfId="0" applyFont="1" applyFill="1" applyBorder="1" applyAlignment="1">
      <alignment horizontal="left" vertical="top"/>
    </xf>
    <xf numFmtId="9" fontId="26" fillId="5" borderId="83" xfId="374" applyFont="1" applyFill="1" applyBorder="1" applyAlignment="1">
      <alignment horizontal="left" vertical="top"/>
    </xf>
    <xf numFmtId="0" fontId="63" fillId="5" borderId="83" xfId="0" applyFont="1" applyFill="1" applyBorder="1" applyAlignment="1" applyProtection="1">
      <alignment horizontal="center" vertical="center"/>
      <protection locked="0"/>
    </xf>
    <xf numFmtId="194" fontId="63" fillId="5" borderId="83" xfId="0" applyNumberFormat="1" applyFont="1" applyFill="1" applyBorder="1" applyAlignment="1" applyProtection="1">
      <alignment horizontal="center" vertical="center"/>
      <protection locked="0"/>
    </xf>
    <xf numFmtId="0" fontId="63" fillId="0" borderId="83" xfId="0" applyFont="1" applyBorder="1" applyAlignment="1" applyProtection="1">
      <alignment horizontal="center" vertical="center"/>
      <protection hidden="1"/>
    </xf>
    <xf numFmtId="1" fontId="63" fillId="0" borderId="83" xfId="0" applyNumberFormat="1" applyFont="1" applyBorder="1" applyAlignment="1" applyProtection="1">
      <alignment horizontal="center" vertical="center"/>
      <protection hidden="1"/>
    </xf>
    <xf numFmtId="14" fontId="26" fillId="5" borderId="83" xfId="0" applyNumberFormat="1" applyFont="1" applyFill="1" applyBorder="1" applyAlignment="1">
      <alignment horizontal="center" vertical="center"/>
    </xf>
    <xf numFmtId="14" fontId="63" fillId="5" borderId="83" xfId="221" applyNumberFormat="1" applyFont="1" applyFill="1" applyBorder="1" applyAlignment="1" applyProtection="1">
      <alignment horizontal="center" vertical="center"/>
      <protection locked="0"/>
    </xf>
    <xf numFmtId="14" fontId="63" fillId="5" borderId="83" xfId="0" applyNumberFormat="1" applyFont="1" applyFill="1" applyBorder="1" applyAlignment="1" applyProtection="1">
      <alignment horizontal="left" vertical="center"/>
      <protection locked="0"/>
    </xf>
    <xf numFmtId="14" fontId="26" fillId="0" borderId="83" xfId="0" applyNumberFormat="1" applyFont="1" applyBorder="1" applyAlignment="1">
      <alignment horizontal="left" vertical="top"/>
    </xf>
    <xf numFmtId="0" fontId="26" fillId="0" borderId="83" xfId="0" applyFont="1" applyBorder="1" applyAlignment="1">
      <alignment horizontal="left" vertical="top"/>
    </xf>
    <xf numFmtId="2" fontId="63" fillId="0" borderId="83" xfId="221" applyNumberFormat="1" applyFont="1" applyFill="1" applyBorder="1" applyAlignment="1" applyProtection="1">
      <alignment horizontal="center" vertical="center"/>
      <protection locked="0"/>
    </xf>
    <xf numFmtId="193" fontId="63" fillId="0" borderId="83" xfId="221" applyNumberFormat="1" applyFont="1" applyFill="1" applyBorder="1" applyAlignment="1" applyProtection="1">
      <alignment horizontal="center" vertical="center"/>
      <protection locked="0"/>
    </xf>
    <xf numFmtId="43" fontId="63" fillId="0" borderId="83" xfId="221" applyFont="1" applyFill="1" applyBorder="1" applyAlignment="1" applyProtection="1">
      <alignment horizontal="center" vertical="center"/>
      <protection locked="0"/>
    </xf>
    <xf numFmtId="2" fontId="63" fillId="5" borderId="83" xfId="0" applyNumberFormat="1" applyFont="1" applyFill="1" applyBorder="1" applyAlignment="1" applyProtection="1">
      <alignment horizontal="center" vertical="center"/>
      <protection hidden="1"/>
    </xf>
    <xf numFmtId="43" fontId="63" fillId="5" borderId="83" xfId="221" applyFont="1" applyFill="1" applyBorder="1" applyAlignment="1" applyProtection="1">
      <alignment horizontal="center" vertical="center"/>
      <protection locked="0"/>
    </xf>
    <xf numFmtId="43" fontId="63" fillId="5" borderId="83" xfId="221" applyFont="1" applyFill="1" applyBorder="1" applyAlignment="1" applyProtection="1">
      <alignment horizontal="center" vertical="center"/>
      <protection hidden="1"/>
    </xf>
    <xf numFmtId="4" fontId="63" fillId="5" borderId="83" xfId="0" applyNumberFormat="1" applyFont="1" applyFill="1" applyBorder="1" applyAlignment="1">
      <alignment horizontal="right" vertical="top"/>
    </xf>
    <xf numFmtId="1" fontId="63" fillId="0" borderId="83" xfId="0" applyNumberFormat="1" applyFont="1" applyBorder="1" applyAlignment="1" applyProtection="1">
      <alignment horizontal="center" vertical="center"/>
      <protection locked="0"/>
    </xf>
    <xf numFmtId="1" fontId="63" fillId="0" borderId="83" xfId="221" applyNumberFormat="1" applyFont="1" applyFill="1" applyBorder="1" applyAlignment="1" applyProtection="1">
      <alignment horizontal="center" vertical="center"/>
      <protection locked="0"/>
    </xf>
    <xf numFmtId="1" fontId="96" fillId="0" borderId="83" xfId="221" applyNumberFormat="1" applyFont="1" applyFill="1" applyBorder="1" applyAlignment="1" applyProtection="1">
      <alignment horizontal="center" vertical="center"/>
      <protection locked="0"/>
    </xf>
    <xf numFmtId="2" fontId="63" fillId="0" borderId="83" xfId="0" applyNumberFormat="1" applyFont="1" applyBorder="1" applyAlignment="1" applyProtection="1">
      <alignment horizontal="center" vertical="center"/>
      <protection locked="0"/>
    </xf>
    <xf numFmtId="1" fontId="63" fillId="93" borderId="83" xfId="0" applyNumberFormat="1" applyFont="1" applyFill="1" applyBorder="1" applyAlignment="1" applyProtection="1">
      <alignment horizontal="center" vertical="center"/>
      <protection locked="0" hidden="1"/>
    </xf>
    <xf numFmtId="2" fontId="63" fillId="5" borderId="83" xfId="0" applyNumberFormat="1" applyFont="1" applyFill="1" applyBorder="1" applyAlignment="1" applyProtection="1">
      <alignment horizontal="center" vertical="center"/>
      <protection locked="0"/>
    </xf>
    <xf numFmtId="43" fontId="63" fillId="0" borderId="84" xfId="221" applyFont="1" applyFill="1" applyBorder="1" applyAlignment="1" applyProtection="1">
      <alignment horizontal="center" vertical="center"/>
      <protection locked="0"/>
    </xf>
    <xf numFmtId="2" fontId="63" fillId="93" borderId="83" xfId="0" applyNumberFormat="1" applyFont="1" applyFill="1" applyBorder="1" applyAlignment="1" applyProtection="1">
      <alignment horizontal="center" vertical="center"/>
      <protection hidden="1"/>
    </xf>
    <xf numFmtId="43" fontId="63" fillId="0" borderId="83" xfId="221" applyFont="1" applyFill="1" applyBorder="1" applyAlignment="1" applyProtection="1">
      <alignment horizontal="center" vertical="center" wrapText="1"/>
      <protection locked="0"/>
    </xf>
    <xf numFmtId="43" fontId="63" fillId="0" borderId="83" xfId="221" applyFont="1" applyFill="1" applyBorder="1" applyAlignment="1" applyProtection="1">
      <alignment horizontal="left" vertical="center"/>
      <protection locked="0"/>
    </xf>
    <xf numFmtId="43" fontId="63" fillId="93" borderId="83" xfId="221" applyFont="1" applyFill="1" applyBorder="1" applyAlignment="1" applyProtection="1">
      <alignment horizontal="right" vertical="center"/>
      <protection hidden="1"/>
    </xf>
    <xf numFmtId="2" fontId="63" fillId="0" borderId="83" xfId="0" applyNumberFormat="1" applyFont="1" applyBorder="1" applyAlignment="1" applyProtection="1">
      <alignment horizontal="right" vertical="center"/>
      <protection locked="0"/>
    </xf>
    <xf numFmtId="2" fontId="63" fillId="92" borderId="83" xfId="0" applyNumberFormat="1" applyFont="1" applyFill="1" applyBorder="1" applyAlignment="1" applyProtection="1">
      <alignment horizontal="right" vertical="center"/>
      <protection locked="0"/>
    </xf>
    <xf numFmtId="4" fontId="63" fillId="49" borderId="83" xfId="0" applyNumberFormat="1" applyFont="1" applyFill="1" applyBorder="1" applyAlignment="1">
      <alignment horizontal="right" vertical="top"/>
    </xf>
    <xf numFmtId="43" fontId="63" fillId="49" borderId="83" xfId="221" applyFont="1" applyFill="1" applyBorder="1" applyAlignment="1" applyProtection="1">
      <alignment horizontal="left" vertical="center"/>
      <protection locked="0"/>
    </xf>
    <xf numFmtId="1" fontId="63" fillId="49" borderId="83" xfId="0" applyNumberFormat="1" applyFont="1" applyFill="1" applyBorder="1" applyAlignment="1" applyProtection="1">
      <alignment horizontal="center" vertical="center"/>
      <protection locked="0"/>
    </xf>
    <xf numFmtId="9" fontId="63" fillId="0" borderId="83" xfId="374" applyFont="1" applyFill="1" applyBorder="1" applyProtection="1">
      <protection locked="0"/>
    </xf>
    <xf numFmtId="9" fontId="26" fillId="0" borderId="83" xfId="374" applyFont="1" applyFill="1" applyBorder="1" applyAlignment="1">
      <alignment horizontal="left" vertical="top"/>
    </xf>
    <xf numFmtId="0" fontId="63" fillId="0" borderId="83" xfId="0" applyFont="1" applyBorder="1" applyAlignment="1" applyProtection="1">
      <alignment horizontal="center" vertical="center"/>
      <protection locked="0"/>
    </xf>
    <xf numFmtId="194" fontId="63" fillId="0" borderId="83" xfId="0" applyNumberFormat="1" applyFont="1" applyBorder="1" applyAlignment="1" applyProtection="1">
      <alignment horizontal="center" vertical="center"/>
      <protection locked="0"/>
    </xf>
    <xf numFmtId="14" fontId="26" fillId="0" borderId="83" xfId="0" applyNumberFormat="1" applyFont="1" applyBorder="1" applyAlignment="1">
      <alignment horizontal="center" vertical="center"/>
    </xf>
    <xf numFmtId="14" fontId="63" fillId="0" borderId="83" xfId="221" applyNumberFormat="1" applyFont="1" applyFill="1" applyBorder="1" applyAlignment="1" applyProtection="1">
      <alignment horizontal="center" vertical="center"/>
      <protection locked="0"/>
    </xf>
    <xf numFmtId="14" fontId="63" fillId="0" borderId="83" xfId="0" applyNumberFormat="1" applyFont="1" applyBorder="1" applyAlignment="1" applyProtection="1">
      <alignment horizontal="left" vertical="center"/>
      <protection locked="0"/>
    </xf>
    <xf numFmtId="2" fontId="63" fillId="0" borderId="83" xfId="0" applyNumberFormat="1" applyFont="1" applyBorder="1" applyAlignment="1" applyProtection="1">
      <alignment horizontal="center" vertical="center"/>
      <protection hidden="1"/>
    </xf>
    <xf numFmtId="43" fontId="63" fillId="0" borderId="83" xfId="221" applyFont="1" applyFill="1" applyBorder="1" applyAlignment="1" applyProtection="1">
      <alignment horizontal="center" vertical="center"/>
      <protection hidden="1"/>
    </xf>
    <xf numFmtId="4" fontId="63" fillId="0" borderId="83" xfId="0" applyNumberFormat="1" applyFont="1" applyBorder="1" applyAlignment="1">
      <alignment horizontal="right" vertical="top"/>
    </xf>
    <xf numFmtId="0" fontId="26" fillId="0" borderId="83" xfId="0" applyFont="1" applyBorder="1" applyAlignment="1" applyProtection="1">
      <alignment horizontal="center" vertical="center" wrapText="1"/>
      <protection hidden="1"/>
    </xf>
    <xf numFmtId="49" fontId="26" fillId="0" borderId="83" xfId="0" applyNumberFormat="1" applyFont="1" applyBorder="1" applyAlignment="1">
      <alignment horizontal="left" vertical="top"/>
    </xf>
    <xf numFmtId="14" fontId="63" fillId="0" borderId="83" xfId="0" applyNumberFormat="1" applyFont="1" applyBorder="1" applyAlignment="1" applyProtection="1">
      <alignment horizontal="center"/>
      <protection locked="0"/>
    </xf>
    <xf numFmtId="0" fontId="63" fillId="0" borderId="83" xfId="0" quotePrefix="1" applyFont="1" applyBorder="1" applyProtection="1">
      <protection locked="0"/>
    </xf>
    <xf numFmtId="0" fontId="63" fillId="0" borderId="83" xfId="0" applyFont="1" applyBorder="1" applyProtection="1">
      <protection locked="0"/>
    </xf>
    <xf numFmtId="0" fontId="63" fillId="0" borderId="83" xfId="0" quotePrefix="1" applyFont="1" applyBorder="1" applyAlignment="1" applyProtection="1">
      <alignment horizontal="center" vertical="center"/>
      <protection hidden="1"/>
    </xf>
    <xf numFmtId="1" fontId="63" fillId="0" borderId="83" xfId="0" quotePrefix="1" applyNumberFormat="1" applyFont="1" applyBorder="1" applyAlignment="1" applyProtection="1">
      <alignment horizontal="center" vertical="center"/>
      <protection hidden="1"/>
    </xf>
    <xf numFmtId="0" fontId="26" fillId="5" borderId="83" xfId="0" applyFont="1" applyFill="1" applyBorder="1" applyAlignment="1" applyProtection="1">
      <alignment horizontal="center" vertical="center" wrapText="1"/>
      <protection hidden="1"/>
    </xf>
    <xf numFmtId="49" fontId="26" fillId="5" borderId="83" xfId="0" applyNumberFormat="1" applyFont="1" applyFill="1" applyBorder="1" applyAlignment="1">
      <alignment horizontal="left" vertical="top"/>
    </xf>
    <xf numFmtId="0" fontId="26" fillId="3" borderId="83" xfId="0" applyFont="1" applyFill="1" applyBorder="1" applyAlignment="1" applyProtection="1">
      <alignment horizontal="center" vertical="center" wrapText="1"/>
      <protection hidden="1"/>
    </xf>
    <xf numFmtId="49" fontId="26" fillId="3" borderId="83" xfId="0" applyNumberFormat="1" applyFont="1" applyFill="1" applyBorder="1" applyAlignment="1">
      <alignment horizontal="left" vertical="top"/>
    </xf>
    <xf numFmtId="0" fontId="26" fillId="49" borderId="83" xfId="0" applyFont="1" applyFill="1" applyBorder="1" applyAlignment="1">
      <alignment horizontal="left" vertical="top"/>
    </xf>
    <xf numFmtId="0" fontId="26" fillId="3" borderId="83" xfId="0" applyFont="1" applyFill="1" applyBorder="1" applyAlignment="1">
      <alignment horizontal="left" vertical="top"/>
    </xf>
    <xf numFmtId="0" fontId="63" fillId="3" borderId="83" xfId="0" quotePrefix="1" applyFont="1" applyFill="1" applyBorder="1" applyProtection="1">
      <protection locked="0"/>
    </xf>
    <xf numFmtId="0" fontId="63" fillId="3" borderId="83" xfId="0" applyFont="1" applyFill="1" applyBorder="1" applyProtection="1">
      <protection locked="0"/>
    </xf>
    <xf numFmtId="0" fontId="63" fillId="3" borderId="83" xfId="0" applyFont="1" applyFill="1" applyBorder="1" applyAlignment="1" applyProtection="1">
      <alignment horizontal="center" vertical="center"/>
      <protection locked="0"/>
    </xf>
    <xf numFmtId="0" fontId="63" fillId="3" borderId="83" xfId="0" applyFont="1" applyFill="1" applyBorder="1" applyAlignment="1" applyProtection="1">
      <alignment horizontal="center" vertical="center"/>
      <protection hidden="1"/>
    </xf>
    <xf numFmtId="49" fontId="63" fillId="3" borderId="83" xfId="0" quotePrefix="1" applyNumberFormat="1" applyFont="1" applyFill="1" applyBorder="1" applyAlignment="1" applyProtection="1">
      <alignment horizontal="center" vertical="center"/>
      <protection hidden="1"/>
    </xf>
    <xf numFmtId="1" fontId="63" fillId="3" borderId="83" xfId="0" applyNumberFormat="1" applyFont="1" applyFill="1" applyBorder="1" applyAlignment="1" applyProtection="1">
      <alignment horizontal="center" vertical="center"/>
      <protection locked="0"/>
    </xf>
    <xf numFmtId="14" fontId="26" fillId="3" borderId="83" xfId="0" applyNumberFormat="1" applyFont="1" applyFill="1" applyBorder="1" applyAlignment="1">
      <alignment horizontal="center" vertical="center"/>
    </xf>
    <xf numFmtId="14" fontId="63" fillId="3" borderId="83" xfId="221" applyNumberFormat="1" applyFont="1" applyFill="1" applyBorder="1" applyAlignment="1" applyProtection="1">
      <alignment horizontal="center" vertical="center"/>
      <protection locked="0"/>
    </xf>
    <xf numFmtId="193" fontId="63" fillId="3" borderId="83" xfId="221" applyNumberFormat="1" applyFont="1" applyFill="1" applyBorder="1" applyAlignment="1" applyProtection="1">
      <alignment horizontal="center" vertical="center"/>
      <protection locked="0"/>
    </xf>
    <xf numFmtId="193" fontId="63" fillId="89" borderId="83" xfId="221" applyNumberFormat="1" applyFont="1" applyFill="1" applyBorder="1" applyAlignment="1" applyProtection="1">
      <alignment horizontal="left" vertical="center"/>
      <protection locked="0"/>
    </xf>
    <xf numFmtId="43" fontId="63" fillId="3" borderId="83" xfId="221" applyFont="1" applyFill="1" applyBorder="1" applyAlignment="1" applyProtection="1">
      <alignment horizontal="center" vertical="center"/>
      <protection locked="0"/>
    </xf>
    <xf numFmtId="2" fontId="63" fillId="3" borderId="83" xfId="221" applyNumberFormat="1" applyFont="1" applyFill="1" applyBorder="1" applyAlignment="1" applyProtection="1">
      <alignment horizontal="center" vertical="center"/>
      <protection locked="0"/>
    </xf>
    <xf numFmtId="2" fontId="63" fillId="3" borderId="83" xfId="0" applyNumberFormat="1" applyFont="1" applyFill="1" applyBorder="1" applyAlignment="1" applyProtection="1">
      <alignment horizontal="center" vertical="center"/>
      <protection hidden="1"/>
    </xf>
    <xf numFmtId="43" fontId="63" fillId="3" borderId="83" xfId="221" applyFont="1" applyFill="1" applyBorder="1" applyAlignment="1" applyProtection="1">
      <alignment horizontal="center" vertical="center"/>
      <protection hidden="1"/>
    </xf>
    <xf numFmtId="4" fontId="63" fillId="3" borderId="83" xfId="0" applyNumberFormat="1" applyFont="1" applyFill="1" applyBorder="1" applyAlignment="1">
      <alignment horizontal="right" vertical="top"/>
    </xf>
    <xf numFmtId="4" fontId="63" fillId="0" borderId="83" xfId="0" applyNumberFormat="1" applyFont="1" applyBorder="1" applyAlignment="1" applyProtection="1">
      <alignment horizontal="center" vertical="center"/>
      <protection locked="0"/>
    </xf>
    <xf numFmtId="4" fontId="63" fillId="5" borderId="83" xfId="0" applyNumberFormat="1" applyFont="1" applyFill="1" applyBorder="1" applyAlignment="1" applyProtection="1">
      <alignment horizontal="center" vertical="center"/>
      <protection locked="0"/>
    </xf>
    <xf numFmtId="43" fontId="63" fillId="5" borderId="83" xfId="221" applyFont="1" applyFill="1" applyBorder="1" applyAlignment="1" applyProtection="1">
      <alignment horizontal="center" vertical="center" wrapText="1"/>
      <protection locked="0"/>
    </xf>
    <xf numFmtId="2" fontId="63" fillId="5" borderId="83" xfId="0" applyNumberFormat="1" applyFont="1" applyFill="1" applyBorder="1" applyAlignment="1" applyProtection="1">
      <alignment horizontal="right" vertical="center"/>
      <protection locked="0"/>
    </xf>
    <xf numFmtId="0" fontId="26" fillId="91" borderId="83" xfId="0" applyFont="1" applyFill="1" applyBorder="1" applyAlignment="1" applyProtection="1">
      <alignment horizontal="center" vertical="center" wrapText="1"/>
      <protection hidden="1"/>
    </xf>
    <xf numFmtId="49" fontId="26" fillId="91" borderId="83" xfId="0" applyNumberFormat="1" applyFont="1" applyFill="1" applyBorder="1" applyAlignment="1">
      <alignment horizontal="left" vertical="top"/>
    </xf>
    <xf numFmtId="0" fontId="26" fillId="91" borderId="83" xfId="0" applyFont="1" applyFill="1" applyBorder="1" applyAlignment="1">
      <alignment horizontal="left" vertical="top"/>
    </xf>
    <xf numFmtId="0" fontId="63" fillId="91" borderId="83" xfId="0" quotePrefix="1" applyFont="1" applyFill="1" applyBorder="1" applyProtection="1">
      <protection locked="0"/>
    </xf>
    <xf numFmtId="0" fontId="63" fillId="91" borderId="83" xfId="0" applyFont="1" applyFill="1" applyBorder="1" applyProtection="1">
      <protection locked="0"/>
    </xf>
    <xf numFmtId="1" fontId="63" fillId="91" borderId="83" xfId="0" applyNumberFormat="1" applyFont="1" applyFill="1" applyBorder="1" applyAlignment="1" applyProtection="1">
      <alignment horizontal="center" vertical="center"/>
      <protection locked="0"/>
    </xf>
    <xf numFmtId="9" fontId="63" fillId="91" borderId="83" xfId="374" applyFont="1" applyFill="1" applyBorder="1" applyProtection="1">
      <protection locked="0"/>
    </xf>
    <xf numFmtId="9" fontId="26" fillId="91" borderId="83" xfId="374" applyFont="1" applyFill="1" applyBorder="1" applyAlignment="1">
      <alignment horizontal="left" vertical="top"/>
    </xf>
    <xf numFmtId="0" fontId="63" fillId="91" borderId="83" xfId="0" applyFont="1" applyFill="1" applyBorder="1" applyAlignment="1" applyProtection="1">
      <alignment horizontal="center" vertical="center"/>
      <protection locked="0"/>
    </xf>
    <xf numFmtId="194" fontId="63" fillId="91" borderId="83" xfId="0" applyNumberFormat="1" applyFont="1" applyFill="1" applyBorder="1" applyAlignment="1" applyProtection="1">
      <alignment horizontal="center" vertical="center"/>
      <protection locked="0"/>
    </xf>
    <xf numFmtId="0" fontId="63" fillId="91" borderId="83" xfId="0" applyFont="1" applyFill="1" applyBorder="1" applyAlignment="1" applyProtection="1">
      <alignment horizontal="center" vertical="center"/>
      <protection hidden="1"/>
    </xf>
    <xf numFmtId="14" fontId="26" fillId="91" borderId="83" xfId="0" applyNumberFormat="1" applyFont="1" applyFill="1" applyBorder="1" applyAlignment="1">
      <alignment horizontal="center" vertical="center"/>
    </xf>
    <xf numFmtId="14" fontId="63" fillId="91" borderId="83" xfId="221" applyNumberFormat="1" applyFont="1" applyFill="1" applyBorder="1" applyAlignment="1" applyProtection="1">
      <alignment horizontal="center" vertical="center"/>
      <protection locked="0"/>
    </xf>
    <xf numFmtId="193" fontId="63" fillId="91" borderId="83" xfId="221" applyNumberFormat="1" applyFont="1" applyFill="1" applyBorder="1" applyAlignment="1" applyProtection="1">
      <alignment horizontal="left" vertical="center"/>
      <protection locked="0"/>
    </xf>
    <xf numFmtId="43" fontId="63" fillId="91" borderId="83" xfId="221" applyFont="1" applyFill="1" applyBorder="1" applyAlignment="1" applyProtection="1">
      <alignment horizontal="center" vertical="center"/>
      <protection locked="0"/>
    </xf>
    <xf numFmtId="2" fontId="63" fillId="91" borderId="83" xfId="221" applyNumberFormat="1" applyFont="1" applyFill="1" applyBorder="1" applyAlignment="1" applyProtection="1">
      <alignment horizontal="center" vertical="center"/>
      <protection locked="0"/>
    </xf>
    <xf numFmtId="2" fontId="63" fillId="91" borderId="83" xfId="0" applyNumberFormat="1" applyFont="1" applyFill="1" applyBorder="1" applyAlignment="1" applyProtection="1">
      <alignment horizontal="center" vertical="center"/>
      <protection hidden="1"/>
    </xf>
    <xf numFmtId="4" fontId="63" fillId="91" borderId="83" xfId="0" applyNumberFormat="1" applyFont="1" applyFill="1" applyBorder="1" applyAlignment="1">
      <alignment horizontal="right" vertical="top"/>
    </xf>
    <xf numFmtId="43" fontId="63" fillId="89" borderId="83" xfId="221" applyFont="1" applyFill="1" applyBorder="1" applyAlignment="1" applyProtection="1">
      <alignment horizontal="left" vertical="center"/>
      <protection locked="0"/>
    </xf>
    <xf numFmtId="2" fontId="63" fillId="49" borderId="83" xfId="0" applyNumberFormat="1" applyFont="1" applyFill="1" applyBorder="1" applyAlignment="1" applyProtection="1">
      <alignment horizontal="center" vertical="center"/>
      <protection locked="0"/>
    </xf>
    <xf numFmtId="2" fontId="63" fillId="89" borderId="83" xfId="0" applyNumberFormat="1" applyFont="1" applyFill="1" applyBorder="1" applyAlignment="1" applyProtection="1">
      <alignment horizontal="right" vertical="center"/>
      <protection locked="0"/>
    </xf>
    <xf numFmtId="14" fontId="26" fillId="49" borderId="83" xfId="0" applyNumberFormat="1" applyFont="1" applyFill="1" applyBorder="1" applyAlignment="1">
      <alignment horizontal="left" vertical="top"/>
    </xf>
    <xf numFmtId="49" fontId="63" fillId="0" borderId="83" xfId="0" applyNumberFormat="1" applyFont="1" applyBorder="1" applyAlignment="1" applyProtection="1">
      <alignment horizontal="center" vertical="center"/>
      <protection hidden="1"/>
    </xf>
    <xf numFmtId="195" fontId="63" fillId="0" borderId="83" xfId="714" quotePrefix="1" applyNumberFormat="1" applyFont="1" applyFill="1" applyBorder="1" applyAlignment="1">
      <alignment horizontal="center" vertical="center"/>
    </xf>
    <xf numFmtId="2" fontId="63" fillId="0" borderId="83" xfId="714" quotePrefix="1" applyNumberFormat="1" applyFont="1" applyFill="1" applyBorder="1" applyAlignment="1">
      <alignment horizontal="center" vertical="center"/>
    </xf>
    <xf numFmtId="49" fontId="0" fillId="0" borderId="83" xfId="0" quotePrefix="1" applyNumberFormat="1" applyBorder="1" applyAlignment="1">
      <alignment horizontal="center" vertical="center"/>
    </xf>
    <xf numFmtId="0" fontId="0" fillId="0" borderId="83" xfId="0" applyBorder="1"/>
    <xf numFmtId="0" fontId="0" fillId="0" borderId="83" xfId="0" applyBorder="1" applyAlignment="1">
      <alignment horizontal="center" vertical="center"/>
    </xf>
    <xf numFmtId="0" fontId="63" fillId="0" borderId="83" xfId="0" applyFont="1" applyBorder="1" applyAlignment="1" applyProtection="1">
      <alignment vertical="center"/>
      <protection locked="0"/>
    </xf>
    <xf numFmtId="9" fontId="63" fillId="0" borderId="83" xfId="374" applyFont="1" applyFill="1" applyBorder="1" applyAlignment="1" applyProtection="1">
      <alignment vertical="center"/>
      <protection locked="0"/>
    </xf>
    <xf numFmtId="0" fontId="26" fillId="0" borderId="83" xfId="0" applyFont="1" applyBorder="1" applyAlignment="1">
      <alignment horizontal="left" vertical="center"/>
    </xf>
    <xf numFmtId="9" fontId="26" fillId="0" borderId="83" xfId="374" applyFont="1" applyFill="1" applyBorder="1" applyAlignment="1">
      <alignment horizontal="left" vertical="center"/>
    </xf>
    <xf numFmtId="0" fontId="26" fillId="0" borderId="84" xfId="0" applyFont="1" applyBorder="1" applyAlignment="1">
      <alignment horizontal="left" vertical="top"/>
    </xf>
    <xf numFmtId="14" fontId="63" fillId="0" borderId="84" xfId="0" applyNumberFormat="1" applyFont="1" applyBorder="1" applyAlignment="1" applyProtection="1">
      <alignment horizontal="center"/>
      <protection locked="0"/>
    </xf>
    <xf numFmtId="0" fontId="63" fillId="0" borderId="84" xfId="0" quotePrefix="1" applyFont="1" applyBorder="1" applyProtection="1">
      <protection locked="0"/>
    </xf>
    <xf numFmtId="0" fontId="63" fillId="0" borderId="84" xfId="0" applyFont="1" applyBorder="1" applyAlignment="1" applyProtection="1">
      <alignment vertical="center"/>
      <protection locked="0"/>
    </xf>
    <xf numFmtId="0" fontId="63" fillId="0" borderId="84" xfId="0" applyFont="1" applyBorder="1" applyProtection="1">
      <protection locked="0"/>
    </xf>
    <xf numFmtId="1" fontId="63" fillId="0" borderId="84" xfId="0" applyNumberFormat="1" applyFont="1" applyBorder="1" applyAlignment="1" applyProtection="1">
      <alignment horizontal="center" vertical="center"/>
      <protection locked="0"/>
    </xf>
    <xf numFmtId="9" fontId="63" fillId="0" borderId="84" xfId="374" applyFont="1" applyFill="1" applyBorder="1" applyProtection="1">
      <protection locked="0"/>
    </xf>
    <xf numFmtId="9" fontId="26" fillId="0" borderId="84" xfId="374" applyFont="1" applyFill="1" applyBorder="1" applyAlignment="1">
      <alignment horizontal="left" vertical="top"/>
    </xf>
    <xf numFmtId="0" fontId="63" fillId="0" borderId="84" xfId="0" applyFont="1" applyBorder="1" applyAlignment="1" applyProtection="1">
      <alignment horizontal="center" vertical="center"/>
      <protection locked="0"/>
    </xf>
    <xf numFmtId="0" fontId="26" fillId="5" borderId="84" xfId="0" applyFont="1" applyFill="1" applyBorder="1" applyAlignment="1">
      <alignment horizontal="left" vertical="top"/>
    </xf>
    <xf numFmtId="194" fontId="63" fillId="0" borderId="84" xfId="0" applyNumberFormat="1" applyFont="1" applyBorder="1" applyAlignment="1" applyProtection="1">
      <alignment horizontal="center" vertical="center"/>
      <protection locked="0"/>
    </xf>
    <xf numFmtId="49" fontId="26" fillId="0" borderId="84" xfId="0" applyNumberFormat="1" applyFont="1" applyBorder="1" applyAlignment="1" applyProtection="1">
      <alignment horizontal="center" vertical="center"/>
      <protection hidden="1"/>
    </xf>
    <xf numFmtId="1" fontId="63" fillId="5" borderId="84" xfId="0" applyNumberFormat="1" applyFont="1" applyFill="1" applyBorder="1" applyAlignment="1" applyProtection="1">
      <alignment horizontal="center" vertical="center"/>
      <protection locked="0"/>
    </xf>
    <xf numFmtId="14" fontId="26" fillId="0" borderId="84" xfId="0" applyNumberFormat="1" applyFont="1" applyBorder="1" applyAlignment="1">
      <alignment horizontal="center" vertical="center"/>
    </xf>
    <xf numFmtId="0" fontId="0" fillId="0" borderId="84" xfId="0" applyBorder="1"/>
    <xf numFmtId="14" fontId="63" fillId="0" borderId="84" xfId="0" applyNumberFormat="1" applyFont="1" applyBorder="1" applyAlignment="1" applyProtection="1">
      <alignment horizontal="left" vertical="center"/>
      <protection locked="0"/>
    </xf>
    <xf numFmtId="14" fontId="26" fillId="0" borderId="84" xfId="0" applyNumberFormat="1" applyFont="1" applyBorder="1" applyAlignment="1">
      <alignment horizontal="left" vertical="top"/>
    </xf>
    <xf numFmtId="2" fontId="63" fillId="0" borderId="84" xfId="221" applyNumberFormat="1" applyFont="1" applyFill="1" applyBorder="1" applyAlignment="1" applyProtection="1">
      <alignment horizontal="center" vertical="center"/>
      <protection locked="0"/>
    </xf>
    <xf numFmtId="193" fontId="63" fillId="0" borderId="84" xfId="221" applyNumberFormat="1" applyFont="1" applyFill="1" applyBorder="1" applyAlignment="1" applyProtection="1">
      <alignment horizontal="center" vertical="center"/>
      <protection locked="0"/>
    </xf>
    <xf numFmtId="0" fontId="0" fillId="0" borderId="84" xfId="0" applyBorder="1" applyAlignment="1">
      <alignment horizontal="center" vertical="center"/>
    </xf>
    <xf numFmtId="43" fontId="63" fillId="0" borderId="84" xfId="221" applyFont="1" applyFill="1" applyBorder="1" applyAlignment="1" applyProtection="1">
      <alignment horizontal="center" vertical="center"/>
      <protection hidden="1"/>
    </xf>
    <xf numFmtId="4" fontId="63" fillId="0" borderId="84" xfId="0" applyNumberFormat="1" applyFont="1" applyBorder="1" applyAlignment="1">
      <alignment horizontal="right" vertical="top"/>
    </xf>
    <xf numFmtId="1" fontId="96" fillId="0" borderId="84" xfId="221" applyNumberFormat="1" applyFont="1" applyFill="1" applyBorder="1" applyAlignment="1" applyProtection="1">
      <alignment horizontal="center" vertical="center"/>
      <protection locked="0"/>
    </xf>
    <xf numFmtId="1" fontId="63" fillId="0" borderId="84" xfId="221" applyNumberFormat="1" applyFont="1" applyFill="1" applyBorder="1" applyAlignment="1" applyProtection="1">
      <alignment horizontal="center" vertical="center"/>
      <protection locked="0"/>
    </xf>
    <xf numFmtId="1" fontId="63" fillId="93" borderId="84" xfId="0" applyNumberFormat="1" applyFont="1" applyFill="1" applyBorder="1" applyAlignment="1" applyProtection="1">
      <alignment horizontal="center" vertical="center"/>
      <protection locked="0" hidden="1"/>
    </xf>
    <xf numFmtId="2" fontId="63" fillId="0" borderId="84" xfId="0" applyNumberFormat="1" applyFont="1" applyBorder="1" applyAlignment="1" applyProtection="1">
      <alignment horizontal="center" vertical="center"/>
      <protection locked="0"/>
    </xf>
    <xf numFmtId="2" fontId="63" fillId="93" borderId="84" xfId="0" applyNumberFormat="1" applyFont="1" applyFill="1" applyBorder="1" applyAlignment="1" applyProtection="1">
      <alignment horizontal="center" vertical="center"/>
      <protection hidden="1"/>
    </xf>
    <xf numFmtId="43" fontId="63" fillId="0" borderId="84" xfId="221" applyFont="1" applyFill="1" applyBorder="1" applyAlignment="1" applyProtection="1">
      <alignment horizontal="left" vertical="center"/>
      <protection locked="0"/>
    </xf>
    <xf numFmtId="43" fontId="63" fillId="93" borderId="84" xfId="221" applyFont="1" applyFill="1" applyBorder="1" applyAlignment="1" applyProtection="1">
      <alignment horizontal="right" vertical="center"/>
      <protection hidden="1"/>
    </xf>
    <xf numFmtId="0" fontId="26" fillId="49" borderId="83" xfId="0" applyFont="1" applyFill="1" applyBorder="1" applyAlignment="1" applyProtection="1">
      <alignment horizontal="center" vertical="center" wrapText="1"/>
      <protection hidden="1"/>
    </xf>
    <xf numFmtId="49" fontId="26" fillId="49" borderId="83" xfId="0" applyNumberFormat="1" applyFont="1" applyFill="1" applyBorder="1" applyAlignment="1">
      <alignment horizontal="left" vertical="top"/>
    </xf>
    <xf numFmtId="14" fontId="63" fillId="49" borderId="83" xfId="0" applyNumberFormat="1" applyFont="1" applyFill="1" applyBorder="1" applyAlignment="1" applyProtection="1">
      <alignment horizontal="center"/>
      <protection locked="0"/>
    </xf>
    <xf numFmtId="0" fontId="63" fillId="49" borderId="83" xfId="0" quotePrefix="1" applyFont="1" applyFill="1" applyBorder="1" applyProtection="1">
      <protection locked="0"/>
    </xf>
    <xf numFmtId="0" fontId="63" fillId="49" borderId="83" xfId="0" applyFont="1" applyFill="1" applyBorder="1" applyProtection="1">
      <protection locked="0"/>
    </xf>
    <xf numFmtId="9" fontId="63" fillId="49" borderId="83" xfId="374" applyFont="1" applyFill="1" applyBorder="1" applyProtection="1">
      <protection locked="0"/>
    </xf>
    <xf numFmtId="9" fontId="26" fillId="49" borderId="83" xfId="374" applyFont="1" applyFill="1" applyBorder="1" applyAlignment="1">
      <alignment horizontal="left" vertical="top"/>
    </xf>
    <xf numFmtId="0" fontId="63" fillId="49" borderId="83" xfId="0" applyFont="1" applyFill="1" applyBorder="1" applyAlignment="1" applyProtection="1">
      <alignment horizontal="center" vertical="center"/>
      <protection locked="0"/>
    </xf>
    <xf numFmtId="194" fontId="63" fillId="49" borderId="83" xfId="0" applyNumberFormat="1" applyFont="1" applyFill="1" applyBorder="1" applyAlignment="1" applyProtection="1">
      <alignment horizontal="center" vertical="center"/>
      <protection locked="0"/>
    </xf>
    <xf numFmtId="49" fontId="63" fillId="49" borderId="83" xfId="0" applyNumberFormat="1" applyFont="1" applyFill="1" applyBorder="1" applyAlignment="1" applyProtection="1">
      <alignment horizontal="center" vertical="center"/>
      <protection hidden="1"/>
    </xf>
    <xf numFmtId="49" fontId="0" fillId="49" borderId="83" xfId="0" quotePrefix="1" applyNumberFormat="1" applyFill="1" applyBorder="1" applyAlignment="1">
      <alignment horizontal="center" vertical="center"/>
    </xf>
    <xf numFmtId="0" fontId="0" fillId="49" borderId="83" xfId="0" applyFill="1" applyBorder="1"/>
    <xf numFmtId="14" fontId="26" fillId="49" borderId="83" xfId="0" applyNumberFormat="1" applyFont="1" applyFill="1" applyBorder="1" applyAlignment="1">
      <alignment horizontal="center" vertical="center"/>
    </xf>
    <xf numFmtId="2" fontId="63" fillId="49" borderId="83" xfId="221" applyNumberFormat="1" applyFont="1" applyFill="1" applyBorder="1" applyAlignment="1" applyProtection="1">
      <alignment horizontal="center" vertical="center"/>
      <protection locked="0"/>
    </xf>
    <xf numFmtId="193" fontId="63" fillId="49" borderId="83" xfId="221" applyNumberFormat="1" applyFont="1" applyFill="1" applyBorder="1" applyAlignment="1" applyProtection="1">
      <alignment horizontal="center" vertical="center"/>
      <protection locked="0"/>
    </xf>
    <xf numFmtId="196" fontId="0" fillId="49" borderId="83" xfId="0" applyNumberFormat="1" applyFill="1" applyBorder="1" applyAlignment="1">
      <alignment horizontal="left"/>
    </xf>
    <xf numFmtId="2" fontId="0" fillId="49" borderId="83" xfId="0" applyNumberFormat="1" applyFill="1" applyBorder="1"/>
    <xf numFmtId="0" fontId="0" fillId="49" borderId="83" xfId="0" applyFill="1" applyBorder="1" applyAlignment="1">
      <alignment horizontal="center" vertical="center"/>
    </xf>
    <xf numFmtId="43" fontId="63" fillId="49" borderId="83" xfId="221" applyFont="1" applyFill="1" applyBorder="1" applyAlignment="1" applyProtection="1">
      <alignment horizontal="center" vertical="center"/>
      <protection locked="0"/>
    </xf>
    <xf numFmtId="43" fontId="63" fillId="49" borderId="83" xfId="221" applyFont="1" applyFill="1" applyBorder="1" applyAlignment="1" applyProtection="1">
      <alignment horizontal="center" vertical="center"/>
      <protection hidden="1"/>
    </xf>
    <xf numFmtId="43" fontId="63" fillId="0" borderId="83" xfId="221" applyFont="1" applyBorder="1" applyAlignment="1" applyProtection="1">
      <alignment horizontal="center" vertical="center"/>
      <protection locked="0"/>
    </xf>
    <xf numFmtId="2" fontId="63" fillId="49" borderId="83" xfId="0" applyNumberFormat="1" applyFont="1" applyFill="1" applyBorder="1" applyAlignment="1" applyProtection="1">
      <alignment horizontal="right" vertical="center"/>
      <protection locked="0"/>
    </xf>
    <xf numFmtId="49" fontId="0" fillId="49" borderId="83" xfId="0" applyNumberFormat="1" applyFill="1" applyBorder="1" applyAlignment="1">
      <alignment horizontal="center" vertical="center"/>
    </xf>
    <xf numFmtId="0" fontId="63" fillId="49" borderId="83" xfId="0" applyFont="1" applyFill="1" applyBorder="1" applyAlignment="1" applyProtection="1">
      <alignment vertical="center"/>
      <protection locked="0"/>
    </xf>
    <xf numFmtId="14" fontId="26" fillId="0" borderId="45" xfId="0" applyNumberFormat="1" applyFont="1" applyBorder="1" applyAlignment="1">
      <alignment horizontal="center" vertical="center"/>
    </xf>
    <xf numFmtId="49" fontId="63" fillId="0" borderId="84" xfId="0" applyNumberFormat="1" applyFont="1" applyBorder="1" applyAlignment="1" applyProtection="1">
      <alignment horizontal="center" vertical="center"/>
      <protection hidden="1"/>
    </xf>
    <xf numFmtId="49" fontId="0" fillId="0" borderId="84" xfId="0" quotePrefix="1" applyNumberFormat="1" applyBorder="1" applyAlignment="1">
      <alignment horizontal="center" vertical="center"/>
    </xf>
    <xf numFmtId="4" fontId="63" fillId="49" borderId="84" xfId="0" applyNumberFormat="1" applyFont="1" applyFill="1" applyBorder="1" applyAlignment="1">
      <alignment horizontal="right" vertical="top"/>
    </xf>
    <xf numFmtId="0" fontId="123" fillId="5" borderId="83" xfId="0" applyFont="1" applyFill="1" applyBorder="1" applyAlignment="1" applyProtection="1">
      <alignment horizontal="center" vertical="center"/>
      <protection locked="0"/>
    </xf>
    <xf numFmtId="0" fontId="0" fillId="102" borderId="83" xfId="0" applyFill="1" applyBorder="1"/>
    <xf numFmtId="193" fontId="63" fillId="102" borderId="83" xfId="221" applyNumberFormat="1" applyFont="1" applyFill="1" applyBorder="1" applyAlignment="1" applyProtection="1">
      <alignment horizontal="left" vertical="center"/>
      <protection locked="0"/>
    </xf>
    <xf numFmtId="0" fontId="123" fillId="0" borderId="83" xfId="0" applyFont="1" applyBorder="1" applyAlignment="1" applyProtection="1">
      <alignment horizontal="center" vertical="center"/>
      <protection locked="0"/>
    </xf>
    <xf numFmtId="4" fontId="63" fillId="94" borderId="83" xfId="0" applyNumberFormat="1" applyFont="1" applyFill="1" applyBorder="1" applyAlignment="1">
      <alignment horizontal="right" vertical="top"/>
    </xf>
    <xf numFmtId="43" fontId="63" fillId="89" borderId="83" xfId="221" applyFont="1" applyFill="1" applyBorder="1" applyAlignment="1" applyProtection="1">
      <alignment horizontal="center" vertical="center"/>
      <protection locked="0"/>
    </xf>
    <xf numFmtId="49" fontId="0" fillId="5" borderId="83" xfId="0" quotePrefix="1" applyNumberFormat="1" applyFill="1" applyBorder="1" applyAlignment="1">
      <alignment horizontal="center" vertical="center"/>
    </xf>
    <xf numFmtId="0" fontId="0" fillId="101" borderId="83" xfId="0" applyFill="1" applyBorder="1"/>
    <xf numFmtId="0" fontId="63" fillId="49" borderId="83" xfId="0" applyFont="1" applyFill="1" applyBorder="1" applyAlignment="1" applyProtection="1">
      <alignment horizontal="center" vertical="center"/>
      <protection hidden="1"/>
    </xf>
    <xf numFmtId="49" fontId="63" fillId="49" borderId="83" xfId="0" quotePrefix="1" applyNumberFormat="1" applyFont="1" applyFill="1" applyBorder="1" applyAlignment="1" applyProtection="1">
      <alignment horizontal="center" vertical="center"/>
      <protection hidden="1"/>
    </xf>
    <xf numFmtId="0" fontId="0" fillId="89" borderId="83" xfId="0" applyFill="1" applyBorder="1" applyAlignment="1">
      <alignment horizontal="center" vertical="center"/>
    </xf>
    <xf numFmtId="0" fontId="26" fillId="49" borderId="84" xfId="0" quotePrefix="1" applyFont="1" applyFill="1" applyBorder="1" applyAlignment="1">
      <alignment horizontal="left" vertical="top"/>
    </xf>
    <xf numFmtId="0" fontId="26" fillId="0" borderId="84" xfId="0" applyFont="1" applyBorder="1" applyAlignment="1" applyProtection="1">
      <alignment horizontal="center" vertical="center" wrapText="1"/>
      <protection hidden="1"/>
    </xf>
    <xf numFmtId="49" fontId="26" fillId="0" borderId="84" xfId="0" quotePrefix="1" applyNumberFormat="1" applyFont="1" applyBorder="1" applyAlignment="1">
      <alignment horizontal="left" vertical="top"/>
    </xf>
    <xf numFmtId="0" fontId="26" fillId="0" borderId="84" xfId="0" quotePrefix="1" applyFont="1" applyBorder="1" applyAlignment="1">
      <alignment horizontal="left" vertical="top"/>
    </xf>
    <xf numFmtId="0" fontId="26" fillId="0" borderId="84" xfId="0" quotePrefix="1" applyFont="1" applyBorder="1" applyProtection="1">
      <protection locked="0"/>
    </xf>
    <xf numFmtId="0" fontId="26" fillId="0" borderId="84" xfId="0" applyFont="1" applyBorder="1" applyAlignment="1" applyProtection="1">
      <alignment vertical="center"/>
      <protection locked="0"/>
    </xf>
    <xf numFmtId="0" fontId="26" fillId="0" borderId="84" xfId="0" applyFont="1" applyBorder="1" applyProtection="1">
      <protection locked="0"/>
    </xf>
    <xf numFmtId="1" fontId="26" fillId="0" borderId="84" xfId="0" applyNumberFormat="1" applyFont="1" applyBorder="1" applyAlignment="1" applyProtection="1">
      <alignment horizontal="center" vertical="center"/>
      <protection locked="0"/>
    </xf>
    <xf numFmtId="9" fontId="26" fillId="0" borderId="84" xfId="374" applyFont="1" applyFill="1" applyBorder="1" applyProtection="1">
      <protection locked="0"/>
    </xf>
    <xf numFmtId="0" fontId="26" fillId="5" borderId="84" xfId="0" applyFont="1" applyFill="1" applyBorder="1" applyAlignment="1" applyProtection="1">
      <alignment horizontal="center" vertical="center"/>
      <protection locked="0"/>
    </xf>
    <xf numFmtId="194" fontId="63" fillId="5" borderId="84" xfId="0" applyNumberFormat="1" applyFont="1" applyFill="1" applyBorder="1" applyAlignment="1" applyProtection="1">
      <alignment horizontal="center" vertical="center"/>
      <protection locked="0"/>
    </xf>
    <xf numFmtId="0" fontId="63" fillId="0" borderId="84" xfId="0" applyFont="1" applyBorder="1" applyAlignment="1" applyProtection="1">
      <alignment horizontal="center" vertical="center"/>
      <protection hidden="1"/>
    </xf>
    <xf numFmtId="49" fontId="63" fillId="0" borderId="84" xfId="0" quotePrefix="1" applyNumberFormat="1" applyFont="1" applyBorder="1" applyAlignment="1" applyProtection="1">
      <alignment horizontal="center" vertical="center"/>
      <protection hidden="1"/>
    </xf>
    <xf numFmtId="0" fontId="0" fillId="49" borderId="84" xfId="0" applyFill="1" applyBorder="1" applyAlignment="1">
      <alignment horizontal="center" vertical="center"/>
    </xf>
    <xf numFmtId="2" fontId="63" fillId="0" borderId="84" xfId="0" applyNumberFormat="1" applyFont="1" applyBorder="1" applyAlignment="1" applyProtection="1">
      <alignment horizontal="right" vertical="center"/>
      <protection locked="0"/>
    </xf>
    <xf numFmtId="0" fontId="26" fillId="0" borderId="83" xfId="0" quotePrefix="1" applyFont="1" applyBorder="1" applyProtection="1">
      <protection locked="0"/>
    </xf>
    <xf numFmtId="0" fontId="26" fillId="0" borderId="83" xfId="0" applyFont="1" applyBorder="1" applyAlignment="1" applyProtection="1">
      <alignment vertical="center"/>
      <protection locked="0"/>
    </xf>
    <xf numFmtId="0" fontId="26" fillId="5" borderId="83" xfId="0" applyFont="1" applyFill="1" applyBorder="1" applyAlignment="1" applyProtection="1">
      <alignment horizontal="center" vertical="center"/>
      <protection locked="0"/>
    </xf>
    <xf numFmtId="49" fontId="63" fillId="0" borderId="83" xfId="0" quotePrefix="1" applyNumberFormat="1" applyFont="1" applyBorder="1" applyAlignment="1" applyProtection="1">
      <alignment horizontal="center" vertical="center"/>
      <protection hidden="1"/>
    </xf>
    <xf numFmtId="2" fontId="63" fillId="92" borderId="84" xfId="0" applyNumberFormat="1" applyFont="1" applyFill="1" applyBorder="1" applyAlignment="1" applyProtection="1">
      <alignment horizontal="right" vertical="center"/>
      <protection locked="0"/>
    </xf>
    <xf numFmtId="49" fontId="0" fillId="0" borderId="83" xfId="0" applyNumberFormat="1" applyBorder="1" applyAlignment="1">
      <alignment horizontal="center" vertical="center"/>
    </xf>
    <xf numFmtId="49" fontId="26" fillId="0" borderId="83" xfId="0" quotePrefix="1" applyNumberFormat="1" applyFont="1" applyBorder="1" applyAlignment="1">
      <alignment horizontal="left" vertical="top"/>
    </xf>
    <xf numFmtId="9" fontId="63" fillId="0" borderId="84" xfId="374" applyFont="1" applyBorder="1" applyProtection="1">
      <protection locked="0"/>
    </xf>
    <xf numFmtId="0" fontId="0" fillId="0" borderId="84" xfId="0" quotePrefix="1" applyBorder="1" applyAlignment="1">
      <alignment horizontal="center" vertical="center"/>
    </xf>
    <xf numFmtId="0" fontId="26" fillId="0" borderId="83" xfId="0" quotePrefix="1" applyFont="1" applyBorder="1" applyAlignment="1">
      <alignment horizontal="left" vertical="top"/>
    </xf>
    <xf numFmtId="0" fontId="124" fillId="0" borderId="83" xfId="0" quotePrefix="1" applyFont="1" applyBorder="1" applyAlignment="1">
      <alignment horizontal="center" vertical="center"/>
    </xf>
    <xf numFmtId="14" fontId="69" fillId="0" borderId="83" xfId="0" applyNumberFormat="1" applyFont="1" applyBorder="1" applyAlignment="1">
      <alignment horizontal="center" vertical="center"/>
    </xf>
    <xf numFmtId="4" fontId="79" fillId="0" borderId="83" xfId="0" applyNumberFormat="1" applyFont="1" applyBorder="1" applyAlignment="1">
      <alignment horizontal="right" vertical="top"/>
    </xf>
    <xf numFmtId="0" fontId="26" fillId="0" borderId="45" xfId="0" applyFont="1" applyBorder="1" applyAlignment="1">
      <alignment horizontal="left" vertical="center"/>
    </xf>
    <xf numFmtId="9" fontId="26" fillId="0" borderId="45" xfId="374" applyFont="1" applyFill="1" applyBorder="1" applyAlignment="1">
      <alignment horizontal="left" vertical="center"/>
    </xf>
    <xf numFmtId="14" fontId="69" fillId="0" borderId="45" xfId="0" applyNumberFormat="1" applyFont="1" applyBorder="1" applyAlignment="1">
      <alignment horizontal="center" vertical="center"/>
    </xf>
    <xf numFmtId="4" fontId="0" fillId="0" borderId="83" xfId="0" applyNumberFormat="1" applyBorder="1"/>
    <xf numFmtId="0" fontId="26" fillId="0" borderId="85" xfId="0" applyFont="1" applyBorder="1" applyAlignment="1">
      <alignment horizontal="left" vertical="top"/>
    </xf>
    <xf numFmtId="49" fontId="0" fillId="0" borderId="83" xfId="0" applyNumberFormat="1" applyBorder="1"/>
    <xf numFmtId="14" fontId="0" fillId="0" borderId="83" xfId="0" applyNumberFormat="1" applyBorder="1" applyAlignment="1">
      <alignment horizontal="center" vertical="center"/>
    </xf>
    <xf numFmtId="0" fontId="104" fillId="85" borderId="83" xfId="0" applyFont="1" applyFill="1" applyBorder="1" applyAlignment="1" applyProtection="1">
      <alignment horizontal="center" vertical="center" wrapText="1"/>
      <protection hidden="1"/>
    </xf>
    <xf numFmtId="0" fontId="0" fillId="85" borderId="83" xfId="0" quotePrefix="1" applyFill="1" applyBorder="1"/>
    <xf numFmtId="0" fontId="0" fillId="85" borderId="83" xfId="0" applyFill="1" applyBorder="1"/>
    <xf numFmtId="14" fontId="0" fillId="85" borderId="83" xfId="0" applyNumberFormat="1" applyFill="1" applyBorder="1" applyAlignment="1" applyProtection="1">
      <alignment horizontal="center"/>
      <protection locked="0"/>
    </xf>
    <xf numFmtId="0" fontId="104" fillId="85" borderId="83" xfId="0" applyFont="1" applyFill="1" applyBorder="1" applyAlignment="1" applyProtection="1">
      <alignment horizontal="center"/>
      <protection locked="0"/>
    </xf>
    <xf numFmtId="0" fontId="104" fillId="85" borderId="83" xfId="0" applyFont="1" applyFill="1" applyBorder="1" applyAlignment="1" applyProtection="1">
      <alignment horizontal="center" vertical="center"/>
      <protection locked="0"/>
    </xf>
    <xf numFmtId="194" fontId="104" fillId="85" borderId="83" xfId="0" applyNumberFormat="1" applyFont="1" applyFill="1" applyBorder="1" applyAlignment="1" applyProtection="1">
      <alignment horizontal="center" vertical="center"/>
      <protection locked="0"/>
    </xf>
    <xf numFmtId="0" fontId="104" fillId="85" borderId="83" xfId="0" applyFont="1" applyFill="1" applyBorder="1" applyAlignment="1" applyProtection="1">
      <alignment horizontal="center" vertical="center"/>
      <protection hidden="1"/>
    </xf>
    <xf numFmtId="0" fontId="0" fillId="85" borderId="83" xfId="0" applyFill="1" applyBorder="1" applyAlignment="1">
      <alignment horizontal="center" vertical="center"/>
    </xf>
    <xf numFmtId="14" fontId="0" fillId="85" borderId="83" xfId="0" applyNumberFormat="1" applyFill="1" applyBorder="1" applyAlignment="1">
      <alignment horizontal="center" vertical="center"/>
    </xf>
    <xf numFmtId="14" fontId="0" fillId="85" borderId="83" xfId="0" applyNumberFormat="1" applyFill="1" applyBorder="1"/>
    <xf numFmtId="14" fontId="104" fillId="85" borderId="83" xfId="0" applyNumberFormat="1" applyFont="1" applyFill="1" applyBorder="1" applyAlignment="1">
      <alignment horizontal="left" vertical="top"/>
    </xf>
    <xf numFmtId="0" fontId="104" fillId="85" borderId="83" xfId="0" applyFont="1" applyFill="1" applyBorder="1" applyAlignment="1">
      <alignment horizontal="left" vertical="top"/>
    </xf>
    <xf numFmtId="2" fontId="104" fillId="85" borderId="83" xfId="0" applyNumberFormat="1" applyFont="1" applyFill="1" applyBorder="1" applyAlignment="1" applyProtection="1">
      <alignment horizontal="center" vertical="center"/>
      <protection hidden="1"/>
    </xf>
    <xf numFmtId="0" fontId="126" fillId="5" borderId="83" xfId="0" applyFont="1" applyFill="1" applyBorder="1" applyAlignment="1">
      <alignment horizontal="center" vertical="center"/>
    </xf>
    <xf numFmtId="0" fontId="63" fillId="0" borderId="83" xfId="0" quotePrefix="1" applyFont="1" applyBorder="1" applyAlignment="1">
      <alignment horizontal="center" vertical="center"/>
    </xf>
    <xf numFmtId="1" fontId="63" fillId="0" borderId="83" xfId="603" quotePrefix="1" applyNumberFormat="1" applyFont="1" applyBorder="1" applyAlignment="1">
      <alignment horizontal="center" vertical="center"/>
    </xf>
    <xf numFmtId="14" fontId="63" fillId="0" borderId="86" xfId="0" applyNumberFormat="1" applyFont="1" applyBorder="1" applyAlignment="1">
      <alignment horizontal="center" vertical="center"/>
    </xf>
    <xf numFmtId="0" fontId="119" fillId="97" borderId="53" xfId="0" applyFont="1" applyFill="1" applyBorder="1" applyAlignment="1" applyProtection="1">
      <alignment horizontal="center" vertical="center" wrapText="1"/>
      <protection locked="0"/>
    </xf>
    <xf numFmtId="0" fontId="119" fillId="97" borderId="52" xfId="0" applyFont="1" applyFill="1" applyBorder="1" applyAlignment="1" applyProtection="1">
      <alignment horizontal="center" vertical="center" wrapText="1"/>
      <protection locked="0"/>
    </xf>
    <xf numFmtId="0" fontId="119" fillId="84" borderId="48" xfId="0" applyFont="1" applyFill="1" applyBorder="1" applyAlignment="1" applyProtection="1">
      <alignment horizontal="center" vertical="center" wrapText="1"/>
      <protection locked="0"/>
    </xf>
    <xf numFmtId="0" fontId="119" fillId="96" borderId="48" xfId="0" applyFont="1" applyFill="1" applyBorder="1" applyAlignment="1" applyProtection="1">
      <alignment horizontal="center" vertical="center" wrapText="1"/>
      <protection locked="0"/>
    </xf>
    <xf numFmtId="0" fontId="119" fillId="90" borderId="48" xfId="0" applyFont="1" applyFill="1" applyBorder="1" applyAlignment="1" applyProtection="1">
      <alignment horizontal="center" vertical="center" wrapText="1"/>
      <protection locked="0"/>
    </xf>
    <xf numFmtId="0" fontId="119" fillId="90" borderId="48" xfId="0" applyFont="1" applyFill="1" applyBorder="1" applyAlignment="1" applyProtection="1">
      <alignment vertical="center" wrapText="1"/>
      <protection locked="0"/>
    </xf>
    <xf numFmtId="0" fontId="119" fillId="104" borderId="48" xfId="0" applyFont="1" applyFill="1" applyBorder="1" applyAlignment="1" applyProtection="1">
      <alignment horizontal="center" vertical="center" wrapText="1"/>
      <protection locked="0"/>
    </xf>
    <xf numFmtId="0" fontId="119" fillId="103" borderId="48" xfId="0" applyFont="1" applyFill="1" applyBorder="1" applyAlignment="1" applyProtection="1">
      <alignment horizontal="center" vertical="center" wrapText="1"/>
      <protection locked="0"/>
    </xf>
    <xf numFmtId="0" fontId="127" fillId="49" borderId="48" xfId="0" applyFont="1" applyFill="1" applyBorder="1" applyAlignment="1" applyProtection="1">
      <alignment horizontal="center" vertical="center" wrapText="1"/>
      <protection locked="0"/>
    </xf>
    <xf numFmtId="0" fontId="128" fillId="90" borderId="48" xfId="0" applyFont="1" applyFill="1" applyBorder="1" applyAlignment="1" applyProtection="1">
      <alignment horizontal="center" vertical="center" wrapText="1"/>
      <protection locked="0"/>
    </xf>
    <xf numFmtId="0" fontId="0" fillId="0" borderId="45" xfId="0" applyBorder="1" applyAlignment="1">
      <alignment horizontal="left" vertical="top"/>
    </xf>
    <xf numFmtId="0" fontId="0" fillId="5" borderId="83" xfId="0" applyFill="1" applyBorder="1" applyAlignment="1" applyProtection="1">
      <alignment horizontal="left" vertical="center" wrapText="1"/>
      <protection locked="0"/>
    </xf>
    <xf numFmtId="0" fontId="0" fillId="5" borderId="45" xfId="0" applyFill="1" applyBorder="1" applyAlignment="1" applyProtection="1">
      <alignment horizontal="center" vertical="center" wrapText="1"/>
      <protection hidden="1"/>
    </xf>
    <xf numFmtId="49" fontId="0" fillId="0" borderId="45" xfId="0" applyNumberFormat="1" applyBorder="1" applyAlignment="1">
      <alignment horizontal="left" vertical="top"/>
    </xf>
    <xf numFmtId="14" fontId="0" fillId="0" borderId="45" xfId="0" applyNumberFormat="1" applyBorder="1" applyAlignment="1" applyProtection="1">
      <alignment horizontal="center"/>
      <protection locked="0"/>
    </xf>
    <xf numFmtId="0" fontId="0" fillId="5" borderId="45" xfId="0" applyFill="1" applyBorder="1" applyAlignment="1">
      <alignment horizontal="left" vertical="top"/>
    </xf>
    <xf numFmtId="0" fontId="0" fillId="0" borderId="45" xfId="0" quotePrefix="1" applyBorder="1" applyProtection="1">
      <protection locked="0"/>
    </xf>
    <xf numFmtId="0" fontId="0" fillId="0" borderId="45" xfId="0" applyBorder="1" applyProtection="1">
      <protection locked="0"/>
    </xf>
    <xf numFmtId="1" fontId="0" fillId="5" borderId="83" xfId="0" applyNumberFormat="1" applyFill="1" applyBorder="1" applyAlignment="1" applyProtection="1">
      <alignment horizontal="center" vertical="center"/>
      <protection locked="0"/>
    </xf>
    <xf numFmtId="9" fontId="0" fillId="0" borderId="83" xfId="374" applyFont="1" applyBorder="1" applyProtection="1">
      <protection locked="0"/>
    </xf>
    <xf numFmtId="0" fontId="0" fillId="5" borderId="83" xfId="0" applyFill="1" applyBorder="1" applyAlignment="1">
      <alignment horizontal="left" vertical="top"/>
    </xf>
    <xf numFmtId="9" fontId="0" fillId="5" borderId="83" xfId="374" applyFont="1" applyFill="1" applyBorder="1" applyAlignment="1">
      <alignment horizontal="left" vertical="top"/>
    </xf>
    <xf numFmtId="0" fontId="0" fillId="5" borderId="83" xfId="0" applyFill="1" applyBorder="1" applyAlignment="1" applyProtection="1">
      <alignment horizontal="center" vertical="center"/>
      <protection locked="0"/>
    </xf>
    <xf numFmtId="194" fontId="0" fillId="5" borderId="83" xfId="0" applyNumberFormat="1" applyFill="1" applyBorder="1" applyAlignment="1" applyProtection="1">
      <alignment horizontal="center" vertical="center"/>
      <protection locked="0"/>
    </xf>
    <xf numFmtId="0" fontId="0" fillId="0" borderId="83" xfId="0" applyBorder="1" applyAlignment="1" applyProtection="1">
      <alignment horizontal="center" vertical="center"/>
      <protection hidden="1"/>
    </xf>
    <xf numFmtId="1" fontId="0" fillId="0" borderId="83" xfId="0" quotePrefix="1" applyNumberFormat="1" applyBorder="1" applyAlignment="1" applyProtection="1">
      <alignment horizontal="center" vertical="center"/>
      <protection hidden="1"/>
    </xf>
    <xf numFmtId="14" fontId="0" fillId="5" borderId="83" xfId="0" applyNumberFormat="1" applyFill="1" applyBorder="1" applyAlignment="1">
      <alignment horizontal="center" vertical="center"/>
    </xf>
    <xf numFmtId="14" fontId="0" fillId="5" borderId="83" xfId="221" applyNumberFormat="1" applyFont="1" applyFill="1" applyBorder="1" applyAlignment="1" applyProtection="1">
      <alignment horizontal="center" vertical="center"/>
      <protection locked="0"/>
    </xf>
    <xf numFmtId="14" fontId="0" fillId="5" borderId="83" xfId="0" applyNumberFormat="1" applyFill="1" applyBorder="1" applyAlignment="1" applyProtection="1">
      <alignment horizontal="left" vertical="center"/>
      <protection locked="0"/>
    </xf>
    <xf numFmtId="14" fontId="0" fillId="0" borderId="83" xfId="0" applyNumberFormat="1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2" fontId="0" fillId="0" borderId="83" xfId="221" applyNumberFormat="1" applyFont="1" applyFill="1" applyBorder="1" applyAlignment="1" applyProtection="1">
      <alignment horizontal="center" vertical="center"/>
      <protection locked="0"/>
    </xf>
    <xf numFmtId="193" fontId="0" fillId="0" borderId="83" xfId="221" applyNumberFormat="1" applyFont="1" applyFill="1" applyBorder="1" applyAlignment="1" applyProtection="1">
      <alignment horizontal="center" vertical="center"/>
      <protection locked="0"/>
    </xf>
    <xf numFmtId="43" fontId="0" fillId="0" borderId="83" xfId="221" applyFont="1" applyFill="1" applyBorder="1" applyAlignment="1" applyProtection="1">
      <alignment horizontal="center" vertical="center"/>
      <protection locked="0"/>
    </xf>
    <xf numFmtId="2" fontId="0" fillId="5" borderId="83" xfId="0" applyNumberFormat="1" applyFill="1" applyBorder="1" applyAlignment="1" applyProtection="1">
      <alignment horizontal="center" vertical="center"/>
      <protection hidden="1"/>
    </xf>
    <xf numFmtId="43" fontId="0" fillId="5" borderId="83" xfId="221" applyFont="1" applyFill="1" applyBorder="1" applyAlignment="1" applyProtection="1">
      <alignment horizontal="center" vertical="center"/>
      <protection locked="0"/>
    </xf>
    <xf numFmtId="43" fontId="0" fillId="5" borderId="83" xfId="221" applyFont="1" applyFill="1" applyBorder="1" applyAlignment="1" applyProtection="1">
      <alignment horizontal="center" vertical="center"/>
      <protection hidden="1"/>
    </xf>
    <xf numFmtId="4" fontId="0" fillId="5" borderId="83" xfId="0" applyNumberFormat="1" applyFill="1" applyBorder="1" applyAlignment="1">
      <alignment horizontal="right" vertical="top"/>
    </xf>
    <xf numFmtId="1" fontId="0" fillId="0" borderId="83" xfId="0" applyNumberFormat="1" applyBorder="1" applyAlignment="1" applyProtection="1">
      <alignment horizontal="center" vertical="center"/>
      <protection locked="0"/>
    </xf>
    <xf numFmtId="1" fontId="0" fillId="0" borderId="83" xfId="221" applyNumberFormat="1" applyFont="1" applyFill="1" applyBorder="1" applyAlignment="1" applyProtection="1">
      <alignment horizontal="center" vertical="center"/>
      <protection locked="0"/>
    </xf>
    <xf numFmtId="1" fontId="94" fillId="0" borderId="83" xfId="221" applyNumberFormat="1" applyFont="1" applyFill="1" applyBorder="1" applyAlignment="1" applyProtection="1">
      <alignment horizontal="center" vertical="center"/>
      <protection locked="0"/>
    </xf>
    <xf numFmtId="2" fontId="0" fillId="0" borderId="83" xfId="0" applyNumberFormat="1" applyBorder="1" applyAlignment="1" applyProtection="1">
      <alignment horizontal="center" vertical="center"/>
      <protection locked="0"/>
    </xf>
    <xf numFmtId="1" fontId="0" fillId="93" borderId="83" xfId="0" applyNumberFormat="1" applyFill="1" applyBorder="1" applyAlignment="1" applyProtection="1">
      <alignment horizontal="center" vertical="center"/>
      <protection locked="0" hidden="1"/>
    </xf>
    <xf numFmtId="2" fontId="0" fillId="5" borderId="83" xfId="0" applyNumberFormat="1" applyFill="1" applyBorder="1" applyAlignment="1" applyProtection="1">
      <alignment horizontal="center" vertical="center"/>
      <protection locked="0"/>
    </xf>
    <xf numFmtId="43" fontId="0" fillId="0" borderId="84" xfId="221" applyFont="1" applyFill="1" applyBorder="1" applyAlignment="1" applyProtection="1">
      <alignment horizontal="center" vertical="center"/>
      <protection locked="0"/>
    </xf>
    <xf numFmtId="2" fontId="0" fillId="0" borderId="73" xfId="0" applyNumberFormat="1" applyBorder="1" applyAlignment="1" applyProtection="1">
      <alignment horizontal="center" vertical="center"/>
      <protection locked="0"/>
    </xf>
    <xf numFmtId="2" fontId="0" fillId="93" borderId="83" xfId="0" applyNumberFormat="1" applyFill="1" applyBorder="1" applyAlignment="1" applyProtection="1">
      <alignment horizontal="center" vertical="center"/>
      <protection hidden="1"/>
    </xf>
    <xf numFmtId="43" fontId="0" fillId="0" borderId="83" xfId="221" applyFont="1" applyFill="1" applyBorder="1" applyAlignment="1" applyProtection="1">
      <alignment horizontal="center" vertical="center" wrapText="1"/>
      <protection locked="0"/>
    </xf>
    <xf numFmtId="43" fontId="0" fillId="0" borderId="83" xfId="221" applyFont="1" applyFill="1" applyBorder="1" applyAlignment="1" applyProtection="1">
      <alignment horizontal="left" vertical="center"/>
      <protection locked="0"/>
    </xf>
    <xf numFmtId="43" fontId="0" fillId="93" borderId="83" xfId="221" applyFont="1" applyFill="1" applyBorder="1" applyAlignment="1" applyProtection="1">
      <alignment horizontal="right" vertical="center"/>
      <protection hidden="1"/>
    </xf>
    <xf numFmtId="2" fontId="0" fillId="0" borderId="83" xfId="0" applyNumberFormat="1" applyBorder="1" applyAlignment="1" applyProtection="1">
      <alignment horizontal="right" vertical="center"/>
      <protection locked="0"/>
    </xf>
    <xf numFmtId="2" fontId="0" fillId="92" borderId="83" xfId="0" applyNumberFormat="1" applyFill="1" applyBorder="1" applyAlignment="1" applyProtection="1">
      <alignment horizontal="right" vertical="center"/>
      <protection locked="0"/>
    </xf>
    <xf numFmtId="43" fontId="0" fillId="0" borderId="45" xfId="221" applyFont="1" applyFill="1" applyBorder="1" applyAlignment="1" applyProtection="1">
      <alignment horizontal="center" vertical="center"/>
      <protection locked="0"/>
    </xf>
    <xf numFmtId="1" fontId="0" fillId="0" borderId="83" xfId="0" applyNumberFormat="1" applyBorder="1" applyAlignment="1" applyProtection="1">
      <alignment horizontal="center" vertical="center"/>
      <protection hidden="1"/>
    </xf>
    <xf numFmtId="4" fontId="0" fillId="49" borderId="83" xfId="0" applyNumberFormat="1" applyFill="1" applyBorder="1" applyAlignment="1">
      <alignment horizontal="right" vertical="top"/>
    </xf>
    <xf numFmtId="43" fontId="0" fillId="49" borderId="83" xfId="221" applyFont="1" applyFill="1" applyBorder="1" applyAlignment="1" applyProtection="1">
      <alignment horizontal="left" vertical="center"/>
      <protection locked="0"/>
    </xf>
    <xf numFmtId="1" fontId="0" fillId="49" borderId="83" xfId="0" applyNumberFormat="1" applyFill="1" applyBorder="1" applyAlignment="1" applyProtection="1">
      <alignment horizontal="center" vertical="center"/>
      <protection locked="0"/>
    </xf>
    <xf numFmtId="2" fontId="0" fillId="49" borderId="83" xfId="0" applyNumberFormat="1" applyFill="1" applyBorder="1" applyAlignment="1" applyProtection="1">
      <alignment horizontal="center" vertical="center"/>
      <protection locked="0"/>
    </xf>
    <xf numFmtId="43" fontId="0" fillId="49" borderId="84" xfId="221" applyFont="1" applyFill="1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 vertical="center" wrapText="1"/>
      <protection hidden="1"/>
    </xf>
    <xf numFmtId="9" fontId="0" fillId="0" borderId="83" xfId="374" applyFont="1" applyFill="1" applyBorder="1" applyProtection="1">
      <protection locked="0"/>
    </xf>
    <xf numFmtId="9" fontId="0" fillId="0" borderId="83" xfId="374" applyFont="1" applyFill="1" applyBorder="1" applyAlignment="1">
      <alignment horizontal="left" vertical="top"/>
    </xf>
    <xf numFmtId="0" fontId="0" fillId="0" borderId="83" xfId="0" applyBorder="1" applyAlignment="1" applyProtection="1">
      <alignment horizontal="center" vertical="center"/>
      <protection locked="0"/>
    </xf>
    <xf numFmtId="194" fontId="0" fillId="0" borderId="83" xfId="0" applyNumberFormat="1" applyBorder="1" applyAlignment="1" applyProtection="1">
      <alignment horizontal="center" vertical="center"/>
      <protection locked="0"/>
    </xf>
    <xf numFmtId="14" fontId="0" fillId="0" borderId="83" xfId="221" applyNumberFormat="1" applyFont="1" applyFill="1" applyBorder="1" applyAlignment="1" applyProtection="1">
      <alignment horizontal="center" vertical="center"/>
      <protection locked="0"/>
    </xf>
    <xf numFmtId="14" fontId="0" fillId="0" borderId="83" xfId="0" applyNumberFormat="1" applyBorder="1" applyAlignment="1" applyProtection="1">
      <alignment horizontal="left" vertical="center"/>
      <protection locked="0"/>
    </xf>
    <xf numFmtId="2" fontId="0" fillId="0" borderId="83" xfId="0" applyNumberFormat="1" applyBorder="1" applyAlignment="1" applyProtection="1">
      <alignment horizontal="center" vertical="center"/>
      <protection hidden="1"/>
    </xf>
    <xf numFmtId="43" fontId="0" fillId="0" borderId="83" xfId="221" applyFont="1" applyFill="1" applyBorder="1" applyAlignment="1" applyProtection="1">
      <alignment horizontal="center" vertical="center"/>
      <protection hidden="1"/>
    </xf>
    <xf numFmtId="4" fontId="0" fillId="0" borderId="83" xfId="0" applyNumberFormat="1" applyBorder="1" applyAlignment="1">
      <alignment horizontal="right" vertical="top"/>
    </xf>
    <xf numFmtId="0" fontId="0" fillId="0" borderId="83" xfId="0" applyBorder="1" applyAlignment="1" applyProtection="1">
      <alignment horizontal="center" vertical="center" wrapText="1"/>
      <protection hidden="1"/>
    </xf>
    <xf numFmtId="49" fontId="0" fillId="0" borderId="83" xfId="0" applyNumberFormat="1" applyBorder="1" applyAlignment="1">
      <alignment horizontal="left" vertical="top"/>
    </xf>
    <xf numFmtId="14" fontId="0" fillId="0" borderId="83" xfId="0" applyNumberFormat="1" applyBorder="1" applyAlignment="1" applyProtection="1">
      <alignment horizontal="center"/>
      <protection locked="0"/>
    </xf>
    <xf numFmtId="0" fontId="0" fillId="0" borderId="83" xfId="0" quotePrefix="1" applyBorder="1" applyProtection="1">
      <protection locked="0"/>
    </xf>
    <xf numFmtId="0" fontId="0" fillId="0" borderId="83" xfId="0" applyBorder="1" applyProtection="1">
      <protection locked="0"/>
    </xf>
    <xf numFmtId="0" fontId="0" fillId="0" borderId="83" xfId="0" quotePrefix="1" applyBorder="1" applyAlignment="1" applyProtection="1">
      <alignment horizontal="center" vertical="center"/>
      <protection hidden="1"/>
    </xf>
    <xf numFmtId="0" fontId="0" fillId="5" borderId="83" xfId="0" applyFill="1" applyBorder="1" applyAlignment="1" applyProtection="1">
      <alignment horizontal="center" vertical="center" wrapText="1"/>
      <protection hidden="1"/>
    </xf>
    <xf numFmtId="49" fontId="0" fillId="5" borderId="83" xfId="0" applyNumberFormat="1" applyFill="1" applyBorder="1" applyAlignment="1">
      <alignment horizontal="left" vertical="top"/>
    </xf>
    <xf numFmtId="0" fontId="0" fillId="3" borderId="83" xfId="0" applyFill="1" applyBorder="1" applyAlignment="1" applyProtection="1">
      <alignment horizontal="center" vertical="center" wrapText="1"/>
      <protection hidden="1"/>
    </xf>
    <xf numFmtId="49" fontId="0" fillId="3" borderId="83" xfId="0" applyNumberFormat="1" applyFill="1" applyBorder="1" applyAlignment="1">
      <alignment horizontal="left" vertical="top"/>
    </xf>
    <xf numFmtId="0" fontId="0" fillId="49" borderId="83" xfId="0" applyFill="1" applyBorder="1" applyAlignment="1">
      <alignment horizontal="left" vertical="top"/>
    </xf>
    <xf numFmtId="0" fontId="0" fillId="3" borderId="83" xfId="0" applyFill="1" applyBorder="1" applyAlignment="1">
      <alignment horizontal="left" vertical="top"/>
    </xf>
    <xf numFmtId="0" fontId="0" fillId="3" borderId="83" xfId="0" quotePrefix="1" applyFill="1" applyBorder="1" applyProtection="1">
      <protection locked="0"/>
    </xf>
    <xf numFmtId="0" fontId="0" fillId="3" borderId="83" xfId="0" applyFill="1" applyBorder="1" applyProtection="1">
      <protection locked="0"/>
    </xf>
    <xf numFmtId="0" fontId="0" fillId="3" borderId="83" xfId="0" applyFill="1" applyBorder="1" applyAlignment="1" applyProtection="1">
      <alignment horizontal="center" vertical="center"/>
      <protection locked="0"/>
    </xf>
    <xf numFmtId="0" fontId="0" fillId="3" borderId="83" xfId="0" applyFill="1" applyBorder="1" applyAlignment="1" applyProtection="1">
      <alignment horizontal="center" vertical="center"/>
      <protection hidden="1"/>
    </xf>
    <xf numFmtId="49" fontId="0" fillId="3" borderId="83" xfId="0" quotePrefix="1" applyNumberFormat="1" applyFill="1" applyBorder="1" applyAlignment="1" applyProtection="1">
      <alignment horizontal="center" vertical="center"/>
      <protection hidden="1"/>
    </xf>
    <xf numFmtId="1" fontId="0" fillId="3" borderId="83" xfId="0" applyNumberFormat="1" applyFill="1" applyBorder="1" applyAlignment="1" applyProtection="1">
      <alignment horizontal="center" vertical="center"/>
      <protection locked="0"/>
    </xf>
    <xf numFmtId="14" fontId="0" fillId="3" borderId="83" xfId="0" applyNumberFormat="1" applyFill="1" applyBorder="1" applyAlignment="1">
      <alignment horizontal="center" vertical="center"/>
    </xf>
    <xf numFmtId="14" fontId="0" fillId="3" borderId="83" xfId="221" applyNumberFormat="1" applyFont="1" applyFill="1" applyBorder="1" applyAlignment="1" applyProtection="1">
      <alignment horizontal="center" vertical="center"/>
      <protection locked="0"/>
    </xf>
    <xf numFmtId="193" fontId="0" fillId="3" borderId="83" xfId="221" applyNumberFormat="1" applyFont="1" applyFill="1" applyBorder="1" applyAlignment="1" applyProtection="1">
      <alignment horizontal="center" vertical="center"/>
      <protection locked="0"/>
    </xf>
    <xf numFmtId="193" fontId="0" fillId="89" borderId="83" xfId="221" applyNumberFormat="1" applyFont="1" applyFill="1" applyBorder="1" applyAlignment="1" applyProtection="1">
      <alignment horizontal="left" vertical="center"/>
      <protection locked="0"/>
    </xf>
    <xf numFmtId="43" fontId="0" fillId="3" borderId="83" xfId="221" applyFont="1" applyFill="1" applyBorder="1" applyAlignment="1" applyProtection="1">
      <alignment horizontal="center" vertical="center"/>
      <protection locked="0"/>
    </xf>
    <xf numFmtId="2" fontId="0" fillId="3" borderId="83" xfId="221" applyNumberFormat="1" applyFont="1" applyFill="1" applyBorder="1" applyAlignment="1" applyProtection="1">
      <alignment horizontal="center" vertical="center"/>
      <protection locked="0"/>
    </xf>
    <xf numFmtId="2" fontId="0" fillId="3" borderId="83" xfId="0" applyNumberFormat="1" applyFill="1" applyBorder="1" applyAlignment="1" applyProtection="1">
      <alignment horizontal="center" vertical="center"/>
      <protection hidden="1"/>
    </xf>
    <xf numFmtId="43" fontId="0" fillId="3" borderId="83" xfId="221" applyFont="1" applyFill="1" applyBorder="1" applyAlignment="1" applyProtection="1">
      <alignment horizontal="center" vertical="center"/>
      <protection hidden="1"/>
    </xf>
    <xf numFmtId="4" fontId="0" fillId="3" borderId="83" xfId="0" applyNumberFormat="1" applyFill="1" applyBorder="1" applyAlignment="1">
      <alignment horizontal="right" vertical="top"/>
    </xf>
    <xf numFmtId="4" fontId="0" fillId="0" borderId="83" xfId="0" applyNumberFormat="1" applyBorder="1" applyAlignment="1" applyProtection="1">
      <alignment horizontal="center" vertical="center"/>
      <protection locked="0"/>
    </xf>
    <xf numFmtId="4" fontId="0" fillId="5" borderId="83" xfId="0" applyNumberFormat="1" applyFill="1" applyBorder="1" applyAlignment="1" applyProtection="1">
      <alignment horizontal="center" vertical="center"/>
      <protection locked="0"/>
    </xf>
    <xf numFmtId="2" fontId="0" fillId="5" borderId="73" xfId="0" applyNumberFormat="1" applyFill="1" applyBorder="1" applyAlignment="1" applyProtection="1">
      <alignment horizontal="center" vertical="center"/>
      <protection locked="0"/>
    </xf>
    <xf numFmtId="43" fontId="0" fillId="5" borderId="83" xfId="221" applyFont="1" applyFill="1" applyBorder="1" applyAlignment="1" applyProtection="1">
      <alignment horizontal="center" vertical="center" wrapText="1"/>
      <protection locked="0"/>
    </xf>
    <xf numFmtId="43" fontId="0" fillId="49" borderId="83" xfId="221" applyFont="1" applyFill="1" applyBorder="1" applyAlignment="1" applyProtection="1">
      <alignment horizontal="center" vertical="center"/>
      <protection locked="0"/>
    </xf>
    <xf numFmtId="2" fontId="0" fillId="5" borderId="83" xfId="0" applyNumberFormat="1" applyFill="1" applyBorder="1" applyAlignment="1" applyProtection="1">
      <alignment horizontal="right" vertical="center"/>
      <protection locked="0"/>
    </xf>
    <xf numFmtId="0" fontId="0" fillId="91" borderId="83" xfId="0" applyFill="1" applyBorder="1" applyAlignment="1" applyProtection="1">
      <alignment horizontal="center" vertical="center" wrapText="1"/>
      <protection hidden="1"/>
    </xf>
    <xf numFmtId="49" fontId="0" fillId="91" borderId="83" xfId="0" applyNumberFormat="1" applyFill="1" applyBorder="1" applyAlignment="1">
      <alignment horizontal="left" vertical="top"/>
    </xf>
    <xf numFmtId="0" fontId="0" fillId="91" borderId="83" xfId="0" applyFill="1" applyBorder="1" applyAlignment="1">
      <alignment horizontal="left" vertical="top"/>
    </xf>
    <xf numFmtId="0" fontId="0" fillId="91" borderId="83" xfId="0" quotePrefix="1" applyFill="1" applyBorder="1" applyProtection="1">
      <protection locked="0"/>
    </xf>
    <xf numFmtId="0" fontId="0" fillId="91" borderId="83" xfId="0" applyFill="1" applyBorder="1" applyProtection="1">
      <protection locked="0"/>
    </xf>
    <xf numFmtId="1" fontId="0" fillId="91" borderId="83" xfId="0" applyNumberFormat="1" applyFill="1" applyBorder="1" applyAlignment="1" applyProtection="1">
      <alignment horizontal="center" vertical="center"/>
      <protection locked="0"/>
    </xf>
    <xf numFmtId="9" fontId="0" fillId="91" borderId="83" xfId="374" applyFont="1" applyFill="1" applyBorder="1" applyProtection="1">
      <protection locked="0"/>
    </xf>
    <xf numFmtId="9" fontId="0" fillId="91" borderId="83" xfId="374" applyFont="1" applyFill="1" applyBorder="1" applyAlignment="1">
      <alignment horizontal="left" vertical="top"/>
    </xf>
    <xf numFmtId="0" fontId="0" fillId="91" borderId="83" xfId="0" applyFill="1" applyBorder="1" applyAlignment="1" applyProtection="1">
      <alignment horizontal="center" vertical="center"/>
      <protection locked="0"/>
    </xf>
    <xf numFmtId="194" fontId="0" fillId="91" borderId="83" xfId="0" applyNumberFormat="1" applyFill="1" applyBorder="1" applyAlignment="1" applyProtection="1">
      <alignment horizontal="center" vertical="center"/>
      <protection locked="0"/>
    </xf>
    <xf numFmtId="0" fontId="0" fillId="91" borderId="83" xfId="0" applyFill="1" applyBorder="1" applyAlignment="1" applyProtection="1">
      <alignment horizontal="center" vertical="center"/>
      <protection hidden="1"/>
    </xf>
    <xf numFmtId="49" fontId="0" fillId="102" borderId="44" xfId="0" quotePrefix="1" applyNumberFormat="1" applyFill="1" applyBorder="1" applyAlignment="1">
      <alignment horizontal="center" vertical="center"/>
    </xf>
    <xf numFmtId="14" fontId="0" fillId="91" borderId="83" xfId="0" applyNumberFormat="1" applyFill="1" applyBorder="1" applyAlignment="1">
      <alignment horizontal="center" vertical="center"/>
    </xf>
    <xf numFmtId="14" fontId="0" fillId="91" borderId="83" xfId="221" applyNumberFormat="1" applyFont="1" applyFill="1" applyBorder="1" applyAlignment="1" applyProtection="1">
      <alignment horizontal="center" vertical="center"/>
      <protection locked="0"/>
    </xf>
    <xf numFmtId="193" fontId="0" fillId="91" borderId="83" xfId="221" applyNumberFormat="1" applyFont="1" applyFill="1" applyBorder="1" applyAlignment="1" applyProtection="1">
      <alignment horizontal="left" vertical="center"/>
      <protection locked="0"/>
    </xf>
    <xf numFmtId="43" fontId="0" fillId="91" borderId="83" xfId="221" applyFont="1" applyFill="1" applyBorder="1" applyAlignment="1" applyProtection="1">
      <alignment horizontal="center" vertical="center"/>
      <protection locked="0"/>
    </xf>
    <xf numFmtId="2" fontId="0" fillId="91" borderId="83" xfId="221" applyNumberFormat="1" applyFont="1" applyFill="1" applyBorder="1" applyAlignment="1" applyProtection="1">
      <alignment horizontal="center" vertical="center"/>
      <protection locked="0"/>
    </xf>
    <xf numFmtId="2" fontId="0" fillId="91" borderId="83" xfId="0" applyNumberFormat="1" applyFill="1" applyBorder="1" applyAlignment="1" applyProtection="1">
      <alignment horizontal="center" vertical="center"/>
      <protection hidden="1"/>
    </xf>
    <xf numFmtId="4" fontId="0" fillId="91" borderId="83" xfId="0" applyNumberFormat="1" applyFill="1" applyBorder="1" applyAlignment="1">
      <alignment horizontal="right" vertical="top"/>
    </xf>
    <xf numFmtId="43" fontId="0" fillId="89" borderId="83" xfId="221" applyFont="1" applyFill="1" applyBorder="1" applyAlignment="1" applyProtection="1">
      <alignment horizontal="left" vertical="center"/>
      <protection locked="0"/>
    </xf>
    <xf numFmtId="2" fontId="0" fillId="89" borderId="83" xfId="0" applyNumberFormat="1" applyFill="1" applyBorder="1" applyAlignment="1" applyProtection="1">
      <alignment horizontal="right" vertical="center"/>
      <protection locked="0"/>
    </xf>
    <xf numFmtId="14" fontId="0" fillId="49" borderId="83" xfId="0" applyNumberFormat="1" applyFill="1" applyBorder="1" applyAlignment="1">
      <alignment horizontal="left" vertical="top"/>
    </xf>
    <xf numFmtId="49" fontId="0" fillId="0" borderId="83" xfId="0" applyNumberFormat="1" applyBorder="1" applyAlignment="1" applyProtection="1">
      <alignment horizontal="center" vertical="center"/>
      <protection hidden="1"/>
    </xf>
    <xf numFmtId="195" fontId="0" fillId="0" borderId="83" xfId="714" quotePrefix="1" applyNumberFormat="1" applyFont="1" applyFill="1" applyBorder="1" applyAlignment="1">
      <alignment horizontal="center" vertical="center"/>
    </xf>
    <xf numFmtId="2" fontId="0" fillId="0" borderId="83" xfId="714" quotePrefix="1" applyNumberFormat="1" applyFont="1" applyFill="1" applyBorder="1" applyAlignment="1">
      <alignment horizontal="center" vertical="center"/>
    </xf>
    <xf numFmtId="1" fontId="0" fillId="49" borderId="83" xfId="221" applyNumberFormat="1" applyFont="1" applyFill="1" applyBorder="1" applyAlignment="1" applyProtection="1">
      <alignment horizontal="center" vertical="center"/>
      <protection locked="0"/>
    </xf>
    <xf numFmtId="0" fontId="0" fillId="0" borderId="83" xfId="0" applyBorder="1" applyAlignment="1" applyProtection="1">
      <alignment vertical="center"/>
      <protection locked="0"/>
    </xf>
    <xf numFmtId="9" fontId="0" fillId="0" borderId="83" xfId="374" applyFont="1" applyFill="1" applyBorder="1" applyAlignment="1" applyProtection="1">
      <alignment vertical="center"/>
      <protection locked="0"/>
    </xf>
    <xf numFmtId="0" fontId="0" fillId="0" borderId="83" xfId="0" applyBorder="1" applyAlignment="1">
      <alignment horizontal="left" vertical="center"/>
    </xf>
    <xf numFmtId="9" fontId="0" fillId="0" borderId="83" xfId="374" applyFont="1" applyFill="1" applyBorder="1" applyAlignment="1">
      <alignment horizontal="left" vertical="center"/>
    </xf>
    <xf numFmtId="0" fontId="0" fillId="0" borderId="84" xfId="0" applyBorder="1" applyAlignment="1">
      <alignment horizontal="left" vertical="top"/>
    </xf>
    <xf numFmtId="14" fontId="0" fillId="0" borderId="84" xfId="0" applyNumberFormat="1" applyBorder="1" applyAlignment="1" applyProtection="1">
      <alignment horizontal="center"/>
      <protection locked="0"/>
    </xf>
    <xf numFmtId="0" fontId="0" fillId="0" borderId="84" xfId="0" quotePrefix="1" applyBorder="1" applyProtection="1">
      <protection locked="0"/>
    </xf>
    <xf numFmtId="0" fontId="0" fillId="0" borderId="84" xfId="0" applyBorder="1" applyAlignment="1" applyProtection="1">
      <alignment vertical="center"/>
      <protection locked="0"/>
    </xf>
    <xf numFmtId="0" fontId="0" fillId="0" borderId="84" xfId="0" applyBorder="1" applyProtection="1">
      <protection locked="0"/>
    </xf>
    <xf numFmtId="1" fontId="0" fillId="0" borderId="84" xfId="0" applyNumberFormat="1" applyBorder="1" applyAlignment="1" applyProtection="1">
      <alignment horizontal="center" vertical="center"/>
      <protection locked="0"/>
    </xf>
    <xf numFmtId="9" fontId="0" fillId="0" borderId="84" xfId="374" applyFont="1" applyFill="1" applyBorder="1" applyProtection="1">
      <protection locked="0"/>
    </xf>
    <xf numFmtId="9" fontId="0" fillId="0" borderId="84" xfId="374" applyFont="1" applyFill="1" applyBorder="1" applyAlignment="1">
      <alignment horizontal="left" vertical="top"/>
    </xf>
    <xf numFmtId="0" fontId="0" fillId="0" borderId="84" xfId="0" applyBorder="1" applyAlignment="1" applyProtection="1">
      <alignment horizontal="center" vertical="center"/>
      <protection locked="0"/>
    </xf>
    <xf numFmtId="0" fontId="0" fillId="5" borderId="84" xfId="0" applyFill="1" applyBorder="1" applyAlignment="1">
      <alignment horizontal="left" vertical="top"/>
    </xf>
    <xf numFmtId="194" fontId="0" fillId="0" borderId="84" xfId="0" applyNumberFormat="1" applyBorder="1" applyAlignment="1" applyProtection="1">
      <alignment horizontal="center" vertical="center"/>
      <protection locked="0"/>
    </xf>
    <xf numFmtId="49" fontId="0" fillId="0" borderId="84" xfId="0" applyNumberFormat="1" applyBorder="1" applyAlignment="1" applyProtection="1">
      <alignment horizontal="center" vertical="center"/>
      <protection hidden="1"/>
    </xf>
    <xf numFmtId="49" fontId="0" fillId="0" borderId="57" xfId="0" quotePrefix="1" applyNumberFormat="1" applyBorder="1" applyAlignment="1">
      <alignment horizontal="center" vertical="center"/>
    </xf>
    <xf numFmtId="14" fontId="0" fillId="0" borderId="84" xfId="0" applyNumberFormat="1" applyBorder="1" applyAlignment="1">
      <alignment horizontal="center" vertical="center"/>
    </xf>
    <xf numFmtId="14" fontId="0" fillId="0" borderId="84" xfId="0" applyNumberFormat="1" applyBorder="1" applyAlignment="1" applyProtection="1">
      <alignment horizontal="left" vertical="center"/>
      <protection locked="0"/>
    </xf>
    <xf numFmtId="14" fontId="0" fillId="0" borderId="84" xfId="0" applyNumberFormat="1" applyBorder="1" applyAlignment="1">
      <alignment horizontal="left" vertical="top"/>
    </xf>
    <xf numFmtId="2" fontId="0" fillId="0" borderId="84" xfId="221" applyNumberFormat="1" applyFont="1" applyFill="1" applyBorder="1" applyAlignment="1" applyProtection="1">
      <alignment horizontal="center" vertical="center"/>
      <protection locked="0"/>
    </xf>
    <xf numFmtId="193" fontId="0" fillId="0" borderId="84" xfId="221" applyNumberFormat="1" applyFont="1" applyFill="1" applyBorder="1" applyAlignment="1" applyProtection="1">
      <alignment horizontal="center" vertical="center"/>
      <protection locked="0"/>
    </xf>
    <xf numFmtId="43" fontId="0" fillId="0" borderId="84" xfId="221" applyFont="1" applyFill="1" applyBorder="1" applyAlignment="1" applyProtection="1">
      <alignment horizontal="center" vertical="center"/>
      <protection hidden="1"/>
    </xf>
    <xf numFmtId="4" fontId="0" fillId="0" borderId="84" xfId="0" applyNumberFormat="1" applyBorder="1" applyAlignment="1">
      <alignment horizontal="right" vertical="top"/>
    </xf>
    <xf numFmtId="1" fontId="94" fillId="0" borderId="84" xfId="221" applyNumberFormat="1" applyFont="1" applyFill="1" applyBorder="1" applyAlignment="1" applyProtection="1">
      <alignment horizontal="center" vertical="center"/>
      <protection locked="0"/>
    </xf>
    <xf numFmtId="1" fontId="0" fillId="0" borderId="84" xfId="221" applyNumberFormat="1" applyFont="1" applyFill="1" applyBorder="1" applyAlignment="1" applyProtection="1">
      <alignment horizontal="center" vertical="center"/>
      <protection locked="0"/>
    </xf>
    <xf numFmtId="1" fontId="0" fillId="93" borderId="84" xfId="0" applyNumberFormat="1" applyFill="1" applyBorder="1" applyAlignment="1" applyProtection="1">
      <alignment horizontal="center" vertical="center"/>
      <protection locked="0" hidden="1"/>
    </xf>
    <xf numFmtId="2" fontId="0" fillId="0" borderId="84" xfId="0" applyNumberFormat="1" applyBorder="1" applyAlignment="1" applyProtection="1">
      <alignment horizontal="center" vertical="center"/>
      <protection locked="0"/>
    </xf>
    <xf numFmtId="2" fontId="0" fillId="0" borderId="76" xfId="0" applyNumberFormat="1" applyBorder="1" applyAlignment="1" applyProtection="1">
      <alignment horizontal="center" vertical="center"/>
      <protection locked="0"/>
    </xf>
    <xf numFmtId="2" fontId="0" fillId="93" borderId="84" xfId="0" applyNumberFormat="1" applyFill="1" applyBorder="1" applyAlignment="1" applyProtection="1">
      <alignment horizontal="center" vertical="center"/>
      <protection hidden="1"/>
    </xf>
    <xf numFmtId="43" fontId="0" fillId="0" borderId="84" xfId="221" applyFont="1" applyFill="1" applyBorder="1" applyAlignment="1" applyProtection="1">
      <alignment horizontal="left" vertical="center"/>
      <protection locked="0"/>
    </xf>
    <xf numFmtId="43" fontId="0" fillId="93" borderId="84" xfId="221" applyFont="1" applyFill="1" applyBorder="1" applyAlignment="1" applyProtection="1">
      <alignment horizontal="right" vertical="center"/>
      <protection hidden="1"/>
    </xf>
    <xf numFmtId="0" fontId="0" fillId="49" borderId="83" xfId="0" applyFill="1" applyBorder="1" applyAlignment="1" applyProtection="1">
      <alignment horizontal="center" vertical="center" wrapText="1"/>
      <protection hidden="1"/>
    </xf>
    <xf numFmtId="49" fontId="0" fillId="49" borderId="83" xfId="0" applyNumberFormat="1" applyFill="1" applyBorder="1" applyAlignment="1">
      <alignment horizontal="left" vertical="top"/>
    </xf>
    <xf numFmtId="14" fontId="0" fillId="49" borderId="83" xfId="0" applyNumberFormat="1" applyFill="1" applyBorder="1" applyAlignment="1" applyProtection="1">
      <alignment horizontal="center"/>
      <protection locked="0"/>
    </xf>
    <xf numFmtId="0" fontId="0" fillId="49" borderId="83" xfId="0" quotePrefix="1" applyFill="1" applyBorder="1" applyProtection="1">
      <protection locked="0"/>
    </xf>
    <xf numFmtId="0" fontId="0" fillId="49" borderId="83" xfId="0" applyFill="1" applyBorder="1" applyProtection="1">
      <protection locked="0"/>
    </xf>
    <xf numFmtId="9" fontId="0" fillId="49" borderId="83" xfId="374" applyFont="1" applyFill="1" applyBorder="1" applyProtection="1">
      <protection locked="0"/>
    </xf>
    <xf numFmtId="9" fontId="0" fillId="49" borderId="83" xfId="374" applyFont="1" applyFill="1" applyBorder="1" applyAlignment="1">
      <alignment horizontal="left" vertical="top"/>
    </xf>
    <xf numFmtId="0" fontId="0" fillId="49" borderId="83" xfId="0" applyFill="1" applyBorder="1" applyAlignment="1" applyProtection="1">
      <alignment horizontal="center" vertical="center"/>
      <protection locked="0"/>
    </xf>
    <xf numFmtId="194" fontId="0" fillId="49" borderId="83" xfId="0" applyNumberFormat="1" applyFill="1" applyBorder="1" applyAlignment="1" applyProtection="1">
      <alignment horizontal="center" vertical="center"/>
      <protection locked="0"/>
    </xf>
    <xf numFmtId="49" fontId="0" fillId="49" borderId="83" xfId="0" applyNumberFormat="1" applyFill="1" applyBorder="1" applyAlignment="1" applyProtection="1">
      <alignment horizontal="center" vertical="center"/>
      <protection hidden="1"/>
    </xf>
    <xf numFmtId="14" fontId="0" fillId="49" borderId="83" xfId="0" applyNumberFormat="1" applyFill="1" applyBorder="1" applyAlignment="1">
      <alignment horizontal="center" vertical="center"/>
    </xf>
    <xf numFmtId="2" fontId="0" fillId="49" borderId="83" xfId="221" applyNumberFormat="1" applyFont="1" applyFill="1" applyBorder="1" applyAlignment="1" applyProtection="1">
      <alignment horizontal="center" vertical="center"/>
      <protection locked="0"/>
    </xf>
    <xf numFmtId="193" fontId="0" fillId="49" borderId="83" xfId="221" applyNumberFormat="1" applyFont="1" applyFill="1" applyBorder="1" applyAlignment="1" applyProtection="1">
      <alignment horizontal="center" vertical="center"/>
      <protection locked="0"/>
    </xf>
    <xf numFmtId="43" fontId="0" fillId="49" borderId="83" xfId="221" applyFont="1" applyFill="1" applyBorder="1" applyAlignment="1" applyProtection="1">
      <alignment horizontal="center" vertical="center"/>
      <protection hidden="1"/>
    </xf>
    <xf numFmtId="2" fontId="0" fillId="49" borderId="73" xfId="0" applyNumberFormat="1" applyFill="1" applyBorder="1" applyAlignment="1" applyProtection="1">
      <alignment horizontal="center" vertical="center"/>
      <protection locked="0"/>
    </xf>
    <xf numFmtId="43" fontId="0" fillId="0" borderId="83" xfId="221" applyFont="1" applyBorder="1" applyAlignment="1" applyProtection="1">
      <alignment horizontal="center" vertical="center"/>
      <protection locked="0"/>
    </xf>
    <xf numFmtId="43" fontId="0" fillId="0" borderId="73" xfId="221" applyFont="1" applyFill="1" applyBorder="1" applyAlignment="1" applyProtection="1">
      <alignment horizontal="center" vertical="center" wrapText="1"/>
      <protection locked="0"/>
    </xf>
    <xf numFmtId="2" fontId="0" fillId="49" borderId="83" xfId="0" applyNumberFormat="1" applyFill="1" applyBorder="1" applyAlignment="1" applyProtection="1">
      <alignment horizontal="right" vertical="center"/>
      <protection locked="0"/>
    </xf>
    <xf numFmtId="0" fontId="0" fillId="49" borderId="83" xfId="0" applyFill="1" applyBorder="1" applyAlignment="1" applyProtection="1">
      <alignment vertical="center"/>
      <protection locked="0"/>
    </xf>
    <xf numFmtId="0" fontId="0" fillId="0" borderId="45" xfId="0" applyBorder="1" applyAlignment="1" applyProtection="1">
      <alignment vertical="center"/>
      <protection locked="0"/>
    </xf>
    <xf numFmtId="1" fontId="0" fillId="0" borderId="45" xfId="0" applyNumberFormat="1" applyBorder="1" applyAlignment="1" applyProtection="1">
      <alignment horizontal="center" vertical="center"/>
      <protection locked="0"/>
    </xf>
    <xf numFmtId="9" fontId="0" fillId="0" borderId="45" xfId="374" applyFont="1" applyFill="1" applyBorder="1" applyProtection="1">
      <protection locked="0"/>
    </xf>
    <xf numFmtId="9" fontId="0" fillId="0" borderId="45" xfId="374" applyFont="1" applyFill="1" applyBorder="1" applyAlignment="1">
      <alignment horizontal="left" vertical="top"/>
    </xf>
    <xf numFmtId="0" fontId="0" fillId="0" borderId="45" xfId="0" applyBorder="1" applyAlignment="1" applyProtection="1">
      <alignment horizontal="center" vertical="center"/>
      <protection locked="0"/>
    </xf>
    <xf numFmtId="194" fontId="0" fillId="0" borderId="45" xfId="0" applyNumberFormat="1" applyBorder="1" applyAlignment="1" applyProtection="1">
      <alignment horizontal="center" vertical="center"/>
      <protection locked="0"/>
    </xf>
    <xf numFmtId="49" fontId="0" fillId="0" borderId="45" xfId="0" applyNumberFormat="1" applyBorder="1" applyAlignment="1" applyProtection="1">
      <alignment horizontal="center" vertical="center"/>
      <protection hidden="1"/>
    </xf>
    <xf numFmtId="14" fontId="0" fillId="0" borderId="45" xfId="0" applyNumberFormat="1" applyBorder="1" applyAlignment="1">
      <alignment horizontal="center" vertical="center"/>
    </xf>
    <xf numFmtId="14" fontId="0" fillId="0" borderId="45" xfId="0" applyNumberFormat="1" applyBorder="1" applyAlignment="1" applyProtection="1">
      <alignment horizontal="left" vertical="center"/>
      <protection locked="0"/>
    </xf>
    <xf numFmtId="14" fontId="0" fillId="0" borderId="45" xfId="0" applyNumberFormat="1" applyBorder="1" applyAlignment="1">
      <alignment horizontal="left" vertical="top"/>
    </xf>
    <xf numFmtId="2" fontId="0" fillId="0" borderId="45" xfId="221" applyNumberFormat="1" applyFont="1" applyFill="1" applyBorder="1" applyAlignment="1" applyProtection="1">
      <alignment horizontal="center" vertical="center"/>
      <protection locked="0"/>
    </xf>
    <xf numFmtId="193" fontId="0" fillId="0" borderId="45" xfId="221" applyNumberFormat="1" applyFont="1" applyFill="1" applyBorder="1" applyAlignment="1" applyProtection="1">
      <alignment horizontal="center" vertical="center"/>
      <protection locked="0"/>
    </xf>
    <xf numFmtId="43" fontId="0" fillId="0" borderId="64" xfId="221" applyFont="1" applyFill="1" applyBorder="1" applyAlignment="1" applyProtection="1">
      <alignment horizontal="center" vertical="center"/>
      <protection hidden="1"/>
    </xf>
    <xf numFmtId="4" fontId="0" fillId="0" borderId="64" xfId="0" applyNumberFormat="1" applyBorder="1" applyAlignment="1">
      <alignment horizontal="right" vertical="top"/>
    </xf>
    <xf numFmtId="1" fontId="94" fillId="0" borderId="45" xfId="221" applyNumberFormat="1" applyFont="1" applyFill="1" applyBorder="1" applyAlignment="1" applyProtection="1">
      <alignment horizontal="center" vertical="center"/>
      <protection locked="0"/>
    </xf>
    <xf numFmtId="1" fontId="0" fillId="0" borderId="45" xfId="221" applyNumberFormat="1" applyFont="1" applyFill="1" applyBorder="1" applyAlignment="1" applyProtection="1">
      <alignment horizontal="center" vertical="center"/>
      <protection locked="0"/>
    </xf>
    <xf numFmtId="1" fontId="0" fillId="93" borderId="45" xfId="0" applyNumberFormat="1" applyFill="1" applyBorder="1" applyAlignment="1" applyProtection="1">
      <alignment horizontal="center" vertical="center"/>
      <protection locked="0" hidden="1"/>
    </xf>
    <xf numFmtId="2" fontId="0" fillId="0" borderId="45" xfId="0" applyNumberFormat="1" applyBorder="1" applyAlignment="1" applyProtection="1">
      <alignment horizontal="center" vertical="center"/>
      <protection locked="0"/>
    </xf>
    <xf numFmtId="2" fontId="0" fillId="0" borderId="64" xfId="0" applyNumberFormat="1" applyBorder="1" applyAlignment="1" applyProtection="1">
      <alignment horizontal="center" vertical="center"/>
      <protection locked="0"/>
    </xf>
    <xf numFmtId="2" fontId="0" fillId="0" borderId="42" xfId="0" applyNumberFormat="1" applyBorder="1" applyAlignment="1" applyProtection="1">
      <alignment horizontal="center" vertical="center"/>
      <protection locked="0"/>
    </xf>
    <xf numFmtId="43" fontId="0" fillId="0" borderId="64" xfId="221" applyFont="1" applyFill="1" applyBorder="1" applyAlignment="1" applyProtection="1">
      <alignment horizontal="center" vertical="center"/>
      <protection locked="0"/>
    </xf>
    <xf numFmtId="2" fontId="0" fillId="93" borderId="45" xfId="0" applyNumberFormat="1" applyFill="1" applyBorder="1" applyAlignment="1" applyProtection="1">
      <alignment horizontal="center" vertical="center"/>
      <protection hidden="1"/>
    </xf>
    <xf numFmtId="43" fontId="0" fillId="0" borderId="45" xfId="221" applyFont="1" applyFill="1" applyBorder="1" applyAlignment="1" applyProtection="1">
      <alignment horizontal="left" vertical="center"/>
      <protection locked="0"/>
    </xf>
    <xf numFmtId="43" fontId="0" fillId="0" borderId="64" xfId="221" applyFont="1" applyFill="1" applyBorder="1" applyAlignment="1" applyProtection="1">
      <alignment horizontal="left" vertical="center"/>
      <protection locked="0"/>
    </xf>
    <xf numFmtId="2" fontId="0" fillId="0" borderId="64" xfId="221" applyNumberFormat="1" applyFont="1" applyFill="1" applyBorder="1" applyAlignment="1" applyProtection="1">
      <alignment horizontal="center" vertical="center"/>
      <protection locked="0"/>
    </xf>
    <xf numFmtId="43" fontId="0" fillId="93" borderId="45" xfId="221" applyFont="1" applyFill="1" applyBorder="1" applyAlignment="1" applyProtection="1">
      <alignment horizontal="right" vertical="center"/>
      <protection hidden="1"/>
    </xf>
    <xf numFmtId="2" fontId="0" fillId="0" borderId="77" xfId="0" applyNumberFormat="1" applyBorder="1" applyAlignment="1" applyProtection="1">
      <alignment horizontal="center" vertical="center"/>
      <protection locked="0"/>
    </xf>
    <xf numFmtId="4" fontId="0" fillId="49" borderId="84" xfId="0" applyNumberFormat="1" applyFill="1" applyBorder="1" applyAlignment="1">
      <alignment horizontal="right" vertical="top"/>
    </xf>
    <xf numFmtId="0" fontId="120" fillId="5" borderId="83" xfId="0" applyFont="1" applyFill="1" applyBorder="1" applyAlignment="1" applyProtection="1">
      <alignment horizontal="center" vertical="center"/>
      <protection locked="0"/>
    </xf>
    <xf numFmtId="193" fontId="0" fillId="102" borderId="83" xfId="221" applyNumberFormat="1" applyFont="1" applyFill="1" applyBorder="1" applyAlignment="1" applyProtection="1">
      <alignment horizontal="left" vertical="center"/>
      <protection locked="0"/>
    </xf>
    <xf numFmtId="0" fontId="120" fillId="0" borderId="83" xfId="0" applyFont="1" applyBorder="1" applyAlignment="1" applyProtection="1">
      <alignment horizontal="center" vertical="center"/>
      <protection locked="0"/>
    </xf>
    <xf numFmtId="4" fontId="0" fillId="94" borderId="83" xfId="0" applyNumberFormat="1" applyFill="1" applyBorder="1" applyAlignment="1">
      <alignment horizontal="right" vertical="top"/>
    </xf>
    <xf numFmtId="43" fontId="0" fillId="89" borderId="83" xfId="221" applyFont="1" applyFill="1" applyBorder="1" applyAlignment="1" applyProtection="1">
      <alignment horizontal="center" vertical="center"/>
      <protection locked="0"/>
    </xf>
    <xf numFmtId="1" fontId="0" fillId="5" borderId="45" xfId="0" applyNumberFormat="1" applyFill="1" applyBorder="1" applyAlignment="1" applyProtection="1">
      <alignment horizontal="center" vertical="center"/>
      <protection locked="0"/>
    </xf>
    <xf numFmtId="9" fontId="0" fillId="0" borderId="45" xfId="374" applyFont="1" applyBorder="1" applyProtection="1">
      <protection locked="0"/>
    </xf>
    <xf numFmtId="9" fontId="0" fillId="5" borderId="45" xfId="374" applyFont="1" applyFill="1" applyBorder="1" applyAlignment="1">
      <alignment horizontal="left" vertical="top"/>
    </xf>
    <xf numFmtId="0" fontId="0" fillId="5" borderId="45" xfId="0" applyFill="1" applyBorder="1" applyAlignment="1" applyProtection="1">
      <alignment horizontal="center" vertical="center"/>
      <protection locked="0"/>
    </xf>
    <xf numFmtId="194" fontId="0" fillId="5" borderId="45" xfId="0" applyNumberFormat="1" applyFill="1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 vertical="center"/>
      <protection hidden="1"/>
    </xf>
    <xf numFmtId="49" fontId="0" fillId="49" borderId="45" xfId="0" quotePrefix="1" applyNumberFormat="1" applyFill="1" applyBorder="1" applyAlignment="1" applyProtection="1">
      <alignment horizontal="center" vertical="center"/>
      <protection hidden="1"/>
    </xf>
    <xf numFmtId="14" fontId="0" fillId="5" borderId="45" xfId="0" applyNumberFormat="1" applyFill="1" applyBorder="1" applyAlignment="1" applyProtection="1">
      <alignment horizontal="left" vertical="center"/>
      <protection locked="0"/>
    </xf>
    <xf numFmtId="43" fontId="0" fillId="5" borderId="45" xfId="221" applyFont="1" applyFill="1" applyBorder="1" applyAlignment="1" applyProtection="1">
      <alignment horizontal="center" vertical="center"/>
      <protection locked="0"/>
    </xf>
    <xf numFmtId="0" fontId="120" fillId="5" borderId="45" xfId="0" applyFont="1" applyFill="1" applyBorder="1" applyAlignment="1" applyProtection="1">
      <alignment horizontal="center" vertical="center"/>
      <protection locked="0"/>
    </xf>
    <xf numFmtId="4" fontId="0" fillId="0" borderId="45" xfId="0" applyNumberFormat="1" applyBorder="1" applyAlignment="1">
      <alignment horizontal="right" vertical="top"/>
    </xf>
    <xf numFmtId="2" fontId="0" fillId="5" borderId="45" xfId="0" applyNumberFormat="1" applyFill="1" applyBorder="1" applyAlignment="1" applyProtection="1">
      <alignment horizontal="center" vertical="center"/>
      <protection locked="0"/>
    </xf>
    <xf numFmtId="0" fontId="0" fillId="49" borderId="83" xfId="0" applyFill="1" applyBorder="1" applyAlignment="1" applyProtection="1">
      <alignment horizontal="center" vertical="center"/>
      <protection hidden="1"/>
    </xf>
    <xf numFmtId="49" fontId="0" fillId="49" borderId="83" xfId="0" quotePrefix="1" applyNumberFormat="1" applyFill="1" applyBorder="1" applyAlignment="1" applyProtection="1">
      <alignment horizontal="center" vertical="center"/>
      <protection hidden="1"/>
    </xf>
    <xf numFmtId="0" fontId="0" fillId="49" borderId="84" xfId="0" quotePrefix="1" applyFill="1" applyBorder="1" applyAlignment="1">
      <alignment horizontal="left" vertical="top"/>
    </xf>
    <xf numFmtId="0" fontId="0" fillId="0" borderId="84" xfId="0" applyBorder="1" applyAlignment="1" applyProtection="1">
      <alignment horizontal="center" vertical="center" wrapText="1"/>
      <protection hidden="1"/>
    </xf>
    <xf numFmtId="49" fontId="0" fillId="0" borderId="84" xfId="0" quotePrefix="1" applyNumberFormat="1" applyBorder="1" applyAlignment="1">
      <alignment horizontal="left" vertical="top"/>
    </xf>
    <xf numFmtId="0" fontId="0" fillId="0" borderId="84" xfId="0" quotePrefix="1" applyBorder="1" applyAlignment="1">
      <alignment horizontal="left" vertical="top"/>
    </xf>
    <xf numFmtId="0" fontId="0" fillId="5" borderId="84" xfId="0" applyFill="1" applyBorder="1" applyAlignment="1" applyProtection="1">
      <alignment horizontal="center" vertical="center"/>
      <protection locked="0"/>
    </xf>
    <xf numFmtId="194" fontId="0" fillId="5" borderId="84" xfId="0" applyNumberFormat="1" applyFill="1" applyBorder="1" applyAlignment="1" applyProtection="1">
      <alignment horizontal="center" vertical="center"/>
      <protection locked="0"/>
    </xf>
    <xf numFmtId="0" fontId="0" fillId="0" borderId="84" xfId="0" applyBorder="1" applyAlignment="1" applyProtection="1">
      <alignment horizontal="center" vertical="center"/>
      <protection hidden="1"/>
    </xf>
    <xf numFmtId="49" fontId="0" fillId="0" borderId="84" xfId="0" quotePrefix="1" applyNumberFormat="1" applyBorder="1" applyAlignment="1" applyProtection="1">
      <alignment horizontal="center" vertical="center"/>
      <protection hidden="1"/>
    </xf>
    <xf numFmtId="2" fontId="0" fillId="0" borderId="84" xfId="0" applyNumberFormat="1" applyBorder="1" applyAlignment="1" applyProtection="1">
      <alignment horizontal="right" vertical="center"/>
      <protection locked="0"/>
    </xf>
    <xf numFmtId="49" fontId="0" fillId="0" borderId="83" xfId="0" quotePrefix="1" applyNumberFormat="1" applyBorder="1" applyAlignment="1" applyProtection="1">
      <alignment horizontal="center" vertical="center"/>
      <protection hidden="1"/>
    </xf>
    <xf numFmtId="2" fontId="0" fillId="92" borderId="84" xfId="0" applyNumberFormat="1" applyFill="1" applyBorder="1" applyAlignment="1" applyProtection="1">
      <alignment horizontal="right" vertical="center"/>
      <protection locked="0"/>
    </xf>
    <xf numFmtId="49" fontId="0" fillId="0" borderId="83" xfId="0" quotePrefix="1" applyNumberFormat="1" applyBorder="1" applyAlignment="1">
      <alignment horizontal="left" vertical="top"/>
    </xf>
    <xf numFmtId="1" fontId="0" fillId="5" borderId="84" xfId="0" applyNumberFormat="1" applyFill="1" applyBorder="1" applyAlignment="1" applyProtection="1">
      <alignment horizontal="center" vertical="center"/>
      <protection locked="0"/>
    </xf>
    <xf numFmtId="9" fontId="0" fillId="0" borderId="84" xfId="374" applyFont="1" applyBorder="1" applyProtection="1">
      <protection locked="0"/>
    </xf>
    <xf numFmtId="0" fontId="0" fillId="0" borderId="83" xfId="0" quotePrefix="1" applyBorder="1" applyAlignment="1">
      <alignment horizontal="left" vertical="top"/>
    </xf>
    <xf numFmtId="0" fontId="129" fillId="0" borderId="83" xfId="0" quotePrefix="1" applyFont="1" applyBorder="1" applyAlignment="1">
      <alignment horizontal="center" vertical="center"/>
    </xf>
    <xf numFmtId="14" fontId="104" fillId="0" borderId="83" xfId="0" applyNumberFormat="1" applyFont="1" applyBorder="1" applyAlignment="1">
      <alignment horizontal="center" vertical="center"/>
    </xf>
    <xf numFmtId="4" fontId="104" fillId="0" borderId="83" xfId="0" applyNumberFormat="1" applyFont="1" applyBorder="1" applyAlignment="1">
      <alignment horizontal="right" vertical="top"/>
    </xf>
    <xf numFmtId="0" fontId="0" fillId="3" borderId="45" xfId="0" applyFill="1" applyBorder="1" applyAlignment="1">
      <alignment horizontal="left" vertical="top"/>
    </xf>
    <xf numFmtId="0" fontId="0" fillId="3" borderId="83" xfId="0" applyFill="1" applyBorder="1" applyAlignment="1" applyProtection="1">
      <alignment horizontal="left" vertical="center" wrapText="1"/>
      <protection locked="0"/>
    </xf>
    <xf numFmtId="49" fontId="0" fillId="3" borderId="83" xfId="0" quotePrefix="1" applyNumberFormat="1" applyFill="1" applyBorder="1" applyAlignment="1">
      <alignment horizontal="left" vertical="top"/>
    </xf>
    <xf numFmtId="0" fontId="0" fillId="3" borderId="45" xfId="0" quotePrefix="1" applyFill="1" applyBorder="1" applyAlignment="1">
      <alignment horizontal="left" vertical="top"/>
    </xf>
    <xf numFmtId="0" fontId="0" fillId="3" borderId="45" xfId="0" applyFill="1" applyBorder="1"/>
    <xf numFmtId="0" fontId="0" fillId="3" borderId="45" xfId="0" quotePrefix="1" applyFill="1" applyBorder="1" applyProtection="1">
      <protection locked="0"/>
    </xf>
    <xf numFmtId="0" fontId="0" fillId="3" borderId="45" xfId="0" applyFill="1" applyBorder="1" applyAlignment="1" applyProtection="1">
      <alignment vertical="center"/>
      <protection locked="0"/>
    </xf>
    <xf numFmtId="1" fontId="0" fillId="3" borderId="45" xfId="0" applyNumberFormat="1" applyFill="1" applyBorder="1" applyAlignment="1" applyProtection="1">
      <alignment horizontal="center" vertical="center"/>
      <protection locked="0"/>
    </xf>
    <xf numFmtId="9" fontId="0" fillId="3" borderId="45" xfId="374" applyFont="1" applyFill="1" applyBorder="1" applyAlignment="1" applyProtection="1">
      <alignment vertical="center"/>
      <protection locked="0"/>
    </xf>
    <xf numFmtId="0" fontId="0" fillId="3" borderId="45" xfId="0" applyFill="1" applyBorder="1" applyAlignment="1">
      <alignment horizontal="left" vertical="center"/>
    </xf>
    <xf numFmtId="9" fontId="0" fillId="3" borderId="45" xfId="374" applyFont="1" applyFill="1" applyBorder="1" applyAlignment="1">
      <alignment horizontal="left" vertical="center"/>
    </xf>
    <xf numFmtId="0" fontId="0" fillId="3" borderId="45" xfId="0" applyFill="1" applyBorder="1" applyAlignment="1" applyProtection="1">
      <alignment horizontal="center" vertical="center"/>
      <protection locked="0"/>
    </xf>
    <xf numFmtId="49" fontId="0" fillId="3" borderId="45" xfId="0" applyNumberFormat="1" applyFill="1" applyBorder="1"/>
    <xf numFmtId="194" fontId="0" fillId="3" borderId="45" xfId="0" applyNumberFormat="1" applyFill="1" applyBorder="1" applyAlignment="1" applyProtection="1">
      <alignment horizontal="center" vertical="center"/>
      <protection locked="0"/>
    </xf>
    <xf numFmtId="0" fontId="0" fillId="3" borderId="45" xfId="0" applyFill="1" applyBorder="1" applyAlignment="1" applyProtection="1">
      <alignment horizontal="center" vertical="center"/>
      <protection hidden="1"/>
    </xf>
    <xf numFmtId="49" fontId="0" fillId="3" borderId="45" xfId="0" quotePrefix="1" applyNumberFormat="1" applyFill="1" applyBorder="1" applyAlignment="1">
      <alignment horizontal="center" vertical="center"/>
    </xf>
    <xf numFmtId="14" fontId="104" fillId="3" borderId="45" xfId="0" applyNumberFormat="1" applyFont="1" applyFill="1" applyBorder="1" applyAlignment="1">
      <alignment horizontal="center" vertical="center"/>
    </xf>
    <xf numFmtId="14" fontId="0" fillId="3" borderId="83" xfId="0" applyNumberFormat="1" applyFill="1" applyBorder="1"/>
    <xf numFmtId="0" fontId="0" fillId="3" borderId="83" xfId="0" applyFill="1" applyBorder="1"/>
    <xf numFmtId="0" fontId="0" fillId="3" borderId="83" xfId="0" applyFill="1" applyBorder="1" applyAlignment="1">
      <alignment horizontal="center" vertical="center"/>
    </xf>
    <xf numFmtId="4" fontId="0" fillId="3" borderId="83" xfId="0" applyNumberFormat="1" applyFill="1" applyBorder="1"/>
    <xf numFmtId="1" fontId="0" fillId="3" borderId="83" xfId="221" applyNumberFormat="1" applyFont="1" applyFill="1" applyBorder="1" applyAlignment="1" applyProtection="1">
      <alignment horizontal="center" vertical="center"/>
      <protection locked="0"/>
    </xf>
    <xf numFmtId="1" fontId="94" fillId="3" borderId="83" xfId="221" applyNumberFormat="1" applyFont="1" applyFill="1" applyBorder="1" applyAlignment="1" applyProtection="1">
      <alignment horizontal="center" vertical="center"/>
      <protection locked="0"/>
    </xf>
    <xf numFmtId="2" fontId="0" fillId="3" borderId="83" xfId="0" applyNumberFormat="1" applyFill="1" applyBorder="1" applyAlignment="1" applyProtection="1">
      <alignment horizontal="center" vertical="center"/>
      <protection locked="0"/>
    </xf>
    <xf numFmtId="1" fontId="0" fillId="3" borderId="83" xfId="0" applyNumberFormat="1" applyFill="1" applyBorder="1" applyAlignment="1" applyProtection="1">
      <alignment horizontal="center" vertical="center"/>
      <protection locked="0" hidden="1"/>
    </xf>
    <xf numFmtId="43" fontId="0" fillId="3" borderId="84" xfId="221" applyFont="1" applyFill="1" applyBorder="1" applyAlignment="1" applyProtection="1">
      <alignment horizontal="center" vertical="center"/>
      <protection locked="0"/>
    </xf>
    <xf numFmtId="2" fontId="0" fillId="3" borderId="83" xfId="0" applyNumberFormat="1" applyFill="1" applyBorder="1"/>
    <xf numFmtId="198" fontId="0" fillId="3" borderId="83" xfId="0" applyNumberFormat="1" applyFill="1" applyBorder="1"/>
    <xf numFmtId="43" fontId="0" fillId="3" borderId="83" xfId="221" applyFont="1" applyFill="1" applyBorder="1" applyAlignment="1" applyProtection="1">
      <alignment horizontal="center" vertical="center" wrapText="1"/>
      <protection locked="0"/>
    </xf>
    <xf numFmtId="43" fontId="0" fillId="3" borderId="83" xfId="221" applyFont="1" applyFill="1" applyBorder="1" applyAlignment="1" applyProtection="1">
      <alignment horizontal="left" vertical="center"/>
      <protection locked="0"/>
    </xf>
    <xf numFmtId="43" fontId="0" fillId="3" borderId="83" xfId="221" applyFont="1" applyFill="1" applyBorder="1" applyAlignment="1" applyProtection="1">
      <alignment horizontal="right" vertical="center"/>
      <protection hidden="1"/>
    </xf>
    <xf numFmtId="2" fontId="0" fillId="3" borderId="83" xfId="0" applyNumberFormat="1" applyFill="1" applyBorder="1" applyAlignment="1" applyProtection="1">
      <alignment horizontal="right" vertical="center"/>
      <protection locked="0"/>
    </xf>
    <xf numFmtId="43" fontId="0" fillId="3" borderId="45" xfId="221" applyFont="1" applyFill="1" applyBorder="1" applyAlignment="1" applyProtection="1">
      <alignment horizontal="center" vertical="center"/>
      <protection locked="0"/>
    </xf>
    <xf numFmtId="0" fontId="0" fillId="0" borderId="85" xfId="0" applyBorder="1" applyAlignment="1">
      <alignment horizontal="left" vertical="top"/>
    </xf>
    <xf numFmtId="0" fontId="104" fillId="0" borderId="83" xfId="0" applyFont="1" applyBorder="1" applyAlignment="1" applyProtection="1">
      <alignment horizontal="center" vertical="center" wrapText="1"/>
      <protection hidden="1"/>
    </xf>
    <xf numFmtId="0" fontId="0" fillId="0" borderId="83" xfId="0" quotePrefix="1" applyBorder="1"/>
    <xf numFmtId="0" fontId="130" fillId="5" borderId="83" xfId="0" applyFont="1" applyFill="1" applyBorder="1" applyAlignment="1">
      <alignment horizontal="center" vertical="center"/>
    </xf>
    <xf numFmtId="0" fontId="0" fillId="0" borderId="83" xfId="0" quotePrefix="1" applyBorder="1" applyAlignment="1">
      <alignment horizontal="center" vertical="center"/>
    </xf>
    <xf numFmtId="1" fontId="0" fillId="0" borderId="83" xfId="603" quotePrefix="1" applyNumberFormat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49" fontId="0" fillId="0" borderId="83" xfId="0" quotePrefix="1" applyNumberFormat="1" applyBorder="1"/>
    <xf numFmtId="14" fontId="0" fillId="0" borderId="83" xfId="0" applyNumberFormat="1" applyBorder="1"/>
    <xf numFmtId="164" fontId="91" fillId="90" borderId="46" xfId="221" applyNumberFormat="1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14" fontId="0" fillId="0" borderId="83" xfId="0" applyNumberFormat="1" applyBorder="1" applyAlignment="1">
      <alignment horizontal="center"/>
    </xf>
    <xf numFmtId="4" fontId="0" fillId="0" borderId="84" xfId="0" applyNumberFormat="1" applyBorder="1"/>
    <xf numFmtId="0" fontId="119" fillId="90" borderId="98" xfId="0" applyFont="1" applyFill="1" applyBorder="1" applyAlignment="1" applyProtection="1">
      <alignment horizontal="center" vertical="center" wrapText="1"/>
      <protection locked="0"/>
    </xf>
    <xf numFmtId="0" fontId="107" fillId="90" borderId="83" xfId="0" applyFont="1" applyFill="1" applyBorder="1" applyAlignment="1" applyProtection="1">
      <alignment horizontal="center" vertical="center" wrapText="1"/>
      <protection locked="0"/>
    </xf>
    <xf numFmtId="0" fontId="133" fillId="49" borderId="48" xfId="0" applyFont="1" applyFill="1" applyBorder="1" applyAlignment="1" applyProtection="1">
      <alignment horizontal="center" vertical="center" wrapText="1"/>
      <protection locked="0"/>
    </xf>
    <xf numFmtId="0" fontId="26" fillId="0" borderId="83" xfId="0" applyFont="1" applyBorder="1" applyAlignment="1" applyProtection="1">
      <alignment horizontal="left" vertical="center" wrapText="1"/>
      <protection locked="0"/>
    </xf>
    <xf numFmtId="0" fontId="26" fillId="0" borderId="94" xfId="0" applyFont="1" applyBorder="1" applyAlignment="1">
      <alignment horizontal="left" vertical="top"/>
    </xf>
    <xf numFmtId="1" fontId="63" fillId="0" borderId="83" xfId="0" applyNumberFormat="1" applyFont="1" applyBorder="1" applyAlignment="1" applyProtection="1">
      <alignment horizontal="center" vertical="center"/>
      <protection locked="0" hidden="1"/>
    </xf>
    <xf numFmtId="2" fontId="63" fillId="0" borderId="96" xfId="0" applyNumberFormat="1" applyFont="1" applyBorder="1" applyAlignment="1" applyProtection="1">
      <alignment horizontal="center" vertical="center"/>
      <protection locked="0"/>
    </xf>
    <xf numFmtId="43" fontId="63" fillId="0" borderId="83" xfId="221" applyFont="1" applyFill="1" applyBorder="1" applyAlignment="1" applyProtection="1">
      <alignment horizontal="right" vertical="center"/>
      <protection hidden="1"/>
    </xf>
    <xf numFmtId="193" fontId="63" fillId="0" borderId="83" xfId="221" applyNumberFormat="1" applyFont="1" applyFill="1" applyBorder="1" applyAlignment="1" applyProtection="1">
      <alignment horizontal="left" vertical="center"/>
      <protection locked="0"/>
    </xf>
    <xf numFmtId="49" fontId="63" fillId="0" borderId="44" xfId="0" quotePrefix="1" applyNumberFormat="1" applyFont="1" applyBorder="1" applyAlignment="1">
      <alignment horizontal="center" vertical="center"/>
    </xf>
    <xf numFmtId="1" fontId="63" fillId="0" borderId="84" xfId="0" applyNumberFormat="1" applyFont="1" applyBorder="1" applyAlignment="1" applyProtection="1">
      <alignment horizontal="center" vertical="center"/>
      <protection locked="0" hidden="1"/>
    </xf>
    <xf numFmtId="2" fontId="63" fillId="0" borderId="61" xfId="0" applyNumberFormat="1" applyFont="1" applyBorder="1" applyAlignment="1" applyProtection="1">
      <alignment horizontal="center" vertical="center"/>
      <protection locked="0"/>
    </xf>
    <xf numFmtId="2" fontId="63" fillId="0" borderId="84" xfId="0" applyNumberFormat="1" applyFont="1" applyBorder="1" applyAlignment="1" applyProtection="1">
      <alignment horizontal="center" vertical="center"/>
      <protection hidden="1"/>
    </xf>
    <xf numFmtId="43" fontId="63" fillId="0" borderId="84" xfId="221" applyFont="1" applyFill="1" applyBorder="1" applyAlignment="1" applyProtection="1">
      <alignment horizontal="right" vertical="center"/>
      <protection hidden="1"/>
    </xf>
    <xf numFmtId="196" fontId="0" fillId="0" borderId="83" xfId="0" applyNumberFormat="1" applyBorder="1" applyAlignment="1">
      <alignment horizontal="left"/>
    </xf>
    <xf numFmtId="2" fontId="0" fillId="0" borderId="83" xfId="0" applyNumberFormat="1" applyBorder="1"/>
    <xf numFmtId="43" fontId="63" fillId="0" borderId="96" xfId="221" applyFont="1" applyFill="1" applyBorder="1" applyAlignment="1" applyProtection="1">
      <alignment horizontal="center" vertical="center" wrapText="1"/>
      <protection locked="0"/>
    </xf>
    <xf numFmtId="43" fontId="63" fillId="0" borderId="95" xfId="221" applyFont="1" applyFill="1" applyBorder="1" applyAlignment="1" applyProtection="1">
      <alignment horizontal="center" vertical="center"/>
      <protection hidden="1"/>
    </xf>
    <xf numFmtId="4" fontId="63" fillId="0" borderId="95" xfId="0" applyNumberFormat="1" applyFont="1" applyBorder="1" applyAlignment="1">
      <alignment horizontal="right" vertical="top"/>
    </xf>
    <xf numFmtId="1" fontId="63" fillId="0" borderId="45" xfId="0" applyNumberFormat="1" applyFont="1" applyBorder="1" applyAlignment="1" applyProtection="1">
      <alignment horizontal="center" vertical="center"/>
      <protection locked="0" hidden="1"/>
    </xf>
    <xf numFmtId="2" fontId="63" fillId="0" borderId="95" xfId="0" applyNumberFormat="1" applyFont="1" applyBorder="1" applyAlignment="1" applyProtection="1">
      <alignment horizontal="center" vertical="center"/>
      <protection locked="0"/>
    </xf>
    <xf numFmtId="43" fontId="63" fillId="0" borderId="95" xfId="221" applyFont="1" applyFill="1" applyBorder="1" applyAlignment="1" applyProtection="1">
      <alignment horizontal="center" vertical="center"/>
      <protection locked="0"/>
    </xf>
    <xf numFmtId="2" fontId="63" fillId="0" borderId="45" xfId="0" applyNumberFormat="1" applyFont="1" applyBorder="1" applyAlignment="1" applyProtection="1">
      <alignment horizontal="center" vertical="center"/>
      <protection hidden="1"/>
    </xf>
    <xf numFmtId="43" fontId="63" fillId="0" borderId="95" xfId="221" applyFont="1" applyFill="1" applyBorder="1" applyAlignment="1" applyProtection="1">
      <alignment horizontal="left" vertical="center"/>
      <protection locked="0"/>
    </xf>
    <xf numFmtId="43" fontId="63" fillId="0" borderId="45" xfId="221" applyFont="1" applyFill="1" applyBorder="1" applyAlignment="1" applyProtection="1">
      <alignment horizontal="right" vertical="center"/>
      <protection hidden="1"/>
    </xf>
    <xf numFmtId="2" fontId="63" fillId="0" borderId="59" xfId="0" applyNumberFormat="1" applyFont="1" applyBorder="1" applyAlignment="1" applyProtection="1">
      <alignment horizontal="center" vertical="center"/>
      <protection locked="0"/>
    </xf>
    <xf numFmtId="49" fontId="63" fillId="0" borderId="45" xfId="0" quotePrefix="1" applyNumberFormat="1" applyFont="1" applyBorder="1" applyAlignment="1" applyProtection="1">
      <alignment horizontal="center" vertical="center"/>
      <protection hidden="1"/>
    </xf>
    <xf numFmtId="0" fontId="123" fillId="0" borderId="45" xfId="0" applyFont="1" applyBorder="1" applyAlignment="1" applyProtection="1">
      <alignment horizontal="center" vertical="center"/>
      <protection locked="0"/>
    </xf>
    <xf numFmtId="0" fontId="26" fillId="0" borderId="84" xfId="0" applyFont="1" applyBorder="1" applyAlignment="1" applyProtection="1">
      <alignment horizontal="center" vertical="center"/>
      <protection locked="0"/>
    </xf>
    <xf numFmtId="0" fontId="26" fillId="0" borderId="83" xfId="0" applyFont="1" applyBorder="1" applyAlignment="1" applyProtection="1">
      <alignment horizontal="center" vertical="center"/>
      <protection locked="0"/>
    </xf>
    <xf numFmtId="0" fontId="0" fillId="0" borderId="84" xfId="0" quotePrefix="1" applyBorder="1"/>
    <xf numFmtId="9" fontId="63" fillId="0" borderId="84" xfId="374" applyFont="1" applyFill="1" applyBorder="1" applyAlignment="1" applyProtection="1">
      <alignment vertical="center"/>
      <protection locked="0"/>
    </xf>
    <xf numFmtId="0" fontId="0" fillId="0" borderId="84" xfId="0" applyBorder="1" applyAlignment="1" applyProtection="1">
      <alignment horizontal="center"/>
      <protection locked="0"/>
    </xf>
    <xf numFmtId="14" fontId="0" fillId="0" borderId="84" xfId="0" applyNumberFormat="1" applyBorder="1"/>
    <xf numFmtId="2" fontId="0" fillId="0" borderId="84" xfId="0" applyNumberFormat="1" applyBorder="1" applyAlignment="1" applyProtection="1">
      <alignment horizontal="center" vertical="center"/>
      <protection hidden="1"/>
    </xf>
    <xf numFmtId="2" fontId="0" fillId="0" borderId="84" xfId="0" applyNumberFormat="1" applyBorder="1"/>
    <xf numFmtId="43" fontId="63" fillId="0" borderId="84" xfId="221" applyFont="1" applyFill="1" applyBorder="1" applyAlignment="1" applyProtection="1">
      <alignment horizontal="center" vertical="center" wrapText="1"/>
      <protection locked="0"/>
    </xf>
    <xf numFmtId="0" fontId="63" fillId="0" borderId="83" xfId="0" applyFont="1" applyBorder="1" applyAlignment="1">
      <alignment horizontal="center" vertical="center"/>
    </xf>
    <xf numFmtId="14" fontId="63" fillId="0" borderId="83" xfId="0" applyNumberFormat="1" applyFont="1" applyBorder="1" applyAlignment="1">
      <alignment horizontal="center" vertical="center"/>
    </xf>
    <xf numFmtId="14" fontId="120" fillId="0" borderId="83" xfId="0" applyNumberFormat="1" applyFont="1" applyBorder="1" applyAlignment="1">
      <alignment horizontal="center"/>
    </xf>
    <xf numFmtId="14" fontId="0" fillId="0" borderId="83" xfId="0" quotePrefix="1" applyNumberFormat="1" applyBorder="1" applyAlignment="1">
      <alignment horizontal="center"/>
    </xf>
    <xf numFmtId="0" fontId="94" fillId="0" borderId="83" xfId="0" applyFont="1" applyBorder="1"/>
    <xf numFmtId="199" fontId="96" fillId="0" borderId="83" xfId="221" applyNumberFormat="1" applyFont="1" applyFill="1" applyBorder="1" applyAlignment="1" applyProtection="1">
      <alignment horizontal="left" vertical="center"/>
      <protection locked="0"/>
    </xf>
    <xf numFmtId="164" fontId="117" fillId="90" borderId="102" xfId="221" applyNumberFormat="1" applyFont="1" applyFill="1" applyBorder="1" applyAlignment="1" applyProtection="1">
      <alignment horizontal="center" vertical="center"/>
      <protection locked="0"/>
    </xf>
    <xf numFmtId="164" fontId="117" fillId="90" borderId="6" xfId="221" applyNumberFormat="1" applyFont="1" applyFill="1" applyBorder="1" applyAlignment="1" applyProtection="1">
      <alignment horizontal="center" vertical="center"/>
      <protection locked="0"/>
    </xf>
    <xf numFmtId="0" fontId="119" fillId="90" borderId="83" xfId="0" applyFont="1" applyFill="1" applyBorder="1" applyAlignment="1" applyProtection="1">
      <alignment horizontal="center" vertical="center" wrapText="1"/>
      <protection locked="0"/>
    </xf>
    <xf numFmtId="2" fontId="63" fillId="0" borderId="83" xfId="0" applyNumberFormat="1" applyFont="1" applyBorder="1" applyAlignment="1" applyProtection="1">
      <alignment horizontal="center" vertical="center" wrapText="1"/>
      <protection locked="0"/>
    </xf>
    <xf numFmtId="43" fontId="63" fillId="0" borderId="96" xfId="221" applyFont="1" applyFill="1" applyBorder="1" applyAlignment="1" applyProtection="1">
      <alignment horizontal="right" vertical="center"/>
      <protection hidden="1"/>
    </xf>
    <xf numFmtId="164" fontId="117" fillId="90" borderId="103" xfId="221" applyNumberFormat="1" applyFont="1" applyFill="1" applyBorder="1" applyAlignment="1" applyProtection="1">
      <alignment horizontal="center" vertical="center"/>
      <protection locked="0"/>
    </xf>
    <xf numFmtId="0" fontId="107" fillId="90" borderId="104" xfId="0" applyFont="1" applyFill="1" applyBorder="1" applyAlignment="1" applyProtection="1">
      <alignment horizontal="center" vertical="center" wrapText="1"/>
      <protection locked="0"/>
    </xf>
    <xf numFmtId="14" fontId="63" fillId="0" borderId="94" xfId="0" applyNumberFormat="1" applyFont="1" applyBorder="1" applyAlignment="1" applyProtection="1">
      <alignment horizontal="center"/>
      <protection locked="0"/>
    </xf>
    <xf numFmtId="2" fontId="63" fillId="0" borderId="105" xfId="0" applyNumberFormat="1" applyFont="1" applyBorder="1" applyAlignment="1" applyProtection="1">
      <alignment horizontal="center" vertical="center"/>
      <protection locked="0"/>
    </xf>
    <xf numFmtId="43" fontId="63" fillId="0" borderId="83" xfId="221" applyFont="1" applyFill="1" applyBorder="1" applyAlignment="1" applyProtection="1">
      <alignment vertical="center"/>
      <protection hidden="1"/>
    </xf>
    <xf numFmtId="14" fontId="63" fillId="0" borderId="96" xfId="0" applyNumberFormat="1" applyFont="1" applyBorder="1" applyAlignment="1" applyProtection="1">
      <alignment horizontal="center"/>
      <protection locked="0"/>
    </xf>
    <xf numFmtId="200" fontId="63" fillId="0" borderId="83" xfId="221" applyNumberFormat="1" applyFont="1" applyFill="1" applyBorder="1" applyAlignment="1" applyProtection="1">
      <alignment horizontal="center" vertical="center"/>
      <protection locked="0"/>
    </xf>
    <xf numFmtId="14" fontId="63" fillId="0" borderId="61" xfId="0" applyNumberFormat="1" applyFont="1" applyBorder="1" applyAlignment="1" applyProtection="1">
      <alignment horizontal="center"/>
      <protection locked="0"/>
    </xf>
    <xf numFmtId="2" fontId="63" fillId="0" borderId="95" xfId="221" applyNumberFormat="1" applyFont="1" applyFill="1" applyBorder="1" applyAlignment="1" applyProtection="1">
      <alignment horizontal="center" vertical="center"/>
      <protection locked="0"/>
    </xf>
    <xf numFmtId="0" fontId="0" fillId="0" borderId="96" xfId="0" applyBorder="1"/>
    <xf numFmtId="0" fontId="0" fillId="0" borderId="61" xfId="0" applyBorder="1"/>
    <xf numFmtId="14" fontId="0" fillId="0" borderId="61" xfId="0" applyNumberFormat="1" applyBorder="1" applyAlignment="1" applyProtection="1">
      <alignment horizontal="center"/>
      <protection locked="0"/>
    </xf>
    <xf numFmtId="0" fontId="63" fillId="0" borderId="96" xfId="0" applyFont="1" applyBorder="1" applyAlignment="1">
      <alignment horizontal="center" vertical="center"/>
    </xf>
    <xf numFmtId="14" fontId="120" fillId="0" borderId="96" xfId="0" applyNumberFormat="1" applyFont="1" applyBorder="1" applyAlignment="1">
      <alignment horizontal="center"/>
    </xf>
    <xf numFmtId="0" fontId="119" fillId="90" borderId="106" xfId="0" applyFont="1" applyFill="1" applyBorder="1" applyAlignment="1" applyProtection="1">
      <alignment horizontal="center" vertical="center" wrapText="1"/>
      <protection locked="0"/>
    </xf>
    <xf numFmtId="43" fontId="63" fillId="0" borderId="85" xfId="221" applyFont="1" applyFill="1" applyBorder="1" applyAlignment="1" applyProtection="1">
      <alignment horizontal="center" vertical="center"/>
      <protection locked="0"/>
    </xf>
    <xf numFmtId="43" fontId="63" fillId="0" borderId="107" xfId="221" applyFont="1" applyFill="1" applyBorder="1" applyAlignment="1" applyProtection="1">
      <alignment horizontal="center" vertical="center"/>
      <protection locked="0"/>
    </xf>
    <xf numFmtId="43" fontId="63" fillId="0" borderId="105" xfId="221" applyFont="1" applyFill="1" applyBorder="1" applyAlignment="1" applyProtection="1">
      <alignment horizontal="center" vertical="center"/>
      <protection locked="0"/>
    </xf>
    <xf numFmtId="164" fontId="117" fillId="90" borderId="84" xfId="221" applyNumberFormat="1" applyFont="1" applyFill="1" applyBorder="1" applyAlignment="1" applyProtection="1">
      <alignment horizontal="center" vertical="center"/>
      <protection locked="0"/>
    </xf>
    <xf numFmtId="164" fontId="117" fillId="90" borderId="83" xfId="221" applyNumberFormat="1" applyFont="1" applyFill="1" applyBorder="1" applyAlignment="1" applyProtection="1">
      <alignment horizontal="center" vertical="center"/>
      <protection locked="0"/>
    </xf>
    <xf numFmtId="0" fontId="135" fillId="0" borderId="83" xfId="0" applyFont="1" applyBorder="1" applyAlignment="1">
      <alignment horizontal="left" vertical="top"/>
    </xf>
    <xf numFmtId="1" fontId="63" fillId="49" borderId="83" xfId="0" applyNumberFormat="1" applyFont="1" applyFill="1" applyBorder="1" applyAlignment="1" applyProtection="1">
      <alignment horizontal="center" vertical="center"/>
      <protection hidden="1"/>
    </xf>
    <xf numFmtId="14" fontId="63" fillId="49" borderId="83" xfId="221" applyNumberFormat="1" applyFont="1" applyFill="1" applyBorder="1" applyAlignment="1" applyProtection="1">
      <alignment horizontal="center" vertical="center"/>
      <protection locked="0"/>
    </xf>
    <xf numFmtId="14" fontId="63" fillId="49" borderId="83" xfId="0" applyNumberFormat="1" applyFont="1" applyFill="1" applyBorder="1" applyAlignment="1" applyProtection="1">
      <alignment horizontal="left" vertical="center"/>
      <protection locked="0"/>
    </xf>
    <xf numFmtId="2" fontId="63" fillId="49" borderId="83" xfId="0" applyNumberFormat="1" applyFont="1" applyFill="1" applyBorder="1" applyAlignment="1" applyProtection="1">
      <alignment horizontal="center" vertical="center"/>
      <protection hidden="1"/>
    </xf>
    <xf numFmtId="1" fontId="96" fillId="49" borderId="83" xfId="221" applyNumberFormat="1" applyFont="1" applyFill="1" applyBorder="1" applyAlignment="1" applyProtection="1">
      <alignment horizontal="center" vertical="center"/>
      <protection locked="0"/>
    </xf>
    <xf numFmtId="1" fontId="63" fillId="49" borderId="83" xfId="221" applyNumberFormat="1" applyFont="1" applyFill="1" applyBorder="1" applyAlignment="1" applyProtection="1">
      <alignment horizontal="center" vertical="center"/>
      <protection locked="0"/>
    </xf>
    <xf numFmtId="1" fontId="63" fillId="49" borderId="83" xfId="0" applyNumberFormat="1" applyFont="1" applyFill="1" applyBorder="1" applyAlignment="1" applyProtection="1">
      <alignment horizontal="center" vertical="center"/>
      <protection locked="0" hidden="1"/>
    </xf>
    <xf numFmtId="2" fontId="63" fillId="49" borderId="96" xfId="0" applyNumberFormat="1" applyFont="1" applyFill="1" applyBorder="1" applyAlignment="1" applyProtection="1">
      <alignment horizontal="center" vertical="center"/>
      <protection locked="0"/>
    </xf>
    <xf numFmtId="43" fontId="63" fillId="49" borderId="83" xfId="221" applyFont="1" applyFill="1" applyBorder="1" applyAlignment="1" applyProtection="1">
      <alignment horizontal="center" vertical="center" wrapText="1"/>
      <protection locked="0"/>
    </xf>
    <xf numFmtId="43" fontId="63" fillId="49" borderId="83" xfId="221" applyFont="1" applyFill="1" applyBorder="1" applyAlignment="1" applyProtection="1">
      <alignment horizontal="right" vertical="center"/>
      <protection hidden="1"/>
    </xf>
    <xf numFmtId="43" fontId="63" fillId="109" borderId="83" xfId="221" applyFont="1" applyFill="1" applyBorder="1" applyAlignment="1" applyProtection="1">
      <alignment horizontal="center" vertical="center"/>
      <protection locked="0"/>
    </xf>
    <xf numFmtId="0" fontId="104" fillId="0" borderId="84" xfId="0" applyFont="1" applyBorder="1" applyAlignment="1" applyProtection="1">
      <alignment horizontal="center" vertical="center" wrapText="1"/>
      <protection hidden="1"/>
    </xf>
    <xf numFmtId="0" fontId="104" fillId="0" borderId="84" xfId="0" applyFont="1" applyBorder="1" applyAlignment="1" applyProtection="1">
      <alignment horizontal="center"/>
      <protection locked="0"/>
    </xf>
    <xf numFmtId="0" fontId="104" fillId="0" borderId="84" xfId="0" applyFont="1" applyBorder="1" applyAlignment="1" applyProtection="1">
      <alignment horizontal="center" vertical="center"/>
      <protection locked="0"/>
    </xf>
    <xf numFmtId="194" fontId="104" fillId="0" borderId="84" xfId="0" applyNumberFormat="1" applyFont="1" applyBorder="1" applyAlignment="1" applyProtection="1">
      <alignment horizontal="center" vertical="center"/>
      <protection locked="0"/>
    </xf>
    <xf numFmtId="0" fontId="104" fillId="0" borderId="84" xfId="0" applyFont="1" applyBorder="1" applyAlignment="1" applyProtection="1">
      <alignment horizontal="center" vertical="center"/>
      <protection hidden="1"/>
    </xf>
    <xf numFmtId="14" fontId="104" fillId="0" borderId="84" xfId="0" applyNumberFormat="1" applyFont="1" applyBorder="1" applyAlignment="1">
      <alignment horizontal="left" vertical="top"/>
    </xf>
    <xf numFmtId="2" fontId="104" fillId="0" borderId="84" xfId="0" applyNumberFormat="1" applyFont="1" applyBorder="1" applyAlignment="1" applyProtection="1">
      <alignment horizontal="center" vertical="center"/>
      <protection hidden="1"/>
    </xf>
    <xf numFmtId="0" fontId="26" fillId="110" borderId="83" xfId="0" applyFont="1" applyFill="1" applyBorder="1" applyAlignment="1" applyProtection="1">
      <alignment horizontal="left" vertical="center" wrapText="1"/>
      <protection locked="0"/>
    </xf>
    <xf numFmtId="0" fontId="26" fillId="110" borderId="83" xfId="0" applyFont="1" applyFill="1" applyBorder="1" applyAlignment="1">
      <alignment horizontal="left" vertical="top"/>
    </xf>
    <xf numFmtId="0" fontId="26" fillId="110" borderId="83" xfId="0" applyFont="1" applyFill="1" applyBorder="1" applyAlignment="1" applyProtection="1">
      <alignment horizontal="center" vertical="center" wrapText="1"/>
      <protection hidden="1"/>
    </xf>
    <xf numFmtId="49" fontId="26" fillId="110" borderId="83" xfId="0" quotePrefix="1" applyNumberFormat="1" applyFont="1" applyFill="1" applyBorder="1" applyAlignment="1">
      <alignment horizontal="left" vertical="top"/>
    </xf>
    <xf numFmtId="0" fontId="26" fillId="110" borderId="83" xfId="0" quotePrefix="1" applyFont="1" applyFill="1" applyBorder="1" applyAlignment="1">
      <alignment horizontal="left" vertical="top"/>
    </xf>
    <xf numFmtId="0" fontId="126" fillId="110" borderId="83" xfId="0" applyFont="1" applyFill="1" applyBorder="1" applyAlignment="1">
      <alignment horizontal="center" vertical="center"/>
    </xf>
    <xf numFmtId="0" fontId="63" fillId="110" borderId="83" xfId="0" quotePrefix="1" applyFont="1" applyFill="1" applyBorder="1" applyAlignment="1">
      <alignment horizontal="center" vertical="center"/>
    </xf>
    <xf numFmtId="0" fontId="63" fillId="110" borderId="83" xfId="0" quotePrefix="1" applyFont="1" applyFill="1" applyBorder="1" applyProtection="1">
      <protection locked="0"/>
    </xf>
    <xf numFmtId="0" fontId="63" fillId="110" borderId="83" xfId="0" applyFont="1" applyFill="1" applyBorder="1" applyAlignment="1" applyProtection="1">
      <alignment vertical="center"/>
      <protection locked="0"/>
    </xf>
    <xf numFmtId="1" fontId="63" fillId="110" borderId="83" xfId="0" applyNumberFormat="1" applyFont="1" applyFill="1" applyBorder="1" applyAlignment="1" applyProtection="1">
      <alignment horizontal="center" vertical="center"/>
      <protection locked="0"/>
    </xf>
    <xf numFmtId="9" fontId="63" fillId="110" borderId="83" xfId="374" applyFont="1" applyFill="1" applyBorder="1" applyAlignment="1" applyProtection="1">
      <alignment vertical="center"/>
      <protection locked="0"/>
    </xf>
    <xf numFmtId="0" fontId="26" fillId="110" borderId="83" xfId="0" applyFont="1" applyFill="1" applyBorder="1" applyAlignment="1">
      <alignment horizontal="left" vertical="center"/>
    </xf>
    <xf numFmtId="9" fontId="26" fillId="110" borderId="83" xfId="374" applyFont="1" applyFill="1" applyBorder="1" applyAlignment="1">
      <alignment horizontal="left" vertical="center"/>
    </xf>
    <xf numFmtId="194" fontId="63" fillId="110" borderId="83" xfId="0" applyNumberFormat="1" applyFont="1" applyFill="1" applyBorder="1" applyAlignment="1" applyProtection="1">
      <alignment horizontal="center" vertical="center"/>
      <protection locked="0"/>
    </xf>
    <xf numFmtId="0" fontId="0" fillId="110" borderId="83" xfId="0" applyFill="1" applyBorder="1"/>
    <xf numFmtId="0" fontId="63" fillId="110" borderId="83" xfId="0" applyFont="1" applyFill="1" applyBorder="1" applyAlignment="1" applyProtection="1">
      <alignment horizontal="center" vertical="center"/>
      <protection hidden="1"/>
    </xf>
    <xf numFmtId="1" fontId="63" fillId="110" borderId="83" xfId="603" quotePrefix="1" applyNumberFormat="1" applyFont="1" applyFill="1" applyBorder="1" applyAlignment="1">
      <alignment horizontal="center" vertical="center"/>
    </xf>
    <xf numFmtId="14" fontId="63" fillId="110" borderId="83" xfId="0" applyNumberFormat="1" applyFont="1" applyFill="1" applyBorder="1" applyAlignment="1">
      <alignment horizontal="center" vertical="center"/>
    </xf>
    <xf numFmtId="0" fontId="0" fillId="110" borderId="83" xfId="0" applyFill="1" applyBorder="1" applyAlignment="1">
      <alignment horizontal="center" vertical="center"/>
    </xf>
    <xf numFmtId="43" fontId="63" fillId="110" borderId="83" xfId="221" applyFont="1" applyFill="1" applyBorder="1" applyAlignment="1" applyProtection="1">
      <alignment horizontal="center" vertical="center"/>
      <protection locked="0"/>
    </xf>
    <xf numFmtId="4" fontId="0" fillId="110" borderId="83" xfId="0" applyNumberFormat="1" applyFill="1" applyBorder="1"/>
    <xf numFmtId="1" fontId="63" fillId="110" borderId="83" xfId="221" applyNumberFormat="1" applyFont="1" applyFill="1" applyBorder="1" applyAlignment="1" applyProtection="1">
      <alignment horizontal="center" vertical="center"/>
      <protection locked="0"/>
    </xf>
    <xf numFmtId="1" fontId="96" fillId="110" borderId="83" xfId="221" applyNumberFormat="1" applyFont="1" applyFill="1" applyBorder="1" applyAlignment="1" applyProtection="1">
      <alignment horizontal="center" vertical="center"/>
      <protection locked="0"/>
    </xf>
    <xf numFmtId="2" fontId="63" fillId="110" borderId="83" xfId="221" applyNumberFormat="1" applyFont="1" applyFill="1" applyBorder="1" applyAlignment="1" applyProtection="1">
      <alignment horizontal="center" vertical="center"/>
      <protection locked="0"/>
    </xf>
    <xf numFmtId="2" fontId="63" fillId="110" borderId="83" xfId="0" applyNumberFormat="1" applyFont="1" applyFill="1" applyBorder="1" applyAlignment="1" applyProtection="1">
      <alignment horizontal="center" vertical="center"/>
      <protection locked="0"/>
    </xf>
    <xf numFmtId="1" fontId="63" fillId="110" borderId="83" xfId="0" applyNumberFormat="1" applyFont="1" applyFill="1" applyBorder="1" applyAlignment="1" applyProtection="1">
      <alignment horizontal="center" vertical="center"/>
      <protection locked="0" hidden="1"/>
    </xf>
    <xf numFmtId="43" fontId="63" fillId="110" borderId="84" xfId="221" applyFont="1" applyFill="1" applyBorder="1" applyAlignment="1" applyProtection="1">
      <alignment horizontal="center" vertical="center"/>
      <protection locked="0"/>
    </xf>
    <xf numFmtId="2" fontId="63" fillId="110" borderId="83" xfId="0" applyNumberFormat="1" applyFont="1" applyFill="1" applyBorder="1" applyAlignment="1" applyProtection="1">
      <alignment horizontal="center" vertical="center"/>
      <protection hidden="1"/>
    </xf>
    <xf numFmtId="43" fontId="63" fillId="110" borderId="83" xfId="221" applyFont="1" applyFill="1" applyBorder="1" applyAlignment="1" applyProtection="1">
      <alignment horizontal="center" vertical="center" wrapText="1"/>
      <protection locked="0"/>
    </xf>
    <xf numFmtId="43" fontId="63" fillId="110" borderId="45" xfId="221" applyFont="1" applyFill="1" applyBorder="1" applyAlignment="1" applyProtection="1">
      <alignment horizontal="center" vertical="center"/>
      <protection locked="0"/>
    </xf>
    <xf numFmtId="2" fontId="63" fillId="110" borderId="84" xfId="0" applyNumberFormat="1" applyFont="1" applyFill="1" applyBorder="1" applyAlignment="1" applyProtection="1">
      <alignment horizontal="center" vertical="center"/>
      <protection locked="0"/>
    </xf>
    <xf numFmtId="43" fontId="63" fillId="110" borderId="83" xfId="221" applyFont="1" applyFill="1" applyBorder="1" applyAlignment="1" applyProtection="1">
      <alignment horizontal="left" vertical="center"/>
      <protection locked="0"/>
    </xf>
    <xf numFmtId="43" fontId="63" fillId="110" borderId="83" xfId="221" applyFont="1" applyFill="1" applyBorder="1" applyAlignment="1" applyProtection="1">
      <alignment horizontal="right" vertical="center"/>
      <protection hidden="1"/>
    </xf>
    <xf numFmtId="0" fontId="26" fillId="0" borderId="84" xfId="0" applyFont="1" applyBorder="1" applyAlignment="1" applyProtection="1">
      <alignment horizontal="left" vertical="center" wrapText="1"/>
      <protection locked="0"/>
    </xf>
    <xf numFmtId="0" fontId="126" fillId="0" borderId="84" xfId="0" applyFont="1" applyBorder="1" applyAlignment="1">
      <alignment horizontal="center" vertical="center"/>
    </xf>
    <xf numFmtId="0" fontId="63" fillId="0" borderId="84" xfId="0" quotePrefix="1" applyFont="1" applyBorder="1" applyAlignment="1">
      <alignment horizontal="center" vertical="center"/>
    </xf>
    <xf numFmtId="0" fontId="26" fillId="0" borderId="84" xfId="0" applyFont="1" applyBorder="1" applyAlignment="1">
      <alignment horizontal="left" vertical="center"/>
    </xf>
    <xf numFmtId="49" fontId="0" fillId="0" borderId="84" xfId="0" quotePrefix="1" applyNumberFormat="1" applyBorder="1"/>
    <xf numFmtId="0" fontId="26" fillId="49" borderId="83" xfId="0" quotePrefix="1" applyFont="1" applyFill="1" applyBorder="1" applyAlignment="1">
      <alignment horizontal="left" vertical="top"/>
    </xf>
    <xf numFmtId="0" fontId="126" fillId="0" borderId="83" xfId="0" applyFont="1" applyBorder="1" applyAlignment="1">
      <alignment horizontal="center" vertical="center"/>
    </xf>
    <xf numFmtId="0" fontId="94" fillId="49" borderId="83" xfId="0" applyFont="1" applyFill="1" applyBorder="1"/>
    <xf numFmtId="199" fontId="96" fillId="49" borderId="83" xfId="221" applyNumberFormat="1" applyFont="1" applyFill="1" applyBorder="1" applyAlignment="1" applyProtection="1">
      <alignment horizontal="left" vertical="center"/>
      <protection locked="0"/>
    </xf>
    <xf numFmtId="0" fontId="0" fillId="0" borderId="83" xfId="0" applyBorder="1" applyAlignment="1">
      <alignment horizontal="center"/>
    </xf>
    <xf numFmtId="1" fontId="0" fillId="0" borderId="83" xfId="0" applyNumberFormat="1" applyBorder="1" applyAlignment="1">
      <alignment horizontal="center"/>
    </xf>
    <xf numFmtId="0" fontId="136" fillId="0" borderId="0" xfId="0" applyFont="1"/>
    <xf numFmtId="43" fontId="63" fillId="49" borderId="45" xfId="221" applyFont="1" applyFill="1" applyBorder="1" applyAlignment="1" applyProtection="1">
      <alignment horizontal="center" vertical="center"/>
      <protection locked="0"/>
    </xf>
    <xf numFmtId="2" fontId="63" fillId="110" borderId="83" xfId="0" applyNumberFormat="1" applyFont="1" applyFill="1" applyBorder="1" applyAlignment="1" applyProtection="1">
      <alignment horizontal="right" vertical="center"/>
      <protection locked="0"/>
    </xf>
    <xf numFmtId="0" fontId="69" fillId="0" borderId="83" xfId="0" applyFont="1" applyBorder="1" applyAlignment="1" applyProtection="1">
      <alignment horizontal="left" vertical="center" wrapText="1"/>
      <protection locked="0"/>
    </xf>
    <xf numFmtId="0" fontId="69" fillId="0" borderId="45" xfId="0" applyFont="1" applyBorder="1" applyAlignment="1">
      <alignment horizontal="left" vertical="top"/>
    </xf>
    <xf numFmtId="0" fontId="69" fillId="0" borderId="45" xfId="0" applyFont="1" applyBorder="1" applyAlignment="1" applyProtection="1">
      <alignment horizontal="center" vertical="center" wrapText="1"/>
      <protection hidden="1"/>
    </xf>
    <xf numFmtId="49" fontId="69" fillId="0" borderId="45" xfId="0" applyNumberFormat="1" applyFont="1" applyBorder="1" applyAlignment="1">
      <alignment horizontal="left" vertical="top"/>
    </xf>
    <xf numFmtId="14" fontId="79" fillId="0" borderId="45" xfId="0" applyNumberFormat="1" applyFont="1" applyBorder="1" applyAlignment="1" applyProtection="1">
      <alignment horizontal="center"/>
      <protection locked="0"/>
    </xf>
    <xf numFmtId="0" fontId="79" fillId="0" borderId="45" xfId="0" quotePrefix="1" applyFont="1" applyBorder="1" applyProtection="1">
      <protection locked="0"/>
    </xf>
    <xf numFmtId="0" fontId="79" fillId="0" borderId="45" xfId="0" applyFont="1" applyBorder="1" applyProtection="1">
      <protection locked="0"/>
    </xf>
    <xf numFmtId="1" fontId="79" fillId="0" borderId="83" xfId="0" applyNumberFormat="1" applyFont="1" applyBorder="1" applyAlignment="1" applyProtection="1">
      <alignment horizontal="center" vertical="center"/>
      <protection locked="0"/>
    </xf>
    <xf numFmtId="9" fontId="79" fillId="0" borderId="83" xfId="374" applyFont="1" applyFill="1" applyBorder="1" applyProtection="1">
      <protection locked="0"/>
    </xf>
    <xf numFmtId="0" fontId="69" fillId="0" borderId="83" xfId="0" applyFont="1" applyBorder="1" applyAlignment="1">
      <alignment horizontal="left" vertical="top"/>
    </xf>
    <xf numFmtId="9" fontId="69" fillId="0" borderId="83" xfId="374" applyFont="1" applyFill="1" applyBorder="1" applyAlignment="1">
      <alignment horizontal="left" vertical="top"/>
    </xf>
    <xf numFmtId="0" fontId="79" fillId="0" borderId="83" xfId="0" applyFont="1" applyBorder="1" applyAlignment="1" applyProtection="1">
      <alignment horizontal="center" vertical="center"/>
      <protection locked="0"/>
    </xf>
    <xf numFmtId="194" fontId="79" fillId="0" borderId="83" xfId="0" applyNumberFormat="1" applyFont="1" applyBorder="1" applyAlignment="1" applyProtection="1">
      <alignment horizontal="center" vertical="center"/>
      <protection locked="0"/>
    </xf>
    <xf numFmtId="0" fontId="79" fillId="0" borderId="83" xfId="0" applyFont="1" applyBorder="1" applyAlignment="1" applyProtection="1">
      <alignment horizontal="center" vertical="center"/>
      <protection hidden="1"/>
    </xf>
    <xf numFmtId="1" fontId="79" fillId="0" borderId="83" xfId="0" applyNumberFormat="1" applyFont="1" applyBorder="1" applyAlignment="1" applyProtection="1">
      <alignment horizontal="center" vertical="center"/>
      <protection hidden="1"/>
    </xf>
    <xf numFmtId="14" fontId="79" fillId="0" borderId="83" xfId="221" applyNumberFormat="1" applyFont="1" applyFill="1" applyBorder="1" applyAlignment="1" applyProtection="1">
      <alignment horizontal="center" vertical="center"/>
      <protection locked="0"/>
    </xf>
    <xf numFmtId="14" fontId="79" fillId="0" borderId="83" xfId="0" applyNumberFormat="1" applyFont="1" applyBorder="1" applyAlignment="1" applyProtection="1">
      <alignment horizontal="left" vertical="center"/>
      <protection locked="0"/>
    </xf>
    <xf numFmtId="14" fontId="69" fillId="0" borderId="83" xfId="0" applyNumberFormat="1" applyFont="1" applyBorder="1" applyAlignment="1">
      <alignment horizontal="left" vertical="top"/>
    </xf>
    <xf numFmtId="2" fontId="79" fillId="0" borderId="83" xfId="221" applyNumberFormat="1" applyFont="1" applyFill="1" applyBorder="1" applyAlignment="1" applyProtection="1">
      <alignment horizontal="center" vertical="center"/>
      <protection locked="0"/>
    </xf>
    <xf numFmtId="193" fontId="79" fillId="0" borderId="83" xfId="221" applyNumberFormat="1" applyFont="1" applyFill="1" applyBorder="1" applyAlignment="1" applyProtection="1">
      <alignment horizontal="center" vertical="center"/>
      <protection locked="0"/>
    </xf>
    <xf numFmtId="43" fontId="79" fillId="0" borderId="83" xfId="221" applyFont="1" applyFill="1" applyBorder="1" applyAlignment="1" applyProtection="1">
      <alignment horizontal="center" vertical="center"/>
      <protection locked="0"/>
    </xf>
    <xf numFmtId="2" fontId="79" fillId="0" borderId="83" xfId="0" applyNumberFormat="1" applyFont="1" applyBorder="1" applyAlignment="1" applyProtection="1">
      <alignment horizontal="center" vertical="center"/>
      <protection hidden="1"/>
    </xf>
    <xf numFmtId="43" fontId="79" fillId="0" borderId="83" xfId="221" applyFont="1" applyFill="1" applyBorder="1" applyAlignment="1" applyProtection="1">
      <alignment horizontal="center" vertical="center"/>
      <protection hidden="1"/>
    </xf>
    <xf numFmtId="1" fontId="79" fillId="0" borderId="83" xfId="221" applyNumberFormat="1" applyFont="1" applyFill="1" applyBorder="1" applyAlignment="1" applyProtection="1">
      <alignment horizontal="center" vertical="center"/>
      <protection locked="0"/>
    </xf>
    <xf numFmtId="1" fontId="6" fillId="0" borderId="83" xfId="221" applyNumberFormat="1" applyFont="1" applyFill="1" applyBorder="1" applyAlignment="1" applyProtection="1">
      <alignment horizontal="center" vertical="center"/>
      <protection locked="0"/>
    </xf>
    <xf numFmtId="2" fontId="79" fillId="0" borderId="83" xfId="0" applyNumberFormat="1" applyFont="1" applyBorder="1" applyAlignment="1" applyProtection="1">
      <alignment horizontal="center" vertical="center"/>
      <protection locked="0"/>
    </xf>
    <xf numFmtId="1" fontId="79" fillId="93" borderId="83" xfId="0" applyNumberFormat="1" applyFont="1" applyFill="1" applyBorder="1" applyAlignment="1" applyProtection="1">
      <alignment horizontal="center" vertical="center"/>
      <protection locked="0" hidden="1"/>
    </xf>
    <xf numFmtId="43" fontId="79" fillId="0" borderId="84" xfId="221" applyFont="1" applyFill="1" applyBorder="1" applyAlignment="1" applyProtection="1">
      <alignment horizontal="center" vertical="center"/>
      <protection locked="0"/>
    </xf>
    <xf numFmtId="2" fontId="79" fillId="0" borderId="96" xfId="0" applyNumberFormat="1" applyFont="1" applyBorder="1" applyAlignment="1" applyProtection="1">
      <alignment horizontal="center" vertical="center"/>
      <protection locked="0"/>
    </xf>
    <xf numFmtId="2" fontId="79" fillId="93" borderId="83" xfId="0" applyNumberFormat="1" applyFont="1" applyFill="1" applyBorder="1" applyAlignment="1" applyProtection="1">
      <alignment horizontal="center" vertical="center"/>
      <protection hidden="1"/>
    </xf>
    <xf numFmtId="43" fontId="79" fillId="0" borderId="83" xfId="221" applyFont="1" applyFill="1" applyBorder="1" applyAlignment="1" applyProtection="1">
      <alignment horizontal="center" vertical="center" wrapText="1"/>
      <protection locked="0"/>
    </xf>
    <xf numFmtId="43" fontId="79" fillId="0" borderId="83" xfId="221" applyFont="1" applyFill="1" applyBorder="1" applyAlignment="1" applyProtection="1">
      <alignment horizontal="left" vertical="center"/>
      <protection locked="0"/>
    </xf>
    <xf numFmtId="43" fontId="79" fillId="93" borderId="83" xfId="221" applyFont="1" applyFill="1" applyBorder="1" applyAlignment="1" applyProtection="1">
      <alignment horizontal="right" vertical="center"/>
      <protection hidden="1"/>
    </xf>
    <xf numFmtId="14" fontId="69" fillId="89" borderId="83" xfId="0" applyNumberFormat="1" applyFont="1" applyFill="1" applyBorder="1" applyAlignment="1">
      <alignment horizontal="left" vertical="top"/>
    </xf>
    <xf numFmtId="1" fontId="79" fillId="49" borderId="83" xfId="221" applyNumberFormat="1" applyFont="1" applyFill="1" applyBorder="1" applyAlignment="1" applyProtection="1">
      <alignment horizontal="center" vertical="center"/>
      <protection locked="0"/>
    </xf>
    <xf numFmtId="43" fontId="79" fillId="93" borderId="83" xfId="221" applyFont="1" applyFill="1" applyBorder="1" applyAlignment="1" applyProtection="1">
      <alignment vertical="center"/>
      <protection hidden="1"/>
    </xf>
    <xf numFmtId="2" fontId="79" fillId="49" borderId="83" xfId="0" applyNumberFormat="1" applyFont="1" applyFill="1" applyBorder="1" applyAlignment="1" applyProtection="1">
      <alignment horizontal="center" vertical="center"/>
      <protection locked="0"/>
    </xf>
    <xf numFmtId="0" fontId="69" fillId="49" borderId="83" xfId="0" applyFont="1" applyFill="1" applyBorder="1" applyAlignment="1">
      <alignment horizontal="left"/>
    </xf>
    <xf numFmtId="0" fontId="69" fillId="0" borderId="83" xfId="0" applyFont="1" applyBorder="1" applyAlignment="1" applyProtection="1">
      <alignment horizontal="center" vertical="center" wrapText="1"/>
      <protection hidden="1"/>
    </xf>
    <xf numFmtId="49" fontId="69" fillId="0" borderId="83" xfId="0" applyNumberFormat="1" applyFont="1" applyBorder="1" applyAlignment="1">
      <alignment horizontal="left" vertical="top"/>
    </xf>
    <xf numFmtId="14" fontId="79" fillId="0" borderId="83" xfId="0" applyNumberFormat="1" applyFont="1" applyBorder="1" applyAlignment="1" applyProtection="1">
      <alignment horizontal="center"/>
      <protection locked="0"/>
    </xf>
    <xf numFmtId="0" fontId="79" fillId="0" borderId="83" xfId="0" applyFont="1" applyBorder="1" applyProtection="1">
      <protection locked="0"/>
    </xf>
    <xf numFmtId="0" fontId="79" fillId="0" borderId="83" xfId="0" quotePrefix="1" applyFont="1" applyBorder="1" applyAlignment="1" applyProtection="1">
      <alignment horizontal="center" vertical="center"/>
      <protection hidden="1"/>
    </xf>
    <xf numFmtId="1" fontId="79" fillId="0" borderId="83" xfId="0" quotePrefix="1" applyNumberFormat="1" applyFont="1" applyBorder="1" applyAlignment="1" applyProtection="1">
      <alignment horizontal="center" vertical="center"/>
      <protection hidden="1"/>
    </xf>
    <xf numFmtId="0" fontId="69" fillId="112" borderId="83" xfId="0" applyFont="1" applyFill="1" applyBorder="1" applyAlignment="1" applyProtection="1">
      <alignment horizontal="left" vertical="center" wrapText="1"/>
      <protection locked="0"/>
    </xf>
    <xf numFmtId="0" fontId="69" fillId="112" borderId="83" xfId="0" applyFont="1" applyFill="1" applyBorder="1" applyAlignment="1" applyProtection="1">
      <alignment horizontal="center" vertical="center" wrapText="1"/>
      <protection hidden="1"/>
    </xf>
    <xf numFmtId="49" fontId="69" fillId="112" borderId="83" xfId="0" applyNumberFormat="1" applyFont="1" applyFill="1" applyBorder="1" applyAlignment="1">
      <alignment horizontal="left" vertical="top"/>
    </xf>
    <xf numFmtId="0" fontId="69" fillId="112" borderId="83" xfId="0" applyFont="1" applyFill="1" applyBorder="1" applyAlignment="1">
      <alignment horizontal="left" vertical="top"/>
    </xf>
    <xf numFmtId="14" fontId="79" fillId="112" borderId="83" xfId="0" applyNumberFormat="1" applyFont="1" applyFill="1" applyBorder="1" applyAlignment="1" applyProtection="1">
      <alignment horizontal="center"/>
      <protection locked="0"/>
    </xf>
    <xf numFmtId="0" fontId="79" fillId="112" borderId="45" xfId="0" quotePrefix="1" applyFont="1" applyFill="1" applyBorder="1" applyProtection="1">
      <protection locked="0"/>
    </xf>
    <xf numFmtId="0" fontId="79" fillId="112" borderId="45" xfId="0" applyFont="1" applyFill="1" applyBorder="1" applyProtection="1">
      <protection locked="0"/>
    </xf>
    <xf numFmtId="0" fontId="79" fillId="112" borderId="83" xfId="0" applyFont="1" applyFill="1" applyBorder="1" applyProtection="1">
      <protection locked="0"/>
    </xf>
    <xf numFmtId="1" fontId="79" fillId="112" borderId="83" xfId="0" applyNumberFormat="1" applyFont="1" applyFill="1" applyBorder="1" applyAlignment="1" applyProtection="1">
      <alignment horizontal="center" vertical="center"/>
      <protection locked="0"/>
    </xf>
    <xf numFmtId="9" fontId="79" fillId="112" borderId="83" xfId="374" applyFont="1" applyFill="1" applyBorder="1" applyProtection="1">
      <protection locked="0"/>
    </xf>
    <xf numFmtId="9" fontId="69" fillId="112" borderId="83" xfId="374" applyFont="1" applyFill="1" applyBorder="1" applyAlignment="1">
      <alignment horizontal="left" vertical="top"/>
    </xf>
    <xf numFmtId="0" fontId="79" fillId="112" borderId="83" xfId="0" applyFont="1" applyFill="1" applyBorder="1" applyAlignment="1" applyProtection="1">
      <alignment horizontal="center" vertical="center"/>
      <protection locked="0"/>
    </xf>
    <xf numFmtId="194" fontId="79" fillId="112" borderId="83" xfId="0" applyNumberFormat="1" applyFont="1" applyFill="1" applyBorder="1" applyAlignment="1" applyProtection="1">
      <alignment horizontal="center" vertical="center"/>
      <protection locked="0"/>
    </xf>
    <xf numFmtId="0" fontId="79" fillId="112" borderId="83" xfId="0" applyFont="1" applyFill="1" applyBorder="1" applyAlignment="1" applyProtection="1">
      <alignment horizontal="center" vertical="center"/>
      <protection hidden="1"/>
    </xf>
    <xf numFmtId="1" fontId="79" fillId="112" borderId="83" xfId="0" applyNumberFormat="1" applyFont="1" applyFill="1" applyBorder="1" applyAlignment="1" applyProtection="1">
      <alignment horizontal="center" vertical="center"/>
      <protection hidden="1"/>
    </xf>
    <xf numFmtId="14" fontId="69" fillId="112" borderId="83" xfId="0" applyNumberFormat="1" applyFont="1" applyFill="1" applyBorder="1" applyAlignment="1">
      <alignment horizontal="center" vertical="center"/>
    </xf>
    <xf numFmtId="14" fontId="79" fillId="112" borderId="83" xfId="221" applyNumberFormat="1" applyFont="1" applyFill="1" applyBorder="1" applyAlignment="1" applyProtection="1">
      <alignment horizontal="center" vertical="center"/>
      <protection locked="0"/>
    </xf>
    <xf numFmtId="14" fontId="79" fillId="112" borderId="83" xfId="0" applyNumberFormat="1" applyFont="1" applyFill="1" applyBorder="1" applyAlignment="1" applyProtection="1">
      <alignment horizontal="left" vertical="center"/>
      <protection locked="0"/>
    </xf>
    <xf numFmtId="14" fontId="69" fillId="112" borderId="83" xfId="0" applyNumberFormat="1" applyFont="1" applyFill="1" applyBorder="1" applyAlignment="1">
      <alignment horizontal="left" vertical="top"/>
    </xf>
    <xf numFmtId="2" fontId="79" fillId="112" borderId="83" xfId="221" applyNumberFormat="1" applyFont="1" applyFill="1" applyBorder="1" applyAlignment="1" applyProtection="1">
      <alignment horizontal="center" vertical="center"/>
      <protection locked="0"/>
    </xf>
    <xf numFmtId="193" fontId="79" fillId="112" borderId="83" xfId="221" applyNumberFormat="1" applyFont="1" applyFill="1" applyBorder="1" applyAlignment="1" applyProtection="1">
      <alignment horizontal="center" vertical="center"/>
      <protection locked="0"/>
    </xf>
    <xf numFmtId="43" fontId="79" fillId="112" borderId="83" xfId="221" applyFont="1" applyFill="1" applyBorder="1" applyAlignment="1" applyProtection="1">
      <alignment horizontal="center" vertical="center"/>
      <protection locked="0"/>
    </xf>
    <xf numFmtId="2" fontId="79" fillId="112" borderId="83" xfId="0" applyNumberFormat="1" applyFont="1" applyFill="1" applyBorder="1" applyAlignment="1" applyProtection="1">
      <alignment horizontal="center" vertical="center"/>
      <protection hidden="1"/>
    </xf>
    <xf numFmtId="43" fontId="79" fillId="112" borderId="83" xfId="221" applyFont="1" applyFill="1" applyBorder="1" applyAlignment="1" applyProtection="1">
      <alignment horizontal="center" vertical="center"/>
      <protection hidden="1"/>
    </xf>
    <xf numFmtId="4" fontId="79" fillId="112" borderId="83" xfId="0" applyNumberFormat="1" applyFont="1" applyFill="1" applyBorder="1" applyAlignment="1">
      <alignment horizontal="right" vertical="top"/>
    </xf>
    <xf numFmtId="1" fontId="79" fillId="112" borderId="83" xfId="221" applyNumberFormat="1" applyFont="1" applyFill="1" applyBorder="1" applyAlignment="1" applyProtection="1">
      <alignment horizontal="center" vertical="center"/>
      <protection locked="0"/>
    </xf>
    <xf numFmtId="1" fontId="6" fillId="112" borderId="83" xfId="221" applyNumberFormat="1" applyFont="1" applyFill="1" applyBorder="1" applyAlignment="1" applyProtection="1">
      <alignment horizontal="center" vertical="center"/>
      <protection locked="0"/>
    </xf>
    <xf numFmtId="2" fontId="79" fillId="112" borderId="83" xfId="0" applyNumberFormat="1" applyFont="1" applyFill="1" applyBorder="1" applyAlignment="1" applyProtection="1">
      <alignment horizontal="center" vertical="center"/>
      <protection locked="0"/>
    </xf>
    <xf numFmtId="1" fontId="79" fillId="112" borderId="83" xfId="0" applyNumberFormat="1" applyFont="1" applyFill="1" applyBorder="1" applyAlignment="1" applyProtection="1">
      <alignment horizontal="center" vertical="center"/>
      <protection locked="0" hidden="1"/>
    </xf>
    <xf numFmtId="43" fontId="79" fillId="112" borderId="84" xfId="221" applyFont="1" applyFill="1" applyBorder="1" applyAlignment="1" applyProtection="1">
      <alignment horizontal="center" vertical="center"/>
      <protection locked="0"/>
    </xf>
    <xf numFmtId="2" fontId="79" fillId="112" borderId="96" xfId="0" applyNumberFormat="1" applyFont="1" applyFill="1" applyBorder="1" applyAlignment="1" applyProtection="1">
      <alignment horizontal="center" vertical="center"/>
      <protection locked="0"/>
    </xf>
    <xf numFmtId="43" fontId="79" fillId="112" borderId="83" xfId="221" applyFont="1" applyFill="1" applyBorder="1" applyAlignment="1" applyProtection="1">
      <alignment horizontal="center" vertical="center" wrapText="1"/>
      <protection locked="0"/>
    </xf>
    <xf numFmtId="43" fontId="79" fillId="112" borderId="83" xfId="221" applyFont="1" applyFill="1" applyBorder="1" applyAlignment="1" applyProtection="1">
      <alignment horizontal="left" vertical="center"/>
      <protection locked="0"/>
    </xf>
    <xf numFmtId="43" fontId="79" fillId="112" borderId="83" xfId="221" applyFont="1" applyFill="1" applyBorder="1" applyAlignment="1" applyProtection="1">
      <alignment horizontal="right" vertical="center"/>
      <protection hidden="1"/>
    </xf>
    <xf numFmtId="2" fontId="79" fillId="49" borderId="83" xfId="221" applyNumberFormat="1" applyFont="1" applyFill="1" applyBorder="1" applyAlignment="1" applyProtection="1">
      <alignment horizontal="center" vertical="center"/>
      <protection locked="0"/>
    </xf>
    <xf numFmtId="0" fontId="79" fillId="0" borderId="83" xfId="0" applyFont="1" applyBorder="1" applyAlignment="1" applyProtection="1">
      <alignment horizontal="right"/>
      <protection locked="0"/>
    </xf>
    <xf numFmtId="1" fontId="79" fillId="0" borderId="83" xfId="0" applyNumberFormat="1" applyFont="1" applyBorder="1" applyAlignment="1" applyProtection="1">
      <alignment horizontal="center"/>
      <protection locked="0"/>
    </xf>
    <xf numFmtId="9" fontId="79" fillId="0" borderId="83" xfId="374" applyFont="1" applyFill="1" applyBorder="1" applyAlignment="1" applyProtection="1">
      <alignment horizontal="right"/>
      <protection locked="0"/>
    </xf>
    <xf numFmtId="0" fontId="69" fillId="0" borderId="83" xfId="0" applyFont="1" applyBorder="1" applyAlignment="1">
      <alignment horizontal="center"/>
    </xf>
    <xf numFmtId="0" fontId="69" fillId="0" borderId="83" xfId="0" applyFont="1" applyBorder="1" applyAlignment="1">
      <alignment horizontal="left"/>
    </xf>
    <xf numFmtId="9" fontId="69" fillId="0" borderId="83" xfId="374" applyFont="1" applyFill="1" applyBorder="1" applyAlignment="1">
      <alignment horizontal="left"/>
    </xf>
    <xf numFmtId="0" fontId="79" fillId="0" borderId="83" xfId="0" applyFont="1" applyBorder="1" applyAlignment="1" applyProtection="1">
      <alignment horizontal="center"/>
      <protection locked="0"/>
    </xf>
    <xf numFmtId="0" fontId="69" fillId="0" borderId="83" xfId="0" applyFont="1" applyBorder="1" applyAlignment="1">
      <alignment horizontal="center" vertical="top"/>
    </xf>
    <xf numFmtId="49" fontId="79" fillId="0" borderId="83" xfId="0" quotePrefix="1" applyNumberFormat="1" applyFont="1" applyBorder="1" applyAlignment="1" applyProtection="1">
      <alignment horizontal="center" vertical="center"/>
      <protection hidden="1"/>
    </xf>
    <xf numFmtId="193" fontId="79" fillId="0" borderId="83" xfId="221" applyNumberFormat="1" applyFont="1" applyFill="1" applyBorder="1" applyAlignment="1" applyProtection="1">
      <alignment horizontal="left" vertical="center"/>
      <protection locked="0"/>
    </xf>
    <xf numFmtId="4" fontId="79" fillId="0" borderId="83" xfId="0" applyNumberFormat="1" applyFont="1" applyBorder="1" applyAlignment="1" applyProtection="1">
      <alignment horizontal="center" vertical="center"/>
      <protection locked="0"/>
    </xf>
    <xf numFmtId="43" fontId="79" fillId="49" borderId="83" xfId="221" applyFont="1" applyFill="1" applyBorder="1" applyAlignment="1" applyProtection="1">
      <alignment horizontal="left" vertical="center"/>
      <protection locked="0"/>
    </xf>
    <xf numFmtId="49" fontId="79" fillId="0" borderId="44" xfId="0" quotePrefix="1" applyNumberFormat="1" applyFont="1" applyBorder="1" applyAlignment="1">
      <alignment horizontal="center" vertical="center"/>
    </xf>
    <xf numFmtId="0" fontId="69" fillId="113" borderId="83" xfId="0" applyFont="1" applyFill="1" applyBorder="1" applyAlignment="1" applyProtection="1">
      <alignment horizontal="left" vertical="center" wrapText="1"/>
      <protection locked="0"/>
    </xf>
    <xf numFmtId="0" fontId="69" fillId="113" borderId="83" xfId="0" applyFont="1" applyFill="1" applyBorder="1" applyAlignment="1" applyProtection="1">
      <alignment horizontal="center" vertical="center" wrapText="1"/>
      <protection hidden="1"/>
    </xf>
    <xf numFmtId="49" fontId="69" fillId="113" borderId="83" xfId="0" applyNumberFormat="1" applyFont="1" applyFill="1" applyBorder="1" applyAlignment="1">
      <alignment horizontal="left" vertical="top"/>
    </xf>
    <xf numFmtId="0" fontId="69" fillId="113" borderId="83" xfId="0" applyFont="1" applyFill="1" applyBorder="1" applyAlignment="1">
      <alignment horizontal="left" vertical="top"/>
    </xf>
    <xf numFmtId="14" fontId="79" fillId="113" borderId="83" xfId="0" applyNumberFormat="1" applyFont="1" applyFill="1" applyBorder="1" applyAlignment="1" applyProtection="1">
      <alignment horizontal="center"/>
      <protection locked="0"/>
    </xf>
    <xf numFmtId="0" fontId="79" fillId="113" borderId="83" xfId="0" applyFont="1" applyFill="1" applyBorder="1" applyProtection="1">
      <protection locked="0"/>
    </xf>
    <xf numFmtId="1" fontId="79" fillId="113" borderId="83" xfId="0" applyNumberFormat="1" applyFont="1" applyFill="1" applyBorder="1" applyAlignment="1" applyProtection="1">
      <alignment horizontal="center" vertical="center"/>
      <protection locked="0"/>
    </xf>
    <xf numFmtId="9" fontId="79" fillId="113" borderId="83" xfId="374" applyFont="1" applyFill="1" applyBorder="1" applyProtection="1">
      <protection locked="0"/>
    </xf>
    <xf numFmtId="9" fontId="69" fillId="113" borderId="83" xfId="374" applyFont="1" applyFill="1" applyBorder="1" applyAlignment="1">
      <alignment horizontal="left" vertical="top"/>
    </xf>
    <xf numFmtId="0" fontId="79" fillId="113" borderId="83" xfId="0" applyFont="1" applyFill="1" applyBorder="1" applyAlignment="1" applyProtection="1">
      <alignment horizontal="center" vertical="center"/>
      <protection locked="0"/>
    </xf>
    <xf numFmtId="194" fontId="79" fillId="113" borderId="83" xfId="0" applyNumberFormat="1" applyFont="1" applyFill="1" applyBorder="1" applyAlignment="1" applyProtection="1">
      <alignment horizontal="center" vertical="center"/>
      <protection locked="0"/>
    </xf>
    <xf numFmtId="0" fontId="79" fillId="113" borderId="83" xfId="0" applyFont="1" applyFill="1" applyBorder="1" applyAlignment="1" applyProtection="1">
      <alignment horizontal="center" vertical="center"/>
      <protection hidden="1"/>
    </xf>
    <xf numFmtId="1" fontId="79" fillId="113" borderId="83" xfId="0" applyNumberFormat="1" applyFont="1" applyFill="1" applyBorder="1" applyAlignment="1" applyProtection="1">
      <alignment horizontal="center" vertical="center"/>
      <protection hidden="1"/>
    </xf>
    <xf numFmtId="14" fontId="69" fillId="113" borderId="83" xfId="0" applyNumberFormat="1" applyFont="1" applyFill="1" applyBorder="1" applyAlignment="1">
      <alignment horizontal="center" vertical="center"/>
    </xf>
    <xf numFmtId="14" fontId="79" fillId="113" borderId="83" xfId="221" applyNumberFormat="1" applyFont="1" applyFill="1" applyBorder="1" applyAlignment="1" applyProtection="1">
      <alignment horizontal="center" vertical="center"/>
      <protection locked="0"/>
    </xf>
    <xf numFmtId="14" fontId="79" fillId="113" borderId="83" xfId="0" applyNumberFormat="1" applyFont="1" applyFill="1" applyBorder="1" applyAlignment="1" applyProtection="1">
      <alignment horizontal="left" vertical="center"/>
      <protection locked="0"/>
    </xf>
    <xf numFmtId="14" fontId="69" fillId="113" borderId="83" xfId="0" applyNumberFormat="1" applyFont="1" applyFill="1" applyBorder="1" applyAlignment="1">
      <alignment horizontal="left" vertical="top"/>
    </xf>
    <xf numFmtId="2" fontId="79" fillId="113" borderId="83" xfId="221" applyNumberFormat="1" applyFont="1" applyFill="1" applyBorder="1" applyAlignment="1" applyProtection="1">
      <alignment horizontal="center" vertical="center"/>
      <protection locked="0"/>
    </xf>
    <xf numFmtId="193" fontId="79" fillId="113" borderId="83" xfId="221" applyNumberFormat="1" applyFont="1" applyFill="1" applyBorder="1" applyAlignment="1" applyProtection="1">
      <alignment horizontal="center" vertical="center"/>
      <protection locked="0"/>
    </xf>
    <xf numFmtId="43" fontId="79" fillId="113" borderId="83" xfId="221" applyFont="1" applyFill="1" applyBorder="1" applyAlignment="1" applyProtection="1">
      <alignment horizontal="center" vertical="center"/>
      <protection locked="0"/>
    </xf>
    <xf numFmtId="2" fontId="79" fillId="113" borderId="83" xfId="0" applyNumberFormat="1" applyFont="1" applyFill="1" applyBorder="1" applyAlignment="1" applyProtection="1">
      <alignment horizontal="center" vertical="center"/>
      <protection hidden="1"/>
    </xf>
    <xf numFmtId="43" fontId="79" fillId="113" borderId="83" xfId="221" applyFont="1" applyFill="1" applyBorder="1" applyAlignment="1" applyProtection="1">
      <alignment horizontal="center" vertical="center"/>
      <protection hidden="1"/>
    </xf>
    <xf numFmtId="4" fontId="79" fillId="113" borderId="83" xfId="0" applyNumberFormat="1" applyFont="1" applyFill="1" applyBorder="1" applyAlignment="1">
      <alignment horizontal="right" vertical="top"/>
    </xf>
    <xf numFmtId="1" fontId="79" fillId="113" borderId="83" xfId="221" applyNumberFormat="1" applyFont="1" applyFill="1" applyBorder="1" applyAlignment="1" applyProtection="1">
      <alignment horizontal="center" vertical="center"/>
      <protection locked="0"/>
    </xf>
    <xf numFmtId="1" fontId="6" fillId="113" borderId="83" xfId="221" applyNumberFormat="1" applyFont="1" applyFill="1" applyBorder="1" applyAlignment="1" applyProtection="1">
      <alignment horizontal="center" vertical="center"/>
      <protection locked="0"/>
    </xf>
    <xf numFmtId="2" fontId="79" fillId="113" borderId="83" xfId="0" applyNumberFormat="1" applyFont="1" applyFill="1" applyBorder="1" applyAlignment="1" applyProtection="1">
      <alignment horizontal="center" vertical="center"/>
      <protection locked="0"/>
    </xf>
    <xf numFmtId="1" fontId="79" fillId="113" borderId="83" xfId="0" applyNumberFormat="1" applyFont="1" applyFill="1" applyBorder="1" applyAlignment="1" applyProtection="1">
      <alignment horizontal="center" vertical="center"/>
      <protection locked="0" hidden="1"/>
    </xf>
    <xf numFmtId="43" fontId="79" fillId="113" borderId="84" xfId="221" applyFont="1" applyFill="1" applyBorder="1" applyAlignment="1" applyProtection="1">
      <alignment horizontal="center" vertical="center"/>
      <protection locked="0"/>
    </xf>
    <xf numFmtId="2" fontId="79" fillId="113" borderId="96" xfId="0" applyNumberFormat="1" applyFont="1" applyFill="1" applyBorder="1" applyAlignment="1" applyProtection="1">
      <alignment horizontal="center" vertical="center"/>
      <protection locked="0"/>
    </xf>
    <xf numFmtId="43" fontId="79" fillId="113" borderId="83" xfId="221" applyFont="1" applyFill="1" applyBorder="1" applyAlignment="1" applyProtection="1">
      <alignment horizontal="center" vertical="center" wrapText="1"/>
      <protection locked="0"/>
    </xf>
    <xf numFmtId="43" fontId="79" fillId="113" borderId="83" xfId="221" applyFont="1" applyFill="1" applyBorder="1" applyAlignment="1" applyProtection="1">
      <alignment horizontal="left" vertical="center"/>
      <protection locked="0"/>
    </xf>
    <xf numFmtId="43" fontId="79" fillId="113" borderId="83" xfId="221" applyFont="1" applyFill="1" applyBorder="1" applyAlignment="1" applyProtection="1">
      <alignment horizontal="right" vertical="center"/>
      <protection hidden="1"/>
    </xf>
    <xf numFmtId="49" fontId="79" fillId="0" borderId="83" xfId="0" applyNumberFormat="1" applyFont="1" applyBorder="1" applyAlignment="1" applyProtection="1">
      <alignment horizontal="center" vertical="center"/>
      <protection hidden="1"/>
    </xf>
    <xf numFmtId="195" fontId="79" fillId="0" borderId="83" xfId="714" quotePrefix="1" applyNumberFormat="1" applyFont="1" applyFill="1" applyBorder="1" applyAlignment="1">
      <alignment horizontal="center" vertical="center"/>
    </xf>
    <xf numFmtId="2" fontId="79" fillId="0" borderId="83" xfId="714" quotePrefix="1" applyNumberFormat="1" applyFont="1" applyFill="1" applyBorder="1" applyAlignment="1">
      <alignment horizontal="center" vertical="center"/>
    </xf>
    <xf numFmtId="0" fontId="69" fillId="49" borderId="83" xfId="0" applyFont="1" applyFill="1" applyBorder="1" applyAlignment="1">
      <alignment horizontal="left" vertical="top"/>
    </xf>
    <xf numFmtId="4" fontId="79" fillId="49" borderId="83" xfId="0" applyNumberFormat="1" applyFont="1" applyFill="1" applyBorder="1" applyAlignment="1">
      <alignment horizontal="right" vertical="top"/>
    </xf>
    <xf numFmtId="49" fontId="104" fillId="0" borderId="83" xfId="0" quotePrefix="1" applyNumberFormat="1" applyFont="1" applyBorder="1" applyAlignment="1">
      <alignment horizontal="center" vertical="center"/>
    </xf>
    <xf numFmtId="0" fontId="104" fillId="0" borderId="0" xfId="0" applyFont="1"/>
    <xf numFmtId="0" fontId="104" fillId="0" borderId="83" xfId="0" applyFont="1" applyBorder="1"/>
    <xf numFmtId="0" fontId="104" fillId="0" borderId="83" xfId="0" applyFont="1" applyBorder="1" applyAlignment="1">
      <alignment horizontal="center" vertical="center"/>
    </xf>
    <xf numFmtId="49" fontId="104" fillId="0" borderId="83" xfId="0" applyNumberFormat="1" applyFont="1" applyBorder="1"/>
    <xf numFmtId="0" fontId="79" fillId="0" borderId="83" xfId="0" applyFont="1" applyBorder="1" applyAlignment="1" applyProtection="1">
      <alignment vertical="center"/>
      <protection locked="0"/>
    </xf>
    <xf numFmtId="9" fontId="79" fillId="0" borderId="83" xfId="374" applyFont="1" applyFill="1" applyBorder="1" applyAlignment="1" applyProtection="1">
      <alignment vertical="center"/>
      <protection locked="0"/>
    </xf>
    <xf numFmtId="0" fontId="69" fillId="0" borderId="83" xfId="0" applyFont="1" applyBorder="1" applyAlignment="1">
      <alignment horizontal="left" vertical="center"/>
    </xf>
    <xf numFmtId="9" fontId="69" fillId="0" borderId="83" xfId="374" applyFont="1" applyFill="1" applyBorder="1" applyAlignment="1">
      <alignment horizontal="left" vertical="center"/>
    </xf>
    <xf numFmtId="0" fontId="69" fillId="0" borderId="84" xfId="0" applyFont="1" applyBorder="1" applyAlignment="1">
      <alignment horizontal="left" vertical="top"/>
    </xf>
    <xf numFmtId="14" fontId="79" fillId="0" borderId="84" xfId="0" applyNumberFormat="1" applyFont="1" applyBorder="1" applyAlignment="1" applyProtection="1">
      <alignment horizontal="center"/>
      <protection locked="0"/>
    </xf>
    <xf numFmtId="0" fontId="79" fillId="0" borderId="84" xfId="0" applyFont="1" applyBorder="1" applyProtection="1">
      <protection locked="0"/>
    </xf>
    <xf numFmtId="1" fontId="79" fillId="0" borderId="84" xfId="0" applyNumberFormat="1" applyFont="1" applyBorder="1" applyAlignment="1" applyProtection="1">
      <alignment horizontal="center" vertical="center"/>
      <protection locked="0"/>
    </xf>
    <xf numFmtId="9" fontId="79" fillId="0" borderId="84" xfId="374" applyFont="1" applyFill="1" applyBorder="1" applyProtection="1">
      <protection locked="0"/>
    </xf>
    <xf numFmtId="9" fontId="69" fillId="0" borderId="84" xfId="374" applyFont="1" applyFill="1" applyBorder="1" applyAlignment="1">
      <alignment horizontal="left" vertical="top"/>
    </xf>
    <xf numFmtId="0" fontId="79" fillId="0" borderId="84" xfId="0" applyFont="1" applyBorder="1" applyAlignment="1" applyProtection="1">
      <alignment horizontal="center" vertical="center"/>
      <protection locked="0"/>
    </xf>
    <xf numFmtId="194" fontId="79" fillId="0" borderId="84" xfId="0" applyNumberFormat="1" applyFont="1" applyBorder="1" applyAlignment="1" applyProtection="1">
      <alignment horizontal="center" vertical="center"/>
      <protection locked="0"/>
    </xf>
    <xf numFmtId="49" fontId="69" fillId="0" borderId="84" xfId="0" applyNumberFormat="1" applyFont="1" applyBorder="1" applyAlignment="1" applyProtection="1">
      <alignment horizontal="center" vertical="center"/>
      <protection hidden="1"/>
    </xf>
    <xf numFmtId="49" fontId="69" fillId="0" borderId="57" xfId="0" quotePrefix="1" applyNumberFormat="1" applyFont="1" applyBorder="1" applyAlignment="1">
      <alignment horizontal="center" vertical="center"/>
    </xf>
    <xf numFmtId="14" fontId="69" fillId="0" borderId="84" xfId="0" applyNumberFormat="1" applyFont="1" applyBorder="1" applyAlignment="1">
      <alignment horizontal="center" vertical="center"/>
    </xf>
    <xf numFmtId="0" fontId="104" fillId="0" borderId="84" xfId="0" applyFont="1" applyBorder="1"/>
    <xf numFmtId="14" fontId="79" fillId="0" borderId="84" xfId="0" applyNumberFormat="1" applyFont="1" applyBorder="1" applyAlignment="1" applyProtection="1">
      <alignment horizontal="left" vertical="center"/>
      <protection locked="0"/>
    </xf>
    <xf numFmtId="14" fontId="69" fillId="0" borderId="84" xfId="0" applyNumberFormat="1" applyFont="1" applyBorder="1" applyAlignment="1">
      <alignment horizontal="left" vertical="top"/>
    </xf>
    <xf numFmtId="2" fontId="79" fillId="0" borderId="84" xfId="221" applyNumberFormat="1" applyFont="1" applyFill="1" applyBorder="1" applyAlignment="1" applyProtection="1">
      <alignment horizontal="center" vertical="center"/>
      <protection locked="0"/>
    </xf>
    <xf numFmtId="193" fontId="79" fillId="0" borderId="84" xfId="221" applyNumberFormat="1" applyFont="1" applyFill="1" applyBorder="1" applyAlignment="1" applyProtection="1">
      <alignment horizontal="center" vertical="center"/>
      <protection locked="0"/>
    </xf>
    <xf numFmtId="0" fontId="104" fillId="0" borderId="84" xfId="0" applyFont="1" applyBorder="1" applyAlignment="1">
      <alignment horizontal="center" vertical="center"/>
    </xf>
    <xf numFmtId="43" fontId="79" fillId="0" borderId="84" xfId="221" applyFont="1" applyFill="1" applyBorder="1" applyAlignment="1" applyProtection="1">
      <alignment horizontal="center" vertical="center"/>
      <protection hidden="1"/>
    </xf>
    <xf numFmtId="4" fontId="79" fillId="0" borderId="84" xfId="0" applyNumberFormat="1" applyFont="1" applyBorder="1" applyAlignment="1">
      <alignment horizontal="right" vertical="top"/>
    </xf>
    <xf numFmtId="1" fontId="6" fillId="0" borderId="84" xfId="221" applyNumberFormat="1" applyFont="1" applyFill="1" applyBorder="1" applyAlignment="1" applyProtection="1">
      <alignment horizontal="center" vertical="center"/>
      <protection locked="0"/>
    </xf>
    <xf numFmtId="1" fontId="79" fillId="0" borderId="84" xfId="221" applyNumberFormat="1" applyFont="1" applyFill="1" applyBorder="1" applyAlignment="1" applyProtection="1">
      <alignment horizontal="center" vertical="center"/>
      <protection locked="0"/>
    </xf>
    <xf numFmtId="1" fontId="79" fillId="93" borderId="84" xfId="0" applyNumberFormat="1" applyFont="1" applyFill="1" applyBorder="1" applyAlignment="1" applyProtection="1">
      <alignment horizontal="center" vertical="center"/>
      <protection locked="0" hidden="1"/>
    </xf>
    <xf numFmtId="2" fontId="79" fillId="0" borderId="84" xfId="0" applyNumberFormat="1" applyFont="1" applyBorder="1" applyAlignment="1" applyProtection="1">
      <alignment horizontal="center" vertical="center"/>
      <protection locked="0"/>
    </xf>
    <xf numFmtId="2" fontId="79" fillId="0" borderId="61" xfId="0" applyNumberFormat="1" applyFont="1" applyBorder="1" applyAlignment="1" applyProtection="1">
      <alignment horizontal="center" vertical="center"/>
      <protection locked="0"/>
    </xf>
    <xf numFmtId="2" fontId="79" fillId="93" borderId="84" xfId="0" applyNumberFormat="1" applyFont="1" applyFill="1" applyBorder="1" applyAlignment="1" applyProtection="1">
      <alignment horizontal="center" vertical="center"/>
      <protection hidden="1"/>
    </xf>
    <xf numFmtId="43" fontId="79" fillId="0" borderId="84" xfId="221" applyFont="1" applyFill="1" applyBorder="1" applyAlignment="1" applyProtection="1">
      <alignment horizontal="left" vertical="center"/>
      <protection locked="0"/>
    </xf>
    <xf numFmtId="43" fontId="79" fillId="93" borderId="84" xfId="221" applyFont="1" applyFill="1" applyBorder="1" applyAlignment="1" applyProtection="1">
      <alignment horizontal="right" vertical="center"/>
      <protection hidden="1"/>
    </xf>
    <xf numFmtId="0" fontId="104" fillId="0" borderId="83" xfId="0" applyFont="1" applyBorder="1" applyAlignment="1">
      <alignment horizontal="center"/>
    </xf>
    <xf numFmtId="196" fontId="104" fillId="0" borderId="83" xfId="0" applyNumberFormat="1" applyFont="1" applyBorder="1" applyAlignment="1">
      <alignment horizontal="left"/>
    </xf>
    <xf numFmtId="2" fontId="104" fillId="0" borderId="83" xfId="0" applyNumberFormat="1" applyFont="1" applyBorder="1"/>
    <xf numFmtId="43" fontId="79" fillId="0" borderId="96" xfId="221" applyFont="1" applyFill="1" applyBorder="1" applyAlignment="1" applyProtection="1">
      <alignment horizontal="center" vertical="center" wrapText="1"/>
      <protection locked="0"/>
    </xf>
    <xf numFmtId="49" fontId="104" fillId="0" borderId="83" xfId="0" applyNumberFormat="1" applyFont="1" applyBorder="1" applyAlignment="1">
      <alignment horizontal="center" vertical="center"/>
    </xf>
    <xf numFmtId="1" fontId="79" fillId="0" borderId="45" xfId="0" applyNumberFormat="1" applyFont="1" applyBorder="1" applyAlignment="1" applyProtection="1">
      <alignment horizontal="center" vertical="center"/>
      <protection locked="0"/>
    </xf>
    <xf numFmtId="9" fontId="79" fillId="0" borderId="45" xfId="374" applyFont="1" applyFill="1" applyBorder="1" applyProtection="1">
      <protection locked="0"/>
    </xf>
    <xf numFmtId="9" fontId="69" fillId="0" borderId="45" xfId="374" applyFont="1" applyFill="1" applyBorder="1" applyAlignment="1">
      <alignment horizontal="left" vertical="top"/>
    </xf>
    <xf numFmtId="0" fontId="79" fillId="0" borderId="45" xfId="0" applyFont="1" applyBorder="1" applyAlignment="1" applyProtection="1">
      <alignment horizontal="center" vertical="center"/>
      <protection locked="0"/>
    </xf>
    <xf numFmtId="194" fontId="79" fillId="0" borderId="45" xfId="0" applyNumberFormat="1" applyFont="1" applyBorder="1" applyAlignment="1" applyProtection="1">
      <alignment horizontal="center" vertical="center"/>
      <protection locked="0"/>
    </xf>
    <xf numFmtId="49" fontId="79" fillId="0" borderId="45" xfId="0" applyNumberFormat="1" applyFont="1" applyBorder="1" applyAlignment="1" applyProtection="1">
      <alignment horizontal="center" vertical="center"/>
      <protection hidden="1"/>
    </xf>
    <xf numFmtId="49" fontId="104" fillId="0" borderId="45" xfId="0" quotePrefix="1" applyNumberFormat="1" applyFont="1" applyBorder="1" applyAlignment="1">
      <alignment horizontal="center" vertical="center"/>
    </xf>
    <xf numFmtId="0" fontId="104" fillId="0" borderId="81" xfId="0" applyFont="1" applyBorder="1"/>
    <xf numFmtId="0" fontId="104" fillId="0" borderId="45" xfId="0" applyFont="1" applyBorder="1"/>
    <xf numFmtId="14" fontId="79" fillId="0" borderId="45" xfId="0" applyNumberFormat="1" applyFont="1" applyBorder="1" applyAlignment="1" applyProtection="1">
      <alignment horizontal="left" vertical="center"/>
      <protection locked="0"/>
    </xf>
    <xf numFmtId="14" fontId="69" fillId="0" borderId="45" xfId="0" applyNumberFormat="1" applyFont="1" applyBorder="1" applyAlignment="1">
      <alignment horizontal="left" vertical="top"/>
    </xf>
    <xf numFmtId="2" fontId="79" fillId="0" borderId="45" xfId="221" applyNumberFormat="1" applyFont="1" applyFill="1" applyBorder="1" applyAlignment="1" applyProtection="1">
      <alignment horizontal="center" vertical="center"/>
      <protection locked="0"/>
    </xf>
    <xf numFmtId="193" fontId="79" fillId="0" borderId="45" xfId="221" applyNumberFormat="1" applyFont="1" applyFill="1" applyBorder="1" applyAlignment="1" applyProtection="1">
      <alignment horizontal="center" vertical="center"/>
      <protection locked="0"/>
    </xf>
    <xf numFmtId="0" fontId="104" fillId="0" borderId="45" xfId="0" applyFont="1" applyBorder="1" applyAlignment="1">
      <alignment horizontal="center" vertical="center"/>
    </xf>
    <xf numFmtId="43" fontId="79" fillId="0" borderId="45" xfId="221" applyFont="1" applyFill="1" applyBorder="1" applyAlignment="1" applyProtection="1">
      <alignment horizontal="center" vertical="center"/>
      <protection locked="0"/>
    </xf>
    <xf numFmtId="43" fontId="79" fillId="0" borderId="95" xfId="221" applyFont="1" applyFill="1" applyBorder="1" applyAlignment="1" applyProtection="1">
      <alignment horizontal="center" vertical="center"/>
      <protection hidden="1"/>
    </xf>
    <xf numFmtId="4" fontId="79" fillId="0" borderId="95" xfId="0" applyNumberFormat="1" applyFont="1" applyBorder="1" applyAlignment="1">
      <alignment horizontal="right" vertical="top"/>
    </xf>
    <xf numFmtId="1" fontId="6" fillId="0" borderId="45" xfId="221" applyNumberFormat="1" applyFont="1" applyFill="1" applyBorder="1" applyAlignment="1" applyProtection="1">
      <alignment horizontal="center" vertical="center"/>
      <protection locked="0"/>
    </xf>
    <xf numFmtId="1" fontId="79" fillId="0" borderId="45" xfId="221" applyNumberFormat="1" applyFont="1" applyFill="1" applyBorder="1" applyAlignment="1" applyProtection="1">
      <alignment horizontal="center" vertical="center"/>
      <protection locked="0"/>
    </xf>
    <xf numFmtId="1" fontId="79" fillId="93" borderId="45" xfId="0" applyNumberFormat="1" applyFont="1" applyFill="1" applyBorder="1" applyAlignment="1" applyProtection="1">
      <alignment horizontal="center" vertical="center"/>
      <protection locked="0" hidden="1"/>
    </xf>
    <xf numFmtId="2" fontId="79" fillId="0" borderId="45" xfId="0" applyNumberFormat="1" applyFont="1" applyBorder="1" applyAlignment="1" applyProtection="1">
      <alignment horizontal="center" vertical="center"/>
      <protection locked="0"/>
    </xf>
    <xf numFmtId="2" fontId="79" fillId="0" borderId="95" xfId="0" applyNumberFormat="1" applyFont="1" applyBorder="1" applyAlignment="1" applyProtection="1">
      <alignment horizontal="center" vertical="center"/>
      <protection locked="0"/>
    </xf>
    <xf numFmtId="2" fontId="79" fillId="0" borderId="42" xfId="0" applyNumberFormat="1" applyFont="1" applyBorder="1" applyAlignment="1" applyProtection="1">
      <alignment horizontal="center" vertical="center"/>
      <protection locked="0"/>
    </xf>
    <xf numFmtId="43" fontId="79" fillId="0" borderId="95" xfId="221" applyFont="1" applyFill="1" applyBorder="1" applyAlignment="1" applyProtection="1">
      <alignment horizontal="center" vertical="center"/>
      <protection locked="0"/>
    </xf>
    <xf numFmtId="2" fontId="79" fillId="93" borderId="45" xfId="0" applyNumberFormat="1" applyFont="1" applyFill="1" applyBorder="1" applyAlignment="1" applyProtection="1">
      <alignment horizontal="center" vertical="center"/>
      <protection hidden="1"/>
    </xf>
    <xf numFmtId="43" fontId="79" fillId="0" borderId="45" xfId="221" applyFont="1" applyFill="1" applyBorder="1" applyAlignment="1" applyProtection="1">
      <alignment horizontal="left" vertical="center"/>
      <protection locked="0"/>
    </xf>
    <xf numFmtId="43" fontId="79" fillId="0" borderId="95" xfId="221" applyFont="1" applyFill="1" applyBorder="1" applyAlignment="1" applyProtection="1">
      <alignment horizontal="left" vertical="center"/>
      <protection locked="0"/>
    </xf>
    <xf numFmtId="2" fontId="79" fillId="0" borderId="95" xfId="221" applyNumberFormat="1" applyFont="1" applyFill="1" applyBorder="1" applyAlignment="1" applyProtection="1">
      <alignment horizontal="center" vertical="center"/>
      <protection locked="0"/>
    </xf>
    <xf numFmtId="43" fontId="79" fillId="93" borderId="45" xfId="221" applyFont="1" applyFill="1" applyBorder="1" applyAlignment="1" applyProtection="1">
      <alignment horizontal="right" vertical="center"/>
      <protection hidden="1"/>
    </xf>
    <xf numFmtId="2" fontId="79" fillId="0" borderId="59" xfId="0" applyNumberFormat="1" applyFont="1" applyBorder="1" applyAlignment="1" applyProtection="1">
      <alignment horizontal="center" vertical="center"/>
      <protection locked="0"/>
    </xf>
    <xf numFmtId="49" fontId="79" fillId="0" borderId="84" xfId="0" applyNumberFormat="1" applyFont="1" applyBorder="1" applyAlignment="1" applyProtection="1">
      <alignment horizontal="center" vertical="center"/>
      <protection hidden="1"/>
    </xf>
    <xf numFmtId="49" fontId="104" fillId="0" borderId="84" xfId="0" quotePrefix="1" applyNumberFormat="1" applyFont="1" applyBorder="1" applyAlignment="1">
      <alignment horizontal="center" vertical="center"/>
    </xf>
    <xf numFmtId="0" fontId="7" fillId="0" borderId="83" xfId="0" applyFont="1" applyBorder="1" applyAlignment="1" applyProtection="1">
      <alignment horizontal="center" vertical="center"/>
      <protection locked="0"/>
    </xf>
    <xf numFmtId="43" fontId="79" fillId="109" borderId="83" xfId="221" applyFont="1" applyFill="1" applyBorder="1" applyAlignment="1" applyProtection="1">
      <alignment horizontal="center" vertical="center"/>
      <protection locked="0"/>
    </xf>
    <xf numFmtId="0" fontId="79" fillId="0" borderId="45" xfId="0" applyFont="1" applyBorder="1" applyAlignment="1" applyProtection="1">
      <alignment horizontal="center" vertical="center"/>
      <protection hidden="1"/>
    </xf>
    <xf numFmtId="49" fontId="79" fillId="0" borderId="45" xfId="0" quotePrefix="1" applyNumberFormat="1" applyFont="1" applyBorder="1" applyAlignment="1" applyProtection="1">
      <alignment horizontal="center" vertical="center"/>
      <protection hidden="1"/>
    </xf>
    <xf numFmtId="0" fontId="7" fillId="0" borderId="45" xfId="0" applyFont="1" applyBorder="1" applyAlignment="1" applyProtection="1">
      <alignment horizontal="center" vertical="center"/>
      <protection locked="0"/>
    </xf>
    <xf numFmtId="4" fontId="79" fillId="0" borderId="45" xfId="0" applyNumberFormat="1" applyFont="1" applyBorder="1" applyAlignment="1">
      <alignment horizontal="right" vertical="top"/>
    </xf>
    <xf numFmtId="49" fontId="69" fillId="0" borderId="84" xfId="0" quotePrefix="1" applyNumberFormat="1" applyFont="1" applyBorder="1" applyAlignment="1">
      <alignment horizontal="left" vertical="top"/>
    </xf>
    <xf numFmtId="0" fontId="69" fillId="0" borderId="84" xfId="0" quotePrefix="1" applyFont="1" applyBorder="1" applyAlignment="1">
      <alignment horizontal="left" vertical="top"/>
    </xf>
    <xf numFmtId="0" fontId="69" fillId="0" borderId="84" xfId="0" applyFont="1" applyBorder="1" applyProtection="1">
      <protection locked="0"/>
    </xf>
    <xf numFmtId="1" fontId="69" fillId="0" borderId="84" xfId="0" applyNumberFormat="1" applyFont="1" applyBorder="1" applyAlignment="1" applyProtection="1">
      <alignment horizontal="center" vertical="center"/>
      <protection locked="0"/>
    </xf>
    <xf numFmtId="9" fontId="69" fillId="0" borderId="84" xfId="374" applyFont="1" applyFill="1" applyBorder="1" applyProtection="1">
      <protection locked="0"/>
    </xf>
    <xf numFmtId="0" fontId="79" fillId="0" borderId="84" xfId="0" applyFont="1" applyBorder="1" applyAlignment="1" applyProtection="1">
      <alignment horizontal="center" vertical="center"/>
      <protection hidden="1"/>
    </xf>
    <xf numFmtId="49" fontId="79" fillId="0" borderId="84" xfId="0" quotePrefix="1" applyNumberFormat="1" applyFont="1" applyBorder="1" applyAlignment="1" applyProtection="1">
      <alignment horizontal="center" vertical="center"/>
      <protection hidden="1"/>
    </xf>
    <xf numFmtId="0" fontId="69" fillId="0" borderId="83" xfId="0" applyFont="1" applyBorder="1" applyAlignment="1" applyProtection="1">
      <alignment horizontal="center" vertical="center"/>
      <protection locked="0"/>
    </xf>
    <xf numFmtId="49" fontId="104" fillId="49" borderId="83" xfId="0" applyNumberFormat="1" applyFont="1" applyFill="1" applyBorder="1" applyAlignment="1">
      <alignment horizontal="center" vertical="center"/>
    </xf>
    <xf numFmtId="49" fontId="69" fillId="0" borderId="83" xfId="0" quotePrefix="1" applyNumberFormat="1" applyFont="1" applyBorder="1" applyAlignment="1">
      <alignment horizontal="left" vertical="top"/>
    </xf>
    <xf numFmtId="0" fontId="104" fillId="0" borderId="84" xfId="0" quotePrefix="1" applyFont="1" applyBorder="1" applyAlignment="1">
      <alignment horizontal="center" vertical="center"/>
    </xf>
    <xf numFmtId="0" fontId="69" fillId="0" borderId="83" xfId="0" quotePrefix="1" applyFont="1" applyBorder="1" applyAlignment="1">
      <alignment horizontal="left" vertical="top"/>
    </xf>
    <xf numFmtId="0" fontId="137" fillId="0" borderId="83" xfId="0" quotePrefix="1" applyFont="1" applyBorder="1" applyAlignment="1">
      <alignment horizontal="center" vertical="center"/>
    </xf>
    <xf numFmtId="4" fontId="104" fillId="0" borderId="83" xfId="0" applyNumberFormat="1" applyFont="1" applyBorder="1"/>
    <xf numFmtId="1" fontId="79" fillId="89" borderId="83" xfId="221" applyNumberFormat="1" applyFont="1" applyFill="1" applyBorder="1" applyAlignment="1" applyProtection="1">
      <alignment horizontal="center" vertical="center"/>
      <protection locked="0"/>
    </xf>
    <xf numFmtId="14" fontId="104" fillId="0" borderId="84" xfId="0" applyNumberFormat="1" applyFont="1" applyBorder="1" applyAlignment="1" applyProtection="1">
      <alignment horizontal="center"/>
      <protection locked="0"/>
    </xf>
    <xf numFmtId="0" fontId="79" fillId="0" borderId="84" xfId="0" applyFont="1" applyBorder="1" applyAlignment="1" applyProtection="1">
      <alignment vertical="center"/>
      <protection locked="0"/>
    </xf>
    <xf numFmtId="9" fontId="79" fillId="0" borderId="84" xfId="374" applyFont="1" applyFill="1" applyBorder="1" applyAlignment="1" applyProtection="1">
      <alignment vertical="center"/>
      <protection locked="0"/>
    </xf>
    <xf numFmtId="14" fontId="104" fillId="0" borderId="84" xfId="0" applyNumberFormat="1" applyFont="1" applyBorder="1" applyAlignment="1">
      <alignment horizontal="center" vertical="center"/>
    </xf>
    <xf numFmtId="14" fontId="104" fillId="0" borderId="84" xfId="0" applyNumberFormat="1" applyFont="1" applyBorder="1"/>
    <xf numFmtId="4" fontId="104" fillId="0" borderId="84" xfId="0" applyNumberFormat="1" applyFont="1" applyBorder="1"/>
    <xf numFmtId="43" fontId="79" fillId="0" borderId="84" xfId="221" applyFont="1" applyFill="1" applyBorder="1" applyAlignment="1" applyProtection="1">
      <alignment horizontal="center" vertical="center" wrapText="1"/>
      <protection locked="0"/>
    </xf>
    <xf numFmtId="0" fontId="79" fillId="0" borderId="84" xfId="0" applyFont="1" applyBorder="1" applyAlignment="1">
      <alignment horizontal="center" vertical="center"/>
    </xf>
    <xf numFmtId="0" fontId="69" fillId="0" borderId="84" xfId="0" applyFont="1" applyBorder="1" applyAlignment="1">
      <alignment horizontal="left" vertical="center"/>
    </xf>
    <xf numFmtId="0" fontId="79" fillId="0" borderId="84" xfId="0" quotePrefix="1" applyFont="1" applyBorder="1" applyAlignment="1">
      <alignment horizontal="center" vertical="center"/>
    </xf>
    <xf numFmtId="49" fontId="104" fillId="0" borderId="84" xfId="0" quotePrefix="1" applyNumberFormat="1" applyFont="1" applyBorder="1"/>
    <xf numFmtId="43" fontId="79" fillId="93" borderId="59" xfId="221" applyFont="1" applyFill="1" applyBorder="1" applyAlignment="1" applyProtection="1">
      <alignment horizontal="right" vertical="center"/>
      <protection hidden="1"/>
    </xf>
    <xf numFmtId="14" fontId="138" fillId="0" borderId="83" xfId="0" applyNumberFormat="1" applyFont="1" applyBorder="1" applyAlignment="1">
      <alignment horizontal="center"/>
    </xf>
    <xf numFmtId="0" fontId="79" fillId="0" borderId="83" xfId="0" quotePrefix="1" applyFont="1" applyBorder="1" applyAlignment="1">
      <alignment horizontal="center" vertical="center"/>
    </xf>
    <xf numFmtId="49" fontId="104" fillId="0" borderId="83" xfId="0" quotePrefix="1" applyNumberFormat="1" applyFont="1" applyBorder="1"/>
    <xf numFmtId="14" fontId="104" fillId="0" borderId="83" xfId="0" quotePrefix="1" applyNumberFormat="1" applyFont="1" applyBorder="1" applyAlignment="1">
      <alignment horizontal="center"/>
    </xf>
    <xf numFmtId="43" fontId="79" fillId="93" borderId="105" xfId="221" applyFont="1" applyFill="1" applyBorder="1" applyAlignment="1" applyProtection="1">
      <alignment horizontal="right" vertical="center"/>
      <protection hidden="1"/>
    </xf>
    <xf numFmtId="0" fontId="104" fillId="89" borderId="83" xfId="0" applyFont="1" applyFill="1" applyBorder="1" applyAlignment="1">
      <alignment horizontal="center" vertical="center"/>
    </xf>
    <xf numFmtId="14" fontId="104" fillId="0" borderId="83" xfId="0" applyNumberFormat="1" applyFont="1" applyBorder="1" applyAlignment="1">
      <alignment horizontal="center"/>
    </xf>
    <xf numFmtId="1" fontId="104" fillId="0" borderId="83" xfId="0" applyNumberFormat="1" applyFont="1" applyBorder="1" applyAlignment="1">
      <alignment horizontal="center"/>
    </xf>
    <xf numFmtId="43" fontId="79" fillId="0" borderId="83" xfId="221" applyFont="1" applyFill="1" applyBorder="1" applyAlignment="1" applyProtection="1">
      <alignment horizontal="right" vertical="center"/>
      <protection hidden="1"/>
    </xf>
    <xf numFmtId="2" fontId="79" fillId="0" borderId="83" xfId="0" applyNumberFormat="1" applyFont="1" applyBorder="1" applyAlignment="1" applyProtection="1">
      <alignment horizontal="right" vertical="center"/>
      <protection locked="0"/>
    </xf>
    <xf numFmtId="2" fontId="79" fillId="112" borderId="83" xfId="0" applyNumberFormat="1" applyFont="1" applyFill="1" applyBorder="1" applyAlignment="1" applyProtection="1">
      <alignment horizontal="right" vertical="center"/>
      <protection locked="0"/>
    </xf>
    <xf numFmtId="43" fontId="79" fillId="112" borderId="45" xfId="221" applyFont="1" applyFill="1" applyBorder="1" applyAlignment="1" applyProtection="1">
      <alignment horizontal="center" vertical="center"/>
      <protection locked="0"/>
    </xf>
    <xf numFmtId="2" fontId="79" fillId="113" borderId="83" xfId="0" applyNumberFormat="1" applyFont="1" applyFill="1" applyBorder="1" applyAlignment="1" applyProtection="1">
      <alignment horizontal="right" vertical="center"/>
      <protection locked="0"/>
    </xf>
    <xf numFmtId="43" fontId="79" fillId="113" borderId="45" xfId="221" applyFont="1" applyFill="1" applyBorder="1" applyAlignment="1" applyProtection="1">
      <alignment horizontal="center" vertical="center"/>
      <protection locked="0"/>
    </xf>
    <xf numFmtId="2" fontId="79" fillId="0" borderId="84" xfId="0" applyNumberFormat="1" applyFont="1" applyBorder="1" applyAlignment="1" applyProtection="1">
      <alignment horizontal="right" vertical="center"/>
      <protection locked="0"/>
    </xf>
    <xf numFmtId="43" fontId="79" fillId="0" borderId="84" xfId="221" applyFont="1" applyFill="1" applyBorder="1" applyAlignment="1" applyProtection="1">
      <alignment horizontal="right" vertical="center"/>
      <protection hidden="1"/>
    </xf>
    <xf numFmtId="43" fontId="79" fillId="0" borderId="61" xfId="221" applyFont="1" applyFill="1" applyBorder="1" applyAlignment="1" applyProtection="1">
      <alignment horizontal="right" vertical="center"/>
      <protection hidden="1"/>
    </xf>
    <xf numFmtId="43" fontId="79" fillId="0" borderId="96" xfId="221" applyFont="1" applyFill="1" applyBorder="1" applyAlignment="1" applyProtection="1">
      <alignment horizontal="right" vertical="center"/>
      <protection hidden="1"/>
    </xf>
    <xf numFmtId="0" fontId="79" fillId="0" borderId="83" xfId="0" quotePrefix="1" applyFont="1" applyBorder="1" applyProtection="1">
      <protection locked="0"/>
    </xf>
    <xf numFmtId="0" fontId="79" fillId="49" borderId="83" xfId="0" applyFont="1" applyFill="1" applyBorder="1" applyAlignment="1" applyProtection="1">
      <alignment horizontal="center" vertical="center"/>
      <protection locked="0"/>
    </xf>
    <xf numFmtId="0" fontId="79" fillId="112" borderId="83" xfId="0" quotePrefix="1" applyFont="1" applyFill="1" applyBorder="1" applyProtection="1">
      <protection locked="0"/>
    </xf>
    <xf numFmtId="43" fontId="79" fillId="114" borderId="83" xfId="221" applyFont="1" applyFill="1" applyBorder="1" applyAlignment="1" applyProtection="1">
      <alignment horizontal="left" vertical="center"/>
      <protection locked="0"/>
    </xf>
    <xf numFmtId="0" fontId="69" fillId="97" borderId="83" xfId="0" applyFont="1" applyFill="1" applyBorder="1" applyAlignment="1" applyProtection="1">
      <alignment horizontal="center" vertical="center" wrapText="1"/>
      <protection hidden="1"/>
    </xf>
    <xf numFmtId="49" fontId="69" fillId="97" borderId="83" xfId="0" applyNumberFormat="1" applyFont="1" applyFill="1" applyBorder="1" applyAlignment="1">
      <alignment horizontal="left" vertical="top"/>
    </xf>
    <xf numFmtId="0" fontId="69" fillId="97" borderId="83" xfId="0" applyFont="1" applyFill="1" applyBorder="1" applyAlignment="1">
      <alignment horizontal="left" vertical="top"/>
    </xf>
    <xf numFmtId="14" fontId="79" fillId="97" borderId="83" xfId="0" applyNumberFormat="1" applyFont="1" applyFill="1" applyBorder="1" applyAlignment="1" applyProtection="1">
      <alignment horizontal="center"/>
      <protection locked="0"/>
    </xf>
    <xf numFmtId="0" fontId="79" fillId="97" borderId="83" xfId="0" quotePrefix="1" applyFont="1" applyFill="1" applyBorder="1" applyProtection="1">
      <protection locked="0"/>
    </xf>
    <xf numFmtId="0" fontId="79" fillId="97" borderId="83" xfId="0" applyFont="1" applyFill="1" applyBorder="1" applyProtection="1">
      <protection locked="0"/>
    </xf>
    <xf numFmtId="1" fontId="79" fillId="97" borderId="83" xfId="0" applyNumberFormat="1" applyFont="1" applyFill="1" applyBorder="1" applyAlignment="1" applyProtection="1">
      <alignment horizontal="center" vertical="center"/>
      <protection locked="0"/>
    </xf>
    <xf numFmtId="9" fontId="79" fillId="97" borderId="83" xfId="374" applyFont="1" applyFill="1" applyBorder="1" applyProtection="1">
      <protection locked="0"/>
    </xf>
    <xf numFmtId="9" fontId="69" fillId="97" borderId="83" xfId="374" applyFont="1" applyFill="1" applyBorder="1" applyAlignment="1">
      <alignment horizontal="left" vertical="top"/>
    </xf>
    <xf numFmtId="0" fontId="79" fillId="97" borderId="83" xfId="0" applyFont="1" applyFill="1" applyBorder="1" applyAlignment="1" applyProtection="1">
      <alignment horizontal="center" vertical="center"/>
      <protection locked="0"/>
    </xf>
    <xf numFmtId="194" fontId="79" fillId="97" borderId="83" xfId="0" applyNumberFormat="1" applyFont="1" applyFill="1" applyBorder="1" applyAlignment="1" applyProtection="1">
      <alignment horizontal="center" vertical="center"/>
      <protection locked="0"/>
    </xf>
    <xf numFmtId="0" fontId="79" fillId="97" borderId="83" xfId="0" applyFont="1" applyFill="1" applyBorder="1" applyAlignment="1" applyProtection="1">
      <alignment horizontal="center" vertical="center"/>
      <protection hidden="1"/>
    </xf>
    <xf numFmtId="1" fontId="79" fillId="97" borderId="83" xfId="0" applyNumberFormat="1" applyFont="1" applyFill="1" applyBorder="1" applyAlignment="1" applyProtection="1">
      <alignment horizontal="center" vertical="center"/>
      <protection hidden="1"/>
    </xf>
    <xf numFmtId="14" fontId="69" fillId="97" borderId="83" xfId="0" applyNumberFormat="1" applyFont="1" applyFill="1" applyBorder="1" applyAlignment="1">
      <alignment horizontal="center" vertical="center"/>
    </xf>
    <xf numFmtId="14" fontId="79" fillId="97" borderId="83" xfId="221" applyNumberFormat="1" applyFont="1" applyFill="1" applyBorder="1" applyAlignment="1" applyProtection="1">
      <alignment horizontal="center" vertical="center"/>
      <protection locked="0"/>
    </xf>
    <xf numFmtId="14" fontId="79" fillId="97" borderId="83" xfId="0" applyNumberFormat="1" applyFont="1" applyFill="1" applyBorder="1" applyAlignment="1" applyProtection="1">
      <alignment horizontal="left" vertical="center"/>
      <protection locked="0"/>
    </xf>
    <xf numFmtId="14" fontId="69" fillId="97" borderId="83" xfId="0" applyNumberFormat="1" applyFont="1" applyFill="1" applyBorder="1" applyAlignment="1">
      <alignment horizontal="left" vertical="top"/>
    </xf>
    <xf numFmtId="2" fontId="79" fillId="97" borderId="83" xfId="221" applyNumberFormat="1" applyFont="1" applyFill="1" applyBorder="1" applyAlignment="1" applyProtection="1">
      <alignment horizontal="center" vertical="center"/>
      <protection locked="0"/>
    </xf>
    <xf numFmtId="193" fontId="79" fillId="97" borderId="83" xfId="221" applyNumberFormat="1" applyFont="1" applyFill="1" applyBorder="1" applyAlignment="1" applyProtection="1">
      <alignment horizontal="center" vertical="center"/>
      <protection locked="0"/>
    </xf>
    <xf numFmtId="43" fontId="79" fillId="97" borderId="83" xfId="221" applyFont="1" applyFill="1" applyBorder="1" applyAlignment="1" applyProtection="1">
      <alignment horizontal="center" vertical="center"/>
      <protection locked="0"/>
    </xf>
    <xf numFmtId="2" fontId="79" fillId="97" borderId="83" xfId="0" applyNumberFormat="1" applyFont="1" applyFill="1" applyBorder="1" applyAlignment="1" applyProtection="1">
      <alignment horizontal="center" vertical="center"/>
      <protection hidden="1"/>
    </xf>
    <xf numFmtId="43" fontId="79" fillId="97" borderId="83" xfId="221" applyFont="1" applyFill="1" applyBorder="1" applyAlignment="1" applyProtection="1">
      <alignment horizontal="center" vertical="center"/>
      <protection hidden="1"/>
    </xf>
    <xf numFmtId="4" fontId="79" fillId="97" borderId="83" xfId="0" applyNumberFormat="1" applyFont="1" applyFill="1" applyBorder="1" applyAlignment="1">
      <alignment horizontal="right" vertical="top"/>
    </xf>
    <xf numFmtId="1" fontId="79" fillId="97" borderId="83" xfId="221" applyNumberFormat="1" applyFont="1" applyFill="1" applyBorder="1" applyAlignment="1" applyProtection="1">
      <alignment horizontal="center" vertical="center"/>
      <protection locked="0"/>
    </xf>
    <xf numFmtId="1" fontId="6" fillId="97" borderId="83" xfId="221" applyNumberFormat="1" applyFont="1" applyFill="1" applyBorder="1" applyAlignment="1" applyProtection="1">
      <alignment horizontal="center" vertical="center"/>
      <protection locked="0"/>
    </xf>
    <xf numFmtId="2" fontId="79" fillId="97" borderId="83" xfId="0" applyNumberFormat="1" applyFont="1" applyFill="1" applyBorder="1" applyAlignment="1" applyProtection="1">
      <alignment horizontal="center" vertical="center"/>
      <protection locked="0"/>
    </xf>
    <xf numFmtId="1" fontId="79" fillId="97" borderId="83" xfId="0" applyNumberFormat="1" applyFont="1" applyFill="1" applyBorder="1" applyAlignment="1" applyProtection="1">
      <alignment horizontal="center" vertical="center"/>
      <protection locked="0" hidden="1"/>
    </xf>
    <xf numFmtId="43" fontId="79" fillId="97" borderId="84" xfId="221" applyFont="1" applyFill="1" applyBorder="1" applyAlignment="1" applyProtection="1">
      <alignment horizontal="center" vertical="center"/>
      <protection locked="0"/>
    </xf>
    <xf numFmtId="2" fontId="79" fillId="97" borderId="96" xfId="0" applyNumberFormat="1" applyFont="1" applyFill="1" applyBorder="1" applyAlignment="1" applyProtection="1">
      <alignment horizontal="center" vertical="center"/>
      <protection locked="0"/>
    </xf>
    <xf numFmtId="43" fontId="79" fillId="97" borderId="83" xfId="221" applyFont="1" applyFill="1" applyBorder="1" applyAlignment="1" applyProtection="1">
      <alignment horizontal="center" vertical="center" wrapText="1"/>
      <protection locked="0"/>
    </xf>
    <xf numFmtId="43" fontId="79" fillId="97" borderId="83" xfId="221" applyFont="1" applyFill="1" applyBorder="1" applyAlignment="1" applyProtection="1">
      <alignment horizontal="left" vertical="center"/>
      <protection locked="0"/>
    </xf>
    <xf numFmtId="43" fontId="79" fillId="97" borderId="83" xfId="221" applyFont="1" applyFill="1" applyBorder="1" applyAlignment="1" applyProtection="1">
      <alignment horizontal="right" vertical="center"/>
      <protection hidden="1"/>
    </xf>
    <xf numFmtId="0" fontId="79" fillId="0" borderId="84" xfId="0" quotePrefix="1" applyFont="1" applyBorder="1" applyProtection="1">
      <protection locked="0"/>
    </xf>
    <xf numFmtId="0" fontId="79" fillId="0" borderId="45" xfId="0" applyFont="1" applyBorder="1" applyAlignment="1" applyProtection="1">
      <alignment vertical="center"/>
      <protection locked="0"/>
    </xf>
    <xf numFmtId="4" fontId="79" fillId="114" borderId="83" xfId="0" applyNumberFormat="1" applyFont="1" applyFill="1" applyBorder="1" applyAlignment="1">
      <alignment horizontal="right" vertical="top"/>
    </xf>
    <xf numFmtId="0" fontId="69" fillId="0" borderId="84" xfId="0" quotePrefix="1" applyFont="1" applyBorder="1" applyProtection="1">
      <protection locked="0"/>
    </xf>
    <xf numFmtId="0" fontId="69" fillId="0" borderId="84" xfId="0" applyFont="1" applyBorder="1" applyAlignment="1" applyProtection="1">
      <alignment vertical="center"/>
      <protection locked="0"/>
    </xf>
    <xf numFmtId="0" fontId="69" fillId="0" borderId="84" xfId="0" applyFont="1" applyBorder="1" applyAlignment="1" applyProtection="1">
      <alignment horizontal="center" vertical="center"/>
      <protection locked="0"/>
    </xf>
    <xf numFmtId="0" fontId="69" fillId="0" borderId="83" xfId="0" quotePrefix="1" applyFont="1" applyBorder="1" applyProtection="1">
      <protection locked="0"/>
    </xf>
    <xf numFmtId="0" fontId="69" fillId="0" borderId="83" xfId="0" applyFont="1" applyBorder="1" applyAlignment="1" applyProtection="1">
      <alignment vertical="center"/>
      <protection locked="0"/>
    </xf>
    <xf numFmtId="0" fontId="79" fillId="0" borderId="83" xfId="0" applyFont="1" applyBorder="1" applyAlignment="1">
      <alignment horizontal="center" vertical="center"/>
    </xf>
    <xf numFmtId="1" fontId="104" fillId="0" borderId="83" xfId="0" quotePrefix="1" applyNumberFormat="1" applyFont="1" applyBorder="1" applyAlignment="1">
      <alignment horizontal="center"/>
    </xf>
    <xf numFmtId="49" fontId="27" fillId="49" borderId="83" xfId="0" quotePrefix="1" applyNumberFormat="1" applyFont="1" applyFill="1" applyBorder="1" applyAlignment="1">
      <alignment horizontal="center" vertical="center"/>
    </xf>
    <xf numFmtId="164" fontId="117" fillId="0" borderId="0" xfId="221" applyNumberFormat="1" applyFont="1" applyFill="1" applyBorder="1" applyAlignment="1" applyProtection="1">
      <alignment horizontal="center" vertical="center"/>
      <protection locked="0"/>
    </xf>
    <xf numFmtId="0" fontId="119" fillId="90" borderId="110" xfId="0" applyFont="1" applyFill="1" applyBorder="1" applyAlignment="1" applyProtection="1">
      <alignment horizontal="center" vertical="center" wrapText="1"/>
      <protection locked="0"/>
    </xf>
    <xf numFmtId="2" fontId="79" fillId="0" borderId="83" xfId="0" applyNumberFormat="1" applyFont="1" applyBorder="1" applyAlignment="1" applyProtection="1">
      <alignment horizontal="center" vertical="center" wrapText="1"/>
      <protection locked="0"/>
    </xf>
    <xf numFmtId="2" fontId="79" fillId="112" borderId="83" xfId="0" applyNumberFormat="1" applyFont="1" applyFill="1" applyBorder="1" applyAlignment="1" applyProtection="1">
      <alignment horizontal="center" vertical="center" wrapText="1"/>
      <protection locked="0"/>
    </xf>
    <xf numFmtId="2" fontId="79" fillId="97" borderId="83" xfId="0" applyNumberFormat="1" applyFont="1" applyFill="1" applyBorder="1" applyAlignment="1" applyProtection="1">
      <alignment horizontal="right" vertical="center"/>
      <protection locked="0"/>
    </xf>
    <xf numFmtId="43" fontId="79" fillId="97" borderId="45" xfId="221" applyFont="1" applyFill="1" applyBorder="1" applyAlignment="1" applyProtection="1">
      <alignment horizontal="center" vertical="center"/>
      <protection locked="0"/>
    </xf>
    <xf numFmtId="2" fontId="79" fillId="97" borderId="83" xfId="0" applyNumberFormat="1" applyFont="1" applyFill="1" applyBorder="1" applyAlignment="1" applyProtection="1">
      <alignment horizontal="center" vertical="center" wrapText="1"/>
      <protection locked="0"/>
    </xf>
    <xf numFmtId="2" fontId="79" fillId="0" borderId="84" xfId="0" applyNumberFormat="1" applyFont="1" applyBorder="1" applyAlignment="1" applyProtection="1">
      <alignment horizontal="center" vertical="center" wrapText="1"/>
      <protection locked="0"/>
    </xf>
    <xf numFmtId="0" fontId="69" fillId="115" borderId="45" xfId="0" applyFont="1" applyFill="1" applyBorder="1" applyAlignment="1">
      <alignment horizontal="left" vertical="top"/>
    </xf>
    <xf numFmtId="4" fontId="79" fillId="0" borderId="83" xfId="221" applyNumberFormat="1" applyFont="1" applyFill="1" applyBorder="1" applyAlignment="1" applyProtection="1">
      <alignment horizontal="center" vertical="center"/>
      <protection locked="0"/>
    </xf>
    <xf numFmtId="2" fontId="79" fillId="115" borderId="83" xfId="221" applyNumberFormat="1" applyFont="1" applyFill="1" applyBorder="1" applyAlignment="1" applyProtection="1">
      <alignment horizontal="center" vertical="center"/>
      <protection locked="0"/>
    </xf>
    <xf numFmtId="0" fontId="69" fillId="100" borderId="45" xfId="0" applyFont="1" applyFill="1" applyBorder="1" applyAlignment="1">
      <alignment horizontal="left" vertical="top"/>
    </xf>
    <xf numFmtId="0" fontId="69" fillId="100" borderId="83" xfId="0" applyFont="1" applyFill="1" applyBorder="1" applyAlignment="1">
      <alignment horizontal="left" vertical="top"/>
    </xf>
    <xf numFmtId="1" fontId="79" fillId="0" borderId="83" xfId="0" applyNumberFormat="1" applyFont="1" applyBorder="1" applyAlignment="1" applyProtection="1">
      <alignment horizontal="center" vertical="center"/>
      <protection locked="0" hidden="1"/>
    </xf>
    <xf numFmtId="43" fontId="79" fillId="89" borderId="83" xfId="221" applyFont="1" applyFill="1" applyBorder="1" applyAlignment="1" applyProtection="1">
      <alignment horizontal="left" vertical="center"/>
      <protection locked="0"/>
    </xf>
    <xf numFmtId="1" fontId="79" fillId="89" borderId="83" xfId="0" applyNumberFormat="1" applyFont="1" applyFill="1" applyBorder="1" applyAlignment="1" applyProtection="1">
      <alignment horizontal="center" vertical="center"/>
      <protection locked="0"/>
    </xf>
    <xf numFmtId="0" fontId="69" fillId="115" borderId="83" xfId="0" applyFont="1" applyFill="1" applyBorder="1" applyAlignment="1">
      <alignment horizontal="left" vertical="top"/>
    </xf>
    <xf numFmtId="43" fontId="104" fillId="0" borderId="83" xfId="221" applyFont="1" applyBorder="1"/>
    <xf numFmtId="1" fontId="79" fillId="89" borderId="45" xfId="0" applyNumberFormat="1" applyFont="1" applyFill="1" applyBorder="1" applyAlignment="1" applyProtection="1">
      <alignment horizontal="center" vertical="center"/>
      <protection locked="0"/>
    </xf>
    <xf numFmtId="0" fontId="69" fillId="116" borderId="83" xfId="0" applyFont="1" applyFill="1" applyBorder="1" applyAlignment="1" applyProtection="1">
      <alignment horizontal="left" vertical="center" wrapText="1"/>
      <protection locked="0"/>
    </xf>
    <xf numFmtId="0" fontId="69" fillId="116" borderId="45" xfId="0" applyFont="1" applyFill="1" applyBorder="1" applyAlignment="1">
      <alignment horizontal="left" vertical="top"/>
    </xf>
    <xf numFmtId="0" fontId="69" fillId="116" borderId="83" xfId="0" applyFont="1" applyFill="1" applyBorder="1" applyAlignment="1" applyProtection="1">
      <alignment horizontal="center" vertical="center" wrapText="1"/>
      <protection hidden="1"/>
    </xf>
    <xf numFmtId="49" fontId="69" fillId="116" borderId="84" xfId="0" quotePrefix="1" applyNumberFormat="1" applyFont="1" applyFill="1" applyBorder="1" applyAlignment="1">
      <alignment horizontal="left" vertical="top"/>
    </xf>
    <xf numFmtId="0" fontId="69" fillId="116" borderId="84" xfId="0" quotePrefix="1" applyFont="1" applyFill="1" applyBorder="1" applyAlignment="1">
      <alignment horizontal="left" vertical="top"/>
    </xf>
    <xf numFmtId="14" fontId="79" fillId="116" borderId="84" xfId="0" applyNumberFormat="1" applyFont="1" applyFill="1" applyBorder="1" applyAlignment="1" applyProtection="1">
      <alignment horizontal="center"/>
      <protection locked="0"/>
    </xf>
    <xf numFmtId="0" fontId="69" fillId="116" borderId="84" xfId="0" applyFont="1" applyFill="1" applyBorder="1" applyAlignment="1">
      <alignment horizontal="left" vertical="top"/>
    </xf>
    <xf numFmtId="0" fontId="69" fillId="116" borderId="84" xfId="0" quotePrefix="1" applyFont="1" applyFill="1" applyBorder="1" applyProtection="1">
      <protection locked="0"/>
    </xf>
    <xf numFmtId="0" fontId="69" fillId="116" borderId="84" xfId="0" applyFont="1" applyFill="1" applyBorder="1" applyAlignment="1" applyProtection="1">
      <alignment vertical="center"/>
      <protection locked="0"/>
    </xf>
    <xf numFmtId="0" fontId="69" fillId="116" borderId="84" xfId="0" applyFont="1" applyFill="1" applyBorder="1" applyProtection="1">
      <protection locked="0"/>
    </xf>
    <xf numFmtId="1" fontId="69" fillId="116" borderId="84" xfId="0" applyNumberFormat="1" applyFont="1" applyFill="1" applyBorder="1" applyAlignment="1" applyProtection="1">
      <alignment horizontal="center" vertical="center"/>
      <protection locked="0"/>
    </xf>
    <xf numFmtId="9" fontId="69" fillId="116" borderId="84" xfId="374" applyFont="1" applyFill="1" applyBorder="1" applyProtection="1">
      <protection locked="0"/>
    </xf>
    <xf numFmtId="9" fontId="69" fillId="116" borderId="84" xfId="374" applyFont="1" applyFill="1" applyBorder="1" applyAlignment="1">
      <alignment horizontal="left" vertical="top"/>
    </xf>
    <xf numFmtId="0" fontId="69" fillId="116" borderId="84" xfId="0" applyFont="1" applyFill="1" applyBorder="1" applyAlignment="1" applyProtection="1">
      <alignment horizontal="center" vertical="center"/>
      <protection locked="0"/>
    </xf>
    <xf numFmtId="0" fontId="69" fillId="116" borderId="83" xfId="0" applyFont="1" applyFill="1" applyBorder="1" applyAlignment="1">
      <alignment horizontal="left" vertical="top"/>
    </xf>
    <xf numFmtId="194" fontId="79" fillId="116" borderId="84" xfId="0" applyNumberFormat="1" applyFont="1" applyFill="1" applyBorder="1" applyAlignment="1" applyProtection="1">
      <alignment horizontal="center" vertical="center"/>
      <protection locked="0"/>
    </xf>
    <xf numFmtId="0" fontId="79" fillId="116" borderId="84" xfId="0" applyFont="1" applyFill="1" applyBorder="1" applyAlignment="1" applyProtection="1">
      <alignment horizontal="center" vertical="center"/>
      <protection hidden="1"/>
    </xf>
    <xf numFmtId="49" fontId="79" fillId="116" borderId="84" xfId="0" quotePrefix="1" applyNumberFormat="1" applyFont="1" applyFill="1" applyBorder="1" applyAlignment="1" applyProtection="1">
      <alignment horizontal="center" vertical="center"/>
      <protection hidden="1"/>
    </xf>
    <xf numFmtId="1" fontId="79" fillId="116" borderId="83" xfId="0" applyNumberFormat="1" applyFont="1" applyFill="1" applyBorder="1" applyAlignment="1" applyProtection="1">
      <alignment horizontal="center" vertical="center"/>
      <protection locked="0"/>
    </xf>
    <xf numFmtId="0" fontId="104" fillId="116" borderId="84" xfId="0" applyFont="1" applyFill="1" applyBorder="1"/>
    <xf numFmtId="14" fontId="69" fillId="116" borderId="84" xfId="0" applyNumberFormat="1" applyFont="1" applyFill="1" applyBorder="1" applyAlignment="1">
      <alignment horizontal="center" vertical="center"/>
    </xf>
    <xf numFmtId="14" fontId="1" fillId="116" borderId="83" xfId="0" quotePrefix="1" applyNumberFormat="1" applyFont="1" applyFill="1" applyBorder="1" applyAlignment="1">
      <alignment horizontal="center" vertical="center"/>
    </xf>
    <xf numFmtId="14" fontId="79" fillId="116" borderId="83" xfId="0" applyNumberFormat="1" applyFont="1" applyFill="1" applyBorder="1" applyAlignment="1" applyProtection="1">
      <alignment horizontal="left" vertical="center"/>
      <protection locked="0"/>
    </xf>
    <xf numFmtId="14" fontId="69" fillId="116" borderId="84" xfId="0" applyNumberFormat="1" applyFont="1" applyFill="1" applyBorder="1" applyAlignment="1">
      <alignment horizontal="left" vertical="top"/>
    </xf>
    <xf numFmtId="2" fontId="79" fillId="116" borderId="84" xfId="221" applyNumberFormat="1" applyFont="1" applyFill="1" applyBorder="1" applyAlignment="1" applyProtection="1">
      <alignment horizontal="center" vertical="center"/>
      <protection locked="0"/>
    </xf>
    <xf numFmtId="193" fontId="79" fillId="116" borderId="84" xfId="221" applyNumberFormat="1" applyFont="1" applyFill="1" applyBorder="1" applyAlignment="1" applyProtection="1">
      <alignment horizontal="center" vertical="center"/>
      <protection locked="0"/>
    </xf>
    <xf numFmtId="0" fontId="104" fillId="116" borderId="84" xfId="0" applyFont="1" applyFill="1" applyBorder="1" applyAlignment="1">
      <alignment horizontal="center" vertical="center"/>
    </xf>
    <xf numFmtId="43" fontId="79" fillId="116" borderId="84" xfId="221" applyFont="1" applyFill="1" applyBorder="1" applyAlignment="1" applyProtection="1">
      <alignment horizontal="center" vertical="center"/>
      <protection locked="0"/>
    </xf>
    <xf numFmtId="43" fontId="79" fillId="116" borderId="84" xfId="221" applyFont="1" applyFill="1" applyBorder="1" applyAlignment="1" applyProtection="1">
      <alignment horizontal="center" vertical="center"/>
      <protection hidden="1"/>
    </xf>
    <xf numFmtId="4" fontId="79" fillId="116" borderId="84" xfId="0" applyNumberFormat="1" applyFont="1" applyFill="1" applyBorder="1" applyAlignment="1">
      <alignment horizontal="right" vertical="top"/>
    </xf>
    <xf numFmtId="1" fontId="79" fillId="116" borderId="83" xfId="221" applyNumberFormat="1" applyFont="1" applyFill="1" applyBorder="1" applyAlignment="1" applyProtection="1">
      <alignment horizontal="center" vertical="center"/>
      <protection locked="0"/>
    </xf>
    <xf numFmtId="2" fontId="79" fillId="116" borderId="83" xfId="221" applyNumberFormat="1" applyFont="1" applyFill="1" applyBorder="1" applyAlignment="1" applyProtection="1">
      <alignment horizontal="center" vertical="center"/>
      <protection locked="0"/>
    </xf>
    <xf numFmtId="4" fontId="79" fillId="116" borderId="83" xfId="221" applyNumberFormat="1" applyFont="1" applyFill="1" applyBorder="1" applyAlignment="1" applyProtection="1">
      <alignment horizontal="center" vertical="center"/>
      <protection locked="0"/>
    </xf>
    <xf numFmtId="1" fontId="79" fillId="116" borderId="83" xfId="0" applyNumberFormat="1" applyFont="1" applyFill="1" applyBorder="1" applyAlignment="1" applyProtection="1">
      <alignment horizontal="center" vertical="center"/>
      <protection locked="0" hidden="1"/>
    </xf>
    <xf numFmtId="2" fontId="79" fillId="116" borderId="83" xfId="0" applyNumberFormat="1" applyFont="1" applyFill="1" applyBorder="1" applyAlignment="1" applyProtection="1">
      <alignment horizontal="center" vertical="center"/>
      <protection locked="0"/>
    </xf>
    <xf numFmtId="0" fontId="104" fillId="116" borderId="83" xfId="0" applyFont="1" applyFill="1" applyBorder="1"/>
    <xf numFmtId="2" fontId="79" fillId="116" borderId="83" xfId="0" applyNumberFormat="1" applyFont="1" applyFill="1" applyBorder="1" applyAlignment="1" applyProtection="1">
      <alignment horizontal="center" vertical="center"/>
      <protection hidden="1"/>
    </xf>
    <xf numFmtId="43" fontId="79" fillId="116" borderId="83" xfId="221" applyFont="1" applyFill="1" applyBorder="1" applyAlignment="1" applyProtection="1">
      <alignment horizontal="center" vertical="center" wrapText="1"/>
      <protection locked="0"/>
    </xf>
    <xf numFmtId="43" fontId="79" fillId="116" borderId="83" xfId="221" applyFont="1" applyFill="1" applyBorder="1" applyAlignment="1" applyProtection="1">
      <alignment horizontal="left" vertical="center"/>
      <protection locked="0"/>
    </xf>
    <xf numFmtId="43" fontId="79" fillId="116" borderId="83" xfId="221" applyFont="1" applyFill="1" applyBorder="1" applyAlignment="1" applyProtection="1">
      <alignment horizontal="center" vertical="center"/>
      <protection locked="0"/>
    </xf>
    <xf numFmtId="43" fontId="79" fillId="116" borderId="83" xfId="221" applyFont="1" applyFill="1" applyBorder="1" applyAlignment="1" applyProtection="1">
      <alignment horizontal="right" vertical="center"/>
      <protection hidden="1"/>
    </xf>
    <xf numFmtId="0" fontId="69" fillId="100" borderId="84" xfId="0" quotePrefix="1" applyFont="1" applyFill="1" applyBorder="1" applyAlignment="1">
      <alignment horizontal="left" vertical="top"/>
    </xf>
    <xf numFmtId="0" fontId="0" fillId="5" borderId="83" xfId="0" applyFill="1" applyBorder="1" applyAlignment="1">
      <alignment horizontal="center"/>
    </xf>
    <xf numFmtId="9" fontId="0" fillId="0" borderId="83" xfId="374" applyFont="1" applyFill="1" applyBorder="1" applyAlignment="1">
      <alignment horizontal="center"/>
    </xf>
    <xf numFmtId="0" fontId="124" fillId="0" borderId="83" xfId="0" applyFont="1" applyBorder="1" applyAlignment="1">
      <alignment horizontal="center" vertical="center"/>
    </xf>
    <xf numFmtId="49" fontId="69" fillId="116" borderId="83" xfId="0" quotePrefix="1" applyNumberFormat="1" applyFont="1" applyFill="1" applyBorder="1" applyAlignment="1">
      <alignment horizontal="left" vertical="top"/>
    </xf>
    <xf numFmtId="0" fontId="69" fillId="116" borderId="83" xfId="0" quotePrefix="1" applyFont="1" applyFill="1" applyBorder="1" applyAlignment="1">
      <alignment horizontal="left" vertical="top"/>
    </xf>
    <xf numFmtId="0" fontId="27" fillId="116" borderId="83" xfId="0" applyFont="1" applyFill="1" applyBorder="1" applyAlignment="1">
      <alignment horizontal="left"/>
    </xf>
    <xf numFmtId="0" fontId="79" fillId="116" borderId="83" xfId="0" quotePrefix="1" applyFont="1" applyFill="1" applyBorder="1" applyProtection="1">
      <protection locked="0"/>
    </xf>
    <xf numFmtId="0" fontId="79" fillId="116" borderId="83" xfId="0" applyFont="1" applyFill="1" applyBorder="1" applyAlignment="1" applyProtection="1">
      <alignment vertical="center"/>
      <protection locked="0"/>
    </xf>
    <xf numFmtId="9" fontId="79" fillId="116" borderId="83" xfId="374" applyFont="1" applyFill="1" applyBorder="1" applyAlignment="1" applyProtection="1">
      <alignment vertical="center"/>
      <protection locked="0"/>
    </xf>
    <xf numFmtId="194" fontId="79" fillId="116" borderId="83" xfId="0" applyNumberFormat="1" applyFont="1" applyFill="1" applyBorder="1" applyAlignment="1" applyProtection="1">
      <alignment horizontal="center" vertical="center"/>
      <protection locked="0"/>
    </xf>
    <xf numFmtId="0" fontId="79" fillId="116" borderId="83" xfId="0" applyFont="1" applyFill="1" applyBorder="1" applyAlignment="1" applyProtection="1">
      <alignment horizontal="center" vertical="center"/>
      <protection hidden="1"/>
    </xf>
    <xf numFmtId="49" fontId="104" fillId="116" borderId="83" xfId="0" applyNumberFormat="1" applyFont="1" applyFill="1" applyBorder="1" applyAlignment="1">
      <alignment horizontal="center" vertical="center"/>
    </xf>
    <xf numFmtId="14" fontId="104" fillId="116" borderId="83" xfId="0" applyNumberFormat="1" applyFont="1" applyFill="1" applyBorder="1" applyAlignment="1">
      <alignment horizontal="center" vertical="center"/>
    </xf>
    <xf numFmtId="0" fontId="104" fillId="116" borderId="83" xfId="0" applyFont="1" applyFill="1" applyBorder="1" applyAlignment="1">
      <alignment horizontal="center" vertical="center"/>
    </xf>
    <xf numFmtId="4" fontId="104" fillId="116" borderId="83" xfId="0" applyNumberFormat="1" applyFont="1" applyFill="1" applyBorder="1"/>
    <xf numFmtId="1" fontId="6" fillId="116" borderId="83" xfId="221" applyNumberFormat="1" applyFont="1" applyFill="1" applyBorder="1" applyAlignment="1" applyProtection="1">
      <alignment horizontal="center" vertical="center"/>
      <protection locked="0"/>
    </xf>
    <xf numFmtId="14" fontId="138" fillId="116" borderId="83" xfId="0" applyNumberFormat="1" applyFont="1" applyFill="1" applyBorder="1" applyAlignment="1">
      <alignment horizontal="center"/>
    </xf>
    <xf numFmtId="14" fontId="27" fillId="116" borderId="83" xfId="0" applyNumberFormat="1" applyFont="1" applyFill="1" applyBorder="1" applyAlignment="1">
      <alignment horizontal="center"/>
    </xf>
    <xf numFmtId="0" fontId="69" fillId="116" borderId="83" xfId="0" applyFont="1" applyFill="1" applyBorder="1" applyAlignment="1">
      <alignment horizontal="left" vertical="center"/>
    </xf>
    <xf numFmtId="9" fontId="69" fillId="116" borderId="83" xfId="374" applyFont="1" applyFill="1" applyBorder="1" applyAlignment="1">
      <alignment horizontal="left" vertical="top"/>
    </xf>
    <xf numFmtId="0" fontId="79" fillId="116" borderId="83" xfId="0" quotePrefix="1" applyFont="1" applyFill="1" applyBorder="1" applyAlignment="1">
      <alignment horizontal="center" vertical="center"/>
    </xf>
    <xf numFmtId="49" fontId="104" fillId="116" borderId="83" xfId="0" quotePrefix="1" applyNumberFormat="1" applyFont="1" applyFill="1" applyBorder="1"/>
    <xf numFmtId="14" fontId="104" fillId="116" borderId="83" xfId="0" quotePrefix="1" applyNumberFormat="1" applyFont="1" applyFill="1" applyBorder="1" applyAlignment="1">
      <alignment horizontal="center"/>
    </xf>
    <xf numFmtId="2" fontId="79" fillId="116" borderId="84" xfId="0" applyNumberFormat="1" applyFont="1" applyFill="1" applyBorder="1" applyAlignment="1" applyProtection="1">
      <alignment horizontal="center" vertical="center"/>
      <protection locked="0"/>
    </xf>
    <xf numFmtId="0" fontId="69" fillId="102" borderId="45" xfId="0" applyFont="1" applyFill="1" applyBorder="1" applyAlignment="1">
      <alignment horizontal="left" vertical="top"/>
    </xf>
    <xf numFmtId="0" fontId="69" fillId="102" borderId="83" xfId="0" applyFont="1" applyFill="1" applyBorder="1" applyAlignment="1" applyProtection="1">
      <alignment horizontal="center" vertical="center" wrapText="1"/>
      <protection hidden="1"/>
    </xf>
    <xf numFmtId="0" fontId="0" fillId="102" borderId="83" xfId="0" applyFill="1" applyBorder="1" applyAlignment="1">
      <alignment horizontal="center"/>
    </xf>
    <xf numFmtId="0" fontId="69" fillId="49" borderId="83" xfId="0" quotePrefix="1" applyFont="1" applyFill="1" applyBorder="1" applyAlignment="1">
      <alignment horizontal="left" vertical="top"/>
    </xf>
    <xf numFmtId="14" fontId="138" fillId="102" borderId="83" xfId="0" applyNumberFormat="1" applyFont="1" applyFill="1" applyBorder="1" applyAlignment="1">
      <alignment horizontal="center"/>
    </xf>
    <xf numFmtId="0" fontId="69" fillId="102" borderId="83" xfId="0" applyFont="1" applyFill="1" applyBorder="1" applyAlignment="1">
      <alignment horizontal="left" vertical="top"/>
    </xf>
    <xf numFmtId="0" fontId="79" fillId="102" borderId="83" xfId="0" quotePrefix="1" applyFont="1" applyFill="1" applyBorder="1" applyProtection="1">
      <protection locked="0"/>
    </xf>
    <xf numFmtId="0" fontId="79" fillId="102" borderId="83" xfId="0" applyFont="1" applyFill="1" applyBorder="1" applyProtection="1">
      <protection locked="0"/>
    </xf>
    <xf numFmtId="1" fontId="79" fillId="102" borderId="83" xfId="0" applyNumberFormat="1" applyFont="1" applyFill="1" applyBorder="1" applyAlignment="1" applyProtection="1">
      <alignment horizontal="center" vertical="center"/>
      <protection locked="0"/>
    </xf>
    <xf numFmtId="9" fontId="79" fillId="102" borderId="83" xfId="374" applyFont="1" applyFill="1" applyBorder="1" applyProtection="1">
      <protection locked="0"/>
    </xf>
    <xf numFmtId="9" fontId="69" fillId="102" borderId="83" xfId="374" applyFont="1" applyFill="1" applyBorder="1" applyAlignment="1">
      <alignment horizontal="left" vertical="top"/>
    </xf>
    <xf numFmtId="0" fontId="104" fillId="102" borderId="83" xfId="0" applyFont="1" applyFill="1" applyBorder="1" applyAlignment="1">
      <alignment horizontal="center"/>
    </xf>
    <xf numFmtId="194" fontId="79" fillId="102" borderId="83" xfId="0" applyNumberFormat="1" applyFont="1" applyFill="1" applyBorder="1" applyAlignment="1" applyProtection="1">
      <alignment horizontal="center" vertical="center"/>
      <protection locked="0"/>
    </xf>
    <xf numFmtId="0" fontId="104" fillId="102" borderId="83" xfId="0" applyFont="1" applyFill="1" applyBorder="1"/>
    <xf numFmtId="1" fontId="104" fillId="102" borderId="83" xfId="0" quotePrefix="1" applyNumberFormat="1" applyFont="1" applyFill="1" applyBorder="1" applyAlignment="1">
      <alignment horizontal="center"/>
    </xf>
    <xf numFmtId="14" fontId="104" fillId="102" borderId="83" xfId="0" applyNumberFormat="1" applyFont="1" applyFill="1" applyBorder="1" applyAlignment="1">
      <alignment horizontal="center"/>
    </xf>
    <xf numFmtId="0" fontId="104" fillId="102" borderId="83" xfId="0" applyFont="1" applyFill="1" applyBorder="1" applyAlignment="1">
      <alignment horizontal="center" vertical="center"/>
    </xf>
    <xf numFmtId="43" fontId="79" fillId="102" borderId="83" xfId="221" applyFont="1" applyFill="1" applyBorder="1" applyAlignment="1" applyProtection="1">
      <alignment horizontal="center" vertical="center"/>
      <protection locked="0"/>
    </xf>
    <xf numFmtId="4" fontId="104" fillId="102" borderId="83" xfId="0" applyNumberFormat="1" applyFont="1" applyFill="1" applyBorder="1"/>
    <xf numFmtId="1" fontId="79" fillId="102" borderId="83" xfId="221" applyNumberFormat="1" applyFont="1" applyFill="1" applyBorder="1" applyAlignment="1" applyProtection="1">
      <alignment horizontal="center" vertical="center"/>
      <protection locked="0"/>
    </xf>
    <xf numFmtId="1" fontId="6" fillId="102" borderId="83" xfId="221" applyNumberFormat="1" applyFont="1" applyFill="1" applyBorder="1" applyAlignment="1" applyProtection="1">
      <alignment horizontal="center" vertical="center"/>
      <protection locked="0"/>
    </xf>
    <xf numFmtId="2" fontId="79" fillId="102" borderId="83" xfId="221" applyNumberFormat="1" applyFont="1" applyFill="1" applyBorder="1" applyAlignment="1" applyProtection="1">
      <alignment horizontal="center" vertical="center"/>
      <protection locked="0"/>
    </xf>
    <xf numFmtId="4" fontId="79" fillId="102" borderId="83" xfId="221" applyNumberFormat="1" applyFont="1" applyFill="1" applyBorder="1" applyAlignment="1" applyProtection="1">
      <alignment horizontal="center" vertical="center"/>
      <protection locked="0"/>
    </xf>
    <xf numFmtId="2" fontId="79" fillId="102" borderId="83" xfId="0" applyNumberFormat="1" applyFont="1" applyFill="1" applyBorder="1" applyAlignment="1" applyProtection="1">
      <alignment horizontal="center" vertical="center"/>
      <protection locked="0"/>
    </xf>
    <xf numFmtId="1" fontId="79" fillId="102" borderId="83" xfId="0" applyNumberFormat="1" applyFont="1" applyFill="1" applyBorder="1" applyAlignment="1" applyProtection="1">
      <alignment horizontal="center" vertical="center"/>
      <protection locked="0" hidden="1"/>
    </xf>
    <xf numFmtId="43" fontId="79" fillId="102" borderId="84" xfId="221" applyFont="1" applyFill="1" applyBorder="1" applyAlignment="1" applyProtection="1">
      <alignment horizontal="center" vertical="center"/>
      <protection locked="0"/>
    </xf>
    <xf numFmtId="2" fontId="79" fillId="102" borderId="84" xfId="0" applyNumberFormat="1" applyFont="1" applyFill="1" applyBorder="1" applyAlignment="1" applyProtection="1">
      <alignment horizontal="center" vertical="center"/>
      <protection locked="0"/>
    </xf>
    <xf numFmtId="2" fontId="79" fillId="102" borderId="83" xfId="0" applyNumberFormat="1" applyFont="1" applyFill="1" applyBorder="1" applyAlignment="1" applyProtection="1">
      <alignment horizontal="center" vertical="center"/>
      <protection hidden="1"/>
    </xf>
    <xf numFmtId="43" fontId="79" fillId="102" borderId="83" xfId="221" applyFont="1" applyFill="1" applyBorder="1" applyAlignment="1" applyProtection="1">
      <alignment horizontal="center" vertical="center" wrapText="1"/>
      <protection locked="0"/>
    </xf>
    <xf numFmtId="43" fontId="79" fillId="102" borderId="83" xfId="221" applyFont="1" applyFill="1" applyBorder="1" applyAlignment="1" applyProtection="1">
      <alignment horizontal="left" vertical="center"/>
      <protection locked="0"/>
    </xf>
    <xf numFmtId="43" fontId="79" fillId="102" borderId="83" xfId="221" applyFont="1" applyFill="1" applyBorder="1" applyAlignment="1" applyProtection="1">
      <alignment horizontal="right" vertical="center"/>
      <protection hidden="1"/>
    </xf>
    <xf numFmtId="0" fontId="69" fillId="102" borderId="83" xfId="0" quotePrefix="1" applyFont="1" applyFill="1" applyBorder="1" applyAlignment="1">
      <alignment horizontal="left" vertical="top"/>
    </xf>
    <xf numFmtId="0" fontId="0" fillId="102" borderId="83" xfId="0" quotePrefix="1" applyFill="1" applyBorder="1" applyAlignment="1">
      <alignment horizontal="center"/>
    </xf>
    <xf numFmtId="0" fontId="104" fillId="102" borderId="83" xfId="0" quotePrefix="1" applyFont="1" applyFill="1" applyBorder="1"/>
    <xf numFmtId="2" fontId="79" fillId="116" borderId="83" xfId="0" applyNumberFormat="1" applyFont="1" applyFill="1" applyBorder="1" applyAlignment="1" applyProtection="1">
      <alignment horizontal="right" vertical="center"/>
      <protection locked="0"/>
    </xf>
    <xf numFmtId="2" fontId="79" fillId="116" borderId="84" xfId="0" applyNumberFormat="1" applyFont="1" applyFill="1" applyBorder="1" applyAlignment="1" applyProtection="1">
      <alignment horizontal="right" vertical="center"/>
      <protection locked="0"/>
    </xf>
    <xf numFmtId="43" fontId="79" fillId="116" borderId="45" xfId="221" applyFont="1" applyFill="1" applyBorder="1" applyAlignment="1" applyProtection="1">
      <alignment horizontal="center" vertical="center"/>
      <protection locked="0"/>
    </xf>
    <xf numFmtId="43" fontId="79" fillId="116" borderId="96" xfId="221" applyFont="1" applyFill="1" applyBorder="1" applyAlignment="1" applyProtection="1">
      <alignment horizontal="right" vertical="center"/>
      <protection hidden="1"/>
    </xf>
    <xf numFmtId="0" fontId="107" fillId="117" borderId="48" xfId="0" applyFont="1" applyFill="1" applyBorder="1" applyAlignment="1" applyProtection="1">
      <alignment vertical="center" wrapText="1"/>
      <protection locked="0"/>
    </xf>
    <xf numFmtId="49" fontId="69" fillId="0" borderId="45" xfId="0" quotePrefix="1" applyNumberFormat="1" applyFont="1" applyBorder="1" applyAlignment="1">
      <alignment horizontal="left" vertical="top"/>
    </xf>
    <xf numFmtId="0" fontId="69" fillId="0" borderId="45" xfId="0" quotePrefix="1" applyFont="1" applyBorder="1" applyAlignment="1">
      <alignment horizontal="left" vertical="top"/>
    </xf>
    <xf numFmtId="14" fontId="104" fillId="0" borderId="45" xfId="0" applyNumberFormat="1" applyFont="1" applyBorder="1" applyAlignment="1" applyProtection="1">
      <alignment horizontal="center"/>
      <protection locked="0"/>
    </xf>
    <xf numFmtId="194" fontId="104" fillId="0" borderId="83" xfId="0" applyNumberFormat="1" applyFont="1" applyBorder="1" applyAlignment="1" applyProtection="1">
      <alignment horizontal="center" vertical="center"/>
      <protection locked="0"/>
    </xf>
    <xf numFmtId="0" fontId="104" fillId="0" borderId="83" xfId="0" applyFont="1" applyBorder="1" applyAlignment="1" applyProtection="1">
      <alignment horizontal="center" vertical="center"/>
      <protection hidden="1"/>
    </xf>
    <xf numFmtId="14" fontId="104" fillId="0" borderId="83" xfId="0" applyNumberFormat="1" applyFont="1" applyBorder="1"/>
    <xf numFmtId="2" fontId="104" fillId="0" borderId="83" xfId="0" applyNumberFormat="1" applyFont="1" applyBorder="1" applyAlignment="1" applyProtection="1">
      <alignment horizontal="center" vertical="center"/>
      <protection hidden="1"/>
    </xf>
    <xf numFmtId="0" fontId="104" fillId="0" borderId="83" xfId="0" applyFont="1" applyBorder="1" applyAlignment="1" applyProtection="1">
      <alignment horizontal="center" vertical="center"/>
      <protection locked="0"/>
    </xf>
    <xf numFmtId="4" fontId="79" fillId="0" borderId="83" xfId="0" applyNumberFormat="1" applyFont="1" applyBorder="1" applyAlignment="1" applyProtection="1">
      <alignment horizontal="right" vertical="center"/>
      <protection locked="0"/>
    </xf>
    <xf numFmtId="4" fontId="79" fillId="0" borderId="84" xfId="221" applyNumberFormat="1" applyFont="1" applyFill="1" applyBorder="1" applyAlignment="1" applyProtection="1">
      <alignment horizontal="right" vertical="center"/>
      <protection locked="0"/>
    </xf>
    <xf numFmtId="4" fontId="104" fillId="0" borderId="83" xfId="0" applyNumberFormat="1" applyFont="1" applyBorder="1" applyAlignment="1">
      <alignment horizontal="right"/>
    </xf>
    <xf numFmtId="4" fontId="104" fillId="0" borderId="96" xfId="0" applyNumberFormat="1" applyFont="1" applyBorder="1" applyAlignment="1">
      <alignment horizontal="right"/>
    </xf>
    <xf numFmtId="4" fontId="79" fillId="0" borderId="83" xfId="0" applyNumberFormat="1" applyFont="1" applyBorder="1" applyAlignment="1" applyProtection="1">
      <alignment horizontal="right" vertical="center"/>
      <protection hidden="1"/>
    </xf>
    <xf numFmtId="4" fontId="79" fillId="0" borderId="83" xfId="221" applyNumberFormat="1" applyFont="1" applyFill="1" applyBorder="1" applyAlignment="1" applyProtection="1">
      <alignment horizontal="right" vertical="center" wrapText="1"/>
      <protection locked="0"/>
    </xf>
    <xf numFmtId="4" fontId="79" fillId="0" borderId="83" xfId="221" applyNumberFormat="1" applyFont="1" applyFill="1" applyBorder="1" applyAlignment="1" applyProtection="1">
      <alignment horizontal="right" vertical="center"/>
      <protection locked="0"/>
    </xf>
    <xf numFmtId="4" fontId="79" fillId="0" borderId="83" xfId="221" applyNumberFormat="1" applyFont="1" applyFill="1" applyBorder="1" applyAlignment="1" applyProtection="1">
      <alignment horizontal="right" vertical="center"/>
      <protection hidden="1"/>
    </xf>
    <xf numFmtId="4" fontId="79" fillId="0" borderId="96" xfId="0" applyNumberFormat="1" applyFont="1" applyBorder="1" applyAlignment="1" applyProtection="1">
      <alignment horizontal="right" vertical="center"/>
      <protection locked="0"/>
    </xf>
    <xf numFmtId="0" fontId="63" fillId="0" borderId="83" xfId="0" applyFont="1" applyBorder="1" applyAlignment="1">
      <alignment horizontal="left" vertical="center" wrapText="1"/>
    </xf>
    <xf numFmtId="0" fontId="69" fillId="0" borderId="45" xfId="0" quotePrefix="1" applyFont="1" applyBorder="1" applyProtection="1">
      <protection locked="0"/>
    </xf>
    <xf numFmtId="0" fontId="69" fillId="0" borderId="45" xfId="0" applyFont="1" applyBorder="1" applyAlignment="1" applyProtection="1">
      <alignment vertical="center"/>
      <protection locked="0"/>
    </xf>
    <xf numFmtId="14" fontId="138" fillId="0" borderId="45" xfId="0" applyNumberFormat="1" applyFont="1" applyBorder="1" applyAlignment="1">
      <alignment horizontal="center"/>
    </xf>
    <xf numFmtId="49" fontId="104" fillId="0" borderId="83" xfId="0" quotePrefix="1" applyNumberFormat="1" applyFont="1" applyBorder="1" applyAlignment="1">
      <alignment horizontal="center"/>
    </xf>
    <xf numFmtId="0" fontId="104" fillId="0" borderId="44" xfId="0" quotePrefix="1" applyFont="1" applyBorder="1" applyAlignment="1">
      <alignment horizontal="center" vertical="center"/>
    </xf>
    <xf numFmtId="4" fontId="79" fillId="0" borderId="45" xfId="0" applyNumberFormat="1" applyFont="1" applyBorder="1" applyAlignment="1" applyProtection="1">
      <alignment horizontal="right" vertical="center"/>
      <protection locked="0"/>
    </xf>
    <xf numFmtId="4" fontId="79" fillId="0" borderId="45" xfId="0" applyNumberFormat="1" applyFont="1" applyBorder="1" applyAlignment="1" applyProtection="1">
      <alignment horizontal="right" vertical="center"/>
      <protection hidden="1"/>
    </xf>
    <xf numFmtId="4" fontId="104" fillId="0" borderId="83" xfId="221" applyNumberFormat="1" applyFont="1" applyFill="1" applyBorder="1" applyAlignment="1">
      <alignment horizontal="right"/>
    </xf>
    <xf numFmtId="49" fontId="79" fillId="0" borderId="83" xfId="0" quotePrefix="1" applyNumberFormat="1" applyFont="1" applyBorder="1" applyAlignment="1">
      <alignment horizontal="center" vertical="center"/>
    </xf>
    <xf numFmtId="1" fontId="79" fillId="0" borderId="0" xfId="0" applyNumberFormat="1" applyFont="1" applyAlignment="1" applyProtection="1">
      <alignment horizontal="center" vertical="center"/>
      <protection locked="0"/>
    </xf>
    <xf numFmtId="1" fontId="79" fillId="0" borderId="57" xfId="0" applyNumberFormat="1" applyFont="1" applyBorder="1" applyAlignment="1" applyProtection="1">
      <alignment horizontal="center" vertical="center"/>
      <protection hidden="1"/>
    </xf>
    <xf numFmtId="14" fontId="79" fillId="0" borderId="84" xfId="221" applyNumberFormat="1" applyFont="1" applyFill="1" applyBorder="1" applyAlignment="1" applyProtection="1">
      <alignment horizontal="center" vertical="center"/>
      <protection locked="0"/>
    </xf>
    <xf numFmtId="2" fontId="79" fillId="0" borderId="84" xfId="0" applyNumberFormat="1" applyFont="1" applyBorder="1" applyAlignment="1" applyProtection="1">
      <alignment horizontal="center" vertical="center"/>
      <protection hidden="1"/>
    </xf>
    <xf numFmtId="1" fontId="79" fillId="0" borderId="84" xfId="0" applyNumberFormat="1" applyFont="1" applyBorder="1" applyAlignment="1" applyProtection="1">
      <alignment horizontal="center" vertical="center"/>
      <protection locked="0" hidden="1"/>
    </xf>
    <xf numFmtId="4" fontId="79" fillId="0" borderId="84" xfId="0" applyNumberFormat="1" applyFont="1" applyBorder="1" applyAlignment="1" applyProtection="1">
      <alignment horizontal="right" vertical="center"/>
      <protection locked="0"/>
    </xf>
    <xf numFmtId="4" fontId="79" fillId="0" borderId="61" xfId="0" applyNumberFormat="1" applyFont="1" applyBorder="1" applyAlignment="1" applyProtection="1">
      <alignment horizontal="right" vertical="center"/>
      <protection locked="0"/>
    </xf>
    <xf numFmtId="4" fontId="79" fillId="0" borderId="84" xfId="0" applyNumberFormat="1" applyFont="1" applyBorder="1" applyAlignment="1" applyProtection="1">
      <alignment horizontal="right" vertical="center"/>
      <protection hidden="1"/>
    </xf>
    <xf numFmtId="4" fontId="79" fillId="0" borderId="96" xfId="221" applyNumberFormat="1" applyFont="1" applyFill="1" applyBorder="1" applyAlignment="1" applyProtection="1">
      <alignment horizontal="right" vertical="center" wrapText="1"/>
      <protection locked="0"/>
    </xf>
    <xf numFmtId="0" fontId="69" fillId="0" borderId="45" xfId="0" applyFont="1" applyBorder="1" applyAlignment="1">
      <alignment horizontal="left" vertical="center"/>
    </xf>
    <xf numFmtId="0" fontId="104" fillId="0" borderId="45" xfId="0" applyFont="1" applyBorder="1" applyAlignment="1">
      <alignment horizontal="center"/>
    </xf>
    <xf numFmtId="1" fontId="104" fillId="0" borderId="45" xfId="0" quotePrefix="1" applyNumberFormat="1" applyFont="1" applyBorder="1" applyAlignment="1">
      <alignment horizontal="center"/>
    </xf>
    <xf numFmtId="14" fontId="104" fillId="0" borderId="45" xfId="0" applyNumberFormat="1" applyFont="1" applyBorder="1" applyAlignment="1">
      <alignment horizontal="center"/>
    </xf>
    <xf numFmtId="0" fontId="104" fillId="0" borderId="95" xfId="0" applyFont="1" applyBorder="1" applyAlignment="1">
      <alignment horizontal="center"/>
    </xf>
    <xf numFmtId="4" fontId="104" fillId="0" borderId="95" xfId="0" applyNumberFormat="1" applyFont="1" applyBorder="1"/>
    <xf numFmtId="1" fontId="79" fillId="0" borderId="45" xfId="0" applyNumberFormat="1" applyFont="1" applyBorder="1" applyAlignment="1" applyProtection="1">
      <alignment horizontal="center" vertical="center"/>
      <protection locked="0" hidden="1"/>
    </xf>
    <xf numFmtId="4" fontId="104" fillId="0" borderId="45" xfId="0" applyNumberFormat="1" applyFont="1" applyBorder="1" applyAlignment="1">
      <alignment horizontal="right"/>
    </xf>
    <xf numFmtId="4" fontId="79" fillId="0" borderId="95" xfId="0" applyNumberFormat="1" applyFont="1" applyBorder="1" applyAlignment="1" applyProtection="1">
      <alignment horizontal="right" vertical="center"/>
      <protection locked="0"/>
    </xf>
    <xf numFmtId="4" fontId="104" fillId="0" borderId="95" xfId="0" applyNumberFormat="1" applyFont="1" applyBorder="1" applyAlignment="1">
      <alignment horizontal="right"/>
    </xf>
    <xf numFmtId="4" fontId="104" fillId="0" borderId="42" xfId="0" applyNumberFormat="1" applyFont="1" applyBorder="1" applyAlignment="1">
      <alignment horizontal="right"/>
    </xf>
    <xf numFmtId="4" fontId="79" fillId="0" borderId="45" xfId="221" applyNumberFormat="1" applyFont="1" applyFill="1" applyBorder="1" applyAlignment="1" applyProtection="1">
      <alignment horizontal="right" vertical="center"/>
      <protection locked="0"/>
    </xf>
    <xf numFmtId="4" fontId="79" fillId="0" borderId="59" xfId="0" applyNumberFormat="1" applyFont="1" applyBorder="1" applyAlignment="1" applyProtection="1">
      <alignment horizontal="right" vertical="center"/>
      <protection locked="0"/>
    </xf>
    <xf numFmtId="1" fontId="79" fillId="0" borderId="84" xfId="0" applyNumberFormat="1" applyFont="1" applyBorder="1" applyAlignment="1" applyProtection="1">
      <alignment horizontal="center" vertical="center"/>
      <protection hidden="1"/>
    </xf>
    <xf numFmtId="0" fontId="79" fillId="0" borderId="45" xfId="0" applyFont="1" applyBorder="1" applyAlignment="1">
      <alignment horizontal="center" vertical="center"/>
    </xf>
    <xf numFmtId="9" fontId="79" fillId="0" borderId="45" xfId="374" applyFont="1" applyFill="1" applyBorder="1" applyAlignment="1" applyProtection="1">
      <alignment vertical="center"/>
      <protection locked="0"/>
    </xf>
    <xf numFmtId="49" fontId="104" fillId="0" borderId="45" xfId="0" quotePrefix="1" applyNumberFormat="1" applyFont="1" applyBorder="1" applyAlignment="1">
      <alignment horizontal="center"/>
    </xf>
    <xf numFmtId="4" fontId="104" fillId="0" borderId="45" xfId="0" applyNumberFormat="1" applyFont="1" applyBorder="1"/>
    <xf numFmtId="49" fontId="69" fillId="0" borderId="84" xfId="0" applyNumberFormat="1" applyFont="1" applyBorder="1" applyAlignment="1">
      <alignment horizontal="left" vertical="top"/>
    </xf>
    <xf numFmtId="9" fontId="69" fillId="0" borderId="84" xfId="374" applyFont="1" applyFill="1" applyBorder="1" applyAlignment="1">
      <alignment horizontal="left" vertical="center"/>
    </xf>
    <xf numFmtId="4" fontId="79" fillId="0" borderId="84" xfId="221" applyNumberFormat="1" applyFont="1" applyFill="1" applyBorder="1" applyAlignment="1" applyProtection="1">
      <alignment horizontal="right" vertical="center" wrapText="1"/>
      <protection locked="0"/>
    </xf>
    <xf numFmtId="49" fontId="69" fillId="0" borderId="83" xfId="0" applyNumberFormat="1" applyFont="1" applyBorder="1" applyAlignment="1" applyProtection="1">
      <alignment horizontal="center" vertical="center"/>
      <protection hidden="1"/>
    </xf>
    <xf numFmtId="49" fontId="69" fillId="0" borderId="83" xfId="0" quotePrefix="1" applyNumberFormat="1" applyFont="1" applyBorder="1" applyAlignment="1">
      <alignment horizontal="center" vertical="center"/>
    </xf>
    <xf numFmtId="4" fontId="79" fillId="0" borderId="111" xfId="221" applyNumberFormat="1" applyFont="1" applyFill="1" applyBorder="1" applyAlignment="1" applyProtection="1">
      <alignment horizontal="right" vertical="center"/>
      <protection hidden="1"/>
    </xf>
    <xf numFmtId="4" fontId="79" fillId="0" borderId="111" xfId="0" applyNumberFormat="1" applyFont="1" applyBorder="1" applyAlignment="1" applyProtection="1">
      <alignment horizontal="right" vertical="center"/>
      <protection locked="0"/>
    </xf>
    <xf numFmtId="4" fontId="79" fillId="0" borderId="111" xfId="221" applyNumberFormat="1" applyFont="1" applyFill="1" applyBorder="1" applyAlignment="1" applyProtection="1">
      <alignment horizontal="right" vertical="center"/>
      <protection locked="0"/>
    </xf>
    <xf numFmtId="4" fontId="79" fillId="0" borderId="111" xfId="221" applyNumberFormat="1" applyFont="1" applyFill="1" applyBorder="1" applyAlignment="1" applyProtection="1">
      <alignment horizontal="right" vertical="center" wrapText="1"/>
      <protection locked="0"/>
    </xf>
    <xf numFmtId="4" fontId="79" fillId="0" borderId="112" xfId="0" applyNumberFormat="1" applyFont="1" applyBorder="1" applyAlignment="1" applyProtection="1">
      <alignment horizontal="right" vertical="center"/>
      <protection locked="0"/>
    </xf>
    <xf numFmtId="4" fontId="79" fillId="0" borderId="112" xfId="221" applyNumberFormat="1" applyFont="1" applyFill="1" applyBorder="1" applyAlignment="1" applyProtection="1">
      <alignment horizontal="right" vertical="center" wrapText="1"/>
      <protection locked="0"/>
    </xf>
    <xf numFmtId="4" fontId="79" fillId="0" borderId="112" xfId="221" applyNumberFormat="1" applyFont="1" applyFill="1" applyBorder="1" applyAlignment="1" applyProtection="1">
      <alignment horizontal="right" vertical="center"/>
      <protection hidden="1"/>
    </xf>
    <xf numFmtId="4" fontId="79" fillId="0" borderId="112" xfId="221" applyNumberFormat="1" applyFont="1" applyFill="1" applyBorder="1" applyAlignment="1" applyProtection="1">
      <alignment horizontal="right" vertical="center"/>
      <protection locked="0"/>
    </xf>
    <xf numFmtId="4" fontId="79" fillId="0" borderId="76" xfId="221" applyNumberFormat="1" applyFont="1" applyFill="1" applyBorder="1" applyAlignment="1" applyProtection="1">
      <alignment horizontal="right" vertical="center"/>
      <protection hidden="1"/>
    </xf>
    <xf numFmtId="4" fontId="79" fillId="0" borderId="73" xfId="221" applyNumberFormat="1" applyFont="1" applyFill="1" applyBorder="1" applyAlignment="1" applyProtection="1">
      <alignment horizontal="right" vertical="center"/>
      <protection hidden="1"/>
    </xf>
    <xf numFmtId="164" fontId="117" fillId="118" borderId="46" xfId="221" applyNumberFormat="1" applyFont="1" applyFill="1" applyBorder="1" applyAlignment="1" applyProtection="1">
      <alignment horizontal="center" vertical="center"/>
      <protection locked="0"/>
    </xf>
    <xf numFmtId="164" fontId="6" fillId="117" borderId="46" xfId="221" applyNumberFormat="1" applyFont="1" applyFill="1" applyBorder="1" applyAlignment="1" applyProtection="1">
      <alignment horizontal="center" vertical="center"/>
      <protection locked="0"/>
    </xf>
    <xf numFmtId="164" fontId="6" fillId="113" borderId="46" xfId="221" applyNumberFormat="1" applyFont="1" applyFill="1" applyBorder="1" applyAlignment="1" applyProtection="1">
      <alignment horizontal="center" vertical="center"/>
      <protection locked="0"/>
    </xf>
    <xf numFmtId="164" fontId="6" fillId="49" borderId="46" xfId="221" applyNumberFormat="1" applyFont="1" applyFill="1" applyBorder="1" applyAlignment="1" applyProtection="1">
      <alignment horizontal="center" vertical="center"/>
      <protection locked="0"/>
    </xf>
    <xf numFmtId="164" fontId="6" fillId="95" borderId="46" xfId="221" applyNumberFormat="1" applyFont="1" applyFill="1" applyBorder="1" applyAlignment="1" applyProtection="1">
      <alignment horizontal="center" vertical="center"/>
      <protection locked="0"/>
    </xf>
    <xf numFmtId="164" fontId="117" fillId="117" borderId="46" xfId="221" applyNumberFormat="1" applyFont="1" applyFill="1" applyBorder="1" applyAlignment="1" applyProtection="1">
      <alignment horizontal="center" vertical="center"/>
      <protection locked="0"/>
    </xf>
    <xf numFmtId="0" fontId="119" fillId="119" borderId="49" xfId="0" applyFont="1" applyFill="1" applyBorder="1" applyAlignment="1" applyProtection="1">
      <alignment horizontal="center" vertical="center" wrapText="1"/>
      <protection locked="0"/>
    </xf>
    <xf numFmtId="0" fontId="107" fillId="119" borderId="49" xfId="0" applyFont="1" applyFill="1" applyBorder="1" applyAlignment="1" applyProtection="1">
      <alignment horizontal="center" vertical="center" wrapText="1"/>
      <protection locked="0"/>
    </xf>
    <xf numFmtId="0" fontId="107" fillId="119" borderId="53" xfId="0" applyFont="1" applyFill="1" applyBorder="1" applyAlignment="1" applyProtection="1">
      <alignment horizontal="center" vertical="center" wrapText="1"/>
      <protection locked="0"/>
    </xf>
    <xf numFmtId="0" fontId="107" fillId="119" borderId="52" xfId="0" applyFont="1" applyFill="1" applyBorder="1" applyAlignment="1" applyProtection="1">
      <alignment horizontal="center" vertical="center" wrapText="1"/>
      <protection locked="0"/>
    </xf>
    <xf numFmtId="0" fontId="107" fillId="119" borderId="48" xfId="0" applyFont="1" applyFill="1" applyBorder="1" applyAlignment="1" applyProtection="1">
      <alignment horizontal="center" vertical="center" wrapText="1"/>
      <protection locked="0"/>
    </xf>
    <xf numFmtId="0" fontId="107" fillId="119" borderId="48" xfId="0" applyFont="1" applyFill="1" applyBorder="1" applyAlignment="1" applyProtection="1">
      <alignment vertical="center" wrapText="1"/>
      <protection locked="0"/>
    </xf>
    <xf numFmtId="0" fontId="107" fillId="119" borderId="104" xfId="0" applyFont="1" applyFill="1" applyBorder="1" applyAlignment="1" applyProtection="1">
      <alignment horizontal="center" vertical="center" wrapText="1"/>
      <protection locked="0"/>
    </xf>
    <xf numFmtId="0" fontId="107" fillId="119" borderId="111" xfId="0" applyFont="1" applyFill="1" applyBorder="1" applyAlignment="1" applyProtection="1">
      <alignment horizontal="center" vertical="center" wrapText="1"/>
      <protection locked="0"/>
    </xf>
    <xf numFmtId="0" fontId="107" fillId="119" borderId="54" xfId="0" applyFont="1" applyFill="1" applyBorder="1" applyAlignment="1" applyProtection="1">
      <alignment horizontal="center" vertical="center" wrapText="1"/>
      <protection locked="0"/>
    </xf>
    <xf numFmtId="0" fontId="69" fillId="0" borderId="111" xfId="0" applyFont="1" applyBorder="1" applyAlignment="1" applyProtection="1">
      <alignment horizontal="left" vertical="center" wrapText="1"/>
      <protection locked="0"/>
    </xf>
    <xf numFmtId="1" fontId="79" fillId="0" borderId="111" xfId="0" applyNumberFormat="1" applyFont="1" applyBorder="1" applyAlignment="1" applyProtection="1">
      <alignment horizontal="center" vertical="center"/>
      <protection locked="0"/>
    </xf>
    <xf numFmtId="9" fontId="79" fillId="0" borderId="111" xfId="374" applyFont="1" applyFill="1" applyBorder="1" applyProtection="1">
      <protection locked="0"/>
    </xf>
    <xf numFmtId="0" fontId="69" fillId="0" borderId="111" xfId="0" applyFont="1" applyBorder="1" applyAlignment="1">
      <alignment horizontal="left" vertical="top"/>
    </xf>
    <xf numFmtId="9" fontId="69" fillId="0" borderId="111" xfId="374" applyFont="1" applyFill="1" applyBorder="1" applyAlignment="1">
      <alignment horizontal="left" vertical="top"/>
    </xf>
    <xf numFmtId="0" fontId="79" fillId="0" borderId="111" xfId="0" applyFont="1" applyBorder="1" applyAlignment="1" applyProtection="1">
      <alignment horizontal="center" vertical="center"/>
      <protection locked="0"/>
    </xf>
    <xf numFmtId="194" fontId="79" fillId="0" borderId="111" xfId="0" applyNumberFormat="1" applyFont="1" applyBorder="1" applyAlignment="1" applyProtection="1">
      <alignment horizontal="center" vertical="center"/>
      <protection locked="0"/>
    </xf>
    <xf numFmtId="0" fontId="79" fillId="0" borderId="111" xfId="0" applyFont="1" applyBorder="1" applyAlignment="1" applyProtection="1">
      <alignment horizontal="center" vertical="center"/>
      <protection hidden="1"/>
    </xf>
    <xf numFmtId="1" fontId="79" fillId="0" borderId="111" xfId="0" applyNumberFormat="1" applyFont="1" applyBorder="1" applyAlignment="1" applyProtection="1">
      <alignment horizontal="center" vertical="center"/>
      <protection hidden="1"/>
    </xf>
    <xf numFmtId="14" fontId="69" fillId="0" borderId="111" xfId="0" applyNumberFormat="1" applyFont="1" applyBorder="1" applyAlignment="1">
      <alignment horizontal="center" vertical="center"/>
    </xf>
    <xf numFmtId="14" fontId="79" fillId="0" borderId="111" xfId="221" applyNumberFormat="1" applyFont="1" applyFill="1" applyBorder="1" applyAlignment="1" applyProtection="1">
      <alignment horizontal="center" vertical="center"/>
      <protection locked="0"/>
    </xf>
    <xf numFmtId="14" fontId="79" fillId="0" borderId="111" xfId="0" applyNumberFormat="1" applyFont="1" applyBorder="1" applyAlignment="1" applyProtection="1">
      <alignment horizontal="left" vertical="center"/>
      <protection locked="0"/>
    </xf>
    <xf numFmtId="0" fontId="104" fillId="0" borderId="111" xfId="0" applyFont="1" applyBorder="1"/>
    <xf numFmtId="2" fontId="79" fillId="0" borderId="111" xfId="221" applyNumberFormat="1" applyFont="1" applyFill="1" applyBorder="1" applyAlignment="1" applyProtection="1">
      <alignment horizontal="center" vertical="center"/>
      <protection locked="0"/>
    </xf>
    <xf numFmtId="193" fontId="79" fillId="0" borderId="111" xfId="221" applyNumberFormat="1" applyFont="1" applyFill="1" applyBorder="1" applyAlignment="1" applyProtection="1">
      <alignment horizontal="center" vertical="center"/>
      <protection locked="0"/>
    </xf>
    <xf numFmtId="43" fontId="79" fillId="0" borderId="111" xfId="221" applyFont="1" applyFill="1" applyBorder="1" applyAlignment="1" applyProtection="1">
      <alignment horizontal="center" vertical="center"/>
      <protection locked="0"/>
    </xf>
    <xf numFmtId="2" fontId="79" fillId="0" borderId="111" xfId="0" applyNumberFormat="1" applyFont="1" applyBorder="1" applyAlignment="1" applyProtection="1">
      <alignment horizontal="center" vertical="center"/>
      <protection hidden="1"/>
    </xf>
    <xf numFmtId="43" fontId="79" fillId="0" borderId="111" xfId="221" applyFont="1" applyFill="1" applyBorder="1" applyAlignment="1" applyProtection="1">
      <alignment horizontal="center" vertical="center"/>
      <protection hidden="1"/>
    </xf>
    <xf numFmtId="4" fontId="79" fillId="0" borderId="111" xfId="0" applyNumberFormat="1" applyFont="1" applyBorder="1" applyAlignment="1">
      <alignment horizontal="right" vertical="top"/>
    </xf>
    <xf numFmtId="1" fontId="79" fillId="0" borderId="111" xfId="221" applyNumberFormat="1" applyFont="1" applyFill="1" applyBorder="1" applyAlignment="1" applyProtection="1">
      <alignment horizontal="center" vertical="center"/>
      <protection locked="0"/>
    </xf>
    <xf numFmtId="1" fontId="6" fillId="0" borderId="111" xfId="221" applyNumberFormat="1" applyFont="1" applyFill="1" applyBorder="1" applyAlignment="1" applyProtection="1">
      <alignment horizontal="center" vertical="center"/>
      <protection locked="0"/>
    </xf>
    <xf numFmtId="4" fontId="79" fillId="0" borderId="111" xfId="221" applyNumberFormat="1" applyFont="1" applyFill="1" applyBorder="1" applyAlignment="1" applyProtection="1">
      <alignment horizontal="center" vertical="center"/>
      <protection locked="0"/>
    </xf>
    <xf numFmtId="2" fontId="79" fillId="0" borderId="111" xfId="0" applyNumberFormat="1" applyFont="1" applyBorder="1" applyAlignment="1" applyProtection="1">
      <alignment horizontal="center" vertical="center"/>
      <protection locked="0"/>
    </xf>
    <xf numFmtId="1" fontId="79" fillId="0" borderId="111" xfId="0" applyNumberFormat="1" applyFont="1" applyBorder="1" applyAlignment="1" applyProtection="1">
      <alignment horizontal="center" vertical="center"/>
      <protection locked="0" hidden="1"/>
    </xf>
    <xf numFmtId="4" fontId="79" fillId="0" borderId="73" xfId="0" applyNumberFormat="1" applyFont="1" applyBorder="1" applyAlignment="1" applyProtection="1">
      <alignment horizontal="right" vertical="center"/>
      <protection locked="0"/>
    </xf>
    <xf numFmtId="4" fontId="79" fillId="0" borderId="111" xfId="0" applyNumberFormat="1" applyFont="1" applyBorder="1" applyAlignment="1" applyProtection="1">
      <alignment horizontal="right" vertical="center"/>
      <protection hidden="1"/>
    </xf>
    <xf numFmtId="0" fontId="69" fillId="0" borderId="111" xfId="0" applyFont="1" applyBorder="1" applyAlignment="1" applyProtection="1">
      <alignment horizontal="center" vertical="center" wrapText="1"/>
      <protection hidden="1"/>
    </xf>
    <xf numFmtId="49" fontId="69" fillId="0" borderId="111" xfId="0" applyNumberFormat="1" applyFont="1" applyBorder="1" applyAlignment="1">
      <alignment horizontal="left" vertical="top"/>
    </xf>
    <xf numFmtId="14" fontId="79" fillId="0" borderId="111" xfId="0" applyNumberFormat="1" applyFont="1" applyBorder="1" applyAlignment="1" applyProtection="1">
      <alignment horizontal="center"/>
      <protection locked="0"/>
    </xf>
    <xf numFmtId="0" fontId="79" fillId="0" borderId="111" xfId="0" quotePrefix="1" applyFont="1" applyBorder="1" applyProtection="1">
      <protection locked="0"/>
    </xf>
    <xf numFmtId="0" fontId="79" fillId="0" borderId="111" xfId="0" applyFont="1" applyBorder="1" applyProtection="1">
      <protection locked="0"/>
    </xf>
    <xf numFmtId="0" fontId="63" fillId="0" borderId="111" xfId="0" applyFont="1" applyBorder="1" applyAlignment="1">
      <alignment horizontal="center" vertical="center" wrapText="1"/>
    </xf>
    <xf numFmtId="0" fontId="79" fillId="0" borderId="111" xfId="0" quotePrefix="1" applyFont="1" applyBorder="1" applyAlignment="1" applyProtection="1">
      <alignment horizontal="center" vertical="center"/>
      <protection hidden="1"/>
    </xf>
    <xf numFmtId="1" fontId="79" fillId="0" borderId="111" xfId="0" quotePrefix="1" applyNumberFormat="1" applyFont="1" applyBorder="1" applyAlignment="1" applyProtection="1">
      <alignment horizontal="center" vertical="center"/>
      <protection hidden="1"/>
    </xf>
    <xf numFmtId="0" fontId="79" fillId="0" borderId="111" xfId="0" applyFont="1" applyBorder="1" applyAlignment="1" applyProtection="1">
      <alignment horizontal="right"/>
      <protection locked="0"/>
    </xf>
    <xf numFmtId="1" fontId="79" fillId="0" borderId="111" xfId="0" applyNumberFormat="1" applyFont="1" applyBorder="1" applyAlignment="1" applyProtection="1">
      <alignment horizontal="center"/>
      <protection locked="0"/>
    </xf>
    <xf numFmtId="9" fontId="79" fillId="0" borderId="111" xfId="374" applyFont="1" applyFill="1" applyBorder="1" applyAlignment="1" applyProtection="1">
      <alignment horizontal="right"/>
      <protection locked="0"/>
    </xf>
    <xf numFmtId="0" fontId="69" fillId="0" borderId="111" xfId="0" applyFont="1" applyBorder="1" applyAlignment="1">
      <alignment horizontal="center"/>
    </xf>
    <xf numFmtId="0" fontId="69" fillId="0" borderId="111" xfId="0" applyFont="1" applyBorder="1" applyAlignment="1">
      <alignment horizontal="left"/>
    </xf>
    <xf numFmtId="9" fontId="69" fillId="0" borderId="111" xfId="374" applyFont="1" applyFill="1" applyBorder="1" applyAlignment="1">
      <alignment horizontal="left"/>
    </xf>
    <xf numFmtId="0" fontId="79" fillId="0" borderId="111" xfId="0" applyFont="1" applyBorder="1" applyAlignment="1" applyProtection="1">
      <alignment horizontal="center"/>
      <protection locked="0"/>
    </xf>
    <xf numFmtId="0" fontId="69" fillId="0" borderId="111" xfId="0" applyFont="1" applyBorder="1" applyAlignment="1">
      <alignment horizontal="center" vertical="top"/>
    </xf>
    <xf numFmtId="49" fontId="79" fillId="0" borderId="111" xfId="0" quotePrefix="1" applyNumberFormat="1" applyFont="1" applyBorder="1" applyAlignment="1" applyProtection="1">
      <alignment horizontal="center" vertical="center"/>
      <protection hidden="1"/>
    </xf>
    <xf numFmtId="0" fontId="104" fillId="0" borderId="111" xfId="0" applyFont="1" applyBorder="1" applyAlignment="1">
      <alignment horizontal="center"/>
    </xf>
    <xf numFmtId="193" fontId="79" fillId="0" borderId="111" xfId="221" applyNumberFormat="1" applyFont="1" applyFill="1" applyBorder="1" applyAlignment="1" applyProtection="1">
      <alignment horizontal="left" vertical="center"/>
      <protection locked="0"/>
    </xf>
    <xf numFmtId="49" fontId="79" fillId="0" borderId="111" xfId="0" applyNumberFormat="1" applyFont="1" applyBorder="1" applyAlignment="1" applyProtection="1">
      <alignment horizontal="center" vertical="center"/>
      <protection hidden="1"/>
    </xf>
    <xf numFmtId="195" fontId="79" fillId="0" borderId="111" xfId="714" quotePrefix="1" applyNumberFormat="1" applyFont="1" applyFill="1" applyBorder="1" applyAlignment="1">
      <alignment horizontal="center" vertical="center"/>
    </xf>
    <xf numFmtId="2" fontId="79" fillId="0" borderId="111" xfId="714" quotePrefix="1" applyNumberFormat="1" applyFont="1" applyFill="1" applyBorder="1" applyAlignment="1">
      <alignment horizontal="center" vertical="center"/>
    </xf>
    <xf numFmtId="1" fontId="79" fillId="0" borderId="112" xfId="0" applyNumberFormat="1" applyFont="1" applyBorder="1" applyAlignment="1" applyProtection="1">
      <alignment horizontal="center" vertical="center"/>
      <protection locked="0"/>
    </xf>
    <xf numFmtId="14" fontId="69" fillId="0" borderId="112" xfId="0" applyNumberFormat="1" applyFont="1" applyBorder="1" applyAlignment="1">
      <alignment horizontal="center" vertical="center"/>
    </xf>
    <xf numFmtId="14" fontId="79" fillId="0" borderId="112" xfId="221" applyNumberFormat="1" applyFont="1" applyFill="1" applyBorder="1" applyAlignment="1" applyProtection="1">
      <alignment horizontal="center" vertical="center"/>
      <protection locked="0"/>
    </xf>
    <xf numFmtId="14" fontId="79" fillId="0" borderId="112" xfId="0" applyNumberFormat="1" applyFont="1" applyBorder="1" applyAlignment="1" applyProtection="1">
      <alignment horizontal="left" vertical="center"/>
      <protection locked="0"/>
    </xf>
    <xf numFmtId="0" fontId="104" fillId="0" borderId="112" xfId="0" applyFont="1" applyBorder="1"/>
    <xf numFmtId="2" fontId="79" fillId="0" borderId="112" xfId="221" applyNumberFormat="1" applyFont="1" applyFill="1" applyBorder="1" applyAlignment="1" applyProtection="1">
      <alignment horizontal="center" vertical="center"/>
      <protection locked="0"/>
    </xf>
    <xf numFmtId="193" fontId="79" fillId="0" borderId="112" xfId="221" applyNumberFormat="1" applyFont="1" applyFill="1" applyBorder="1" applyAlignment="1" applyProtection="1">
      <alignment horizontal="center" vertical="center"/>
      <protection locked="0"/>
    </xf>
    <xf numFmtId="49" fontId="104" fillId="0" borderId="111" xfId="0" quotePrefix="1" applyNumberFormat="1" applyFont="1" applyBorder="1" applyAlignment="1">
      <alignment horizontal="center" vertical="center"/>
    </xf>
    <xf numFmtId="1" fontId="79" fillId="0" borderId="95" xfId="0" applyNumberFormat="1" applyFont="1" applyBorder="1" applyAlignment="1" applyProtection="1">
      <alignment horizontal="center" vertical="center"/>
      <protection locked="0"/>
    </xf>
    <xf numFmtId="14" fontId="69" fillId="0" borderId="95" xfId="0" applyNumberFormat="1" applyFont="1" applyBorder="1" applyAlignment="1">
      <alignment horizontal="center" vertical="center"/>
    </xf>
    <xf numFmtId="0" fontId="104" fillId="0" borderId="95" xfId="0" applyFont="1" applyBorder="1"/>
    <xf numFmtId="14" fontId="79" fillId="0" borderId="95" xfId="0" applyNumberFormat="1" applyFont="1" applyBorder="1" applyAlignment="1" applyProtection="1">
      <alignment horizontal="left" vertical="center"/>
      <protection locked="0"/>
    </xf>
    <xf numFmtId="193" fontId="79" fillId="0" borderId="95" xfId="221" applyNumberFormat="1" applyFont="1" applyFill="1" applyBorder="1" applyAlignment="1" applyProtection="1">
      <alignment horizontal="center" vertical="center"/>
      <protection locked="0"/>
    </xf>
    <xf numFmtId="0" fontId="104" fillId="0" borderId="111" xfId="0" applyFont="1" applyBorder="1" applyAlignment="1">
      <alignment horizontal="center" vertical="center"/>
    </xf>
    <xf numFmtId="0" fontId="79" fillId="0" borderId="111" xfId="0" applyFont="1" applyBorder="1" applyAlignment="1" applyProtection="1">
      <alignment vertical="center"/>
      <protection locked="0"/>
    </xf>
    <xf numFmtId="9" fontId="79" fillId="0" borderId="111" xfId="374" applyFont="1" applyFill="1" applyBorder="1" applyAlignment="1" applyProtection="1">
      <alignment vertical="center"/>
      <protection locked="0"/>
    </xf>
    <xf numFmtId="0" fontId="69" fillId="0" borderId="111" xfId="0" applyFont="1" applyBorder="1" applyAlignment="1">
      <alignment horizontal="left" vertical="center"/>
    </xf>
    <xf numFmtId="9" fontId="69" fillId="0" borderId="111" xfId="374" applyFont="1" applyFill="1" applyBorder="1" applyAlignment="1">
      <alignment horizontal="left" vertical="center"/>
    </xf>
    <xf numFmtId="0" fontId="69" fillId="49" borderId="111" xfId="0" applyFont="1" applyFill="1" applyBorder="1" applyAlignment="1" applyProtection="1">
      <alignment horizontal="left" vertical="center" wrapText="1"/>
      <protection locked="0"/>
    </xf>
    <xf numFmtId="0" fontId="69" fillId="49" borderId="45" xfId="0" applyFont="1" applyFill="1" applyBorder="1" applyAlignment="1">
      <alignment horizontal="left" vertical="top"/>
    </xf>
    <xf numFmtId="0" fontId="69" fillId="49" borderId="111" xfId="0" applyFont="1" applyFill="1" applyBorder="1" applyAlignment="1" applyProtection="1">
      <alignment horizontal="center" vertical="center" wrapText="1"/>
      <protection hidden="1"/>
    </xf>
    <xf numFmtId="49" fontId="69" fillId="49" borderId="111" xfId="0" applyNumberFormat="1" applyFont="1" applyFill="1" applyBorder="1" applyAlignment="1">
      <alignment horizontal="left" vertical="top"/>
    </xf>
    <xf numFmtId="0" fontId="69" fillId="49" borderId="111" xfId="0" applyFont="1" applyFill="1" applyBorder="1" applyAlignment="1">
      <alignment horizontal="left" vertical="top"/>
    </xf>
    <xf numFmtId="14" fontId="79" fillId="49" borderId="111" xfId="0" applyNumberFormat="1" applyFont="1" applyFill="1" applyBorder="1" applyAlignment="1" applyProtection="1">
      <alignment horizontal="center"/>
      <protection locked="0"/>
    </xf>
    <xf numFmtId="0" fontId="79" fillId="49" borderId="111" xfId="0" quotePrefix="1" applyFont="1" applyFill="1" applyBorder="1" applyProtection="1">
      <protection locked="0"/>
    </xf>
    <xf numFmtId="0" fontId="79" fillId="49" borderId="111" xfId="0" applyFont="1" applyFill="1" applyBorder="1" applyAlignment="1" applyProtection="1">
      <alignment vertical="center"/>
      <protection locked="0"/>
    </xf>
    <xf numFmtId="1" fontId="79" fillId="49" borderId="111" xfId="0" applyNumberFormat="1" applyFont="1" applyFill="1" applyBorder="1" applyAlignment="1" applyProtection="1">
      <alignment horizontal="center" vertical="center"/>
      <protection locked="0"/>
    </xf>
    <xf numFmtId="9" fontId="79" fillId="49" borderId="111" xfId="374" applyFont="1" applyFill="1" applyBorder="1" applyAlignment="1" applyProtection="1">
      <alignment vertical="center"/>
      <protection locked="0"/>
    </xf>
    <xf numFmtId="0" fontId="69" fillId="49" borderId="111" xfId="0" applyFont="1" applyFill="1" applyBorder="1" applyAlignment="1">
      <alignment horizontal="left" vertical="center"/>
    </xf>
    <xf numFmtId="9" fontId="69" fillId="49" borderId="111" xfId="374" applyFont="1" applyFill="1" applyBorder="1" applyAlignment="1">
      <alignment horizontal="left" vertical="center"/>
    </xf>
    <xf numFmtId="0" fontId="79" fillId="49" borderId="111" xfId="0" applyFont="1" applyFill="1" applyBorder="1" applyAlignment="1" applyProtection="1">
      <alignment horizontal="center" vertical="center"/>
      <protection locked="0"/>
    </xf>
    <xf numFmtId="194" fontId="79" fillId="49" borderId="111" xfId="0" applyNumberFormat="1" applyFont="1" applyFill="1" applyBorder="1" applyAlignment="1" applyProtection="1">
      <alignment horizontal="center" vertical="center"/>
      <protection locked="0"/>
    </xf>
    <xf numFmtId="49" fontId="79" fillId="49" borderId="111" xfId="0" applyNumberFormat="1" applyFont="1" applyFill="1" applyBorder="1" applyAlignment="1" applyProtection="1">
      <alignment horizontal="center" vertical="center"/>
      <protection hidden="1"/>
    </xf>
    <xf numFmtId="49" fontId="104" fillId="49" borderId="111" xfId="0" quotePrefix="1" applyNumberFormat="1" applyFont="1" applyFill="1" applyBorder="1" applyAlignment="1">
      <alignment horizontal="center" vertical="center"/>
    </xf>
    <xf numFmtId="0" fontId="104" fillId="49" borderId="111" xfId="0" applyFont="1" applyFill="1" applyBorder="1"/>
    <xf numFmtId="14" fontId="69" fillId="49" borderId="111" xfId="0" applyNumberFormat="1" applyFont="1" applyFill="1" applyBorder="1" applyAlignment="1">
      <alignment horizontal="center" vertical="center"/>
    </xf>
    <xf numFmtId="14" fontId="92" fillId="49" borderId="111" xfId="0" applyNumberFormat="1" applyFont="1" applyFill="1" applyBorder="1" applyAlignment="1">
      <alignment horizontal="center"/>
    </xf>
    <xf numFmtId="14" fontId="139" fillId="49" borderId="111" xfId="0" applyNumberFormat="1" applyFont="1" applyFill="1" applyBorder="1" applyAlignment="1" applyProtection="1">
      <alignment horizontal="center" vertical="center"/>
      <protection locked="0"/>
    </xf>
    <xf numFmtId="2" fontId="79" fillId="49" borderId="111" xfId="221" applyNumberFormat="1" applyFont="1" applyFill="1" applyBorder="1" applyAlignment="1" applyProtection="1">
      <alignment horizontal="center" vertical="center"/>
      <protection locked="0"/>
    </xf>
    <xf numFmtId="193" fontId="79" fillId="49" borderId="111" xfId="221" applyNumberFormat="1" applyFont="1" applyFill="1" applyBorder="1" applyAlignment="1" applyProtection="1">
      <alignment horizontal="center" vertical="center"/>
      <protection locked="0"/>
    </xf>
    <xf numFmtId="0" fontId="104" fillId="49" borderId="111" xfId="0" applyFont="1" applyFill="1" applyBorder="1" applyAlignment="1">
      <alignment horizontal="center" vertical="center"/>
    </xf>
    <xf numFmtId="43" fontId="79" fillId="49" borderId="111" xfId="221" applyFont="1" applyFill="1" applyBorder="1" applyAlignment="1" applyProtection="1">
      <alignment horizontal="center" vertical="center"/>
      <protection locked="0"/>
    </xf>
    <xf numFmtId="43" fontId="79" fillId="49" borderId="111" xfId="221" applyFont="1" applyFill="1" applyBorder="1" applyAlignment="1" applyProtection="1">
      <alignment horizontal="center" vertical="center"/>
      <protection hidden="1"/>
    </xf>
    <xf numFmtId="4" fontId="79" fillId="49" borderId="111" xfId="0" applyNumberFormat="1" applyFont="1" applyFill="1" applyBorder="1" applyAlignment="1">
      <alignment horizontal="right" vertical="top"/>
    </xf>
    <xf numFmtId="1" fontId="79" fillId="49" borderId="111" xfId="221" applyNumberFormat="1" applyFont="1" applyFill="1" applyBorder="1" applyAlignment="1" applyProtection="1">
      <alignment horizontal="center" vertical="center"/>
      <protection locked="0"/>
    </xf>
    <xf numFmtId="1" fontId="6" fillId="49" borderId="111" xfId="221" applyNumberFormat="1" applyFont="1" applyFill="1" applyBorder="1" applyAlignment="1" applyProtection="1">
      <alignment horizontal="center" vertical="center"/>
      <protection locked="0"/>
    </xf>
    <xf numFmtId="4" fontId="79" fillId="49" borderId="111" xfId="221" applyNumberFormat="1" applyFont="1" applyFill="1" applyBorder="1" applyAlignment="1" applyProtection="1">
      <alignment horizontal="center" vertical="center"/>
      <protection locked="0"/>
    </xf>
    <xf numFmtId="2" fontId="79" fillId="49" borderId="111" xfId="0" applyNumberFormat="1" applyFont="1" applyFill="1" applyBorder="1" applyAlignment="1" applyProtection="1">
      <alignment horizontal="center" vertical="center"/>
      <protection locked="0"/>
    </xf>
    <xf numFmtId="1" fontId="79" fillId="49" borderId="111" xfId="0" applyNumberFormat="1" applyFont="1" applyFill="1" applyBorder="1" applyAlignment="1" applyProtection="1">
      <alignment horizontal="center" vertical="center"/>
      <protection locked="0" hidden="1"/>
    </xf>
    <xf numFmtId="4" fontId="79" fillId="49" borderId="111" xfId="0" applyNumberFormat="1" applyFont="1" applyFill="1" applyBorder="1" applyAlignment="1" applyProtection="1">
      <alignment horizontal="right" vertical="center"/>
      <protection locked="0"/>
    </xf>
    <xf numFmtId="4" fontId="79" fillId="49" borderId="111" xfId="221" applyNumberFormat="1" applyFont="1" applyFill="1" applyBorder="1" applyAlignment="1" applyProtection="1">
      <alignment horizontal="right" vertical="center"/>
      <protection locked="0"/>
    </xf>
    <xf numFmtId="4" fontId="79" fillId="49" borderId="73" xfId="0" applyNumberFormat="1" applyFont="1" applyFill="1" applyBorder="1" applyAlignment="1" applyProtection="1">
      <alignment horizontal="right" vertical="center"/>
      <protection locked="0"/>
    </xf>
    <xf numFmtId="4" fontId="79" fillId="49" borderId="111" xfId="0" applyNumberFormat="1" applyFont="1" applyFill="1" applyBorder="1" applyAlignment="1" applyProtection="1">
      <alignment horizontal="right" vertical="center"/>
      <protection hidden="1"/>
    </xf>
    <xf numFmtId="4" fontId="79" fillId="49" borderId="111" xfId="221" applyNumberFormat="1" applyFont="1" applyFill="1" applyBorder="1" applyAlignment="1" applyProtection="1">
      <alignment horizontal="right" vertical="center" wrapText="1"/>
      <protection locked="0"/>
    </xf>
    <xf numFmtId="4" fontId="79" fillId="49" borderId="112" xfId="221" applyNumberFormat="1" applyFont="1" applyFill="1" applyBorder="1" applyAlignment="1" applyProtection="1">
      <alignment horizontal="right" vertical="center"/>
      <protection locked="0"/>
    </xf>
    <xf numFmtId="4" fontId="79" fillId="49" borderId="111" xfId="221" applyNumberFormat="1" applyFont="1" applyFill="1" applyBorder="1" applyAlignment="1" applyProtection="1">
      <alignment horizontal="right" vertical="center"/>
      <protection hidden="1"/>
    </xf>
    <xf numFmtId="0" fontId="69" fillId="0" borderId="112" xfId="0" applyFont="1" applyBorder="1" applyAlignment="1">
      <alignment horizontal="left" vertical="top"/>
    </xf>
    <xf numFmtId="14" fontId="79" fillId="0" borderId="112" xfId="0" applyNumberFormat="1" applyFont="1" applyBorder="1" applyAlignment="1" applyProtection="1">
      <alignment horizontal="center"/>
      <protection locked="0"/>
    </xf>
    <xf numFmtId="0" fontId="79" fillId="0" borderId="112" xfId="0" quotePrefix="1" applyFont="1" applyBorder="1" applyProtection="1">
      <protection locked="0"/>
    </xf>
    <xf numFmtId="0" fontId="79" fillId="0" borderId="112" xfId="0" applyFont="1" applyBorder="1" applyAlignment="1" applyProtection="1">
      <alignment vertical="center"/>
      <protection locked="0"/>
    </xf>
    <xf numFmtId="0" fontId="79" fillId="0" borderId="112" xfId="0" applyFont="1" applyBorder="1" applyProtection="1">
      <protection locked="0"/>
    </xf>
    <xf numFmtId="9" fontId="79" fillId="0" borderId="112" xfId="374" applyFont="1" applyFill="1" applyBorder="1" applyProtection="1">
      <protection locked="0"/>
    </xf>
    <xf numFmtId="9" fontId="69" fillId="0" borderId="112" xfId="374" applyFont="1" applyFill="1" applyBorder="1" applyAlignment="1">
      <alignment horizontal="left" vertical="top"/>
    </xf>
    <xf numFmtId="0" fontId="79" fillId="0" borderId="112" xfId="0" applyFont="1" applyBorder="1" applyAlignment="1" applyProtection="1">
      <alignment horizontal="center" vertical="center"/>
      <protection locked="0"/>
    </xf>
    <xf numFmtId="194" fontId="79" fillId="0" borderId="112" xfId="0" applyNumberFormat="1" applyFont="1" applyBorder="1" applyAlignment="1" applyProtection="1">
      <alignment horizontal="center" vertical="center"/>
      <protection locked="0"/>
    </xf>
    <xf numFmtId="49" fontId="69" fillId="0" borderId="112" xfId="0" applyNumberFormat="1" applyFont="1" applyBorder="1" applyAlignment="1" applyProtection="1">
      <alignment horizontal="center" vertical="center"/>
      <protection hidden="1"/>
    </xf>
    <xf numFmtId="49" fontId="69" fillId="0" borderId="111" xfId="0" quotePrefix="1" applyNumberFormat="1" applyFont="1" applyBorder="1" applyAlignment="1">
      <alignment horizontal="center" vertical="center"/>
    </xf>
    <xf numFmtId="43" fontId="79" fillId="0" borderId="112" xfId="221" applyFont="1" applyFill="1" applyBorder="1" applyAlignment="1" applyProtection="1">
      <alignment horizontal="center" vertical="center"/>
      <protection locked="0"/>
    </xf>
    <xf numFmtId="43" fontId="79" fillId="0" borderId="112" xfId="221" applyFont="1" applyFill="1" applyBorder="1" applyAlignment="1" applyProtection="1">
      <alignment horizontal="center" vertical="center"/>
      <protection hidden="1"/>
    </xf>
    <xf numFmtId="4" fontId="79" fillId="0" borderId="112" xfId="0" applyNumberFormat="1" applyFont="1" applyBorder="1" applyAlignment="1">
      <alignment horizontal="right" vertical="top"/>
    </xf>
    <xf numFmtId="1" fontId="6" fillId="0" borderId="112" xfId="221" applyNumberFormat="1" applyFont="1" applyFill="1" applyBorder="1" applyAlignment="1" applyProtection="1">
      <alignment horizontal="center" vertical="center"/>
      <protection locked="0"/>
    </xf>
    <xf numFmtId="1" fontId="79" fillId="0" borderId="112" xfId="221" applyNumberFormat="1" applyFont="1" applyFill="1" applyBorder="1" applyAlignment="1" applyProtection="1">
      <alignment horizontal="center" vertical="center"/>
      <protection locked="0"/>
    </xf>
    <xf numFmtId="1" fontId="79" fillId="0" borderId="112" xfId="0" applyNumberFormat="1" applyFont="1" applyBorder="1" applyAlignment="1" applyProtection="1">
      <alignment horizontal="center" vertical="center"/>
      <protection locked="0" hidden="1"/>
    </xf>
    <xf numFmtId="4" fontId="79" fillId="0" borderId="76" xfId="0" applyNumberFormat="1" applyFont="1" applyBorder="1" applyAlignment="1" applyProtection="1">
      <alignment horizontal="right" vertical="center"/>
      <protection locked="0"/>
    </xf>
    <xf numFmtId="4" fontId="79" fillId="0" borderId="112" xfId="0" applyNumberFormat="1" applyFont="1" applyBorder="1" applyAlignment="1" applyProtection="1">
      <alignment horizontal="right" vertical="center"/>
      <protection hidden="1"/>
    </xf>
    <xf numFmtId="196" fontId="104" fillId="0" borderId="111" xfId="0" applyNumberFormat="1" applyFont="1" applyBorder="1" applyAlignment="1">
      <alignment horizontal="left"/>
    </xf>
    <xf numFmtId="2" fontId="104" fillId="0" borderId="111" xfId="0" applyNumberFormat="1" applyFont="1" applyBorder="1"/>
    <xf numFmtId="4" fontId="79" fillId="0" borderId="73" xfId="221" applyNumberFormat="1" applyFont="1" applyFill="1" applyBorder="1" applyAlignment="1" applyProtection="1">
      <alignment horizontal="right" vertical="center" wrapText="1"/>
      <protection locked="0"/>
    </xf>
    <xf numFmtId="49" fontId="104" fillId="0" borderId="111" xfId="0" applyNumberFormat="1" applyFont="1" applyBorder="1" applyAlignment="1">
      <alignment horizontal="center" vertical="center"/>
    </xf>
    <xf numFmtId="4" fontId="79" fillId="0" borderId="42" xfId="0" applyNumberFormat="1" applyFont="1" applyBorder="1" applyAlignment="1" applyProtection="1">
      <alignment horizontal="right" vertical="center"/>
      <protection locked="0"/>
    </xf>
    <xf numFmtId="4" fontId="79" fillId="0" borderId="95" xfId="221" applyNumberFormat="1" applyFont="1" applyFill="1" applyBorder="1" applyAlignment="1" applyProtection="1">
      <alignment horizontal="right" vertical="center"/>
      <protection locked="0"/>
    </xf>
    <xf numFmtId="4" fontId="79" fillId="0" borderId="77" xfId="0" applyNumberFormat="1" applyFont="1" applyBorder="1" applyAlignment="1" applyProtection="1">
      <alignment horizontal="right" vertical="center"/>
      <protection locked="0"/>
    </xf>
    <xf numFmtId="0" fontId="7" fillId="0" borderId="111" xfId="0" applyFont="1" applyBorder="1" applyAlignment="1" applyProtection="1">
      <alignment horizontal="center" vertical="center"/>
      <protection locked="0"/>
    </xf>
    <xf numFmtId="4" fontId="104" fillId="0" borderId="111" xfId="0" applyNumberFormat="1" applyFont="1" applyBorder="1" applyAlignment="1">
      <alignment horizontal="right"/>
    </xf>
    <xf numFmtId="4" fontId="104" fillId="0" borderId="111" xfId="221" applyNumberFormat="1" applyFont="1" applyFill="1" applyBorder="1" applyAlignment="1">
      <alignment horizontal="right"/>
    </xf>
    <xf numFmtId="43" fontId="63" fillId="0" borderId="111" xfId="221" applyFont="1" applyFill="1" applyBorder="1" applyAlignment="1" applyProtection="1">
      <alignment horizontal="center" vertical="center"/>
      <protection locked="0"/>
    </xf>
    <xf numFmtId="43" fontId="104" fillId="0" borderId="111" xfId="221" applyFont="1" applyFill="1" applyBorder="1"/>
    <xf numFmtId="49" fontId="69" fillId="0" borderId="112" xfId="0" quotePrefix="1" applyNumberFormat="1" applyFont="1" applyBorder="1" applyAlignment="1">
      <alignment horizontal="left" vertical="top"/>
    </xf>
    <xf numFmtId="0" fontId="69" fillId="0" borderId="111" xfId="0" quotePrefix="1" applyFont="1" applyBorder="1" applyAlignment="1">
      <alignment horizontal="left" vertical="top"/>
    </xf>
    <xf numFmtId="0" fontId="69" fillId="0" borderId="111" xfId="0" quotePrefix="1" applyFont="1" applyBorder="1" applyProtection="1">
      <protection locked="0"/>
    </xf>
    <xf numFmtId="0" fontId="69" fillId="0" borderId="111" xfId="0" applyFont="1" applyBorder="1" applyAlignment="1" applyProtection="1">
      <alignment vertical="center"/>
      <protection locked="0"/>
    </xf>
    <xf numFmtId="0" fontId="69" fillId="0" borderId="111" xfId="0" applyFont="1" applyBorder="1" applyAlignment="1" applyProtection="1">
      <alignment horizontal="center" vertical="center"/>
      <protection locked="0"/>
    </xf>
    <xf numFmtId="0" fontId="69" fillId="0" borderId="112" xfId="0" quotePrefix="1" applyFont="1" applyBorder="1" applyAlignment="1">
      <alignment horizontal="left" vertical="top"/>
    </xf>
    <xf numFmtId="14" fontId="104" fillId="0" borderId="111" xfId="0" applyNumberFormat="1" applyFont="1" applyBorder="1" applyAlignment="1">
      <alignment horizontal="center"/>
    </xf>
    <xf numFmtId="49" fontId="69" fillId="0" borderId="111" xfId="0" quotePrefix="1" applyNumberFormat="1" applyFont="1" applyBorder="1" applyAlignment="1">
      <alignment horizontal="left" vertical="top"/>
    </xf>
    <xf numFmtId="0" fontId="104" fillId="0" borderId="111" xfId="0" quotePrefix="1" applyFont="1" applyBorder="1" applyAlignment="1">
      <alignment horizontal="center" vertical="center"/>
    </xf>
    <xf numFmtId="0" fontId="137" fillId="0" borderId="111" xfId="0" quotePrefix="1" applyFont="1" applyBorder="1" applyAlignment="1">
      <alignment horizontal="center" vertical="center"/>
    </xf>
    <xf numFmtId="0" fontId="104" fillId="0" borderId="112" xfId="0" applyFont="1" applyBorder="1" applyAlignment="1">
      <alignment horizontal="center"/>
    </xf>
    <xf numFmtId="4" fontId="104" fillId="0" borderId="111" xfId="0" applyNumberFormat="1" applyFont="1" applyBorder="1"/>
    <xf numFmtId="14" fontId="104" fillId="0" borderId="112" xfId="0" applyNumberFormat="1" applyFont="1" applyBorder="1" applyAlignment="1" applyProtection="1">
      <alignment horizontal="center"/>
      <protection locked="0"/>
    </xf>
    <xf numFmtId="9" fontId="79" fillId="0" borderId="112" xfId="374" applyFont="1" applyFill="1" applyBorder="1" applyAlignment="1" applyProtection="1">
      <alignment vertical="center"/>
      <protection locked="0"/>
    </xf>
    <xf numFmtId="194" fontId="104" fillId="0" borderId="112" xfId="0" applyNumberFormat="1" applyFont="1" applyBorder="1" applyAlignment="1" applyProtection="1">
      <alignment horizontal="center" vertical="center"/>
      <protection locked="0"/>
    </xf>
    <xf numFmtId="0" fontId="104" fillId="0" borderId="112" xfId="0" applyFont="1" applyBorder="1" applyAlignment="1" applyProtection="1">
      <alignment horizontal="center" vertical="center"/>
      <protection hidden="1"/>
    </xf>
    <xf numFmtId="0" fontId="104" fillId="0" borderId="112" xfId="0" applyFont="1" applyBorder="1" applyAlignment="1">
      <alignment horizontal="center" vertical="center"/>
    </xf>
    <xf numFmtId="14" fontId="104" fillId="0" borderId="112" xfId="0" applyNumberFormat="1" applyFont="1" applyBorder="1" applyAlignment="1">
      <alignment horizontal="center" vertical="center"/>
    </xf>
    <xf numFmtId="14" fontId="104" fillId="0" borderId="112" xfId="0" applyNumberFormat="1" applyFont="1" applyBorder="1"/>
    <xf numFmtId="2" fontId="104" fillId="0" borderId="112" xfId="0" applyNumberFormat="1" applyFont="1" applyBorder="1" applyAlignment="1" applyProtection="1">
      <alignment horizontal="center" vertical="center"/>
      <protection hidden="1"/>
    </xf>
    <xf numFmtId="0" fontId="104" fillId="0" borderId="112" xfId="0" applyFont="1" applyBorder="1" applyAlignment="1" applyProtection="1">
      <alignment horizontal="center" vertical="center"/>
      <protection locked="0"/>
    </xf>
    <xf numFmtId="4" fontId="104" fillId="0" borderId="112" xfId="0" applyNumberFormat="1" applyFont="1" applyBorder="1"/>
    <xf numFmtId="4" fontId="104" fillId="0" borderId="112" xfId="0" applyNumberFormat="1" applyFont="1" applyBorder="1" applyAlignment="1">
      <alignment horizontal="right"/>
    </xf>
    <xf numFmtId="14" fontId="79" fillId="0" borderId="112" xfId="0" applyNumberFormat="1" applyFont="1" applyBorder="1" applyAlignment="1">
      <alignment horizontal="center" vertical="center"/>
    </xf>
    <xf numFmtId="0" fontId="79" fillId="0" borderId="112" xfId="0" applyFont="1" applyBorder="1" applyAlignment="1" applyProtection="1">
      <alignment horizontal="center" vertical="center"/>
      <protection hidden="1"/>
    </xf>
    <xf numFmtId="49" fontId="104" fillId="0" borderId="112" xfId="0" quotePrefix="1" applyNumberFormat="1" applyFont="1" applyBorder="1" applyAlignment="1">
      <alignment horizontal="center"/>
    </xf>
    <xf numFmtId="14" fontId="104" fillId="0" borderId="112" xfId="0" applyNumberFormat="1" applyFont="1" applyBorder="1" applyAlignment="1">
      <alignment horizontal="center"/>
    </xf>
    <xf numFmtId="14" fontId="138" fillId="0" borderId="111" xfId="0" applyNumberFormat="1" applyFont="1" applyBorder="1" applyAlignment="1">
      <alignment horizontal="center"/>
    </xf>
    <xf numFmtId="0" fontId="79" fillId="0" borderId="111" xfId="0" quotePrefix="1" applyFont="1" applyBorder="1" applyAlignment="1">
      <alignment horizontal="center" vertical="center"/>
    </xf>
    <xf numFmtId="49" fontId="104" fillId="0" borderId="111" xfId="0" quotePrefix="1" applyNumberFormat="1" applyFont="1" applyBorder="1" applyAlignment="1">
      <alignment horizontal="center"/>
    </xf>
    <xf numFmtId="14" fontId="104" fillId="0" borderId="111" xfId="0" quotePrefix="1" applyNumberFormat="1" applyFont="1" applyBorder="1" applyAlignment="1">
      <alignment horizontal="center"/>
    </xf>
    <xf numFmtId="49" fontId="69" fillId="49" borderId="112" xfId="0" quotePrefix="1" applyNumberFormat="1" applyFont="1" applyFill="1" applyBorder="1" applyAlignment="1">
      <alignment horizontal="left" vertical="top"/>
    </xf>
    <xf numFmtId="0" fontId="69" fillId="49" borderId="112" xfId="0" quotePrefix="1" applyFont="1" applyFill="1" applyBorder="1" applyAlignment="1">
      <alignment horizontal="left" vertical="top"/>
    </xf>
    <xf numFmtId="14" fontId="104" fillId="49" borderId="111" xfId="0" applyNumberFormat="1" applyFont="1" applyFill="1" applyBorder="1" applyAlignment="1">
      <alignment horizontal="center"/>
    </xf>
    <xf numFmtId="9" fontId="69" fillId="49" borderId="111" xfId="374" applyFont="1" applyFill="1" applyBorder="1" applyAlignment="1">
      <alignment horizontal="left" vertical="top"/>
    </xf>
    <xf numFmtId="0" fontId="104" fillId="49" borderId="111" xfId="0" applyFont="1" applyFill="1" applyBorder="1" applyAlignment="1">
      <alignment horizontal="center"/>
    </xf>
    <xf numFmtId="1" fontId="104" fillId="49" borderId="111" xfId="0" applyNumberFormat="1" applyFont="1" applyFill="1" applyBorder="1" applyAlignment="1">
      <alignment horizontal="center"/>
    </xf>
    <xf numFmtId="0" fontId="92" fillId="49" borderId="111" xfId="0" applyFont="1" applyFill="1" applyBorder="1" applyAlignment="1">
      <alignment horizontal="center"/>
    </xf>
    <xf numFmtId="4" fontId="104" fillId="49" borderId="111" xfId="0" applyNumberFormat="1" applyFont="1" applyFill="1" applyBorder="1"/>
    <xf numFmtId="4" fontId="104" fillId="49" borderId="111" xfId="0" applyNumberFormat="1" applyFont="1" applyFill="1" applyBorder="1" applyAlignment="1">
      <alignment horizontal="right"/>
    </xf>
    <xf numFmtId="4" fontId="79" fillId="49" borderId="112" xfId="0" applyNumberFormat="1" applyFont="1" applyFill="1" applyBorder="1" applyAlignment="1" applyProtection="1">
      <alignment horizontal="right" vertical="center"/>
      <protection locked="0"/>
    </xf>
    <xf numFmtId="1" fontId="104" fillId="0" borderId="111" xfId="0" applyNumberFormat="1" applyFont="1" applyBorder="1" applyAlignment="1">
      <alignment horizontal="center"/>
    </xf>
    <xf numFmtId="1" fontId="104" fillId="0" borderId="111" xfId="0" quotePrefix="1" applyNumberFormat="1" applyFont="1" applyBorder="1" applyAlignment="1">
      <alignment horizontal="center"/>
    </xf>
    <xf numFmtId="0" fontId="132" fillId="107" borderId="91" xfId="0" applyFont="1" applyFill="1" applyBorder="1" applyAlignment="1">
      <alignment vertical="center" wrapText="1"/>
    </xf>
    <xf numFmtId="0" fontId="79" fillId="0" borderId="111" xfId="0" applyFont="1" applyBorder="1" applyAlignment="1">
      <alignment horizontal="right" vertical="center"/>
    </xf>
    <xf numFmtId="4" fontId="79" fillId="0" borderId="111" xfId="0" applyNumberFormat="1" applyFont="1" applyBorder="1" applyAlignment="1">
      <alignment horizontal="right" vertical="center"/>
    </xf>
    <xf numFmtId="0" fontId="79" fillId="0" borderId="45" xfId="0" applyFont="1" applyBorder="1" applyAlignment="1">
      <alignment horizontal="right" vertical="center"/>
    </xf>
    <xf numFmtId="4" fontId="79" fillId="0" borderId="45" xfId="0" applyNumberFormat="1" applyFont="1" applyBorder="1" applyAlignment="1">
      <alignment horizontal="right" vertical="center"/>
    </xf>
    <xf numFmtId="0" fontId="79" fillId="108" borderId="111" xfId="0" applyFont="1" applyFill="1" applyBorder="1" applyAlignment="1">
      <alignment horizontal="right" vertical="center"/>
    </xf>
    <xf numFmtId="4" fontId="79" fillId="108" borderId="111" xfId="0" applyNumberFormat="1" applyFont="1" applyFill="1" applyBorder="1" applyAlignment="1">
      <alignment horizontal="right" vertical="center"/>
    </xf>
    <xf numFmtId="4" fontId="79" fillId="0" borderId="112" xfId="0" applyNumberFormat="1" applyFont="1" applyBorder="1" applyAlignment="1">
      <alignment horizontal="right" vertical="center"/>
    </xf>
    <xf numFmtId="0" fontId="79" fillId="0" borderId="112" xfId="0" applyFont="1" applyBorder="1" applyAlignment="1">
      <alignment horizontal="right" vertical="center"/>
    </xf>
    <xf numFmtId="0" fontId="79" fillId="0" borderId="76" xfId="0" applyFont="1" applyBorder="1" applyAlignment="1">
      <alignment horizontal="right" vertical="center"/>
    </xf>
    <xf numFmtId="0" fontId="79" fillId="0" borderId="73" xfId="0" applyFont="1" applyBorder="1" applyAlignment="1">
      <alignment horizontal="right" vertical="center"/>
    </xf>
    <xf numFmtId="0" fontId="79" fillId="108" borderId="73" xfId="0" applyFont="1" applyFill="1" applyBorder="1" applyAlignment="1">
      <alignment horizontal="right" vertical="center"/>
    </xf>
    <xf numFmtId="4" fontId="79" fillId="108" borderId="112" xfId="0" applyNumberFormat="1" applyFont="1" applyFill="1" applyBorder="1" applyAlignment="1">
      <alignment horizontal="right" vertical="center"/>
    </xf>
    <xf numFmtId="0" fontId="79" fillId="108" borderId="112" xfId="0" applyFont="1" applyFill="1" applyBorder="1" applyAlignment="1">
      <alignment horizontal="right" vertical="center"/>
    </xf>
    <xf numFmtId="4" fontId="132" fillId="107" borderId="115" xfId="0" applyNumberFormat="1" applyFont="1" applyFill="1" applyBorder="1" applyAlignment="1">
      <alignment horizontal="center" vertical="center"/>
    </xf>
    <xf numFmtId="0" fontId="132" fillId="107" borderId="115" xfId="0" applyFont="1" applyFill="1" applyBorder="1" applyAlignment="1">
      <alignment horizontal="center" vertical="center"/>
    </xf>
    <xf numFmtId="9" fontId="79" fillId="5" borderId="124" xfId="374" applyFont="1" applyFill="1" applyBorder="1" applyProtection="1">
      <protection locked="0"/>
    </xf>
    <xf numFmtId="14" fontId="79" fillId="0" borderId="123" xfId="0" applyNumberFormat="1" applyFont="1" applyBorder="1" applyAlignment="1" applyProtection="1">
      <alignment horizontal="left" vertical="center"/>
      <protection locked="0"/>
    </xf>
    <xf numFmtId="4" fontId="104" fillId="5" borderId="124" xfId="221" applyNumberFormat="1" applyFont="1" applyFill="1" applyBorder="1" applyAlignment="1">
      <alignment horizontal="right"/>
    </xf>
    <xf numFmtId="0" fontId="79" fillId="5" borderId="124" xfId="0" quotePrefix="1" applyFont="1" applyFill="1" applyBorder="1" applyProtection="1">
      <protection locked="0"/>
    </xf>
    <xf numFmtId="0" fontId="79" fillId="85" borderId="124" xfId="0" applyFont="1" applyFill="1" applyBorder="1" applyAlignment="1" applyProtection="1">
      <alignment horizontal="center" vertical="center"/>
      <protection locked="0"/>
    </xf>
    <xf numFmtId="0" fontId="104" fillId="5" borderId="123" xfId="0" applyFont="1" applyFill="1" applyBorder="1" applyAlignment="1" applyProtection="1">
      <alignment horizontal="center" vertical="center"/>
      <protection locked="0"/>
    </xf>
    <xf numFmtId="0" fontId="79" fillId="5" borderId="124" xfId="0" applyFont="1" applyFill="1" applyBorder="1" applyProtection="1">
      <protection locked="0"/>
    </xf>
    <xf numFmtId="0" fontId="104" fillId="0" borderId="123" xfId="0" applyFont="1" applyBorder="1" applyAlignment="1">
      <alignment horizontal="center"/>
    </xf>
    <xf numFmtId="4" fontId="79" fillId="0" borderId="123" xfId="0" applyNumberFormat="1" applyFont="1" applyBorder="1" applyAlignment="1" applyProtection="1">
      <alignment horizontal="right" vertical="center"/>
      <protection hidden="1"/>
    </xf>
    <xf numFmtId="9" fontId="69" fillId="0" borderId="124" xfId="374" applyFont="1" applyFill="1" applyBorder="1" applyAlignment="1">
      <alignment horizontal="left"/>
    </xf>
    <xf numFmtId="0" fontId="79" fillId="85" borderId="124" xfId="0" quotePrefix="1" applyFont="1" applyFill="1" applyBorder="1" applyProtection="1">
      <protection locked="0"/>
    </xf>
    <xf numFmtId="4" fontId="79" fillId="0" borderId="123" xfId="0" applyNumberFormat="1" applyFont="1" applyBorder="1" applyAlignment="1">
      <alignment horizontal="right" vertical="top"/>
    </xf>
    <xf numFmtId="0" fontId="79" fillId="49" borderId="124" xfId="0" applyFont="1" applyFill="1" applyBorder="1" applyAlignment="1" applyProtection="1">
      <alignment horizontal="center" vertical="center"/>
      <protection hidden="1"/>
    </xf>
    <xf numFmtId="194" fontId="79" fillId="85" borderId="124" xfId="0" applyNumberFormat="1" applyFont="1" applyFill="1" applyBorder="1" applyAlignment="1" applyProtection="1">
      <alignment horizontal="center" vertical="center"/>
      <protection locked="0"/>
    </xf>
    <xf numFmtId="4" fontId="104" fillId="5" borderId="124" xfId="0" applyNumberFormat="1" applyFont="1" applyFill="1" applyBorder="1"/>
    <xf numFmtId="43" fontId="79" fillId="85" borderId="124" xfId="221" applyFont="1" applyFill="1" applyBorder="1" applyAlignment="1" applyProtection="1">
      <alignment horizontal="center" vertical="center"/>
      <protection hidden="1"/>
    </xf>
    <xf numFmtId="0" fontId="0" fillId="0" borderId="0" xfId="0" quotePrefix="1" applyAlignment="1">
      <alignment horizontal="left" vertical="top"/>
    </xf>
    <xf numFmtId="14" fontId="104" fillId="0" borderId="123" xfId="0" applyNumberFormat="1" applyFont="1" applyBorder="1" applyAlignment="1" applyProtection="1">
      <alignment horizontal="center"/>
      <protection locked="0"/>
    </xf>
    <xf numFmtId="0" fontId="79" fillId="0" borderId="124" xfId="0" quotePrefix="1" applyFont="1" applyBorder="1" applyAlignment="1">
      <alignment horizontal="center" vertical="center"/>
    </xf>
    <xf numFmtId="14" fontId="68" fillId="0" borderId="124" xfId="0" applyNumberFormat="1" applyFont="1" applyBorder="1" applyAlignment="1">
      <alignment horizontal="center"/>
    </xf>
    <xf numFmtId="14" fontId="140" fillId="0" borderId="81" xfId="0" applyNumberFormat="1" applyFont="1" applyBorder="1"/>
    <xf numFmtId="14" fontId="141" fillId="0" borderId="124" xfId="0" applyNumberFormat="1" applyFont="1" applyBorder="1" applyAlignment="1">
      <alignment horizontal="center"/>
    </xf>
    <xf numFmtId="14" fontId="104" fillId="0" borderId="0" xfId="0" applyNumberFormat="1" applyFont="1"/>
    <xf numFmtId="14" fontId="104" fillId="0" borderId="124" xfId="0" applyNumberFormat="1" applyFont="1" applyBorder="1"/>
    <xf numFmtId="14" fontId="104" fillId="0" borderId="124" xfId="0" applyNumberFormat="1" applyFont="1" applyBorder="1" applyAlignment="1">
      <alignment horizontal="center" vertical="center"/>
    </xf>
    <xf numFmtId="14" fontId="125" fillId="0" borderId="124" xfId="0" applyNumberFormat="1" applyFont="1" applyBorder="1" applyAlignment="1">
      <alignment horizontal="center" vertical="center"/>
    </xf>
    <xf numFmtId="14" fontId="79" fillId="0" borderId="124" xfId="0" applyNumberFormat="1" applyFont="1" applyBorder="1" applyAlignment="1">
      <alignment horizontal="center" vertical="center"/>
    </xf>
    <xf numFmtId="14" fontId="104" fillId="0" borderId="124" xfId="0" applyNumberFormat="1" applyFont="1" applyBorder="1" applyAlignment="1">
      <alignment horizontal="center"/>
    </xf>
    <xf numFmtId="14" fontId="95" fillId="0" borderId="124" xfId="0" applyNumberFormat="1" applyFont="1" applyBorder="1" applyAlignment="1">
      <alignment horizontal="center"/>
    </xf>
    <xf numFmtId="14" fontId="95" fillId="124" borderId="124" xfId="0" applyNumberFormat="1" applyFont="1" applyFill="1" applyBorder="1" applyAlignment="1">
      <alignment horizontal="center"/>
    </xf>
    <xf numFmtId="14" fontId="95" fillId="122" borderId="124" xfId="0" applyNumberFormat="1" applyFont="1" applyFill="1" applyBorder="1" applyAlignment="1">
      <alignment horizontal="center"/>
    </xf>
    <xf numFmtId="14" fontId="20" fillId="0" borderId="124" xfId="0" applyNumberFormat="1" applyFont="1" applyBorder="1" applyAlignment="1">
      <alignment horizontal="center"/>
    </xf>
    <xf numFmtId="14" fontId="95" fillId="108" borderId="124" xfId="0" applyNumberFormat="1" applyFont="1" applyFill="1" applyBorder="1" applyAlignment="1">
      <alignment horizontal="center"/>
    </xf>
    <xf numFmtId="14" fontId="95" fillId="122" borderId="124" xfId="0" applyNumberFormat="1" applyFont="1" applyFill="1" applyBorder="1" applyAlignment="1">
      <alignment horizontal="center" vertical="center"/>
    </xf>
    <xf numFmtId="14" fontId="19" fillId="122" borderId="124" xfId="0" applyNumberFormat="1" applyFont="1" applyFill="1" applyBorder="1" applyAlignment="1">
      <alignment horizontal="center"/>
    </xf>
    <xf numFmtId="14" fontId="19" fillId="122" borderId="124" xfId="0" applyNumberFormat="1" applyFont="1" applyFill="1" applyBorder="1" applyAlignment="1">
      <alignment horizontal="center" vertical="center"/>
    </xf>
    <xf numFmtId="0" fontId="72" fillId="88" borderId="41" xfId="0" applyFont="1" applyFill="1" applyBorder="1" applyAlignment="1">
      <alignment horizontal="center" wrapText="1"/>
    </xf>
    <xf numFmtId="0" fontId="0" fillId="88" borderId="0" xfId="0" applyFill="1" applyAlignment="1">
      <alignment horizontal="right"/>
    </xf>
    <xf numFmtId="0" fontId="0" fillId="88" borderId="0" xfId="0" applyFill="1"/>
    <xf numFmtId="0" fontId="79" fillId="0" borderId="122" xfId="0" applyFont="1" applyBorder="1" applyAlignment="1">
      <alignment horizontal="right" vertical="center"/>
    </xf>
    <xf numFmtId="0" fontId="79" fillId="0" borderId="61" xfId="0" applyFont="1" applyBorder="1" applyAlignment="1">
      <alignment horizontal="right" vertical="center"/>
    </xf>
    <xf numFmtId="0" fontId="79" fillId="0" borderId="123" xfId="0" applyFont="1" applyBorder="1" applyAlignment="1">
      <alignment horizontal="right" vertical="center"/>
    </xf>
    <xf numFmtId="4" fontId="79" fillId="0" borderId="123" xfId="0" applyNumberFormat="1" applyFont="1" applyBorder="1" applyAlignment="1">
      <alignment horizontal="right" vertical="center"/>
    </xf>
    <xf numFmtId="4" fontId="79" fillId="121" borderId="45" xfId="0" applyNumberFormat="1" applyFont="1" applyFill="1" applyBorder="1" applyAlignment="1">
      <alignment horizontal="right" vertical="center"/>
    </xf>
    <xf numFmtId="0" fontId="79" fillId="121" borderId="124" xfId="0" applyFont="1" applyFill="1" applyBorder="1" applyAlignment="1">
      <alignment horizontal="right" vertical="center"/>
    </xf>
    <xf numFmtId="4" fontId="79" fillId="121" borderId="124" xfId="0" applyNumberFormat="1" applyFont="1" applyFill="1" applyBorder="1" applyAlignment="1">
      <alignment horizontal="right" vertical="center"/>
    </xf>
    <xf numFmtId="4" fontId="79" fillId="0" borderId="124" xfId="0" applyNumberFormat="1" applyFont="1" applyBorder="1" applyAlignment="1">
      <alignment horizontal="right" vertical="center"/>
    </xf>
    <xf numFmtId="0" fontId="79" fillId="0" borderId="124" xfId="0" applyFont="1" applyBorder="1" applyAlignment="1">
      <alignment horizontal="right" vertical="center"/>
    </xf>
    <xf numFmtId="14" fontId="139" fillId="0" borderId="124" xfId="0" applyNumberFormat="1" applyFont="1" applyBorder="1" applyAlignment="1">
      <alignment horizontal="center"/>
    </xf>
    <xf numFmtId="0" fontId="104" fillId="49" borderId="124" xfId="0" applyFont="1" applyFill="1" applyBorder="1" applyAlignment="1">
      <alignment horizontal="center"/>
    </xf>
    <xf numFmtId="4" fontId="104" fillId="0" borderId="124" xfId="0" applyNumberFormat="1" applyFont="1" applyBorder="1"/>
    <xf numFmtId="49" fontId="79" fillId="49" borderId="124" xfId="0" quotePrefix="1" applyNumberFormat="1" applyFont="1" applyFill="1" applyBorder="1" applyAlignment="1">
      <alignment horizontal="center"/>
    </xf>
    <xf numFmtId="14" fontId="138" fillId="0" borderId="124" xfId="0" applyNumberFormat="1" applyFont="1" applyBorder="1" applyAlignment="1">
      <alignment horizontal="center"/>
    </xf>
    <xf numFmtId="43" fontId="79" fillId="5" borderId="123" xfId="221" applyFont="1" applyFill="1" applyBorder="1" applyAlignment="1" applyProtection="1">
      <alignment horizontal="center" vertical="center"/>
      <protection locked="0"/>
    </xf>
    <xf numFmtId="0" fontId="104" fillId="5" borderId="123" xfId="0" applyFont="1" applyFill="1" applyBorder="1" applyAlignment="1">
      <alignment horizontal="center" vertical="center"/>
    </xf>
    <xf numFmtId="14" fontId="79" fillId="0" borderId="123" xfId="0" applyNumberFormat="1" applyFont="1" applyBorder="1" applyAlignment="1">
      <alignment horizontal="center" vertical="center"/>
    </xf>
    <xf numFmtId="4" fontId="104" fillId="5" borderId="123" xfId="0" applyNumberFormat="1" applyFont="1" applyFill="1" applyBorder="1" applyAlignment="1">
      <alignment horizontal="right"/>
    </xf>
    <xf numFmtId="4" fontId="79" fillId="0" borderId="123" xfId="221" applyNumberFormat="1" applyFont="1" applyFill="1" applyBorder="1" applyAlignment="1" applyProtection="1">
      <alignment horizontal="right" vertical="center" wrapText="1"/>
      <protection locked="0"/>
    </xf>
    <xf numFmtId="4" fontId="104" fillId="0" borderId="123" xfId="0" applyNumberFormat="1" applyFont="1" applyBorder="1" applyAlignment="1">
      <alignment horizontal="right"/>
    </xf>
    <xf numFmtId="2" fontId="104" fillId="5" borderId="123" xfId="0" applyNumberFormat="1" applyFont="1" applyFill="1" applyBorder="1" applyAlignment="1" applyProtection="1">
      <alignment horizontal="center" vertical="center"/>
      <protection hidden="1"/>
    </xf>
    <xf numFmtId="0" fontId="104" fillId="5" borderId="123" xfId="0" applyFont="1" applyFill="1" applyBorder="1"/>
    <xf numFmtId="14" fontId="104" fillId="0" borderId="123" xfId="0" applyNumberFormat="1" applyFont="1" applyBorder="1"/>
    <xf numFmtId="194" fontId="104" fillId="0" borderId="123" xfId="0" applyNumberFormat="1" applyFont="1" applyBorder="1" applyAlignment="1" applyProtection="1">
      <alignment horizontal="center" vertical="center"/>
      <protection locked="0"/>
    </xf>
    <xf numFmtId="49" fontId="69" fillId="0" borderId="124" xfId="0" quotePrefix="1" applyNumberFormat="1" applyFont="1" applyBorder="1" applyAlignment="1">
      <alignment horizontal="left" vertical="top"/>
    </xf>
    <xf numFmtId="49" fontId="104" fillId="0" borderId="124" xfId="0" applyNumberFormat="1" applyFont="1" applyBorder="1" applyAlignment="1">
      <alignment horizontal="center" vertical="center"/>
    </xf>
    <xf numFmtId="0" fontId="104" fillId="5" borderId="124" xfId="0" applyFont="1" applyFill="1" applyBorder="1" applyAlignment="1">
      <alignment horizontal="center" vertical="center"/>
    </xf>
    <xf numFmtId="0" fontId="69" fillId="0" borderId="123" xfId="0" quotePrefix="1" applyFont="1" applyBorder="1" applyAlignment="1">
      <alignment horizontal="left" vertical="top"/>
    </xf>
    <xf numFmtId="0" fontId="69" fillId="0" borderId="124" xfId="0" applyFont="1" applyBorder="1" applyAlignment="1" applyProtection="1">
      <alignment horizontal="center" vertical="center"/>
      <protection locked="0"/>
    </xf>
    <xf numFmtId="0" fontId="69" fillId="0" borderId="124" xfId="0" applyFont="1" applyBorder="1" applyAlignment="1" applyProtection="1">
      <alignment vertical="center"/>
      <protection locked="0"/>
    </xf>
    <xf numFmtId="0" fontId="69" fillId="0" borderId="124" xfId="0" quotePrefix="1" applyFont="1" applyBorder="1" applyProtection="1">
      <protection locked="0"/>
    </xf>
    <xf numFmtId="0" fontId="69" fillId="0" borderId="124" xfId="0" quotePrefix="1" applyFont="1" applyBorder="1" applyAlignment="1">
      <alignment horizontal="left" vertical="top"/>
    </xf>
    <xf numFmtId="49" fontId="69" fillId="0" borderId="123" xfId="0" quotePrefix="1" applyNumberFormat="1" applyFont="1" applyBorder="1" applyAlignment="1">
      <alignment horizontal="left" vertical="top"/>
    </xf>
    <xf numFmtId="43" fontId="104" fillId="5" borderId="124" xfId="221" applyFont="1" applyFill="1" applyBorder="1"/>
    <xf numFmtId="4" fontId="104" fillId="0" borderId="124" xfId="0" applyNumberFormat="1" applyFont="1" applyBorder="1" applyAlignment="1">
      <alignment horizontal="right"/>
    </xf>
    <xf numFmtId="0" fontId="7" fillId="0" borderId="124" xfId="0" applyFont="1" applyBorder="1" applyAlignment="1" applyProtection="1">
      <alignment horizontal="center" vertical="center"/>
      <protection locked="0"/>
    </xf>
    <xf numFmtId="4" fontId="79" fillId="5" borderId="124" xfId="221" applyNumberFormat="1" applyFont="1" applyFill="1" applyBorder="1" applyAlignment="1" applyProtection="1">
      <alignment horizontal="right" vertical="center"/>
      <protection hidden="1"/>
    </xf>
    <xf numFmtId="43" fontId="63" fillId="5" borderId="124" xfId="221" applyFont="1" applyFill="1" applyBorder="1" applyAlignment="1" applyProtection="1">
      <alignment horizontal="center" vertical="center"/>
      <protection locked="0"/>
    </xf>
    <xf numFmtId="4" fontId="79" fillId="5" borderId="124" xfId="221" applyNumberFormat="1" applyFont="1" applyFill="1" applyBorder="1" applyAlignment="1" applyProtection="1">
      <alignment horizontal="right" vertical="center" wrapText="1"/>
      <protection locked="0"/>
    </xf>
    <xf numFmtId="4" fontId="79" fillId="5" borderId="124" xfId="0" applyNumberFormat="1" applyFont="1" applyFill="1" applyBorder="1" applyAlignment="1" applyProtection="1">
      <alignment horizontal="right" vertical="center"/>
      <protection hidden="1"/>
    </xf>
    <xf numFmtId="4" fontId="104" fillId="5" borderId="124" xfId="0" applyNumberFormat="1" applyFont="1" applyFill="1" applyBorder="1" applyAlignment="1">
      <alignment horizontal="right"/>
    </xf>
    <xf numFmtId="4" fontId="79" fillId="5" borderId="123" xfId="0" applyNumberFormat="1" applyFont="1" applyFill="1" applyBorder="1" applyAlignment="1" applyProtection="1">
      <alignment horizontal="right" vertical="center"/>
      <protection locked="0"/>
    </xf>
    <xf numFmtId="1" fontId="79" fillId="5" borderId="124" xfId="0" applyNumberFormat="1" applyFont="1" applyFill="1" applyBorder="1" applyAlignment="1" applyProtection="1">
      <alignment horizontal="center" vertical="center"/>
      <protection locked="0" hidden="1"/>
    </xf>
    <xf numFmtId="2" fontId="79" fillId="5" borderId="124" xfId="0" applyNumberFormat="1" applyFont="1" applyFill="1" applyBorder="1" applyAlignment="1" applyProtection="1">
      <alignment horizontal="center" vertical="center"/>
      <protection locked="0"/>
    </xf>
    <xf numFmtId="4" fontId="79" fillId="5" borderId="124" xfId="221" applyNumberFormat="1" applyFont="1" applyFill="1" applyBorder="1" applyAlignment="1" applyProtection="1">
      <alignment horizontal="center" vertical="center"/>
      <protection locked="0"/>
    </xf>
    <xf numFmtId="1" fontId="6" fillId="5" borderId="124" xfId="221" applyNumberFormat="1" applyFont="1" applyFill="1" applyBorder="1" applyAlignment="1" applyProtection="1">
      <alignment horizontal="center" vertical="center"/>
      <protection locked="0"/>
    </xf>
    <xf numFmtId="1" fontId="79" fillId="5" borderId="124" xfId="221" applyNumberFormat="1" applyFont="1" applyFill="1" applyBorder="1" applyAlignment="1" applyProtection="1">
      <alignment horizontal="center" vertical="center"/>
      <protection locked="0"/>
    </xf>
    <xf numFmtId="2" fontId="104" fillId="5" borderId="124" xfId="0" applyNumberFormat="1" applyFont="1" applyFill="1" applyBorder="1" applyAlignment="1" applyProtection="1">
      <alignment horizontal="center" vertical="center"/>
      <protection hidden="1"/>
    </xf>
    <xf numFmtId="193" fontId="79" fillId="5" borderId="124" xfId="221" applyNumberFormat="1" applyFont="1" applyFill="1" applyBorder="1" applyAlignment="1" applyProtection="1">
      <alignment horizontal="left" vertical="center"/>
      <protection locked="0"/>
    </xf>
    <xf numFmtId="0" fontId="104" fillId="5" borderId="124" xfId="0" applyFont="1" applyFill="1" applyBorder="1" applyAlignment="1">
      <alignment horizontal="center"/>
    </xf>
    <xf numFmtId="193" fontId="79" fillId="5" borderId="124" xfId="221" applyNumberFormat="1" applyFont="1" applyFill="1" applyBorder="1" applyAlignment="1" applyProtection="1">
      <alignment horizontal="center" vertical="center"/>
      <protection locked="0"/>
    </xf>
    <xf numFmtId="2" fontId="79" fillId="5" borderId="124" xfId="221" applyNumberFormat="1" applyFont="1" applyFill="1" applyBorder="1" applyAlignment="1" applyProtection="1">
      <alignment horizontal="center" vertical="center"/>
      <protection locked="0"/>
    </xf>
    <xf numFmtId="14" fontId="79" fillId="5" borderId="124" xfId="0" applyNumberFormat="1" applyFont="1" applyFill="1" applyBorder="1" applyAlignment="1" applyProtection="1">
      <alignment horizontal="left" vertical="center"/>
      <protection locked="0"/>
    </xf>
    <xf numFmtId="0" fontId="104" fillId="5" borderId="124" xfId="0" applyFont="1" applyFill="1" applyBorder="1"/>
    <xf numFmtId="14" fontId="79" fillId="5" borderId="124" xfId="0" applyNumberFormat="1" applyFont="1" applyFill="1" applyBorder="1" applyAlignment="1">
      <alignment horizontal="center"/>
    </xf>
    <xf numFmtId="0" fontId="7" fillId="5" borderId="124" xfId="0" applyFont="1" applyFill="1" applyBorder="1" applyAlignment="1" applyProtection="1">
      <alignment horizontal="center" vertical="center"/>
      <protection locked="0"/>
    </xf>
    <xf numFmtId="1" fontId="79" fillId="5" borderId="124" xfId="0" applyNumberFormat="1" applyFont="1" applyFill="1" applyBorder="1" applyAlignment="1" applyProtection="1">
      <alignment horizontal="center" vertical="center"/>
      <protection hidden="1"/>
    </xf>
    <xf numFmtId="0" fontId="79" fillId="5" borderId="124" xfId="0" applyFont="1" applyFill="1" applyBorder="1" applyAlignment="1" applyProtection="1">
      <alignment horizontal="center" vertical="center"/>
      <protection hidden="1"/>
    </xf>
    <xf numFmtId="194" fontId="79" fillId="5" borderId="124" xfId="0" applyNumberFormat="1" applyFont="1" applyFill="1" applyBorder="1" applyAlignment="1" applyProtection="1">
      <alignment horizontal="center" vertical="center"/>
      <protection locked="0"/>
    </xf>
    <xf numFmtId="0" fontId="79" fillId="5" borderId="124" xfId="0" applyFont="1" applyFill="1" applyBorder="1" applyAlignment="1" applyProtection="1">
      <alignment horizontal="center" vertical="center"/>
      <protection locked="0"/>
    </xf>
    <xf numFmtId="9" fontId="69" fillId="5" borderId="124" xfId="374" applyFont="1" applyFill="1" applyBorder="1" applyAlignment="1">
      <alignment horizontal="left" vertical="top"/>
    </xf>
    <xf numFmtId="0" fontId="69" fillId="5" borderId="124" xfId="0" applyFont="1" applyFill="1" applyBorder="1" applyAlignment="1">
      <alignment horizontal="left" vertical="top"/>
    </xf>
    <xf numFmtId="14" fontId="79" fillId="5" borderId="124" xfId="0" applyNumberFormat="1" applyFont="1" applyFill="1" applyBorder="1" applyAlignment="1" applyProtection="1">
      <alignment horizontal="center"/>
      <protection locked="0"/>
    </xf>
    <xf numFmtId="0" fontId="69" fillId="5" borderId="124" xfId="0" applyFont="1" applyFill="1" applyBorder="1" applyAlignment="1" applyProtection="1">
      <alignment horizontal="center" vertical="center" wrapText="1"/>
      <protection hidden="1"/>
    </xf>
    <xf numFmtId="0" fontId="69" fillId="5" borderId="124" xfId="0" applyFont="1" applyFill="1" applyBorder="1" applyAlignment="1" applyProtection="1">
      <alignment horizontal="left" vertical="center" wrapText="1"/>
      <protection locked="0"/>
    </xf>
    <xf numFmtId="1" fontId="6" fillId="100" borderId="123" xfId="221" applyNumberFormat="1" applyFont="1" applyFill="1" applyBorder="1" applyAlignment="1" applyProtection="1">
      <alignment horizontal="center" vertical="center"/>
      <protection locked="0"/>
    </xf>
    <xf numFmtId="4" fontId="79" fillId="85" borderId="124" xfId="221" applyNumberFormat="1" applyFont="1" applyFill="1" applyBorder="1" applyAlignment="1" applyProtection="1">
      <alignment horizontal="right" vertical="center"/>
      <protection hidden="1"/>
    </xf>
    <xf numFmtId="4" fontId="79" fillId="85" borderId="124" xfId="221" applyNumberFormat="1" applyFont="1" applyFill="1" applyBorder="1" applyAlignment="1" applyProtection="1">
      <alignment horizontal="right" vertical="center"/>
      <protection locked="0"/>
    </xf>
    <xf numFmtId="4" fontId="79" fillId="85" borderId="124" xfId="221" applyNumberFormat="1" applyFont="1" applyFill="1" applyBorder="1" applyAlignment="1" applyProtection="1">
      <alignment horizontal="right" vertical="center" wrapText="1"/>
      <protection locked="0"/>
    </xf>
    <xf numFmtId="4" fontId="79" fillId="85" borderId="124" xfId="0" applyNumberFormat="1" applyFont="1" applyFill="1" applyBorder="1" applyAlignment="1" applyProtection="1">
      <alignment horizontal="right" vertical="center"/>
      <protection hidden="1"/>
    </xf>
    <xf numFmtId="4" fontId="79" fillId="85" borderId="61" xfId="0" applyNumberFormat="1" applyFont="1" applyFill="1" applyBorder="1" applyAlignment="1" applyProtection="1">
      <alignment horizontal="right" vertical="center"/>
      <protection locked="0"/>
    </xf>
    <xf numFmtId="4" fontId="79" fillId="85" borderId="59" xfId="0" applyNumberFormat="1" applyFont="1" applyFill="1" applyBorder="1" applyAlignment="1" applyProtection="1">
      <alignment horizontal="right" vertical="center"/>
      <protection locked="0"/>
    </xf>
    <xf numFmtId="4" fontId="79" fillId="85" borderId="123" xfId="0" applyNumberFormat="1" applyFont="1" applyFill="1" applyBorder="1" applyAlignment="1" applyProtection="1">
      <alignment horizontal="right" vertical="center"/>
      <protection locked="0"/>
    </xf>
    <xf numFmtId="4" fontId="79" fillId="85" borderId="123" xfId="221" applyNumberFormat="1" applyFont="1" applyFill="1" applyBorder="1" applyAlignment="1" applyProtection="1">
      <alignment horizontal="right" vertical="center"/>
      <protection locked="0"/>
    </xf>
    <xf numFmtId="4" fontId="79" fillId="85" borderId="124" xfId="0" applyNumberFormat="1" applyFont="1" applyFill="1" applyBorder="1" applyAlignment="1" applyProtection="1">
      <alignment horizontal="right" vertical="center"/>
      <protection locked="0"/>
    </xf>
    <xf numFmtId="1" fontId="79" fillId="85" borderId="124" xfId="0" applyNumberFormat="1" applyFont="1" applyFill="1" applyBorder="1" applyAlignment="1" applyProtection="1">
      <alignment horizontal="center" vertical="center"/>
      <protection locked="0" hidden="1"/>
    </xf>
    <xf numFmtId="2" fontId="79" fillId="85" borderId="124" xfId="0" applyNumberFormat="1" applyFont="1" applyFill="1" applyBorder="1" applyAlignment="1" applyProtection="1">
      <alignment horizontal="center" vertical="center"/>
      <protection locked="0"/>
    </xf>
    <xf numFmtId="4" fontId="79" fillId="85" borderId="124" xfId="221" applyNumberFormat="1" applyFont="1" applyFill="1" applyBorder="1" applyAlignment="1" applyProtection="1">
      <alignment horizontal="center" vertical="center"/>
      <protection locked="0"/>
    </xf>
    <xf numFmtId="1" fontId="6" fillId="85" borderId="124" xfId="221" applyNumberFormat="1" applyFont="1" applyFill="1" applyBorder="1" applyAlignment="1" applyProtection="1">
      <alignment horizontal="center" vertical="center"/>
      <protection locked="0"/>
    </xf>
    <xf numFmtId="1" fontId="79" fillId="85" borderId="124" xfId="221" applyNumberFormat="1" applyFont="1" applyFill="1" applyBorder="1" applyAlignment="1" applyProtection="1">
      <alignment horizontal="center" vertical="center"/>
      <protection locked="0"/>
    </xf>
    <xf numFmtId="4" fontId="79" fillId="85" borderId="124" xfId="0" applyNumberFormat="1" applyFont="1" applyFill="1" applyBorder="1" applyAlignment="1">
      <alignment horizontal="right" vertical="top"/>
    </xf>
    <xf numFmtId="43" fontId="79" fillId="85" borderId="124" xfId="221" applyFont="1" applyFill="1" applyBorder="1" applyAlignment="1" applyProtection="1">
      <alignment horizontal="center" vertical="center"/>
      <protection locked="0"/>
    </xf>
    <xf numFmtId="0" fontId="104" fillId="85" borderId="124" xfId="0" applyFont="1" applyFill="1" applyBorder="1" applyAlignment="1">
      <alignment horizontal="center" vertical="center"/>
    </xf>
    <xf numFmtId="193" fontId="79" fillId="85" borderId="124" xfId="221" applyNumberFormat="1" applyFont="1" applyFill="1" applyBorder="1" applyAlignment="1" applyProtection="1">
      <alignment horizontal="center" vertical="center"/>
      <protection locked="0"/>
    </xf>
    <xf numFmtId="2" fontId="79" fillId="85" borderId="124" xfId="221" applyNumberFormat="1" applyFont="1" applyFill="1" applyBorder="1" applyAlignment="1" applyProtection="1">
      <alignment horizontal="center" vertical="center"/>
      <protection locked="0"/>
    </xf>
    <xf numFmtId="14" fontId="79" fillId="85" borderId="124" xfId="0" applyNumberFormat="1" applyFont="1" applyFill="1" applyBorder="1" applyAlignment="1">
      <alignment horizontal="center"/>
    </xf>
    <xf numFmtId="14" fontId="104" fillId="85" borderId="124" xfId="0" applyNumberFormat="1" applyFont="1" applyFill="1" applyBorder="1"/>
    <xf numFmtId="0" fontId="104" fillId="85" borderId="124" xfId="0" applyFont="1" applyFill="1" applyBorder="1"/>
    <xf numFmtId="1" fontId="79" fillId="85" borderId="124" xfId="0" applyNumberFormat="1" applyFont="1" applyFill="1" applyBorder="1" applyAlignment="1" applyProtection="1">
      <alignment horizontal="center" vertical="center"/>
      <protection hidden="1"/>
    </xf>
    <xf numFmtId="0" fontId="79" fillId="85" borderId="124" xfId="0" applyFont="1" applyFill="1" applyBorder="1" applyAlignment="1" applyProtection="1">
      <alignment horizontal="center" vertical="center"/>
      <protection hidden="1"/>
    </xf>
    <xf numFmtId="0" fontId="69" fillId="85" borderId="124" xfId="0" applyFont="1" applyFill="1" applyBorder="1" applyAlignment="1">
      <alignment vertical="top"/>
    </xf>
    <xf numFmtId="9" fontId="69" fillId="85" borderId="124" xfId="374" applyFont="1" applyFill="1" applyBorder="1" applyAlignment="1">
      <alignment horizontal="left" vertical="top"/>
    </xf>
    <xf numFmtId="9" fontId="79" fillId="85" borderId="124" xfId="374" applyFont="1" applyFill="1" applyBorder="1" applyProtection="1">
      <protection locked="0"/>
    </xf>
    <xf numFmtId="1" fontId="79" fillId="85" borderId="124" xfId="0" applyNumberFormat="1" applyFont="1" applyFill="1" applyBorder="1" applyAlignment="1" applyProtection="1">
      <alignment horizontal="center" vertical="center"/>
      <protection locked="0"/>
    </xf>
    <xf numFmtId="0" fontId="79" fillId="85" borderId="124" xfId="0" applyFont="1" applyFill="1" applyBorder="1" applyProtection="1">
      <protection locked="0"/>
    </xf>
    <xf numFmtId="0" fontId="79" fillId="85" borderId="124" xfId="0" applyFont="1" applyFill="1" applyBorder="1" applyAlignment="1" applyProtection="1">
      <alignment vertical="center"/>
      <protection locked="0"/>
    </xf>
    <xf numFmtId="14" fontId="79" fillId="85" borderId="124" xfId="0" applyNumberFormat="1" applyFont="1" applyFill="1" applyBorder="1" applyAlignment="1" applyProtection="1">
      <alignment horizontal="center"/>
      <protection locked="0"/>
    </xf>
    <xf numFmtId="0" fontId="69" fillId="85" borderId="124" xfId="0" applyFont="1" applyFill="1" applyBorder="1" applyAlignment="1">
      <alignment horizontal="left" vertical="top"/>
    </xf>
    <xf numFmtId="0" fontId="69" fillId="85" borderId="124" xfId="0" applyFont="1" applyFill="1" applyBorder="1" applyAlignment="1" applyProtection="1">
      <alignment horizontal="center" vertical="center" wrapText="1"/>
      <protection hidden="1"/>
    </xf>
    <xf numFmtId="0" fontId="69" fillId="85" borderId="124" xfId="0" applyFont="1" applyFill="1" applyBorder="1" applyAlignment="1" applyProtection="1">
      <alignment horizontal="left" vertical="center" wrapText="1"/>
      <protection locked="0"/>
    </xf>
    <xf numFmtId="4" fontId="79" fillId="49" borderId="124" xfId="0" applyNumberFormat="1" applyFont="1" applyFill="1" applyBorder="1" applyAlignment="1">
      <alignment horizontal="right" vertical="top"/>
    </xf>
    <xf numFmtId="4" fontId="79" fillId="0" borderId="122" xfId="221" applyNumberFormat="1" applyFont="1" applyFill="1" applyBorder="1" applyAlignment="1" applyProtection="1">
      <alignment horizontal="right" vertical="center" wrapText="1"/>
      <protection locked="0"/>
    </xf>
    <xf numFmtId="4" fontId="79" fillId="49" borderId="124" xfId="221" applyNumberFormat="1" applyFont="1" applyFill="1" applyBorder="1" applyAlignment="1" applyProtection="1">
      <alignment horizontal="right" vertical="center"/>
      <protection locked="0"/>
    </xf>
    <xf numFmtId="2" fontId="104" fillId="0" borderId="124" xfId="0" applyNumberFormat="1" applyFont="1" applyBorder="1"/>
    <xf numFmtId="196" fontId="104" fillId="0" borderId="124" xfId="0" applyNumberFormat="1" applyFont="1" applyBorder="1" applyAlignment="1">
      <alignment horizontal="left"/>
    </xf>
    <xf numFmtId="4" fontId="79" fillId="5" borderId="123" xfId="221" applyNumberFormat="1" applyFont="1" applyFill="1" applyBorder="1" applyAlignment="1" applyProtection="1">
      <alignment horizontal="right" vertical="center"/>
      <protection locked="0"/>
    </xf>
    <xf numFmtId="4" fontId="79" fillId="0" borderId="123" xfId="0" applyNumberFormat="1" applyFont="1" applyBorder="1" applyAlignment="1" applyProtection="1">
      <alignment horizontal="right" vertical="center"/>
      <protection locked="0"/>
    </xf>
    <xf numFmtId="1" fontId="79" fillId="0" borderId="123" xfId="221" applyNumberFormat="1" applyFont="1" applyFill="1" applyBorder="1" applyAlignment="1" applyProtection="1">
      <alignment horizontal="center" vertical="center"/>
      <protection locked="0"/>
    </xf>
    <xf numFmtId="1" fontId="6" fillId="0" borderId="123" xfId="221" applyNumberFormat="1" applyFont="1" applyFill="1" applyBorder="1" applyAlignment="1" applyProtection="1">
      <alignment horizontal="center" vertical="center"/>
      <protection locked="0"/>
    </xf>
    <xf numFmtId="43" fontId="79" fillId="0" borderId="123" xfId="221" applyFont="1" applyFill="1" applyBorder="1" applyAlignment="1" applyProtection="1">
      <alignment horizontal="center" vertical="center"/>
      <protection hidden="1"/>
    </xf>
    <xf numFmtId="43" fontId="79" fillId="0" borderId="123" xfId="221" applyFont="1" applyFill="1" applyBorder="1" applyAlignment="1" applyProtection="1">
      <alignment horizontal="center" vertical="center"/>
      <protection locked="0"/>
    </xf>
    <xf numFmtId="194" fontId="79" fillId="0" borderId="123" xfId="0" applyNumberFormat="1" applyFont="1" applyBorder="1" applyAlignment="1" applyProtection="1">
      <alignment horizontal="center" vertical="center"/>
      <protection locked="0"/>
    </xf>
    <xf numFmtId="0" fontId="79" fillId="0" borderId="123" xfId="0" applyFont="1" applyBorder="1" applyAlignment="1" applyProtection="1">
      <alignment horizontal="center" vertical="center"/>
      <protection locked="0"/>
    </xf>
    <xf numFmtId="9" fontId="69" fillId="0" borderId="123" xfId="374" applyFont="1" applyFill="1" applyBorder="1" applyAlignment="1">
      <alignment horizontal="left" vertical="top"/>
    </xf>
    <xf numFmtId="9" fontId="79" fillId="0" borderId="123" xfId="374" applyFont="1" applyFill="1" applyBorder="1" applyProtection="1">
      <protection locked="0"/>
    </xf>
    <xf numFmtId="0" fontId="79" fillId="0" borderId="123" xfId="0" applyFont="1" applyBorder="1" applyProtection="1">
      <protection locked="0"/>
    </xf>
    <xf numFmtId="0" fontId="79" fillId="0" borderId="123" xfId="0" quotePrefix="1" applyFont="1" applyBorder="1" applyProtection="1">
      <protection locked="0"/>
    </xf>
    <xf numFmtId="14" fontId="79" fillId="0" borderId="123" xfId="0" applyNumberFormat="1" applyFont="1" applyBorder="1" applyAlignment="1" applyProtection="1">
      <alignment horizontal="center"/>
      <protection locked="0"/>
    </xf>
    <xf numFmtId="0" fontId="69" fillId="0" borderId="123" xfId="0" applyFont="1" applyBorder="1" applyAlignment="1">
      <alignment horizontal="left" vertical="top"/>
    </xf>
    <xf numFmtId="9" fontId="69" fillId="0" borderId="124" xfId="374" applyFont="1" applyFill="1" applyBorder="1" applyAlignment="1">
      <alignment horizontal="left" vertical="center"/>
    </xf>
    <xf numFmtId="0" fontId="69" fillId="0" borderId="124" xfId="0" applyFont="1" applyBorder="1" applyAlignment="1">
      <alignment horizontal="left" vertical="center"/>
    </xf>
    <xf numFmtId="9" fontId="79" fillId="0" borderId="124" xfId="374" applyFont="1" applyFill="1" applyBorder="1" applyAlignment="1" applyProtection="1">
      <alignment vertical="center"/>
      <protection locked="0"/>
    </xf>
    <xf numFmtId="0" fontId="79" fillId="0" borderId="124" xfId="0" applyFont="1" applyBorder="1" applyAlignment="1" applyProtection="1">
      <alignment vertical="center"/>
      <protection locked="0"/>
    </xf>
    <xf numFmtId="0" fontId="104" fillId="0" borderId="124" xfId="0" applyFont="1" applyBorder="1" applyAlignment="1">
      <alignment horizontal="center" vertical="center"/>
    </xf>
    <xf numFmtId="193" fontId="79" fillId="0" borderId="123" xfId="221" applyNumberFormat="1" applyFont="1" applyFill="1" applyBorder="1" applyAlignment="1" applyProtection="1">
      <alignment horizontal="center" vertical="center"/>
      <protection locked="0"/>
    </xf>
    <xf numFmtId="2" fontId="79" fillId="0" borderId="123" xfId="221" applyNumberFormat="1" applyFont="1" applyFill="1" applyBorder="1" applyAlignment="1" applyProtection="1">
      <alignment horizontal="center" vertical="center"/>
      <protection locked="0"/>
    </xf>
    <xf numFmtId="14" fontId="79" fillId="0" borderId="123" xfId="221" applyNumberFormat="1" applyFont="1" applyFill="1" applyBorder="1" applyAlignment="1" applyProtection="1">
      <alignment horizontal="center" vertical="center"/>
      <protection locked="0"/>
    </xf>
    <xf numFmtId="1" fontId="79" fillId="0" borderId="123" xfId="0" applyNumberFormat="1" applyFont="1" applyBorder="1" applyAlignment="1" applyProtection="1">
      <alignment horizontal="center" vertical="center"/>
      <protection locked="0"/>
    </xf>
    <xf numFmtId="0" fontId="104" fillId="49" borderId="124" xfId="0" applyFont="1" applyFill="1" applyBorder="1"/>
    <xf numFmtId="43" fontId="104" fillId="0" borderId="124" xfId="221" applyFont="1" applyFill="1" applyBorder="1" applyAlignment="1" applyProtection="1">
      <alignment horizontal="center" vertical="center"/>
      <protection hidden="1"/>
    </xf>
    <xf numFmtId="43" fontId="79" fillId="5" borderId="124" xfId="221" applyFont="1" applyFill="1" applyBorder="1" applyAlignment="1" applyProtection="1">
      <alignment horizontal="center" vertical="center"/>
      <protection locked="0"/>
    </xf>
    <xf numFmtId="2" fontId="104" fillId="0" borderId="124" xfId="0" applyNumberFormat="1" applyFont="1" applyBorder="1" applyAlignment="1" applyProtection="1">
      <alignment horizontal="center" vertical="center"/>
      <protection hidden="1"/>
    </xf>
    <xf numFmtId="4" fontId="79" fillId="49" borderId="124" xfId="0" applyNumberFormat="1" applyFont="1" applyFill="1" applyBorder="1" applyAlignment="1" applyProtection="1">
      <alignment horizontal="right" vertical="center"/>
      <protection locked="0"/>
    </xf>
    <xf numFmtId="193" fontId="79" fillId="0" borderId="124" xfId="221" applyNumberFormat="1" applyFont="1" applyFill="1" applyBorder="1" applyAlignment="1" applyProtection="1">
      <alignment horizontal="left" vertical="center"/>
      <protection locked="0"/>
    </xf>
    <xf numFmtId="0" fontId="104" fillId="0" borderId="124" xfId="0" applyFont="1" applyBorder="1" applyAlignment="1">
      <alignment horizontal="center"/>
    </xf>
    <xf numFmtId="0" fontId="79" fillId="0" borderId="124" xfId="0" applyFont="1" applyBorder="1" applyAlignment="1" applyProtection="1">
      <alignment horizontal="center"/>
      <protection locked="0"/>
    </xf>
    <xf numFmtId="0" fontId="69" fillId="0" borderId="124" xfId="0" applyFont="1" applyBorder="1" applyAlignment="1">
      <alignment horizontal="left"/>
    </xf>
    <xf numFmtId="0" fontId="69" fillId="0" borderId="124" xfId="0" applyFont="1" applyBorder="1" applyAlignment="1">
      <alignment horizontal="center"/>
    </xf>
    <xf numFmtId="9" fontId="79" fillId="0" borderId="124" xfId="374" applyFont="1" applyFill="1" applyBorder="1" applyAlignment="1" applyProtection="1">
      <alignment horizontal="right"/>
      <protection locked="0"/>
    </xf>
    <xf numFmtId="1" fontId="79" fillId="0" borderId="124" xfId="0" applyNumberFormat="1" applyFont="1" applyBorder="1" applyAlignment="1" applyProtection="1">
      <alignment horizontal="center"/>
      <protection locked="0"/>
    </xf>
    <xf numFmtId="0" fontId="79" fillId="0" borderId="124" xfId="0" applyFont="1" applyBorder="1" applyAlignment="1" applyProtection="1">
      <alignment horizontal="right"/>
      <protection locked="0"/>
    </xf>
    <xf numFmtId="1" fontId="79" fillId="5" borderId="124" xfId="0" applyNumberFormat="1" applyFont="1" applyFill="1" applyBorder="1" applyAlignment="1" applyProtection="1">
      <alignment horizontal="center" vertical="center"/>
      <protection locked="0"/>
    </xf>
    <xf numFmtId="1" fontId="79" fillId="100" borderId="124" xfId="221" applyNumberFormat="1" applyFont="1" applyFill="1" applyBorder="1" applyAlignment="1" applyProtection="1">
      <alignment horizontal="center" vertical="center"/>
      <protection locked="0"/>
    </xf>
    <xf numFmtId="49" fontId="69" fillId="5" borderId="124" xfId="0" applyNumberFormat="1" applyFont="1" applyFill="1" applyBorder="1" applyAlignment="1">
      <alignment horizontal="left" vertical="top"/>
    </xf>
    <xf numFmtId="0" fontId="69" fillId="5" borderId="124" xfId="0" applyFont="1" applyFill="1" applyBorder="1" applyAlignment="1">
      <alignment vertical="top"/>
    </xf>
    <xf numFmtId="4" fontId="79" fillId="5" borderId="124" xfId="221" applyNumberFormat="1" applyFont="1" applyFill="1" applyBorder="1" applyAlignment="1" applyProtection="1">
      <alignment horizontal="right" vertical="center"/>
      <protection locked="0"/>
    </xf>
    <xf numFmtId="0" fontId="63" fillId="0" borderId="124" xfId="0" applyFont="1" applyBorder="1" applyAlignment="1">
      <alignment vertical="center" wrapText="1"/>
    </xf>
    <xf numFmtId="0" fontId="79" fillId="0" borderId="124" xfId="0" applyFont="1" applyBorder="1" applyProtection="1">
      <protection locked="0"/>
    </xf>
    <xf numFmtId="0" fontId="79" fillId="0" borderId="124" xfId="0" quotePrefix="1" applyFont="1" applyBorder="1" applyProtection="1">
      <protection locked="0"/>
    </xf>
    <xf numFmtId="14" fontId="79" fillId="0" borderId="124" xfId="0" applyNumberFormat="1" applyFont="1" applyBorder="1" applyAlignment="1" applyProtection="1">
      <alignment horizontal="center"/>
      <protection locked="0"/>
    </xf>
    <xf numFmtId="49" fontId="69" fillId="0" borderId="124" xfId="0" applyNumberFormat="1" applyFont="1" applyBorder="1" applyAlignment="1">
      <alignment horizontal="left" vertical="top"/>
    </xf>
    <xf numFmtId="0" fontId="69" fillId="0" borderId="124" xfId="0" applyFont="1" applyBorder="1" applyAlignment="1" applyProtection="1">
      <alignment horizontal="center" vertical="center" wrapText="1"/>
      <protection hidden="1"/>
    </xf>
    <xf numFmtId="1" fontId="79" fillId="49" borderId="124" xfId="0" applyNumberFormat="1" applyFont="1" applyFill="1" applyBorder="1" applyAlignment="1" applyProtection="1">
      <alignment horizontal="center" vertical="center"/>
      <protection locked="0"/>
    </xf>
    <xf numFmtId="4" fontId="79" fillId="5" borderId="124" xfId="0" applyNumberFormat="1" applyFont="1" applyFill="1" applyBorder="1" applyAlignment="1" applyProtection="1">
      <alignment horizontal="right" vertical="center"/>
      <protection locked="0"/>
    </xf>
    <xf numFmtId="4" fontId="79" fillId="0" borderId="124" xfId="221" applyNumberFormat="1" applyFont="1" applyFill="1" applyBorder="1" applyAlignment="1" applyProtection="1">
      <alignment horizontal="right" vertical="center"/>
      <protection hidden="1"/>
    </xf>
    <xf numFmtId="4" fontId="79" fillId="0" borderId="124" xfId="221" applyNumberFormat="1" applyFont="1" applyFill="1" applyBorder="1" applyAlignment="1" applyProtection="1">
      <alignment horizontal="right" vertical="center" wrapText="1"/>
      <protection locked="0"/>
    </xf>
    <xf numFmtId="4" fontId="79" fillId="0" borderId="124" xfId="0" applyNumberFormat="1" applyFont="1" applyBorder="1" applyAlignment="1" applyProtection="1">
      <alignment horizontal="right" vertical="center"/>
      <protection hidden="1"/>
    </xf>
    <xf numFmtId="4" fontId="79" fillId="0" borderId="124" xfId="221" applyNumberFormat="1" applyFont="1" applyFill="1" applyBorder="1" applyAlignment="1" applyProtection="1">
      <alignment horizontal="right" vertical="center"/>
      <protection locked="0"/>
    </xf>
    <xf numFmtId="4" fontId="79" fillId="0" borderId="122" xfId="0" applyNumberFormat="1" applyFont="1" applyBorder="1" applyAlignment="1" applyProtection="1">
      <alignment horizontal="right" vertical="center"/>
      <protection locked="0"/>
    </xf>
    <xf numFmtId="4" fontId="79" fillId="0" borderId="123" xfId="221" applyNumberFormat="1" applyFont="1" applyFill="1" applyBorder="1" applyAlignment="1" applyProtection="1">
      <alignment horizontal="right" vertical="center"/>
      <protection locked="0"/>
    </xf>
    <xf numFmtId="4" fontId="79" fillId="0" borderId="124" xfId="0" applyNumberFormat="1" applyFont="1" applyBorder="1" applyAlignment="1" applyProtection="1">
      <alignment horizontal="right" vertical="center"/>
      <protection locked="0"/>
    </xf>
    <xf numFmtId="1" fontId="79" fillId="0" borderId="124" xfId="0" applyNumberFormat="1" applyFont="1" applyBorder="1" applyAlignment="1" applyProtection="1">
      <alignment horizontal="center" vertical="center"/>
      <protection locked="0" hidden="1"/>
    </xf>
    <xf numFmtId="2" fontId="79" fillId="0" borderId="124" xfId="0" applyNumberFormat="1" applyFont="1" applyBorder="1" applyAlignment="1" applyProtection="1">
      <alignment horizontal="center" vertical="center"/>
      <protection locked="0"/>
    </xf>
    <xf numFmtId="4" fontId="79" fillId="0" borderId="124" xfId="221" applyNumberFormat="1" applyFont="1" applyFill="1" applyBorder="1" applyAlignment="1" applyProtection="1">
      <alignment horizontal="center" vertical="center"/>
      <protection locked="0"/>
    </xf>
    <xf numFmtId="1" fontId="6" fillId="0" borderId="124" xfId="221" applyNumberFormat="1" applyFont="1" applyFill="1" applyBorder="1" applyAlignment="1" applyProtection="1">
      <alignment horizontal="center" vertical="center"/>
      <protection locked="0"/>
    </xf>
    <xf numFmtId="1" fontId="79" fillId="0" borderId="124" xfId="221" applyNumberFormat="1" applyFont="1" applyFill="1" applyBorder="1" applyAlignment="1" applyProtection="1">
      <alignment horizontal="center" vertical="center"/>
      <protection locked="0"/>
    </xf>
    <xf numFmtId="4" fontId="79" fillId="0" borderId="124" xfId="0" applyNumberFormat="1" applyFont="1" applyBorder="1" applyAlignment="1">
      <alignment horizontal="right" vertical="top"/>
    </xf>
    <xf numFmtId="2" fontId="79" fillId="0" borderId="124" xfId="0" applyNumberFormat="1" applyFont="1" applyBorder="1" applyAlignment="1" applyProtection="1">
      <alignment horizontal="center" vertical="center"/>
      <protection hidden="1"/>
    </xf>
    <xf numFmtId="43" fontId="79" fillId="0" borderId="124" xfId="221" applyFont="1" applyFill="1" applyBorder="1" applyAlignment="1" applyProtection="1">
      <alignment horizontal="center" vertical="center"/>
      <protection locked="0"/>
    </xf>
    <xf numFmtId="193" fontId="79" fillId="0" borderId="124" xfId="221" applyNumberFormat="1" applyFont="1" applyFill="1" applyBorder="1" applyAlignment="1" applyProtection="1">
      <alignment horizontal="center" vertical="center"/>
      <protection locked="0"/>
    </xf>
    <xf numFmtId="0" fontId="104" fillId="0" borderId="124" xfId="0" applyFont="1" applyBorder="1"/>
    <xf numFmtId="14" fontId="79" fillId="0" borderId="124" xfId="221" applyNumberFormat="1" applyFont="1" applyFill="1" applyBorder="1" applyAlignment="1" applyProtection="1">
      <alignment horizontal="center" vertical="center"/>
      <protection locked="0"/>
    </xf>
    <xf numFmtId="14" fontId="79" fillId="0" borderId="124" xfId="0" applyNumberFormat="1" applyFont="1" applyBorder="1" applyAlignment="1">
      <alignment horizontal="center"/>
    </xf>
    <xf numFmtId="0" fontId="69" fillId="0" borderId="124" xfId="0" applyFont="1" applyBorder="1" applyAlignment="1">
      <alignment horizontal="left" vertical="top"/>
    </xf>
    <xf numFmtId="1" fontId="79" fillId="0" borderId="124" xfId="0" applyNumberFormat="1" applyFont="1" applyBorder="1" applyAlignment="1" applyProtection="1">
      <alignment horizontal="center" vertical="center"/>
      <protection hidden="1"/>
    </xf>
    <xf numFmtId="194" fontId="79" fillId="0" borderId="124" xfId="0" applyNumberFormat="1" applyFont="1" applyBorder="1" applyAlignment="1" applyProtection="1">
      <alignment horizontal="center" vertical="center"/>
      <protection locked="0"/>
    </xf>
    <xf numFmtId="0" fontId="79" fillId="0" borderId="124" xfId="0" applyFont="1" applyBorder="1" applyAlignment="1" applyProtection="1">
      <alignment horizontal="center" vertical="center"/>
      <protection locked="0"/>
    </xf>
    <xf numFmtId="9" fontId="69" fillId="0" borderId="124" xfId="374" applyFont="1" applyFill="1" applyBorder="1" applyAlignment="1">
      <alignment horizontal="left" vertical="top"/>
    </xf>
    <xf numFmtId="1" fontId="79" fillId="0" borderId="124" xfId="0" applyNumberFormat="1" applyFont="1" applyBorder="1" applyAlignment="1" applyProtection="1">
      <alignment horizontal="center" vertical="center"/>
      <protection locked="0"/>
    </xf>
    <xf numFmtId="0" fontId="107" fillId="119" borderId="122" xfId="0" applyFont="1" applyFill="1" applyBorder="1" applyAlignment="1" applyProtection="1">
      <alignment horizontal="center" vertical="center" wrapText="1"/>
      <protection locked="0"/>
    </xf>
    <xf numFmtId="1" fontId="0" fillId="49" borderId="0" xfId="221" applyNumberFormat="1" applyFont="1" applyFill="1" applyBorder="1" applyAlignment="1" applyProtection="1">
      <alignment horizontal="center" vertical="center"/>
      <protection locked="0"/>
    </xf>
    <xf numFmtId="1" fontId="0" fillId="0" borderId="0" xfId="221" applyNumberFormat="1" applyFont="1" applyFill="1" applyBorder="1" applyAlignment="1" applyProtection="1">
      <alignment horizontal="center" vertical="center"/>
      <protection locked="0"/>
    </xf>
    <xf numFmtId="9" fontId="79" fillId="0" borderId="123" xfId="374" applyFont="1" applyFill="1" applyBorder="1" applyAlignment="1" applyProtection="1">
      <alignment vertical="center"/>
      <protection locked="0"/>
    </xf>
    <xf numFmtId="14" fontId="138" fillId="0" borderId="124" xfId="0" applyNumberFormat="1" applyFont="1" applyBorder="1" applyAlignment="1">
      <alignment horizontal="center" vertical="center"/>
    </xf>
    <xf numFmtId="49" fontId="69" fillId="85" borderId="124" xfId="0" applyNumberFormat="1" applyFont="1" applyFill="1" applyBorder="1" applyAlignment="1">
      <alignment horizontal="left" vertical="top"/>
    </xf>
    <xf numFmtId="4" fontId="79" fillId="100" borderId="124" xfId="221" applyNumberFormat="1" applyFont="1" applyFill="1" applyBorder="1" applyAlignment="1" applyProtection="1">
      <alignment horizontal="right" vertical="center"/>
      <protection locked="0"/>
    </xf>
    <xf numFmtId="1" fontId="79" fillId="0" borderId="123" xfId="0" applyNumberFormat="1" applyFont="1" applyBorder="1" applyAlignment="1" applyProtection="1">
      <alignment horizontal="center" vertical="center"/>
      <protection locked="0" hidden="1"/>
    </xf>
    <xf numFmtId="4" fontId="104" fillId="5" borderId="123" xfId="0" applyNumberFormat="1" applyFont="1" applyFill="1" applyBorder="1"/>
    <xf numFmtId="0" fontId="79" fillId="0" borderId="123" xfId="0" applyFont="1" applyBorder="1" applyAlignment="1" applyProtection="1">
      <alignment vertical="center"/>
      <protection locked="0"/>
    </xf>
    <xf numFmtId="0" fontId="104" fillId="49" borderId="124" xfId="0" applyFont="1" applyFill="1" applyBorder="1" applyAlignment="1">
      <alignment horizontal="center" vertical="center"/>
    </xf>
    <xf numFmtId="0" fontId="104" fillId="0" borderId="123" xfId="0" applyFont="1" applyBorder="1"/>
    <xf numFmtId="4" fontId="79" fillId="5" borderId="122" xfId="221" applyNumberFormat="1" applyFont="1" applyFill="1" applyBorder="1" applyAlignment="1" applyProtection="1">
      <alignment horizontal="right" vertical="center" wrapText="1"/>
      <protection locked="0"/>
    </xf>
    <xf numFmtId="0" fontId="69" fillId="0" borderId="124" xfId="0" applyFont="1" applyBorder="1" applyAlignment="1">
      <alignment horizontal="center" vertical="top"/>
    </xf>
    <xf numFmtId="4" fontId="79" fillId="5" borderId="124" xfId="0" applyNumberFormat="1" applyFont="1" applyFill="1" applyBorder="1" applyAlignment="1">
      <alignment horizontal="right" vertical="top"/>
    </xf>
    <xf numFmtId="43" fontId="79" fillId="5" borderId="124" xfId="221" applyFont="1" applyFill="1" applyBorder="1" applyAlignment="1" applyProtection="1">
      <alignment horizontal="center" vertical="center"/>
      <protection hidden="1"/>
    </xf>
    <xf numFmtId="14" fontId="79" fillId="85" borderId="124" xfId="0" applyNumberFormat="1" applyFont="1" applyFill="1" applyBorder="1" applyAlignment="1" applyProtection="1">
      <alignment horizontal="left" vertical="center"/>
      <protection locked="0"/>
    </xf>
    <xf numFmtId="0" fontId="104" fillId="5" borderId="111" xfId="0" applyFont="1" applyFill="1" applyBorder="1" applyAlignment="1">
      <alignment horizontal="center"/>
    </xf>
    <xf numFmtId="43" fontId="104" fillId="5" borderId="111" xfId="722" applyFont="1" applyFill="1" applyBorder="1"/>
    <xf numFmtId="0" fontId="69" fillId="5" borderId="111" xfId="0" applyFont="1" applyFill="1" applyBorder="1" applyAlignment="1" applyProtection="1">
      <alignment horizontal="left" vertical="center" wrapText="1"/>
      <protection locked="0"/>
    </xf>
    <xf numFmtId="1" fontId="79" fillId="5" borderId="111" xfId="0" applyNumberFormat="1" applyFont="1" applyFill="1" applyBorder="1" applyAlignment="1" applyProtection="1">
      <alignment horizontal="center" vertical="center"/>
      <protection locked="0"/>
    </xf>
    <xf numFmtId="9" fontId="79" fillId="5" borderId="111" xfId="374" applyFont="1" applyFill="1" applyBorder="1" applyProtection="1">
      <protection locked="0"/>
    </xf>
    <xf numFmtId="0" fontId="69" fillId="5" borderId="111" xfId="0" applyFont="1" applyFill="1" applyBorder="1" applyAlignment="1">
      <alignment horizontal="left" vertical="top"/>
    </xf>
    <xf numFmtId="9" fontId="69" fillId="5" borderId="111" xfId="374" applyFont="1" applyFill="1" applyBorder="1" applyAlignment="1">
      <alignment horizontal="left" vertical="top"/>
    </xf>
    <xf numFmtId="0" fontId="79" fillId="5" borderId="111" xfId="0" applyFont="1" applyFill="1" applyBorder="1" applyAlignment="1" applyProtection="1">
      <alignment horizontal="center" vertical="center"/>
      <protection locked="0"/>
    </xf>
    <xf numFmtId="194" fontId="79" fillId="5" borderId="111" xfId="0" applyNumberFormat="1" applyFont="1" applyFill="1" applyBorder="1" applyAlignment="1" applyProtection="1">
      <alignment horizontal="center" vertical="center"/>
      <protection locked="0"/>
    </xf>
    <xf numFmtId="0" fontId="79" fillId="5" borderId="111" xfId="0" applyFont="1" applyFill="1" applyBorder="1" applyAlignment="1" applyProtection="1">
      <alignment horizontal="center" vertical="center"/>
      <protection hidden="1"/>
    </xf>
    <xf numFmtId="1" fontId="79" fillId="5" borderId="111" xfId="0" applyNumberFormat="1" applyFont="1" applyFill="1" applyBorder="1" applyAlignment="1" applyProtection="1">
      <alignment horizontal="center" vertical="center"/>
      <protection hidden="1"/>
    </xf>
    <xf numFmtId="14" fontId="79" fillId="5" borderId="111" xfId="722" applyNumberFormat="1" applyFont="1" applyFill="1" applyBorder="1" applyAlignment="1" applyProtection="1">
      <alignment horizontal="center" vertical="center"/>
      <protection locked="0"/>
    </xf>
    <xf numFmtId="14" fontId="79" fillId="5" borderId="111" xfId="0" applyNumberFormat="1" applyFont="1" applyFill="1" applyBorder="1" applyAlignment="1" applyProtection="1">
      <alignment horizontal="left" vertical="center"/>
      <protection locked="0"/>
    </xf>
    <xf numFmtId="0" fontId="104" fillId="5" borderId="111" xfId="0" applyFont="1" applyFill="1" applyBorder="1"/>
    <xf numFmtId="2" fontId="79" fillId="5" borderId="111" xfId="722" applyNumberFormat="1" applyFont="1" applyFill="1" applyBorder="1" applyAlignment="1" applyProtection="1">
      <alignment horizontal="center" vertical="center"/>
      <protection locked="0"/>
    </xf>
    <xf numFmtId="193" fontId="79" fillId="5" borderId="111" xfId="722" applyNumberFormat="1" applyFont="1" applyFill="1" applyBorder="1" applyAlignment="1" applyProtection="1">
      <alignment horizontal="center" vertical="center"/>
      <protection locked="0"/>
    </xf>
    <xf numFmtId="43" fontId="79" fillId="5" borderId="111" xfId="722" applyFont="1" applyFill="1" applyBorder="1" applyAlignment="1" applyProtection="1">
      <alignment horizontal="center" vertical="center"/>
      <protection locked="0"/>
    </xf>
    <xf numFmtId="2" fontId="79" fillId="5" borderId="111" xfId="0" applyNumberFormat="1" applyFont="1" applyFill="1" applyBorder="1" applyAlignment="1" applyProtection="1">
      <alignment horizontal="center" vertical="center"/>
      <protection hidden="1"/>
    </xf>
    <xf numFmtId="43" fontId="79" fillId="5" borderId="111" xfId="722" applyFont="1" applyFill="1" applyBorder="1" applyAlignment="1" applyProtection="1">
      <alignment horizontal="center" vertical="center"/>
      <protection hidden="1"/>
    </xf>
    <xf numFmtId="4" fontId="79" fillId="5" borderId="111" xfId="0" applyNumberFormat="1" applyFont="1" applyFill="1" applyBorder="1" applyAlignment="1">
      <alignment horizontal="right" vertical="top"/>
    </xf>
    <xf numFmtId="1" fontId="79" fillId="5" borderId="111" xfId="722" applyNumberFormat="1" applyFont="1" applyFill="1" applyBorder="1" applyAlignment="1" applyProtection="1">
      <alignment horizontal="center" vertical="center"/>
      <protection locked="0"/>
    </xf>
    <xf numFmtId="1" fontId="6" fillId="5" borderId="111" xfId="722" applyNumberFormat="1" applyFont="1" applyFill="1" applyBorder="1" applyAlignment="1" applyProtection="1">
      <alignment horizontal="center" vertical="center"/>
      <protection locked="0"/>
    </xf>
    <xf numFmtId="4" fontId="79" fillId="5" borderId="111" xfId="722" applyNumberFormat="1" applyFont="1" applyFill="1" applyBorder="1" applyAlignment="1" applyProtection="1">
      <alignment horizontal="center" vertical="center"/>
      <protection locked="0"/>
    </xf>
    <xf numFmtId="2" fontId="79" fillId="5" borderId="111" xfId="0" applyNumberFormat="1" applyFont="1" applyFill="1" applyBorder="1" applyAlignment="1" applyProtection="1">
      <alignment horizontal="center" vertical="center"/>
      <protection locked="0"/>
    </xf>
    <xf numFmtId="1" fontId="79" fillId="5" borderId="111" xfId="0" applyNumberFormat="1" applyFont="1" applyFill="1" applyBorder="1" applyAlignment="1" applyProtection="1">
      <alignment horizontal="center" vertical="center"/>
      <protection locked="0" hidden="1"/>
    </xf>
    <xf numFmtId="4" fontId="79" fillId="5" borderId="111" xfId="0" applyNumberFormat="1" applyFont="1" applyFill="1" applyBorder="1" applyAlignment="1" applyProtection="1">
      <alignment horizontal="right" vertical="center"/>
      <protection locked="0"/>
    </xf>
    <xf numFmtId="4" fontId="79" fillId="5" borderId="84" xfId="722" applyNumberFormat="1" applyFont="1" applyFill="1" applyBorder="1" applyAlignment="1" applyProtection="1">
      <alignment horizontal="right" vertical="center"/>
      <protection locked="0"/>
    </xf>
    <xf numFmtId="4" fontId="79" fillId="5" borderId="73" xfId="0" applyNumberFormat="1" applyFont="1" applyFill="1" applyBorder="1" applyAlignment="1" applyProtection="1">
      <alignment horizontal="right" vertical="center"/>
      <protection locked="0"/>
    </xf>
    <xf numFmtId="4" fontId="79" fillId="5" borderId="111" xfId="722" applyNumberFormat="1" applyFont="1" applyFill="1" applyBorder="1" applyAlignment="1" applyProtection="1">
      <alignment horizontal="right" vertical="center"/>
      <protection locked="0"/>
    </xf>
    <xf numFmtId="4" fontId="79" fillId="5" borderId="111" xfId="0" applyNumberFormat="1" applyFont="1" applyFill="1" applyBorder="1" applyAlignment="1" applyProtection="1">
      <alignment horizontal="right" vertical="center"/>
      <protection hidden="1"/>
    </xf>
    <xf numFmtId="4" fontId="79" fillId="5" borderId="111" xfId="722" applyNumberFormat="1" applyFont="1" applyFill="1" applyBorder="1" applyAlignment="1" applyProtection="1">
      <alignment horizontal="right" vertical="center" wrapText="1"/>
      <protection locked="0"/>
    </xf>
    <xf numFmtId="4" fontId="79" fillId="5" borderId="111" xfId="722" applyNumberFormat="1" applyFont="1" applyFill="1" applyBorder="1" applyAlignment="1" applyProtection="1">
      <alignment horizontal="right" vertical="center"/>
      <protection hidden="1"/>
    </xf>
    <xf numFmtId="0" fontId="69" fillId="5" borderId="111" xfId="0" applyFont="1" applyFill="1" applyBorder="1" applyAlignment="1" applyProtection="1">
      <alignment horizontal="center" vertical="center" wrapText="1"/>
      <protection hidden="1"/>
    </xf>
    <xf numFmtId="49" fontId="69" fillId="5" borderId="111" xfId="0" applyNumberFormat="1" applyFont="1" applyFill="1" applyBorder="1" applyAlignment="1">
      <alignment horizontal="left" vertical="top"/>
    </xf>
    <xf numFmtId="14" fontId="79" fillId="5" borderId="111" xfId="0" applyNumberFormat="1" applyFont="1" applyFill="1" applyBorder="1" applyAlignment="1" applyProtection="1">
      <alignment horizontal="center"/>
      <protection locked="0"/>
    </xf>
    <xf numFmtId="0" fontId="79" fillId="5" borderId="111" xfId="0" quotePrefix="1" applyFont="1" applyFill="1" applyBorder="1" applyProtection="1">
      <protection locked="0"/>
    </xf>
    <xf numFmtId="0" fontId="79" fillId="5" borderId="111" xfId="0" applyFont="1" applyFill="1" applyBorder="1" applyProtection="1">
      <protection locked="0"/>
    </xf>
    <xf numFmtId="0" fontId="63" fillId="5" borderId="111" xfId="0" applyFont="1" applyFill="1" applyBorder="1" applyAlignment="1">
      <alignment horizontal="center" vertical="center" wrapText="1"/>
    </xf>
    <xf numFmtId="0" fontId="79" fillId="5" borderId="111" xfId="0" applyFont="1" applyFill="1" applyBorder="1" applyAlignment="1" applyProtection="1">
      <alignment horizontal="right"/>
      <protection locked="0"/>
    </xf>
    <xf numFmtId="1" fontId="79" fillId="5" borderId="111" xfId="0" applyNumberFormat="1" applyFont="1" applyFill="1" applyBorder="1" applyAlignment="1" applyProtection="1">
      <alignment horizontal="center"/>
      <protection locked="0"/>
    </xf>
    <xf numFmtId="9" fontId="79" fillId="5" borderId="111" xfId="374" applyFont="1" applyFill="1" applyBorder="1" applyAlignment="1" applyProtection="1">
      <alignment horizontal="right"/>
      <protection locked="0"/>
    </xf>
    <xf numFmtId="0" fontId="69" fillId="5" borderId="111" xfId="0" applyFont="1" applyFill="1" applyBorder="1" applyAlignment="1">
      <alignment horizontal="center"/>
    </xf>
    <xf numFmtId="0" fontId="69" fillId="5" borderId="111" xfId="0" applyFont="1" applyFill="1" applyBorder="1" applyAlignment="1">
      <alignment horizontal="left"/>
    </xf>
    <xf numFmtId="9" fontId="69" fillId="5" borderId="111" xfId="374" applyFont="1" applyFill="1" applyBorder="1" applyAlignment="1">
      <alignment horizontal="left"/>
    </xf>
    <xf numFmtId="0" fontId="79" fillId="5" borderId="111" xfId="0" applyFont="1" applyFill="1" applyBorder="1" applyAlignment="1" applyProtection="1">
      <alignment horizontal="center"/>
      <protection locked="0"/>
    </xf>
    <xf numFmtId="0" fontId="69" fillId="5" borderId="111" xfId="0" applyFont="1" applyFill="1" applyBorder="1" applyAlignment="1">
      <alignment horizontal="center" vertical="top"/>
    </xf>
    <xf numFmtId="193" fontId="79" fillId="5" borderId="111" xfId="722" applyNumberFormat="1" applyFont="1" applyFill="1" applyBorder="1" applyAlignment="1" applyProtection="1">
      <alignment horizontal="left" vertical="center"/>
      <protection locked="0"/>
    </xf>
    <xf numFmtId="2" fontId="104" fillId="5" borderId="111" xfId="0" applyNumberFormat="1" applyFont="1" applyFill="1" applyBorder="1" applyAlignment="1" applyProtection="1">
      <alignment horizontal="center" vertical="center"/>
      <protection hidden="1"/>
    </xf>
    <xf numFmtId="43" fontId="104" fillId="5" borderId="111" xfId="722" applyFont="1" applyFill="1" applyBorder="1" applyAlignment="1" applyProtection="1">
      <alignment horizontal="center" vertical="center"/>
      <protection hidden="1"/>
    </xf>
    <xf numFmtId="1" fontId="79" fillId="5" borderId="84" xfId="0" applyNumberFormat="1" applyFont="1" applyFill="1" applyBorder="1" applyAlignment="1" applyProtection="1">
      <alignment horizontal="center" vertical="center"/>
      <protection locked="0"/>
    </xf>
    <xf numFmtId="14" fontId="79" fillId="5" borderId="84" xfId="722" applyNumberFormat="1" applyFont="1" applyFill="1" applyBorder="1" applyAlignment="1" applyProtection="1">
      <alignment horizontal="center" vertical="center"/>
      <protection locked="0"/>
    </xf>
    <xf numFmtId="14" fontId="79" fillId="5" borderId="84" xfId="0" applyNumberFormat="1" applyFont="1" applyFill="1" applyBorder="1" applyAlignment="1" applyProtection="1">
      <alignment horizontal="left" vertical="center"/>
      <protection locked="0"/>
    </xf>
    <xf numFmtId="0" fontId="104" fillId="5" borderId="84" xfId="0" applyFont="1" applyFill="1" applyBorder="1"/>
    <xf numFmtId="2" fontId="79" fillId="5" borderId="84" xfId="722" applyNumberFormat="1" applyFont="1" applyFill="1" applyBorder="1" applyAlignment="1" applyProtection="1">
      <alignment horizontal="center" vertical="center"/>
      <protection locked="0"/>
    </xf>
    <xf numFmtId="193" fontId="79" fillId="5" borderId="84" xfId="722" applyNumberFormat="1" applyFont="1" applyFill="1" applyBorder="1" applyAlignment="1" applyProtection="1">
      <alignment horizontal="center" vertical="center"/>
      <protection locked="0"/>
    </xf>
    <xf numFmtId="1" fontId="79" fillId="5" borderId="95" xfId="0" applyNumberFormat="1" applyFont="1" applyFill="1" applyBorder="1" applyAlignment="1" applyProtection="1">
      <alignment horizontal="center" vertical="center"/>
      <protection locked="0"/>
    </xf>
    <xf numFmtId="0" fontId="104" fillId="5" borderId="0" xfId="0" applyFont="1" applyFill="1"/>
    <xf numFmtId="0" fontId="104" fillId="5" borderId="95" xfId="0" applyFont="1" applyFill="1" applyBorder="1"/>
    <xf numFmtId="14" fontId="79" fillId="5" borderId="95" xfId="0" applyNumberFormat="1" applyFont="1" applyFill="1" applyBorder="1" applyAlignment="1" applyProtection="1">
      <alignment horizontal="left" vertical="center"/>
      <protection locked="0"/>
    </xf>
    <xf numFmtId="2" fontId="79" fillId="5" borderId="95" xfId="722" applyNumberFormat="1" applyFont="1" applyFill="1" applyBorder="1" applyAlignment="1" applyProtection="1">
      <alignment horizontal="center" vertical="center"/>
      <protection locked="0"/>
    </xf>
    <xf numFmtId="193" fontId="79" fillId="5" borderId="95" xfId="722" applyNumberFormat="1" applyFont="1" applyFill="1" applyBorder="1" applyAlignment="1" applyProtection="1">
      <alignment horizontal="center" vertical="center"/>
      <protection locked="0"/>
    </xf>
    <xf numFmtId="0" fontId="79" fillId="5" borderId="111" xfId="0" applyFont="1" applyFill="1" applyBorder="1" applyAlignment="1" applyProtection="1">
      <alignment vertical="center"/>
      <protection locked="0"/>
    </xf>
    <xf numFmtId="9" fontId="79" fillId="5" borderId="111" xfId="374" applyFont="1" applyFill="1" applyBorder="1" applyAlignment="1" applyProtection="1">
      <alignment vertical="center"/>
      <protection locked="0"/>
    </xf>
    <xf numFmtId="0" fontId="69" fillId="5" borderId="111" xfId="0" applyFont="1" applyFill="1" applyBorder="1" applyAlignment="1">
      <alignment horizontal="left" vertical="center"/>
    </xf>
    <xf numFmtId="9" fontId="69" fillId="5" borderId="111" xfId="374" applyFont="1" applyFill="1" applyBorder="1" applyAlignment="1">
      <alignment horizontal="left" vertical="center"/>
    </xf>
    <xf numFmtId="0" fontId="69" fillId="5" borderId="84" xfId="0" applyFont="1" applyFill="1" applyBorder="1" applyAlignment="1">
      <alignment horizontal="left" vertical="top"/>
    </xf>
    <xf numFmtId="14" fontId="79" fillId="5" borderId="84" xfId="0" applyNumberFormat="1" applyFont="1" applyFill="1" applyBorder="1" applyAlignment="1" applyProtection="1">
      <alignment horizontal="center"/>
      <protection locked="0"/>
    </xf>
    <xf numFmtId="0" fontId="79" fillId="5" borderId="84" xfId="0" quotePrefix="1" applyFont="1" applyFill="1" applyBorder="1" applyProtection="1">
      <protection locked="0"/>
    </xf>
    <xf numFmtId="0" fontId="79" fillId="5" borderId="84" xfId="0" applyFont="1" applyFill="1" applyBorder="1" applyAlignment="1" applyProtection="1">
      <alignment vertical="center"/>
      <protection locked="0"/>
    </xf>
    <xf numFmtId="0" fontId="79" fillId="5" borderId="84" xfId="0" applyFont="1" applyFill="1" applyBorder="1" applyProtection="1">
      <protection locked="0"/>
    </xf>
    <xf numFmtId="9" fontId="79" fillId="5" borderId="84" xfId="374" applyFont="1" applyFill="1" applyBorder="1" applyProtection="1">
      <protection locked="0"/>
    </xf>
    <xf numFmtId="9" fontId="69" fillId="5" borderId="84" xfId="374" applyFont="1" applyFill="1" applyBorder="1" applyAlignment="1">
      <alignment horizontal="left" vertical="top"/>
    </xf>
    <xf numFmtId="0" fontId="79" fillId="5" borderId="84" xfId="0" applyFont="1" applyFill="1" applyBorder="1" applyAlignment="1" applyProtection="1">
      <alignment horizontal="center" vertical="center"/>
      <protection locked="0"/>
    </xf>
    <xf numFmtId="194" fontId="79" fillId="5" borderId="84" xfId="0" applyNumberFormat="1" applyFont="1" applyFill="1" applyBorder="1" applyAlignment="1" applyProtection="1">
      <alignment horizontal="center" vertical="center"/>
      <protection locked="0"/>
    </xf>
    <xf numFmtId="43" fontId="79" fillId="5" borderId="84" xfId="722" applyFont="1" applyFill="1" applyBorder="1" applyAlignment="1" applyProtection="1">
      <alignment horizontal="center" vertical="center"/>
      <protection locked="0"/>
    </xf>
    <xf numFmtId="43" fontId="79" fillId="5" borderId="84" xfId="722" applyFont="1" applyFill="1" applyBorder="1" applyAlignment="1" applyProtection="1">
      <alignment horizontal="center" vertical="center"/>
      <protection hidden="1"/>
    </xf>
    <xf numFmtId="4" fontId="79" fillId="5" borderId="84" xfId="0" applyNumberFormat="1" applyFont="1" applyFill="1" applyBorder="1" applyAlignment="1">
      <alignment horizontal="right" vertical="top"/>
    </xf>
    <xf numFmtId="1" fontId="6" fillId="5" borderId="84" xfId="722" applyNumberFormat="1" applyFont="1" applyFill="1" applyBorder="1" applyAlignment="1" applyProtection="1">
      <alignment horizontal="center" vertical="center"/>
      <protection locked="0"/>
    </xf>
    <xf numFmtId="1" fontId="79" fillId="5" borderId="84" xfId="722" applyNumberFormat="1" applyFont="1" applyFill="1" applyBorder="1" applyAlignment="1" applyProtection="1">
      <alignment horizontal="center" vertical="center"/>
      <protection locked="0"/>
    </xf>
    <xf numFmtId="1" fontId="79" fillId="5" borderId="84" xfId="0" applyNumberFormat="1" applyFont="1" applyFill="1" applyBorder="1" applyAlignment="1" applyProtection="1">
      <alignment horizontal="center" vertical="center"/>
      <protection locked="0" hidden="1"/>
    </xf>
    <xf numFmtId="4" fontId="79" fillId="5" borderId="84" xfId="0" applyNumberFormat="1" applyFont="1" applyFill="1" applyBorder="1" applyAlignment="1" applyProtection="1">
      <alignment horizontal="right" vertical="center"/>
      <protection locked="0"/>
    </xf>
    <xf numFmtId="4" fontId="79" fillId="5" borderId="116" xfId="0" applyNumberFormat="1" applyFont="1" applyFill="1" applyBorder="1" applyAlignment="1" applyProtection="1">
      <alignment horizontal="right" vertical="center"/>
      <protection locked="0"/>
    </xf>
    <xf numFmtId="4" fontId="79" fillId="5" borderId="84" xfId="0" applyNumberFormat="1" applyFont="1" applyFill="1" applyBorder="1" applyAlignment="1" applyProtection="1">
      <alignment horizontal="right" vertical="center"/>
      <protection hidden="1"/>
    </xf>
    <xf numFmtId="4" fontId="79" fillId="5" borderId="73" xfId="722" applyNumberFormat="1" applyFont="1" applyFill="1" applyBorder="1" applyAlignment="1" applyProtection="1">
      <alignment horizontal="right" vertical="center" wrapText="1"/>
      <protection locked="0"/>
    </xf>
    <xf numFmtId="0" fontId="104" fillId="5" borderId="111" xfId="0" applyFont="1" applyFill="1" applyBorder="1" applyAlignment="1">
      <alignment horizontal="center" vertical="center"/>
    </xf>
    <xf numFmtId="4" fontId="79" fillId="5" borderId="95" xfId="0" applyNumberFormat="1" applyFont="1" applyFill="1" applyBorder="1" applyAlignment="1" applyProtection="1">
      <alignment horizontal="right" vertical="center"/>
      <protection locked="0"/>
    </xf>
    <xf numFmtId="4" fontId="79" fillId="5" borderId="95" xfId="722" applyNumberFormat="1" applyFont="1" applyFill="1" applyBorder="1" applyAlignment="1" applyProtection="1">
      <alignment horizontal="right" vertical="center"/>
      <protection locked="0"/>
    </xf>
    <xf numFmtId="4" fontId="79" fillId="5" borderId="117" xfId="0" applyNumberFormat="1" applyFont="1" applyFill="1" applyBorder="1" applyAlignment="1" applyProtection="1">
      <alignment horizontal="right" vertical="center"/>
      <protection locked="0"/>
    </xf>
    <xf numFmtId="4" fontId="104" fillId="5" borderId="111" xfId="0" applyNumberFormat="1" applyFont="1" applyFill="1" applyBorder="1" applyAlignment="1">
      <alignment horizontal="right"/>
    </xf>
    <xf numFmtId="4" fontId="104" fillId="5" borderId="111" xfId="722" applyNumberFormat="1" applyFont="1" applyFill="1" applyBorder="1" applyAlignment="1">
      <alignment horizontal="right"/>
    </xf>
    <xf numFmtId="0" fontId="7" fillId="5" borderId="111" xfId="0" applyFont="1" applyFill="1" applyBorder="1" applyAlignment="1" applyProtection="1">
      <alignment horizontal="center" vertical="center"/>
      <protection locked="0"/>
    </xf>
    <xf numFmtId="49" fontId="69" fillId="5" borderId="84" xfId="0" quotePrefix="1" applyNumberFormat="1" applyFont="1" applyFill="1" applyBorder="1" applyAlignment="1">
      <alignment horizontal="left" vertical="top"/>
    </xf>
    <xf numFmtId="0" fontId="69" fillId="5" borderId="84" xfId="0" quotePrefix="1" applyFont="1" applyFill="1" applyBorder="1" applyAlignment="1">
      <alignment horizontal="left" vertical="top"/>
    </xf>
    <xf numFmtId="0" fontId="69" fillId="5" borderId="111" xfId="0" quotePrefix="1" applyFont="1" applyFill="1" applyBorder="1" applyProtection="1">
      <protection locked="0"/>
    </xf>
    <xf numFmtId="0" fontId="69" fillId="5" borderId="111" xfId="0" applyFont="1" applyFill="1" applyBorder="1" applyAlignment="1" applyProtection="1">
      <alignment vertical="center"/>
      <protection locked="0"/>
    </xf>
    <xf numFmtId="0" fontId="69" fillId="5" borderId="111" xfId="0" applyFont="1" applyFill="1" applyBorder="1" applyAlignment="1" applyProtection="1">
      <alignment horizontal="center" vertical="center"/>
      <protection locked="0"/>
    </xf>
    <xf numFmtId="14" fontId="104" fillId="5" borderId="111" xfId="0" applyNumberFormat="1" applyFont="1" applyFill="1" applyBorder="1" applyAlignment="1">
      <alignment horizontal="center"/>
    </xf>
    <xf numFmtId="49" fontId="104" fillId="5" borderId="111" xfId="0" applyNumberFormat="1" applyFont="1" applyFill="1" applyBorder="1" applyAlignment="1">
      <alignment horizontal="center" vertical="center"/>
    </xf>
    <xf numFmtId="49" fontId="69" fillId="5" borderId="111" xfId="0" quotePrefix="1" applyNumberFormat="1" applyFont="1" applyFill="1" applyBorder="1" applyAlignment="1">
      <alignment horizontal="left" vertical="top"/>
    </xf>
    <xf numFmtId="0" fontId="69" fillId="5" borderId="111" xfId="0" quotePrefix="1" applyFont="1" applyFill="1" applyBorder="1" applyAlignment="1">
      <alignment horizontal="left" vertical="top"/>
    </xf>
    <xf numFmtId="0" fontId="104" fillId="5" borderId="84" xfId="0" applyFont="1" applyFill="1" applyBorder="1" applyAlignment="1">
      <alignment horizontal="center"/>
    </xf>
    <xf numFmtId="4" fontId="104" fillId="5" borderId="111" xfId="0" applyNumberFormat="1" applyFont="1" applyFill="1" applyBorder="1"/>
    <xf numFmtId="14" fontId="104" fillId="5" borderId="84" xfId="0" applyNumberFormat="1" applyFont="1" applyFill="1" applyBorder="1" applyAlignment="1" applyProtection="1">
      <alignment horizontal="center"/>
      <protection locked="0"/>
    </xf>
    <xf numFmtId="9" fontId="79" fillId="5" borderId="84" xfId="374" applyFont="1" applyFill="1" applyBorder="1" applyAlignment="1" applyProtection="1">
      <alignment vertical="center"/>
      <protection locked="0"/>
    </xf>
    <xf numFmtId="194" fontId="104" fillId="5" borderId="84" xfId="0" applyNumberFormat="1" applyFont="1" applyFill="1" applyBorder="1" applyAlignment="1" applyProtection="1">
      <alignment horizontal="center" vertical="center"/>
      <protection locked="0"/>
    </xf>
    <xf numFmtId="14" fontId="104" fillId="5" borderId="84" xfId="0" applyNumberFormat="1" applyFont="1" applyFill="1" applyBorder="1"/>
    <xf numFmtId="2" fontId="104" fillId="5" borderId="84" xfId="0" applyNumberFormat="1" applyFont="1" applyFill="1" applyBorder="1" applyAlignment="1" applyProtection="1">
      <alignment horizontal="center" vertical="center"/>
      <protection hidden="1"/>
    </xf>
    <xf numFmtId="0" fontId="104" fillId="5" borderId="84" xfId="0" applyFont="1" applyFill="1" applyBorder="1" applyAlignment="1" applyProtection="1">
      <alignment horizontal="center" vertical="center"/>
      <protection locked="0"/>
    </xf>
    <xf numFmtId="4" fontId="104" fillId="5" borderId="84" xfId="0" applyNumberFormat="1" applyFont="1" applyFill="1" applyBorder="1"/>
    <xf numFmtId="4" fontId="104" fillId="5" borderId="84" xfId="0" applyNumberFormat="1" applyFont="1" applyFill="1" applyBorder="1" applyAlignment="1">
      <alignment horizontal="right"/>
    </xf>
    <xf numFmtId="4" fontId="79" fillId="5" borderId="84" xfId="722" applyNumberFormat="1" applyFont="1" applyFill="1" applyBorder="1" applyAlignment="1" applyProtection="1">
      <alignment horizontal="right" vertical="center" wrapText="1"/>
      <protection locked="0"/>
    </xf>
    <xf numFmtId="14" fontId="79" fillId="5" borderId="84" xfId="0" applyNumberFormat="1" applyFont="1" applyFill="1" applyBorder="1" applyAlignment="1">
      <alignment horizontal="center" vertical="center"/>
    </xf>
    <xf numFmtId="0" fontId="104" fillId="5" borderId="84" xfId="0" applyFont="1" applyFill="1" applyBorder="1" applyAlignment="1">
      <alignment horizontal="center" vertical="center"/>
    </xf>
    <xf numFmtId="14" fontId="138" fillId="5" borderId="111" xfId="0" applyNumberFormat="1" applyFont="1" applyFill="1" applyBorder="1" applyAlignment="1">
      <alignment horizontal="center"/>
    </xf>
    <xf numFmtId="0" fontId="79" fillId="5" borderId="111" xfId="0" quotePrefix="1" applyFont="1" applyFill="1" applyBorder="1" applyAlignment="1">
      <alignment horizontal="center" vertical="center"/>
    </xf>
    <xf numFmtId="14" fontId="79" fillId="5" borderId="111" xfId="0" applyNumberFormat="1" applyFont="1" applyFill="1" applyBorder="1" applyAlignment="1">
      <alignment horizontal="center"/>
    </xf>
    <xf numFmtId="196" fontId="104" fillId="5" borderId="111" xfId="0" applyNumberFormat="1" applyFont="1" applyFill="1" applyBorder="1" applyAlignment="1">
      <alignment horizontal="left"/>
    </xf>
    <xf numFmtId="2" fontId="104" fillId="5" borderId="111" xfId="0" applyNumberFormat="1" applyFont="1" applyFill="1" applyBorder="1"/>
    <xf numFmtId="4" fontId="79" fillId="5" borderId="42" xfId="0" applyNumberFormat="1" applyFont="1" applyFill="1" applyBorder="1" applyAlignment="1" applyProtection="1">
      <alignment horizontal="right" vertical="center"/>
      <protection locked="0"/>
    </xf>
    <xf numFmtId="43" fontId="63" fillId="5" borderId="111" xfId="722" applyFont="1" applyFill="1" applyBorder="1" applyAlignment="1" applyProtection="1">
      <alignment horizontal="center" vertical="center"/>
      <protection locked="0"/>
    </xf>
    <xf numFmtId="0" fontId="69" fillId="5" borderId="45" xfId="0" applyFont="1" applyFill="1" applyBorder="1" applyAlignment="1">
      <alignment horizontal="left" vertical="top"/>
    </xf>
    <xf numFmtId="0" fontId="69" fillId="5" borderId="45" xfId="0" applyFont="1" applyFill="1" applyBorder="1" applyAlignment="1" applyProtection="1">
      <alignment horizontal="center" vertical="center" wrapText="1"/>
      <protection hidden="1"/>
    </xf>
    <xf numFmtId="49" fontId="69" fillId="5" borderId="45" xfId="0" applyNumberFormat="1" applyFont="1" applyFill="1" applyBorder="1" applyAlignment="1">
      <alignment horizontal="left" vertical="top"/>
    </xf>
    <xf numFmtId="14" fontId="79" fillId="5" borderId="45" xfId="0" applyNumberFormat="1" applyFont="1" applyFill="1" applyBorder="1" applyAlignment="1" applyProtection="1">
      <alignment horizontal="center"/>
      <protection locked="0"/>
    </xf>
    <xf numFmtId="0" fontId="79" fillId="5" borderId="45" xfId="0" quotePrefix="1" applyFont="1" applyFill="1" applyBorder="1" applyProtection="1">
      <protection locked="0"/>
    </xf>
    <xf numFmtId="0" fontId="79" fillId="5" borderId="45" xfId="0" applyFont="1" applyFill="1" applyBorder="1" applyProtection="1">
      <protection locked="0"/>
    </xf>
    <xf numFmtId="4" fontId="79" fillId="5" borderId="45" xfId="0" applyNumberFormat="1" applyFont="1" applyFill="1" applyBorder="1" applyAlignment="1" applyProtection="1">
      <alignment horizontal="right" vertical="center"/>
      <protection locked="0"/>
    </xf>
    <xf numFmtId="4" fontId="79" fillId="5" borderId="45" xfId="0" applyNumberFormat="1" applyFont="1" applyFill="1" applyBorder="1" applyAlignment="1" applyProtection="1">
      <alignment horizontal="right" vertical="center"/>
      <protection hidden="1"/>
    </xf>
    <xf numFmtId="1" fontId="79" fillId="5" borderId="45" xfId="0" applyNumberFormat="1" applyFont="1" applyFill="1" applyBorder="1" applyAlignment="1" applyProtection="1">
      <alignment horizontal="center" vertical="center"/>
      <protection locked="0"/>
    </xf>
    <xf numFmtId="0" fontId="104" fillId="5" borderId="45" xfId="0" applyFont="1" applyFill="1" applyBorder="1"/>
    <xf numFmtId="14" fontId="79" fillId="5" borderId="45" xfId="0" applyNumberFormat="1" applyFont="1" applyFill="1" applyBorder="1" applyAlignment="1" applyProtection="1">
      <alignment horizontal="left" vertical="center"/>
      <protection locked="0"/>
    </xf>
    <xf numFmtId="2" fontId="79" fillId="5" borderId="45" xfId="722" applyNumberFormat="1" applyFont="1" applyFill="1" applyBorder="1" applyAlignment="1" applyProtection="1">
      <alignment horizontal="center" vertical="center"/>
      <protection locked="0"/>
    </xf>
    <xf numFmtId="193" fontId="79" fillId="5" borderId="45" xfId="722" applyNumberFormat="1" applyFont="1" applyFill="1" applyBorder="1" applyAlignment="1" applyProtection="1">
      <alignment horizontal="center" vertical="center"/>
      <protection locked="0"/>
    </xf>
    <xf numFmtId="0" fontId="79" fillId="5" borderId="45" xfId="0" applyFont="1" applyFill="1" applyBorder="1" applyAlignment="1" applyProtection="1">
      <alignment vertical="center"/>
      <protection locked="0"/>
    </xf>
    <xf numFmtId="9" fontId="79" fillId="5" borderId="45" xfId="374" applyFont="1" applyFill="1" applyBorder="1" applyProtection="1">
      <protection locked="0"/>
    </xf>
    <xf numFmtId="194" fontId="79" fillId="5" borderId="45" xfId="0" applyNumberFormat="1" applyFont="1" applyFill="1" applyBorder="1" applyAlignment="1" applyProtection="1">
      <alignment horizontal="center" vertical="center"/>
      <protection locked="0"/>
    </xf>
    <xf numFmtId="1" fontId="6" fillId="5" borderId="45" xfId="722" applyNumberFormat="1" applyFont="1" applyFill="1" applyBorder="1" applyAlignment="1" applyProtection="1">
      <alignment horizontal="center" vertical="center"/>
      <protection locked="0"/>
    </xf>
    <xf numFmtId="1" fontId="79" fillId="5" borderId="45" xfId="722" applyNumberFormat="1" applyFont="1" applyFill="1" applyBorder="1" applyAlignment="1" applyProtection="1">
      <alignment horizontal="center" vertical="center"/>
      <protection locked="0"/>
    </xf>
    <xf numFmtId="9" fontId="69" fillId="5" borderId="45" xfId="374" applyFont="1" applyFill="1" applyBorder="1" applyAlignment="1">
      <alignment horizontal="left" vertical="top"/>
    </xf>
    <xf numFmtId="0" fontId="79" fillId="5" borderId="45" xfId="0" applyFont="1" applyFill="1" applyBorder="1" applyAlignment="1" applyProtection="1">
      <alignment horizontal="center" vertical="center"/>
      <protection locked="0"/>
    </xf>
    <xf numFmtId="4" fontId="104" fillId="5" borderId="45" xfId="0" applyNumberFormat="1" applyFont="1" applyFill="1" applyBorder="1" applyAlignment="1">
      <alignment horizontal="right"/>
    </xf>
    <xf numFmtId="14" fontId="7" fillId="0" borderId="124" xfId="0" applyNumberFormat="1" applyFont="1" applyBorder="1" applyAlignment="1">
      <alignment horizontal="center" vertical="center"/>
    </xf>
    <xf numFmtId="9" fontId="79" fillId="0" borderId="124" xfId="374" applyFont="1" applyFill="1" applyBorder="1" applyProtection="1">
      <protection locked="0"/>
    </xf>
    <xf numFmtId="14" fontId="79" fillId="0" borderId="124" xfId="0" applyNumberFormat="1" applyFont="1" applyBorder="1" applyAlignment="1" applyProtection="1">
      <alignment horizontal="left" vertical="center"/>
      <protection locked="0"/>
    </xf>
    <xf numFmtId="2" fontId="79" fillId="0" borderId="124" xfId="221" applyNumberFormat="1" applyFont="1" applyFill="1" applyBorder="1" applyAlignment="1" applyProtection="1">
      <alignment horizontal="center" vertical="center"/>
      <protection locked="0"/>
    </xf>
    <xf numFmtId="43" fontId="79" fillId="0" borderId="124" xfId="221" applyFont="1" applyFill="1" applyBorder="1" applyAlignment="1" applyProtection="1">
      <alignment horizontal="center" vertical="center"/>
      <protection hidden="1"/>
    </xf>
    <xf numFmtId="0" fontId="69" fillId="0" borderId="124" xfId="0" applyFont="1" applyBorder="1" applyAlignment="1">
      <alignment vertical="top"/>
    </xf>
    <xf numFmtId="0" fontId="79" fillId="0" borderId="124" xfId="0" applyFont="1" applyBorder="1" applyAlignment="1" applyProtection="1">
      <alignment horizontal="center" vertical="center"/>
      <protection hidden="1"/>
    </xf>
    <xf numFmtId="14" fontId="104" fillId="108" borderId="124" xfId="0" applyNumberFormat="1" applyFont="1" applyFill="1" applyBorder="1" applyAlignment="1">
      <alignment horizontal="center"/>
    </xf>
    <xf numFmtId="14" fontId="104" fillId="122" borderId="124" xfId="0" applyNumberFormat="1" applyFont="1" applyFill="1" applyBorder="1" applyAlignment="1">
      <alignment horizontal="center"/>
    </xf>
    <xf numFmtId="14" fontId="95" fillId="0" borderId="124" xfId="0" applyNumberFormat="1" applyFont="1" applyBorder="1" applyAlignment="1">
      <alignment horizontal="center" vertical="center"/>
    </xf>
    <xf numFmtId="14" fontId="95" fillId="0" borderId="124" xfId="0" applyNumberFormat="1" applyFont="1" applyBorder="1"/>
    <xf numFmtId="14" fontId="104" fillId="122" borderId="124" xfId="0" applyNumberFormat="1" applyFont="1" applyFill="1" applyBorder="1" applyAlignment="1">
      <alignment horizontal="center" vertical="center"/>
    </xf>
    <xf numFmtId="14" fontId="95" fillId="123" borderId="124" xfId="0" applyNumberFormat="1" applyFont="1" applyFill="1" applyBorder="1" applyAlignment="1">
      <alignment horizontal="center"/>
    </xf>
    <xf numFmtId="164" fontId="117" fillId="90" borderId="46" xfId="724" applyNumberFormat="1" applyFont="1" applyFill="1" applyBorder="1" applyAlignment="1" applyProtection="1">
      <alignment horizontal="center" vertical="center"/>
      <protection locked="0"/>
    </xf>
    <xf numFmtId="4" fontId="79" fillId="0" borderId="111" xfId="0" applyNumberFormat="1" applyFont="1" applyBorder="1" applyAlignment="1" applyProtection="1">
      <alignment horizontal="right" vertical="center" wrapText="1"/>
      <protection locked="0"/>
    </xf>
    <xf numFmtId="4" fontId="79" fillId="0" borderId="84" xfId="0" applyNumberFormat="1" applyFont="1" applyBorder="1" applyAlignment="1" applyProtection="1">
      <alignment horizontal="right" vertical="center" wrapText="1"/>
      <protection locked="0"/>
    </xf>
    <xf numFmtId="4" fontId="79" fillId="0" borderId="45" xfId="724" applyNumberFormat="1" applyFont="1" applyFill="1" applyBorder="1" applyAlignment="1" applyProtection="1">
      <alignment horizontal="right" vertical="center"/>
      <protection locked="0"/>
    </xf>
    <xf numFmtId="0" fontId="72" fillId="50" borderId="124" xfId="0" applyFont="1" applyFill="1" applyBorder="1" applyAlignment="1">
      <alignment horizontal="center" wrapText="1"/>
    </xf>
    <xf numFmtId="0" fontId="69" fillId="0" borderId="124" xfId="0" applyFont="1" applyBorder="1" applyAlignment="1" applyProtection="1">
      <alignment horizontal="left" vertical="center" wrapText="1"/>
      <protection locked="0"/>
    </xf>
    <xf numFmtId="164" fontId="0" fillId="0" borderId="0" xfId="425" applyFont="1"/>
    <xf numFmtId="0" fontId="72" fillId="50" borderId="123" xfId="0" applyFont="1" applyFill="1" applyBorder="1" applyAlignment="1">
      <alignment wrapText="1"/>
    </xf>
    <xf numFmtId="14" fontId="104" fillId="125" borderId="124" xfId="0" applyNumberFormat="1" applyFont="1" applyFill="1" applyBorder="1" applyAlignment="1">
      <alignment horizontal="center"/>
    </xf>
    <xf numFmtId="0" fontId="119" fillId="90" borderId="51" xfId="0" applyFont="1" applyFill="1" applyBorder="1" applyAlignment="1" applyProtection="1">
      <alignment vertical="center" wrapText="1"/>
      <protection locked="0"/>
    </xf>
    <xf numFmtId="0" fontId="108" fillId="84" borderId="49" xfId="0" applyFont="1" applyFill="1" applyBorder="1" applyAlignment="1" applyProtection="1">
      <alignment vertical="center" wrapText="1"/>
      <protection locked="0"/>
    </xf>
    <xf numFmtId="0" fontId="108" fillId="99" borderId="49" xfId="0" applyFont="1" applyFill="1" applyBorder="1" applyAlignment="1" applyProtection="1">
      <alignment vertical="center" wrapText="1"/>
      <protection locked="0"/>
    </xf>
    <xf numFmtId="0" fontId="108" fillId="98" borderId="49" xfId="0" applyFont="1" applyFill="1" applyBorder="1" applyAlignment="1" applyProtection="1">
      <alignment vertical="center" wrapText="1"/>
      <protection locked="0"/>
    </xf>
    <xf numFmtId="9" fontId="119" fillId="90" borderId="49" xfId="0" applyNumberFormat="1" applyFont="1" applyFill="1" applyBorder="1" applyAlignment="1" applyProtection="1">
      <alignment vertical="center" wrapText="1"/>
      <protection locked="0"/>
    </xf>
    <xf numFmtId="9" fontId="119" fillId="105" borderId="49" xfId="0" applyNumberFormat="1" applyFont="1" applyFill="1" applyBorder="1" applyAlignment="1" applyProtection="1">
      <alignment vertical="center" wrapText="1"/>
      <protection locked="0"/>
    </xf>
    <xf numFmtId="0" fontId="119" fillId="105" borderId="48" xfId="0" applyFont="1" applyFill="1" applyBorder="1" applyAlignment="1" applyProtection="1">
      <alignment vertical="center" wrapText="1"/>
      <protection locked="0"/>
    </xf>
    <xf numFmtId="0" fontId="119" fillId="52" borderId="49" xfId="0" applyFont="1" applyFill="1" applyBorder="1" applyAlignment="1" applyProtection="1">
      <alignment vertical="center" wrapText="1"/>
      <protection locked="0"/>
    </xf>
    <xf numFmtId="0" fontId="119" fillId="52" borderId="48" xfId="0" applyFont="1" applyFill="1" applyBorder="1" applyAlignment="1" applyProtection="1">
      <alignment vertical="center" wrapText="1"/>
      <protection locked="0"/>
    </xf>
    <xf numFmtId="0" fontId="119" fillId="104" borderId="49" xfId="0" applyFont="1" applyFill="1" applyBorder="1" applyAlignment="1" applyProtection="1">
      <alignment vertical="center" wrapText="1"/>
      <protection locked="0"/>
    </xf>
    <xf numFmtId="0" fontId="119" fillId="90" borderId="49" xfId="0" applyFont="1" applyFill="1" applyBorder="1" applyAlignment="1" applyProtection="1">
      <alignment vertical="center" wrapText="1"/>
      <protection locked="0" hidden="1"/>
    </xf>
    <xf numFmtId="0" fontId="119" fillId="90" borderId="48" xfId="0" applyFont="1" applyFill="1" applyBorder="1" applyAlignment="1" applyProtection="1">
      <alignment vertical="center" wrapText="1"/>
      <protection locked="0" hidden="1"/>
    </xf>
    <xf numFmtId="0" fontId="119" fillId="90" borderId="49" xfId="0" applyFont="1" applyFill="1" applyBorder="1" applyAlignment="1" applyProtection="1">
      <alignment vertical="center" wrapText="1"/>
      <protection hidden="1"/>
    </xf>
    <xf numFmtId="0" fontId="119" fillId="90" borderId="48" xfId="0" applyFont="1" applyFill="1" applyBorder="1" applyAlignment="1" applyProtection="1">
      <alignment vertical="center" wrapText="1"/>
      <protection hidden="1"/>
    </xf>
    <xf numFmtId="0" fontId="108" fillId="100" borderId="49" xfId="0" applyFont="1" applyFill="1" applyBorder="1" applyAlignment="1" applyProtection="1">
      <alignment vertical="center" wrapText="1"/>
      <protection locked="0"/>
    </xf>
    <xf numFmtId="0" fontId="119" fillId="95" borderId="48" xfId="0" applyFont="1" applyFill="1" applyBorder="1" applyAlignment="1" applyProtection="1">
      <alignment vertical="center" wrapText="1"/>
      <protection locked="0"/>
    </xf>
    <xf numFmtId="0" fontId="119" fillId="95" borderId="51" xfId="0" applyFont="1" applyFill="1" applyBorder="1" applyAlignment="1" applyProtection="1">
      <alignment vertical="center" wrapText="1"/>
      <protection locked="0"/>
    </xf>
    <xf numFmtId="0" fontId="119" fillId="86" borderId="49" xfId="0" applyFont="1" applyFill="1" applyBorder="1" applyAlignment="1" applyProtection="1">
      <alignment vertical="center" wrapText="1"/>
      <protection locked="0"/>
    </xf>
    <xf numFmtId="0" fontId="107" fillId="90" borderId="51" xfId="0" applyFont="1" applyFill="1" applyBorder="1" applyAlignment="1" applyProtection="1">
      <alignment vertical="center" wrapText="1"/>
      <protection locked="0"/>
    </xf>
    <xf numFmtId="0" fontId="119" fillId="90" borderId="55" xfId="0" applyFont="1" applyFill="1" applyBorder="1" applyAlignment="1" applyProtection="1">
      <alignment vertical="center" wrapText="1"/>
      <protection locked="0"/>
    </xf>
    <xf numFmtId="0" fontId="119" fillId="90" borderId="56" xfId="0" applyFont="1" applyFill="1" applyBorder="1" applyAlignment="1" applyProtection="1">
      <alignment vertical="center" wrapText="1"/>
      <protection locked="0"/>
    </xf>
    <xf numFmtId="0" fontId="119" fillId="90" borderId="50" xfId="0" applyFont="1" applyFill="1" applyBorder="1" applyAlignment="1" applyProtection="1">
      <alignment vertical="center" wrapText="1"/>
      <protection locked="0"/>
    </xf>
    <xf numFmtId="9" fontId="107" fillId="105" borderId="49" xfId="0" applyNumberFormat="1" applyFont="1" applyFill="1" applyBorder="1" applyAlignment="1" applyProtection="1">
      <alignment vertical="center" wrapText="1"/>
      <protection locked="0"/>
    </xf>
    <xf numFmtId="0" fontId="107" fillId="105" borderId="48" xfId="0" applyFont="1" applyFill="1" applyBorder="1" applyAlignment="1" applyProtection="1">
      <alignment vertical="center" wrapText="1"/>
      <protection locked="0"/>
    </xf>
    <xf numFmtId="0" fontId="10" fillId="100" borderId="49" xfId="0" applyFont="1" applyFill="1" applyBorder="1" applyAlignment="1" applyProtection="1">
      <alignment vertical="center" wrapText="1"/>
      <protection locked="0"/>
    </xf>
    <xf numFmtId="0" fontId="10" fillId="84" borderId="49" xfId="0" applyFont="1" applyFill="1" applyBorder="1" applyAlignment="1" applyProtection="1">
      <alignment vertical="center" wrapText="1"/>
      <protection locked="0"/>
    </xf>
    <xf numFmtId="0" fontId="10" fillId="99" borderId="49" xfId="0" applyFont="1" applyFill="1" applyBorder="1" applyAlignment="1" applyProtection="1">
      <alignment vertical="center" wrapText="1"/>
      <protection locked="0"/>
    </xf>
    <xf numFmtId="0" fontId="10" fillId="98" borderId="49" xfId="0" applyFont="1" applyFill="1" applyBorder="1" applyAlignment="1" applyProtection="1">
      <alignment vertical="center" wrapText="1"/>
      <protection locked="0"/>
    </xf>
    <xf numFmtId="9" fontId="107" fillId="90" borderId="49" xfId="0" applyNumberFormat="1" applyFont="1" applyFill="1" applyBorder="1" applyAlignment="1" applyProtection="1">
      <alignment vertical="center" wrapText="1"/>
      <protection locked="0"/>
    </xf>
    <xf numFmtId="0" fontId="119" fillId="106" borderId="49" xfId="0" applyFont="1" applyFill="1" applyBorder="1" applyAlignment="1" applyProtection="1">
      <alignment vertical="center" wrapText="1"/>
      <protection locked="0"/>
    </xf>
    <xf numFmtId="0" fontId="119" fillId="90" borderId="54" xfId="0" applyFont="1" applyFill="1" applyBorder="1" applyAlignment="1" applyProtection="1">
      <alignment vertical="center" wrapText="1"/>
      <protection locked="0"/>
    </xf>
    <xf numFmtId="0" fontId="107" fillId="52" borderId="49" xfId="0" applyFont="1" applyFill="1" applyBorder="1" applyAlignment="1" applyProtection="1">
      <alignment vertical="center" wrapText="1"/>
      <protection locked="0"/>
    </xf>
    <xf numFmtId="0" fontId="107" fillId="52" borderId="48" xfId="0" applyFont="1" applyFill="1" applyBorder="1" applyAlignment="1" applyProtection="1">
      <alignment vertical="center" wrapText="1"/>
      <protection locked="0"/>
    </xf>
    <xf numFmtId="0" fontId="107" fillId="90" borderId="49" xfId="0" applyFont="1" applyFill="1" applyBorder="1" applyAlignment="1" applyProtection="1">
      <alignment vertical="center" wrapText="1"/>
      <protection hidden="1"/>
    </xf>
    <xf numFmtId="0" fontId="107" fillId="90" borderId="48" xfId="0" applyFont="1" applyFill="1" applyBorder="1" applyAlignment="1" applyProtection="1">
      <alignment vertical="center" wrapText="1"/>
      <protection hidden="1"/>
    </xf>
    <xf numFmtId="0" fontId="107" fillId="90" borderId="50" xfId="0" applyFont="1" applyFill="1" applyBorder="1" applyAlignment="1" applyProtection="1">
      <alignment vertical="center" wrapText="1"/>
      <protection locked="0"/>
    </xf>
    <xf numFmtId="0" fontId="107" fillId="90" borderId="54" xfId="0" applyFont="1" applyFill="1" applyBorder="1" applyAlignment="1" applyProtection="1">
      <alignment vertical="center" wrapText="1"/>
      <protection locked="0"/>
    </xf>
    <xf numFmtId="0" fontId="107" fillId="90" borderId="49" xfId="0" applyFont="1" applyFill="1" applyBorder="1" applyAlignment="1" applyProtection="1">
      <alignment vertical="center" wrapText="1"/>
      <protection locked="0" hidden="1"/>
    </xf>
    <xf numFmtId="0" fontId="107" fillId="90" borderId="48" xfId="0" applyFont="1" applyFill="1" applyBorder="1" applyAlignment="1" applyProtection="1">
      <alignment vertical="center" wrapText="1"/>
      <protection locked="0" hidden="1"/>
    </xf>
    <xf numFmtId="0" fontId="107" fillId="95" borderId="48" xfId="0" applyFont="1" applyFill="1" applyBorder="1" applyAlignment="1" applyProtection="1">
      <alignment vertical="center" wrapText="1"/>
      <protection locked="0"/>
    </xf>
    <xf numFmtId="0" fontId="107" fillId="95" borderId="51" xfId="0" applyFont="1" applyFill="1" applyBorder="1" applyAlignment="1" applyProtection="1">
      <alignment vertical="center" wrapText="1"/>
      <protection locked="0"/>
    </xf>
    <xf numFmtId="0" fontId="119" fillId="90" borderId="99" xfId="0" applyFont="1" applyFill="1" applyBorder="1" applyAlignment="1" applyProtection="1">
      <alignment vertical="center" wrapText="1"/>
      <protection locked="0"/>
    </xf>
    <xf numFmtId="0" fontId="119" fillId="90" borderId="101" xfId="0" applyFont="1" applyFill="1" applyBorder="1" applyAlignment="1" applyProtection="1">
      <alignment vertical="center" wrapText="1"/>
      <protection locked="0"/>
    </xf>
    <xf numFmtId="0" fontId="119" fillId="90" borderId="98" xfId="0" applyFont="1" applyFill="1" applyBorder="1" applyAlignment="1" applyProtection="1">
      <alignment vertical="center" wrapText="1"/>
      <protection locked="0"/>
    </xf>
    <xf numFmtId="0" fontId="119" fillId="86" borderId="98" xfId="0" applyFont="1" applyFill="1" applyBorder="1" applyAlignment="1" applyProtection="1">
      <alignment vertical="center" wrapText="1"/>
      <protection locked="0"/>
    </xf>
    <xf numFmtId="0" fontId="119" fillId="104" borderId="98" xfId="0" applyFont="1" applyFill="1" applyBorder="1" applyAlignment="1" applyProtection="1">
      <alignment vertical="center" wrapText="1"/>
      <protection locked="0"/>
    </xf>
    <xf numFmtId="0" fontId="107" fillId="90" borderId="98" xfId="0" applyFont="1" applyFill="1" applyBorder="1" applyAlignment="1" applyProtection="1">
      <alignment vertical="center" wrapText="1"/>
      <protection locked="0" hidden="1"/>
    </xf>
    <xf numFmtId="0" fontId="107" fillId="90" borderId="98" xfId="0" applyFont="1" applyFill="1" applyBorder="1" applyAlignment="1" applyProtection="1">
      <alignment vertical="center" wrapText="1"/>
      <protection hidden="1"/>
    </xf>
    <xf numFmtId="0" fontId="107" fillId="90" borderId="83" xfId="0" applyFont="1" applyFill="1" applyBorder="1" applyAlignment="1" applyProtection="1">
      <alignment vertical="center" wrapText="1"/>
      <protection locked="0"/>
    </xf>
    <xf numFmtId="0" fontId="119" fillId="90" borderId="100" xfId="0" applyFont="1" applyFill="1" applyBorder="1" applyAlignment="1" applyProtection="1">
      <alignment vertical="center" wrapText="1"/>
      <protection locked="0"/>
    </xf>
    <xf numFmtId="0" fontId="119" fillId="106" borderId="83" xfId="0" applyFont="1" applyFill="1" applyBorder="1" applyAlignment="1" applyProtection="1">
      <alignment vertical="center" wrapText="1"/>
      <protection locked="0"/>
    </xf>
    <xf numFmtId="0" fontId="134" fillId="90" borderId="83" xfId="0" applyFont="1" applyFill="1" applyBorder="1" applyAlignment="1" applyProtection="1">
      <alignment vertical="center" wrapText="1"/>
      <protection locked="0"/>
    </xf>
    <xf numFmtId="0" fontId="107" fillId="49" borderId="49" xfId="0" applyFont="1" applyFill="1" applyBorder="1" applyAlignment="1" applyProtection="1">
      <alignment vertical="center" wrapText="1"/>
      <protection locked="0"/>
    </xf>
    <xf numFmtId="0" fontId="107" fillId="49" borderId="48" xfId="0" applyFont="1" applyFill="1" applyBorder="1" applyAlignment="1" applyProtection="1">
      <alignment vertical="center" wrapText="1"/>
      <protection locked="0"/>
    </xf>
    <xf numFmtId="0" fontId="107" fillId="90" borderId="55" xfId="0" applyFont="1" applyFill="1" applyBorder="1" applyAlignment="1" applyProtection="1">
      <alignment vertical="center" wrapText="1"/>
      <protection locked="0"/>
    </xf>
    <xf numFmtId="0" fontId="10" fillId="100" borderId="48" xfId="0" applyFont="1" applyFill="1" applyBorder="1" applyAlignment="1" applyProtection="1">
      <alignment vertical="center" wrapText="1"/>
      <protection locked="0"/>
    </xf>
    <xf numFmtId="0" fontId="119" fillId="90" borderId="108" xfId="0" applyFont="1" applyFill="1" applyBorder="1" applyAlignment="1" applyProtection="1">
      <alignment vertical="center" wrapText="1"/>
      <protection locked="0"/>
    </xf>
    <xf numFmtId="0" fontId="119" fillId="111" borderId="49" xfId="0" applyFont="1" applyFill="1" applyBorder="1" applyAlignment="1" applyProtection="1">
      <alignment vertical="center" wrapText="1"/>
      <protection locked="0"/>
    </xf>
    <xf numFmtId="0" fontId="107" fillId="90" borderId="108" xfId="0" applyFont="1" applyFill="1" applyBorder="1" applyAlignment="1" applyProtection="1">
      <alignment vertical="center" wrapText="1"/>
      <protection locked="0"/>
    </xf>
    <xf numFmtId="0" fontId="107" fillId="90" borderId="109" xfId="0" applyFont="1" applyFill="1" applyBorder="1" applyAlignment="1" applyProtection="1">
      <alignment vertical="center" wrapText="1"/>
      <protection locked="0"/>
    </xf>
    <xf numFmtId="0" fontId="134" fillId="90" borderId="110" xfId="0" applyFont="1" applyFill="1" applyBorder="1" applyAlignment="1" applyProtection="1">
      <alignment vertical="center" wrapText="1"/>
      <protection locked="0"/>
    </xf>
    <xf numFmtId="0" fontId="134" fillId="90" borderId="106" xfId="0" applyFont="1" applyFill="1" applyBorder="1" applyAlignment="1" applyProtection="1">
      <alignment vertical="center" wrapText="1"/>
      <protection locked="0"/>
    </xf>
    <xf numFmtId="0" fontId="119" fillId="119" borderId="108" xfId="0" applyFont="1" applyFill="1" applyBorder="1" applyAlignment="1" applyProtection="1">
      <alignment vertical="center" wrapText="1"/>
      <protection locked="0"/>
    </xf>
    <xf numFmtId="0" fontId="119" fillId="119" borderId="49" xfId="0" applyFont="1" applyFill="1" applyBorder="1" applyAlignment="1" applyProtection="1">
      <alignment vertical="center" wrapText="1"/>
      <protection locked="0"/>
    </xf>
    <xf numFmtId="0" fontId="119" fillId="119" borderId="55" xfId="0" applyFont="1" applyFill="1" applyBorder="1" applyAlignment="1" applyProtection="1">
      <alignment vertical="center" wrapText="1"/>
      <protection locked="0"/>
    </xf>
    <xf numFmtId="0" fontId="119" fillId="119" borderId="56" xfId="0" applyFont="1" applyFill="1" applyBorder="1" applyAlignment="1" applyProtection="1">
      <alignment vertical="center" wrapText="1"/>
      <protection locked="0"/>
    </xf>
    <xf numFmtId="0" fontId="119" fillId="119" borderId="50" xfId="0" applyFont="1" applyFill="1" applyBorder="1" applyAlignment="1" applyProtection="1">
      <alignment vertical="center" wrapText="1"/>
      <protection locked="0"/>
    </xf>
    <xf numFmtId="9" fontId="10" fillId="49" borderId="49" xfId="0" applyNumberFormat="1" applyFont="1" applyFill="1" applyBorder="1" applyAlignment="1" applyProtection="1">
      <alignment vertical="center" wrapText="1"/>
      <protection locked="0"/>
    </xf>
    <xf numFmtId="0" fontId="10" fillId="49" borderId="48" xfId="0" applyFont="1" applyFill="1" applyBorder="1" applyAlignment="1" applyProtection="1">
      <alignment vertical="center" wrapText="1"/>
      <protection locked="0"/>
    </xf>
    <xf numFmtId="0" fontId="107" fillId="119" borderId="49" xfId="0" applyFont="1" applyFill="1" applyBorder="1" applyAlignment="1" applyProtection="1">
      <alignment vertical="center" wrapText="1"/>
      <protection locked="0"/>
    </xf>
    <xf numFmtId="0" fontId="107" fillId="119" borderId="49" xfId="0" applyFont="1" applyFill="1" applyBorder="1" applyAlignment="1" applyProtection="1">
      <alignment vertical="center" wrapText="1"/>
      <protection locked="0" hidden="1"/>
    </xf>
    <xf numFmtId="0" fontId="107" fillId="119" borderId="48" xfId="0" applyFont="1" applyFill="1" applyBorder="1" applyAlignment="1" applyProtection="1">
      <alignment vertical="center" wrapText="1"/>
      <protection locked="0" hidden="1"/>
    </xf>
    <xf numFmtId="9" fontId="107" fillId="119" borderId="49" xfId="0" applyNumberFormat="1" applyFont="1" applyFill="1" applyBorder="1" applyAlignment="1" applyProtection="1">
      <alignment vertical="center" wrapText="1"/>
      <protection locked="0"/>
    </xf>
    <xf numFmtId="0" fontId="107" fillId="119" borderId="108" xfId="0" applyFont="1" applyFill="1" applyBorder="1" applyAlignment="1" applyProtection="1">
      <alignment vertical="center" wrapText="1"/>
      <protection locked="0"/>
    </xf>
    <xf numFmtId="0" fontId="107" fillId="119" borderId="109" xfId="0" applyFont="1" applyFill="1" applyBorder="1" applyAlignment="1" applyProtection="1">
      <alignment vertical="center" wrapText="1"/>
      <protection locked="0"/>
    </xf>
    <xf numFmtId="0" fontId="107" fillId="119" borderId="51" xfId="0" applyFont="1" applyFill="1" applyBorder="1" applyAlignment="1" applyProtection="1">
      <alignment vertical="center" wrapText="1"/>
      <protection locked="0"/>
    </xf>
    <xf numFmtId="0" fontId="132" fillId="107" borderId="87" xfId="0" applyFont="1" applyFill="1" applyBorder="1" applyAlignment="1">
      <alignment vertical="center" wrapText="1"/>
    </xf>
    <xf numFmtId="0" fontId="132" fillId="107" borderId="89" xfId="0" applyFont="1" applyFill="1" applyBorder="1" applyAlignment="1">
      <alignment vertical="center" wrapText="1"/>
    </xf>
    <xf numFmtId="0" fontId="107" fillId="119" borderId="49" xfId="0" applyFont="1" applyFill="1" applyBorder="1" applyAlignment="1" applyProtection="1">
      <alignment vertical="center" wrapText="1"/>
      <protection hidden="1"/>
    </xf>
    <xf numFmtId="0" fontId="107" fillId="119" borderId="48" xfId="0" applyFont="1" applyFill="1" applyBorder="1" applyAlignment="1" applyProtection="1">
      <alignment vertical="center" wrapText="1"/>
      <protection hidden="1"/>
    </xf>
    <xf numFmtId="0" fontId="131" fillId="120" borderId="92" xfId="0" applyFont="1" applyFill="1" applyBorder="1" applyAlignment="1">
      <alignment vertical="center" wrapText="1"/>
    </xf>
    <xf numFmtId="0" fontId="131" fillId="120" borderId="93" xfId="0" applyFont="1" applyFill="1" applyBorder="1" applyAlignment="1">
      <alignment vertical="center" wrapText="1"/>
    </xf>
    <xf numFmtId="0" fontId="131" fillId="120" borderId="90" xfId="0" applyFont="1" applyFill="1" applyBorder="1" applyAlignment="1">
      <alignment vertical="center" wrapText="1"/>
    </xf>
    <xf numFmtId="0" fontId="132" fillId="107" borderId="88" xfId="0" applyFont="1" applyFill="1" applyBorder="1" applyAlignment="1">
      <alignment vertical="center" wrapText="1"/>
    </xf>
    <xf numFmtId="0" fontId="132" fillId="107" borderId="97" xfId="0" applyFont="1" applyFill="1" applyBorder="1" applyAlignment="1">
      <alignment vertical="center" wrapText="1"/>
    </xf>
    <xf numFmtId="0" fontId="134" fillId="90" borderId="113" xfId="0" applyFont="1" applyFill="1" applyBorder="1" applyAlignment="1" applyProtection="1">
      <alignment vertical="center" wrapText="1"/>
      <protection locked="0"/>
    </xf>
    <xf numFmtId="0" fontId="134" fillId="90" borderId="114" xfId="0" applyFont="1" applyFill="1" applyBorder="1" applyAlignment="1" applyProtection="1">
      <alignment vertical="center" wrapText="1"/>
      <protection locked="0"/>
    </xf>
    <xf numFmtId="14" fontId="79" fillId="0" borderId="0" xfId="221" applyNumberFormat="1" applyFont="1" applyFill="1" applyBorder="1" applyAlignment="1" applyProtection="1">
      <alignment horizontal="center" vertical="center"/>
      <protection locked="0"/>
    </xf>
    <xf numFmtId="14" fontId="79" fillId="49" borderId="0" xfId="221" applyNumberFormat="1" applyFont="1" applyFill="1" applyBorder="1" applyAlignment="1" applyProtection="1">
      <alignment horizontal="center" vertical="center"/>
      <protection locked="0"/>
    </xf>
    <xf numFmtId="164" fontId="27" fillId="49" borderId="13" xfId="425" applyFont="1" applyFill="1" applyBorder="1"/>
    <xf numFmtId="0" fontId="42" fillId="50" borderId="124" xfId="424" applyFont="1" applyFill="1" applyBorder="1" applyAlignment="1">
      <alignment horizontal="center" vertical="center" wrapText="1"/>
    </xf>
    <xf numFmtId="164" fontId="79" fillId="0" borderId="124" xfId="425" applyFont="1" applyFill="1" applyBorder="1" applyAlignment="1" applyProtection="1">
      <alignment horizontal="center" vertical="center"/>
      <protection locked="0"/>
    </xf>
    <xf numFmtId="0" fontId="0" fillId="0" borderId="124" xfId="0" applyBorder="1"/>
    <xf numFmtId="14" fontId="0" fillId="0" borderId="124" xfId="0" applyNumberFormat="1" applyBorder="1"/>
    <xf numFmtId="0" fontId="70" fillId="0" borderId="125" xfId="0" applyFont="1" applyBorder="1" applyAlignment="1">
      <alignment horizontal="center" vertical="center"/>
    </xf>
    <xf numFmtId="3" fontId="4" fillId="0" borderId="129" xfId="0" applyNumberFormat="1" applyFont="1" applyBorder="1" applyAlignment="1">
      <alignment horizontal="center" vertical="center"/>
    </xf>
    <xf numFmtId="0" fontId="3" fillId="0" borderId="130" xfId="0" applyFont="1" applyBorder="1" applyAlignment="1">
      <alignment horizontal="center" vertical="center"/>
    </xf>
    <xf numFmtId="164" fontId="4" fillId="0" borderId="129" xfId="425" applyFont="1" applyBorder="1" applyAlignment="1">
      <alignment horizontal="center" vertical="center"/>
    </xf>
    <xf numFmtId="0" fontId="2" fillId="0" borderId="111" xfId="0" applyFont="1" applyBorder="1" applyAlignment="1">
      <alignment horizontal="center" vertical="center"/>
    </xf>
    <xf numFmtId="0" fontId="0" fillId="0" borderId="111" xfId="0" applyBorder="1"/>
    <xf numFmtId="14" fontId="69" fillId="5" borderId="111" xfId="0" applyNumberFormat="1" applyFont="1" applyFill="1" applyBorder="1" applyAlignment="1">
      <alignment horizontal="center" vertical="top"/>
    </xf>
    <xf numFmtId="4" fontId="2" fillId="0" borderId="111" xfId="0" applyNumberFormat="1" applyFont="1" applyBorder="1" applyAlignment="1">
      <alignment horizontal="center" vertical="center"/>
    </xf>
    <xf numFmtId="164" fontId="4" fillId="5" borderId="111" xfId="425" applyFont="1" applyFill="1" applyBorder="1" applyAlignment="1">
      <alignment horizontal="right" vertical="center"/>
    </xf>
    <xf numFmtId="4" fontId="2" fillId="3" borderId="111" xfId="0" applyNumberFormat="1" applyFont="1" applyFill="1" applyBorder="1" applyAlignment="1">
      <alignment horizontal="right" vertical="center"/>
    </xf>
    <xf numFmtId="0" fontId="75" fillId="126" borderId="58" xfId="0" applyFont="1" applyFill="1" applyBorder="1" applyAlignment="1">
      <alignment horizontal="center" vertical="center"/>
    </xf>
    <xf numFmtId="0" fontId="2" fillId="126" borderId="111" xfId="0" applyFont="1" applyFill="1" applyBorder="1" applyAlignment="1">
      <alignment horizontal="center" vertical="center"/>
    </xf>
    <xf numFmtId="0" fontId="0" fillId="126" borderId="111" xfId="0" applyFill="1" applyBorder="1"/>
    <xf numFmtId="14" fontId="69" fillId="126" borderId="111" xfId="0" applyNumberFormat="1" applyFont="1" applyFill="1" applyBorder="1" applyAlignment="1">
      <alignment horizontal="center" vertical="top"/>
    </xf>
    <xf numFmtId="4" fontId="2" fillId="126" borderId="111" xfId="0" applyNumberFormat="1" applyFont="1" applyFill="1" applyBorder="1" applyAlignment="1">
      <alignment horizontal="center" vertical="center"/>
    </xf>
    <xf numFmtId="164" fontId="4" fillId="126" borderId="111" xfId="425" applyFont="1" applyFill="1" applyBorder="1" applyAlignment="1">
      <alignment horizontal="right" vertical="center"/>
    </xf>
    <xf numFmtId="4" fontId="2" fillId="126" borderId="111" xfId="0" applyNumberFormat="1" applyFont="1" applyFill="1" applyBorder="1" applyAlignment="1">
      <alignment horizontal="right" vertical="center"/>
    </xf>
    <xf numFmtId="4" fontId="69" fillId="126" borderId="0" xfId="0" applyNumberFormat="1" applyFont="1" applyFill="1" applyAlignment="1">
      <alignment horizontal="center"/>
    </xf>
    <xf numFmtId="0" fontId="0" fillId="126" borderId="0" xfId="0" applyFill="1"/>
    <xf numFmtId="0" fontId="0" fillId="126" borderId="0" xfId="0" applyFill="1" applyAlignment="1">
      <alignment horizontal="center"/>
    </xf>
    <xf numFmtId="9" fontId="0" fillId="126" borderId="0" xfId="374" applyFont="1" applyFill="1" applyAlignment="1">
      <alignment horizontal="center"/>
    </xf>
    <xf numFmtId="14" fontId="95" fillId="0" borderId="0" xfId="0" applyNumberFormat="1" applyFont="1"/>
    <xf numFmtId="14" fontId="95" fillId="0" borderId="0" xfId="0" applyNumberFormat="1" applyFont="1" applyAlignment="1">
      <alignment horizontal="center" vertical="center"/>
    </xf>
    <xf numFmtId="14" fontId="104" fillId="49" borderId="124" xfId="0" applyNumberFormat="1" applyFont="1" applyFill="1" applyBorder="1" applyAlignment="1">
      <alignment horizontal="center"/>
    </xf>
    <xf numFmtId="14" fontId="0" fillId="88" borderId="111" xfId="0" applyNumberFormat="1" applyFill="1" applyBorder="1"/>
    <xf numFmtId="14" fontId="0" fillId="0" borderId="111" xfId="0" applyNumberFormat="1" applyBorder="1"/>
    <xf numFmtId="0" fontId="0" fillId="127" borderId="0" xfId="0" applyFill="1"/>
    <xf numFmtId="164" fontId="79" fillId="127" borderId="124" xfId="425" applyFont="1" applyFill="1" applyBorder="1" applyAlignment="1" applyProtection="1">
      <alignment horizontal="center" vertical="center"/>
      <protection locked="0"/>
    </xf>
    <xf numFmtId="0" fontId="27" fillId="127" borderId="0" xfId="424" applyFill="1"/>
    <xf numFmtId="14" fontId="79" fillId="127" borderId="13" xfId="221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/>
    <xf numFmtId="0" fontId="72" fillId="112" borderId="124" xfId="0" applyFont="1" applyFill="1" applyBorder="1" applyAlignment="1">
      <alignment horizontal="center" wrapText="1"/>
    </xf>
    <xf numFmtId="14" fontId="104" fillId="112" borderId="0" xfId="0" applyNumberFormat="1" applyFont="1" applyFill="1"/>
    <xf numFmtId="0" fontId="0" fillId="112" borderId="0" xfId="0" applyFill="1"/>
    <xf numFmtId="14" fontId="0" fillId="110" borderId="83" xfId="0" applyNumberFormat="1" applyFill="1" applyBorder="1"/>
    <xf numFmtId="14" fontId="0" fillId="5" borderId="0" xfId="425" applyNumberFormat="1" applyFont="1" applyFill="1"/>
    <xf numFmtId="173" fontId="10" fillId="4" borderId="131" xfId="387" applyFont="1" applyFill="1" applyBorder="1" applyAlignment="1" applyProtection="1">
      <alignment horizontal="center" vertical="center"/>
      <protection locked="0"/>
    </xf>
    <xf numFmtId="173" fontId="10" fillId="4" borderId="125" xfId="387" applyFont="1" applyFill="1" applyBorder="1" applyAlignment="1" applyProtection="1">
      <alignment horizontal="center" vertical="center"/>
      <protection locked="0"/>
    </xf>
    <xf numFmtId="0" fontId="10" fillId="4" borderId="132" xfId="0" applyFont="1" applyFill="1" applyBorder="1" applyAlignment="1" applyProtection="1">
      <alignment vertical="center"/>
      <protection locked="0"/>
    </xf>
    <xf numFmtId="0" fontId="79" fillId="0" borderId="0" xfId="3427" quotePrefix="1" applyFont="1" applyAlignment="1" applyProtection="1">
      <alignment horizontal="center"/>
      <protection locked="0"/>
    </xf>
    <xf numFmtId="0" fontId="10" fillId="4" borderId="133" xfId="0" applyFont="1" applyFill="1" applyBorder="1" applyAlignment="1" applyProtection="1">
      <alignment vertical="center"/>
      <protection locked="0"/>
    </xf>
    <xf numFmtId="1" fontId="10" fillId="4" borderId="134" xfId="387" applyNumberFormat="1" applyFont="1" applyFill="1" applyBorder="1" applyAlignment="1" applyProtection="1">
      <alignment horizontal="center" vertical="center"/>
      <protection locked="0"/>
    </xf>
    <xf numFmtId="0" fontId="94" fillId="0" borderId="0" xfId="0" applyFont="1"/>
    <xf numFmtId="0" fontId="10" fillId="4" borderId="133" xfId="0" applyFont="1" applyFill="1" applyBorder="1" applyAlignment="1" applyProtection="1">
      <alignment horizontal="left" vertical="center"/>
      <protection locked="0"/>
    </xf>
    <xf numFmtId="14" fontId="79" fillId="5" borderId="111" xfId="0" applyNumberFormat="1" applyFont="1" applyFill="1" applyBorder="1" applyAlignment="1" applyProtection="1">
      <alignment horizontal="center" vertical="center"/>
      <protection locked="0"/>
    </xf>
    <xf numFmtId="0" fontId="10" fillId="5" borderId="131" xfId="0" applyFont="1" applyFill="1" applyBorder="1" applyAlignment="1" applyProtection="1">
      <alignment vertical="center"/>
      <protection locked="0"/>
    </xf>
    <xf numFmtId="0" fontId="10" fillId="5" borderId="111" xfId="387" applyNumberFormat="1" applyFont="1" applyFill="1" applyBorder="1" applyAlignment="1" applyProtection="1">
      <alignment horizontal="center" vertical="center"/>
      <protection locked="0"/>
    </xf>
    <xf numFmtId="173" fontId="10" fillId="5" borderId="0" xfId="387" applyFont="1" applyFill="1" applyBorder="1" applyAlignment="1" applyProtection="1">
      <alignment horizontal="center" vertical="center" wrapText="1"/>
      <protection locked="0"/>
    </xf>
    <xf numFmtId="0" fontId="107" fillId="128" borderId="135" xfId="0" applyFont="1" applyFill="1" applyBorder="1" applyAlignment="1" applyProtection="1">
      <alignment horizontal="center" vertical="center" wrapText="1"/>
      <protection locked="0"/>
    </xf>
    <xf numFmtId="0" fontId="107" fillId="52" borderId="135" xfId="0" applyFont="1" applyFill="1" applyBorder="1" applyAlignment="1" applyProtection="1">
      <alignment horizontal="center" vertical="center" wrapText="1"/>
      <protection locked="0"/>
    </xf>
    <xf numFmtId="0" fontId="108" fillId="85" borderId="136" xfId="0" applyFont="1" applyFill="1" applyBorder="1" applyAlignment="1" applyProtection="1">
      <alignment horizontal="left" vertical="center"/>
      <protection locked="0"/>
    </xf>
    <xf numFmtId="0" fontId="10" fillId="5" borderId="125" xfId="0" applyFont="1" applyFill="1" applyBorder="1" applyAlignment="1" applyProtection="1">
      <alignment horizontal="center" vertical="center" wrapText="1"/>
      <protection locked="0"/>
    </xf>
    <xf numFmtId="0" fontId="10" fillId="0" borderId="137" xfId="0" applyFont="1" applyBorder="1" applyAlignment="1" applyProtection="1">
      <alignment vertical="center"/>
      <protection locked="0"/>
    </xf>
    <xf numFmtId="0" fontId="133" fillId="0" borderId="111" xfId="0" applyFont="1" applyBorder="1" applyAlignment="1" applyProtection="1">
      <alignment horizontal="center" vertical="center" wrapText="1"/>
      <protection locked="0"/>
    </xf>
    <xf numFmtId="2" fontId="10" fillId="0" borderId="111" xfId="0" applyNumberFormat="1" applyFont="1" applyBorder="1" applyAlignment="1" applyProtection="1">
      <alignment vertical="center" wrapText="1"/>
      <protection locked="0"/>
    </xf>
    <xf numFmtId="164" fontId="10" fillId="0" borderId="111" xfId="425" applyFont="1" applyBorder="1" applyAlignment="1" applyProtection="1">
      <alignment vertical="center" wrapText="1"/>
      <protection locked="0"/>
    </xf>
    <xf numFmtId="0" fontId="146" fillId="0" borderId="137" xfId="0" applyFont="1" applyBorder="1" applyAlignment="1" applyProtection="1">
      <alignment vertical="center"/>
      <protection locked="0"/>
    </xf>
    <xf numFmtId="2" fontId="146" fillId="0" borderId="111" xfId="0" applyNumberFormat="1" applyFont="1" applyBorder="1" applyAlignment="1" applyProtection="1">
      <alignment vertical="center" wrapText="1"/>
      <protection locked="0"/>
    </xf>
    <xf numFmtId="0" fontId="147" fillId="0" borderId="137" xfId="0" applyFont="1" applyBorder="1" applyAlignment="1" applyProtection="1">
      <alignment vertical="center"/>
      <protection locked="0"/>
    </xf>
    <xf numFmtId="2" fontId="147" fillId="0" borderId="111" xfId="0" applyNumberFormat="1" applyFont="1" applyBorder="1" applyAlignment="1" applyProtection="1">
      <alignment vertical="center" wrapText="1"/>
      <protection locked="0"/>
    </xf>
    <xf numFmtId="0" fontId="107" fillId="128" borderId="135" xfId="0" applyFont="1" applyFill="1" applyBorder="1" applyAlignment="1" applyProtection="1">
      <alignment vertical="center"/>
      <protection locked="0"/>
    </xf>
    <xf numFmtId="164" fontId="107" fillId="128" borderId="138" xfId="3428" applyFont="1" applyFill="1" applyBorder="1" applyAlignment="1" applyProtection="1">
      <alignment horizontal="center" vertical="center"/>
      <protection locked="0"/>
    </xf>
    <xf numFmtId="164" fontId="107" fillId="128" borderId="138" xfId="425" applyFont="1" applyFill="1" applyBorder="1" applyAlignment="1" applyProtection="1">
      <alignment horizontal="center" vertical="center"/>
      <protection locked="0"/>
    </xf>
    <xf numFmtId="164" fontId="146" fillId="49" borderId="138" xfId="3428" applyFont="1" applyFill="1" applyBorder="1" applyAlignment="1" applyProtection="1">
      <alignment horizontal="center" vertical="center"/>
      <protection locked="0"/>
    </xf>
    <xf numFmtId="0" fontId="133" fillId="5" borderId="131" xfId="0" applyFont="1" applyFill="1" applyBorder="1" applyAlignment="1" applyProtection="1">
      <alignment horizontal="center" vertical="center" wrapText="1"/>
      <protection locked="0"/>
    </xf>
    <xf numFmtId="0" fontId="10" fillId="0" borderId="111" xfId="0" applyFont="1" applyBorder="1" applyAlignment="1" applyProtection="1">
      <alignment horizontal="left" vertical="center"/>
      <protection locked="0"/>
    </xf>
    <xf numFmtId="0" fontId="146" fillId="0" borderId="111" xfId="0" applyFont="1" applyBorder="1" applyAlignment="1" applyProtection="1">
      <alignment vertical="center"/>
      <protection locked="0"/>
    </xf>
    <xf numFmtId="0" fontId="10" fillId="0" borderId="111" xfId="0" applyFont="1" applyBorder="1" applyAlignment="1" applyProtection="1">
      <alignment vertical="center"/>
      <protection locked="0"/>
    </xf>
    <xf numFmtId="0" fontId="108" fillId="85" borderId="111" xfId="0" applyFont="1" applyFill="1" applyBorder="1" applyAlignment="1" applyProtection="1">
      <alignment horizontal="left" vertical="center"/>
      <protection locked="0"/>
    </xf>
    <xf numFmtId="164" fontId="133" fillId="0" borderId="0" xfId="427" applyFont="1" applyFill="1" applyBorder="1" applyAlignment="1" applyProtection="1">
      <alignment horizontal="center" vertical="center"/>
      <protection locked="0"/>
    </xf>
    <xf numFmtId="2" fontId="10" fillId="112" borderId="111" xfId="0" applyNumberFormat="1" applyFont="1" applyFill="1" applyBorder="1" applyAlignment="1" applyProtection="1">
      <alignment vertical="center" wrapText="1"/>
      <protection locked="0"/>
    </xf>
    <xf numFmtId="164" fontId="133" fillId="5" borderId="0" xfId="427" applyFont="1" applyFill="1" applyBorder="1" applyAlignment="1" applyProtection="1">
      <alignment horizontal="center" vertical="center"/>
      <protection locked="0"/>
    </xf>
    <xf numFmtId="2" fontId="133" fillId="0" borderId="111" xfId="0" applyNumberFormat="1" applyFont="1" applyBorder="1" applyAlignment="1" applyProtection="1">
      <alignment vertical="center" wrapText="1"/>
      <protection locked="0"/>
    </xf>
    <xf numFmtId="2" fontId="133" fillId="5" borderId="111" xfId="0" applyNumberFormat="1" applyFont="1" applyFill="1" applyBorder="1" applyAlignment="1" applyProtection="1">
      <alignment horizontal="center" vertical="center" wrapText="1"/>
      <protection locked="0"/>
    </xf>
    <xf numFmtId="2" fontId="133" fillId="5" borderId="111" xfId="0" applyNumberFormat="1" applyFont="1" applyFill="1" applyBorder="1" applyAlignment="1" applyProtection="1">
      <alignment horizontal="right" vertical="center" wrapText="1"/>
      <protection locked="0"/>
    </xf>
    <xf numFmtId="2" fontId="133" fillId="49" borderId="111" xfId="0" applyNumberFormat="1" applyFont="1" applyFill="1" applyBorder="1" applyAlignment="1" applyProtection="1">
      <alignment horizontal="right" vertical="center" wrapText="1"/>
      <protection locked="0"/>
    </xf>
    <xf numFmtId="0" fontId="10" fillId="4" borderId="0" xfId="0" applyFont="1" applyFill="1" applyAlignment="1" applyProtection="1">
      <alignment vertical="center"/>
      <protection locked="0"/>
    </xf>
    <xf numFmtId="164" fontId="10" fillId="5" borderId="0" xfId="427" applyFont="1" applyFill="1" applyBorder="1" applyAlignment="1" applyProtection="1">
      <alignment horizontal="center" vertical="center"/>
      <protection locked="0"/>
    </xf>
    <xf numFmtId="164" fontId="7" fillId="5" borderId="0" xfId="427" applyFont="1" applyFill="1" applyBorder="1" applyAlignment="1" applyProtection="1">
      <alignment horizontal="center" vertical="center"/>
      <protection locked="0"/>
    </xf>
    <xf numFmtId="0" fontId="107" fillId="128" borderId="137" xfId="0" applyFont="1" applyFill="1" applyBorder="1" applyAlignment="1" applyProtection="1">
      <alignment vertical="center"/>
      <protection hidden="1"/>
    </xf>
    <xf numFmtId="164" fontId="107" fillId="128" borderId="111" xfId="427" applyFont="1" applyFill="1" applyBorder="1" applyAlignment="1" applyProtection="1">
      <alignment horizontal="center" vertical="center"/>
      <protection hidden="1"/>
    </xf>
    <xf numFmtId="0" fontId="10" fillId="4" borderId="132" xfId="0" applyFont="1" applyFill="1" applyBorder="1" applyAlignment="1" applyProtection="1">
      <alignment vertical="center"/>
      <protection hidden="1"/>
    </xf>
    <xf numFmtId="4" fontId="10" fillId="4" borderId="132" xfId="0" applyNumberFormat="1" applyFont="1" applyFill="1" applyBorder="1" applyAlignment="1" applyProtection="1">
      <alignment vertical="center"/>
      <protection hidden="1"/>
    </xf>
    <xf numFmtId="4" fontId="107" fillId="129" borderId="111" xfId="3428" applyNumberFormat="1" applyFont="1" applyFill="1" applyBorder="1" applyAlignment="1" applyProtection="1">
      <alignment horizontal="center" vertical="center"/>
      <protection hidden="1"/>
    </xf>
    <xf numFmtId="164" fontId="10" fillId="4" borderId="111" xfId="427" applyFont="1" applyFill="1" applyBorder="1" applyAlignment="1" applyProtection="1">
      <alignment horizontal="left" vertical="center"/>
      <protection hidden="1"/>
    </xf>
    <xf numFmtId="4" fontId="10" fillId="4" borderId="111" xfId="3428" applyNumberFormat="1" applyFont="1" applyFill="1" applyBorder="1" applyAlignment="1" applyProtection="1">
      <alignment horizontal="right" vertical="center"/>
      <protection hidden="1"/>
    </xf>
    <xf numFmtId="164" fontId="146" fillId="4" borderId="111" xfId="427" applyFont="1" applyFill="1" applyBorder="1" applyAlignment="1" applyProtection="1">
      <alignment horizontal="right" vertical="center"/>
      <protection hidden="1"/>
    </xf>
    <xf numFmtId="164" fontId="10" fillId="86" borderId="111" xfId="3428" applyFont="1" applyFill="1" applyBorder="1" applyAlignment="1" applyProtection="1">
      <alignment horizontal="center" vertical="center"/>
      <protection hidden="1"/>
    </xf>
    <xf numFmtId="0" fontId="10" fillId="4" borderId="0" xfId="0" applyFont="1" applyFill="1" applyAlignment="1" applyProtection="1">
      <alignment vertical="center"/>
      <protection hidden="1"/>
    </xf>
    <xf numFmtId="164" fontId="108" fillId="85" borderId="139" xfId="427" applyFont="1" applyFill="1" applyBorder="1" applyAlignment="1" applyProtection="1">
      <alignment horizontal="center" vertical="center" wrapText="1"/>
      <protection locked="0"/>
    </xf>
    <xf numFmtId="164" fontId="10" fillId="5" borderId="125" xfId="427" applyFont="1" applyFill="1" applyBorder="1" applyAlignment="1" applyProtection="1">
      <alignment horizontal="center" vertical="center"/>
      <protection locked="0"/>
    </xf>
    <xf numFmtId="2" fontId="10" fillId="0" borderId="111" xfId="0" applyNumberFormat="1" applyFont="1" applyBorder="1" applyAlignment="1" applyProtection="1">
      <alignment vertical="center"/>
      <protection locked="0"/>
    </xf>
    <xf numFmtId="2" fontId="10" fillId="0" borderId="111" xfId="427" applyNumberFormat="1" applyFont="1" applyFill="1" applyBorder="1" applyAlignment="1" applyProtection="1">
      <alignment horizontal="center" vertical="center" wrapText="1"/>
      <protection locked="0"/>
    </xf>
    <xf numFmtId="2" fontId="146" fillId="0" borderId="111" xfId="427" applyNumberFormat="1" applyFont="1" applyFill="1" applyBorder="1" applyAlignment="1" applyProtection="1">
      <alignment horizontal="center" vertical="center"/>
      <protection locked="0"/>
    </xf>
    <xf numFmtId="0" fontId="10" fillId="4" borderId="111" xfId="0" applyFont="1" applyFill="1" applyBorder="1" applyAlignment="1" applyProtection="1">
      <alignment horizontal="center" vertical="center"/>
      <protection locked="0"/>
    </xf>
    <xf numFmtId="164" fontId="10" fillId="86" borderId="111" xfId="427" applyFont="1" applyFill="1" applyBorder="1" applyAlignment="1" applyProtection="1">
      <alignment horizontal="center" vertical="center"/>
      <protection locked="0"/>
    </xf>
    <xf numFmtId="0" fontId="107" fillId="5" borderId="140" xfId="0" applyFont="1" applyFill="1" applyBorder="1" applyAlignment="1" applyProtection="1">
      <alignment horizontal="center" vertical="center"/>
      <protection locked="0"/>
    </xf>
    <xf numFmtId="164" fontId="146" fillId="5" borderId="0" xfId="427" applyFont="1" applyFill="1" applyBorder="1" applyAlignment="1" applyProtection="1">
      <alignment horizontal="center" vertical="center"/>
      <protection locked="0"/>
    </xf>
    <xf numFmtId="0" fontId="10" fillId="4" borderId="131" xfId="0" applyFont="1" applyFill="1" applyBorder="1" applyAlignment="1" applyProtection="1">
      <alignment horizontal="center" vertical="center"/>
      <protection locked="0"/>
    </xf>
    <xf numFmtId="164" fontId="107" fillId="128" borderId="141" xfId="427" applyFont="1" applyFill="1" applyBorder="1" applyAlignment="1" applyProtection="1">
      <alignment horizontal="center" vertical="center" wrapText="1"/>
      <protection locked="0"/>
    </xf>
    <xf numFmtId="164" fontId="146" fillId="49" borderId="141" xfId="427" applyFont="1" applyFill="1" applyBorder="1" applyAlignment="1" applyProtection="1">
      <alignment horizontal="center" vertical="center" wrapText="1"/>
      <protection locked="0"/>
    </xf>
    <xf numFmtId="164" fontId="10" fillId="49" borderId="131" xfId="427" applyFont="1" applyFill="1" applyBorder="1" applyAlignment="1" applyProtection="1">
      <alignment horizontal="center" vertical="center"/>
      <protection locked="0"/>
    </xf>
    <xf numFmtId="164" fontId="94" fillId="0" borderId="0" xfId="425" applyFont="1"/>
    <xf numFmtId="0" fontId="92" fillId="0" borderId="0" xfId="0" applyFont="1"/>
    <xf numFmtId="0" fontId="146" fillId="4" borderId="131" xfId="0" applyFont="1" applyFill="1" applyBorder="1" applyAlignment="1" applyProtection="1">
      <alignment vertical="center"/>
      <protection hidden="1"/>
    </xf>
    <xf numFmtId="9" fontId="10" fillId="4" borderId="131" xfId="374" applyFont="1" applyFill="1" applyBorder="1" applyAlignment="1" applyProtection="1">
      <alignment horizontal="center" vertical="center"/>
      <protection hidden="1"/>
    </xf>
    <xf numFmtId="164" fontId="10" fillId="4" borderId="0" xfId="425" applyFont="1" applyFill="1" applyAlignment="1" applyProtection="1">
      <alignment vertical="center"/>
      <protection hidden="1"/>
    </xf>
    <xf numFmtId="43" fontId="0" fillId="112" borderId="0" xfId="0" applyNumberFormat="1" applyFill="1"/>
    <xf numFmtId="9" fontId="0" fillId="0" borderId="0" xfId="374" applyFont="1"/>
    <xf numFmtId="164" fontId="2" fillId="0" borderId="111" xfId="425" applyFont="1" applyFill="1" applyBorder="1" applyAlignment="1">
      <alignment horizontal="center" vertical="center"/>
    </xf>
    <xf numFmtId="0" fontId="69" fillId="130" borderId="111" xfId="0" applyFont="1" applyFill="1" applyBorder="1" applyAlignment="1">
      <alignment horizontal="left" vertical="top"/>
    </xf>
    <xf numFmtId="164" fontId="69" fillId="5" borderId="43" xfId="425" applyFont="1" applyFill="1" applyBorder="1" applyAlignment="1">
      <alignment horizontal="center" vertical="top"/>
    </xf>
    <xf numFmtId="43" fontId="0" fillId="5" borderId="0" xfId="0" applyNumberFormat="1" applyFill="1" applyAlignment="1">
      <alignment horizontal="center"/>
    </xf>
    <xf numFmtId="164" fontId="2" fillId="0" borderId="111" xfId="425" applyFont="1" applyBorder="1" applyAlignment="1">
      <alignment horizontal="center" vertical="center"/>
    </xf>
    <xf numFmtId="164" fontId="69" fillId="5" borderId="105" xfId="425" applyFont="1" applyFill="1" applyBorder="1" applyAlignment="1">
      <alignment horizontal="center" vertical="top"/>
    </xf>
    <xf numFmtId="0" fontId="0" fillId="0" borderId="60" xfId="0" applyBorder="1"/>
    <xf numFmtId="0" fontId="0" fillId="0" borderId="0" xfId="0"/>
    <xf numFmtId="0" fontId="72" fillId="50" borderId="59" xfId="0" applyFont="1" applyFill="1" applyBorder="1" applyAlignment="1">
      <alignment horizontal="center" wrapText="1"/>
    </xf>
    <xf numFmtId="0" fontId="72" fillId="50" borderId="60" xfId="0" applyFont="1" applyFill="1" applyBorder="1" applyAlignment="1">
      <alignment horizontal="center" wrapText="1"/>
    </xf>
    <xf numFmtId="0" fontId="72" fillId="50" borderId="61" xfId="0" applyFont="1" applyFill="1" applyBorder="1" applyAlignment="1">
      <alignment horizontal="center" wrapText="1"/>
    </xf>
    <xf numFmtId="0" fontId="0" fillId="88" borderId="0" xfId="0" applyFill="1"/>
    <xf numFmtId="0" fontId="0" fillId="49" borderId="0" xfId="0" applyFill="1"/>
    <xf numFmtId="0" fontId="5" fillId="2" borderId="66" xfId="0" applyFont="1" applyFill="1" applyBorder="1" applyAlignment="1">
      <alignment horizontal="center" vertical="center" wrapText="1"/>
    </xf>
    <xf numFmtId="0" fontId="5" fillId="2" borderId="126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68" xfId="0" applyFont="1" applyFill="1" applyBorder="1" applyAlignment="1">
      <alignment horizontal="center" vertical="center" wrapText="1"/>
    </xf>
    <xf numFmtId="0" fontId="5" fillId="2" borderId="128" xfId="0" applyFont="1" applyFill="1" applyBorder="1" applyAlignment="1">
      <alignment horizontal="center" vertical="center" wrapText="1"/>
    </xf>
    <xf numFmtId="0" fontId="68" fillId="5" borderId="0" xfId="0" applyFont="1" applyFill="1" applyAlignment="1">
      <alignment horizontal="center" vertical="center" wrapText="1"/>
    </xf>
    <xf numFmtId="49" fontId="5" fillId="2" borderId="66" xfId="0" applyNumberFormat="1" applyFont="1" applyFill="1" applyBorder="1" applyAlignment="1">
      <alignment horizontal="center" vertical="center" wrapText="1"/>
    </xf>
    <xf numFmtId="49" fontId="5" fillId="2" borderId="126" xfId="0" applyNumberFormat="1" applyFont="1" applyFill="1" applyBorder="1" applyAlignment="1">
      <alignment horizontal="center" vertical="center" wrapText="1"/>
    </xf>
    <xf numFmtId="0" fontId="5" fillId="2" borderId="67" xfId="0" applyFont="1" applyFill="1" applyBorder="1" applyAlignment="1">
      <alignment horizontal="center" vertical="center" wrapText="1"/>
    </xf>
    <xf numFmtId="0" fontId="5" fillId="2" borderId="127" xfId="0" applyFont="1" applyFill="1" applyBorder="1" applyAlignment="1">
      <alignment horizontal="center" vertical="center" wrapText="1"/>
    </xf>
    <xf numFmtId="14" fontId="14" fillId="5" borderId="80" xfId="4" applyNumberFormat="1" applyFont="1" applyFill="1" applyBorder="1" applyAlignment="1">
      <alignment horizontal="left" vertical="top" wrapText="1"/>
    </xf>
    <xf numFmtId="14" fontId="14" fillId="5" borderId="74" xfId="4" applyNumberFormat="1" applyFont="1" applyFill="1" applyBorder="1" applyAlignment="1">
      <alignment horizontal="left" vertical="top" wrapText="1"/>
    </xf>
    <xf numFmtId="14" fontId="14" fillId="5" borderId="75" xfId="4" applyNumberFormat="1" applyFont="1" applyFill="1" applyBorder="1" applyAlignment="1">
      <alignment horizontal="left" vertical="top" wrapText="1"/>
    </xf>
    <xf numFmtId="14" fontId="14" fillId="5" borderId="9" xfId="4" applyNumberFormat="1" applyFont="1" applyFill="1" applyBorder="1" applyAlignment="1">
      <alignment horizontal="left" vertical="top" wrapText="1"/>
    </xf>
    <xf numFmtId="14" fontId="14" fillId="5" borderId="0" xfId="4" applyNumberFormat="1" applyFont="1" applyFill="1" applyAlignment="1">
      <alignment horizontal="left" vertical="top" wrapText="1"/>
    </xf>
    <xf numFmtId="14" fontId="14" fillId="5" borderId="10" xfId="4" applyNumberFormat="1" applyFont="1" applyFill="1" applyBorder="1" applyAlignment="1">
      <alignment horizontal="left" vertical="top" wrapText="1"/>
    </xf>
    <xf numFmtId="0" fontId="14" fillId="5" borderId="0" xfId="4" applyFont="1" applyFill="1" applyAlignment="1">
      <alignment horizontal="center"/>
    </xf>
    <xf numFmtId="0" fontId="100" fillId="5" borderId="9" xfId="4" applyFont="1" applyFill="1" applyBorder="1" applyAlignment="1">
      <alignment horizontal="center" vertical="center"/>
    </xf>
    <xf numFmtId="0" fontId="100" fillId="5" borderId="0" xfId="4" applyFont="1" applyFill="1" applyAlignment="1">
      <alignment horizontal="center" vertical="center"/>
    </xf>
    <xf numFmtId="0" fontId="100" fillId="5" borderId="10" xfId="4" applyFont="1" applyFill="1" applyBorder="1" applyAlignment="1">
      <alignment horizontal="center" vertical="center"/>
    </xf>
    <xf numFmtId="0" fontId="23" fillId="5" borderId="70" xfId="4" applyFont="1" applyFill="1" applyBorder="1" applyAlignment="1">
      <alignment horizontal="center" vertical="center" wrapText="1"/>
    </xf>
    <xf numFmtId="0" fontId="23" fillId="5" borderId="78" xfId="4" applyFont="1" applyFill="1" applyBorder="1" applyAlignment="1">
      <alignment horizontal="center" vertical="center" wrapText="1"/>
    </xf>
    <xf numFmtId="0" fontId="23" fillId="5" borderId="79" xfId="4" applyFont="1" applyFill="1" applyBorder="1" applyAlignment="1">
      <alignment horizontal="center" vertical="center" wrapText="1"/>
    </xf>
    <xf numFmtId="0" fontId="97" fillId="5" borderId="70" xfId="4" applyFont="1" applyFill="1" applyBorder="1" applyAlignment="1">
      <alignment horizontal="center" vertical="center"/>
    </xf>
    <xf numFmtId="0" fontId="97" fillId="5" borderId="78" xfId="4" applyFont="1" applyFill="1" applyBorder="1" applyAlignment="1">
      <alignment horizontal="center" vertical="center"/>
    </xf>
    <xf numFmtId="0" fontId="97" fillId="5" borderId="79" xfId="4" applyFont="1" applyFill="1" applyBorder="1" applyAlignment="1">
      <alignment horizontal="center" vertical="center"/>
    </xf>
    <xf numFmtId="4" fontId="14" fillId="5" borderId="37" xfId="4" applyNumberFormat="1" applyFont="1" applyFill="1" applyBorder="1" applyAlignment="1">
      <alignment horizontal="center" vertical="center"/>
    </xf>
    <xf numFmtId="0" fontId="14" fillId="5" borderId="36" xfId="4" applyFont="1" applyFill="1" applyBorder="1" applyAlignment="1">
      <alignment horizontal="center" vertical="center"/>
    </xf>
    <xf numFmtId="0" fontId="17" fillId="5" borderId="74" xfId="4" applyFont="1" applyFill="1" applyBorder="1" applyAlignment="1">
      <alignment horizontal="center" vertical="center"/>
    </xf>
    <xf numFmtId="0" fontId="17" fillId="5" borderId="75" xfId="4" applyFont="1" applyFill="1" applyBorder="1" applyAlignment="1">
      <alignment horizontal="center" vertical="center"/>
    </xf>
    <xf numFmtId="0" fontId="14" fillId="5" borderId="80" xfId="4" applyFont="1" applyFill="1" applyBorder="1" applyAlignment="1">
      <alignment horizontal="justify" vertical="top"/>
    </xf>
    <xf numFmtId="0" fontId="14" fillId="5" borderId="0" xfId="4" applyFont="1" applyFill="1" applyAlignment="1">
      <alignment horizontal="justify" vertical="top"/>
    </xf>
    <xf numFmtId="0" fontId="14" fillId="5" borderId="74" xfId="4" applyFont="1" applyFill="1" applyBorder="1" applyAlignment="1">
      <alignment horizontal="justify" vertical="top"/>
    </xf>
    <xf numFmtId="0" fontId="14" fillId="5" borderId="10" xfId="4" applyFont="1" applyFill="1" applyBorder="1" applyAlignment="1">
      <alignment horizontal="justify" vertical="top"/>
    </xf>
    <xf numFmtId="0" fontId="14" fillId="5" borderId="70" xfId="4" applyFont="1" applyFill="1" applyBorder="1" applyAlignment="1">
      <alignment horizontal="justify" vertical="top"/>
    </xf>
    <xf numFmtId="0" fontId="14" fillId="5" borderId="78" xfId="4" applyFont="1" applyFill="1" applyBorder="1" applyAlignment="1">
      <alignment horizontal="justify" vertical="top"/>
    </xf>
    <xf numFmtId="0" fontId="14" fillId="5" borderId="79" xfId="4" applyFont="1" applyFill="1" applyBorder="1" applyAlignment="1">
      <alignment horizontal="justify" vertical="top"/>
    </xf>
    <xf numFmtId="4" fontId="103" fillId="5" borderId="9" xfId="4" applyNumberFormat="1" applyFont="1" applyFill="1" applyBorder="1" applyAlignment="1">
      <alignment horizontal="center"/>
    </xf>
    <xf numFmtId="4" fontId="103" fillId="5" borderId="0" xfId="4" applyNumberFormat="1" applyFont="1" applyFill="1" applyAlignment="1">
      <alignment horizontal="center"/>
    </xf>
    <xf numFmtId="0" fontId="16" fillId="4" borderId="125" xfId="0" applyFont="1" applyFill="1" applyBorder="1" applyAlignment="1" applyProtection="1">
      <alignment horizontal="left" vertical="top" wrapText="1"/>
      <protection locked="0"/>
    </xf>
    <xf numFmtId="0" fontId="16" fillId="4" borderId="130" xfId="0" applyFont="1" applyFill="1" applyBorder="1" applyAlignment="1" applyProtection="1">
      <alignment horizontal="left" vertical="top" wrapText="1"/>
      <protection locked="0"/>
    </xf>
    <xf numFmtId="0" fontId="42" fillId="50" borderId="13" xfId="424" applyFont="1" applyFill="1" applyBorder="1" applyAlignment="1">
      <alignment horizontal="center" vertical="center" wrapText="1"/>
    </xf>
    <xf numFmtId="0" fontId="42" fillId="84" borderId="13" xfId="424" applyFont="1" applyFill="1" applyBorder="1" applyAlignment="1">
      <alignment horizontal="center" vertical="center" wrapText="1"/>
    </xf>
    <xf numFmtId="0" fontId="111" fillId="50" borderId="13" xfId="0" applyFont="1" applyFill="1" applyBorder="1" applyAlignment="1">
      <alignment horizontal="center" vertical="center" wrapText="1"/>
    </xf>
    <xf numFmtId="0" fontId="111" fillId="88" borderId="13" xfId="0" applyFont="1" applyFill="1" applyBorder="1" applyAlignment="1">
      <alignment horizontal="center" vertical="center" wrapText="1"/>
    </xf>
    <xf numFmtId="0" fontId="111" fillId="88" borderId="84" xfId="0" applyFont="1" applyFill="1" applyBorder="1" applyAlignment="1">
      <alignment horizontal="center" vertical="center" wrapText="1"/>
    </xf>
    <xf numFmtId="0" fontId="42" fillId="49" borderId="13" xfId="424" applyFont="1" applyFill="1" applyBorder="1" applyAlignment="1">
      <alignment horizontal="center" vertical="center" wrapText="1"/>
    </xf>
    <xf numFmtId="0" fontId="42" fillId="87" borderId="13" xfId="0" applyFont="1" applyFill="1" applyBorder="1" applyAlignment="1">
      <alignment horizontal="center" vertical="center" wrapText="1"/>
    </xf>
    <xf numFmtId="0" fontId="42" fillId="50" borderId="13" xfId="0" applyFont="1" applyFill="1" applyBorder="1" applyAlignment="1">
      <alignment horizontal="center" vertical="center" wrapText="1"/>
    </xf>
  </cellXfs>
  <cellStyles count="3429">
    <cellStyle name="          _x000d__x000a_386grabber=VGA.3GR_x000d__x000a_" xfId="5" xr:uid="{00000000-0005-0000-0000-000000000000}"/>
    <cellStyle name="          _x000d__x000a_386grabber=VGA.3GR_x000d__x000a_ 2" xfId="743" xr:uid="{783D1C22-81D9-4629-AD8C-D220608371CF}"/>
    <cellStyle name="_x0004_¥" xfId="27" xr:uid="{00000000-0005-0000-0000-000001000000}"/>
    <cellStyle name="_x0004_¥ 2" xfId="744" xr:uid="{24C3F3CA-874B-4064-AA06-A9BA213AC60F}"/>
    <cellStyle name="1" xfId="6" xr:uid="{00000000-0005-0000-0000-000002000000}"/>
    <cellStyle name="1 2" xfId="745" xr:uid="{3C0D1675-CD9A-4248-8415-94123D5A5970}"/>
    <cellStyle name="20% - Accent1" xfId="28" xr:uid="{00000000-0005-0000-0000-000003000000}"/>
    <cellStyle name="20% - Accent1 2" xfId="29" xr:uid="{00000000-0005-0000-0000-000004000000}"/>
    <cellStyle name="20% - Accent1 2 2" xfId="428" xr:uid="{00000000-0005-0000-0000-000005000000}"/>
    <cellStyle name="20% - Accent1 2 2 2" xfId="746" xr:uid="{EB6AE3D9-A86C-45B9-8613-D3D34375199C}"/>
    <cellStyle name="20% - Accent1 2 3" xfId="747" xr:uid="{F4FD88D5-4D6A-4570-901F-3EDE0F618560}"/>
    <cellStyle name="20% - Accent1 3" xfId="429" xr:uid="{00000000-0005-0000-0000-000006000000}"/>
    <cellStyle name="20% - Accent1 3 2" xfId="748" xr:uid="{BA5F6EBB-E17D-46C7-A131-895504D5E363}"/>
    <cellStyle name="20% - Accent1 4" xfId="749" xr:uid="{75C2A035-4751-4E58-AF06-B9EE4BA76C22}"/>
    <cellStyle name="20% - Accent2" xfId="30" xr:uid="{00000000-0005-0000-0000-000007000000}"/>
    <cellStyle name="20% - Accent2 2" xfId="31" xr:uid="{00000000-0005-0000-0000-000008000000}"/>
    <cellStyle name="20% - Accent2 2 2" xfId="430" xr:uid="{00000000-0005-0000-0000-000009000000}"/>
    <cellStyle name="20% - Accent2 2 2 2" xfId="750" xr:uid="{47A6121A-7559-41BC-8559-60ECD32F66E0}"/>
    <cellStyle name="20% - Accent2 2 3" xfId="751" xr:uid="{F3B2100B-5869-4D93-8092-36FC35ED9826}"/>
    <cellStyle name="20% - Accent2 3" xfId="431" xr:uid="{00000000-0005-0000-0000-00000A000000}"/>
    <cellStyle name="20% - Accent2 3 2" xfId="752" xr:uid="{2F0FF995-9829-4E84-8B28-91EBB2F44AF1}"/>
    <cellStyle name="20% - Accent2 4" xfId="753" xr:uid="{23B903B5-DACA-44BB-B6ED-5C78DE6C36D2}"/>
    <cellStyle name="20% - Accent3" xfId="32" xr:uid="{00000000-0005-0000-0000-00000B000000}"/>
    <cellStyle name="20% - Accent3 2" xfId="33" xr:uid="{00000000-0005-0000-0000-00000C000000}"/>
    <cellStyle name="20% - Accent3 2 2" xfId="432" xr:uid="{00000000-0005-0000-0000-00000D000000}"/>
    <cellStyle name="20% - Accent3 2 2 2" xfId="754" xr:uid="{52C36067-8172-4421-90C7-7F4CD0B4C0C6}"/>
    <cellStyle name="20% - Accent3 2 3" xfId="755" xr:uid="{99FF9486-92FF-442B-9348-7EDEF5D1AA91}"/>
    <cellStyle name="20% - Accent3 3" xfId="433" xr:uid="{00000000-0005-0000-0000-00000E000000}"/>
    <cellStyle name="20% - Accent3 3 2" xfId="756" xr:uid="{2A0AC3DF-347E-4063-B1FF-6B565D87F1E6}"/>
    <cellStyle name="20% - Accent3 4" xfId="757" xr:uid="{0CD78CC0-58C6-4954-ACB9-3DBE3167EFBE}"/>
    <cellStyle name="20% - Accent4" xfId="34" xr:uid="{00000000-0005-0000-0000-00000F000000}"/>
    <cellStyle name="20% - Accent4 2" xfId="35" xr:uid="{00000000-0005-0000-0000-000010000000}"/>
    <cellStyle name="20% - Accent4 2 2" xfId="434" xr:uid="{00000000-0005-0000-0000-000011000000}"/>
    <cellStyle name="20% - Accent4 2 2 2" xfId="758" xr:uid="{60404B41-9E20-46DB-90DC-472B99A254DA}"/>
    <cellStyle name="20% - Accent4 2 3" xfId="759" xr:uid="{338285F8-E730-408A-A646-2149BA4525F8}"/>
    <cellStyle name="20% - Accent4 3" xfId="435" xr:uid="{00000000-0005-0000-0000-000012000000}"/>
    <cellStyle name="20% - Accent4 3 2" xfId="760" xr:uid="{0CD6092E-95F1-4462-8A39-B745D144FCCE}"/>
    <cellStyle name="20% - Accent4 4" xfId="761" xr:uid="{88EDCEA8-0438-48CD-886A-ADC244606D48}"/>
    <cellStyle name="20% - Accent5" xfId="36" xr:uid="{00000000-0005-0000-0000-000013000000}"/>
    <cellStyle name="20% - Accent5 2" xfId="37" xr:uid="{00000000-0005-0000-0000-000014000000}"/>
    <cellStyle name="20% - Accent5 2 2" xfId="436" xr:uid="{00000000-0005-0000-0000-000015000000}"/>
    <cellStyle name="20% - Accent5 2 2 2" xfId="762" xr:uid="{1A0320D7-5F5C-46FD-87FA-ACA2C9B4E00D}"/>
    <cellStyle name="20% - Accent5 2 3" xfId="763" xr:uid="{B9328991-7B7F-4B82-88EF-79AC9726447D}"/>
    <cellStyle name="20% - Accent5 3" xfId="437" xr:uid="{00000000-0005-0000-0000-000016000000}"/>
    <cellStyle name="20% - Accent5 3 2" xfId="764" xr:uid="{4071CA9A-7475-430C-9D03-7B04002980EF}"/>
    <cellStyle name="20% - Accent5 4" xfId="765" xr:uid="{B6D4EA99-F245-4C4D-BFCD-877833118499}"/>
    <cellStyle name="20% - Accent6" xfId="38" xr:uid="{00000000-0005-0000-0000-000017000000}"/>
    <cellStyle name="20% - Accent6 2" xfId="39" xr:uid="{00000000-0005-0000-0000-000018000000}"/>
    <cellStyle name="20% - Accent6 2 2" xfId="438" xr:uid="{00000000-0005-0000-0000-000019000000}"/>
    <cellStyle name="20% - Accent6 2 2 2" xfId="766" xr:uid="{BF5B10E2-C930-4184-8123-46C05693C934}"/>
    <cellStyle name="20% - Accent6 2 3" xfId="767" xr:uid="{E1AF8A41-3744-443F-8F4D-03D55856499E}"/>
    <cellStyle name="20% - Accent6 3" xfId="439" xr:uid="{00000000-0005-0000-0000-00001A000000}"/>
    <cellStyle name="20% - Accent6 3 2" xfId="768" xr:uid="{FE40FABE-F91B-4779-8FD3-BAD19A0CD0D9}"/>
    <cellStyle name="20% - Accent6 4" xfId="769" xr:uid="{5125FD9E-B1CB-4369-BFBC-003F6A4B4A09}"/>
    <cellStyle name="20% - Énfasis1" xfId="688" builtinId="30" customBuiltin="1"/>
    <cellStyle name="20% - Énfasis1 2" xfId="40" xr:uid="{00000000-0005-0000-0000-00001C000000}"/>
    <cellStyle name="20% - Énfasis1 2 2" xfId="440" xr:uid="{00000000-0005-0000-0000-00001D000000}"/>
    <cellStyle name="20% - Énfasis1 2 2 2" xfId="770" xr:uid="{1C6906BF-C112-461A-B3AB-EFC2389598BF}"/>
    <cellStyle name="20% - Énfasis1 2 3" xfId="771" xr:uid="{EE4C9FC7-0281-45C5-9F6F-2598553AF79A}"/>
    <cellStyle name="20% - Énfasis1 3" xfId="772" xr:uid="{326F84CE-0034-4391-B681-477468785679}"/>
    <cellStyle name="20% - Énfasis1 3 2" xfId="773" xr:uid="{F749B792-419F-4242-B3FA-8B7C528EEABA}"/>
    <cellStyle name="20% - Énfasis1 3 2 2" xfId="774" xr:uid="{D7EFB70E-766B-41A6-B7A5-9E3C15543FBB}"/>
    <cellStyle name="20% - Énfasis1 3 3" xfId="775" xr:uid="{075BF756-7A89-48D4-A395-F8E2685E9ED8}"/>
    <cellStyle name="20% - Énfasis1 4" xfId="776" xr:uid="{1839A222-818B-4CAF-8B75-5B1495A404BD}"/>
    <cellStyle name="20% - Énfasis1 4 2" xfId="777" xr:uid="{261C6824-F63F-407A-B693-B92A14201C86}"/>
    <cellStyle name="20% - Énfasis2" xfId="692" builtinId="34" customBuiltin="1"/>
    <cellStyle name="20% - Énfasis2 2" xfId="41" xr:uid="{00000000-0005-0000-0000-00001F000000}"/>
    <cellStyle name="20% - Énfasis2 2 2" xfId="441" xr:uid="{00000000-0005-0000-0000-000020000000}"/>
    <cellStyle name="20% - Énfasis2 2 2 2" xfId="778" xr:uid="{B46EB9C6-498C-487C-9F6A-A0FF9932C2E6}"/>
    <cellStyle name="20% - Énfasis2 2 3" xfId="779" xr:uid="{EA861BDC-00CB-44E3-91F2-18956B136B54}"/>
    <cellStyle name="20% - Énfasis2 3" xfId="780" xr:uid="{2DB726B8-DBE4-4C0F-844B-92F1CBCCE962}"/>
    <cellStyle name="20% - Énfasis2 3 2" xfId="781" xr:uid="{B6B885F2-D150-4BED-AB7A-59F337BB8BEE}"/>
    <cellStyle name="20% - Énfasis2 3 2 2" xfId="782" xr:uid="{906A261B-7411-41E9-A075-0C62420EFE4A}"/>
    <cellStyle name="20% - Énfasis2 3 3" xfId="783" xr:uid="{5AB992C5-52DE-4C89-996D-0C1CD96A6C8B}"/>
    <cellStyle name="20% - Énfasis2 4" xfId="784" xr:uid="{702FC348-070B-4ADC-85AA-2B4A8742095F}"/>
    <cellStyle name="20% - Énfasis2 4 2" xfId="785" xr:uid="{8EEE3434-A5DE-45FE-B2F4-E0DB066B02E7}"/>
    <cellStyle name="20% - Énfasis3" xfId="696" builtinId="38" customBuiltin="1"/>
    <cellStyle name="20% - Énfasis3 2" xfId="42" xr:uid="{00000000-0005-0000-0000-000022000000}"/>
    <cellStyle name="20% - Énfasis3 2 2" xfId="442" xr:uid="{00000000-0005-0000-0000-000023000000}"/>
    <cellStyle name="20% - Énfasis3 2 2 2" xfId="786" xr:uid="{29E55E7D-0C16-4CDA-87F8-7B0FED8F4CA0}"/>
    <cellStyle name="20% - Énfasis3 2 3" xfId="787" xr:uid="{3D8BD941-BDFC-4F05-824E-93A8AEE48FEF}"/>
    <cellStyle name="20% - Énfasis3 3" xfId="788" xr:uid="{AD034AAF-7704-4A0F-B325-A68A505B7AF9}"/>
    <cellStyle name="20% - Énfasis3 3 2" xfId="789" xr:uid="{4FF20174-128B-424D-9C17-280FFB7FBC96}"/>
    <cellStyle name="20% - Énfasis3 3 2 2" xfId="790" xr:uid="{6DD924A5-1E90-4923-81C6-2ECB1A06B324}"/>
    <cellStyle name="20% - Énfasis3 3 3" xfId="791" xr:uid="{829501C8-FB4E-4956-8026-0BA3C25C389A}"/>
    <cellStyle name="20% - Énfasis3 4" xfId="792" xr:uid="{57B43CC7-7012-41F3-A842-F0839FAF518B}"/>
    <cellStyle name="20% - Énfasis3 4 2" xfId="793" xr:uid="{4F71590A-64EA-444C-82F2-6DD4D94EC231}"/>
    <cellStyle name="20% - Énfasis4" xfId="700" builtinId="42" customBuiltin="1"/>
    <cellStyle name="20% - Énfasis4 2" xfId="43" xr:uid="{00000000-0005-0000-0000-000025000000}"/>
    <cellStyle name="20% - Énfasis4 2 2" xfId="443" xr:uid="{00000000-0005-0000-0000-000026000000}"/>
    <cellStyle name="20% - Énfasis4 2 2 2" xfId="794" xr:uid="{E96C464C-F2A7-49B3-AF7D-AA0D4A5BFB65}"/>
    <cellStyle name="20% - Énfasis4 2 3" xfId="795" xr:uid="{A6C3F05D-8352-43A5-A9AF-F8C7F0037169}"/>
    <cellStyle name="20% - Énfasis4 3" xfId="796" xr:uid="{41A00A7F-4DFA-4904-A2EA-F218B19BD2E9}"/>
    <cellStyle name="20% - Énfasis4 3 2" xfId="797" xr:uid="{BCCF43BF-875D-47BB-8EBB-53B5A651F882}"/>
    <cellStyle name="20% - Énfasis4 3 2 2" xfId="798" xr:uid="{EF67EEF5-7258-4851-BA29-5F959569193B}"/>
    <cellStyle name="20% - Énfasis4 3 3" xfId="799" xr:uid="{C33D8278-4DFC-4EC2-A208-9B83DEE4ECC4}"/>
    <cellStyle name="20% - Énfasis4 4" xfId="800" xr:uid="{47DF8E90-9300-4722-B9DE-1AFCCBDEF4F6}"/>
    <cellStyle name="20% - Énfasis4 4 2" xfId="801" xr:uid="{F8E68002-0467-4780-95AE-A4048CBC7E20}"/>
    <cellStyle name="20% - Énfasis5" xfId="704" builtinId="46" customBuiltin="1"/>
    <cellStyle name="20% - Énfasis5 2" xfId="44" xr:uid="{00000000-0005-0000-0000-000028000000}"/>
    <cellStyle name="20% - Énfasis5 2 2" xfId="444" xr:uid="{00000000-0005-0000-0000-000029000000}"/>
    <cellStyle name="20% - Énfasis5 2 2 2" xfId="802" xr:uid="{640FC231-8832-44FB-B275-9FB412954164}"/>
    <cellStyle name="20% - Énfasis5 2 3" xfId="803" xr:uid="{74628E5A-5B9A-4115-9777-AFB575DE816E}"/>
    <cellStyle name="20% - Énfasis5 3" xfId="804" xr:uid="{E0A17DCD-8F9F-4F88-80ED-8D0DB651F4E7}"/>
    <cellStyle name="20% - Énfasis5 3 2" xfId="805" xr:uid="{223EF33D-EB48-40C0-A021-83BB9D964D1F}"/>
    <cellStyle name="20% - Énfasis5 3 2 2" xfId="806" xr:uid="{B56E5AF8-3FE6-474E-A507-162E8CEFA7BD}"/>
    <cellStyle name="20% - Énfasis5 3 3" xfId="807" xr:uid="{32E1F7A4-D7F3-4705-AD36-5EC7B8537CDC}"/>
    <cellStyle name="20% - Énfasis5 4" xfId="808" xr:uid="{98E0C6B7-575F-4DF2-B769-74A8DCFFB2AE}"/>
    <cellStyle name="20% - Énfasis5 4 2" xfId="809" xr:uid="{D3F93270-DB42-4A96-9F52-53306CDEEBB3}"/>
    <cellStyle name="20% - Énfasis6" xfId="708" builtinId="50" customBuiltin="1"/>
    <cellStyle name="20% - Énfasis6 2" xfId="45" xr:uid="{00000000-0005-0000-0000-00002B000000}"/>
    <cellStyle name="20% - Énfasis6 2 2" xfId="445" xr:uid="{00000000-0005-0000-0000-00002C000000}"/>
    <cellStyle name="20% - Énfasis6 2 2 2" xfId="810" xr:uid="{149F5CEC-360D-4CB3-A940-CB698D68B2C9}"/>
    <cellStyle name="20% - Énfasis6 2 3" xfId="811" xr:uid="{507C1E18-879D-4C56-8545-D34C280CF7CE}"/>
    <cellStyle name="20% - Énfasis6 3" xfId="812" xr:uid="{FD87B2D7-E23A-4F25-9DC5-43640D0F1395}"/>
    <cellStyle name="20% - Énfasis6 3 2" xfId="813" xr:uid="{244048A8-373D-4F4C-95B4-F734C3A5D3E3}"/>
    <cellStyle name="20% - Énfasis6 3 2 2" xfId="814" xr:uid="{89A202C1-2E5F-4D03-9CA9-B6410F37070E}"/>
    <cellStyle name="20% - Énfasis6 3 3" xfId="815" xr:uid="{31096735-5322-4BBA-B877-F51CB3C32588}"/>
    <cellStyle name="20% - Énfasis6 4" xfId="816" xr:uid="{84EE0F0D-F7FE-44B5-A5FC-4E27FA8311FF}"/>
    <cellStyle name="20% - Énfasis6 4 2" xfId="817" xr:uid="{743301D8-BB78-4CDF-8CAD-B1250417BC17}"/>
    <cellStyle name="40% - Accent1" xfId="46" xr:uid="{00000000-0005-0000-0000-00002D000000}"/>
    <cellStyle name="40% - Accent1 2" xfId="47" xr:uid="{00000000-0005-0000-0000-00002E000000}"/>
    <cellStyle name="40% - Accent1 2 2" xfId="446" xr:uid="{00000000-0005-0000-0000-00002F000000}"/>
    <cellStyle name="40% - Accent1 2 2 2" xfId="818" xr:uid="{0417C233-097B-48A3-B5C8-67E3643BD80D}"/>
    <cellStyle name="40% - Accent1 2 3" xfId="819" xr:uid="{4C41ECE9-D954-4D85-87C9-71447D7BA8AA}"/>
    <cellStyle name="40% - Accent1 3" xfId="447" xr:uid="{00000000-0005-0000-0000-000030000000}"/>
    <cellStyle name="40% - Accent1 3 2" xfId="820" xr:uid="{159EBADF-0B52-40B6-9C94-48143FA0503D}"/>
    <cellStyle name="40% - Accent1 4" xfId="821" xr:uid="{2C3FC6C5-0F7B-4E12-9096-B6D8159C4B1A}"/>
    <cellStyle name="40% - Accent2" xfId="48" xr:uid="{00000000-0005-0000-0000-000031000000}"/>
    <cellStyle name="40% - Accent2 2" xfId="49" xr:uid="{00000000-0005-0000-0000-000032000000}"/>
    <cellStyle name="40% - Accent2 2 2" xfId="448" xr:uid="{00000000-0005-0000-0000-000033000000}"/>
    <cellStyle name="40% - Accent2 2 2 2" xfId="822" xr:uid="{06B6F315-7A8A-4193-A4B1-A8FBA644E9A2}"/>
    <cellStyle name="40% - Accent2 2 3" xfId="823" xr:uid="{09010C4A-776B-4CA2-B731-FF9C8CA76A56}"/>
    <cellStyle name="40% - Accent2 3" xfId="449" xr:uid="{00000000-0005-0000-0000-000034000000}"/>
    <cellStyle name="40% - Accent2 3 2" xfId="824" xr:uid="{3F046D9D-63ED-489C-B0A6-0088BB36002B}"/>
    <cellStyle name="40% - Accent2 4" xfId="825" xr:uid="{75B2C00A-A300-4C96-BD63-22069839CC09}"/>
    <cellStyle name="40% - Accent3" xfId="50" xr:uid="{00000000-0005-0000-0000-000035000000}"/>
    <cellStyle name="40% - Accent3 2" xfId="51" xr:uid="{00000000-0005-0000-0000-000036000000}"/>
    <cellStyle name="40% - Accent3 2 2" xfId="450" xr:uid="{00000000-0005-0000-0000-000037000000}"/>
    <cellStyle name="40% - Accent3 2 2 2" xfId="826" xr:uid="{89DF98F7-3AF5-44FC-8260-EB8BA4EB5F0D}"/>
    <cellStyle name="40% - Accent3 2 3" xfId="827" xr:uid="{626FC0E1-B2F3-498C-846E-587F1B0647D3}"/>
    <cellStyle name="40% - Accent3 3" xfId="451" xr:uid="{00000000-0005-0000-0000-000038000000}"/>
    <cellStyle name="40% - Accent3 3 2" xfId="828" xr:uid="{B3E9493C-A927-49D6-88A7-704ADC86965C}"/>
    <cellStyle name="40% - Accent3 4" xfId="829" xr:uid="{66F7CEDF-7655-4D88-9C71-2749EE3A1418}"/>
    <cellStyle name="40% - Accent4" xfId="52" xr:uid="{00000000-0005-0000-0000-000039000000}"/>
    <cellStyle name="40% - Accent4 2" xfId="53" xr:uid="{00000000-0005-0000-0000-00003A000000}"/>
    <cellStyle name="40% - Accent4 2 2" xfId="452" xr:uid="{00000000-0005-0000-0000-00003B000000}"/>
    <cellStyle name="40% - Accent4 2 2 2" xfId="830" xr:uid="{22CB0F20-1751-41BB-951F-12094A49FD9F}"/>
    <cellStyle name="40% - Accent4 2 3" xfId="831" xr:uid="{BD8525FE-5927-42A3-8B5E-55AD874ADEB2}"/>
    <cellStyle name="40% - Accent4 3" xfId="453" xr:uid="{00000000-0005-0000-0000-00003C000000}"/>
    <cellStyle name="40% - Accent4 3 2" xfId="832" xr:uid="{DA10F4AE-6FC3-4463-950F-3E2988857441}"/>
    <cellStyle name="40% - Accent4 4" xfId="833" xr:uid="{351E00B6-8868-4F5C-8C23-4168A01C9A10}"/>
    <cellStyle name="40% - Accent5" xfId="54" xr:uid="{00000000-0005-0000-0000-00003D000000}"/>
    <cellStyle name="40% - Accent5 2" xfId="55" xr:uid="{00000000-0005-0000-0000-00003E000000}"/>
    <cellStyle name="40% - Accent5 2 2" xfId="454" xr:uid="{00000000-0005-0000-0000-00003F000000}"/>
    <cellStyle name="40% - Accent5 2 2 2" xfId="834" xr:uid="{13296E76-7988-4DA2-B711-A41B505DF74C}"/>
    <cellStyle name="40% - Accent5 2 3" xfId="835" xr:uid="{57759636-BA7A-4482-9F0D-7551AB8479A8}"/>
    <cellStyle name="40% - Accent5 3" xfId="455" xr:uid="{00000000-0005-0000-0000-000040000000}"/>
    <cellStyle name="40% - Accent5 3 2" xfId="836" xr:uid="{6AD2CB96-E799-4441-962F-E928E51685C2}"/>
    <cellStyle name="40% - Accent5 4" xfId="837" xr:uid="{CF0D6375-761D-4785-A77B-598F239EE144}"/>
    <cellStyle name="40% - Accent6" xfId="56" xr:uid="{00000000-0005-0000-0000-000041000000}"/>
    <cellStyle name="40% - Accent6 2" xfId="57" xr:uid="{00000000-0005-0000-0000-000042000000}"/>
    <cellStyle name="40% - Accent6 2 2" xfId="456" xr:uid="{00000000-0005-0000-0000-000043000000}"/>
    <cellStyle name="40% - Accent6 2 2 2" xfId="838" xr:uid="{653950E8-4110-49D8-9624-6CFA89197B3E}"/>
    <cellStyle name="40% - Accent6 2 3" xfId="839" xr:uid="{F5DD921C-9788-4FA9-AAE6-D57BD54DBB15}"/>
    <cellStyle name="40% - Accent6 3" xfId="457" xr:uid="{00000000-0005-0000-0000-000044000000}"/>
    <cellStyle name="40% - Accent6 3 2" xfId="840" xr:uid="{A012FF92-E8A9-4C85-A5F7-76C7E9133D42}"/>
    <cellStyle name="40% - Accent6 4" xfId="841" xr:uid="{1D474220-3D36-41DB-B1F8-32857C82DADF}"/>
    <cellStyle name="40% - Énfasis1" xfId="689" builtinId="31" customBuiltin="1"/>
    <cellStyle name="40% - Énfasis1 2" xfId="58" xr:uid="{00000000-0005-0000-0000-000046000000}"/>
    <cellStyle name="40% - Énfasis1 2 2" xfId="458" xr:uid="{00000000-0005-0000-0000-000047000000}"/>
    <cellStyle name="40% - Énfasis1 2 2 2" xfId="842" xr:uid="{42E9C412-B18E-487B-946D-F00D26861709}"/>
    <cellStyle name="40% - Énfasis1 2 3" xfId="843" xr:uid="{D754190E-675A-49C5-93C8-AC034375ACEB}"/>
    <cellStyle name="40% - Énfasis1 3" xfId="844" xr:uid="{05C1F327-75D7-4B42-9234-00D77367987C}"/>
    <cellStyle name="40% - Énfasis1 3 2" xfId="845" xr:uid="{0A55C803-7A47-4917-9421-A8F67543143D}"/>
    <cellStyle name="40% - Énfasis1 3 2 2" xfId="846" xr:uid="{735125EC-7CEC-416D-B384-16893F1A6393}"/>
    <cellStyle name="40% - Énfasis1 3 3" xfId="847" xr:uid="{F1DE6C43-BB04-4645-82F3-7BDE1BEE138B}"/>
    <cellStyle name="40% - Énfasis1 4" xfId="848" xr:uid="{EE8CFA6C-582A-4F41-A7CA-297BDE07EACB}"/>
    <cellStyle name="40% - Énfasis1 4 2" xfId="849" xr:uid="{D12C47D7-0BB8-41E6-AFE4-5D82089A189A}"/>
    <cellStyle name="40% - Énfasis2" xfId="693" builtinId="35" customBuiltin="1"/>
    <cellStyle name="40% - Énfasis2 2" xfId="59" xr:uid="{00000000-0005-0000-0000-000049000000}"/>
    <cellStyle name="40% - Énfasis2 2 2" xfId="459" xr:uid="{00000000-0005-0000-0000-00004A000000}"/>
    <cellStyle name="40% - Énfasis2 2 2 2" xfId="850" xr:uid="{CB935C82-16C4-43DE-826E-5FCA6822D6E8}"/>
    <cellStyle name="40% - Énfasis2 2 3" xfId="851" xr:uid="{E0C33491-1E12-4741-AE06-E2F4A563E24A}"/>
    <cellStyle name="40% - Énfasis2 3" xfId="852" xr:uid="{F6C13EA5-D80D-49C7-8A76-06FB687474C4}"/>
    <cellStyle name="40% - Énfasis2 3 2" xfId="853" xr:uid="{ACFA7C54-4D7D-4D0E-B278-E329E033F1D1}"/>
    <cellStyle name="40% - Énfasis2 3 2 2" xfId="854" xr:uid="{69EA9512-DFC9-4040-9ACF-6DD9656189A5}"/>
    <cellStyle name="40% - Énfasis2 3 3" xfId="855" xr:uid="{A23EC8A1-370C-4D76-9D33-D31C2BF1C50F}"/>
    <cellStyle name="40% - Énfasis2 4" xfId="856" xr:uid="{EC4BEA65-7BCE-4E73-801B-9EE28B99A272}"/>
    <cellStyle name="40% - Énfasis2 4 2" xfId="857" xr:uid="{96BFC291-FD36-4C13-B75C-42FF2BA0731B}"/>
    <cellStyle name="40% - Énfasis3" xfId="697" builtinId="39" customBuiltin="1"/>
    <cellStyle name="40% - Énfasis3 2" xfId="60" xr:uid="{00000000-0005-0000-0000-00004C000000}"/>
    <cellStyle name="40% - Énfasis3 2 2" xfId="460" xr:uid="{00000000-0005-0000-0000-00004D000000}"/>
    <cellStyle name="40% - Énfasis3 2 2 2" xfId="858" xr:uid="{04D0EEB4-D493-4FE9-951D-14786F635E01}"/>
    <cellStyle name="40% - Énfasis3 2 3" xfId="859" xr:uid="{1939ED21-56E9-4AFB-8797-C51D65A2F099}"/>
    <cellStyle name="40% - Énfasis3 3" xfId="860" xr:uid="{82A70EF3-BC45-4B5C-90A8-799956D5502A}"/>
    <cellStyle name="40% - Énfasis3 3 2" xfId="861" xr:uid="{C2564F74-9381-4E21-AA66-5B4861C21802}"/>
    <cellStyle name="40% - Énfasis3 3 2 2" xfId="862" xr:uid="{0E43E9A8-64E8-46E4-9AED-A2C21B126D26}"/>
    <cellStyle name="40% - Énfasis3 3 3" xfId="863" xr:uid="{00C5D426-EDC7-4C2F-8E95-3550A020924C}"/>
    <cellStyle name="40% - Énfasis3 4" xfId="864" xr:uid="{A1B4637E-EE84-4CC2-8FAB-DF76866784E8}"/>
    <cellStyle name="40% - Énfasis3 4 2" xfId="865" xr:uid="{3E0F95DA-3A03-4E80-BB0B-CBD06289C3AA}"/>
    <cellStyle name="40% - Énfasis4" xfId="701" builtinId="43" customBuiltin="1"/>
    <cellStyle name="40% - Énfasis4 2" xfId="61" xr:uid="{00000000-0005-0000-0000-00004F000000}"/>
    <cellStyle name="40% - Énfasis4 2 2" xfId="461" xr:uid="{00000000-0005-0000-0000-000050000000}"/>
    <cellStyle name="40% - Énfasis4 2 2 2" xfId="866" xr:uid="{E1843BF4-3528-4270-A663-F507D4C3A5C1}"/>
    <cellStyle name="40% - Énfasis4 2 3" xfId="867" xr:uid="{76A20CEA-FFAD-47F2-8ED9-9B6D733C9ACB}"/>
    <cellStyle name="40% - Énfasis4 3" xfId="868" xr:uid="{07552492-04D9-4B61-B7ED-1D608617E2B6}"/>
    <cellStyle name="40% - Énfasis4 3 2" xfId="869" xr:uid="{3D431A12-D268-4FA2-9798-E2909E3A5D33}"/>
    <cellStyle name="40% - Énfasis4 3 2 2" xfId="870" xr:uid="{7E7540AF-8A4E-42F3-9A49-97F9AE9E116E}"/>
    <cellStyle name="40% - Énfasis4 3 3" xfId="871" xr:uid="{0FB08CCA-1AD5-4E42-89F2-75F1F2327EE7}"/>
    <cellStyle name="40% - Énfasis4 4" xfId="872" xr:uid="{044A0981-4EBE-4AEE-B196-3AA6804C34D3}"/>
    <cellStyle name="40% - Énfasis4 4 2" xfId="873" xr:uid="{F003CD9F-0539-4A01-8629-61BE545DADAB}"/>
    <cellStyle name="40% - Énfasis5" xfId="705" builtinId="47" customBuiltin="1"/>
    <cellStyle name="40% - Énfasis5 2" xfId="62" xr:uid="{00000000-0005-0000-0000-000052000000}"/>
    <cellStyle name="40% - Énfasis5 2 2" xfId="462" xr:uid="{00000000-0005-0000-0000-000053000000}"/>
    <cellStyle name="40% - Énfasis5 2 2 2" xfId="874" xr:uid="{BBDAFF44-3B0E-4B76-956C-0C8F41A5D4D8}"/>
    <cellStyle name="40% - Énfasis5 2 3" xfId="875" xr:uid="{9E7A743E-4D3E-4A8F-A7A2-46676FA42E61}"/>
    <cellStyle name="40% - Énfasis5 3" xfId="876" xr:uid="{DF58214E-B02B-4326-BBB6-F015EFC7AF5A}"/>
    <cellStyle name="40% - Énfasis5 3 2" xfId="877" xr:uid="{ACD6C997-B8F7-47A3-9681-48675906D6BB}"/>
    <cellStyle name="40% - Énfasis5 3 2 2" xfId="878" xr:uid="{3E5EACC6-EAEB-4752-A9D0-9E1B708880C7}"/>
    <cellStyle name="40% - Énfasis5 3 3" xfId="879" xr:uid="{1FF41A08-1A85-4C7F-9880-5E33F9714E80}"/>
    <cellStyle name="40% - Énfasis5 4" xfId="880" xr:uid="{A91C1148-BFE2-40B2-BDE1-6D70010CE782}"/>
    <cellStyle name="40% - Énfasis5 4 2" xfId="881" xr:uid="{29FCFA53-B752-4170-8993-C45A198C1DFB}"/>
    <cellStyle name="40% - Énfasis6" xfId="709" builtinId="51" customBuiltin="1"/>
    <cellStyle name="40% - Énfasis6 2" xfId="63" xr:uid="{00000000-0005-0000-0000-000055000000}"/>
    <cellStyle name="40% - Énfasis6 2 2" xfId="463" xr:uid="{00000000-0005-0000-0000-000056000000}"/>
    <cellStyle name="40% - Énfasis6 2 2 2" xfId="882" xr:uid="{F5AB9397-9705-406C-93E2-185A280EA916}"/>
    <cellStyle name="40% - Énfasis6 2 3" xfId="883" xr:uid="{A3A64C7F-2CDB-426A-9032-FBBE50F65481}"/>
    <cellStyle name="40% - Énfasis6 3" xfId="884" xr:uid="{4CB14C36-9C94-4576-B731-9A42039DD867}"/>
    <cellStyle name="40% - Énfasis6 3 2" xfId="885" xr:uid="{E67052CB-8EA3-49B0-8BAB-A68CFC1C029B}"/>
    <cellStyle name="40% - Énfasis6 3 2 2" xfId="886" xr:uid="{5BA39071-6448-42A5-AB47-BAD0F28F2867}"/>
    <cellStyle name="40% - Énfasis6 3 3" xfId="887" xr:uid="{1C868260-1770-41DD-89E1-7E2DC9B4BEB9}"/>
    <cellStyle name="40% - Énfasis6 4" xfId="888" xr:uid="{F729E573-3627-4CBC-9025-6002175287C6}"/>
    <cellStyle name="40% - Énfasis6 4 2" xfId="889" xr:uid="{7CF7B24F-1BA8-4353-BBDF-405E988C2065}"/>
    <cellStyle name="60% - Accent1" xfId="64" xr:uid="{00000000-0005-0000-0000-000057000000}"/>
    <cellStyle name="60% - Accent2" xfId="65" xr:uid="{00000000-0005-0000-0000-000058000000}"/>
    <cellStyle name="60% - Accent3" xfId="66" xr:uid="{00000000-0005-0000-0000-000059000000}"/>
    <cellStyle name="60% - Accent4" xfId="67" xr:uid="{00000000-0005-0000-0000-00005A000000}"/>
    <cellStyle name="60% - Accent5" xfId="68" xr:uid="{00000000-0005-0000-0000-00005B000000}"/>
    <cellStyle name="60% - Accent6" xfId="69" xr:uid="{00000000-0005-0000-0000-00005C000000}"/>
    <cellStyle name="60% - Énfasis1" xfId="690" builtinId="32" customBuiltin="1"/>
    <cellStyle name="60% - Énfasis1 2" xfId="70" xr:uid="{00000000-0005-0000-0000-00005E000000}"/>
    <cellStyle name="60% - Énfasis1 3" xfId="890" xr:uid="{B39B04C7-865E-4482-B139-A2ADFD965620}"/>
    <cellStyle name="60% - Énfasis2" xfId="694" builtinId="36" customBuiltin="1"/>
    <cellStyle name="60% - Énfasis2 2" xfId="71" xr:uid="{00000000-0005-0000-0000-000060000000}"/>
    <cellStyle name="60% - Énfasis2 3" xfId="891" xr:uid="{CADA0352-02D0-49C6-8C0D-CCFAD169884B}"/>
    <cellStyle name="60% - Énfasis3" xfId="698" builtinId="40" customBuiltin="1"/>
    <cellStyle name="60% - Énfasis3 2" xfId="72" xr:uid="{00000000-0005-0000-0000-000062000000}"/>
    <cellStyle name="60% - Énfasis3 3" xfId="892" xr:uid="{C5F8C7EE-5344-4A13-89D6-D2EAAD000AEB}"/>
    <cellStyle name="60% - Énfasis4" xfId="702" builtinId="44" customBuiltin="1"/>
    <cellStyle name="60% - Énfasis4 2" xfId="73" xr:uid="{00000000-0005-0000-0000-000064000000}"/>
    <cellStyle name="60% - Énfasis4 3" xfId="893" xr:uid="{AFD95F40-82D1-455F-818E-5F42587A09A8}"/>
    <cellStyle name="60% - Énfasis5" xfId="706" builtinId="48" customBuiltin="1"/>
    <cellStyle name="60% - Énfasis5 2" xfId="74" xr:uid="{00000000-0005-0000-0000-000066000000}"/>
    <cellStyle name="60% - Énfasis5 3" xfId="894" xr:uid="{90B15A9F-BD14-4FDF-B55A-655C72443351}"/>
    <cellStyle name="60% - Énfasis6" xfId="710" builtinId="52" customBuiltin="1"/>
    <cellStyle name="60% - Énfasis6 2" xfId="75" xr:uid="{00000000-0005-0000-0000-000068000000}"/>
    <cellStyle name="60% - Énfasis6 3" xfId="895" xr:uid="{C1562D4C-FE12-488C-89EC-DFBD72532DB9}"/>
    <cellStyle name="Accent1" xfId="76" xr:uid="{00000000-0005-0000-0000-000069000000}"/>
    <cellStyle name="Accent2" xfId="77" xr:uid="{00000000-0005-0000-0000-00006A000000}"/>
    <cellStyle name="Accent3" xfId="78" xr:uid="{00000000-0005-0000-0000-00006B000000}"/>
    <cellStyle name="Accent4" xfId="79" xr:uid="{00000000-0005-0000-0000-00006C000000}"/>
    <cellStyle name="Accent5" xfId="80" xr:uid="{00000000-0005-0000-0000-00006D000000}"/>
    <cellStyle name="Accent6" xfId="81" xr:uid="{00000000-0005-0000-0000-00006E000000}"/>
    <cellStyle name="Bad" xfId="82" xr:uid="{00000000-0005-0000-0000-00006F000000}"/>
    <cellStyle name="Buena 2" xfId="83" xr:uid="{00000000-0005-0000-0000-000071000000}"/>
    <cellStyle name="Bueno" xfId="675" builtinId="26" customBuiltin="1"/>
    <cellStyle name="Calculation" xfId="84" xr:uid="{00000000-0005-0000-0000-000072000000}"/>
    <cellStyle name="Calculation 2" xfId="896" xr:uid="{92396840-FDF1-4B96-B583-29906AA08104}"/>
    <cellStyle name="Cálculo" xfId="680" builtinId="22" customBuiltin="1"/>
    <cellStyle name="Cálculo 2" xfId="85" xr:uid="{00000000-0005-0000-0000-000074000000}"/>
    <cellStyle name="Cálculo 2 2" xfId="897" xr:uid="{7F312C99-04FA-416C-8566-178D5BD76373}"/>
    <cellStyle name="Cancel" xfId="86" xr:uid="{00000000-0005-0000-0000-000075000000}"/>
    <cellStyle name="Cancel 2" xfId="898" xr:uid="{C68014E0-A2B7-4AD7-97E8-60A6960B6EB1}"/>
    <cellStyle name="Celda de comprobación" xfId="682" builtinId="23" customBuiltin="1"/>
    <cellStyle name="Celda de comprobación 2" xfId="87" xr:uid="{00000000-0005-0000-0000-000077000000}"/>
    <cellStyle name="Celda vinculada" xfId="681" builtinId="24" customBuiltin="1"/>
    <cellStyle name="Celda vinculada 2" xfId="88" xr:uid="{00000000-0005-0000-0000-000079000000}"/>
    <cellStyle name="Check Cell" xfId="89" xr:uid="{00000000-0005-0000-0000-00007A000000}"/>
    <cellStyle name="Comma 2" xfId="375" xr:uid="{00000000-0005-0000-0000-00007B000000}"/>
    <cellStyle name="Comma 2 2" xfId="376" xr:uid="{00000000-0005-0000-0000-00007C000000}"/>
    <cellStyle name="Comma 2 2 2" xfId="464" xr:uid="{00000000-0005-0000-0000-00007D000000}"/>
    <cellStyle name="Comma 2 3" xfId="377" xr:uid="{00000000-0005-0000-0000-00007E000000}"/>
    <cellStyle name="Comma 2 3 2" xfId="465" xr:uid="{00000000-0005-0000-0000-00007F000000}"/>
    <cellStyle name="Comma 2 3 3" xfId="900" xr:uid="{DE68C4F9-69F2-44A2-B4FC-1C42B05D611F}"/>
    <cellStyle name="Comma 2 3 4" xfId="901" xr:uid="{0C77E1D9-2941-40C1-8F0D-64DC9CEBF233}"/>
    <cellStyle name="Comma 2 3 5" xfId="899" xr:uid="{B6745D21-7B97-4B01-8450-1EE18E3E2DEE}"/>
    <cellStyle name="Comma 2 4" xfId="466" xr:uid="{00000000-0005-0000-0000-000080000000}"/>
    <cellStyle name="Comma 3" xfId="378" xr:uid="{00000000-0005-0000-0000-000081000000}"/>
    <cellStyle name="Comma 3 2" xfId="379" xr:uid="{00000000-0005-0000-0000-000082000000}"/>
    <cellStyle name="Comma 3 2 2" xfId="467" xr:uid="{00000000-0005-0000-0000-000083000000}"/>
    <cellStyle name="Comma 3 2 2 2" xfId="468" xr:uid="{00000000-0005-0000-0000-000084000000}"/>
    <cellStyle name="Comma 3 2 2 2 2" xfId="905" xr:uid="{EAEA2F6C-1A54-4A6D-82BD-16F1F5F786E8}"/>
    <cellStyle name="Comma 3 2 2 2 2 2" xfId="906" xr:uid="{D1ACDFD3-244A-43F1-BE9D-52ACC968CF1A}"/>
    <cellStyle name="Comma 3 2 2 2 3" xfId="907" xr:uid="{B9089B56-9270-4020-BF95-E0D0D95DAE11}"/>
    <cellStyle name="Comma 3 2 2 2 4" xfId="904" xr:uid="{4BA46ED1-B96B-4862-94C0-EE8D4CF40A8A}"/>
    <cellStyle name="Comma 3 2 2 3" xfId="908" xr:uid="{957FDE3E-2BD8-4D20-A057-8FC2490A33F0}"/>
    <cellStyle name="Comma 3 2 2 3 2" xfId="909" xr:uid="{3855AAEC-89F3-4304-950E-70930E3622DE}"/>
    <cellStyle name="Comma 3 2 2 4" xfId="910" xr:uid="{7455D556-2755-41EB-B3AA-77E46C915AEE}"/>
    <cellStyle name="Comma 3 2 2 5" xfId="911" xr:uid="{59C2B6C6-8065-4BA3-AA3E-A60EC22E28E9}"/>
    <cellStyle name="Comma 3 2 2 6" xfId="903" xr:uid="{C9908184-FA6A-46A7-88E5-B2CAFF772064}"/>
    <cellStyle name="Comma 3 2 3" xfId="469" xr:uid="{00000000-0005-0000-0000-000085000000}"/>
    <cellStyle name="Comma 3 2 3 2" xfId="470" xr:uid="{00000000-0005-0000-0000-000086000000}"/>
    <cellStyle name="Comma 3 2 3 2 2" xfId="914" xr:uid="{893510E4-30D6-4A43-A54A-81FA489854FC}"/>
    <cellStyle name="Comma 3 2 3 2 3" xfId="913" xr:uid="{E436DC94-DC12-4FF7-8CFD-1C9C8B6F884F}"/>
    <cellStyle name="Comma 3 2 3 3" xfId="915" xr:uid="{F2E271C3-4D98-4E0A-BCB9-80995AED8225}"/>
    <cellStyle name="Comma 3 2 3 4" xfId="916" xr:uid="{75CB8044-6C13-4B89-971F-0A0FFB17EA74}"/>
    <cellStyle name="Comma 3 2 3 5" xfId="912" xr:uid="{85EC85E5-54B4-49E8-BB64-1B6A25A46E2B}"/>
    <cellStyle name="Comma 3 2 4" xfId="471" xr:uid="{00000000-0005-0000-0000-000087000000}"/>
    <cellStyle name="Comma 3 2 4 2" xfId="918" xr:uid="{D81022D6-1583-4158-82DA-1F1D9112DD95}"/>
    <cellStyle name="Comma 3 2 4 3" xfId="917" xr:uid="{4350235F-A5D3-42E4-90CF-B5DB9E5146E3}"/>
    <cellStyle name="Comma 3 2 5" xfId="919" xr:uid="{392FC271-9B48-4714-8EAB-7E8C93478D3C}"/>
    <cellStyle name="Comma 3 2 6" xfId="920" xr:uid="{4F0A4E0D-3D30-459D-9654-B86A501A67CA}"/>
    <cellStyle name="Comma 3 2 7" xfId="902" xr:uid="{5538161C-DE4B-425B-A34B-F53CFFB778DD}"/>
    <cellStyle name="Comma 3 3" xfId="472" xr:uid="{00000000-0005-0000-0000-000088000000}"/>
    <cellStyle name="Comma 4" xfId="380" xr:uid="{00000000-0005-0000-0000-000089000000}"/>
    <cellStyle name="Comma 4 2" xfId="473" xr:uid="{00000000-0005-0000-0000-00008A000000}"/>
    <cellStyle name="Currency 2" xfId="381" xr:uid="{00000000-0005-0000-0000-00008B000000}"/>
    <cellStyle name="Currency 2 2" xfId="382" xr:uid="{00000000-0005-0000-0000-00008C000000}"/>
    <cellStyle name="Currency 2 3" xfId="474" xr:uid="{00000000-0005-0000-0000-00008D000000}"/>
    <cellStyle name="Currency 2 3 2" xfId="475" xr:uid="{00000000-0005-0000-0000-00008E000000}"/>
    <cellStyle name="Currency 2 3 2 2" xfId="924" xr:uid="{7258EA8A-1035-4CF0-B146-796E236EBF6A}"/>
    <cellStyle name="Currency 2 3 2 2 2" xfId="925" xr:uid="{9667C8D3-F4EA-4FAD-B9CE-45847386BC41}"/>
    <cellStyle name="Currency 2 3 2 3" xfId="926" xr:uid="{DB112B55-FF49-4640-8F78-C67F48408955}"/>
    <cellStyle name="Currency 2 3 2 4" xfId="923" xr:uid="{24006BE3-8966-4BE1-ADCF-7F0DF36DCA67}"/>
    <cellStyle name="Currency 2 3 3" xfId="927" xr:uid="{973A0A34-3DAC-41AD-BA75-C7DB737A748F}"/>
    <cellStyle name="Currency 2 3 3 2" xfId="928" xr:uid="{5927F624-138C-446C-B623-D955EE4F3DD4}"/>
    <cellStyle name="Currency 2 3 4" xfId="929" xr:uid="{4F30EDE8-F51D-4E5D-BB02-E26BAD84F516}"/>
    <cellStyle name="Currency 2 3 5" xfId="930" xr:uid="{473D22D0-70F1-4559-A63B-80EA4F0A127F}"/>
    <cellStyle name="Currency 2 3 6" xfId="922" xr:uid="{320842B3-80A2-4A4C-B6CC-741C8764ECBB}"/>
    <cellStyle name="Currency 2 4" xfId="476" xr:uid="{00000000-0005-0000-0000-00008F000000}"/>
    <cellStyle name="Currency 2 4 2" xfId="932" xr:uid="{D1B753B3-6ABD-4F36-A155-53052D1F4654}"/>
    <cellStyle name="Currency 2 4 2 2" xfId="933" xr:uid="{7B617004-090F-47B2-B562-8AD9EA602F5D}"/>
    <cellStyle name="Currency 2 4 3" xfId="934" xr:uid="{8B95A259-F1F2-4F85-A2B8-D17154F09178}"/>
    <cellStyle name="Currency 2 4 4" xfId="931" xr:uid="{0FA96380-A8B8-486E-84F1-A202C533BCBF}"/>
    <cellStyle name="Currency 2 5" xfId="935" xr:uid="{3B32D032-27CF-46CD-8DCE-105F4A1235F8}"/>
    <cellStyle name="Currency 2 5 2" xfId="936" xr:uid="{E53A926A-991C-4636-A99D-D91B89579BC2}"/>
    <cellStyle name="Currency 2 6" xfId="937" xr:uid="{71BC16CB-B8E4-46CC-9867-DEF3D2C42B10}"/>
    <cellStyle name="Currency 2 7" xfId="938" xr:uid="{B94F00EE-4DCF-43ED-9550-97938EE2379F}"/>
    <cellStyle name="Currency 2 8" xfId="921" xr:uid="{0B2A0B62-DE98-4041-B525-3F3F45225455}"/>
    <cellStyle name="Currency 3" xfId="383" xr:uid="{00000000-0005-0000-0000-000090000000}"/>
    <cellStyle name="Diseño" xfId="7" xr:uid="{00000000-0005-0000-0000-000091000000}"/>
    <cellStyle name="Encabezado 1" xfId="671" builtinId="16" customBuiltin="1"/>
    <cellStyle name="Encabezado 4" xfId="674" builtinId="19" customBuiltin="1"/>
    <cellStyle name="Encabezado 4 2" xfId="90" xr:uid="{00000000-0005-0000-0000-000094000000}"/>
    <cellStyle name="Énfasis1" xfId="687" builtinId="29" customBuiltin="1"/>
    <cellStyle name="Énfasis1 2" xfId="91" xr:uid="{00000000-0005-0000-0000-000096000000}"/>
    <cellStyle name="Énfasis2" xfId="691" builtinId="33" customBuiltin="1"/>
    <cellStyle name="Énfasis2 2" xfId="92" xr:uid="{00000000-0005-0000-0000-000098000000}"/>
    <cellStyle name="Énfasis3" xfId="695" builtinId="37" customBuiltin="1"/>
    <cellStyle name="Énfasis3 2" xfId="93" xr:uid="{00000000-0005-0000-0000-00009A000000}"/>
    <cellStyle name="Énfasis4" xfId="699" builtinId="41" customBuiltin="1"/>
    <cellStyle name="Énfasis4 2" xfId="94" xr:uid="{00000000-0005-0000-0000-00009C000000}"/>
    <cellStyle name="Énfasis5" xfId="703" builtinId="45" customBuiltin="1"/>
    <cellStyle name="Énfasis5 2" xfId="95" xr:uid="{00000000-0005-0000-0000-00009E000000}"/>
    <cellStyle name="Énfasis6" xfId="707" builtinId="49" customBuiltin="1"/>
    <cellStyle name="Énfasis6 2" xfId="96" xr:uid="{00000000-0005-0000-0000-0000A0000000}"/>
    <cellStyle name="Entrada" xfId="678" builtinId="20" customBuiltin="1"/>
    <cellStyle name="Entrada 2" xfId="97" xr:uid="{00000000-0005-0000-0000-0000A2000000}"/>
    <cellStyle name="Entrada 2 2" xfId="939" xr:uid="{FF3AA1E2-35CA-4FEA-8145-2ADA69F99728}"/>
    <cellStyle name="Estilo 1" xfId="384" xr:uid="{00000000-0005-0000-0000-0000A3000000}"/>
    <cellStyle name="Euro" xfId="8" xr:uid="{00000000-0005-0000-0000-0000A4000000}"/>
    <cellStyle name="Euro 2" xfId="98" xr:uid="{00000000-0005-0000-0000-0000A5000000}"/>
    <cellStyle name="Euro 2 2" xfId="99" xr:uid="{00000000-0005-0000-0000-0000A6000000}"/>
    <cellStyle name="Euro 2 3" xfId="940" xr:uid="{0A80172A-1124-4E36-9005-EA2AC1F6D9ED}"/>
    <cellStyle name="Euro 3" xfId="100" xr:uid="{00000000-0005-0000-0000-0000A7000000}"/>
    <cellStyle name="Euro 3 2" xfId="101" xr:uid="{00000000-0005-0000-0000-0000A8000000}"/>
    <cellStyle name="Euro 3 3" xfId="102" xr:uid="{00000000-0005-0000-0000-0000A9000000}"/>
    <cellStyle name="Euro 4" xfId="103" xr:uid="{00000000-0005-0000-0000-0000AA000000}"/>
    <cellStyle name="Euro 4 2" xfId="941" xr:uid="{CC2E7A7A-8943-4A21-A649-922F002D5C92}"/>
    <cellStyle name="Excel Built-in Comma" xfId="104" xr:uid="{00000000-0005-0000-0000-0000AB000000}"/>
    <cellStyle name="Excel Built-in Comma 2" xfId="105" xr:uid="{00000000-0005-0000-0000-0000AC000000}"/>
    <cellStyle name="Excel Built-in Comma 2 2" xfId="106" xr:uid="{00000000-0005-0000-0000-0000AD000000}"/>
    <cellStyle name="Excel Built-in Comma 3" xfId="107" xr:uid="{00000000-0005-0000-0000-0000AE000000}"/>
    <cellStyle name="Excel Built-in Comma 4" xfId="108" xr:uid="{00000000-0005-0000-0000-0000AF000000}"/>
    <cellStyle name="Excel Built-in Comma 5" xfId="109" xr:uid="{00000000-0005-0000-0000-0000B0000000}"/>
    <cellStyle name="Excel Built-in Currency" xfId="110" xr:uid="{00000000-0005-0000-0000-0000B1000000}"/>
    <cellStyle name="Excel Built-in Hyperlink" xfId="111" xr:uid="{00000000-0005-0000-0000-0000B2000000}"/>
    <cellStyle name="Excel Built-in Hyperlink 2" xfId="112" xr:uid="{00000000-0005-0000-0000-0000B3000000}"/>
    <cellStyle name="Excel Built-in Normal" xfId="9" xr:uid="{00000000-0005-0000-0000-0000B4000000}"/>
    <cellStyle name="Excel Built-in Normal 1" xfId="114" xr:uid="{00000000-0005-0000-0000-0000B5000000}"/>
    <cellStyle name="Excel Built-in Normal 1 2" xfId="115" xr:uid="{00000000-0005-0000-0000-0000B6000000}"/>
    <cellStyle name="Excel Built-in Normal 1 2 2" xfId="10" xr:uid="{00000000-0005-0000-0000-0000B7000000}"/>
    <cellStyle name="Excel Built-in Normal 1 2 2 2" xfId="116" xr:uid="{00000000-0005-0000-0000-0000B8000000}"/>
    <cellStyle name="Excel Built-in Normal 1 2 2 3" xfId="117" xr:uid="{00000000-0005-0000-0000-0000B9000000}"/>
    <cellStyle name="Excel Built-in Normal 1 3" xfId="118" xr:uid="{00000000-0005-0000-0000-0000BA000000}"/>
    <cellStyle name="Excel Built-in Normal 1 3 2" xfId="119" xr:uid="{00000000-0005-0000-0000-0000BB000000}"/>
    <cellStyle name="Excel Built-in Normal 1 4" xfId="120" xr:uid="{00000000-0005-0000-0000-0000BC000000}"/>
    <cellStyle name="Excel Built-in Normal 1 4 2" xfId="121" xr:uid="{00000000-0005-0000-0000-0000BD000000}"/>
    <cellStyle name="Excel Built-in Normal 1 5" xfId="122" xr:uid="{00000000-0005-0000-0000-0000BE000000}"/>
    <cellStyle name="Excel Built-in Normal 1 5 2" xfId="123" xr:uid="{00000000-0005-0000-0000-0000BF000000}"/>
    <cellStyle name="Excel Built-in Normal 1 5 2 2" xfId="124" xr:uid="{00000000-0005-0000-0000-0000C0000000}"/>
    <cellStyle name="Excel Built-in Normal 1 5 2 2 2" xfId="477" xr:uid="{00000000-0005-0000-0000-0000C1000000}"/>
    <cellStyle name="Excel Built-in Normal 1 5 2 2 2 2" xfId="942" xr:uid="{C5FFF873-F2A1-49D2-B514-E0A98FA8A2AC}"/>
    <cellStyle name="Excel Built-in Normal 1 5 2 2 3" xfId="943" xr:uid="{2B39F418-49DA-4A6B-A82A-6462093C1C26}"/>
    <cellStyle name="Excel Built-in Normal 1 5 2 3" xfId="478" xr:uid="{00000000-0005-0000-0000-0000C2000000}"/>
    <cellStyle name="Excel Built-in Normal 1 5 2 3 2" xfId="944" xr:uid="{A6BC3596-1DBE-4BFF-A4A1-125D56B20FA1}"/>
    <cellStyle name="Excel Built-in Normal 1 5 2 4" xfId="945" xr:uid="{2EF79795-716D-4DC3-BF7D-F5DB7675D208}"/>
    <cellStyle name="Excel Built-in Normal 1 5 3" xfId="125" xr:uid="{00000000-0005-0000-0000-0000C3000000}"/>
    <cellStyle name="Excel Built-in Normal 1 5 4" xfId="126" xr:uid="{00000000-0005-0000-0000-0000C4000000}"/>
    <cellStyle name="Excel Built-in Normal 10" xfId="127" xr:uid="{00000000-0005-0000-0000-0000C5000000}"/>
    <cellStyle name="Excel Built-in Normal 10 2" xfId="128" xr:uid="{00000000-0005-0000-0000-0000C6000000}"/>
    <cellStyle name="Excel Built-in Normal 11" xfId="129" xr:uid="{00000000-0005-0000-0000-0000C7000000}"/>
    <cellStyle name="Excel Built-in Normal 12" xfId="130" xr:uid="{00000000-0005-0000-0000-0000C8000000}"/>
    <cellStyle name="Excel Built-in Normal 13" xfId="113" xr:uid="{00000000-0005-0000-0000-0000C9000000}"/>
    <cellStyle name="Excel Built-in Normal 13 2" xfId="946" xr:uid="{48779C44-0E4B-4A87-862D-4B026AE3288B}"/>
    <cellStyle name="Excel Built-in Normal 2" xfId="131" xr:uid="{00000000-0005-0000-0000-0000CA000000}"/>
    <cellStyle name="Excel Built-in Normal 2 2" xfId="132" xr:uid="{00000000-0005-0000-0000-0000CB000000}"/>
    <cellStyle name="Excel Built-in Normal 2 2 2" xfId="133" xr:uid="{00000000-0005-0000-0000-0000CC000000}"/>
    <cellStyle name="Excel Built-in Normal 2 3" xfId="134" xr:uid="{00000000-0005-0000-0000-0000CD000000}"/>
    <cellStyle name="Excel Built-in Normal 3" xfId="11" xr:uid="{00000000-0005-0000-0000-0000CE000000}"/>
    <cellStyle name="Excel Built-in Normal 3 10" xfId="948" xr:uid="{E4C426E5-B6C7-44E2-BCFC-514A125C327F}"/>
    <cellStyle name="Excel Built-in Normal 3 11" xfId="949" xr:uid="{E8AECE28-FC5B-4420-B4D6-8040151BE70A}"/>
    <cellStyle name="Excel Built-in Normal 3 12" xfId="950" xr:uid="{C7DE2E54-DB6C-442D-9930-77949FA394A2}"/>
    <cellStyle name="Excel Built-in Normal 3 13" xfId="947" xr:uid="{149E6127-F63E-4376-AA5C-00CA0A07291B}"/>
    <cellStyle name="Excel Built-in Normal 3 2" xfId="135" xr:uid="{00000000-0005-0000-0000-0000CF000000}"/>
    <cellStyle name="Excel Built-in Normal 3 2 2" xfId="136" xr:uid="{00000000-0005-0000-0000-0000D0000000}"/>
    <cellStyle name="Excel Built-in Normal 3 2 2 2" xfId="137" xr:uid="{00000000-0005-0000-0000-0000D1000000}"/>
    <cellStyle name="Excel Built-in Normal 3 2 2 2 2" xfId="138" xr:uid="{00000000-0005-0000-0000-0000D2000000}"/>
    <cellStyle name="Excel Built-in Normal 3 2 2 3" xfId="139" xr:uid="{00000000-0005-0000-0000-0000D3000000}"/>
    <cellStyle name="Excel Built-in Normal 3 2 2_Horario TM" xfId="140" xr:uid="{00000000-0005-0000-0000-0000D4000000}"/>
    <cellStyle name="Excel Built-in Normal 3 2 3" xfId="141" xr:uid="{00000000-0005-0000-0000-0000D5000000}"/>
    <cellStyle name="Excel Built-in Normal 3 3" xfId="142" xr:uid="{00000000-0005-0000-0000-0000D6000000}"/>
    <cellStyle name="Excel Built-in Normal 3 4" xfId="143" xr:uid="{00000000-0005-0000-0000-0000D7000000}"/>
    <cellStyle name="Excel Built-in Normal 3 4 2" xfId="952" xr:uid="{05B36981-BC77-4789-8129-40CB4C1F1AE9}"/>
    <cellStyle name="Excel Built-in Normal 3 4 3" xfId="953" xr:uid="{016660D7-BD51-477F-911B-E288A563250A}"/>
    <cellStyle name="Excel Built-in Normal 3 4 4" xfId="954" xr:uid="{517D0413-186A-48EB-89A4-70F07DCD699A}"/>
    <cellStyle name="Excel Built-in Normal 3 4 5" xfId="951" xr:uid="{F9D54B25-9A7C-493E-9F74-02B4E0025E82}"/>
    <cellStyle name="Excel Built-in Normal 3 5" xfId="144" xr:uid="{00000000-0005-0000-0000-0000D8000000}"/>
    <cellStyle name="Excel Built-in Normal 3 6" xfId="145" xr:uid="{00000000-0005-0000-0000-0000D9000000}"/>
    <cellStyle name="Excel Built-in Normal 3 7" xfId="955" xr:uid="{0C2C4863-2137-4E35-82B0-984E4C2103A1}"/>
    <cellStyle name="Excel Built-in Normal 3 8" xfId="956" xr:uid="{873FC4D8-9DD7-4568-9B5E-C244F251AEC6}"/>
    <cellStyle name="Excel Built-in Normal 3 9" xfId="957" xr:uid="{05E73397-A054-4C05-BBC2-D20FBF1FB232}"/>
    <cellStyle name="Excel Built-in Normal 4" xfId="146" xr:uid="{00000000-0005-0000-0000-0000DA000000}"/>
    <cellStyle name="Excel Built-in Normal 4 2" xfId="147" xr:uid="{00000000-0005-0000-0000-0000DB000000}"/>
    <cellStyle name="Excel Built-in Normal 5" xfId="148" xr:uid="{00000000-0005-0000-0000-0000DC000000}"/>
    <cellStyle name="Excel Built-in Normal 5 2" xfId="149" xr:uid="{00000000-0005-0000-0000-0000DD000000}"/>
    <cellStyle name="Excel Built-in Normal 6" xfId="150" xr:uid="{00000000-0005-0000-0000-0000DE000000}"/>
    <cellStyle name="Excel Built-in Normal 6 2" xfId="151" xr:uid="{00000000-0005-0000-0000-0000DF000000}"/>
    <cellStyle name="Excel Built-in Normal 7" xfId="152" xr:uid="{00000000-0005-0000-0000-0000E0000000}"/>
    <cellStyle name="Excel Built-in Normal 8" xfId="153" xr:uid="{00000000-0005-0000-0000-0000E1000000}"/>
    <cellStyle name="Excel Built-in Normal 8 2" xfId="154" xr:uid="{00000000-0005-0000-0000-0000E2000000}"/>
    <cellStyle name="Excel Built-in Normal 9" xfId="155" xr:uid="{00000000-0005-0000-0000-0000E3000000}"/>
    <cellStyle name="Excel Built-in Normal_Horario TM" xfId="156" xr:uid="{00000000-0005-0000-0000-0000E4000000}"/>
    <cellStyle name="Explanatory Text" xfId="157" xr:uid="{00000000-0005-0000-0000-0000E5000000}"/>
    <cellStyle name="Good" xfId="158" xr:uid="{00000000-0005-0000-0000-0000E6000000}"/>
    <cellStyle name="Heading" xfId="159" xr:uid="{00000000-0005-0000-0000-0000E7000000}"/>
    <cellStyle name="Heading (user)" xfId="160" xr:uid="{00000000-0005-0000-0000-0000E8000000}"/>
    <cellStyle name="Heading (user) 2" xfId="161" xr:uid="{00000000-0005-0000-0000-0000E9000000}"/>
    <cellStyle name="Heading 1" xfId="162" xr:uid="{00000000-0005-0000-0000-0000EA000000}"/>
    <cellStyle name="Heading 1 2" xfId="163" xr:uid="{00000000-0005-0000-0000-0000EB000000}"/>
    <cellStyle name="Heading 1 3" xfId="958" xr:uid="{EBBF3B8E-1885-42DE-A8B3-E1A848968E85}"/>
    <cellStyle name="Heading 10" xfId="164" xr:uid="{00000000-0005-0000-0000-0000EC000000}"/>
    <cellStyle name="Heading 11" xfId="165" xr:uid="{00000000-0005-0000-0000-0000ED000000}"/>
    <cellStyle name="Heading 2" xfId="166" xr:uid="{00000000-0005-0000-0000-0000EE000000}"/>
    <cellStyle name="Heading 2 2" xfId="167" xr:uid="{00000000-0005-0000-0000-0000EF000000}"/>
    <cellStyle name="Heading 2 3" xfId="168" xr:uid="{00000000-0005-0000-0000-0000F0000000}"/>
    <cellStyle name="Heading 2 4" xfId="959" xr:uid="{95E98FCD-BDFA-4176-9CA9-3C28391D5F4F}"/>
    <cellStyle name="Heading 3" xfId="169" xr:uid="{00000000-0005-0000-0000-0000F1000000}"/>
    <cellStyle name="Heading 3 2" xfId="170" xr:uid="{00000000-0005-0000-0000-0000F2000000}"/>
    <cellStyle name="Heading 3 3" xfId="171" xr:uid="{00000000-0005-0000-0000-0000F3000000}"/>
    <cellStyle name="Heading 3 4" xfId="960" xr:uid="{D8E0DAD5-043B-4C93-81CA-72D4B9B49F68}"/>
    <cellStyle name="Heading 4" xfId="172" xr:uid="{00000000-0005-0000-0000-0000F4000000}"/>
    <cellStyle name="Heading 4 2" xfId="173" xr:uid="{00000000-0005-0000-0000-0000F5000000}"/>
    <cellStyle name="Heading 4 3" xfId="174" xr:uid="{00000000-0005-0000-0000-0000F6000000}"/>
    <cellStyle name="Heading 4 4" xfId="961" xr:uid="{188A9149-C69F-4CEF-ADF8-74E61B16F184}"/>
    <cellStyle name="Heading 5" xfId="175" xr:uid="{00000000-0005-0000-0000-0000F7000000}"/>
    <cellStyle name="Heading 5 2" xfId="176" xr:uid="{00000000-0005-0000-0000-0000F8000000}"/>
    <cellStyle name="Heading 6" xfId="177" xr:uid="{00000000-0005-0000-0000-0000F9000000}"/>
    <cellStyle name="Heading 6 2" xfId="178" xr:uid="{00000000-0005-0000-0000-0000FA000000}"/>
    <cellStyle name="Heading 7" xfId="179" xr:uid="{00000000-0005-0000-0000-0000FB000000}"/>
    <cellStyle name="Heading 7 2" xfId="180" xr:uid="{00000000-0005-0000-0000-0000FC000000}"/>
    <cellStyle name="Heading 8" xfId="181" xr:uid="{00000000-0005-0000-0000-0000FD000000}"/>
    <cellStyle name="Heading 8 2" xfId="182" xr:uid="{00000000-0005-0000-0000-0000FE000000}"/>
    <cellStyle name="Heading 9" xfId="183" xr:uid="{00000000-0005-0000-0000-0000FF000000}"/>
    <cellStyle name="Heading 9 2" xfId="184" xr:uid="{00000000-0005-0000-0000-000000010000}"/>
    <cellStyle name="Heading1" xfId="185" xr:uid="{00000000-0005-0000-0000-000001010000}"/>
    <cellStyle name="Heading1 (user)" xfId="186" xr:uid="{00000000-0005-0000-0000-000002010000}"/>
    <cellStyle name="Heading1 (user) 2" xfId="187" xr:uid="{00000000-0005-0000-0000-000003010000}"/>
    <cellStyle name="Heading1 1" xfId="188" xr:uid="{00000000-0005-0000-0000-000004010000}"/>
    <cellStyle name="Heading1 10" xfId="189" xr:uid="{00000000-0005-0000-0000-000005010000}"/>
    <cellStyle name="Heading1 11" xfId="190" xr:uid="{00000000-0005-0000-0000-000006010000}"/>
    <cellStyle name="Heading1 2" xfId="191" xr:uid="{00000000-0005-0000-0000-000007010000}"/>
    <cellStyle name="Heading1 2 2" xfId="192" xr:uid="{00000000-0005-0000-0000-000008010000}"/>
    <cellStyle name="Heading1 3" xfId="193" xr:uid="{00000000-0005-0000-0000-000009010000}"/>
    <cellStyle name="Heading1 3 2" xfId="194" xr:uid="{00000000-0005-0000-0000-00000A010000}"/>
    <cellStyle name="Heading1 4" xfId="195" xr:uid="{00000000-0005-0000-0000-00000B010000}"/>
    <cellStyle name="Heading1 4 2" xfId="196" xr:uid="{00000000-0005-0000-0000-00000C010000}"/>
    <cellStyle name="Heading1 5" xfId="197" xr:uid="{00000000-0005-0000-0000-00000D010000}"/>
    <cellStyle name="Heading1 5 2" xfId="198" xr:uid="{00000000-0005-0000-0000-00000E010000}"/>
    <cellStyle name="Heading1 6" xfId="199" xr:uid="{00000000-0005-0000-0000-00000F010000}"/>
    <cellStyle name="Heading1 6 2" xfId="200" xr:uid="{00000000-0005-0000-0000-000010010000}"/>
    <cellStyle name="Heading1 7" xfId="201" xr:uid="{00000000-0005-0000-0000-000011010000}"/>
    <cellStyle name="Heading1 7 2" xfId="202" xr:uid="{00000000-0005-0000-0000-000012010000}"/>
    <cellStyle name="Heading1 8" xfId="203" xr:uid="{00000000-0005-0000-0000-000013010000}"/>
    <cellStyle name="Heading1 8 2" xfId="204" xr:uid="{00000000-0005-0000-0000-000014010000}"/>
    <cellStyle name="Heading1 9" xfId="205" xr:uid="{00000000-0005-0000-0000-000015010000}"/>
    <cellStyle name="Heading1 9 2" xfId="206" xr:uid="{00000000-0005-0000-0000-000016010000}"/>
    <cellStyle name="Hipervínculo 2" xfId="207" xr:uid="{00000000-0005-0000-0000-000017010000}"/>
    <cellStyle name="Hipervínculo 2 2" xfId="208" xr:uid="{00000000-0005-0000-0000-000018010000}"/>
    <cellStyle name="Hipervínculo 3" xfId="209" xr:uid="{00000000-0005-0000-0000-000019010000}"/>
    <cellStyle name="Hipervínculo 3 2" xfId="210" xr:uid="{00000000-0005-0000-0000-00001A010000}"/>
    <cellStyle name="Hipervínculo 4" xfId="962" xr:uid="{07BA9B3F-4C69-4954-9A7F-E9544534DD1F}"/>
    <cellStyle name="Incorrecto" xfId="676" builtinId="27" customBuiltin="1"/>
    <cellStyle name="Incorrecto 2" xfId="211" xr:uid="{00000000-0005-0000-0000-00001C010000}"/>
    <cellStyle name="Input" xfId="212" xr:uid="{00000000-0005-0000-0000-00001D010000}"/>
    <cellStyle name="Input 2" xfId="963" xr:uid="{5FEDB774-DCB5-4362-AF91-8C76BA4BD641}"/>
    <cellStyle name="Linked Cell" xfId="213" xr:uid="{00000000-0005-0000-0000-00001E010000}"/>
    <cellStyle name="Millares" xfId="425" builtinId="3"/>
    <cellStyle name="Millares 10" xfId="214" xr:uid="{00000000-0005-0000-0000-000020010000}"/>
    <cellStyle name="Millares 10 2" xfId="385" xr:uid="{00000000-0005-0000-0000-000021010000}"/>
    <cellStyle name="Millares 10 2 2" xfId="427" xr:uid="{00000000-0005-0000-0000-000022010000}"/>
    <cellStyle name="Millares 10 2 2 2" xfId="711" xr:uid="{00000000-0005-0000-0000-000023010000}"/>
    <cellStyle name="Millares 10 2 2 2 2" xfId="729" xr:uid="{CBE08062-50CD-4DE1-8F98-0A54114D378E}"/>
    <cellStyle name="Millares 10 2 2 3" xfId="728" xr:uid="{25065F7E-6828-430A-A9AB-FCA8566EAF6C}"/>
    <cellStyle name="Millares 10 2 2 3 2" xfId="966" xr:uid="{BA766A10-B170-4885-B5BA-BF24BC70575A}"/>
    <cellStyle name="Millares 10 2 2 4" xfId="967" xr:uid="{6EF92001-25C6-44F1-9675-079744909759}"/>
    <cellStyle name="Millares 10 2 2 5" xfId="965" xr:uid="{6ABC2307-19A5-4E1F-9813-31F6A898BA69}"/>
    <cellStyle name="Millares 10 2 2 5 2" xfId="3428" xr:uid="{2E701A85-C484-42C9-AB8B-6AA10A8D65C3}"/>
    <cellStyle name="Millares 10 2 3" xfId="968" xr:uid="{9B214248-4448-40C9-B3D3-C9EB0D5F0C7E}"/>
    <cellStyle name="Millares 10 2 3 2" xfId="969" xr:uid="{5D9666E8-6315-4CB9-9349-2DFB374E26C9}"/>
    <cellStyle name="Millares 10 2 4" xfId="970" xr:uid="{63745E86-8E21-4FB4-BEA4-BBE9032988C8}"/>
    <cellStyle name="Millares 10 2 5" xfId="964" xr:uid="{F77CDE2A-7269-4B21-8D5A-5FBDA082403C}"/>
    <cellStyle name="Millares 10 3" xfId="479" xr:uid="{00000000-0005-0000-0000-000024010000}"/>
    <cellStyle name="Millares 10 3 2" xfId="972" xr:uid="{05AA1B65-5C59-4ED9-BFB2-86C617DDDEFB}"/>
    <cellStyle name="Millares 10 3 3" xfId="973" xr:uid="{2A9A565B-B968-41BD-A640-F56B2E0142C8}"/>
    <cellStyle name="Millares 10 3 4" xfId="974" xr:uid="{7F5D1DF0-34C7-4886-9433-5AC0112D78C3}"/>
    <cellStyle name="Millares 10 3 5" xfId="971" xr:uid="{DDAFBA94-8D59-4F4E-907A-A4B427A820D7}"/>
    <cellStyle name="Millares 10 4" xfId="975" xr:uid="{6D2F495D-4155-4416-826C-04D3768909A5}"/>
    <cellStyle name="Millares 10 4 2" xfId="976" xr:uid="{9085B9C9-848E-4FC8-8455-921E73567254}"/>
    <cellStyle name="Millares 10 5" xfId="977" xr:uid="{DEED5C05-C4A9-4D21-98E5-EB91A23FDD77}"/>
    <cellStyle name="Millares 11" xfId="386" xr:uid="{00000000-0005-0000-0000-000025010000}"/>
    <cellStyle name="Millares 11 2" xfId="387" xr:uid="{00000000-0005-0000-0000-000026010000}"/>
    <cellStyle name="Millares 11 2 2" xfId="480" xr:uid="{00000000-0005-0000-0000-000027010000}"/>
    <cellStyle name="Millares 11 2 3" xfId="980" xr:uid="{FB76FAAA-D817-4B53-BC80-E24EF6E38AE3}"/>
    <cellStyle name="Millares 11 2 4" xfId="981" xr:uid="{952D9077-A7DF-485C-A4AA-293975FAB3AA}"/>
    <cellStyle name="Millares 11 2 5" xfId="979" xr:uid="{6D681DC3-C813-439E-90B9-EDFA3F059DFF}"/>
    <cellStyle name="Millares 11 3" xfId="481" xr:uid="{00000000-0005-0000-0000-000028010000}"/>
    <cellStyle name="Millares 11 3 2" xfId="983" xr:uid="{108EC301-EE6C-4ABB-8FA2-4DB5299BF0C5}"/>
    <cellStyle name="Millares 11 3 3" xfId="984" xr:uid="{04C58A5C-6925-4405-89BB-1D4D1219ED20}"/>
    <cellStyle name="Millares 11 3 4" xfId="985" xr:uid="{BC8FE356-FEC9-46B9-9F90-9C572C08BDA9}"/>
    <cellStyle name="Millares 11 3 5" xfId="982" xr:uid="{DABCE3F7-CEE6-46C5-9FE1-CB786A28B9CA}"/>
    <cellStyle name="Millares 11 4" xfId="986" xr:uid="{9E733F84-D010-43B9-A498-75CE0DC36F63}"/>
    <cellStyle name="Millares 11 4 2" xfId="987" xr:uid="{80ADB644-D75A-4BB5-8EF5-0AA65EC845B3}"/>
    <cellStyle name="Millares 11 5" xfId="988" xr:uid="{72B89911-2C3D-4C3D-9FAF-C1C5DAC88F85}"/>
    <cellStyle name="Millares 11 6" xfId="989" xr:uid="{54878811-C391-4200-8673-EF1FA2AFDE74}"/>
    <cellStyle name="Millares 11 7" xfId="978" xr:uid="{FF34060F-2885-4C7C-8C10-4B4F1A04BA3F}"/>
    <cellStyle name="Millares 12" xfId="388" xr:uid="{00000000-0005-0000-0000-000029010000}"/>
    <cellStyle name="Millares 12 2" xfId="389" xr:uid="{00000000-0005-0000-0000-00002A010000}"/>
    <cellStyle name="Millares 12 2 2" xfId="482" xr:uid="{00000000-0005-0000-0000-00002B010000}"/>
    <cellStyle name="Millares 12 3" xfId="390" xr:uid="{00000000-0005-0000-0000-00002C010000}"/>
    <cellStyle name="Millares 12 3 2" xfId="483" xr:uid="{00000000-0005-0000-0000-00002D010000}"/>
    <cellStyle name="Millares 12 4" xfId="484" xr:uid="{00000000-0005-0000-0000-00002E010000}"/>
    <cellStyle name="Millares 13" xfId="391" xr:uid="{00000000-0005-0000-0000-00002F010000}"/>
    <cellStyle name="Millares 13 10" xfId="991" xr:uid="{18B7E9DD-2F53-4CB2-8ACF-03F329002CAF}"/>
    <cellStyle name="Millares 13 11" xfId="990" xr:uid="{4EEDB2F9-7A7C-445F-AEEC-B63220604323}"/>
    <cellStyle name="Millares 13 2" xfId="485" xr:uid="{00000000-0005-0000-0000-000030010000}"/>
    <cellStyle name="Millares 13 2 2" xfId="486" xr:uid="{00000000-0005-0000-0000-000031010000}"/>
    <cellStyle name="Millares 13 2 2 2" xfId="994" xr:uid="{62302F72-06A1-49E1-9499-A04E52666AF3}"/>
    <cellStyle name="Millares 13 2 2 2 2" xfId="995" xr:uid="{59826C21-994A-463E-BA18-896568D6679E}"/>
    <cellStyle name="Millares 13 2 2 2 2 2" xfId="996" xr:uid="{28C09672-4D02-444A-A2B8-DADA9797C8E1}"/>
    <cellStyle name="Millares 13 2 2 2 3" xfId="997" xr:uid="{A5630112-FDD6-4BF7-8EEF-35DBA1BE6182}"/>
    <cellStyle name="Millares 13 2 2 3" xfId="998" xr:uid="{F88443FB-4BE1-4767-BCD1-653E1609E76E}"/>
    <cellStyle name="Millares 13 2 2 3 2" xfId="999" xr:uid="{EE945F4B-46BE-4E32-958A-8153D869D4FD}"/>
    <cellStyle name="Millares 13 2 2 4" xfId="1000" xr:uid="{13D22B13-0A97-4DA1-993F-DCC04907FC80}"/>
    <cellStyle name="Millares 13 2 2 5" xfId="993" xr:uid="{760E1F88-1B15-413F-A350-C7C9688E354E}"/>
    <cellStyle name="Millares 13 2 3" xfId="1001" xr:uid="{E3FF6759-4B16-40D9-9130-5C49953C368F}"/>
    <cellStyle name="Millares 13 2 3 2" xfId="1002" xr:uid="{0A358E4C-E49F-4DAC-BBDB-91C45659A5AF}"/>
    <cellStyle name="Millares 13 2 3 2 2" xfId="1003" xr:uid="{326330EF-5802-4FAC-AD48-7E12D2B57684}"/>
    <cellStyle name="Millares 13 2 3 2 2 2" xfId="1004" xr:uid="{4DB842C8-70F5-4A92-AAFB-9637A06ABEC4}"/>
    <cellStyle name="Millares 13 2 3 2 3" xfId="1005" xr:uid="{73A28FDA-B2CF-4D3C-B858-1D6E2468E61E}"/>
    <cellStyle name="Millares 13 2 3 3" xfId="1006" xr:uid="{B79929BF-176D-4F17-BEDB-903F406FAF5E}"/>
    <cellStyle name="Millares 13 2 3 3 2" xfId="1007" xr:uid="{46481071-05FF-48ED-B3E3-E394D95AB198}"/>
    <cellStyle name="Millares 13 2 3 4" xfId="1008" xr:uid="{D4C52EE4-7726-4F8E-9A8E-68CC3CC2BD72}"/>
    <cellStyle name="Millares 13 2 4" xfId="1009" xr:uid="{F7E470D0-0D69-412F-B0B7-4B85422AA80A}"/>
    <cellStyle name="Millares 13 2 4 2" xfId="1010" xr:uid="{03D3D062-1B75-4A5F-AE37-EB693E77CECE}"/>
    <cellStyle name="Millares 13 2 4 2 2" xfId="1011" xr:uid="{0E5EB1BA-21B8-4D8C-85C3-0F106347E9CC}"/>
    <cellStyle name="Millares 13 2 4 3" xfId="1012" xr:uid="{0606D9A8-700F-43AC-9C03-1E95F98288DB}"/>
    <cellStyle name="Millares 13 2 5" xfId="1013" xr:uid="{3C55541C-997B-4922-8C7F-13CBF2983063}"/>
    <cellStyle name="Millares 13 2 5 2" xfId="1014" xr:uid="{609E21BB-B750-4073-814F-BD604BF82F7C}"/>
    <cellStyle name="Millares 13 2 6" xfId="1015" xr:uid="{6589C967-E73C-4069-A96E-ED9382444574}"/>
    <cellStyle name="Millares 13 2 7" xfId="1016" xr:uid="{562B374E-3E84-4CA3-A214-DC7C93484530}"/>
    <cellStyle name="Millares 13 2 8" xfId="992" xr:uid="{AEF04552-7CFE-4AFF-8EF7-CA1FF0E4E73F}"/>
    <cellStyle name="Millares 13 3" xfId="487" xr:uid="{00000000-0005-0000-0000-000032010000}"/>
    <cellStyle name="Millares 13 3 2" xfId="488" xr:uid="{00000000-0005-0000-0000-000033010000}"/>
    <cellStyle name="Millares 13 3 2 2" xfId="1019" xr:uid="{F0F6A3BD-CE2F-4BCD-A3E7-D0C4C6A35B93}"/>
    <cellStyle name="Millares 13 3 2 2 2" xfId="1020" xr:uid="{D4226BD2-1C2C-4D63-983A-8D349AC58724}"/>
    <cellStyle name="Millares 13 3 2 3" xfId="1021" xr:uid="{A04820DE-65F5-4138-B049-FE9733DA2A11}"/>
    <cellStyle name="Millares 13 3 2 4" xfId="1018" xr:uid="{8C6B0078-DA65-49D5-8C4D-6016B1726E2E}"/>
    <cellStyle name="Millares 13 3 3" xfId="1022" xr:uid="{FF4B2055-C38B-45D4-8FDF-449B20DF498F}"/>
    <cellStyle name="Millares 13 3 3 2" xfId="1023" xr:uid="{B634FFE0-A9EF-494A-ABEE-0967AC1DA0E8}"/>
    <cellStyle name="Millares 13 3 4" xfId="1024" xr:uid="{888490D1-0691-4099-BDD8-3272CFFFA9C4}"/>
    <cellStyle name="Millares 13 3 5" xfId="1025" xr:uid="{7A0D3DF3-6DED-415C-830C-58A7A6F3DBAB}"/>
    <cellStyle name="Millares 13 3 6" xfId="1017" xr:uid="{1E39A4BA-20F7-41DB-91AA-143BDD39FBDF}"/>
    <cellStyle name="Millares 13 4" xfId="489" xr:uid="{00000000-0005-0000-0000-000034010000}"/>
    <cellStyle name="Millares 13 4 2" xfId="1027" xr:uid="{D3A7EAD9-E3FC-4010-9BC6-DC015F96DD64}"/>
    <cellStyle name="Millares 13 4 2 2" xfId="1028" xr:uid="{AB4E2B88-1202-486C-9725-F0A040296336}"/>
    <cellStyle name="Millares 13 4 2 2 2" xfId="1029" xr:uid="{51FF966A-85C9-4F07-88C5-CB5922059E3B}"/>
    <cellStyle name="Millares 13 4 2 3" xfId="1030" xr:uid="{C7936D16-29E7-4797-808D-7B06FE12503E}"/>
    <cellStyle name="Millares 13 4 3" xfId="1031" xr:uid="{18135DCE-0E89-4507-B459-63332A946626}"/>
    <cellStyle name="Millares 13 4 3 2" xfId="1032" xr:uid="{7B20A606-B4CE-4A36-807D-E161FF8F28F1}"/>
    <cellStyle name="Millares 13 4 4" xfId="1033" xr:uid="{3C1F0E1C-4AFC-49C2-8549-7EF95EC95CC9}"/>
    <cellStyle name="Millares 13 4 5" xfId="1026" xr:uid="{E6537A74-1801-47A0-A446-74F9E3DDA3AB}"/>
    <cellStyle name="Millares 13 5" xfId="1034" xr:uid="{331F092C-F1D4-4012-95FE-18187598F2D9}"/>
    <cellStyle name="Millares 13 5 2" xfId="1035" xr:uid="{091B26DE-83BF-468E-8CE6-7766358FF098}"/>
    <cellStyle name="Millares 13 5 2 2" xfId="1036" xr:uid="{620D7509-E5D4-4D5F-A2C9-FC6B56ABC681}"/>
    <cellStyle name="Millares 13 5 2 2 2" xfId="1037" xr:uid="{DB992DE4-93D7-4CE4-B45A-CFFDA733848F}"/>
    <cellStyle name="Millares 13 5 2 3" xfId="1038" xr:uid="{BF6F71C7-A550-4FBB-9458-F61F2FFA2244}"/>
    <cellStyle name="Millares 13 5 3" xfId="1039" xr:uid="{5294EA41-C5E1-47D6-8991-2908486258F6}"/>
    <cellStyle name="Millares 13 5 3 2" xfId="1040" xr:uid="{0651B74F-FC38-4C01-8933-36916A7732F9}"/>
    <cellStyle name="Millares 13 5 4" xfId="1041" xr:uid="{523A64B7-A36B-4E27-93A5-083804023AB2}"/>
    <cellStyle name="Millares 13 6" xfId="1042" xr:uid="{2DEFAE05-8FEF-43FC-A7AB-43E96EA94663}"/>
    <cellStyle name="Millares 13 6 2" xfId="1043" xr:uid="{F7A7C140-974E-440B-A3DE-7765C9A80E56}"/>
    <cellStyle name="Millares 13 6 2 2" xfId="1044" xr:uid="{4BEBBC2A-0C73-4CD6-A7CF-F0A6DDA099FC}"/>
    <cellStyle name="Millares 13 6 2 2 2" xfId="1045" xr:uid="{5C9DBED0-A260-47E3-8319-895525735202}"/>
    <cellStyle name="Millares 13 6 2 3" xfId="1046" xr:uid="{6AEA9B4D-A4C4-4FCB-A645-A142C446D59D}"/>
    <cellStyle name="Millares 13 6 3" xfId="1047" xr:uid="{F06167BE-1A01-4A10-8986-195F54193874}"/>
    <cellStyle name="Millares 13 6 3 2" xfId="1048" xr:uid="{EFE42F8F-C23F-47A0-8845-3A1C9D2CB33A}"/>
    <cellStyle name="Millares 13 6 4" xfId="1049" xr:uid="{82F25FB5-BD0C-46C4-87B2-2D38E57DBFB1}"/>
    <cellStyle name="Millares 13 7" xfId="1050" xr:uid="{9ACD8E5B-F437-4FE1-84C2-1617455B63AA}"/>
    <cellStyle name="Millares 13 7 2" xfId="1051" xr:uid="{D713312A-F591-4D4A-A36B-88E174F43D3B}"/>
    <cellStyle name="Millares 13 7 2 2" xfId="1052" xr:uid="{AA6C29C1-D752-4701-88CD-07AAE6064FEF}"/>
    <cellStyle name="Millares 13 7 3" xfId="1053" xr:uid="{9A5B4EF8-5723-4990-B07B-E05185ABA7C1}"/>
    <cellStyle name="Millares 13 8" xfId="1054" xr:uid="{CEAC17BB-1A73-4177-8508-CD7E3E2EEDA0}"/>
    <cellStyle name="Millares 13 8 2" xfId="1055" xr:uid="{4CDED854-80BA-47BB-B606-6D12B4F313CC}"/>
    <cellStyle name="Millares 13 9" xfId="1056" xr:uid="{BA4B1CB4-7C30-409B-A869-E73D22FBB9DE}"/>
    <cellStyle name="Millares 14" xfId="392" xr:uid="{00000000-0005-0000-0000-000035010000}"/>
    <cellStyle name="Millares 14 10" xfId="1058" xr:uid="{4CC13E02-7C8B-4857-BDF5-AB0CD0A600D2}"/>
    <cellStyle name="Millares 14 11" xfId="1057" xr:uid="{9E2BADE2-3C63-4A6E-AE6F-88179B488F67}"/>
    <cellStyle name="Millares 14 2" xfId="490" xr:uid="{00000000-0005-0000-0000-000036010000}"/>
    <cellStyle name="Millares 14 2 2" xfId="491" xr:uid="{00000000-0005-0000-0000-000037010000}"/>
    <cellStyle name="Millares 14 2 2 2" xfId="1061" xr:uid="{E2ED8264-D167-4960-9CE8-306061ADF950}"/>
    <cellStyle name="Millares 14 2 2 2 2" xfId="1062" xr:uid="{65730BD5-4D8D-4885-8C14-B33889945343}"/>
    <cellStyle name="Millares 14 2 2 3" xfId="1063" xr:uid="{468897D7-4CEE-422E-AB15-C381306A9128}"/>
    <cellStyle name="Millares 14 2 2 4" xfId="1060" xr:uid="{7C15A7D7-BCC6-4F63-BECB-7001507A35B5}"/>
    <cellStyle name="Millares 14 2 3" xfId="1064" xr:uid="{A9A539E5-D3C2-4127-9F61-15E03FE25780}"/>
    <cellStyle name="Millares 14 2 3 2" xfId="1065" xr:uid="{D7038C83-19BE-4FA6-8D32-10558B3A6E1C}"/>
    <cellStyle name="Millares 14 2 4" xfId="1066" xr:uid="{2BAFFABD-22E2-41D6-A41C-FD5EC261FC58}"/>
    <cellStyle name="Millares 14 2 5" xfId="1067" xr:uid="{4A00C1F5-68E5-44CA-B9D4-614AF2095DC4}"/>
    <cellStyle name="Millares 14 2 6" xfId="1059" xr:uid="{B203E1E1-8F04-4F25-BA02-03976781ADB6}"/>
    <cellStyle name="Millares 14 3" xfId="492" xr:uid="{00000000-0005-0000-0000-000038010000}"/>
    <cellStyle name="Millares 14 3 2" xfId="493" xr:uid="{00000000-0005-0000-0000-000039010000}"/>
    <cellStyle name="Millares 14 3 2 2" xfId="1070" xr:uid="{BE677D97-BA6E-478E-BC2A-75B18F75CF13}"/>
    <cellStyle name="Millares 14 3 2 2 2" xfId="1071" xr:uid="{5034B6BB-3ADC-4E20-829B-B42FD61F5E5A}"/>
    <cellStyle name="Millares 14 3 2 3" xfId="1072" xr:uid="{C3B91805-7163-4B61-A139-B9B49A81555B}"/>
    <cellStyle name="Millares 14 3 2 4" xfId="1069" xr:uid="{403682BC-A58D-4950-836D-EF8EC8802FE0}"/>
    <cellStyle name="Millares 14 3 3" xfId="1073" xr:uid="{FCB772A5-C507-4C84-A120-583393B6FD5F}"/>
    <cellStyle name="Millares 14 3 3 2" xfId="1074" xr:uid="{9237F7C5-D1D9-4A38-AD80-240D615677FF}"/>
    <cellStyle name="Millares 14 3 4" xfId="1075" xr:uid="{7B51F948-2BBD-40E5-AA54-95601AFABD2D}"/>
    <cellStyle name="Millares 14 3 5" xfId="1076" xr:uid="{A5698FEB-799A-46D5-8978-C6A631966F78}"/>
    <cellStyle name="Millares 14 3 6" xfId="1068" xr:uid="{34A1424A-0423-4767-86A7-ACEE2027FF2D}"/>
    <cellStyle name="Millares 14 4" xfId="494" xr:uid="{00000000-0005-0000-0000-00003A010000}"/>
    <cellStyle name="Millares 14 4 2" xfId="1078" xr:uid="{FEC11506-E1EC-40C2-AD26-E2A661B02EA9}"/>
    <cellStyle name="Millares 14 4 2 2" xfId="1079" xr:uid="{93DBFB24-14DC-48BA-BFE3-8FCB5D956999}"/>
    <cellStyle name="Millares 14 4 2 2 2" xfId="1080" xr:uid="{CD9FA275-DC21-47E0-8E40-B299CD6D800A}"/>
    <cellStyle name="Millares 14 4 2 3" xfId="1081" xr:uid="{E5D4A54B-8137-48EA-9F45-CDD08F38D1CA}"/>
    <cellStyle name="Millares 14 4 3" xfId="1082" xr:uid="{D251A3B6-B771-4773-AC61-F668435049B3}"/>
    <cellStyle name="Millares 14 4 3 2" xfId="1083" xr:uid="{1D3F90F9-51E3-45DC-93FB-BEB4C28042B1}"/>
    <cellStyle name="Millares 14 4 4" xfId="1084" xr:uid="{57E3818B-B130-4E87-9B7E-22ECEB4B529C}"/>
    <cellStyle name="Millares 14 4 5" xfId="1077" xr:uid="{5F681BC6-430A-410D-B9AC-12DF04E6ABE7}"/>
    <cellStyle name="Millares 14 5" xfId="1085" xr:uid="{FAE2F021-F2CC-4BE9-B2C3-987E25DADFD4}"/>
    <cellStyle name="Millares 14 5 2" xfId="1086" xr:uid="{16804CA5-59D4-4175-BED6-719F94E03E90}"/>
    <cellStyle name="Millares 14 5 2 2" xfId="1087" xr:uid="{E4E5D281-529B-45B4-A10A-441E65F25BA4}"/>
    <cellStyle name="Millares 14 5 2 2 2" xfId="1088" xr:uid="{8147ABC1-1409-4DC1-8DB8-76D884D6527F}"/>
    <cellStyle name="Millares 14 5 2 3" xfId="1089" xr:uid="{47EEB66E-07E4-449A-82FF-86989477EA95}"/>
    <cellStyle name="Millares 14 5 3" xfId="1090" xr:uid="{B4B157DE-E72F-4DC0-B5FB-284954918534}"/>
    <cellStyle name="Millares 14 5 3 2" xfId="1091" xr:uid="{663BD736-7D54-4A6C-8001-398BC07CBEDE}"/>
    <cellStyle name="Millares 14 5 4" xfId="1092" xr:uid="{92FC287A-FD2C-46C1-8A17-3248BB43E45A}"/>
    <cellStyle name="Millares 14 6" xfId="1093" xr:uid="{83A5B168-547B-4285-A45D-1D7A18E8263C}"/>
    <cellStyle name="Millares 14 6 2" xfId="1094" xr:uid="{F85046FD-57CC-48E9-AA16-9ECBCEF5736B}"/>
    <cellStyle name="Millares 14 6 2 2" xfId="1095" xr:uid="{CCA540D5-CBF3-4C3C-B7FE-79079B104A1D}"/>
    <cellStyle name="Millares 14 6 2 2 2" xfId="1096" xr:uid="{E6ABED8A-3827-41A8-8CDD-FFE7B2E0F537}"/>
    <cellStyle name="Millares 14 6 2 3" xfId="1097" xr:uid="{A5555EEE-8FF2-4D5E-80E1-C6154C11B897}"/>
    <cellStyle name="Millares 14 6 3" xfId="1098" xr:uid="{D8772BA1-F946-4B3F-98E8-3E486DB7C3C5}"/>
    <cellStyle name="Millares 14 6 3 2" xfId="1099" xr:uid="{A206C6A4-38E3-415D-888E-4BC6BC1DBF10}"/>
    <cellStyle name="Millares 14 6 4" xfId="1100" xr:uid="{3BF981A6-B905-416A-9BF6-9774690E53F7}"/>
    <cellStyle name="Millares 14 7" xfId="1101" xr:uid="{3941DE55-2DBD-4F91-92F3-67898DEFBEEA}"/>
    <cellStyle name="Millares 14 7 2" xfId="1102" xr:uid="{D3078F5C-E6BD-4826-8E3E-C6AACA17B0CD}"/>
    <cellStyle name="Millares 14 7 2 2" xfId="1103" xr:uid="{2749F051-1DB1-44E7-9C17-7A97B4B128D1}"/>
    <cellStyle name="Millares 14 7 3" xfId="1104" xr:uid="{53C5B7AD-BA25-4487-B553-70DFDCB3781F}"/>
    <cellStyle name="Millares 14 8" xfId="1105" xr:uid="{47DD631E-A76A-48BB-A429-AF7A0C39A2D7}"/>
    <cellStyle name="Millares 14 8 2" xfId="1106" xr:uid="{57D9B4A0-517C-4302-9801-F31032C646E2}"/>
    <cellStyle name="Millares 14 9" xfId="1107" xr:uid="{597D3E22-16D9-4BF7-A05F-21084A1A14CC}"/>
    <cellStyle name="Millares 15" xfId="393" xr:uid="{00000000-0005-0000-0000-00003B010000}"/>
    <cellStyle name="Millares 15 2" xfId="495" xr:uid="{00000000-0005-0000-0000-00003C010000}"/>
    <cellStyle name="Millares 16" xfId="394" xr:uid="{00000000-0005-0000-0000-00003D010000}"/>
    <cellStyle name="Millares 16 2" xfId="496" xr:uid="{00000000-0005-0000-0000-00003E010000}"/>
    <cellStyle name="Millares 17" xfId="395" xr:uid="{00000000-0005-0000-0000-00003F010000}"/>
    <cellStyle name="Millares 17 10" xfId="1109" xr:uid="{F2154425-F7CC-4406-8B4C-2E843AFA1004}"/>
    <cellStyle name="Millares 17 11" xfId="1108" xr:uid="{F1A58721-6DB7-4963-82CF-32FFA5D1B731}"/>
    <cellStyle name="Millares 17 2" xfId="497" xr:uid="{00000000-0005-0000-0000-000040010000}"/>
    <cellStyle name="Millares 17 2 2" xfId="498" xr:uid="{00000000-0005-0000-0000-000041010000}"/>
    <cellStyle name="Millares 17 2 2 2" xfId="1112" xr:uid="{1E271A58-2EFA-4421-9B4E-E19506B5A8A0}"/>
    <cellStyle name="Millares 17 2 2 2 2" xfId="1113" xr:uid="{809EC18F-5911-433D-968A-3977BED15BEB}"/>
    <cellStyle name="Millares 17 2 2 3" xfId="1114" xr:uid="{28519D6B-F40E-4971-B528-BFC4718B057A}"/>
    <cellStyle name="Millares 17 2 2 4" xfId="1111" xr:uid="{A8F50674-36CE-4078-A4BA-A62AD8EB0F97}"/>
    <cellStyle name="Millares 17 2 3" xfId="1115" xr:uid="{E75C25DE-7739-4463-9553-26F2145E48FF}"/>
    <cellStyle name="Millares 17 2 3 2" xfId="1116" xr:uid="{1043A41C-932F-452F-8289-FBF36131B679}"/>
    <cellStyle name="Millares 17 2 4" xfId="1117" xr:uid="{840176D8-5817-4717-B887-A7F962C747DE}"/>
    <cellStyle name="Millares 17 2 5" xfId="1118" xr:uid="{BD42921A-D6DD-463A-A842-FB8B6E99CFD0}"/>
    <cellStyle name="Millares 17 2 6" xfId="1110" xr:uid="{CA4894B7-576B-49D8-9FAF-F7E7A1FCF9D1}"/>
    <cellStyle name="Millares 17 3" xfId="499" xr:uid="{00000000-0005-0000-0000-000042010000}"/>
    <cellStyle name="Millares 17 3 2" xfId="500" xr:uid="{00000000-0005-0000-0000-000043010000}"/>
    <cellStyle name="Millares 17 3 2 2" xfId="1121" xr:uid="{FB039E97-5D4C-42FD-9144-E9FAFCDFFF65}"/>
    <cellStyle name="Millares 17 3 2 2 2" xfId="1122" xr:uid="{CEA5D3A1-0232-4BC9-BFBD-6907607A1631}"/>
    <cellStyle name="Millares 17 3 2 3" xfId="1123" xr:uid="{13948995-3141-4E91-A3D4-60146B1A05B0}"/>
    <cellStyle name="Millares 17 3 2 4" xfId="1120" xr:uid="{A3E242D6-9004-4840-BA04-EBAF534DD667}"/>
    <cellStyle name="Millares 17 3 3" xfId="1124" xr:uid="{04A9D23B-F982-4D6F-A5B0-12E72A51C170}"/>
    <cellStyle name="Millares 17 3 3 2" xfId="1125" xr:uid="{FE5E3668-46B1-4889-A540-B1E721E14DC8}"/>
    <cellStyle name="Millares 17 3 4" xfId="1126" xr:uid="{6316C95F-377D-4E0F-9B1F-0BA061908C9E}"/>
    <cellStyle name="Millares 17 3 5" xfId="1127" xr:uid="{9FF06C38-D226-4ED2-8DA0-F8B294DCD97F}"/>
    <cellStyle name="Millares 17 3 6" xfId="1119" xr:uid="{69356E87-1E70-49B3-B8FA-233F1887C662}"/>
    <cellStyle name="Millares 17 4" xfId="501" xr:uid="{00000000-0005-0000-0000-000044010000}"/>
    <cellStyle name="Millares 17 4 2" xfId="1129" xr:uid="{B902D382-9714-4B9B-8EFF-22C7B06CC764}"/>
    <cellStyle name="Millares 17 4 2 2" xfId="1130" xr:uid="{1E50A75A-3C4B-4510-9971-4EA26FFE91F9}"/>
    <cellStyle name="Millares 17 4 2 2 2" xfId="1131" xr:uid="{745F011F-6214-4FFA-9389-8EDBD910863A}"/>
    <cellStyle name="Millares 17 4 2 3" xfId="1132" xr:uid="{7ECD437E-F3BE-454F-A7D9-E358782E6684}"/>
    <cellStyle name="Millares 17 4 3" xfId="1133" xr:uid="{042CA257-AB9B-4504-A78F-2DBD3FB64F0E}"/>
    <cellStyle name="Millares 17 4 3 2" xfId="1134" xr:uid="{2FA02C98-7FEB-478C-A99E-19CD18023BDD}"/>
    <cellStyle name="Millares 17 4 4" xfId="1135" xr:uid="{802FDB82-A405-4A81-B947-07DED5B23924}"/>
    <cellStyle name="Millares 17 4 5" xfId="1128" xr:uid="{BF76AA31-3927-4EF4-95D1-2DF979D88406}"/>
    <cellStyle name="Millares 17 5" xfId="1136" xr:uid="{C882A342-242B-45B5-B09E-9668D8129B51}"/>
    <cellStyle name="Millares 17 5 2" xfId="1137" xr:uid="{265D28FB-F5E9-473D-BB3F-75E5C682BB7D}"/>
    <cellStyle name="Millares 17 5 2 2" xfId="1138" xr:uid="{5CA52C42-BACE-4C6B-8822-C3D7640A0606}"/>
    <cellStyle name="Millares 17 5 2 2 2" xfId="1139" xr:uid="{4F6E446C-FB48-4D59-930D-DD7DF88A1B4D}"/>
    <cellStyle name="Millares 17 5 2 3" xfId="1140" xr:uid="{A5DE82D7-024D-4DB4-B51C-8F9F421F2DB7}"/>
    <cellStyle name="Millares 17 5 3" xfId="1141" xr:uid="{DB3C2939-E1B9-4FCF-8D65-DF40A8887C4A}"/>
    <cellStyle name="Millares 17 5 3 2" xfId="1142" xr:uid="{E89CED2E-317C-4D33-BD27-0F9AF480DECC}"/>
    <cellStyle name="Millares 17 5 4" xfId="1143" xr:uid="{B347F607-F820-4674-9418-DA409CEAB324}"/>
    <cellStyle name="Millares 17 6" xfId="1144" xr:uid="{11CB3318-DBB0-479E-B26F-91493B1442D6}"/>
    <cellStyle name="Millares 17 6 2" xfId="1145" xr:uid="{0BEEAC56-4201-4F51-A89E-3EB72267C5DD}"/>
    <cellStyle name="Millares 17 6 2 2" xfId="1146" xr:uid="{62500621-16BE-422C-B8F0-9DA8CCBF8074}"/>
    <cellStyle name="Millares 17 6 2 2 2" xfId="1147" xr:uid="{CE6EA112-81AB-4959-9EC8-14B2FAE8D21E}"/>
    <cellStyle name="Millares 17 6 2 3" xfId="1148" xr:uid="{FC5148FD-24E7-45F0-9053-84D73D607ED4}"/>
    <cellStyle name="Millares 17 6 3" xfId="1149" xr:uid="{97B97E97-982A-4F83-9A42-33765DB8F275}"/>
    <cellStyle name="Millares 17 6 3 2" xfId="1150" xr:uid="{7BA70A75-365A-404E-B952-025F02B57EA7}"/>
    <cellStyle name="Millares 17 6 4" xfId="1151" xr:uid="{9101F80D-DC71-4306-A970-09B434B18ED5}"/>
    <cellStyle name="Millares 17 7" xfId="1152" xr:uid="{F4C8F9C7-33D0-4807-8BAE-8208F8AAC491}"/>
    <cellStyle name="Millares 17 7 2" xfId="1153" xr:uid="{95FD16DB-CDD6-4DC5-BAC4-1BB0778514D0}"/>
    <cellStyle name="Millares 17 7 2 2" xfId="1154" xr:uid="{00B7EA59-E1E8-4DA1-8612-75494655F71B}"/>
    <cellStyle name="Millares 17 7 3" xfId="1155" xr:uid="{3E63B8E7-9E20-4003-9A49-164C05E237FB}"/>
    <cellStyle name="Millares 17 8" xfId="1156" xr:uid="{89F24C9F-54FA-4C4B-A0E5-268CC943BCEE}"/>
    <cellStyle name="Millares 17 8 2" xfId="1157" xr:uid="{184D2F8D-EDBF-4CF1-B96C-65915077EBCC}"/>
    <cellStyle name="Millares 17 9" xfId="1158" xr:uid="{4C26A2D0-A508-42A3-8444-D604289D7E37}"/>
    <cellStyle name="Millares 18" xfId="396" xr:uid="{00000000-0005-0000-0000-000045010000}"/>
    <cellStyle name="Millares 18 2" xfId="502" xr:uid="{00000000-0005-0000-0000-000046010000}"/>
    <cellStyle name="Millares 19" xfId="426" xr:uid="{00000000-0005-0000-0000-000047010000}"/>
    <cellStyle name="Millares 19 2" xfId="503" xr:uid="{00000000-0005-0000-0000-000048010000}"/>
    <cellStyle name="Millares 2" xfId="12" xr:uid="{00000000-0005-0000-0000-000049010000}"/>
    <cellStyle name="Millares 2 10" xfId="1160" xr:uid="{02B0404C-7249-417D-8E0C-B54877F19B1B}"/>
    <cellStyle name="Millares 2 10 2" xfId="1161" xr:uid="{14ED30D8-75FA-4BF0-8621-C6BE58BD1213}"/>
    <cellStyle name="Millares 2 10 2 2" xfId="1162" xr:uid="{4B37019B-6C96-40A0-BABD-2C2F1C394BC8}"/>
    <cellStyle name="Millares 2 10 2 2 2" xfId="1163" xr:uid="{2210D596-EF4C-4293-B6F6-C0FFA6412D73}"/>
    <cellStyle name="Millares 2 10 2 3" xfId="1164" xr:uid="{9EC44E29-9145-4A15-913C-0D8735EC688B}"/>
    <cellStyle name="Millares 2 10 3" xfId="1165" xr:uid="{82A8C7D6-ACEE-426F-B9E3-49ABCCDA9216}"/>
    <cellStyle name="Millares 2 10 3 2" xfId="1166" xr:uid="{E9BEAB08-BE47-4233-9B66-D609218BE0B9}"/>
    <cellStyle name="Millares 2 10 4" xfId="1167" xr:uid="{77302530-3732-4BEB-A6BE-2194E59522DB}"/>
    <cellStyle name="Millares 2 11" xfId="1168" xr:uid="{7B059665-6FAA-439F-A2C3-D329D16A7D37}"/>
    <cellStyle name="Millares 2 11 2" xfId="1169" xr:uid="{904338EB-F750-437D-90BF-25421B96123C}"/>
    <cellStyle name="Millares 2 11 2 2" xfId="1170" xr:uid="{E9134DA0-1DDB-4B9F-8E6B-550113A9198A}"/>
    <cellStyle name="Millares 2 11 2 2 2" xfId="1171" xr:uid="{D9BE73D9-77F7-4CA0-9E81-C534E10EBAFF}"/>
    <cellStyle name="Millares 2 11 2 3" xfId="1172" xr:uid="{8DC796E7-0055-454F-A720-082E29437CC9}"/>
    <cellStyle name="Millares 2 11 3" xfId="1173" xr:uid="{B912584E-5777-447C-83A5-4423F00A5CC3}"/>
    <cellStyle name="Millares 2 11 3 2" xfId="1174" xr:uid="{4A58894C-2B6D-4C34-B4B4-2C39BCDBB36C}"/>
    <cellStyle name="Millares 2 11 4" xfId="1175" xr:uid="{3F4695E6-71EE-467B-B1DE-CF4BD283DD6A}"/>
    <cellStyle name="Millares 2 12" xfId="1176" xr:uid="{D02C99ED-B3BC-4973-9F4E-B70AB05EBF68}"/>
    <cellStyle name="Millares 2 13" xfId="1177" xr:uid="{95669DA4-2549-4A24-9FF3-596194340425}"/>
    <cellStyle name="Millares 2 13 2" xfId="1178" xr:uid="{96523E05-AAEC-4DBD-B68B-D899530689ED}"/>
    <cellStyle name="Millares 2 13 2 2" xfId="1179" xr:uid="{1ED50739-BF36-4B89-9BCF-14DDEBF555F0}"/>
    <cellStyle name="Millares 2 13 3" xfId="1180" xr:uid="{269F18D0-5C42-4208-9904-2DAA0104D6B1}"/>
    <cellStyle name="Millares 2 14" xfId="1181" xr:uid="{82E2AFE6-1CC1-47E3-924A-CD9D6596BABF}"/>
    <cellStyle name="Millares 2 14 2" xfId="1182" xr:uid="{08FEB097-7618-4C5B-9B61-4F16E22E6245}"/>
    <cellStyle name="Millares 2 15" xfId="1183" xr:uid="{C47F2200-C55A-4129-8161-6C922C049434}"/>
    <cellStyle name="Millares 2 16" xfId="1159" xr:uid="{25CB02AA-6561-4A57-B1D4-D32327D268CF}"/>
    <cellStyle name="Millares 2 17" xfId="724" xr:uid="{949FD59C-1C13-45FF-AC41-6C9E8F0268CE}"/>
    <cellStyle name="Millares 2 2" xfId="13" xr:uid="{00000000-0005-0000-0000-00004A010000}"/>
    <cellStyle name="Millares 2 2 2" xfId="25" xr:uid="{00000000-0005-0000-0000-00004B010000}"/>
    <cellStyle name="Millares 2 2 2 2" xfId="216" xr:uid="{00000000-0005-0000-0000-00004C010000}"/>
    <cellStyle name="Millares 2 2 2 3" xfId="217" xr:uid="{00000000-0005-0000-0000-00004D010000}"/>
    <cellStyle name="Millares 2 2 2 4" xfId="215" xr:uid="{00000000-0005-0000-0000-00004E010000}"/>
    <cellStyle name="Millares 2 2 2 4 2" xfId="1186" xr:uid="{769A34D0-AC1B-4EB8-8E08-168100A9BA82}"/>
    <cellStyle name="Millares 2 2 2 4 3" xfId="1187" xr:uid="{53D56563-031B-4532-8A7D-986AFD02EFC7}"/>
    <cellStyle name="Millares 2 2 2 4 4" xfId="1188" xr:uid="{4BB041AF-4D43-4E75-8723-ADE914F8FB58}"/>
    <cellStyle name="Millares 2 2 2 4 5" xfId="1185" xr:uid="{518430DF-1837-4C06-BFAF-52D9F3ED4D7A}"/>
    <cellStyle name="Millares 2 2 3" xfId="218" xr:uid="{00000000-0005-0000-0000-00004F010000}"/>
    <cellStyle name="Millares 2 2 3 2" xfId="1189" xr:uid="{A0D244FF-377A-4CEE-A31A-25BFEFE23341}"/>
    <cellStyle name="Millares 2 2 4" xfId="397" xr:uid="{00000000-0005-0000-0000-000050010000}"/>
    <cellStyle name="Millares 2 2 4 2" xfId="504" xr:uid="{00000000-0005-0000-0000-000051010000}"/>
    <cellStyle name="Millares 2 2 4 3" xfId="1191" xr:uid="{1878F08A-645E-4CE3-9128-49585DBF36B1}"/>
    <cellStyle name="Millares 2 2 4 4" xfId="1190" xr:uid="{0E64CE8B-603B-422A-B7FE-04182B744369}"/>
    <cellStyle name="Millares 2 2 5" xfId="1184" xr:uid="{897FE3A7-5E84-4D06-9942-CCED75C36A1A}"/>
    <cellStyle name="Millares 2 3" xfId="14" xr:uid="{00000000-0005-0000-0000-000052010000}"/>
    <cellStyle name="Millares 2 3 2" xfId="220" xr:uid="{00000000-0005-0000-0000-000053010000}"/>
    <cellStyle name="Millares 2 3 3" xfId="219" xr:uid="{00000000-0005-0000-0000-000054010000}"/>
    <cellStyle name="Millares 2 3 3 2" xfId="505" xr:uid="{00000000-0005-0000-0000-000055010000}"/>
    <cellStyle name="Millares 2 3 3 3" xfId="1193" xr:uid="{B3167609-9CD0-4281-A0F6-665C5B8890FC}"/>
    <cellStyle name="Millares 2 3 3 4" xfId="1194" xr:uid="{DA87ECF7-567F-463E-892F-BF560666743D}"/>
    <cellStyle name="Millares 2 3 3 5" xfId="1195" xr:uid="{867DD390-C695-4746-8ECA-9901839DF240}"/>
    <cellStyle name="Millares 2 3 3 6" xfId="1192" xr:uid="{7992D212-C0BD-4EEC-950A-BC5436038083}"/>
    <cellStyle name="Millares 2 4" xfId="221" xr:uid="{00000000-0005-0000-0000-000056010000}"/>
    <cellStyle name="Millares 2 4 10" xfId="1197" xr:uid="{CEC91B08-89FA-4B1C-8864-77A7EB48718D}"/>
    <cellStyle name="Millares 2 4 10 2" xfId="1198" xr:uid="{0E9429F1-E61D-4FBF-8C4A-213958848964}"/>
    <cellStyle name="Millares 2 4 11" xfId="1199" xr:uid="{D97024D1-D53C-4399-95BD-1070575FC6E0}"/>
    <cellStyle name="Millares 2 4 12" xfId="1200" xr:uid="{D3FB039C-3894-4156-B4C3-1B6C1E073A84}"/>
    <cellStyle name="Millares 2 4 13" xfId="1196" xr:uid="{D0EF6062-AB08-4BD5-8B84-1FF7934FBEE1}"/>
    <cellStyle name="Millares 2 4 2" xfId="398" xr:uid="{00000000-0005-0000-0000-000057010000}"/>
    <cellStyle name="Millares 2 4 2 10" xfId="1202" xr:uid="{5CAD33B6-BB26-498C-8F62-2177EC165ACE}"/>
    <cellStyle name="Millares 2 4 2 11" xfId="1201" xr:uid="{B3D58D50-B59D-47F1-8667-DBFC9EB77108}"/>
    <cellStyle name="Millares 2 4 2 2" xfId="506" xr:uid="{00000000-0005-0000-0000-000058010000}"/>
    <cellStyle name="Millares 2 4 2 2 2" xfId="507" xr:uid="{00000000-0005-0000-0000-000059010000}"/>
    <cellStyle name="Millares 2 4 2 2 2 2" xfId="1205" xr:uid="{7A544A6C-F4F7-467F-8BE1-50AB97F71755}"/>
    <cellStyle name="Millares 2 4 2 2 2 2 2" xfId="1206" xr:uid="{83473AAC-DA47-42A5-A7DA-8639E861EA4C}"/>
    <cellStyle name="Millares 2 4 2 2 2 3" xfId="1207" xr:uid="{2786247D-3CB0-48AF-B355-5E813B0DD930}"/>
    <cellStyle name="Millares 2 4 2 2 2 4" xfId="1208" xr:uid="{7DE927BA-30C3-4610-988E-B3D3D3AB4456}"/>
    <cellStyle name="Millares 2 4 2 2 2 5" xfId="1204" xr:uid="{41004886-0177-4D13-AF65-F3AF2851933B}"/>
    <cellStyle name="Millares 2 4 2 2 3" xfId="1209" xr:uid="{97974B70-9B95-4A73-A5E5-913082B5DD80}"/>
    <cellStyle name="Millares 2 4 2 2 3 2" xfId="1210" xr:uid="{1A047AB5-6DCD-4221-8F08-02571977B6E4}"/>
    <cellStyle name="Millares 2 4 2 2 4" xfId="1211" xr:uid="{DAE2609A-BBB6-4F84-86D3-0AAC48CF5C94}"/>
    <cellStyle name="Millares 2 4 2 2 5" xfId="1212" xr:uid="{0AEB6AD2-5BF8-40B5-B345-E7E7E07D7CB0}"/>
    <cellStyle name="Millares 2 4 2 2 6" xfId="1203" xr:uid="{935AA444-844B-4D2A-8429-76F1FC2CD5DB}"/>
    <cellStyle name="Millares 2 4 2 3" xfId="508" xr:uid="{00000000-0005-0000-0000-00005A010000}"/>
    <cellStyle name="Millares 2 4 2 3 2" xfId="1214" xr:uid="{473800C3-509A-487B-9866-9F1B54375E13}"/>
    <cellStyle name="Millares 2 4 2 3 2 2" xfId="1215" xr:uid="{DCFAE020-2169-4B54-8F99-5FA4F6D3AA9A}"/>
    <cellStyle name="Millares 2 4 2 3 2 2 2" xfId="1216" xr:uid="{321B09F3-BA90-4AA6-9CEB-E004B1CF5A74}"/>
    <cellStyle name="Millares 2 4 2 3 2 3" xfId="1217" xr:uid="{8CA644B2-39A7-48A9-A0C8-84BD88CA79E1}"/>
    <cellStyle name="Millares 2 4 2 3 3" xfId="1218" xr:uid="{6D0FB33F-B308-44E2-8A9A-22460491FC56}"/>
    <cellStyle name="Millares 2 4 2 3 3 2" xfId="1219" xr:uid="{1FCC2EC7-CBAF-4DA8-90BA-619BC372427C}"/>
    <cellStyle name="Millares 2 4 2 3 4" xfId="1220" xr:uid="{4EC519BD-3220-4F1D-9316-EB0E7D31F313}"/>
    <cellStyle name="Millares 2 4 2 3 5" xfId="1221" xr:uid="{9F483F92-9C7C-4503-914E-A39EB124649B}"/>
    <cellStyle name="Millares 2 4 2 3 6" xfId="1213" xr:uid="{7E409EB4-9B47-4835-B015-0E17DF6BBA9D}"/>
    <cellStyle name="Millares 2 4 2 4" xfId="1222" xr:uid="{46544922-A5D1-4016-B7BA-E2AFEE77933C}"/>
    <cellStyle name="Millares 2 4 2 4 2" xfId="1223" xr:uid="{DD41D5E1-90B1-4A91-9081-164352099E4C}"/>
    <cellStyle name="Millares 2 4 2 4 2 2" xfId="1224" xr:uid="{B16353D4-6685-4F5A-A3DB-9657E05836C4}"/>
    <cellStyle name="Millares 2 4 2 4 2 2 2" xfId="1225" xr:uid="{0280DC33-2929-4ADE-9F6D-D1D8CD64B512}"/>
    <cellStyle name="Millares 2 4 2 4 2 3" xfId="1226" xr:uid="{97F08AF5-BFAA-48AC-AA2F-15183A1B62C5}"/>
    <cellStyle name="Millares 2 4 2 4 3" xfId="1227" xr:uid="{8B71F781-3506-4BE8-8739-8440689AE79A}"/>
    <cellStyle name="Millares 2 4 2 4 3 2" xfId="1228" xr:uid="{B6705C10-6D53-4FE9-BD2A-295851C86A46}"/>
    <cellStyle name="Millares 2 4 2 4 4" xfId="1229" xr:uid="{42A4F8B5-BC8F-47E6-B2FB-DE6EA647E8E2}"/>
    <cellStyle name="Millares 2 4 2 5" xfId="1230" xr:uid="{DFBFC040-D3C0-4F39-B187-1CE8BE163309}"/>
    <cellStyle name="Millares 2 4 2 5 2" xfId="1231" xr:uid="{0CC933A9-22A3-4D64-9183-9A393E23BAAE}"/>
    <cellStyle name="Millares 2 4 2 5 2 2" xfId="1232" xr:uid="{48B06790-AD61-4A10-B3A3-5353D9EF6409}"/>
    <cellStyle name="Millares 2 4 2 5 2 2 2" xfId="1233" xr:uid="{3FC988D8-4AAD-4185-BCE0-D9FEF0D8B360}"/>
    <cellStyle name="Millares 2 4 2 5 2 3" xfId="1234" xr:uid="{0D9043DB-7F67-4C38-BAD5-85D4D720256A}"/>
    <cellStyle name="Millares 2 4 2 5 3" xfId="1235" xr:uid="{D0A59ABE-A83D-4F21-838B-9F1189E48A84}"/>
    <cellStyle name="Millares 2 4 2 5 3 2" xfId="1236" xr:uid="{ABDEB6FD-9E8C-4306-879B-66E15324F184}"/>
    <cellStyle name="Millares 2 4 2 5 4" xfId="1237" xr:uid="{BA736BC2-E323-492A-944E-BF3C505621D0}"/>
    <cellStyle name="Millares 2 4 2 6" xfId="1238" xr:uid="{99F80995-263E-4BD5-BA17-75F171857397}"/>
    <cellStyle name="Millares 2 4 2 6 2" xfId="1239" xr:uid="{D0315582-36DE-44C2-A2C9-43E5B9FACAC4}"/>
    <cellStyle name="Millares 2 4 2 6 2 2" xfId="1240" xr:uid="{5AC36CF4-3DF7-4430-9799-950C1C66137B}"/>
    <cellStyle name="Millares 2 4 2 6 2 2 2" xfId="1241" xr:uid="{E78C7BA2-A236-44C6-9D98-6794E3EA79C7}"/>
    <cellStyle name="Millares 2 4 2 6 2 3" xfId="1242" xr:uid="{022DB50E-795E-4FC1-B283-CF06BC86963E}"/>
    <cellStyle name="Millares 2 4 2 6 3" xfId="1243" xr:uid="{3CBB1C87-B4A7-41FD-80C7-72FD8480CF13}"/>
    <cellStyle name="Millares 2 4 2 6 3 2" xfId="1244" xr:uid="{1F505B70-817E-4455-ABEF-663457B0613F}"/>
    <cellStyle name="Millares 2 4 2 6 4" xfId="1245" xr:uid="{DA63CC06-AB7B-42BF-9523-3B99B3CA1A60}"/>
    <cellStyle name="Millares 2 4 2 7" xfId="1246" xr:uid="{B07F5A79-2838-46CB-824B-E72349671A90}"/>
    <cellStyle name="Millares 2 4 2 7 2" xfId="1247" xr:uid="{A49B8B1C-888E-4BD5-9D75-125E2C5728B5}"/>
    <cellStyle name="Millares 2 4 2 7 2 2" xfId="1248" xr:uid="{9F30634A-5E9D-49F0-A7A3-FD0FA28FEA1B}"/>
    <cellStyle name="Millares 2 4 2 7 3" xfId="1249" xr:uid="{B3A9E1FD-EB31-4F49-A116-87B918F4D2F7}"/>
    <cellStyle name="Millares 2 4 2 8" xfId="1250" xr:uid="{F2214C68-E24D-41DC-AA09-A9FB286EBA82}"/>
    <cellStyle name="Millares 2 4 2 8 2" xfId="1251" xr:uid="{7E62C975-60E5-4978-B05B-C09FE4074022}"/>
    <cellStyle name="Millares 2 4 2 9" xfId="1252" xr:uid="{05089FD3-DC49-473A-A6A0-D30CAB26C2F1}"/>
    <cellStyle name="Millares 2 4 3" xfId="509" xr:uid="{00000000-0005-0000-0000-00005B010000}"/>
    <cellStyle name="Millares 2 4 3 2" xfId="510" xr:uid="{00000000-0005-0000-0000-00005C010000}"/>
    <cellStyle name="Millares 2 4 3 2 2" xfId="1255" xr:uid="{48726E62-066E-49B2-B4BE-444282E991FE}"/>
    <cellStyle name="Millares 2 4 3 2 2 2" xfId="1256" xr:uid="{7293856C-89D0-4681-A9E7-5CBD1909629C}"/>
    <cellStyle name="Millares 2 4 3 2 3" xfId="1257" xr:uid="{11A5F054-1E2E-460A-ADFD-02E77D46BB25}"/>
    <cellStyle name="Millares 2 4 3 2 4" xfId="1258" xr:uid="{15A3868A-ED97-4AF3-B49E-1E64C28D400F}"/>
    <cellStyle name="Millares 2 4 3 2 5" xfId="1254" xr:uid="{A169CA7D-23FF-4110-87E0-6B7ECDFC010B}"/>
    <cellStyle name="Millares 2 4 3 3" xfId="1259" xr:uid="{43EB0CB0-2298-4332-BF9A-6F26C7333BE7}"/>
    <cellStyle name="Millares 2 4 3 3 2" xfId="1260" xr:uid="{F726ECDB-0AB7-4C6A-8293-AF3C2C417C07}"/>
    <cellStyle name="Millares 2 4 3 4" xfId="1261" xr:uid="{8993D265-0C15-4B8F-A6C4-76C6C1F40087}"/>
    <cellStyle name="Millares 2 4 3 5" xfId="1262" xr:uid="{883A621A-79C7-4C01-912D-A3DB8D7D9547}"/>
    <cellStyle name="Millares 2 4 3 6" xfId="1253" xr:uid="{49866A63-184F-42EC-A41E-B24051BB7B0D}"/>
    <cellStyle name="Millares 2 4 4" xfId="511" xr:uid="{00000000-0005-0000-0000-00005D010000}"/>
    <cellStyle name="Millares 2 4 4 2" xfId="1264" xr:uid="{48AEF584-C63B-4FF6-B1D9-5C466F90E534}"/>
    <cellStyle name="Millares 2 4 4 2 2" xfId="1265" xr:uid="{2F066744-493A-4C94-88CE-EB79335F70E1}"/>
    <cellStyle name="Millares 2 4 4 2 2 2" xfId="1266" xr:uid="{72A714D5-35F8-4EE7-8E94-6070447157CD}"/>
    <cellStyle name="Millares 2 4 4 2 3" xfId="1267" xr:uid="{C8D8E4ED-224B-497D-A38E-9F9716C875CA}"/>
    <cellStyle name="Millares 2 4 4 3" xfId="1268" xr:uid="{772CBBED-7B10-4A30-982F-43241D562A50}"/>
    <cellStyle name="Millares 2 4 4 3 2" xfId="1269" xr:uid="{56E2066F-769E-4358-9D32-1ED6005BA50F}"/>
    <cellStyle name="Millares 2 4 4 4" xfId="1270" xr:uid="{A7670EBB-D88D-4BD3-8C5A-12B042D66CAD}"/>
    <cellStyle name="Millares 2 4 4 5" xfId="1271" xr:uid="{8469ABBE-8235-49F9-B611-AAE094247744}"/>
    <cellStyle name="Millares 2 4 4 6" xfId="1263" xr:uid="{3811AE05-5DE7-4F00-A53C-69E38DEB30C6}"/>
    <cellStyle name="Millares 2 4 5" xfId="1272" xr:uid="{A1282394-55D4-4FD8-9610-52D84297C317}"/>
    <cellStyle name="Millares 2 4 5 2" xfId="1273" xr:uid="{9185FFB1-35C8-4BE9-B60A-C76A71507CEA}"/>
    <cellStyle name="Millares 2 4 5 2 2" xfId="1274" xr:uid="{3257B337-28A2-4772-8204-2FE5A8A99655}"/>
    <cellStyle name="Millares 2 4 5 2 2 2" xfId="1275" xr:uid="{9F33F8C0-B9A4-40A5-9B8B-2AF8BC72B0CF}"/>
    <cellStyle name="Millares 2 4 5 2 3" xfId="1276" xr:uid="{F96F4269-4B2C-4AF9-90C7-F1D6DAAD688B}"/>
    <cellStyle name="Millares 2 4 5 3" xfId="1277" xr:uid="{9916C7C7-9D65-4D57-B985-DBFE4C8DDAC4}"/>
    <cellStyle name="Millares 2 4 5 3 2" xfId="1278" xr:uid="{9AE4832C-9329-4935-A61A-BCE2AE733760}"/>
    <cellStyle name="Millares 2 4 5 4" xfId="1279" xr:uid="{EDF582FC-EABF-4FE1-81D9-6251E4334F27}"/>
    <cellStyle name="Millares 2 4 6" xfId="1280" xr:uid="{42047B5A-5C97-4CEF-ADEA-3AA6FE9E2192}"/>
    <cellStyle name="Millares 2 4 6 2" xfId="1281" xr:uid="{87DE3FA1-969D-42AF-A167-F66EA8265274}"/>
    <cellStyle name="Millares 2 4 6 2 2" xfId="1282" xr:uid="{7B6A238B-2134-4E72-9DDF-65BFA36F11C8}"/>
    <cellStyle name="Millares 2 4 6 2 2 2" xfId="1283" xr:uid="{F9FF3BAD-80FC-45B4-B991-3BC098191EF5}"/>
    <cellStyle name="Millares 2 4 6 2 3" xfId="1284" xr:uid="{B59B325B-1202-4E80-8E42-3A77D44D2EEE}"/>
    <cellStyle name="Millares 2 4 6 3" xfId="1285" xr:uid="{87975FAF-9128-4BDA-A838-249B9F9E221E}"/>
    <cellStyle name="Millares 2 4 6 3 2" xfId="1286" xr:uid="{B13C2294-84EC-48C9-813F-6896229F0335}"/>
    <cellStyle name="Millares 2 4 6 4" xfId="1287" xr:uid="{32014864-676F-45E7-9460-388B3290DE52}"/>
    <cellStyle name="Millares 2 4 7" xfId="1288" xr:uid="{79E1764A-A6EF-43DA-9486-5CBC5F385C36}"/>
    <cellStyle name="Millares 2 4 7 2" xfId="1289" xr:uid="{F842EC86-9987-403E-BCBE-B8DDDF10E998}"/>
    <cellStyle name="Millares 2 4 7 2 2" xfId="1290" xr:uid="{AA3B5359-B0FA-4733-ADD7-CA9E3E7E1B6F}"/>
    <cellStyle name="Millares 2 4 7 2 2 2" xfId="1291" xr:uid="{860F754A-713A-4D4E-8CEB-687927AA87F9}"/>
    <cellStyle name="Millares 2 4 7 2 3" xfId="1292" xr:uid="{8C4FE085-99AB-4E85-BB7D-5B078C892BA6}"/>
    <cellStyle name="Millares 2 4 7 3" xfId="1293" xr:uid="{4180D5D3-7B97-41EA-A999-11197E28E573}"/>
    <cellStyle name="Millares 2 4 7 3 2" xfId="1294" xr:uid="{4BE5A338-2B14-4D52-ABDA-E04ACD6EEB00}"/>
    <cellStyle name="Millares 2 4 7 4" xfId="1295" xr:uid="{C43CF5DC-97B3-475B-95BB-59DF94D1F1F9}"/>
    <cellStyle name="Millares 2 4 8" xfId="1296" xr:uid="{49F3AAEA-07E3-48FD-B426-6A0A3BB9EE81}"/>
    <cellStyle name="Millares 2 4 8 2" xfId="1297" xr:uid="{5118CE99-8353-46E2-8DF2-9FFBBF886DA7}"/>
    <cellStyle name="Millares 2 4 8 2 2" xfId="1298" xr:uid="{6A62B817-322D-4225-BAFF-7468128B9594}"/>
    <cellStyle name="Millares 2 4 8 3" xfId="1299" xr:uid="{9DB7DC2B-FE3B-4B40-A880-F641E20C6397}"/>
    <cellStyle name="Millares 2 4 9" xfId="1300" xr:uid="{B48FA9D1-BF6C-4E38-B4F8-2BAC1C832A21}"/>
    <cellStyle name="Millares 2 4 9 2" xfId="1301" xr:uid="{DDAC7E4E-692E-4A1F-A113-B0CD90722FC7}"/>
    <cellStyle name="Millares 2 5" xfId="399" xr:uid="{00000000-0005-0000-0000-00005E010000}"/>
    <cellStyle name="Millares 2 5 2" xfId="512" xr:uid="{00000000-0005-0000-0000-00005F010000}"/>
    <cellStyle name="Millares 2 5 3" xfId="1303" xr:uid="{1B870BFC-CF92-4EC2-9A6E-18C76F18C342}"/>
    <cellStyle name="Millares 2 5 4" xfId="1304" xr:uid="{581DA40B-5762-49B0-82A2-A941AA2696AC}"/>
    <cellStyle name="Millares 2 5 5" xfId="1302" xr:uid="{63B7A14E-6831-4C5F-964B-8844EB0744DC}"/>
    <cellStyle name="Millares 2 6" xfId="400" xr:uid="{00000000-0005-0000-0000-000060010000}"/>
    <cellStyle name="Millares 2 6 10" xfId="1306" xr:uid="{A6EAF5C2-1D28-484B-A54B-806ACFCBE280}"/>
    <cellStyle name="Millares 2 6 11" xfId="1305" xr:uid="{09AE7063-CC25-4484-9E5C-6BA5599563A4}"/>
    <cellStyle name="Millares 2 6 2" xfId="513" xr:uid="{00000000-0005-0000-0000-000061010000}"/>
    <cellStyle name="Millares 2 6 2 2" xfId="514" xr:uid="{00000000-0005-0000-0000-000062010000}"/>
    <cellStyle name="Millares 2 6 2 2 2" xfId="1309" xr:uid="{9F74063D-C619-4AEF-BCFC-15CDC1B92B0A}"/>
    <cellStyle name="Millares 2 6 2 2 2 2" xfId="1310" xr:uid="{BE81A1D1-8723-4CE7-A2D0-E656181C0CF9}"/>
    <cellStyle name="Millares 2 6 2 2 3" xfId="1311" xr:uid="{C0E4940B-5A66-4E0B-8EFC-34D1DB06661D}"/>
    <cellStyle name="Millares 2 6 2 2 4" xfId="1312" xr:uid="{22E7DC81-7846-4BB5-9948-A347BB945F99}"/>
    <cellStyle name="Millares 2 6 2 2 5" xfId="1308" xr:uid="{BA502730-F386-42AD-8619-D736A0644C0F}"/>
    <cellStyle name="Millares 2 6 2 3" xfId="1313" xr:uid="{86EEB4BF-33B3-4535-BE61-E367F7A9ACF8}"/>
    <cellStyle name="Millares 2 6 2 3 2" xfId="1314" xr:uid="{FBC5BB04-E154-4392-9F0A-B756FCBBE602}"/>
    <cellStyle name="Millares 2 6 2 4" xfId="1315" xr:uid="{8F7A78C4-B826-42AD-B477-8C1FBB84275E}"/>
    <cellStyle name="Millares 2 6 2 5" xfId="1316" xr:uid="{1DB11A7C-7784-4BEC-820C-9C48B9D302EC}"/>
    <cellStyle name="Millares 2 6 2 6" xfId="1307" xr:uid="{EBBB8463-4A28-4B5D-8F62-30E1BB8ABC15}"/>
    <cellStyle name="Millares 2 6 3" xfId="515" xr:uid="{00000000-0005-0000-0000-000063010000}"/>
    <cellStyle name="Millares 2 6 3 2" xfId="1318" xr:uid="{62DF51F8-F6D8-4E69-8FC5-F63D9088EDA3}"/>
    <cellStyle name="Millares 2 6 3 2 2" xfId="1319" xr:uid="{D9F7D1BF-8E17-415F-B155-FB21F285F8CF}"/>
    <cellStyle name="Millares 2 6 3 2 2 2" xfId="1320" xr:uid="{EFF7E706-9B05-4F1D-B24F-BD60AACAD9CD}"/>
    <cellStyle name="Millares 2 6 3 2 3" xfId="1321" xr:uid="{9C83AE8A-7BBA-4859-A78A-694026F27E4B}"/>
    <cellStyle name="Millares 2 6 3 3" xfId="1322" xr:uid="{C23884E8-1CC8-43AA-B7A0-B1A68187C6D1}"/>
    <cellStyle name="Millares 2 6 3 3 2" xfId="1323" xr:uid="{19231AB3-0B7B-49CA-B37B-6767415D87AE}"/>
    <cellStyle name="Millares 2 6 3 4" xfId="1324" xr:uid="{DC67DAE1-4A92-49A8-827E-2197338418FD}"/>
    <cellStyle name="Millares 2 6 3 5" xfId="1325" xr:uid="{E9EE568B-2CE7-4225-A3B0-9A714EA675E3}"/>
    <cellStyle name="Millares 2 6 3 6" xfId="1317" xr:uid="{A2463070-D2E0-4FBF-90BE-98490AC1C7E9}"/>
    <cellStyle name="Millares 2 6 4" xfId="1326" xr:uid="{51E1DF4E-D5E6-4E5D-A56B-BD3013B68622}"/>
    <cellStyle name="Millares 2 6 4 2" xfId="1327" xr:uid="{A7928E66-4386-4787-A792-D74988C5D0B2}"/>
    <cellStyle name="Millares 2 6 4 2 2" xfId="1328" xr:uid="{29F30CD3-D393-4B1C-9197-25457DCEE76A}"/>
    <cellStyle name="Millares 2 6 4 2 2 2" xfId="1329" xr:uid="{EE09D46D-0D1E-41CE-88CE-68B00031867B}"/>
    <cellStyle name="Millares 2 6 4 2 3" xfId="1330" xr:uid="{9870E9F0-07D6-47E8-99D3-F4F2C0830ED2}"/>
    <cellStyle name="Millares 2 6 4 3" xfId="1331" xr:uid="{2A41A7FE-B94E-400C-B30D-1BEC207A4918}"/>
    <cellStyle name="Millares 2 6 4 3 2" xfId="1332" xr:uid="{20365088-99CA-475D-AE9A-D238BE800E74}"/>
    <cellStyle name="Millares 2 6 4 4" xfId="1333" xr:uid="{A20B743E-21EA-4C1A-9C03-D516AC4D28EE}"/>
    <cellStyle name="Millares 2 6 5" xfId="1334" xr:uid="{E87EF95D-ADBA-4B6F-8C54-16364BC1BC2B}"/>
    <cellStyle name="Millares 2 6 5 2" xfId="1335" xr:uid="{4D59B629-AE59-40CD-9ED6-AFBB44845376}"/>
    <cellStyle name="Millares 2 6 5 2 2" xfId="1336" xr:uid="{C3B31885-F35A-42D0-9FAE-2E37A035560F}"/>
    <cellStyle name="Millares 2 6 5 2 2 2" xfId="1337" xr:uid="{A9094984-A142-4775-BF1E-D0E2CC1D7417}"/>
    <cellStyle name="Millares 2 6 5 2 3" xfId="1338" xr:uid="{B5ADE401-D93F-4796-8A8B-74E28DE23D73}"/>
    <cellStyle name="Millares 2 6 5 3" xfId="1339" xr:uid="{54F6E46A-0BDF-417B-A634-D469C2364249}"/>
    <cellStyle name="Millares 2 6 5 3 2" xfId="1340" xr:uid="{33F59CB4-BE82-491B-8D48-5BD96D8DAFAB}"/>
    <cellStyle name="Millares 2 6 5 4" xfId="1341" xr:uid="{0A481E96-937C-457F-A233-2108DD412CFD}"/>
    <cellStyle name="Millares 2 6 6" xfId="1342" xr:uid="{21D49C09-7EA2-4B1B-B6A4-6F324DEFEC02}"/>
    <cellStyle name="Millares 2 6 6 2" xfId="1343" xr:uid="{63443A58-DBED-442E-B52F-D5A47ED4C441}"/>
    <cellStyle name="Millares 2 6 6 2 2" xfId="1344" xr:uid="{570C0126-9017-4F6A-864F-08B1BB4BA9E9}"/>
    <cellStyle name="Millares 2 6 6 2 2 2" xfId="1345" xr:uid="{FE7CAAD6-DA73-48ED-8712-124BF0824D81}"/>
    <cellStyle name="Millares 2 6 6 2 3" xfId="1346" xr:uid="{16D1E74C-785E-4F47-BCCC-8C3CF692B159}"/>
    <cellStyle name="Millares 2 6 6 3" xfId="1347" xr:uid="{AF4BEA48-65B7-4D43-B85A-86BD35D7895D}"/>
    <cellStyle name="Millares 2 6 6 3 2" xfId="1348" xr:uid="{ACD2B9F0-3212-4327-8825-9E28092A7629}"/>
    <cellStyle name="Millares 2 6 6 4" xfId="1349" xr:uid="{3F0B9B7B-55E3-42C1-BE04-90E778D7053B}"/>
    <cellStyle name="Millares 2 6 7" xfId="1350" xr:uid="{AA9A258F-763B-4DBC-9878-31AF8CB132A5}"/>
    <cellStyle name="Millares 2 6 7 2" xfId="1351" xr:uid="{1078D410-FEEA-47CD-90BA-56C8F4BCC15E}"/>
    <cellStyle name="Millares 2 6 7 2 2" xfId="1352" xr:uid="{8470D1B5-06B0-4418-8C56-4E6166145014}"/>
    <cellStyle name="Millares 2 6 7 3" xfId="1353" xr:uid="{4B3D1A05-BE57-4B15-962D-322E5829B279}"/>
    <cellStyle name="Millares 2 6 8" xfId="1354" xr:uid="{18C6EE49-6028-4A3C-86F0-C6AAC04D54A0}"/>
    <cellStyle name="Millares 2 6 8 2" xfId="1355" xr:uid="{370EADA6-24BB-4324-895F-71D9F7569814}"/>
    <cellStyle name="Millares 2 6 9" xfId="1356" xr:uid="{E5BB7AFB-11E6-40B7-B6DA-7553578D1E3F}"/>
    <cellStyle name="Millares 2 7" xfId="516" xr:uid="{00000000-0005-0000-0000-000064010000}"/>
    <cellStyle name="Millares 2 7 2" xfId="517" xr:uid="{00000000-0005-0000-0000-000065010000}"/>
    <cellStyle name="Millares 2 7 2 2" xfId="1359" xr:uid="{58B8530C-69C2-4CC0-8230-6F4CDD29E2DB}"/>
    <cellStyle name="Millares 2 7 2 2 2" xfId="1360" xr:uid="{060BCADE-E46E-47CA-9911-2B3C2671943C}"/>
    <cellStyle name="Millares 2 7 2 3" xfId="1361" xr:uid="{A02B8471-9FB8-4EA4-8E45-ADA5DC5E7D9D}"/>
    <cellStyle name="Millares 2 7 2 4" xfId="1362" xr:uid="{493904B9-5993-487E-AFEA-ED7A54848682}"/>
    <cellStyle name="Millares 2 7 2 5" xfId="1363" xr:uid="{51795E58-74E6-40B4-B773-7101DFA65812}"/>
    <cellStyle name="Millares 2 7 2 6" xfId="1358" xr:uid="{03BF43DC-4E44-438F-BB0F-BD44852B4E5B}"/>
    <cellStyle name="Millares 2 7 3" xfId="1364" xr:uid="{C15AFE36-D492-4B28-9C44-B70C6EF40FFF}"/>
    <cellStyle name="Millares 2 7 3 2" xfId="1365" xr:uid="{33EDBFB1-0BE9-4586-9B10-73E9095EC7CF}"/>
    <cellStyle name="Millares 2 7 4" xfId="1366" xr:uid="{5BA971F0-568A-48B6-A09E-A8AF3B004AD5}"/>
    <cellStyle name="Millares 2 7 5" xfId="1367" xr:uid="{F5149AC3-6408-4E56-86F8-E60B7FDE93B5}"/>
    <cellStyle name="Millares 2 7 6" xfId="1368" xr:uid="{D18C2867-62EA-4E39-9688-7768F6C42B7C}"/>
    <cellStyle name="Millares 2 7 7" xfId="1357" xr:uid="{9C4473FF-D653-4D07-ABD9-7D7C2C418970}"/>
    <cellStyle name="Millares 2 8" xfId="518" xr:uid="{00000000-0005-0000-0000-000066010000}"/>
    <cellStyle name="Millares 2 8 2" xfId="519" xr:uid="{00000000-0005-0000-0000-000067010000}"/>
    <cellStyle name="Millares 2 8 2 2" xfId="1371" xr:uid="{7D9B8F2F-4534-4610-8E72-C5200DFFB500}"/>
    <cellStyle name="Millares 2 8 2 2 2" xfId="1372" xr:uid="{A0EE6944-AA91-4442-9EB9-D1B71E4766D7}"/>
    <cellStyle name="Millares 2 8 2 3" xfId="1373" xr:uid="{4C50C0CA-E1C5-4E96-8D38-A365F8B2F41E}"/>
    <cellStyle name="Millares 2 8 2 4" xfId="1374" xr:uid="{8568983D-164B-4C62-B358-07669FF588BF}"/>
    <cellStyle name="Millares 2 8 2 5" xfId="1370" xr:uid="{301B3A4F-37B6-4E65-B50C-2CD2A65F97F4}"/>
    <cellStyle name="Millares 2 8 3" xfId="1375" xr:uid="{9D8C9405-BD3B-417D-A98F-6FEEA9776241}"/>
    <cellStyle name="Millares 2 8 3 2" xfId="1376" xr:uid="{E164F167-FE68-447D-86E6-8E9BFC6EA79F}"/>
    <cellStyle name="Millares 2 8 4" xfId="1377" xr:uid="{9D67D0C8-DE76-4579-8927-479B188D3B89}"/>
    <cellStyle name="Millares 2 8 5" xfId="1378" xr:uid="{96A4B52A-55CB-4C4C-A533-A1EB2D225765}"/>
    <cellStyle name="Millares 2 8 6" xfId="1369" xr:uid="{1FEDD870-2E2B-41DE-A38E-CCEE30CB6E1E}"/>
    <cellStyle name="Millares 2 9" xfId="520" xr:uid="{00000000-0005-0000-0000-000068010000}"/>
    <cellStyle name="Millares 2 9 2" xfId="1380" xr:uid="{A5E7033F-4D8C-4F82-867F-1C7402457E27}"/>
    <cellStyle name="Millares 2 9 2 2" xfId="1381" xr:uid="{8B39018D-B79D-4CB7-A17B-D0E3641810AE}"/>
    <cellStyle name="Millares 2 9 2 2 2" xfId="1382" xr:uid="{1A99FE73-00C4-4765-B5D8-7453E578BABD}"/>
    <cellStyle name="Millares 2 9 2 3" xfId="1383" xr:uid="{5AF70795-12B5-4062-B235-4083F58EBA02}"/>
    <cellStyle name="Millares 2 9 3" xfId="1384" xr:uid="{2D374506-A0CF-431D-A870-796F39EBA49E}"/>
    <cellStyle name="Millares 2 9 3 2" xfId="1385" xr:uid="{A8995081-3149-4B52-92BD-1815D5F6E88C}"/>
    <cellStyle name="Millares 2 9 4" xfId="1386" xr:uid="{929E737F-6C5A-4F5A-B38F-820D405DD0CD}"/>
    <cellStyle name="Millares 2 9 5" xfId="1387" xr:uid="{185901FD-63F0-4C26-B0AE-B38F5D1E37CB}"/>
    <cellStyle name="Millares 2 9 6" xfId="1379" xr:uid="{4D38F33E-3E10-4D93-AD19-F0B31E55CE74}"/>
    <cellStyle name="Millares 20" xfId="521" xr:uid="{00000000-0005-0000-0000-000069010000}"/>
    <cellStyle name="Millares 21" xfId="522" xr:uid="{00000000-0005-0000-0000-00006A010000}"/>
    <cellStyle name="Millares 21 2" xfId="523" xr:uid="{00000000-0005-0000-0000-00006B010000}"/>
    <cellStyle name="Millares 21 2 2" xfId="1389" xr:uid="{B2F6CE28-94E5-48A1-BAAD-E65C40263AA5}"/>
    <cellStyle name="Millares 21 3" xfId="1388" xr:uid="{AE526BE6-245C-4852-9F68-4A90E763E328}"/>
    <cellStyle name="Millares 22" xfId="524" xr:uid="{00000000-0005-0000-0000-00006C010000}"/>
    <cellStyle name="Millares 22 2" xfId="1391" xr:uid="{C4AA63E9-7082-46F3-8EFD-840D9A98EE00}"/>
    <cellStyle name="Millares 22 3" xfId="1390" xr:uid="{A5CC5052-DC18-45BD-9878-6E79DE4637DF}"/>
    <cellStyle name="Millares 23" xfId="3420" xr:uid="{6C763FEC-EB13-41AA-8650-160891EA8646}"/>
    <cellStyle name="Millares 24" xfId="722" xr:uid="{E2D268F1-DABF-4FE2-8ABF-84B49F649AFD}"/>
    <cellStyle name="Millares 3" xfId="15" xr:uid="{00000000-0005-0000-0000-00006D010000}"/>
    <cellStyle name="Millares 3 2" xfId="223" xr:uid="{00000000-0005-0000-0000-00006E010000}"/>
    <cellStyle name="Millares 3 2 2" xfId="1392" xr:uid="{7A0DC49F-14A6-4495-9215-F2AAAB65FE76}"/>
    <cellStyle name="Millares 3 2 3" xfId="1393" xr:uid="{608DD913-A514-4A35-B6F0-E1ACE0D9B3DB}"/>
    <cellStyle name="Millares 3 3" xfId="224" xr:uid="{00000000-0005-0000-0000-00006F010000}"/>
    <cellStyle name="Millares 3 3 10" xfId="1395" xr:uid="{3F4C784C-F529-4152-9586-1C3580CC2EE3}"/>
    <cellStyle name="Millares 3 3 10 2" xfId="1396" xr:uid="{ED05168A-8DD0-461B-8EBB-7D1B4A0EA0B6}"/>
    <cellStyle name="Millares 3 3 11" xfId="1397" xr:uid="{622E8CC6-A827-4A65-9E79-9A7356D3AD34}"/>
    <cellStyle name="Millares 3 3 11 2" xfId="1398" xr:uid="{4B255116-27FB-47A1-B189-0BBDFC3B08DA}"/>
    <cellStyle name="Millares 3 3 12" xfId="1399" xr:uid="{429AE457-BDD0-4354-AE06-6B737177D120}"/>
    <cellStyle name="Millares 3 3 13" xfId="1400" xr:uid="{15943A7C-5594-4179-8708-D94A06102474}"/>
    <cellStyle name="Millares 3 3 14" xfId="1394" xr:uid="{1C9A1FC5-8766-4905-A1FC-A2D1979F4E10}"/>
    <cellStyle name="Millares 3 3 2" xfId="225" xr:uid="{00000000-0005-0000-0000-000070010000}"/>
    <cellStyle name="Millares 3 3 2 10" xfId="1402" xr:uid="{20C21019-6CE9-46D1-979E-D3F5863FD444}"/>
    <cellStyle name="Millares 3 3 2 11" xfId="1403" xr:uid="{CDC2AB4E-4895-4810-8704-E8BBC306ECD3}"/>
    <cellStyle name="Millares 3 3 2 12" xfId="1401" xr:uid="{0A1A24CD-FAB3-4605-990D-BDCEA5A22106}"/>
    <cellStyle name="Millares 3 3 2 2" xfId="525" xr:uid="{00000000-0005-0000-0000-000071010000}"/>
    <cellStyle name="Millares 3 3 2 2 2" xfId="526" xr:uid="{00000000-0005-0000-0000-000072010000}"/>
    <cellStyle name="Millares 3 3 2 2 2 2" xfId="1406" xr:uid="{B5D3CFDD-B24A-4248-9FAC-889D92350A39}"/>
    <cellStyle name="Millares 3 3 2 2 2 2 2" xfId="1407" xr:uid="{D93A99CB-D38E-4AF1-90FC-B7DFA309D96D}"/>
    <cellStyle name="Millares 3 3 2 2 2 3" xfId="1408" xr:uid="{E50A662B-69AB-4225-BDCC-E01D60DE28FF}"/>
    <cellStyle name="Millares 3 3 2 2 2 4" xfId="1405" xr:uid="{614F716F-00F8-4336-A72A-EF2A9372489A}"/>
    <cellStyle name="Millares 3 3 2 2 3" xfId="1409" xr:uid="{8BFAEF40-656E-4A6C-9F54-24490078D0BB}"/>
    <cellStyle name="Millares 3 3 2 2 3 2" xfId="1410" xr:uid="{C55552A0-3BB4-4B7B-9921-210700884BCE}"/>
    <cellStyle name="Millares 3 3 2 2 4" xfId="1411" xr:uid="{DAA0785C-9850-4784-8592-F78E76CADFE6}"/>
    <cellStyle name="Millares 3 3 2 2 5" xfId="1412" xr:uid="{381762CF-FB54-4AD4-9605-25BC2B65D9B4}"/>
    <cellStyle name="Millares 3 3 2 2 6" xfId="1404" xr:uid="{D39C1C79-75A6-481F-9303-3C9668942393}"/>
    <cellStyle name="Millares 3 3 2 3" xfId="527" xr:uid="{00000000-0005-0000-0000-000073010000}"/>
    <cellStyle name="Millares 3 3 2 3 2" xfId="528" xr:uid="{00000000-0005-0000-0000-000074010000}"/>
    <cellStyle name="Millares 3 3 2 3 2 2" xfId="1415" xr:uid="{F11A5787-2160-4344-B157-1E7B17E1048F}"/>
    <cellStyle name="Millares 3 3 2 3 2 2 2" xfId="1416" xr:uid="{B7881D2C-C0E6-41F6-8165-6236A9475DBE}"/>
    <cellStyle name="Millares 3 3 2 3 2 3" xfId="1417" xr:uid="{C032228A-E017-45DE-85A5-30931E7C2A19}"/>
    <cellStyle name="Millares 3 3 2 3 2 4" xfId="1414" xr:uid="{1CBB23D3-65C9-4E3B-8582-DD7EF2A3DC23}"/>
    <cellStyle name="Millares 3 3 2 3 3" xfId="1418" xr:uid="{D623984E-461F-4834-ABF5-D84B3E0A2705}"/>
    <cellStyle name="Millares 3 3 2 3 3 2" xfId="1419" xr:uid="{0DC54B4D-D0EF-4974-A93F-BB4B84B5EDBD}"/>
    <cellStyle name="Millares 3 3 2 3 4" xfId="1420" xr:uid="{178662D5-4D16-4855-B08E-B5D1A673E18F}"/>
    <cellStyle name="Millares 3 3 2 3 5" xfId="1421" xr:uid="{4278B5B3-8BFB-46D8-B316-E4A960858E6F}"/>
    <cellStyle name="Millares 3 3 2 3 6" xfId="1413" xr:uid="{1DF06ED0-71B3-4ACD-853C-77551E280FA0}"/>
    <cellStyle name="Millares 3 3 2 4" xfId="529" xr:uid="{00000000-0005-0000-0000-000075010000}"/>
    <cellStyle name="Millares 3 3 2 4 2" xfId="1423" xr:uid="{A50FDF35-4B92-41F6-9BB1-4075EA5C6333}"/>
    <cellStyle name="Millares 3 3 2 4 2 2" xfId="1424" xr:uid="{92C0A820-65D3-45F5-BF21-77F657B44A24}"/>
    <cellStyle name="Millares 3 3 2 4 2 2 2" xfId="1425" xr:uid="{A04D1816-25AC-4C4F-A0CD-0481D6F98CD0}"/>
    <cellStyle name="Millares 3 3 2 4 2 3" xfId="1426" xr:uid="{4C299B1D-CB8F-4B87-87A9-2A1277C7376D}"/>
    <cellStyle name="Millares 3 3 2 4 3" xfId="1427" xr:uid="{D1436825-6A0A-4FE8-946C-211F736A2149}"/>
    <cellStyle name="Millares 3 3 2 4 3 2" xfId="1428" xr:uid="{1332F093-EBFB-450F-B775-C24C1476729E}"/>
    <cellStyle name="Millares 3 3 2 4 4" xfId="1429" xr:uid="{62EE7F46-A9DC-42B4-A514-B2015545E89E}"/>
    <cellStyle name="Millares 3 3 2 4 5" xfId="1422" xr:uid="{4D84160F-2BD7-4D0E-886A-DAC6EEB2F5AB}"/>
    <cellStyle name="Millares 3 3 2 5" xfId="1430" xr:uid="{F6065CBF-94E9-4514-8EF6-54DA3BEEABF5}"/>
    <cellStyle name="Millares 3 3 2 5 2" xfId="1431" xr:uid="{5C2C2567-F049-4457-9DC9-9F87834F9D0E}"/>
    <cellStyle name="Millares 3 3 2 5 2 2" xfId="1432" xr:uid="{F26F909F-9887-4933-A61A-630935667F5F}"/>
    <cellStyle name="Millares 3 3 2 5 2 2 2" xfId="1433" xr:uid="{B9363E65-B252-4983-BFDB-B8716BE5B013}"/>
    <cellStyle name="Millares 3 3 2 5 2 3" xfId="1434" xr:uid="{6E482BE4-69A8-4E7F-88F0-E7FFD38ABDDA}"/>
    <cellStyle name="Millares 3 3 2 5 3" xfId="1435" xr:uid="{6B1A0BB8-1B1E-4D55-92C8-70BC4C291579}"/>
    <cellStyle name="Millares 3 3 2 5 3 2" xfId="1436" xr:uid="{659A1530-0351-42E7-B980-CE041CCE2978}"/>
    <cellStyle name="Millares 3 3 2 5 4" xfId="1437" xr:uid="{8110CBB9-932F-4F54-B3E5-A42B9FA69ED5}"/>
    <cellStyle name="Millares 3 3 2 6" xfId="1438" xr:uid="{F54EF1D5-0FCB-4E53-9095-33FCC8ECE735}"/>
    <cellStyle name="Millares 3 3 2 6 2" xfId="1439" xr:uid="{14D3F730-FEFC-4BB0-9E7E-573B19B5B15D}"/>
    <cellStyle name="Millares 3 3 2 6 2 2" xfId="1440" xr:uid="{DA9DAAEC-D1B4-4DDC-8E25-4352D17286AF}"/>
    <cellStyle name="Millares 3 3 2 6 2 2 2" xfId="1441" xr:uid="{CFEC564D-3164-45ED-B9E1-FB504BFF6672}"/>
    <cellStyle name="Millares 3 3 2 6 2 3" xfId="1442" xr:uid="{43A8FC45-C31E-49CC-A42A-6DBB885A4DC4}"/>
    <cellStyle name="Millares 3 3 2 6 3" xfId="1443" xr:uid="{DD6E5884-108D-4640-9EA8-6EA553246180}"/>
    <cellStyle name="Millares 3 3 2 6 3 2" xfId="1444" xr:uid="{82DEC9DD-3FE5-475C-8ED7-0BBE46CE3DF6}"/>
    <cellStyle name="Millares 3 3 2 6 4" xfId="1445" xr:uid="{27090DB6-51CF-4FE1-A3F6-4E4C589B2188}"/>
    <cellStyle name="Millares 3 3 2 7" xfId="1446" xr:uid="{F1A4E0E0-182E-461A-963C-BFEE0EBB8F62}"/>
    <cellStyle name="Millares 3 3 2 7 2" xfId="1447" xr:uid="{A9921973-8369-4FA3-883C-212A0C0286BE}"/>
    <cellStyle name="Millares 3 3 2 7 2 2" xfId="1448" xr:uid="{B9926CF8-650F-4CF2-ADDB-16E89562CDBE}"/>
    <cellStyle name="Millares 3 3 2 7 3" xfId="1449" xr:uid="{299E45E1-4FA7-46B5-A56A-F3C3AD80F0FA}"/>
    <cellStyle name="Millares 3 3 2 8" xfId="1450" xr:uid="{F5FD3D57-56B9-4A28-8FE1-5C38C7B7D028}"/>
    <cellStyle name="Millares 3 3 2 8 2" xfId="1451" xr:uid="{6A46F644-185F-4D7C-B2BF-E2DA5C573451}"/>
    <cellStyle name="Millares 3 3 2 9" xfId="1452" xr:uid="{058890C1-4D5C-44F5-A12A-579A8134A1F9}"/>
    <cellStyle name="Millares 3 3 2 9 2" xfId="1453" xr:uid="{8C8D6628-21D6-435F-ABC7-F565C65859DA}"/>
    <cellStyle name="Millares 3 3 3" xfId="530" xr:uid="{00000000-0005-0000-0000-000076010000}"/>
    <cellStyle name="Millares 3 3 3 2" xfId="531" xr:uid="{00000000-0005-0000-0000-000077010000}"/>
    <cellStyle name="Millares 3 3 3 2 2" xfId="1456" xr:uid="{F394FDC5-141F-4AE4-8FCF-68A4211C2556}"/>
    <cellStyle name="Millares 3 3 3 2 2 2" xfId="1457" xr:uid="{A8EFD090-8FA5-4F7C-9A12-7E9ADE38D985}"/>
    <cellStyle name="Millares 3 3 3 2 3" xfId="1458" xr:uid="{8256A1AC-D226-4606-BA4E-06CB5E485A67}"/>
    <cellStyle name="Millares 3 3 3 2 4" xfId="1455" xr:uid="{9F37B0F4-6585-47D9-BCF4-6516FE4144CC}"/>
    <cellStyle name="Millares 3 3 3 3" xfId="1459" xr:uid="{135644E7-B43B-4B58-A348-B66025560EAB}"/>
    <cellStyle name="Millares 3 3 3 3 2" xfId="1460" xr:uid="{4153C6BE-1BC9-4661-9119-626CBA50C9A4}"/>
    <cellStyle name="Millares 3 3 3 4" xfId="1461" xr:uid="{DCD9D8FA-E4DD-4015-AC15-57D570ACE425}"/>
    <cellStyle name="Millares 3 3 3 5" xfId="1462" xr:uid="{97E9A53E-D4BF-499B-9D79-BCD5E14E6969}"/>
    <cellStyle name="Millares 3 3 3 6" xfId="1454" xr:uid="{8CD9A2E2-940A-4E8E-BEDD-F6336D282634}"/>
    <cellStyle name="Millares 3 3 4" xfId="532" xr:uid="{00000000-0005-0000-0000-000078010000}"/>
    <cellStyle name="Millares 3 3 4 2" xfId="533" xr:uid="{00000000-0005-0000-0000-000079010000}"/>
    <cellStyle name="Millares 3 3 4 2 2" xfId="1465" xr:uid="{C3EEF8C9-F7EA-4814-844F-3EC9F914EAE9}"/>
    <cellStyle name="Millares 3 3 4 2 2 2" xfId="1466" xr:uid="{64A3A748-ED05-4E54-ACCA-28CC0A247213}"/>
    <cellStyle name="Millares 3 3 4 2 3" xfId="1467" xr:uid="{FFF20583-B767-406C-BB38-62D56CACDE46}"/>
    <cellStyle name="Millares 3 3 4 2 4" xfId="1464" xr:uid="{4D6D0165-E8E5-45AC-A676-3BF21D60A7E2}"/>
    <cellStyle name="Millares 3 3 4 3" xfId="1468" xr:uid="{9608E01B-D7C1-4878-B30B-DF94FF90AA59}"/>
    <cellStyle name="Millares 3 3 4 3 2" xfId="1469" xr:uid="{CDDC6AA1-09AD-4A32-9CBB-4B9C27313960}"/>
    <cellStyle name="Millares 3 3 4 4" xfId="1470" xr:uid="{C7E56913-2354-4793-A2D9-AC2A5D1C7AE9}"/>
    <cellStyle name="Millares 3 3 4 5" xfId="1471" xr:uid="{244C068A-06C7-4F0B-B7E7-366DB2E7F653}"/>
    <cellStyle name="Millares 3 3 4 6" xfId="1463" xr:uid="{80F9FC59-4437-4DC6-A4A7-9E2AEC295671}"/>
    <cellStyle name="Millares 3 3 5" xfId="534" xr:uid="{00000000-0005-0000-0000-00007A010000}"/>
    <cellStyle name="Millares 3 3 5 2" xfId="1473" xr:uid="{C90CAAA5-53EA-4197-9BEA-62E0A2A276EB}"/>
    <cellStyle name="Millares 3 3 5 2 2" xfId="1474" xr:uid="{1F948817-6E7E-4CC8-AE67-EFAC0DBF8DD7}"/>
    <cellStyle name="Millares 3 3 5 2 2 2" xfId="1475" xr:uid="{42A8F47D-F9C4-4227-B394-7DFE463AB473}"/>
    <cellStyle name="Millares 3 3 5 2 3" xfId="1476" xr:uid="{363A8DE9-3755-4DA2-AE62-66F09F301AF8}"/>
    <cellStyle name="Millares 3 3 5 3" xfId="1477" xr:uid="{95AD7CAC-9E95-4A62-A398-7C5C1C8E31B3}"/>
    <cellStyle name="Millares 3 3 5 3 2" xfId="1478" xr:uid="{A5B98FA0-FA23-4DD7-89E4-F1E2AD2E122E}"/>
    <cellStyle name="Millares 3 3 5 4" xfId="1479" xr:uid="{90949AC0-8352-4120-81D8-27A8310417DE}"/>
    <cellStyle name="Millares 3 3 5 5" xfId="1472" xr:uid="{94AE4C9D-8BF7-46E8-8A41-FACC64F21755}"/>
    <cellStyle name="Millares 3 3 6" xfId="1480" xr:uid="{BD86EBC4-EAE4-4A49-8A3D-AAAB4B310D0B}"/>
    <cellStyle name="Millares 3 3 6 2" xfId="1481" xr:uid="{288AC01D-93CC-4234-8753-6CF452E806DC}"/>
    <cellStyle name="Millares 3 3 6 2 2" xfId="1482" xr:uid="{C725B275-423E-48A6-8F61-9D25FEB803F4}"/>
    <cellStyle name="Millares 3 3 6 2 2 2" xfId="1483" xr:uid="{87E08B41-E9B5-4CE9-AAEE-017C16A88215}"/>
    <cellStyle name="Millares 3 3 6 2 3" xfId="1484" xr:uid="{DD8E1FD8-FA81-4B52-B08F-648641B80BE5}"/>
    <cellStyle name="Millares 3 3 6 3" xfId="1485" xr:uid="{9F778926-3478-4A5D-8C90-4A70EA2CFC58}"/>
    <cellStyle name="Millares 3 3 6 3 2" xfId="1486" xr:uid="{54A7ED8B-AA18-48BD-9E0B-3879AE2DC5DF}"/>
    <cellStyle name="Millares 3 3 6 4" xfId="1487" xr:uid="{AAC397FB-DC31-4379-84C5-B1EEE16D4C3E}"/>
    <cellStyle name="Millares 3 3 7" xfId="1488" xr:uid="{99EA3279-FD94-4379-A104-DC8B1C36652D}"/>
    <cellStyle name="Millares 3 3 7 2" xfId="1489" xr:uid="{B8FF07E1-9F64-4833-BEE5-60656F8471FC}"/>
    <cellStyle name="Millares 3 3 7 2 2" xfId="1490" xr:uid="{58164A29-EC7A-4828-841A-C1574BF80554}"/>
    <cellStyle name="Millares 3 3 7 2 2 2" xfId="1491" xr:uid="{6A34B2B6-D9DD-4BFF-BBB9-C1FFD64BE58F}"/>
    <cellStyle name="Millares 3 3 7 2 3" xfId="1492" xr:uid="{4FF71F30-67AE-45E9-B8BD-2F822D2C9564}"/>
    <cellStyle name="Millares 3 3 7 3" xfId="1493" xr:uid="{8E5CBDD4-7C57-4A6D-BFEB-5D5965BC993D}"/>
    <cellStyle name="Millares 3 3 7 3 2" xfId="1494" xr:uid="{67401ADF-1A10-4E1C-BC84-B2E29C52F477}"/>
    <cellStyle name="Millares 3 3 7 4" xfId="1495" xr:uid="{1DBB9D5A-E0F9-4D76-84AC-C73BB0FF74C2}"/>
    <cellStyle name="Millares 3 3 8" xfId="1496" xr:uid="{199F4AEB-AD29-40C2-95F8-DEE4604AEA32}"/>
    <cellStyle name="Millares 3 3 8 2" xfId="1497" xr:uid="{EE22FCEB-7329-4CEE-946B-71806E2E67C8}"/>
    <cellStyle name="Millares 3 3 8 2 2" xfId="1498" xr:uid="{725E7746-40C4-43AE-ACE9-2A54D1545A83}"/>
    <cellStyle name="Millares 3 3 8 2 2 2" xfId="1499" xr:uid="{02DBAB32-E065-4BC2-ACB5-5267B530D65E}"/>
    <cellStyle name="Millares 3 3 8 2 3" xfId="1500" xr:uid="{06391907-2049-4273-82DC-4DAEB9B28A6C}"/>
    <cellStyle name="Millares 3 3 8 3" xfId="1501" xr:uid="{18BBE1FE-CF4C-4B26-A5E9-1A70F01BBEE7}"/>
    <cellStyle name="Millares 3 3 8 3 2" xfId="1502" xr:uid="{AB676A20-9075-4155-89D4-1AA9121D12EE}"/>
    <cellStyle name="Millares 3 3 8 4" xfId="1503" xr:uid="{2C270AE5-C9D2-46E0-BC32-83EC679F2D0B}"/>
    <cellStyle name="Millares 3 3 8 4 2" xfId="1504" xr:uid="{48138042-042B-4B5F-B17F-7202F28E885F}"/>
    <cellStyle name="Millares 3 3 8 5" xfId="1505" xr:uid="{0B5DFBB2-71F2-4D41-816A-ED6C44B882FA}"/>
    <cellStyle name="Millares 3 3 9" xfId="1506" xr:uid="{E35F0481-2383-4A91-831E-FBA261A0D588}"/>
    <cellStyle name="Millares 3 3 9 2" xfId="1507" xr:uid="{03BEA38A-9F54-4279-8B30-BE178833483C}"/>
    <cellStyle name="Millares 3 3 9 2 2" xfId="1508" xr:uid="{85B3B9C8-274C-4ABF-93D5-8BA191C26222}"/>
    <cellStyle name="Millares 3 3 9 3" xfId="1509" xr:uid="{DEFD7DC6-4CD4-476C-ACC5-C5E91CB2645B}"/>
    <cellStyle name="Millares 3 4" xfId="226" xr:uid="{00000000-0005-0000-0000-00007B010000}"/>
    <cellStyle name="Millares 3 4 2" xfId="227" xr:uid="{00000000-0005-0000-0000-00007C010000}"/>
    <cellStyle name="Millares 3 4 2 2" xfId="535" xr:uid="{00000000-0005-0000-0000-00007D010000}"/>
    <cellStyle name="Millares 3 4 3" xfId="536" xr:uid="{00000000-0005-0000-0000-00007E010000}"/>
    <cellStyle name="Millares 3 5" xfId="228" xr:uid="{00000000-0005-0000-0000-00007F010000}"/>
    <cellStyle name="Millares 3 5 2" xfId="537" xr:uid="{00000000-0005-0000-0000-000080010000}"/>
    <cellStyle name="Millares 3 6" xfId="222" xr:uid="{00000000-0005-0000-0000-000081010000}"/>
    <cellStyle name="Millares 3 6 2" xfId="1510" xr:uid="{29C99100-3F3E-409A-B7CF-DEDF76AFF983}"/>
    <cellStyle name="Millares 3 6 3" xfId="1511" xr:uid="{38D582B8-089B-4B2C-85E9-E4663F6D6947}"/>
    <cellStyle name="Millares 3 6 4" xfId="1512" xr:uid="{97E5A0A3-E3CC-4286-8E41-2E574C2D881A}"/>
    <cellStyle name="Millares 3 7" xfId="1513" xr:uid="{FA086FE6-B659-4D63-A1D4-9AF66C9139AB}"/>
    <cellStyle name="Millares 31" xfId="737" xr:uid="{2D47C109-6F20-4630-93EF-296488C6FF35}"/>
    <cellStyle name="Millares 4" xfId="16" xr:uid="{00000000-0005-0000-0000-000082010000}"/>
    <cellStyle name="Millares 4 2" xfId="229" xr:uid="{00000000-0005-0000-0000-000083010000}"/>
    <cellStyle name="Millares 4 2 10" xfId="1514" xr:uid="{3DAC0DFF-6DD7-4FF8-A068-FE86B2A6F760}"/>
    <cellStyle name="Millares 4 2 11" xfId="1515" xr:uid="{2BCCE44B-9979-4551-986D-98D2B73F23CD}"/>
    <cellStyle name="Millares 4 2 2" xfId="401" xr:uid="{00000000-0005-0000-0000-000084010000}"/>
    <cellStyle name="Millares 4 2 2 2" xfId="538" xr:uid="{00000000-0005-0000-0000-000085010000}"/>
    <cellStyle name="Millares 4 2 2 2 2" xfId="539" xr:uid="{00000000-0005-0000-0000-000086010000}"/>
    <cellStyle name="Millares 4 2 2 2 2 2" xfId="1519" xr:uid="{7B42169A-4CE2-4F47-8C6A-2B96783FC13A}"/>
    <cellStyle name="Millares 4 2 2 2 2 2 2" xfId="1520" xr:uid="{8E6A71C9-7A8D-4955-9116-6ECA19AB7247}"/>
    <cellStyle name="Millares 4 2 2 2 2 2 2 2" xfId="1521" xr:uid="{CA7ABD42-FB17-4126-995C-365ABF3299B5}"/>
    <cellStyle name="Millares 4 2 2 2 2 2 3" xfId="1522" xr:uid="{C95C42F9-85BE-482A-A85F-87049753C935}"/>
    <cellStyle name="Millares 4 2 2 2 2 3" xfId="1523" xr:uid="{FC7001FC-CF46-4346-8DDD-4991A1B6CA29}"/>
    <cellStyle name="Millares 4 2 2 2 2 3 2" xfId="1524" xr:uid="{801DF9FA-7407-4E88-80ED-444BBE4D4F76}"/>
    <cellStyle name="Millares 4 2 2 2 2 4" xfId="1525" xr:uid="{03E3FDAF-4EF3-4CB1-A44C-014BA282D2E6}"/>
    <cellStyle name="Millares 4 2 2 2 2 5" xfId="1518" xr:uid="{D4867721-F4BE-4B6D-B0D7-8BF529433067}"/>
    <cellStyle name="Millares 4 2 2 2 3" xfId="1526" xr:uid="{129956E6-EBE9-4A6A-9E29-6B7E2A6CA89F}"/>
    <cellStyle name="Millares 4 2 2 2 3 2" xfId="1527" xr:uid="{CD5898E3-833A-4F34-A0A3-911250319DF0}"/>
    <cellStyle name="Millares 4 2 2 2 3 2 2" xfId="1528" xr:uid="{66B92DB0-4379-4CDA-B46E-89F3511AA843}"/>
    <cellStyle name="Millares 4 2 2 2 3 3" xfId="1529" xr:uid="{483DC75F-19DE-484E-BA4B-EE42650854AF}"/>
    <cellStyle name="Millares 4 2 2 2 4" xfId="1530" xr:uid="{AD7FDB54-8427-4169-826B-E7D3FF585950}"/>
    <cellStyle name="Millares 4 2 2 2 4 2" xfId="1531" xr:uid="{2CE74C51-CB13-4AA2-8754-157AACB08AA1}"/>
    <cellStyle name="Millares 4 2 2 2 5" xfId="1532" xr:uid="{F3F5F374-88C8-4976-9263-546DF118A180}"/>
    <cellStyle name="Millares 4 2 2 2 6" xfId="1533" xr:uid="{A86CB3CC-3003-407C-9B2F-DD6CB43A4BCB}"/>
    <cellStyle name="Millares 4 2 2 2 7" xfId="1517" xr:uid="{02D70017-EA69-4F87-A863-DB289A0FCD33}"/>
    <cellStyle name="Millares 4 2 2 3" xfId="540" xr:uid="{00000000-0005-0000-0000-000087010000}"/>
    <cellStyle name="Millares 4 2 2 3 2" xfId="541" xr:uid="{00000000-0005-0000-0000-000088010000}"/>
    <cellStyle name="Millares 4 2 2 3 2 2" xfId="1536" xr:uid="{0152D874-DB6B-4D68-8EE2-C686D61981F1}"/>
    <cellStyle name="Millares 4 2 2 3 2 2 2" xfId="1537" xr:uid="{C099A214-357E-4FB2-A925-678232177C8F}"/>
    <cellStyle name="Millares 4 2 2 3 2 3" xfId="1538" xr:uid="{C0B3190E-27EC-43E4-9EF2-BE467B9147CC}"/>
    <cellStyle name="Millares 4 2 2 3 2 4" xfId="1535" xr:uid="{BA1341DC-5181-45C8-A091-0BFFE17C47CE}"/>
    <cellStyle name="Millares 4 2 2 3 3" xfId="1539" xr:uid="{52B0B89D-CCD9-4E5C-8E3A-CAF7AB54A1BB}"/>
    <cellStyle name="Millares 4 2 2 3 3 2" xfId="1540" xr:uid="{28629BA6-A5E7-4CBF-91F2-F19A70714732}"/>
    <cellStyle name="Millares 4 2 2 3 4" xfId="1541" xr:uid="{99ADFB59-B363-4C8B-8C65-81D9FFFA474F}"/>
    <cellStyle name="Millares 4 2 2 3 5" xfId="1542" xr:uid="{C65BFDD4-B41E-476F-ACFE-6D6B900D4CA3}"/>
    <cellStyle name="Millares 4 2 2 3 6" xfId="1534" xr:uid="{55885547-74FE-49FB-938A-6AA72D39B50E}"/>
    <cellStyle name="Millares 4 2 2 4" xfId="542" xr:uid="{00000000-0005-0000-0000-000089010000}"/>
    <cellStyle name="Millares 4 2 2 4 2" xfId="1543" xr:uid="{D9CEF620-ACA6-469D-92C5-5C42CCC1061B}"/>
    <cellStyle name="Millares 4 2 2 5" xfId="1544" xr:uid="{C17BDC39-01DA-4971-A52A-BBA658FE8E13}"/>
    <cellStyle name="Millares 4 2 2 6" xfId="1516" xr:uid="{0AFD02AB-9138-4BCB-9EEB-047F0CFD9DC3}"/>
    <cellStyle name="Millares 4 2 3" xfId="543" xr:uid="{00000000-0005-0000-0000-00008A010000}"/>
    <cellStyle name="Millares 4 2 3 2" xfId="544" xr:uid="{00000000-0005-0000-0000-00008B010000}"/>
    <cellStyle name="Millares 4 2 3 2 2" xfId="1547" xr:uid="{355DCB9C-C53B-48D2-8B9F-9337E8C2F927}"/>
    <cellStyle name="Millares 4 2 3 2 2 2" xfId="1548" xr:uid="{4FC61BA2-2B63-41F7-BC3C-7507C04EA382}"/>
    <cellStyle name="Millares 4 2 3 2 2 2 2" xfId="1549" xr:uid="{26EDCBC6-1A2E-4014-8A65-DE02580D5F59}"/>
    <cellStyle name="Millares 4 2 3 2 2 3" xfId="1550" xr:uid="{D9A2ECA5-91CD-4D34-8787-BCA15850B908}"/>
    <cellStyle name="Millares 4 2 3 2 3" xfId="1551" xr:uid="{C4CD1CCF-69E5-4239-9495-5DD8E14B02A2}"/>
    <cellStyle name="Millares 4 2 3 2 3 2" xfId="1552" xr:uid="{5975F8B8-111C-4699-8B98-9041D77A7A9E}"/>
    <cellStyle name="Millares 4 2 3 2 4" xfId="1553" xr:uid="{0BA31BEF-7578-4DA6-9B09-35BC0B6D085E}"/>
    <cellStyle name="Millares 4 2 3 2 5" xfId="1554" xr:uid="{522DF419-21E4-40CE-869E-A2BC00D01503}"/>
    <cellStyle name="Millares 4 2 3 2 6" xfId="1555" xr:uid="{48A1DBCD-BF50-42A4-8B74-BDC7D0AFC59D}"/>
    <cellStyle name="Millares 4 2 3 2 7" xfId="1546" xr:uid="{09D28FCE-A6BE-429E-AD83-615777D47128}"/>
    <cellStyle name="Millares 4 2 3 3" xfId="1556" xr:uid="{DFAC9E91-E859-4913-8D29-F974EBFA4D6F}"/>
    <cellStyle name="Millares 4 2 3 3 2" xfId="1557" xr:uid="{9B9B82E4-245C-4BC6-A7F2-9126D1CF4592}"/>
    <cellStyle name="Millares 4 2 3 3 2 2" xfId="1558" xr:uid="{7AE15379-D4BB-40AD-9D0B-7DACCA9D3E7C}"/>
    <cellStyle name="Millares 4 2 3 3 3" xfId="1559" xr:uid="{ECC23BDD-1A77-4C84-B545-4F4D5AC5935A}"/>
    <cellStyle name="Millares 4 2 3 4" xfId="1560" xr:uid="{07D8A3FA-A745-434C-9290-F492EBAD1E9E}"/>
    <cellStyle name="Millares 4 2 3 4 2" xfId="1561" xr:uid="{00D9ED26-2506-4581-AE45-6FFDA73CEC4E}"/>
    <cellStyle name="Millares 4 2 3 5" xfId="1562" xr:uid="{63A96251-45AC-4E17-808F-A70A7C95517A}"/>
    <cellStyle name="Millares 4 2 3 6" xfId="1563" xr:uid="{81EA4028-D3F7-483F-BF3F-C6CE68902911}"/>
    <cellStyle name="Millares 4 2 3 7" xfId="1564" xr:uid="{E0F80536-46DE-4D17-B138-C97D36783C3C}"/>
    <cellStyle name="Millares 4 2 3 8" xfId="1545" xr:uid="{2F7DEEF2-5E98-4D12-8496-71E3A363FA03}"/>
    <cellStyle name="Millares 4 2 4" xfId="545" xr:uid="{00000000-0005-0000-0000-00008C010000}"/>
    <cellStyle name="Millares 4 2 4 2" xfId="546" xr:uid="{00000000-0005-0000-0000-00008D010000}"/>
    <cellStyle name="Millares 4 2 4 2 2" xfId="1567" xr:uid="{C1A13B18-DE53-4CDC-88EE-12CD477F1007}"/>
    <cellStyle name="Millares 4 2 4 2 2 2" xfId="1568" xr:uid="{E5DE78EA-47B2-42E4-9407-FB906AFC8C34}"/>
    <cellStyle name="Millares 4 2 4 2 3" xfId="1569" xr:uid="{0639C476-B93E-4E45-BDFE-32B3CCD634AF}"/>
    <cellStyle name="Millares 4 2 4 2 4" xfId="1566" xr:uid="{7729A703-6778-4302-9A36-2296981DB4CE}"/>
    <cellStyle name="Millares 4 2 4 3" xfId="1570" xr:uid="{2E9E5915-AEFC-4C3C-9792-6BD3A4B2D5E4}"/>
    <cellStyle name="Millares 4 2 4 3 2" xfId="1571" xr:uid="{89A95228-77D5-44A0-AC96-6ACF7CE24A37}"/>
    <cellStyle name="Millares 4 2 4 4" xfId="1572" xr:uid="{33EFAC6A-E219-4371-ADD6-89CB6BCFDEC8}"/>
    <cellStyle name="Millares 4 2 4 5" xfId="1573" xr:uid="{EBDF06F9-4CB1-4B5C-BF13-FE540655E464}"/>
    <cellStyle name="Millares 4 2 4 6" xfId="1565" xr:uid="{ABB08F66-CB37-4DC0-AF7B-F8D048EB106B}"/>
    <cellStyle name="Millares 4 2 5" xfId="547" xr:uid="{00000000-0005-0000-0000-00008E010000}"/>
    <cellStyle name="Millares 4 2 5 2" xfId="548" xr:uid="{00000000-0005-0000-0000-00008F010000}"/>
    <cellStyle name="Millares 4 2 5 2 2" xfId="1576" xr:uid="{C93EFE1E-9A11-4D6C-A130-A17C33FB13A2}"/>
    <cellStyle name="Millares 4 2 5 2 2 2" xfId="1577" xr:uid="{47E8AF36-4053-4455-8462-1C996F9B71B4}"/>
    <cellStyle name="Millares 4 2 5 2 3" xfId="1578" xr:uid="{35BDA7A7-BC15-42B1-B341-F8C31435DC60}"/>
    <cellStyle name="Millares 4 2 5 2 4" xfId="1575" xr:uid="{292FCE18-4E3C-4EA2-A495-953E8240DD33}"/>
    <cellStyle name="Millares 4 2 5 3" xfId="1579" xr:uid="{BB58A61E-5E33-4BAD-AF0E-1B67C3890D29}"/>
    <cellStyle name="Millares 4 2 5 3 2" xfId="1580" xr:uid="{50175A95-2200-4C95-8D2C-E2D61BD31455}"/>
    <cellStyle name="Millares 4 2 5 4" xfId="1581" xr:uid="{B5CA8120-B9C2-4B89-B258-A7F2E936AFD2}"/>
    <cellStyle name="Millares 4 2 5 5" xfId="1582" xr:uid="{F1067783-ED6E-4E68-8E76-CBC1685C650D}"/>
    <cellStyle name="Millares 4 2 5 6" xfId="1574" xr:uid="{747C7B04-D91F-4E23-9AB0-982A0C5ADC2D}"/>
    <cellStyle name="Millares 4 2 6" xfId="549" xr:uid="{00000000-0005-0000-0000-000090010000}"/>
    <cellStyle name="Millares 4 2 6 2" xfId="1584" xr:uid="{2317B558-F689-4EA9-AF6A-83ED12ECA43F}"/>
    <cellStyle name="Millares 4 2 6 2 2" xfId="1585" xr:uid="{4B60B068-F1B4-44C3-8E0C-2DDD9D0EDCF7}"/>
    <cellStyle name="Millares 4 2 6 2 2 2" xfId="1586" xr:uid="{20AD2465-C3DD-4BAC-A691-A55400FB4830}"/>
    <cellStyle name="Millares 4 2 6 2 3" xfId="1587" xr:uid="{088C8B81-D2CA-4655-A397-E4E65E7AEDE6}"/>
    <cellStyle name="Millares 4 2 6 3" xfId="1588" xr:uid="{EDBD9887-FB7C-4351-99C2-4E52643DA721}"/>
    <cellStyle name="Millares 4 2 6 3 2" xfId="1589" xr:uid="{2805FEEF-B89E-4C13-84F3-33610812D252}"/>
    <cellStyle name="Millares 4 2 6 4" xfId="1590" xr:uid="{5C3EA3FF-04B8-4677-9B8F-4667FEA0262C}"/>
    <cellStyle name="Millares 4 2 6 5" xfId="1583" xr:uid="{5D3C8493-69A5-42EA-9AFD-429AAA36AF68}"/>
    <cellStyle name="Millares 4 2 7" xfId="1591" xr:uid="{CA57CA1B-6A7A-4A96-9711-A625A98AD053}"/>
    <cellStyle name="Millares 4 2 7 2" xfId="1592" xr:uid="{226238DF-DCA6-4A3B-9C46-D677D0EA3393}"/>
    <cellStyle name="Millares 4 2 7 2 2" xfId="1593" xr:uid="{30C3F832-D6C3-48B2-A6BB-B2C4B688BDB6}"/>
    <cellStyle name="Millares 4 2 7 2 2 2" xfId="1594" xr:uid="{0529781B-ED28-4606-AF2F-BF846873C279}"/>
    <cellStyle name="Millares 4 2 7 2 3" xfId="1595" xr:uid="{2293ED3D-C913-4B7C-956C-F6963ADB6624}"/>
    <cellStyle name="Millares 4 2 7 3" xfId="1596" xr:uid="{0AF82A31-60D6-4357-B467-A5ADE1B2AA48}"/>
    <cellStyle name="Millares 4 2 7 3 2" xfId="1597" xr:uid="{0B21260D-1400-40BB-89BA-A3937FED1882}"/>
    <cellStyle name="Millares 4 2 7 4" xfId="1598" xr:uid="{664DD676-8795-4F66-B02B-BAA7816B1746}"/>
    <cellStyle name="Millares 4 2 8" xfId="1599" xr:uid="{BF1FA9E5-D22C-48B9-982F-7537D581679D}"/>
    <cellStyle name="Millares 4 2 8 2" xfId="1600" xr:uid="{335A1FE6-3AFB-4B73-9E26-3CB722A1F755}"/>
    <cellStyle name="Millares 4 2 8 2 2" xfId="1601" xr:uid="{B9FA6375-2D5A-4317-9B54-5CCBC42813D9}"/>
    <cellStyle name="Millares 4 2 8 3" xfId="1602" xr:uid="{38119A97-ADA7-4480-B45A-6F4C001769AA}"/>
    <cellStyle name="Millares 4 2 9" xfId="1603" xr:uid="{56EC426B-9EA1-4663-997E-876C292087D5}"/>
    <cellStyle name="Millares 4 2 9 2" xfId="1604" xr:uid="{3EC3B72D-728F-47B5-8798-A9E82D4DA984}"/>
    <cellStyle name="Millares 4 3" xfId="1605" xr:uid="{67FEC4F2-0EDC-40BC-A80E-B50ACAE71429}"/>
    <cellStyle name="Millares 4 3 2" xfId="1606" xr:uid="{FB6FCBDE-F347-4A01-BC16-DE12E99C1F5D}"/>
    <cellStyle name="Millares 4 3 3" xfId="1607" xr:uid="{72ED991C-0164-4228-987E-892563FDD5C6}"/>
    <cellStyle name="Millares 4 3 4" xfId="1608" xr:uid="{764BCA63-52E5-4553-9116-7FAC1CAC8155}"/>
    <cellStyle name="Millares 4 4" xfId="1609" xr:uid="{298A8E00-7563-4415-A561-670C074EBDFA}"/>
    <cellStyle name="Millares 5" xfId="24" xr:uid="{00000000-0005-0000-0000-000091010000}"/>
    <cellStyle name="Millares 5 10" xfId="1611" xr:uid="{30EAE99A-5BFA-47E1-859A-B67B86AD1977}"/>
    <cellStyle name="Millares 5 10 2" xfId="1612" xr:uid="{8511DA3C-F568-4FB4-A067-D83053EB01D1}"/>
    <cellStyle name="Millares 5 11" xfId="1613" xr:uid="{CE8098DA-D8A7-4410-8EAA-39ABC2A8E1C1}"/>
    <cellStyle name="Millares 5 12" xfId="1614" xr:uid="{609DD19A-4FF2-4E0D-900E-4489C9310C02}"/>
    <cellStyle name="Millares 5 13" xfId="1615" xr:uid="{98A9F477-93B8-4C77-A36C-0ABC51A75B88}"/>
    <cellStyle name="Millares 5 14" xfId="1610" xr:uid="{76900FB6-E504-4487-B42A-C70027AB5163}"/>
    <cellStyle name="Millares 5 15" xfId="734" xr:uid="{C32B39A9-A016-422C-8899-DC5066612E18}"/>
    <cellStyle name="Millares 5 18" xfId="3416" xr:uid="{FB8582D5-42F3-4FE2-A14A-72B4C80D88DE}"/>
    <cellStyle name="Millares 5 2" xfId="231" xr:uid="{00000000-0005-0000-0000-000092010000}"/>
    <cellStyle name="Millares 5 2 10" xfId="1617" xr:uid="{DA47CC8A-1CC2-43A1-8880-E595877BDBF6}"/>
    <cellStyle name="Millares 5 2 10 2" xfId="1618" xr:uid="{E532C57F-B777-4019-A69E-BA3AFE238EBC}"/>
    <cellStyle name="Millares 5 2 11" xfId="1619" xr:uid="{5C500016-A34B-4395-A40D-C3F233EB3A14}"/>
    <cellStyle name="Millares 5 2 12" xfId="1620" xr:uid="{D63DACBA-5AC8-4643-8916-12F1B123F74E}"/>
    <cellStyle name="Millares 5 2 13" xfId="1616" xr:uid="{5D4E886C-3073-410E-AF94-06DD85813E54}"/>
    <cellStyle name="Millares 5 2 2" xfId="550" xr:uid="{00000000-0005-0000-0000-000093010000}"/>
    <cellStyle name="Millares 5 2 2 2" xfId="551" xr:uid="{00000000-0005-0000-0000-000094010000}"/>
    <cellStyle name="Millares 5 2 2 2 2" xfId="1622" xr:uid="{CFAFB72B-A219-4032-8A14-D5573FF3B644}"/>
    <cellStyle name="Millares 5 2 2 3" xfId="1623" xr:uid="{17DBBDB8-D0F8-4941-A8F2-64AD683D12A4}"/>
    <cellStyle name="Millares 5 2 2 4" xfId="1624" xr:uid="{8E66249A-3D02-46FB-A2F2-5F7F37C48CC0}"/>
    <cellStyle name="Millares 5 2 2 5" xfId="1625" xr:uid="{9C098781-D978-465B-B880-471A6512CF64}"/>
    <cellStyle name="Millares 5 2 2 6" xfId="1621" xr:uid="{9483D90F-C6EE-4BC6-8225-8EC14B75714C}"/>
    <cellStyle name="Millares 5 2 3" xfId="552" xr:uid="{00000000-0005-0000-0000-000095010000}"/>
    <cellStyle name="Millares 5 2 3 2" xfId="553" xr:uid="{00000000-0005-0000-0000-000096010000}"/>
    <cellStyle name="Millares 5 2 3 2 2" xfId="1628" xr:uid="{F79AC749-F594-481D-BF92-0E9744E8EEAF}"/>
    <cellStyle name="Millares 5 2 3 2 2 2" xfId="1629" xr:uid="{D6236586-6B96-4565-8CA6-63D21925C8F0}"/>
    <cellStyle name="Millares 5 2 3 2 3" xfId="1630" xr:uid="{B67AEE60-C224-4CD0-9AF1-6746C8A50196}"/>
    <cellStyle name="Millares 5 2 3 2 4" xfId="1627" xr:uid="{69264FE8-4464-46FF-9CA9-331A143846C6}"/>
    <cellStyle name="Millares 5 2 3 3" xfId="1631" xr:uid="{67344818-EDD1-4BDF-87A8-EBECC445FBA3}"/>
    <cellStyle name="Millares 5 2 3 3 2" xfId="1632" xr:uid="{5E28E7A0-1E5D-44E2-B115-FF908601ECCD}"/>
    <cellStyle name="Millares 5 2 3 4" xfId="1633" xr:uid="{7346CA13-B969-4E34-9E0E-5E87118359BB}"/>
    <cellStyle name="Millares 5 2 3 5" xfId="1634" xr:uid="{CDB5547B-C54A-4B5E-900D-03D3018052C1}"/>
    <cellStyle name="Millares 5 2 3 6" xfId="1626" xr:uid="{0B98A2DD-0B84-4C49-B7B2-D3CB999DAC79}"/>
    <cellStyle name="Millares 5 2 4" xfId="554" xr:uid="{00000000-0005-0000-0000-000097010000}"/>
    <cellStyle name="Millares 5 2 4 2" xfId="1636" xr:uid="{7858421F-1EBC-47CA-AF62-8DAF7AB9367E}"/>
    <cellStyle name="Millares 5 2 4 2 2" xfId="1637" xr:uid="{D0E1C55A-43EE-45B7-ABA6-42E2B55231E1}"/>
    <cellStyle name="Millares 5 2 4 2 2 2" xfId="1638" xr:uid="{A7AFB101-D309-4BF5-9D32-3B6AB79AA360}"/>
    <cellStyle name="Millares 5 2 4 2 3" xfId="1639" xr:uid="{AC846F00-45FA-4339-97A1-D8A001F5D4C5}"/>
    <cellStyle name="Millares 5 2 4 3" xfId="1640" xr:uid="{F7B758E3-BBC3-4EA4-8653-92B9ACBC2B4A}"/>
    <cellStyle name="Millares 5 2 4 3 2" xfId="1641" xr:uid="{7F6695CA-A17C-433D-9963-D3C5011BFD41}"/>
    <cellStyle name="Millares 5 2 4 4" xfId="1642" xr:uid="{5621061A-B9FE-4D73-B705-85535FB3E532}"/>
    <cellStyle name="Millares 5 2 4 5" xfId="1635" xr:uid="{F65D6E14-7AD2-49FC-B6E9-C755C3D169B9}"/>
    <cellStyle name="Millares 5 2 5" xfId="1643" xr:uid="{654F3867-C922-48D6-98E3-B887D80BC583}"/>
    <cellStyle name="Millares 5 2 5 2" xfId="1644" xr:uid="{A7FDBFE9-537D-4929-8BE7-89B7CB07085D}"/>
    <cellStyle name="Millares 5 2 5 2 2" xfId="1645" xr:uid="{60361E11-7AD3-49CD-A454-0531543D170B}"/>
    <cellStyle name="Millares 5 2 5 2 2 2" xfId="1646" xr:uid="{6970D033-5A99-4949-9ECC-DDA843754883}"/>
    <cellStyle name="Millares 5 2 5 2 3" xfId="1647" xr:uid="{C3D039CA-B69E-4431-84F1-28073938766A}"/>
    <cellStyle name="Millares 5 2 5 3" xfId="1648" xr:uid="{DC54EF1B-A058-4D95-8AF0-7778C19C0633}"/>
    <cellStyle name="Millares 5 2 5 3 2" xfId="1649" xr:uid="{C82C017D-CAFA-4F2E-B966-A6B0C8D0D116}"/>
    <cellStyle name="Millares 5 2 5 4" xfId="1650" xr:uid="{3F12C3C4-331B-412A-8A3B-65CA22091519}"/>
    <cellStyle name="Millares 5 2 6" xfId="1651" xr:uid="{75CEB679-3A27-4D76-93E9-867EABCAAE78}"/>
    <cellStyle name="Millares 5 2 6 2" xfId="1652" xr:uid="{EDF91BE1-4A66-491C-AC53-5AB05DEB1B73}"/>
    <cellStyle name="Millares 5 2 6 2 2" xfId="1653" xr:uid="{D74078D1-5A4B-415C-A347-92640BDEE631}"/>
    <cellStyle name="Millares 5 2 6 2 2 2" xfId="1654" xr:uid="{CB595DBA-07FA-4F1B-9138-31806E5C7FFC}"/>
    <cellStyle name="Millares 5 2 6 2 3" xfId="1655" xr:uid="{FA050A88-D043-4705-9DD1-A11FE6200E61}"/>
    <cellStyle name="Millares 5 2 6 3" xfId="1656" xr:uid="{F6657E50-673E-4249-8879-B89EE88779D7}"/>
    <cellStyle name="Millares 5 2 6 3 2" xfId="1657" xr:uid="{1B5EAE01-B019-4F24-94FE-0C0E1B848324}"/>
    <cellStyle name="Millares 5 2 6 4" xfId="1658" xr:uid="{3F69121B-F962-49D3-8347-1A147D75ED18}"/>
    <cellStyle name="Millares 5 2 7" xfId="1659" xr:uid="{8C3E8827-9082-4589-B40B-D11D0C2CC840}"/>
    <cellStyle name="Millares 5 2 7 2" xfId="1660" xr:uid="{DCE4D012-DAC3-4C6D-A281-EDE4CDDF3691}"/>
    <cellStyle name="Millares 5 2 7 2 2" xfId="1661" xr:uid="{19BBC7E7-D9FA-41F8-A9E5-0BA785179E6B}"/>
    <cellStyle name="Millares 5 2 7 2 2 2" xfId="1662" xr:uid="{3D718817-B75D-4720-A70B-896AFF55AD8B}"/>
    <cellStyle name="Millares 5 2 7 2 3" xfId="1663" xr:uid="{ECEBAD0E-10F2-47BE-95F1-822D796DA578}"/>
    <cellStyle name="Millares 5 2 7 3" xfId="1664" xr:uid="{BCDCCB7F-AD4A-4C26-ADD3-7CEA85721C98}"/>
    <cellStyle name="Millares 5 2 7 3 2" xfId="1665" xr:uid="{F799C06E-442C-4E21-B8B1-934F329C92D1}"/>
    <cellStyle name="Millares 5 2 7 4" xfId="1666" xr:uid="{69ECB75F-EFF7-4381-8314-54E34A74ECDB}"/>
    <cellStyle name="Millares 5 2 8" xfId="1667" xr:uid="{1C13DCFB-5213-41FC-8593-05FD0201CB1A}"/>
    <cellStyle name="Millares 5 2 8 2" xfId="1668" xr:uid="{59D73839-A39D-4C27-95F8-20D8744BE656}"/>
    <cellStyle name="Millares 5 2 8 2 2" xfId="1669" xr:uid="{9382D9AB-2D8F-46F1-8BA3-9BF9A00073D1}"/>
    <cellStyle name="Millares 5 2 8 3" xfId="1670" xr:uid="{11492E44-50FA-4662-928E-A230A11A865C}"/>
    <cellStyle name="Millares 5 2 9" xfId="1671" xr:uid="{E12F1BBD-2B11-444F-A7BC-29D2B5F60C1A}"/>
    <cellStyle name="Millares 5 2 9 2" xfId="1672" xr:uid="{B56F6E88-E796-4BD3-8AEE-1DBE94B6C733}"/>
    <cellStyle name="Millares 5 3" xfId="230" xr:uid="{00000000-0005-0000-0000-000098010000}"/>
    <cellStyle name="Millares 5 3 2" xfId="555" xr:uid="{00000000-0005-0000-0000-000099010000}"/>
    <cellStyle name="Millares 5 3 2 2" xfId="1674" xr:uid="{4587C0C1-3624-44B5-8699-8CC3EFFE6EE3}"/>
    <cellStyle name="Millares 5 3 3" xfId="1675" xr:uid="{958EBA30-7FE0-464D-B73C-42A841739914}"/>
    <cellStyle name="Millares 5 3 4" xfId="1676" xr:uid="{F67A36E0-0F44-4A07-A9D1-647FCEC155F3}"/>
    <cellStyle name="Millares 5 3 5" xfId="1677" xr:uid="{407C3BF4-5DB0-44B2-A0D2-84DF1BAD25E6}"/>
    <cellStyle name="Millares 5 3 6" xfId="1673" xr:uid="{BBDFA79F-550F-41B8-BB8F-65FA677245E6}"/>
    <cellStyle name="Millares 5 4" xfId="556" xr:uid="{00000000-0005-0000-0000-00009A010000}"/>
    <cellStyle name="Millares 5 4 2" xfId="557" xr:uid="{00000000-0005-0000-0000-00009B010000}"/>
    <cellStyle name="Millares 5 4 2 2" xfId="1680" xr:uid="{0A326446-378B-4E2A-9DF9-8BB834B46B09}"/>
    <cellStyle name="Millares 5 4 2 2 2" xfId="1681" xr:uid="{D9C7F87C-48A7-4355-BB19-B3AB7DEA8147}"/>
    <cellStyle name="Millares 5 4 2 3" xfId="1682" xr:uid="{699B762D-DF66-4608-AD1C-16171B591BEC}"/>
    <cellStyle name="Millares 5 4 2 4" xfId="1679" xr:uid="{6ACE9F0F-16A0-4F63-93EA-BD5D2B210871}"/>
    <cellStyle name="Millares 5 4 3" xfId="1683" xr:uid="{8F1E44F4-D3CA-4FA7-A98C-D356480221A8}"/>
    <cellStyle name="Millares 5 4 3 2" xfId="1684" xr:uid="{37BC7218-07EF-449E-93B4-6707689832F9}"/>
    <cellStyle name="Millares 5 4 4" xfId="1685" xr:uid="{A9B2F717-D0A0-49E8-90DF-51010BF73A2C}"/>
    <cellStyle name="Millares 5 4 5" xfId="1686" xr:uid="{130A4137-551E-407E-A008-32941B263839}"/>
    <cellStyle name="Millares 5 4 6" xfId="1678" xr:uid="{86455410-6207-46FE-BCA7-42AB5FC99A83}"/>
    <cellStyle name="Millares 5 5" xfId="558" xr:uid="{00000000-0005-0000-0000-00009C010000}"/>
    <cellStyle name="Millares 5 5 2" xfId="1688" xr:uid="{E8514072-9D07-4358-92D2-25C8A72C8007}"/>
    <cellStyle name="Millares 5 5 2 2" xfId="1689" xr:uid="{482C4B1F-8CF1-4BA2-80A3-660B7592B4DC}"/>
    <cellStyle name="Millares 5 5 2 2 2" xfId="1690" xr:uid="{5BEB426D-A600-42C0-AC28-AFB711FB41C4}"/>
    <cellStyle name="Millares 5 5 2 3" xfId="1691" xr:uid="{7057D048-8569-4560-9E69-7F9244C1C1DF}"/>
    <cellStyle name="Millares 5 5 3" xfId="1692" xr:uid="{1925013E-990F-42DD-9F57-BBC87D285F6E}"/>
    <cellStyle name="Millares 5 5 3 2" xfId="1693" xr:uid="{F7388087-5DB8-46D5-840D-791AAF447CE9}"/>
    <cellStyle name="Millares 5 5 4" xfId="1694" xr:uid="{1F6ABD28-0089-411F-8F43-28737D9F40DE}"/>
    <cellStyle name="Millares 5 5 5" xfId="1687" xr:uid="{82C36288-956E-4AFD-AB89-4FDEC08E1406}"/>
    <cellStyle name="Millares 5 6" xfId="1695" xr:uid="{4D4B429F-C67C-4ECB-B91E-F069778E5492}"/>
    <cellStyle name="Millares 5 6 2" xfId="1696" xr:uid="{F6363874-8C9B-4627-9162-6BF72A401135}"/>
    <cellStyle name="Millares 5 6 2 2" xfId="1697" xr:uid="{E15C55FD-0EE5-494E-A171-56115858883A}"/>
    <cellStyle name="Millares 5 6 2 2 2" xfId="1698" xr:uid="{0B4B7245-1127-49F7-9B3A-DDAFD844CA62}"/>
    <cellStyle name="Millares 5 6 2 3" xfId="1699" xr:uid="{5A63506E-F409-47BB-BF93-59CA9EF23D52}"/>
    <cellStyle name="Millares 5 6 3" xfId="1700" xr:uid="{E6BDC6FD-E6C9-45C2-AAED-A6BA6D592B2E}"/>
    <cellStyle name="Millares 5 6 3 2" xfId="1701" xr:uid="{8F83CEDD-A6DD-4375-8EAC-8994147D37C3}"/>
    <cellStyle name="Millares 5 6 4" xfId="1702" xr:uid="{54D82099-DBA0-43FE-8A61-C056BC06576E}"/>
    <cellStyle name="Millares 5 7" xfId="1703" xr:uid="{EE636D90-A82F-487D-B42A-861390C62DDB}"/>
    <cellStyle name="Millares 5 7 2" xfId="1704" xr:uid="{EEC2666A-558C-41AF-97AE-BC9D814D28C7}"/>
    <cellStyle name="Millares 5 7 2 2" xfId="1705" xr:uid="{408B91C9-96B2-4097-956A-D9E20EE6F06D}"/>
    <cellStyle name="Millares 5 7 2 2 2" xfId="1706" xr:uid="{B588FC62-4B2E-4CA6-BC6C-B97690199CE0}"/>
    <cellStyle name="Millares 5 7 2 3" xfId="1707" xr:uid="{ED077451-5ECD-4C83-ABCD-9C10F2C04009}"/>
    <cellStyle name="Millares 5 7 3" xfId="1708" xr:uid="{F706CED7-232E-49D6-914F-C76A891E5931}"/>
    <cellStyle name="Millares 5 7 3 2" xfId="1709" xr:uid="{218671F3-4E7F-4297-9725-0D5C3B582AD8}"/>
    <cellStyle name="Millares 5 7 4" xfId="1710" xr:uid="{6E6F6440-B353-43FE-9326-7C04386572DF}"/>
    <cellStyle name="Millares 5 8" xfId="1711" xr:uid="{26B75734-228F-4729-9ECF-DEBE02EFD426}"/>
    <cellStyle name="Millares 5 8 2" xfId="1712" xr:uid="{EF41D1E5-0DA4-4D2F-A137-CC6BE821AF56}"/>
    <cellStyle name="Millares 5 8 2 2" xfId="1713" xr:uid="{5FFB3AB2-B577-4CAF-A2E8-B541C8C83985}"/>
    <cellStyle name="Millares 5 8 2 2 2" xfId="1714" xr:uid="{6333F356-A7C5-4450-8036-315FA36F1A48}"/>
    <cellStyle name="Millares 5 8 2 3" xfId="1715" xr:uid="{C1419C2F-5C20-4C88-B3BF-644A24353FE0}"/>
    <cellStyle name="Millares 5 8 3" xfId="1716" xr:uid="{DA3469C4-94D8-46A4-92D1-1C6191FDC18E}"/>
    <cellStyle name="Millares 5 8 3 2" xfId="1717" xr:uid="{E1AA76B5-7D5B-4E88-B1A8-F95AA501468A}"/>
    <cellStyle name="Millares 5 8 4" xfId="1718" xr:uid="{1DF4A796-7448-4A7C-8269-77395AE3E68E}"/>
    <cellStyle name="Millares 5 9" xfId="1719" xr:uid="{899800EA-C2F4-440D-8333-477C68127519}"/>
    <cellStyle name="Millares 5 9 2" xfId="1720" xr:uid="{86EAC0E7-069C-4F45-B63D-A8F03B4016EC}"/>
    <cellStyle name="Millares 5 9 2 2" xfId="1721" xr:uid="{1C0E69E9-0C1D-4945-A7F7-9650BFBF933C}"/>
    <cellStyle name="Millares 5 9 3" xfId="1722" xr:uid="{283777EE-7845-4ADC-AEDF-559048BADF09}"/>
    <cellStyle name="Millares 6" xfId="232" xr:uid="{00000000-0005-0000-0000-00009D010000}"/>
    <cellStyle name="Millares 6 2" xfId="233" xr:uid="{00000000-0005-0000-0000-00009E010000}"/>
    <cellStyle name="Millares 6 2 2" xfId="1725" xr:uid="{91CC47E0-D818-48D1-8037-5CFAB60FD412}"/>
    <cellStyle name="Millares 6 2 3" xfId="1726" xr:uid="{40C978A9-B2CE-47C1-A1D7-0F9C0027A186}"/>
    <cellStyle name="Millares 6 2 4" xfId="1727" xr:uid="{A77DEF27-ED1C-4294-BE9B-9B906D88AFE8}"/>
    <cellStyle name="Millares 6 2 5" xfId="1724" xr:uid="{0762B62D-4A6F-43CA-B3FC-7AC54820AB18}"/>
    <cellStyle name="Millares 6 3" xfId="1728" xr:uid="{60DC7766-3AAF-499A-93A6-C12318A5382B}"/>
    <cellStyle name="Millares 6 3 2" xfId="1729" xr:uid="{AFD567A4-B4E1-47B6-BC08-FBB9646BA96A}"/>
    <cellStyle name="Millares 6 3 2 2" xfId="1730" xr:uid="{DAE38C3B-C6FD-4196-A549-9ADB497DEDB0}"/>
    <cellStyle name="Millares 6 3 2 2 2" xfId="1731" xr:uid="{A7A10292-209C-42DF-A22B-8013715337E0}"/>
    <cellStyle name="Millares 6 3 2 3" xfId="1732" xr:uid="{2EEFB081-5A54-4875-8A64-9D133F00D5ED}"/>
    <cellStyle name="Millares 6 3 3" xfId="1733" xr:uid="{01103E4D-C854-42C2-AB47-77BFDB615200}"/>
    <cellStyle name="Millares 6 3 3 2" xfId="1734" xr:uid="{642A3B8A-9669-40E5-864E-26D5497A7CD5}"/>
    <cellStyle name="Millares 6 3 4" xfId="1735" xr:uid="{E8CBAE76-902E-4773-86D7-70963402D59F}"/>
    <cellStyle name="Millares 6 4" xfId="1736" xr:uid="{6FE724EA-ADF7-4907-A524-747898799BE1}"/>
    <cellStyle name="Millares 6 4 2" xfId="1737" xr:uid="{A6C0EEDC-8B73-45BB-8FF5-35EFD7C4DCE9}"/>
    <cellStyle name="Millares 6 5" xfId="1738" xr:uid="{7095496C-F089-4E18-BA71-12605C607E7D}"/>
    <cellStyle name="Millares 6 6" xfId="1723" xr:uid="{99495846-EB34-4D7B-AC0A-DEC002E4EC90}"/>
    <cellStyle name="Millares 7" xfId="234" xr:uid="{00000000-0005-0000-0000-00009F010000}"/>
    <cellStyle name="Millares 7 2" xfId="235" xr:uid="{00000000-0005-0000-0000-0000A0010000}"/>
    <cellStyle name="Millares 7 2 2" xfId="559" xr:uid="{00000000-0005-0000-0000-0000A1010000}"/>
    <cellStyle name="Millares 7 3" xfId="236" xr:uid="{00000000-0005-0000-0000-0000A2010000}"/>
    <cellStyle name="Millares 7 3 2" xfId="560" xr:uid="{00000000-0005-0000-0000-0000A3010000}"/>
    <cellStyle name="Millares 7 3 2 2" xfId="1740" xr:uid="{B1364F32-51B1-4179-BAC5-2113CE62E60D}"/>
    <cellStyle name="Millares 7 3 2 2 2" xfId="1741" xr:uid="{77202E64-396B-42D1-B699-C8B30940565F}"/>
    <cellStyle name="Millares 7 3 2 2 2 2" xfId="1742" xr:uid="{EA19925D-71D9-4A26-9EB9-6871224C6E18}"/>
    <cellStyle name="Millares 7 3 2 2 3" xfId="1743" xr:uid="{5796D5A4-E7F9-490D-8384-4CE822B5E05E}"/>
    <cellStyle name="Millares 7 3 2 3" xfId="1744" xr:uid="{2788C364-7AA8-4A90-A4E2-383BD67BF791}"/>
    <cellStyle name="Millares 7 3 2 3 2" xfId="1745" xr:uid="{25A48A62-A103-4F83-BBBD-2A8447D6E7BE}"/>
    <cellStyle name="Millares 7 3 2 4" xfId="1746" xr:uid="{CABEB765-7BB5-4F91-AC55-E62DC9455DC0}"/>
    <cellStyle name="Millares 7 3 2 5" xfId="1747" xr:uid="{5837120D-5277-469E-B2C7-102BFE0315D1}"/>
    <cellStyle name="Millares 7 3 2 6" xfId="1748" xr:uid="{271EDBEE-7523-457F-BBC7-99E951BB5583}"/>
    <cellStyle name="Millares 7 3 2 7" xfId="1739" xr:uid="{070A4807-E6C6-4049-8EC6-E460B3B3A2BE}"/>
    <cellStyle name="Millares 7 3 3" xfId="1749" xr:uid="{10BE7758-7B41-4596-A26D-58CE3130630C}"/>
    <cellStyle name="Millares 7 3 3 2" xfId="1750" xr:uid="{5625E55D-6403-4445-B702-1EBFBA81A6F9}"/>
    <cellStyle name="Millares 7 3 3 2 2" xfId="1751" xr:uid="{1D86B819-85BF-40B7-940B-382B04DF96C3}"/>
    <cellStyle name="Millares 7 3 3 2 2 2" xfId="1752" xr:uid="{B0BD6A72-C640-46F6-9421-44745EA2DCC5}"/>
    <cellStyle name="Millares 7 3 3 2 3" xfId="1753" xr:uid="{1660F6D4-E103-4BCF-8D79-92565BDB5B91}"/>
    <cellStyle name="Millares 7 3 3 3" xfId="1754" xr:uid="{43079E8B-2C87-45C3-B360-E3CEE0D850F7}"/>
    <cellStyle name="Millares 7 3 3 3 2" xfId="1755" xr:uid="{1AB74708-4F3F-4A10-A179-9CA4EC853737}"/>
    <cellStyle name="Millares 7 3 3 4" xfId="1756" xr:uid="{4A14283D-F438-482E-8338-71C3A5A91C2F}"/>
    <cellStyle name="Millares 7 3 4" xfId="1757" xr:uid="{4DC2DAE2-55A9-4491-888E-F0584149DBD9}"/>
    <cellStyle name="Millares 7 3 4 2" xfId="1758" xr:uid="{7D692B5B-7038-40DA-8DC6-2B4304B52450}"/>
    <cellStyle name="Millares 7 3 4 2 2" xfId="1759" xr:uid="{18601660-AAE8-43DD-8D1F-1173FFF26F64}"/>
    <cellStyle name="Millares 7 3 4 2 2 2" xfId="1760" xr:uid="{CE48527F-2691-48B3-9290-6644FE8A8004}"/>
    <cellStyle name="Millares 7 3 4 2 3" xfId="1761" xr:uid="{EE37E49D-5CC4-4F32-8C4F-2829D1752AA3}"/>
    <cellStyle name="Millares 7 3 4 3" xfId="1762" xr:uid="{148C00C1-7D51-4963-AE8D-BB63C3A4C185}"/>
    <cellStyle name="Millares 7 3 4 3 2" xfId="1763" xr:uid="{E19A9BCA-9C38-4D74-904B-DB5B7DF22553}"/>
    <cellStyle name="Millares 7 3 4 4" xfId="1764" xr:uid="{E18378D6-551B-4DE9-8718-1473F0C49323}"/>
    <cellStyle name="Millares 7 3 5" xfId="1765" xr:uid="{FD7C9D93-CC9E-43BA-98FA-1C70E119746D}"/>
    <cellStyle name="Millares 7 3 5 2" xfId="1766" xr:uid="{BE130CC8-CEB6-47DC-83B6-D945A069BE6B}"/>
    <cellStyle name="Millares 7 3 5 2 2" xfId="1767" xr:uid="{712FFC7A-E573-4EBD-B063-0D772F8A63F2}"/>
    <cellStyle name="Millares 7 3 5 2 2 2" xfId="1768" xr:uid="{27A8412D-4764-456F-8C63-2C820DC6C360}"/>
    <cellStyle name="Millares 7 3 5 2 3" xfId="1769" xr:uid="{2AE51F6F-8296-4361-88F1-9F09545D4B68}"/>
    <cellStyle name="Millares 7 3 5 3" xfId="1770" xr:uid="{43CD54B5-545E-41E7-94EE-2A0C52B44712}"/>
    <cellStyle name="Millares 7 3 5 3 2" xfId="1771" xr:uid="{BC5847F0-9F71-4264-A3C7-5A0F649A2EFF}"/>
    <cellStyle name="Millares 7 3 5 4" xfId="1772" xr:uid="{B7D3E837-76FA-497E-B7E6-D596D2C47AC1}"/>
    <cellStyle name="Millares 7 3 6" xfId="1773" xr:uid="{A2CE0E19-92AE-43AD-9C33-8F92C31C36BF}"/>
    <cellStyle name="Millares 7 3 6 2" xfId="1774" xr:uid="{70320BFD-3288-4348-A542-AB6F1E9A6450}"/>
    <cellStyle name="Millares 7 3 6 2 2" xfId="1775" xr:uid="{177B31F2-3F74-4FBF-A8CC-010458C3C314}"/>
    <cellStyle name="Millares 7 3 6 2 2 2" xfId="1776" xr:uid="{FE08A667-AE09-4743-8652-70E21FF7527F}"/>
    <cellStyle name="Millares 7 3 6 2 3" xfId="1777" xr:uid="{69258D5A-34FB-4A20-8253-89624CB2D3F2}"/>
    <cellStyle name="Millares 7 3 6 3" xfId="1778" xr:uid="{DC744E11-4811-4308-A5BC-B6010805E170}"/>
    <cellStyle name="Millares 7 3 6 3 2" xfId="1779" xr:uid="{F6E07604-F6CC-4645-87F0-3D6E2417A34B}"/>
    <cellStyle name="Millares 7 3 6 4" xfId="1780" xr:uid="{89DA6D0D-D480-4B5E-A112-A23E3F0F7ACD}"/>
    <cellStyle name="Millares 7 3 7" xfId="1781" xr:uid="{37A716C0-7C9F-4B82-8BB6-F84474562A6D}"/>
    <cellStyle name="Millares 7 3 7 2" xfId="1782" xr:uid="{C9AC8BD2-26ED-4A5D-984D-8EAE90311876}"/>
    <cellStyle name="Millares 7 3 7 2 2" xfId="1783" xr:uid="{8D474D40-FAE8-460D-88C0-A649E242CB78}"/>
    <cellStyle name="Millares 7 3 7 3" xfId="1784" xr:uid="{74C83D2A-FFBE-4163-B4F3-A933C35A41F4}"/>
    <cellStyle name="Millares 7 3 8" xfId="1785" xr:uid="{91B2AF2E-A115-46AD-A7EC-23D6703DC98D}"/>
    <cellStyle name="Millares 7 3 8 2" xfId="1786" xr:uid="{5A45A244-F03C-4584-9FA5-E979D36C5C01}"/>
    <cellStyle name="Millares 7 4" xfId="561" xr:uid="{00000000-0005-0000-0000-0000A4010000}"/>
    <cellStyle name="Millares 8" xfId="237" xr:uid="{00000000-0005-0000-0000-0000A5010000}"/>
    <cellStyle name="Millares 8 2" xfId="238" xr:uid="{00000000-0005-0000-0000-0000A6010000}"/>
    <cellStyle name="Millares 8 2 2" xfId="562" xr:uid="{00000000-0005-0000-0000-0000A7010000}"/>
    <cellStyle name="Millares 8 3" xfId="239" xr:uid="{00000000-0005-0000-0000-0000A8010000}"/>
    <cellStyle name="Millares 8 3 2" xfId="563" xr:uid="{00000000-0005-0000-0000-0000A9010000}"/>
    <cellStyle name="Millares 8 3 2 2" xfId="1788" xr:uid="{CCB6A59C-1EA1-451A-87ED-23AEE81A6852}"/>
    <cellStyle name="Millares 8 3 2 2 2" xfId="1789" xr:uid="{B3E36B21-1104-452D-A0E5-5151EFC48849}"/>
    <cellStyle name="Millares 8 3 2 2 2 2" xfId="1790" xr:uid="{334791D1-4C41-4564-A1F8-84CBD7D8FB6D}"/>
    <cellStyle name="Millares 8 3 2 2 3" xfId="1791" xr:uid="{9448F4BC-60F2-4021-8320-954FC371C5E5}"/>
    <cellStyle name="Millares 8 3 2 3" xfId="1792" xr:uid="{B8FFC10B-3EDD-410B-A36D-2A30D0113BCC}"/>
    <cellStyle name="Millares 8 3 2 3 2" xfId="1793" xr:uid="{3CE20299-9296-4F87-9B84-CAC9D6454073}"/>
    <cellStyle name="Millares 8 3 2 4" xfId="1794" xr:uid="{BFF33D61-BA13-4CDD-971F-EC2CAF99587F}"/>
    <cellStyle name="Millares 8 3 2 5" xfId="1795" xr:uid="{002A67EE-3846-4F1B-8743-8A08D7B6A2CA}"/>
    <cellStyle name="Millares 8 3 2 6" xfId="1796" xr:uid="{9A6B4F8B-5B56-4ED0-BA63-A37603DDFBCB}"/>
    <cellStyle name="Millares 8 3 2 7" xfId="1787" xr:uid="{297C90EA-FBD3-415E-8319-187A714A959D}"/>
    <cellStyle name="Millares 8 3 3" xfId="1797" xr:uid="{5E434578-2D44-4550-A62F-0C00675EAB30}"/>
    <cellStyle name="Millares 8 3 3 2" xfId="1798" xr:uid="{C3D1F3F1-564B-490C-8ED1-4DA9274545C4}"/>
    <cellStyle name="Millares 8 3 3 2 2" xfId="1799" xr:uid="{D9A5B61D-3D29-41CE-8595-A626BFB66C40}"/>
    <cellStyle name="Millares 8 3 3 2 2 2" xfId="1800" xr:uid="{A51BCFD6-692F-48CF-BF63-5D1E7C579F41}"/>
    <cellStyle name="Millares 8 3 3 2 3" xfId="1801" xr:uid="{4A457F29-37D4-4B47-8A7D-B49D637D956E}"/>
    <cellStyle name="Millares 8 3 3 3" xfId="1802" xr:uid="{D37C5C15-C80A-4F6E-BD83-4CE98F06BC7F}"/>
    <cellStyle name="Millares 8 3 3 3 2" xfId="1803" xr:uid="{645F5194-BDE1-42DF-8760-301B5A87B253}"/>
    <cellStyle name="Millares 8 3 3 4" xfId="1804" xr:uid="{D00B4277-7A64-481C-A651-BE87C76571E9}"/>
    <cellStyle name="Millares 8 3 4" xfId="1805" xr:uid="{98BB79B6-FBE6-4A69-AB72-ECF29A1A57BB}"/>
    <cellStyle name="Millares 8 3 4 2" xfId="1806" xr:uid="{C9D8C0E1-9506-4358-87F0-6DB006649C31}"/>
    <cellStyle name="Millares 8 3 4 2 2" xfId="1807" xr:uid="{C2637535-3FD1-4D0B-B5D0-7FB9D277BE2D}"/>
    <cellStyle name="Millares 8 3 4 2 2 2" xfId="1808" xr:uid="{A72311C8-250F-4D97-BDC9-7E256BA10A8B}"/>
    <cellStyle name="Millares 8 3 4 2 3" xfId="1809" xr:uid="{04671E3B-EA31-42B8-B850-9148EAF41553}"/>
    <cellStyle name="Millares 8 3 4 3" xfId="1810" xr:uid="{4ACDB5AF-A63F-4AA0-8EE2-53573128DCBD}"/>
    <cellStyle name="Millares 8 3 4 3 2" xfId="1811" xr:uid="{858F7042-45EE-4237-A6AC-5D7CF3D703CF}"/>
    <cellStyle name="Millares 8 3 4 4" xfId="1812" xr:uid="{865330BE-685E-4455-92F4-424745D0CB88}"/>
    <cellStyle name="Millares 8 3 5" xfId="1813" xr:uid="{D3637ABA-CA28-4595-9553-795D1872E5C4}"/>
    <cellStyle name="Millares 8 3 5 2" xfId="1814" xr:uid="{DCBF15F6-8B41-4582-98D1-DE8423FC81CD}"/>
    <cellStyle name="Millares 8 3 5 2 2" xfId="1815" xr:uid="{E7B132B9-EB22-47FC-92AD-92399204C871}"/>
    <cellStyle name="Millares 8 3 5 2 2 2" xfId="1816" xr:uid="{A1EBBD24-8C29-4CB0-8519-DF945C1EC249}"/>
    <cellStyle name="Millares 8 3 5 2 3" xfId="1817" xr:uid="{2C27DBE3-612D-493B-A799-C358234BE8F0}"/>
    <cellStyle name="Millares 8 3 5 3" xfId="1818" xr:uid="{E65F845C-F3AE-4363-8621-2D0451E06BD1}"/>
    <cellStyle name="Millares 8 3 5 3 2" xfId="1819" xr:uid="{FC7CED9D-6638-45B7-B9D2-7CB291A0D949}"/>
    <cellStyle name="Millares 8 3 5 4" xfId="1820" xr:uid="{2D346C4D-4516-457F-B611-91261B9B53A8}"/>
    <cellStyle name="Millares 8 3 6" xfId="1821" xr:uid="{91F1C9A2-26E5-4B88-9399-5DDF19773445}"/>
    <cellStyle name="Millares 8 3 6 2" xfId="1822" xr:uid="{F7DF6DAD-FDA3-418C-9B8C-5BD858D77CE0}"/>
    <cellStyle name="Millares 8 3 6 2 2" xfId="1823" xr:uid="{67D44E10-3082-4BBB-9A29-2333A61DF035}"/>
    <cellStyle name="Millares 8 3 6 2 2 2" xfId="1824" xr:uid="{68B0BEF9-B0D5-4F77-A882-9C488AC8F8EB}"/>
    <cellStyle name="Millares 8 3 6 2 3" xfId="1825" xr:uid="{9336F1AC-A8BA-44B9-8A12-490EA7416ECB}"/>
    <cellStyle name="Millares 8 3 6 3" xfId="1826" xr:uid="{C15891A6-B726-4C51-B4D5-76CF4232E182}"/>
    <cellStyle name="Millares 8 3 6 3 2" xfId="1827" xr:uid="{BE1EB35D-8BAF-4B39-B55A-44B1B3365619}"/>
    <cellStyle name="Millares 8 3 6 4" xfId="1828" xr:uid="{F309E332-E7E2-4336-9AD7-C31BAA25FA04}"/>
    <cellStyle name="Millares 8 3 7" xfId="1829" xr:uid="{085B3C9C-67FD-4DD4-B1EF-D1D1494DFC97}"/>
    <cellStyle name="Millares 8 3 7 2" xfId="1830" xr:uid="{61900BCF-2109-4715-B710-B1D03DBF8AFD}"/>
    <cellStyle name="Millares 8 3 7 2 2" xfId="1831" xr:uid="{6186556B-9E42-48D4-A858-D22DD1AD8F69}"/>
    <cellStyle name="Millares 8 3 7 3" xfId="1832" xr:uid="{1A238B95-1054-4171-BBCA-AEADD99E43CB}"/>
    <cellStyle name="Millares 8 3 8" xfId="1833" xr:uid="{03DBCF8A-BCA6-46B7-A3F3-3C9A252C5AC3}"/>
    <cellStyle name="Millares 8 3 8 2" xfId="1834" xr:uid="{F8A8B55C-590C-4417-9BF6-3A7913231355}"/>
    <cellStyle name="Millares 8 4" xfId="564" xr:uid="{00000000-0005-0000-0000-0000AA010000}"/>
    <cellStyle name="Millares 9" xfId="240" xr:uid="{00000000-0005-0000-0000-0000AB010000}"/>
    <cellStyle name="Millares 9 2" xfId="402" xr:uid="{00000000-0005-0000-0000-0000AC010000}"/>
    <cellStyle name="Millares 9 2 2" xfId="565" xr:uid="{00000000-0005-0000-0000-0000AD010000}"/>
    <cellStyle name="Millares 9 3" xfId="566" xr:uid="{00000000-0005-0000-0000-0000AE010000}"/>
    <cellStyle name="Millares 9 3 2" xfId="1836" xr:uid="{3C569C03-8FE6-4194-AD0A-6A13AA4F16C0}"/>
    <cellStyle name="Millares 9 3 3" xfId="1837" xr:uid="{0C5A6DE4-8AE1-42CD-9453-2E59206338E9}"/>
    <cellStyle name="Millares 9 3 4" xfId="1838" xr:uid="{A2204076-009B-4F52-8448-A58E0F00F8E3}"/>
    <cellStyle name="Millares 9 3 5" xfId="1835" xr:uid="{A8B2B5B9-755E-4EB6-A096-225815AC8F20}"/>
    <cellStyle name="Millares 9 4" xfId="1839" xr:uid="{0B59A19E-DA2A-4A13-B396-DE6140B82357}"/>
    <cellStyle name="Millares 9 5" xfId="1840" xr:uid="{94B43D75-5E6A-4A37-ACB8-C81790F9AAF0}"/>
    <cellStyle name="Moneda 10" xfId="1841" xr:uid="{6606A9B2-E85F-40D2-9449-87B419DC9CEF}"/>
    <cellStyle name="Moneda 11" xfId="1842" xr:uid="{33FD84DE-2414-4A08-9D7A-A285E27A88B7}"/>
    <cellStyle name="Moneda 11 2" xfId="1843" xr:uid="{40BE36E6-60F6-42F0-934B-89C9FE13F07F}"/>
    <cellStyle name="Moneda 11 2 2" xfId="1844" xr:uid="{47B059F6-D4A7-4FE4-863B-E159E21D33C2}"/>
    <cellStyle name="Moneda 11 2 2 2" xfId="1845" xr:uid="{87F6C849-36A0-4CF7-A21B-94C697DD3B78}"/>
    <cellStyle name="Moneda 11 2 3" xfId="1846" xr:uid="{DDB58059-7F6B-4C5F-AC06-30A4F56EFDC0}"/>
    <cellStyle name="Moneda 11 3" xfId="1847" xr:uid="{9D377128-4BCA-449A-BCEF-95AB0D3ADB57}"/>
    <cellStyle name="Moneda 11 3 2" xfId="1848" xr:uid="{B93FBB1C-1EFA-4E38-B1AF-90E36B73840F}"/>
    <cellStyle name="Moneda 11 4" xfId="1849" xr:uid="{7C61B764-21F6-4BEE-84C3-0168B6098998}"/>
    <cellStyle name="Moneda 12" xfId="1850" xr:uid="{B07B50C4-B6B4-45D4-B595-83DCBF29293A}"/>
    <cellStyle name="Moneda 12 2" xfId="1851" xr:uid="{A24D2688-FED3-4CD8-BC7D-90A415255B39}"/>
    <cellStyle name="Moneda 12 2 2" xfId="1852" xr:uid="{9389F6D5-908C-43F9-8E40-78BBB1347B65}"/>
    <cellStyle name="Moneda 12 2 2 2" xfId="1853" xr:uid="{1E1ED404-6DED-41FE-8D1B-1F471466B4CC}"/>
    <cellStyle name="Moneda 12 2 3" xfId="1854" xr:uid="{B82B1729-FF21-4DBB-82B3-3D1A8B8696DA}"/>
    <cellStyle name="Moneda 12 3" xfId="1855" xr:uid="{A54E67C1-D343-46D9-B073-960C9115C2C9}"/>
    <cellStyle name="Moneda 12 3 2" xfId="1856" xr:uid="{237F5A63-4F47-44A8-B873-2E32B47AE218}"/>
    <cellStyle name="Moneda 12 4" xfId="1857" xr:uid="{8A60CE6B-DE4E-4902-9CBF-FDDDE847C3EB}"/>
    <cellStyle name="Moneda 2" xfId="242" xr:uid="{00000000-0005-0000-0000-0000AF010000}"/>
    <cellStyle name="Moneda 2 10" xfId="1859" xr:uid="{533B25BC-617B-4D5B-8939-2C2E6A247C29}"/>
    <cellStyle name="Moneda 2 10 2" xfId="1860" xr:uid="{E8880901-A7CE-40BF-969E-8B276D282408}"/>
    <cellStyle name="Moneda 2 10 2 2" xfId="1861" xr:uid="{BA3BA7F9-B503-49D4-BE53-55195C72E3D1}"/>
    <cellStyle name="Moneda 2 10 2 2 2" xfId="1862" xr:uid="{4F233192-0F9B-4DFC-A6A1-E023B5BF8E30}"/>
    <cellStyle name="Moneda 2 10 2 3" xfId="1863" xr:uid="{FDC4914E-13BE-4AF8-A628-288585615A48}"/>
    <cellStyle name="Moneda 2 10 3" xfId="1864" xr:uid="{ABC4565A-D1A2-48CB-90D5-8B09E42A1625}"/>
    <cellStyle name="Moneda 2 10 3 2" xfId="1865" xr:uid="{17C7F131-3CAA-4AB3-9E44-81B433788133}"/>
    <cellStyle name="Moneda 2 10 4" xfId="1866" xr:uid="{7AA9B211-5633-4CDA-B382-B9855318FA41}"/>
    <cellStyle name="Moneda 2 11" xfId="1867" xr:uid="{77A28F50-0085-4C19-B00D-167ACE32C689}"/>
    <cellStyle name="Moneda 2 11 2" xfId="1868" xr:uid="{972D7C45-0812-4E32-80C4-94B67E1BA1A5}"/>
    <cellStyle name="Moneda 2 11 2 2" xfId="1869" xr:uid="{DF129170-03DC-4882-9824-B5B05A52950E}"/>
    <cellStyle name="Moneda 2 11 3" xfId="1870" xr:uid="{82F8329E-CD09-428B-B108-C97870FA5457}"/>
    <cellStyle name="Moneda 2 12" xfId="1871" xr:uid="{3F45EE2C-8768-483C-BC1B-8F7DE151227A}"/>
    <cellStyle name="Moneda 2 12 2" xfId="1872" xr:uid="{74983889-FC6F-4C10-8E82-7304D6FD6A98}"/>
    <cellStyle name="Moneda 2 13" xfId="1873" xr:uid="{554C8292-15F8-4D4E-86EC-051A9BDFBF54}"/>
    <cellStyle name="Moneda 2 14" xfId="1874" xr:uid="{698FCE20-40A7-4B00-8D06-676B4DE2FA2F}"/>
    <cellStyle name="Moneda 2 15" xfId="1875" xr:uid="{FCF60026-5C4F-424A-870C-DDAB43B1B4FD}"/>
    <cellStyle name="Moneda 2 16" xfId="1858" xr:uid="{AE0AA043-327B-4D1A-AC82-C839CAA44CA2}"/>
    <cellStyle name="Moneda 2 17" xfId="726" xr:uid="{07969BA5-2E68-49A7-B22D-180727520238}"/>
    <cellStyle name="Moneda 2 2" xfId="243" xr:uid="{00000000-0005-0000-0000-0000B0010000}"/>
    <cellStyle name="Moneda 2 3" xfId="244" xr:uid="{00000000-0005-0000-0000-0000B1010000}"/>
    <cellStyle name="Moneda 2 4" xfId="245" xr:uid="{00000000-0005-0000-0000-0000B2010000}"/>
    <cellStyle name="Moneda 2 4 10" xfId="1876" xr:uid="{C005AF52-8873-4DDB-BDFE-C6276F6C9641}"/>
    <cellStyle name="Moneda 2 4 2" xfId="567" xr:uid="{00000000-0005-0000-0000-0000B3010000}"/>
    <cellStyle name="Moneda 2 4 2 2" xfId="568" xr:uid="{00000000-0005-0000-0000-0000B4010000}"/>
    <cellStyle name="Moneda 2 4 2 2 2" xfId="1879" xr:uid="{B4C7E61F-E1A5-411A-AA67-99AAF3891CBC}"/>
    <cellStyle name="Moneda 2 4 2 2 2 2" xfId="1880" xr:uid="{39FD4863-774D-4394-8376-9803624A8314}"/>
    <cellStyle name="Moneda 2 4 2 2 3" xfId="1881" xr:uid="{66F275AB-6920-467D-903E-34F933267AC2}"/>
    <cellStyle name="Moneda 2 4 2 2 4" xfId="1878" xr:uid="{2C7AA866-7A89-4459-BBC2-DECA6E82ABD1}"/>
    <cellStyle name="Moneda 2 4 2 3" xfId="1882" xr:uid="{4A4ECAAA-D24E-4456-9274-2B239601B12F}"/>
    <cellStyle name="Moneda 2 4 2 3 2" xfId="1883" xr:uid="{A92AADD2-2D79-46FB-B6FA-13B44D0D3B6C}"/>
    <cellStyle name="Moneda 2 4 2 4" xfId="1884" xr:uid="{1A5090AF-785F-4937-AF92-41D4FB3CB136}"/>
    <cellStyle name="Moneda 2 4 2 5" xfId="1885" xr:uid="{02F920D8-3838-437C-A3B7-B0D55EA2398F}"/>
    <cellStyle name="Moneda 2 4 2 6" xfId="1877" xr:uid="{BAB88BD3-C1D0-44D1-AE59-CC5E892EE21D}"/>
    <cellStyle name="Moneda 2 4 3" xfId="569" xr:uid="{00000000-0005-0000-0000-0000B5010000}"/>
    <cellStyle name="Moneda 2 4 3 2" xfId="1887" xr:uid="{6A5B0328-D390-4567-9CB0-4F6C06C75331}"/>
    <cellStyle name="Moneda 2 4 3 2 2" xfId="1888" xr:uid="{DF855F06-1FBF-484C-932B-1E054EDAF1A3}"/>
    <cellStyle name="Moneda 2 4 3 2 2 2" xfId="1889" xr:uid="{2FB9CA3B-5794-4429-A6B6-5E92527751CA}"/>
    <cellStyle name="Moneda 2 4 3 2 3" xfId="1890" xr:uid="{79AEEA0D-B0C3-4B4E-8AA4-BDD5E8C15143}"/>
    <cellStyle name="Moneda 2 4 3 3" xfId="1891" xr:uid="{349952BA-B83C-4DAC-8C56-E223AB6A9DC0}"/>
    <cellStyle name="Moneda 2 4 3 3 2" xfId="1892" xr:uid="{B1F2B01B-E0EF-473C-831E-4ED3007D8476}"/>
    <cellStyle name="Moneda 2 4 3 4" xfId="1893" xr:uid="{3F487F2F-0F68-40AE-807F-BAEE9FECE9F1}"/>
    <cellStyle name="Moneda 2 4 3 5" xfId="1886" xr:uid="{BE955695-C84A-40F9-9696-3B289A5C73AE}"/>
    <cellStyle name="Moneda 2 4 3 6" xfId="725" xr:uid="{E8EF40E4-B87D-47C9-9A75-934A2C7D156B}"/>
    <cellStyle name="Moneda 2 4 4" xfId="1894" xr:uid="{FAF6FEFE-651B-4D4F-96D4-FF20528C88F7}"/>
    <cellStyle name="Moneda 2 4 4 2" xfId="1895" xr:uid="{5876486E-FBF5-4D23-A4FB-E8C7E62C58F8}"/>
    <cellStyle name="Moneda 2 4 4 2 2" xfId="1896" xr:uid="{DAC9CC51-71AB-4BBB-83F1-2EDFE62F0FF7}"/>
    <cellStyle name="Moneda 2 4 4 2 2 2" xfId="1897" xr:uid="{77D4D58E-37D6-4233-AADF-FB43F890AE92}"/>
    <cellStyle name="Moneda 2 4 4 2 3" xfId="1898" xr:uid="{B51FEC19-269F-4384-BC10-5A04D5C8623D}"/>
    <cellStyle name="Moneda 2 4 4 3" xfId="1899" xr:uid="{33E61B8A-2E27-49E0-B995-8F36C39D070B}"/>
    <cellStyle name="Moneda 2 4 4 3 2" xfId="1900" xr:uid="{42DA891F-0801-45E4-8AAE-B6221760DA9C}"/>
    <cellStyle name="Moneda 2 4 4 4" xfId="1901" xr:uid="{3E29F111-0B28-40A9-B993-343C8189DC11}"/>
    <cellStyle name="Moneda 2 4 5" xfId="1902" xr:uid="{F259FA0A-B67D-4CD2-8320-B14FF067FB00}"/>
    <cellStyle name="Moneda 2 4 5 2" xfId="1903" xr:uid="{52D1653F-04BB-496B-8DBB-FFE0652A5814}"/>
    <cellStyle name="Moneda 2 4 5 2 2" xfId="1904" xr:uid="{23168B54-C241-4708-8255-AFEFCAF390D6}"/>
    <cellStyle name="Moneda 2 4 5 2 2 2" xfId="1905" xr:uid="{9D703EAC-AE9A-4F37-8DDE-6FF309165EED}"/>
    <cellStyle name="Moneda 2 4 5 2 3" xfId="1906" xr:uid="{46DA7966-C929-4BF3-AEEE-7817692EB3DF}"/>
    <cellStyle name="Moneda 2 4 5 3" xfId="1907" xr:uid="{41AC036C-38AE-49B1-BB7D-2B8A252BEB86}"/>
    <cellStyle name="Moneda 2 4 5 3 2" xfId="1908" xr:uid="{6B5CA938-F0BE-42E1-99C5-8B92333054D0}"/>
    <cellStyle name="Moneda 2 4 5 4" xfId="1909" xr:uid="{17A534F0-4176-4EF6-A1A7-76B3E836F45F}"/>
    <cellStyle name="Moneda 2 4 6" xfId="1910" xr:uid="{58AEFFFB-F64F-49BB-AEC9-F0E45E3854A9}"/>
    <cellStyle name="Moneda 2 4 6 2" xfId="1911" xr:uid="{3B06A22C-D049-4A49-A2A4-969562CFD5FE}"/>
    <cellStyle name="Moneda 2 4 6 2 2" xfId="1912" xr:uid="{E6D4844A-7448-4F65-BDF3-9DF665122C27}"/>
    <cellStyle name="Moneda 2 4 6 2 2 2" xfId="1913" xr:uid="{C883E48F-2330-42DE-BBA4-9202787885DE}"/>
    <cellStyle name="Moneda 2 4 6 2 3" xfId="1914" xr:uid="{FB80961D-D45C-45D6-847B-87C94D9903DE}"/>
    <cellStyle name="Moneda 2 4 6 3" xfId="1915" xr:uid="{8A4E5058-56BE-494B-A79B-585602FA81EB}"/>
    <cellStyle name="Moneda 2 4 6 3 2" xfId="1916" xr:uid="{69431F6D-6B57-4444-85A3-EFF68AE0CDC9}"/>
    <cellStyle name="Moneda 2 4 6 4" xfId="1917" xr:uid="{AF149ED2-9ED7-44B3-BB42-E9F66A467D06}"/>
    <cellStyle name="Moneda 2 4 7" xfId="1918" xr:uid="{AA48111E-2B77-4CC8-80C6-E17BE5F0A566}"/>
    <cellStyle name="Moneda 2 4 7 2" xfId="1919" xr:uid="{3CD4E45A-610E-4650-AE69-B3F009FE5F36}"/>
    <cellStyle name="Moneda 2 4 7 2 2" xfId="1920" xr:uid="{8F4C3D0C-062E-4855-919F-C899E7F2D4C2}"/>
    <cellStyle name="Moneda 2 4 7 3" xfId="1921" xr:uid="{37D2252F-6F1E-4B74-ADC9-A7B17847C9C3}"/>
    <cellStyle name="Moneda 2 4 8" xfId="1922" xr:uid="{D5771ACD-2596-4DBC-91E1-9D7658A6C269}"/>
    <cellStyle name="Moneda 2 4 8 2" xfId="1923" xr:uid="{EF266499-2E93-438F-988B-33E9F0F5E25A}"/>
    <cellStyle name="Moneda 2 4 9" xfId="1924" xr:uid="{DBA1E099-A180-4447-9A07-6EA7EC6F3229}"/>
    <cellStyle name="Moneda 2 5" xfId="570" xr:uid="{00000000-0005-0000-0000-0000B6010000}"/>
    <cellStyle name="Moneda 2 5 10" xfId="1926" xr:uid="{429349BF-D815-4D00-8D8E-6CDFE0E28196}"/>
    <cellStyle name="Moneda 2 5 11" xfId="1927" xr:uid="{E57C73BF-0BA5-4282-B809-41B7444A33D7}"/>
    <cellStyle name="Moneda 2 5 12" xfId="1928" xr:uid="{859572D4-408C-42FB-819B-0BA7D2D8AFD2}"/>
    <cellStyle name="Moneda 2 5 13" xfId="1925" xr:uid="{83A5E3B1-03ED-4491-AC61-5C7F54ACA4D6}"/>
    <cellStyle name="Moneda 2 5 2" xfId="571" xr:uid="{00000000-0005-0000-0000-0000B7010000}"/>
    <cellStyle name="Moneda 2 5 2 2" xfId="1930" xr:uid="{63CB34CE-62D7-4928-8B30-5E94FB740B75}"/>
    <cellStyle name="Moneda 2 5 2 2 2" xfId="1931" xr:uid="{0050E833-108D-468C-B3EE-4F21D81850FF}"/>
    <cellStyle name="Moneda 2 5 2 2 2 2" xfId="1932" xr:uid="{BFEB3E3F-C2C2-4268-8183-99F88ECC4ADA}"/>
    <cellStyle name="Moneda 2 5 2 2 3" xfId="1933" xr:uid="{5B18E860-BBE3-4BCE-B89C-FF33CB9162A3}"/>
    <cellStyle name="Moneda 2 5 2 3" xfId="1934" xr:uid="{DA4645EF-216E-4735-A668-179C2B430A9E}"/>
    <cellStyle name="Moneda 2 5 2 3 2" xfId="1935" xr:uid="{90A1B585-9DB8-44DF-B383-0F696CC1B443}"/>
    <cellStyle name="Moneda 2 5 2 4" xfId="1936" xr:uid="{1612D2A1-97C5-4B2A-9887-02C7F479315F}"/>
    <cellStyle name="Moneda 2 5 2 5" xfId="1929" xr:uid="{AF0AE745-EA42-4607-BF8C-A1722262CAD0}"/>
    <cellStyle name="Moneda 2 5 3" xfId="1937" xr:uid="{F6EEB870-14A3-4D09-B0A6-8980481B1BE0}"/>
    <cellStyle name="Moneda 2 5 3 2" xfId="1938" xr:uid="{F008CB44-BF4F-4F87-8153-494AFDE3183C}"/>
    <cellStyle name="Moneda 2 5 3 2 2" xfId="1939" xr:uid="{B20A47EF-CCF3-43C7-B38F-077B64C4B3BE}"/>
    <cellStyle name="Moneda 2 5 3 2 2 2" xfId="1940" xr:uid="{DA8C6490-DDD4-4B6F-A99F-D3B2C5EDAD64}"/>
    <cellStyle name="Moneda 2 5 3 2 3" xfId="1941" xr:uid="{23393D9C-9F1D-4E42-BE21-1D3EB35F6C58}"/>
    <cellStyle name="Moneda 2 5 3 3" xfId="1942" xr:uid="{404C33C2-2407-4165-BAF9-F8368388BBC8}"/>
    <cellStyle name="Moneda 2 5 3 3 2" xfId="1943" xr:uid="{81591E40-F967-4C9E-903A-A09F7788E044}"/>
    <cellStyle name="Moneda 2 5 3 4" xfId="1944" xr:uid="{DDF4C7AE-C49C-4E73-9443-CBE896DFB557}"/>
    <cellStyle name="Moneda 2 5 4" xfId="1945" xr:uid="{B3F9E996-F210-4471-AC80-3CA8C75ACE8F}"/>
    <cellStyle name="Moneda 2 5 4 2" xfId="1946" xr:uid="{4073105E-5B17-4623-8FA8-344A105E42DC}"/>
    <cellStyle name="Moneda 2 5 4 2 2" xfId="1947" xr:uid="{3F9D07CB-33B2-42CC-BF99-A6E464101EDF}"/>
    <cellStyle name="Moneda 2 5 4 2 2 2" xfId="1948" xr:uid="{577EB814-53EC-4875-B667-0BCDDA975011}"/>
    <cellStyle name="Moneda 2 5 4 2 3" xfId="1949" xr:uid="{F01ABCBC-26AC-4D9F-B6B5-05E09F0BD27C}"/>
    <cellStyle name="Moneda 2 5 4 3" xfId="1950" xr:uid="{1D2B2395-7100-46C3-8C7F-FD6C577BC6D1}"/>
    <cellStyle name="Moneda 2 5 4 3 2" xfId="1951" xr:uid="{B44056C8-FC1B-4D07-89B3-36D27AFF79A8}"/>
    <cellStyle name="Moneda 2 5 4 4" xfId="1952" xr:uid="{34C5DFC5-EF6A-48B6-A609-1B4D0AA21B41}"/>
    <cellStyle name="Moneda 2 5 5" xfId="1953" xr:uid="{32FF0E2D-5CA4-4282-A47C-7F013ED85215}"/>
    <cellStyle name="Moneda 2 5 5 2" xfId="1954" xr:uid="{2C695FD5-9FE4-4429-88D6-1539A691F039}"/>
    <cellStyle name="Moneda 2 5 5 2 2" xfId="1955" xr:uid="{31D34271-8853-4A4C-B281-A55344CC807B}"/>
    <cellStyle name="Moneda 2 5 5 2 2 2" xfId="1956" xr:uid="{E7A32B52-B106-49E3-9B92-7371EDFE62C1}"/>
    <cellStyle name="Moneda 2 5 5 2 3" xfId="1957" xr:uid="{88E1A049-A4D6-465A-A32D-FDE0EFE5D0EA}"/>
    <cellStyle name="Moneda 2 5 5 3" xfId="1958" xr:uid="{CFC822C2-DF75-46A2-B32E-CAA736DDBB56}"/>
    <cellStyle name="Moneda 2 5 5 3 2" xfId="1959" xr:uid="{28B1017A-1C24-4279-84FB-A17CF7B4D3E5}"/>
    <cellStyle name="Moneda 2 5 5 4" xfId="1960" xr:uid="{2BBE8664-21D3-4194-829A-7973FE9A133F}"/>
    <cellStyle name="Moneda 2 5 6" xfId="1961" xr:uid="{7738ABF5-3322-4909-8232-644126ADCDF6}"/>
    <cellStyle name="Moneda 2 5 6 2" xfId="1962" xr:uid="{879D1508-A416-4816-832F-086DFF779CBE}"/>
    <cellStyle name="Moneda 2 5 6 2 2" xfId="1963" xr:uid="{6A75000D-B683-4403-BD32-D2E48489035B}"/>
    <cellStyle name="Moneda 2 5 6 2 2 2" xfId="1964" xr:uid="{46FA3D51-B7EB-4E73-9CA2-27ED40D57748}"/>
    <cellStyle name="Moneda 2 5 6 2 3" xfId="1965" xr:uid="{FDB50312-053B-4AF8-B158-6ECE33396A9D}"/>
    <cellStyle name="Moneda 2 5 6 3" xfId="1966" xr:uid="{E57AC0C3-41C4-4D6F-AD13-D351FC1C13A7}"/>
    <cellStyle name="Moneda 2 5 6 3 2" xfId="1967" xr:uid="{FEA41E6A-55EC-4C35-9BF6-16DE9F47389D}"/>
    <cellStyle name="Moneda 2 5 6 4" xfId="1968" xr:uid="{2F0B3A9C-2BBB-4179-AAC4-1D1ECEFB0FE8}"/>
    <cellStyle name="Moneda 2 5 7" xfId="1969" xr:uid="{A0768CFA-1FA3-4B34-96F0-81F9085427D1}"/>
    <cellStyle name="Moneda 2 5 7 2" xfId="1970" xr:uid="{9584CA9B-5DA4-481C-AE8D-8B6D53CFB6DB}"/>
    <cellStyle name="Moneda 2 5 7 2 2" xfId="1971" xr:uid="{BD5E9D0B-2D46-4585-B6C3-48BBF12CC5AC}"/>
    <cellStyle name="Moneda 2 5 7 3" xfId="1972" xr:uid="{01C8DDA3-63BE-468F-A1C2-4E9975559DFD}"/>
    <cellStyle name="Moneda 2 5 8" xfId="1973" xr:uid="{6817570D-44A2-47D7-B704-DBFDAE04F8BC}"/>
    <cellStyle name="Moneda 2 5 8 2" xfId="1974" xr:uid="{ECFAA426-016E-40DA-A72A-F3992F4F0D97}"/>
    <cellStyle name="Moneda 2 5 9" xfId="1975" xr:uid="{982EC45E-822E-42DB-9FAE-85F642C80A99}"/>
    <cellStyle name="Moneda 2 6" xfId="572" xr:uid="{00000000-0005-0000-0000-0000B8010000}"/>
    <cellStyle name="Moneda 2 6 2" xfId="1977" xr:uid="{0FA3FC9B-2662-490F-A7F9-0D3DC2AF1D86}"/>
    <cellStyle name="Moneda 2 6 2 2" xfId="1978" xr:uid="{8F9B539A-029E-4EB3-A58C-C264774CFE4F}"/>
    <cellStyle name="Moneda 2 6 2 2 2" xfId="1979" xr:uid="{5556DBF3-7FC7-4491-8EA2-01694F9AA946}"/>
    <cellStyle name="Moneda 2 6 2 3" xfId="1980" xr:uid="{39F2DA90-EEDB-43E6-A76C-F12AD542AE5D}"/>
    <cellStyle name="Moneda 2 6 3" xfId="1981" xr:uid="{726B4EFB-E2F6-4DDC-A709-4A909CCC35A5}"/>
    <cellStyle name="Moneda 2 6 3 2" xfId="1982" xr:uid="{762105E8-6FB7-4510-A802-BD517EEA4EF3}"/>
    <cellStyle name="Moneda 2 6 4" xfId="1983" xr:uid="{3A7DA677-CE96-44A6-84E2-345F6ACA526C}"/>
    <cellStyle name="Moneda 2 6 5" xfId="1984" xr:uid="{5C5EA156-4095-4180-B232-B95C4A9DC521}"/>
    <cellStyle name="Moneda 2 6 6" xfId="1976" xr:uid="{6D8F2B56-E5F0-4EC0-A823-1724729D9F8F}"/>
    <cellStyle name="Moneda 2 7" xfId="1985" xr:uid="{36F4B26E-F281-44A4-8F61-5633DBACDA07}"/>
    <cellStyle name="Moneda 2 7 2" xfId="1986" xr:uid="{2C2B2ACA-0D13-46D2-9191-A5AF19D29BC4}"/>
    <cellStyle name="Moneda 2 7 2 2" xfId="1987" xr:uid="{B99208A4-00B6-4E0F-ADB7-8340546B715F}"/>
    <cellStyle name="Moneda 2 7 2 2 2" xfId="1988" xr:uid="{610CA09A-655F-461D-A765-63AC04C311FE}"/>
    <cellStyle name="Moneda 2 7 2 3" xfId="1989" xr:uid="{1E214A1E-5D5A-423F-BCF9-B6463BF8DCD7}"/>
    <cellStyle name="Moneda 2 7 3" xfId="1990" xr:uid="{09A33612-CBBC-40AB-B21A-EB2668611B2F}"/>
    <cellStyle name="Moneda 2 7 3 2" xfId="1991" xr:uid="{34A4F9D3-B728-42A5-B2BF-7CA1958D0637}"/>
    <cellStyle name="Moneda 2 7 4" xfId="1992" xr:uid="{0CF6DF08-9316-4C40-9988-56617984B54B}"/>
    <cellStyle name="Moneda 2 8" xfId="1993" xr:uid="{7DAE1646-2775-4965-8A45-F758513780D6}"/>
    <cellStyle name="Moneda 2 8 2" xfId="1994" xr:uid="{B66655D2-0A1F-484D-A1FF-25035A700027}"/>
    <cellStyle name="Moneda 2 8 2 2" xfId="1995" xr:uid="{6E2EEE6B-3573-440E-925A-5C1F2C9DDA05}"/>
    <cellStyle name="Moneda 2 8 2 2 2" xfId="1996" xr:uid="{BB47E455-7066-444D-B0B8-45B0B1C60DD3}"/>
    <cellStyle name="Moneda 2 8 2 3" xfId="1997" xr:uid="{B4AA5862-B1B2-4DFF-A4D1-4C879761A04C}"/>
    <cellStyle name="Moneda 2 8 3" xfId="1998" xr:uid="{65532381-8D67-4770-B78E-E33539C39228}"/>
    <cellStyle name="Moneda 2 8 3 2" xfId="1999" xr:uid="{D8A28817-E8CF-49BF-8778-062E03EE536F}"/>
    <cellStyle name="Moneda 2 8 4" xfId="2000" xr:uid="{90C9031E-D9D0-481E-8D57-B771BF419C72}"/>
    <cellStyle name="Moneda 2 9" xfId="2001" xr:uid="{731A75AA-744E-4530-838D-95BAEC92109F}"/>
    <cellStyle name="Moneda 2 9 2" xfId="2002" xr:uid="{D721F9C8-A0DB-4301-BF7E-B13CE5EBA421}"/>
    <cellStyle name="Moneda 2 9 2 2" xfId="2003" xr:uid="{A2E16C50-BBB3-4568-85E8-38C9EDCF9D82}"/>
    <cellStyle name="Moneda 2 9 2 2 2" xfId="2004" xr:uid="{7EAF547A-5766-497F-8D05-64AF2CCD5C30}"/>
    <cellStyle name="Moneda 2 9 2 3" xfId="2005" xr:uid="{F86C4630-EEA8-4798-A04F-207E414DDC25}"/>
    <cellStyle name="Moneda 2 9 3" xfId="2006" xr:uid="{79F66F4E-DB78-48AE-A39D-1CD7D07B4601}"/>
    <cellStyle name="Moneda 2 9 3 2" xfId="2007" xr:uid="{F4658226-AE7F-4320-9894-66334365B5C7}"/>
    <cellStyle name="Moneda 2 9 4" xfId="2008" xr:uid="{40E77E2D-4F19-4E9E-B501-E8992DB246E8}"/>
    <cellStyle name="Moneda 3" xfId="246" xr:uid="{00000000-0005-0000-0000-0000B9010000}"/>
    <cellStyle name="Moneda 3 2" xfId="2010" xr:uid="{2F1C578B-9F2D-42FA-82C5-C30539206D09}"/>
    <cellStyle name="Moneda 3 2 2" xfId="2011" xr:uid="{138AE28D-B8E4-4EA6-A4F3-F5DFD530EC01}"/>
    <cellStyle name="Moneda 3 2 2 2" xfId="2012" xr:uid="{C6D6071D-9D01-4619-BE38-ECE44D06C0BD}"/>
    <cellStyle name="Moneda 3 2 2 2 2" xfId="2013" xr:uid="{16BBB4C2-2E53-41A5-8AE9-BAA8D06FECBE}"/>
    <cellStyle name="Moneda 3 2 2 2 2 2" xfId="2014" xr:uid="{FDE157D6-96E6-4A1B-8D16-94A4B631CF0D}"/>
    <cellStyle name="Moneda 3 2 2 2 3" xfId="2015" xr:uid="{7F50E58C-2BBB-422B-A970-005481C77BA9}"/>
    <cellStyle name="Moneda 3 2 2 3" xfId="2016" xr:uid="{F62514FB-BAA4-43F0-A1CF-8AE1BA793F97}"/>
    <cellStyle name="Moneda 3 2 2 3 2" xfId="2017" xr:uid="{6D1A5C30-E87A-4F0E-9B51-F4B274B618AF}"/>
    <cellStyle name="Moneda 3 2 2 4" xfId="2018" xr:uid="{221A129D-7ED2-4CD1-8086-7136607BE4E8}"/>
    <cellStyle name="Moneda 3 2 3" xfId="2019" xr:uid="{7C941E74-7EE1-4E95-BB58-9E4B23500769}"/>
    <cellStyle name="Moneda 3 2 3 2" xfId="2020" xr:uid="{F9B96313-882B-4C60-A72F-37FD05FD547B}"/>
    <cellStyle name="Moneda 3 2 3 2 2" xfId="2021" xr:uid="{5168B570-0F31-460E-A3DC-A57FC7E90F61}"/>
    <cellStyle name="Moneda 3 2 3 2 2 2" xfId="2022" xr:uid="{6C6FBB78-E199-483B-A7D3-93DE12838B03}"/>
    <cellStyle name="Moneda 3 2 3 2 3" xfId="2023" xr:uid="{F7CB4F13-D5FF-47E1-B4F4-D6933782A1FF}"/>
    <cellStyle name="Moneda 3 2 3 3" xfId="2024" xr:uid="{77B7AF39-3959-44F0-ACA4-EF7FDE23B508}"/>
    <cellStyle name="Moneda 3 2 3 3 2" xfId="2025" xr:uid="{35559D0F-AE4D-41CC-A278-86DA622CFB1A}"/>
    <cellStyle name="Moneda 3 2 3 4" xfId="2026" xr:uid="{378780EF-1B09-41D9-A0C2-75E86D434D9A}"/>
    <cellStyle name="Moneda 3 2 4" xfId="2027" xr:uid="{CC2E0542-29D7-4F72-8BA5-43F1513AE059}"/>
    <cellStyle name="Moneda 3 2 4 2" xfId="2028" xr:uid="{56B83AFC-DA45-44AB-9CBD-2E7244454DB5}"/>
    <cellStyle name="Moneda 3 2 4 2 2" xfId="2029" xr:uid="{3BDDE4E4-0C10-40BA-B572-0C177D21C5E2}"/>
    <cellStyle name="Moneda 3 2 4 2 2 2" xfId="2030" xr:uid="{773139DB-B0CF-41E1-AEF0-E5AE8F87414D}"/>
    <cellStyle name="Moneda 3 2 4 2 3" xfId="2031" xr:uid="{D8D5F7C7-0527-4027-9519-1279088432D9}"/>
    <cellStyle name="Moneda 3 2 4 3" xfId="2032" xr:uid="{D7895F41-4E27-4189-B873-543913D6C072}"/>
    <cellStyle name="Moneda 3 2 4 3 2" xfId="2033" xr:uid="{28E266DE-6027-45E1-8755-65578007D845}"/>
    <cellStyle name="Moneda 3 2 4 4" xfId="2034" xr:uid="{76BD92D5-2202-4DAD-B143-BB79F75CA9A0}"/>
    <cellStyle name="Moneda 3 2 5" xfId="2035" xr:uid="{1A3164D4-8B57-40CD-ACB6-21E12434FEBB}"/>
    <cellStyle name="Moneda 3 2 5 2" xfId="2036" xr:uid="{8FD739D5-8736-491C-9ACE-170B36005D9D}"/>
    <cellStyle name="Moneda 3 2 5 2 2" xfId="2037" xr:uid="{A7D4C462-D501-4012-9471-1FDD8745D783}"/>
    <cellStyle name="Moneda 3 2 5 2 2 2" xfId="2038" xr:uid="{FA841AF1-2006-4F09-9C2A-908CCA4964DB}"/>
    <cellStyle name="Moneda 3 2 5 2 3" xfId="2039" xr:uid="{0243864F-E245-4F48-8A9F-9B190A3844E0}"/>
    <cellStyle name="Moneda 3 2 5 3" xfId="2040" xr:uid="{37D57577-FA87-4614-9B69-F7933F440691}"/>
    <cellStyle name="Moneda 3 2 5 3 2" xfId="2041" xr:uid="{900074EE-A1BC-446D-B2C4-BC14A61673C0}"/>
    <cellStyle name="Moneda 3 2 5 4" xfId="2042" xr:uid="{0F33767D-3E1C-4457-A759-082F0EF9ED3F}"/>
    <cellStyle name="Moneda 3 2 6" xfId="2043" xr:uid="{4660F0C9-C00A-46D0-A332-88B3CB500ED4}"/>
    <cellStyle name="Moneda 3 2 6 2" xfId="2044" xr:uid="{372FCBFC-9ADA-4AC3-95C9-3D192AFF8C1C}"/>
    <cellStyle name="Moneda 3 2 6 2 2" xfId="2045" xr:uid="{467CD222-DCDB-4B47-8F9C-DD055E88D1A7}"/>
    <cellStyle name="Moneda 3 2 6 2 2 2" xfId="2046" xr:uid="{8363CF14-03A3-4F19-B510-8027590AF7F6}"/>
    <cellStyle name="Moneda 3 2 6 2 3" xfId="2047" xr:uid="{C47B9E3F-1E43-474E-AD8C-41C4C2031851}"/>
    <cellStyle name="Moneda 3 2 6 3" xfId="2048" xr:uid="{080439DC-1904-4AA1-9800-36FEDD4144B9}"/>
    <cellStyle name="Moneda 3 2 6 3 2" xfId="2049" xr:uid="{7D8B46D0-ECC0-450D-BC6A-D3E243921F05}"/>
    <cellStyle name="Moneda 3 2 6 4" xfId="2050" xr:uid="{E0B949E0-47D6-4BDA-9170-768F4A0A3017}"/>
    <cellStyle name="Moneda 3 2 7" xfId="2051" xr:uid="{398A5F94-94BE-4F07-AB82-EDF20FE35471}"/>
    <cellStyle name="Moneda 3 2 7 2" xfId="2052" xr:uid="{84C32537-032D-4DC2-90DD-10638985C5DF}"/>
    <cellStyle name="Moneda 3 2 7 2 2" xfId="2053" xr:uid="{3C8DBC93-DB5E-43F8-97E3-20C94865F93F}"/>
    <cellStyle name="Moneda 3 2 7 3" xfId="2054" xr:uid="{B7268373-1942-4F64-841D-FDE32E15DF9A}"/>
    <cellStyle name="Moneda 3 2 8" xfId="2055" xr:uid="{8F101684-06F6-47BF-8123-412C2E43B6BF}"/>
    <cellStyle name="Moneda 3 2 8 2" xfId="2056" xr:uid="{7B67A579-F8E2-49B4-B202-6D2A8C884924}"/>
    <cellStyle name="Moneda 3 2 9" xfId="2057" xr:uid="{4CC0C8BE-5B60-4927-9A90-2DA7AFF218C8}"/>
    <cellStyle name="Moneda 3 3" xfId="2058" xr:uid="{BE9D4C5D-F679-4D71-9439-51649EF4E245}"/>
    <cellStyle name="Moneda 3 3 2" xfId="2059" xr:uid="{42F5DFFA-4A92-4E49-9327-BFFF21BC0D4D}"/>
    <cellStyle name="Moneda 3 3 2 2" xfId="2060" xr:uid="{475E8230-553F-4417-806C-D2B5B6D1F657}"/>
    <cellStyle name="Moneda 3 3 2 2 2" xfId="2061" xr:uid="{D2203F7A-8EA4-4C18-9FD8-194F2E9881B2}"/>
    <cellStyle name="Moneda 3 3 2 2 2 2" xfId="2062" xr:uid="{F9F1CA55-73A2-49ED-95C1-5566C43245FF}"/>
    <cellStyle name="Moneda 3 3 2 2 3" xfId="2063" xr:uid="{6CD2AEA8-AB89-4998-AE10-FD35DC32D3A7}"/>
    <cellStyle name="Moneda 3 3 2 3" xfId="2064" xr:uid="{55D383B2-2557-4DB0-BC1D-884F6F6FC9E8}"/>
    <cellStyle name="Moneda 3 3 2 3 2" xfId="2065" xr:uid="{D6E8EF0B-B017-4E14-8EBB-13083446DF4F}"/>
    <cellStyle name="Moneda 3 3 2 4" xfId="2066" xr:uid="{1EDF8655-6DD9-44D0-8B6B-48CE79AB23EB}"/>
    <cellStyle name="Moneda 3 3 3" xfId="2067" xr:uid="{74C6AE51-AD44-4F5F-BFC4-B4DA35656CFD}"/>
    <cellStyle name="Moneda 3 3 3 2" xfId="2068" xr:uid="{93BDF8D2-DF11-4480-BAC2-63A292F96091}"/>
    <cellStyle name="Moneda 3 3 3 2 2" xfId="2069" xr:uid="{8B23AFCF-B12A-4881-A2DA-9E456C340A9C}"/>
    <cellStyle name="Moneda 3 3 3 2 2 2" xfId="2070" xr:uid="{06EA319F-0F78-4C9A-80E5-6C3A41392E48}"/>
    <cellStyle name="Moneda 3 3 3 2 3" xfId="2071" xr:uid="{7A4EF23B-9AB9-43BD-8C16-2572BE20751F}"/>
    <cellStyle name="Moneda 3 3 3 3" xfId="2072" xr:uid="{DE9A0555-AC66-4A6C-BEA8-C661ECCA0657}"/>
    <cellStyle name="Moneda 3 3 3 3 2" xfId="2073" xr:uid="{1BD8CA65-98E3-4D1B-A2BD-BC5B3C5AD2E3}"/>
    <cellStyle name="Moneda 3 3 3 4" xfId="2074" xr:uid="{84ED026D-B6F6-40F3-9232-D24E974992F6}"/>
    <cellStyle name="Moneda 3 3 4" xfId="2075" xr:uid="{8B00C4AA-3742-4E17-9C0D-3B8E0F09492A}"/>
    <cellStyle name="Moneda 3 3 4 2" xfId="2076" xr:uid="{921A06DA-432D-409B-9F75-04466F78B358}"/>
    <cellStyle name="Moneda 3 3 4 2 2" xfId="2077" xr:uid="{CF042486-F6CE-44A8-8F4B-486A4EBBEF2F}"/>
    <cellStyle name="Moneda 3 3 4 2 2 2" xfId="2078" xr:uid="{5D4582BA-F376-4CF3-B619-161F9195CEC3}"/>
    <cellStyle name="Moneda 3 3 4 2 3" xfId="2079" xr:uid="{4428B68C-B943-4B75-9665-8AE1E4A23CF3}"/>
    <cellStyle name="Moneda 3 3 4 3" xfId="2080" xr:uid="{772EE9B6-17F4-4AB5-B4CC-6437A918D6CF}"/>
    <cellStyle name="Moneda 3 3 4 3 2" xfId="2081" xr:uid="{9C1D08CD-AD68-4FF7-9C3B-E106111C4CB9}"/>
    <cellStyle name="Moneda 3 3 4 4" xfId="2082" xr:uid="{BC2007C9-BB2A-4F58-AF7C-864C4148E2D4}"/>
    <cellStyle name="Moneda 3 3 5" xfId="2083" xr:uid="{99467528-D7B0-41FA-833D-45888B55C357}"/>
    <cellStyle name="Moneda 3 3 5 2" xfId="2084" xr:uid="{49006F87-3D92-4DAA-8BA5-C02829B43D88}"/>
    <cellStyle name="Moneda 3 3 5 2 2" xfId="2085" xr:uid="{745F33E0-42AE-4BF1-BA78-FA7725A9049A}"/>
    <cellStyle name="Moneda 3 3 5 2 2 2" xfId="2086" xr:uid="{981C91C1-B7DC-449B-93F0-1B224C818055}"/>
    <cellStyle name="Moneda 3 3 5 2 3" xfId="2087" xr:uid="{A23C25EA-827A-4F70-A1B2-37EAF2765C2F}"/>
    <cellStyle name="Moneda 3 3 5 3" xfId="2088" xr:uid="{1A86B487-A391-4ECF-920C-E9760CE69EEF}"/>
    <cellStyle name="Moneda 3 3 5 3 2" xfId="2089" xr:uid="{59522160-5D56-4DF5-8885-77A5E13F7EE1}"/>
    <cellStyle name="Moneda 3 3 5 4" xfId="2090" xr:uid="{2ADC7012-B07B-4187-83CC-DF11E3B292FC}"/>
    <cellStyle name="Moneda 3 3 6" xfId="2091" xr:uid="{E2720EE7-5BAA-4B5D-9C44-212DAD5486F5}"/>
    <cellStyle name="Moneda 3 3 6 2" xfId="2092" xr:uid="{5E6F6364-6FAA-44C1-B1D4-6BFE7E459010}"/>
    <cellStyle name="Moneda 3 3 6 2 2" xfId="2093" xr:uid="{FA6A97BB-4685-4BF7-A54F-8781B32A6AC4}"/>
    <cellStyle name="Moneda 3 3 6 2 2 2" xfId="2094" xr:uid="{BDF8373E-8807-4D95-896A-7AF225A994F2}"/>
    <cellStyle name="Moneda 3 3 6 2 3" xfId="2095" xr:uid="{A5849ADB-7D39-49F7-AF76-5C5DAC9B7BF7}"/>
    <cellStyle name="Moneda 3 3 6 3" xfId="2096" xr:uid="{0ABD8FF2-A751-47A9-B040-48656251863B}"/>
    <cellStyle name="Moneda 3 3 6 3 2" xfId="2097" xr:uid="{2DEA797D-2D7A-4E97-BD3E-DBF0E87F4288}"/>
    <cellStyle name="Moneda 3 3 6 4" xfId="2098" xr:uid="{C3D34D9A-9CEA-463D-951B-6C26F9323E0F}"/>
    <cellStyle name="Moneda 3 3 7" xfId="2099" xr:uid="{45D2F7A7-ADF6-46CF-B06D-4D869D26E884}"/>
    <cellStyle name="Moneda 3 3 7 2" xfId="2100" xr:uid="{C0FAB9C9-1B96-46BF-A632-59686E9BD387}"/>
    <cellStyle name="Moneda 3 3 7 2 2" xfId="2101" xr:uid="{3DEF92C1-9B28-41F8-8158-BA6BB8B84BCA}"/>
    <cellStyle name="Moneda 3 3 7 3" xfId="2102" xr:uid="{3406520B-AED5-40FC-85E0-75871C95860B}"/>
    <cellStyle name="Moneda 3 3 8" xfId="2103" xr:uid="{7B8B8B21-17CD-4832-B566-19631F0D11B0}"/>
    <cellStyle name="Moneda 3 3 8 2" xfId="2104" xr:uid="{B98512FA-F8DD-46F3-B410-D50C514D2139}"/>
    <cellStyle name="Moneda 3 3 9" xfId="2105" xr:uid="{9D3DE1B5-F768-465B-96A4-7AB048A3066A}"/>
    <cellStyle name="Moneda 3 4" xfId="2106" xr:uid="{5481529F-7DAE-48B8-93BE-0A21DC6C5258}"/>
    <cellStyle name="Moneda 3 4 2" xfId="2107" xr:uid="{ADB9F88E-53D1-4DB2-9E06-3826B36B44F4}"/>
    <cellStyle name="Moneda 3 5" xfId="2108" xr:uid="{5A9E1694-F3BE-425E-8901-FE6B915BCB82}"/>
    <cellStyle name="Moneda 3 6" xfId="2009" xr:uid="{3096F19B-05C7-46EA-B3AB-8F07A682EFDC}"/>
    <cellStyle name="Moneda 4" xfId="247" xr:uid="{00000000-0005-0000-0000-0000BA010000}"/>
    <cellStyle name="Moneda 4 2" xfId="403" xr:uid="{00000000-0005-0000-0000-0000BB010000}"/>
    <cellStyle name="Moneda 4 3" xfId="2110" xr:uid="{9B479869-A470-4B74-B1C1-7DC93A4B4088}"/>
    <cellStyle name="Moneda 4 4" xfId="2111" xr:uid="{56952690-BA93-4F9A-95F6-18EAC4A04616}"/>
    <cellStyle name="Moneda 4 5" xfId="2112" xr:uid="{9CB788AF-8393-4A3F-9324-D85766022509}"/>
    <cellStyle name="Moneda 4 5 2" xfId="2113" xr:uid="{AA53E068-BE41-4E5F-B199-6A128A79FC74}"/>
    <cellStyle name="Moneda 4 6" xfId="2114" xr:uid="{4A7F6A5E-3F36-4E08-AAF8-F060AE2E8533}"/>
    <cellStyle name="Moneda 4 7" xfId="2109" xr:uid="{CDE99DF1-FD0E-4627-9396-8A7DB2115F73}"/>
    <cellStyle name="Moneda 5" xfId="241" xr:uid="{00000000-0005-0000-0000-0000BC010000}"/>
    <cellStyle name="Moneda 5 2" xfId="404" xr:uid="{00000000-0005-0000-0000-0000BD010000}"/>
    <cellStyle name="Moneda 6" xfId="573" xr:uid="{00000000-0005-0000-0000-0000BE010000}"/>
    <cellStyle name="Moneda 6 2" xfId="2115" xr:uid="{92DD70EC-08CA-4215-801D-74BC7383EF09}"/>
    <cellStyle name="Moneda 6 2 2" xfId="2116" xr:uid="{17A9E9AF-9EF8-4152-9906-828D06B9840C}"/>
    <cellStyle name="Moneda 6 2 2 2" xfId="2117" xr:uid="{28BA3B88-1CF8-472F-A0A0-B69A3F26AA2A}"/>
    <cellStyle name="Moneda 6 2 2 2 2" xfId="2118" xr:uid="{B3E24101-4C53-4E64-BA20-81AE07E816CC}"/>
    <cellStyle name="Moneda 6 2 2 3" xfId="2119" xr:uid="{7CFEE9B0-F453-41EC-BF29-BAD23091FCE4}"/>
    <cellStyle name="Moneda 6 2 3" xfId="2120" xr:uid="{639811A4-767B-4BF4-8089-D4CACAD0EFCA}"/>
    <cellStyle name="Moneda 6 2 3 2" xfId="2121" xr:uid="{26158AE5-0DA3-4AD6-B5CF-EE6A58C2DC54}"/>
    <cellStyle name="Moneda 6 2 4" xfId="2122" xr:uid="{43CB05C5-49AC-453D-961D-2993CBBECC51}"/>
    <cellStyle name="Moneda 6 3" xfId="2123" xr:uid="{88DCB095-338D-4BED-9F8C-4B4B05AB4B19}"/>
    <cellStyle name="Moneda 6 3 2" xfId="2124" xr:uid="{61982243-B05D-4A79-B468-3C81D6DD6C72}"/>
    <cellStyle name="Moneda 6 3 2 2" xfId="2125" xr:uid="{F72AC665-B3A1-4EE3-AFB0-16CDB40EF33D}"/>
    <cellStyle name="Moneda 6 3 2 2 2" xfId="2126" xr:uid="{667EB046-5E92-4051-A02C-DA0CAAC0CB2D}"/>
    <cellStyle name="Moneda 6 3 2 3" xfId="2127" xr:uid="{2144E7AC-315D-4C26-A561-07B713BFC036}"/>
    <cellStyle name="Moneda 6 3 3" xfId="2128" xr:uid="{015DCF6B-8E19-4669-8987-D1172F6A3F33}"/>
    <cellStyle name="Moneda 6 3 3 2" xfId="2129" xr:uid="{9E4A6B7D-4C8D-4F18-B5F9-2C631E9C0C57}"/>
    <cellStyle name="Moneda 6 3 4" xfId="2130" xr:uid="{AAD9D26E-88E4-4FC1-A20B-57D1C1C84788}"/>
    <cellStyle name="Moneda 6 4" xfId="2131" xr:uid="{B8AA8F09-EE4F-4565-8078-74FA03590D76}"/>
    <cellStyle name="Moneda 6 4 2" xfId="2132" xr:uid="{AECB46D5-4869-4F03-B841-782B573BC23D}"/>
    <cellStyle name="Moneda 6 4 2 2" xfId="2133" xr:uid="{072C664F-F81D-49CA-84A5-6F9A5EF2B932}"/>
    <cellStyle name="Moneda 6 4 2 2 2" xfId="2134" xr:uid="{CE99E2CA-6A9A-461A-98DD-3AB59488D847}"/>
    <cellStyle name="Moneda 6 4 2 3" xfId="2135" xr:uid="{BB064596-2093-4ECB-82C6-D7E4AFEC41FF}"/>
    <cellStyle name="Moneda 6 4 3" xfId="2136" xr:uid="{A27FC11F-49C5-4046-A534-A1C4EE51A49F}"/>
    <cellStyle name="Moneda 6 4 3 2" xfId="2137" xr:uid="{14DD77BB-42B6-4F8A-9218-FEFB21D83E2B}"/>
    <cellStyle name="Moneda 6 4 4" xfId="2138" xr:uid="{9029FD0F-2E8D-46E9-A9A5-DC916103A652}"/>
    <cellStyle name="Moneda 6 5" xfId="2139" xr:uid="{0D934EDA-D0DD-4423-9460-CA8D285B6B73}"/>
    <cellStyle name="Moneda 6 5 2" xfId="2140" xr:uid="{8334EAE7-AAFC-4005-8100-9143168B7AF6}"/>
    <cellStyle name="Moneda 6 5 2 2" xfId="2141" xr:uid="{0F6CA5F3-9D35-4E19-A5AE-77D2C7FE9F8B}"/>
    <cellStyle name="Moneda 6 5 2 2 2" xfId="2142" xr:uid="{0EB2BD3D-97CB-474C-A4B3-BDA80CB623C4}"/>
    <cellStyle name="Moneda 6 5 2 3" xfId="2143" xr:uid="{8A323E3B-4D03-4EEC-BD14-4C10095FBCA2}"/>
    <cellStyle name="Moneda 6 5 3" xfId="2144" xr:uid="{14B29318-9D06-4048-9AD1-51F15C5409CB}"/>
    <cellStyle name="Moneda 6 5 3 2" xfId="2145" xr:uid="{9F18195C-EF4A-4B86-AF0C-70DACA6F7989}"/>
    <cellStyle name="Moneda 6 5 4" xfId="2146" xr:uid="{A5915337-8EEE-41EF-864A-E839E7963AE9}"/>
    <cellStyle name="Moneda 6 6" xfId="2147" xr:uid="{1ECC8A59-C21A-4C6F-9465-15B86ACC9ECF}"/>
    <cellStyle name="Moneda 6 6 2" xfId="2148" xr:uid="{E63AA4E8-EAC7-4924-913C-68C887EA53E6}"/>
    <cellStyle name="Moneda 6 6 2 2" xfId="2149" xr:uid="{434B80B9-05C0-4E5D-8ED1-4DAB03ACDC24}"/>
    <cellStyle name="Moneda 6 6 2 2 2" xfId="2150" xr:uid="{972798AA-669E-4693-A0A7-DC190DEC578A}"/>
    <cellStyle name="Moneda 6 6 2 3" xfId="2151" xr:uid="{05E528B0-5A75-4539-8FFC-D559C5AB53B2}"/>
    <cellStyle name="Moneda 6 6 3" xfId="2152" xr:uid="{B73D633D-1899-4778-AF92-872C94A5FFA4}"/>
    <cellStyle name="Moneda 6 6 3 2" xfId="2153" xr:uid="{27749E87-0330-41BB-AD1C-9FFFE405C133}"/>
    <cellStyle name="Moneda 6 6 4" xfId="2154" xr:uid="{74B328E6-6B89-40D3-9A51-A3AF77848010}"/>
    <cellStyle name="Moneda 6 7" xfId="2155" xr:uid="{2372B13B-7FCF-45E9-870E-B783C1D06AD3}"/>
    <cellStyle name="Moneda 6 7 2" xfId="2156" xr:uid="{7A3A411F-7225-48C3-B7E8-4B1C2E343F8C}"/>
    <cellStyle name="Moneda 6 7 2 2" xfId="2157" xr:uid="{FDE186CE-1D88-422D-95A0-1A43ADFC2B83}"/>
    <cellStyle name="Moneda 6 7 3" xfId="2158" xr:uid="{EA3AEBF9-F456-4D46-98E0-A5D20BBB2A14}"/>
    <cellStyle name="Moneda 6 8" xfId="2159" xr:uid="{B4A6ADF0-AA90-4021-9D51-D97E48800C58}"/>
    <cellStyle name="Moneda 6 8 2" xfId="2160" xr:uid="{A0CD8DC8-15F2-4719-8C24-7C8C6E0E6A92}"/>
    <cellStyle name="Moneda 7" xfId="2161" xr:uid="{8C9250F6-8408-431D-BC9E-95CB2066B525}"/>
    <cellStyle name="Moneda 7 2" xfId="2162" xr:uid="{31565E52-2D14-4FD2-9F87-65FFD7A68DBD}"/>
    <cellStyle name="Moneda 7 2 2" xfId="2163" xr:uid="{2A8BC8F0-A2A8-4E11-A643-2FD2409A0B6B}"/>
    <cellStyle name="Moneda 7 2 2 2" xfId="2164" xr:uid="{1676E82E-2AD2-4D9B-8D83-D4D1153E9A41}"/>
    <cellStyle name="Moneda 7 2 2 2 2" xfId="2165" xr:uid="{46C204C8-5A0C-468C-B66A-FCDD8EEB0D77}"/>
    <cellStyle name="Moneda 7 2 2 3" xfId="2166" xr:uid="{EFE82F70-1746-4029-A9A2-6951F44574AC}"/>
    <cellStyle name="Moneda 7 2 3" xfId="2167" xr:uid="{4F0C8084-B817-4A01-8808-C9F95E851A85}"/>
    <cellStyle name="Moneda 7 2 3 2" xfId="2168" xr:uid="{D5A6B511-6DAE-4752-9F81-3CF3F925AEA4}"/>
    <cellStyle name="Moneda 7 2 4" xfId="2169" xr:uid="{4741BDE3-6FCA-49E5-A20E-80764CACE435}"/>
    <cellStyle name="Moneda 7 3" xfId="2170" xr:uid="{70D371B6-4643-4B3A-A695-05C8EBC78C2D}"/>
    <cellStyle name="Moneda 7 3 2" xfId="2171" xr:uid="{22D851D1-70A1-4635-8411-F07CD4C689D2}"/>
    <cellStyle name="Moneda 7 3 2 2" xfId="2172" xr:uid="{EB55C03C-138E-41D1-9C9C-0E7B7C128462}"/>
    <cellStyle name="Moneda 7 3 2 2 2" xfId="2173" xr:uid="{1EC50B3D-5904-45CB-BC84-14CF13C25A69}"/>
    <cellStyle name="Moneda 7 3 2 3" xfId="2174" xr:uid="{4C2BD6B9-07ED-47F1-9DCA-8FD7276ADE9B}"/>
    <cellStyle name="Moneda 7 3 3" xfId="2175" xr:uid="{3C3C20D5-9D0E-44B7-B97C-4DEDE7988C34}"/>
    <cellStyle name="Moneda 7 3 3 2" xfId="2176" xr:uid="{500E05A1-8001-4B7F-8DCC-BE80395E0918}"/>
    <cellStyle name="Moneda 7 3 4" xfId="2177" xr:uid="{9E90B866-692F-4A0D-9A6A-7FFEAFC515BF}"/>
    <cellStyle name="Moneda 7 4" xfId="2178" xr:uid="{1D7C2A0B-5486-42C9-BF17-43B0EE18CC6B}"/>
    <cellStyle name="Moneda 7 4 2" xfId="2179" xr:uid="{350E059E-2EFA-4868-BE25-066F1E52E574}"/>
    <cellStyle name="Moneda 7 4 2 2" xfId="2180" xr:uid="{5C8B2D7F-C9EC-4C19-84A0-D6F86B960805}"/>
    <cellStyle name="Moneda 7 4 2 2 2" xfId="2181" xr:uid="{C5421FB1-C028-4714-BEFB-22A337D54F62}"/>
    <cellStyle name="Moneda 7 4 2 3" xfId="2182" xr:uid="{8DE62666-69D1-417A-8C9E-4A2C09C843C7}"/>
    <cellStyle name="Moneda 7 4 3" xfId="2183" xr:uid="{AAB8E35F-7D5E-469F-BC78-B18752C99E25}"/>
    <cellStyle name="Moneda 7 4 3 2" xfId="2184" xr:uid="{804E8AC1-DC07-4073-B508-DE6FB50BE496}"/>
    <cellStyle name="Moneda 7 4 4" xfId="2185" xr:uid="{16A05F16-37AF-4C64-86BB-D3DF9C382E04}"/>
    <cellStyle name="Moneda 7 5" xfId="2186" xr:uid="{0E5A92E1-9B9E-424B-8B37-C2847E5654A1}"/>
    <cellStyle name="Moneda 7 5 2" xfId="2187" xr:uid="{7AF8F212-A2C9-4ADA-8E60-5542AE234170}"/>
    <cellStyle name="Moneda 7 5 2 2" xfId="2188" xr:uid="{EFD8F374-E830-4A11-877B-0BEC6C86F676}"/>
    <cellStyle name="Moneda 7 5 2 2 2" xfId="2189" xr:uid="{9EF96EF8-A841-4323-AF0F-AEC6FAFD425A}"/>
    <cellStyle name="Moneda 7 5 2 3" xfId="2190" xr:uid="{BF6244A4-96F2-4A39-B4EE-EB518E478D69}"/>
    <cellStyle name="Moneda 7 5 3" xfId="2191" xr:uid="{C663AE82-CB8C-4D5A-AA14-83FD63C13E8A}"/>
    <cellStyle name="Moneda 7 5 3 2" xfId="2192" xr:uid="{C3825C93-1393-469F-840E-695ECCDB9661}"/>
    <cellStyle name="Moneda 7 5 4" xfId="2193" xr:uid="{107A4B46-AF7A-4A02-9DDA-092DA28F6BCB}"/>
    <cellStyle name="Moneda 7 6" xfId="2194" xr:uid="{D24AA3F9-9F55-46F4-A589-4E250F866607}"/>
    <cellStyle name="Moneda 7 6 2" xfId="2195" xr:uid="{CCB9E37A-F644-4F19-B528-F10AC9DDB313}"/>
    <cellStyle name="Moneda 7 6 2 2" xfId="2196" xr:uid="{337F9736-709D-41EC-AF8E-3D8CDD12AD90}"/>
    <cellStyle name="Moneda 7 6 2 2 2" xfId="2197" xr:uid="{C7B367EA-5EE0-4684-84AF-1A1348382D67}"/>
    <cellStyle name="Moneda 7 6 2 3" xfId="2198" xr:uid="{27512454-BEC7-459B-82D8-5F7AABEF1180}"/>
    <cellStyle name="Moneda 7 6 3" xfId="2199" xr:uid="{065C6492-9154-44F4-8F04-AFFCE4C4B0BD}"/>
    <cellStyle name="Moneda 7 6 3 2" xfId="2200" xr:uid="{FBEB9520-16F2-4C6D-AB3D-39FA650C756E}"/>
    <cellStyle name="Moneda 7 6 4" xfId="2201" xr:uid="{F1C7F862-7796-4CEA-9618-862BB35730D9}"/>
    <cellStyle name="Moneda 7 7" xfId="2202" xr:uid="{9288C61C-B447-4D5D-87CD-B6E57EEB1DA2}"/>
    <cellStyle name="Moneda 7 7 2" xfId="2203" xr:uid="{B3FBADCC-E5EE-4728-A350-2F69DB6552D9}"/>
    <cellStyle name="Moneda 7 7 2 2" xfId="2204" xr:uid="{2FB32C3B-22B0-4295-A494-48E01458A649}"/>
    <cellStyle name="Moneda 7 7 3" xfId="2205" xr:uid="{2573D304-51F4-491C-A16E-23A43F9FA501}"/>
    <cellStyle name="Moneda 7 8" xfId="2206" xr:uid="{7A22995F-DB3A-4A86-918B-193E09E0729B}"/>
    <cellStyle name="Moneda 7 8 2" xfId="2207" xr:uid="{7F309F53-E016-4001-9F05-670A52A19D46}"/>
    <cellStyle name="Moneda 7 9" xfId="2208" xr:uid="{FA4571ED-AA75-42AD-882E-E9A13827AB35}"/>
    <cellStyle name="Moneda 8" xfId="2209" xr:uid="{C94144FD-C6D0-4116-BA5F-CF985C29C220}"/>
    <cellStyle name="Moneda 9" xfId="2210" xr:uid="{B2BE403F-366A-4A05-8DBB-0DDCC1762528}"/>
    <cellStyle name="Neutral" xfId="677" builtinId="28" customBuiltin="1"/>
    <cellStyle name="Neutral 2" xfId="248" xr:uid="{00000000-0005-0000-0000-0000C0010000}"/>
    <cellStyle name="Neutral 3" xfId="2211" xr:uid="{C89E9BE5-A438-42E3-A86F-8CEE0A30E829}"/>
    <cellStyle name="Normal" xfId="0" builtinId="0"/>
    <cellStyle name="Normal 10" xfId="249" xr:uid="{00000000-0005-0000-0000-0000C2010000}"/>
    <cellStyle name="Normal 10 2" xfId="250" xr:uid="{00000000-0005-0000-0000-0000C3010000}"/>
    <cellStyle name="Normal 10 3" xfId="251" xr:uid="{00000000-0005-0000-0000-0000C4010000}"/>
    <cellStyle name="Normal 10 3 2" xfId="2212" xr:uid="{78BFD9CB-AC72-4033-8D13-5F53E3B8365A}"/>
    <cellStyle name="Normal 10 3 2 2" xfId="2213" xr:uid="{93D64B40-4489-49D5-AF38-E0FCD902CDFD}"/>
    <cellStyle name="Normal 10 3 2 2 2" xfId="2214" xr:uid="{65D3AB42-E007-48A3-9E50-CD52090CA9BB}"/>
    <cellStyle name="Normal 10 3 2 2 2 2" xfId="2215" xr:uid="{DC745676-680E-4565-AC98-A9D24A48D168}"/>
    <cellStyle name="Normal 10 3 2 2 3" xfId="2216" xr:uid="{9DAAE8D3-32FA-400D-B0FA-A23FAEB1102F}"/>
    <cellStyle name="Normal 10 3 2 3" xfId="2217" xr:uid="{9FD2AC77-0962-4243-A0FD-E0C46E453BBF}"/>
    <cellStyle name="Normal 10 3 2 3 2" xfId="2218" xr:uid="{C0A17FBD-8C37-4D22-99FE-8CB4D21FA2B1}"/>
    <cellStyle name="Normal 10 3 2 4" xfId="2219" xr:uid="{66E9FAA4-EFE6-45A7-A1DB-4236377EC7A3}"/>
    <cellStyle name="Normal 10 3 3" xfId="2220" xr:uid="{DF5089EE-277B-4D9B-8EC3-800B6E6D8739}"/>
    <cellStyle name="Normal 10 3 3 2" xfId="2221" xr:uid="{07B71E2B-9DEA-4F2C-9F63-BAD904944209}"/>
    <cellStyle name="Normal 10 3 3 2 2" xfId="2222" xr:uid="{4FDDF9AB-53E7-45DE-978E-2FDF2F39E498}"/>
    <cellStyle name="Normal 10 3 3 2 2 2" xfId="2223" xr:uid="{E9B7E376-9FD3-40B1-9D1C-86F6DA19678B}"/>
    <cellStyle name="Normal 10 3 3 2 3" xfId="2224" xr:uid="{169A145A-B08A-466E-BEB6-8C1223D08D8F}"/>
    <cellStyle name="Normal 10 3 3 3" xfId="2225" xr:uid="{E843629D-1386-4B31-A4D1-3C0ABA566D93}"/>
    <cellStyle name="Normal 10 3 3 3 2" xfId="2226" xr:uid="{148A8AEA-CD2D-4828-A3D4-C3355C29CB50}"/>
    <cellStyle name="Normal 10 3 3 4" xfId="2227" xr:uid="{5D22A97E-FFA7-46D0-BECD-06D088617127}"/>
    <cellStyle name="Normal 10 3 4" xfId="2228" xr:uid="{7C076224-0B55-4EB1-B7CE-35017412F234}"/>
    <cellStyle name="Normal 10 3 4 2" xfId="2229" xr:uid="{B032397C-AF0F-4A80-A034-4EA4666E3524}"/>
    <cellStyle name="Normal 10 3 4 2 2" xfId="2230" xr:uid="{2DC87CE7-FA6E-4B99-A17B-4053AB72C4A4}"/>
    <cellStyle name="Normal 10 3 4 2 2 2" xfId="2231" xr:uid="{FDAA8942-898B-41BD-A929-338ED0855230}"/>
    <cellStyle name="Normal 10 3 4 2 3" xfId="2232" xr:uid="{9C43DC00-1494-4261-8E46-2F5AC8582D93}"/>
    <cellStyle name="Normal 10 3 4 3" xfId="2233" xr:uid="{84C10FBB-4404-4230-B93C-AC9CD6EAF907}"/>
    <cellStyle name="Normal 10 3 4 3 2" xfId="2234" xr:uid="{98C7386F-41D5-44ED-BEDE-2AA737CD82C0}"/>
    <cellStyle name="Normal 10 3 4 4" xfId="2235" xr:uid="{04CEB451-FB3C-4B63-96E9-49489162F0D3}"/>
    <cellStyle name="Normal 10 3 5" xfId="2236" xr:uid="{5FB89164-BF3A-4C3E-A726-551EBD6BFA4F}"/>
    <cellStyle name="Normal 10 3 5 2" xfId="2237" xr:uid="{EA26AC59-2107-4BAF-89A7-EBDA7A34E4F8}"/>
    <cellStyle name="Normal 10 3 5 2 2" xfId="2238" xr:uid="{733C0D89-054C-422C-BF8C-5E68DC96129A}"/>
    <cellStyle name="Normal 10 3 5 2 2 2" xfId="2239" xr:uid="{92360088-E50C-4AE5-820D-40150EE08EF6}"/>
    <cellStyle name="Normal 10 3 5 2 3" xfId="2240" xr:uid="{01C02A37-169C-467E-8E97-DF9081C57BB8}"/>
    <cellStyle name="Normal 10 3 5 3" xfId="2241" xr:uid="{C9514CCD-B0CF-4354-8476-0EFEF2EFB201}"/>
    <cellStyle name="Normal 10 3 5 3 2" xfId="2242" xr:uid="{263F0CE8-7582-4174-BE9A-F52E83B077E1}"/>
    <cellStyle name="Normal 10 3 5 4" xfId="2243" xr:uid="{67F04128-3100-40BE-A01E-346836D3E505}"/>
    <cellStyle name="Normal 10 3 6" xfId="2244" xr:uid="{9FE8EF56-2034-4DB6-8710-F0459C47B6B1}"/>
    <cellStyle name="Normal 10 3 6 2" xfId="2245" xr:uid="{D7DD47C8-2CE2-4344-92FE-AF2B8E7E061D}"/>
    <cellStyle name="Normal 10 3 6 2 2" xfId="2246" xr:uid="{BDFC5A48-6038-4263-8DA4-7CCA287E4301}"/>
    <cellStyle name="Normal 10 3 6 2 2 2" xfId="2247" xr:uid="{70F518BB-89A3-4485-A813-BC889C9A92AD}"/>
    <cellStyle name="Normal 10 3 6 2 3" xfId="2248" xr:uid="{D5EEC34C-ECF5-4174-AB30-C677FC3DEB17}"/>
    <cellStyle name="Normal 10 3 6 3" xfId="2249" xr:uid="{A6F4C17F-4B2F-4DB6-8253-7ABC07EF53BE}"/>
    <cellStyle name="Normal 10 3 6 3 2" xfId="2250" xr:uid="{B9959719-0DD9-4324-9D67-1F2BFBE4D1A5}"/>
    <cellStyle name="Normal 10 3 6 4" xfId="2251" xr:uid="{0281A794-1C8C-4E87-BB91-0A964759B9CB}"/>
    <cellStyle name="Normal 10 3 7" xfId="2252" xr:uid="{F334B685-7B1B-4041-ABB9-3DD4F1860FA6}"/>
    <cellStyle name="Normal 10 3 7 2" xfId="2253" xr:uid="{4FB37351-F896-41C8-850A-E57F1E2FF63A}"/>
    <cellStyle name="Normal 10 3 7 2 2" xfId="2254" xr:uid="{B4B7477D-8A97-4741-8FE2-BB190BD78F57}"/>
    <cellStyle name="Normal 10 3 7 3" xfId="2255" xr:uid="{A670E845-F6E4-427F-A5EC-7070BBECF369}"/>
    <cellStyle name="Normal 10 3 8" xfId="2256" xr:uid="{B1CF4B84-A3D3-421C-A8BA-FEABC259E408}"/>
    <cellStyle name="Normal 10 3 8 2" xfId="2257" xr:uid="{EDC1C458-F988-4EE0-B5AE-4261092DB0E8}"/>
    <cellStyle name="Normal 10 4" xfId="714" xr:uid="{9447863C-7C72-4194-8EAC-8373E2217B43}"/>
    <cellStyle name="Normal 100" xfId="3417" xr:uid="{E811018D-EC68-48B6-9D17-8ED356A73521}"/>
    <cellStyle name="Normal 106" xfId="3419" xr:uid="{5C898F87-DC87-4132-9B85-ABD5A02BCAA7}"/>
    <cellStyle name="Normal 107" xfId="3422" xr:uid="{D3CBE0D5-B636-49CD-802E-46CAFC717BB5}"/>
    <cellStyle name="Normal 11" xfId="17" xr:uid="{00000000-0005-0000-0000-0000C5010000}"/>
    <cellStyle name="Normal 11 2" xfId="252" xr:uid="{00000000-0005-0000-0000-0000C6010000}"/>
    <cellStyle name="Normal 11 2 2" xfId="2258" xr:uid="{11E6C3AE-C12E-487A-ACCB-CD08F45A3580}"/>
    <cellStyle name="Normal 11 2 2 2" xfId="2259" xr:uid="{C10DF607-CCD0-4D79-9038-619DF95BF7F8}"/>
    <cellStyle name="Normal 11 2 2 2 2" xfId="2260" xr:uid="{35D7D6AE-AB72-4306-88A5-1CF16C8EE3AA}"/>
    <cellStyle name="Normal 11 2 2 2 2 2" xfId="2261" xr:uid="{0FFE9C4D-C324-4B50-8C41-B89F5156EEDA}"/>
    <cellStyle name="Normal 11 2 2 2 3" xfId="2262" xr:uid="{B887597D-5F1F-4E75-89BD-C1F73738785B}"/>
    <cellStyle name="Normal 11 2 2 3" xfId="2263" xr:uid="{E414E61F-D9E4-4C5F-8049-30FA0FAC28D6}"/>
    <cellStyle name="Normal 11 2 2 3 2" xfId="2264" xr:uid="{849ECD32-0991-4A67-B932-5D051FCC2C5A}"/>
    <cellStyle name="Normal 11 2 2 4" xfId="2265" xr:uid="{58E6EEE9-D644-4C3C-84B5-68DB91A5E9F5}"/>
    <cellStyle name="Normal 11 2 3" xfId="2266" xr:uid="{3F773688-8EF3-4529-A107-4ACB7D7EBB90}"/>
    <cellStyle name="Normal 11 2 3 2" xfId="2267" xr:uid="{6EC50782-78E4-4D8F-991D-D8A2E371094F}"/>
    <cellStyle name="Normal 11 2 3 2 2" xfId="2268" xr:uid="{2E441E17-1702-4A22-A90A-01BA08C3D71D}"/>
    <cellStyle name="Normal 11 2 3 2 2 2" xfId="2269" xr:uid="{3DD0802C-0E48-4F96-B478-7A80FEF0963E}"/>
    <cellStyle name="Normal 11 2 3 2 3" xfId="2270" xr:uid="{4E913A1D-3C8E-4B18-B837-B21A40C1727D}"/>
    <cellStyle name="Normal 11 2 3 3" xfId="2271" xr:uid="{C37925CD-A4EF-4A2B-BC34-D0058EFA7D96}"/>
    <cellStyle name="Normal 11 2 3 3 2" xfId="2272" xr:uid="{6B78537C-73E0-4C9B-813C-32490CFD55DD}"/>
    <cellStyle name="Normal 11 2 3 4" xfId="2273" xr:uid="{354BE5A4-205E-4C0F-BC4B-48244405EBFB}"/>
    <cellStyle name="Normal 11 2 4" xfId="2274" xr:uid="{1222A949-DCF2-4149-B8E7-C72B27EDB9CD}"/>
    <cellStyle name="Normal 11 2 4 2" xfId="2275" xr:uid="{2B2440E9-7663-4152-A63B-6B2397D8C42A}"/>
    <cellStyle name="Normal 11 2 4 2 2" xfId="2276" xr:uid="{374C859A-1709-43AB-B7FB-2511C286C104}"/>
    <cellStyle name="Normal 11 2 4 2 2 2" xfId="2277" xr:uid="{3534B059-06E9-486F-8F3F-7B9903F923E7}"/>
    <cellStyle name="Normal 11 2 4 2 3" xfId="2278" xr:uid="{A2319FCA-872E-431A-AD0A-FC55244717EA}"/>
    <cellStyle name="Normal 11 2 4 3" xfId="2279" xr:uid="{D9EBACA4-D948-440A-987F-FD36C8551514}"/>
    <cellStyle name="Normal 11 2 4 3 2" xfId="2280" xr:uid="{8D520AD9-CA43-4A0B-AE74-CDB7D6A5727C}"/>
    <cellStyle name="Normal 11 2 4 4" xfId="2281" xr:uid="{3AD3A7F8-F3B8-44E4-A5D8-0DCB1C7629A1}"/>
    <cellStyle name="Normal 11 2 5" xfId="2282" xr:uid="{33D0B8B6-9292-4D2A-95EB-5057F0D3031F}"/>
    <cellStyle name="Normal 11 2 5 2" xfId="2283" xr:uid="{9BB1C50F-1642-4258-ADD4-03BA64530041}"/>
    <cellStyle name="Normal 11 2 5 2 2" xfId="2284" xr:uid="{4A429DB0-E805-47E3-A587-73E88B60D678}"/>
    <cellStyle name="Normal 11 2 5 2 2 2" xfId="2285" xr:uid="{BC41B17E-1868-4F9D-96B1-B1278687BB34}"/>
    <cellStyle name="Normal 11 2 5 2 3" xfId="2286" xr:uid="{B1C71EA7-6302-4286-BF57-FFC350F56C4C}"/>
    <cellStyle name="Normal 11 2 5 3" xfId="2287" xr:uid="{67E1739C-6091-4B12-85C5-9DB8735C4A78}"/>
    <cellStyle name="Normal 11 2 5 3 2" xfId="2288" xr:uid="{0146CE57-1A8F-47A6-9073-2F78C6251DD3}"/>
    <cellStyle name="Normal 11 2 5 4" xfId="2289" xr:uid="{B63E07CF-F6E7-45BA-B4ED-C3CE2D74B472}"/>
    <cellStyle name="Normal 11 2 6" xfId="2290" xr:uid="{DC5B74F1-70C3-44B9-8F0A-0D5C7B70FB79}"/>
    <cellStyle name="Normal 11 2 6 2" xfId="2291" xr:uid="{193C8326-CC36-4D86-8AE2-41598B731BD4}"/>
    <cellStyle name="Normal 11 2 6 2 2" xfId="2292" xr:uid="{5C9C5A0A-BD8B-4CC8-B924-53436D609ED3}"/>
    <cellStyle name="Normal 11 2 6 2 2 2" xfId="2293" xr:uid="{D7FFA653-C131-45EB-8ECA-B9D66A907152}"/>
    <cellStyle name="Normal 11 2 6 2 3" xfId="2294" xr:uid="{BF793CCC-4C23-49A9-A6DA-20C7F65C6D7B}"/>
    <cellStyle name="Normal 11 2 6 3" xfId="2295" xr:uid="{91827426-1C01-4146-A0B5-272EE2E1A7D8}"/>
    <cellStyle name="Normal 11 2 6 3 2" xfId="2296" xr:uid="{8F0BC134-5EC1-423C-B191-1F88B31B5E4A}"/>
    <cellStyle name="Normal 11 2 6 4" xfId="2297" xr:uid="{78089D20-2E84-4E0E-BBA4-73F8E2171D00}"/>
    <cellStyle name="Normal 11 2 7" xfId="2298" xr:uid="{3BFA8653-0E45-4948-9893-C6C88D01BC27}"/>
    <cellStyle name="Normal 11 2 7 2" xfId="2299" xr:uid="{6BE030AA-965A-477D-BFFF-25820338BFF8}"/>
    <cellStyle name="Normal 11 2 7 2 2" xfId="2300" xr:uid="{4DD0D261-EA6C-47B3-A9B8-25BA9C2C1AF8}"/>
    <cellStyle name="Normal 11 2 7 3" xfId="2301" xr:uid="{0466DBDD-4BE5-4F60-B80D-7E6146BDF2FA}"/>
    <cellStyle name="Normal 11 2 8" xfId="2302" xr:uid="{C3FC77C7-5C78-4CAA-B407-E81636E04D16}"/>
    <cellStyle name="Normal 11 2 8 2" xfId="2303" xr:uid="{FDC7E13C-6949-4B2F-9411-027BA0C692AB}"/>
    <cellStyle name="Normal 11 2 9" xfId="2304" xr:uid="{FE30B387-F26F-484C-83E9-60EB775CE4B4}"/>
    <cellStyle name="Normal 11 3" xfId="2305" xr:uid="{840A3562-2AE7-4DE0-9D30-DFA4AED465DB}"/>
    <cellStyle name="Normal 11 3 10" xfId="2306" xr:uid="{D647DA2C-BE0D-4C55-9B4F-366CF19BB9EC}"/>
    <cellStyle name="Normal 11 3 2" xfId="2307" xr:uid="{1B26458F-BB25-442E-9DDC-F5D231976E45}"/>
    <cellStyle name="Normal 11 3 2 2" xfId="2308" xr:uid="{B29C02C7-044D-419C-97AA-C68C4172E08A}"/>
    <cellStyle name="Normal 11 3 2 2 2" xfId="2309" xr:uid="{718982B6-DC9F-4409-8835-D20DDD3E0E9E}"/>
    <cellStyle name="Normal 11 3 2 2 2 2" xfId="2310" xr:uid="{847D041F-E903-41E4-9ABD-3B5B8927C0F9}"/>
    <cellStyle name="Normal 11 3 2 2 3" xfId="2311" xr:uid="{2DFD964D-A630-4523-BFC0-55B34DA07BA4}"/>
    <cellStyle name="Normal 11 3 2 3" xfId="2312" xr:uid="{CDEE2DFE-D7A3-4D1F-9E80-20603258386D}"/>
    <cellStyle name="Normal 11 3 2 3 2" xfId="2313" xr:uid="{7F2547EF-4529-4E20-A418-F05A84FDEA3E}"/>
    <cellStyle name="Normal 11 3 2 4" xfId="2314" xr:uid="{47583245-BEDA-4DEB-A086-57181B3A01CB}"/>
    <cellStyle name="Normal 11 3 3" xfId="2315" xr:uid="{DB660F4C-43E9-43CF-97C2-D586CD0C5851}"/>
    <cellStyle name="Normal 11 3 3 2" xfId="2316" xr:uid="{98CA80BA-5967-4898-88FC-AC16D548B916}"/>
    <cellStyle name="Normal 11 3 3 2 2" xfId="2317" xr:uid="{DE236AFA-18EE-40B8-AD39-C8DA787B766B}"/>
    <cellStyle name="Normal 11 3 3 2 2 2" xfId="2318" xr:uid="{FED62851-EBA8-4225-9794-E9C0E6D6F76B}"/>
    <cellStyle name="Normal 11 3 3 2 3" xfId="2319" xr:uid="{861C3DE2-EB92-46A0-83DC-F200A4EFC84F}"/>
    <cellStyle name="Normal 11 3 3 3" xfId="2320" xr:uid="{754D582A-69BC-456D-8A79-F375552237CC}"/>
    <cellStyle name="Normal 11 3 3 3 2" xfId="2321" xr:uid="{CA7E4B94-07C7-47D3-9094-7275EEA439FF}"/>
    <cellStyle name="Normal 11 3 3 4" xfId="2322" xr:uid="{8999AD67-749A-4356-B13C-8A83C8F78653}"/>
    <cellStyle name="Normal 11 3 4" xfId="2323" xr:uid="{ECD5AC97-3025-4035-9026-341E852D3D5C}"/>
    <cellStyle name="Normal 11 3 4 2" xfId="2324" xr:uid="{17A640D1-5218-468E-AC10-59FBE2509084}"/>
    <cellStyle name="Normal 11 3 4 2 2" xfId="2325" xr:uid="{0EEA3BB7-B7A7-4D18-AC7E-3A2F5DABC20B}"/>
    <cellStyle name="Normal 11 3 4 2 2 2" xfId="2326" xr:uid="{6AF2AACC-60D3-4DD5-B9CF-E3D30105AD31}"/>
    <cellStyle name="Normal 11 3 4 2 3" xfId="2327" xr:uid="{0CCED999-EEC5-4B82-81FE-29AE024ABD44}"/>
    <cellStyle name="Normal 11 3 4 3" xfId="2328" xr:uid="{B99BE26A-B7DA-47B7-9758-B25B456260BE}"/>
    <cellStyle name="Normal 11 3 4 3 2" xfId="2329" xr:uid="{A483C7D5-5B9C-469B-A514-6AE78961EB4E}"/>
    <cellStyle name="Normal 11 3 4 4" xfId="2330" xr:uid="{B9BA299F-060C-4C81-B58E-5508B7EE96C6}"/>
    <cellStyle name="Normal 11 3 5" xfId="2331" xr:uid="{A7C8B729-7CAC-499E-B096-A82660FD7C80}"/>
    <cellStyle name="Normal 11 3 5 2" xfId="2332" xr:uid="{C4983C68-DB23-4EDF-9C5B-C2517C531A93}"/>
    <cellStyle name="Normal 11 3 5 2 2" xfId="2333" xr:uid="{26210032-3F05-4057-8BF1-9BF2A918B757}"/>
    <cellStyle name="Normal 11 3 5 2 2 2" xfId="2334" xr:uid="{373E43E7-8044-4D66-8892-882A1918BBBA}"/>
    <cellStyle name="Normal 11 3 5 2 3" xfId="2335" xr:uid="{F2F5630E-DB29-40C4-AF66-6A8A0EF9E968}"/>
    <cellStyle name="Normal 11 3 5 3" xfId="2336" xr:uid="{C583733C-815A-434D-B3F8-6783EA33A3DD}"/>
    <cellStyle name="Normal 11 3 5 3 2" xfId="2337" xr:uid="{70710D00-71FC-4475-9B13-DEA1D46E6826}"/>
    <cellStyle name="Normal 11 3 5 4" xfId="2338" xr:uid="{0AC57B3A-0147-4EB6-8E25-4624F5B3FF35}"/>
    <cellStyle name="Normal 11 3 6" xfId="2339" xr:uid="{245A6E48-F4EA-4931-ACB6-ACC7384B2E6C}"/>
    <cellStyle name="Normal 11 3 6 2" xfId="2340" xr:uid="{D03FF111-7A60-43A8-9E8F-041824CA3C03}"/>
    <cellStyle name="Normal 11 3 6 2 2" xfId="2341" xr:uid="{72DEF5A3-DDC8-4067-BDC1-6493F71645FE}"/>
    <cellStyle name="Normal 11 3 6 2 2 2" xfId="2342" xr:uid="{CFAC8E43-81DA-4634-9C90-9FAD32493ADF}"/>
    <cellStyle name="Normal 11 3 6 2 3" xfId="2343" xr:uid="{576B0AB5-C3A8-42D7-8E73-CDECC3F9F080}"/>
    <cellStyle name="Normal 11 3 6 3" xfId="2344" xr:uid="{561CA11E-CB3A-4B53-8D06-0AF98E73A0E8}"/>
    <cellStyle name="Normal 11 3 6 3 2" xfId="2345" xr:uid="{E4AFA545-8F73-43E7-8F62-36ABDB06401F}"/>
    <cellStyle name="Normal 11 3 6 4" xfId="2346" xr:uid="{BC22C93C-9416-4EC8-A2D7-8BC599356FBB}"/>
    <cellStyle name="Normal 11 3 7" xfId="2347" xr:uid="{8C692084-222A-4B79-A414-51AB088933B2}"/>
    <cellStyle name="Normal 11 3 8" xfId="2348" xr:uid="{435F89F4-25CF-4D14-9490-1CF2DA4CEC52}"/>
    <cellStyle name="Normal 11 3 8 2" xfId="2349" xr:uid="{89DBE2DB-33AC-4F6D-86D4-7A00095C6295}"/>
    <cellStyle name="Normal 11 3 8 2 2" xfId="2350" xr:uid="{DF42E13A-786C-48BE-BB2E-7029757F2E5F}"/>
    <cellStyle name="Normal 11 3 8 3" xfId="2351" xr:uid="{DE3DB7BB-ED91-40CC-9CFF-2941977F7BB6}"/>
    <cellStyle name="Normal 11 3 9" xfId="2352" xr:uid="{591BD094-4B8F-413F-95B4-2586E78F6656}"/>
    <cellStyle name="Normal 11 3 9 2" xfId="2353" xr:uid="{26641573-2228-47F6-B821-D90C11AEDC8C}"/>
    <cellStyle name="Normal 12" xfId="253" xr:uid="{00000000-0005-0000-0000-0000C7010000}"/>
    <cellStyle name="Normal 12 2" xfId="405" xr:uid="{00000000-0005-0000-0000-0000C8010000}"/>
    <cellStyle name="Normal 12 2 2" xfId="2354" xr:uid="{C679DC0C-CD1B-4420-9B3D-F22A95096FF4}"/>
    <cellStyle name="Normal 12 2 2 2" xfId="2355" xr:uid="{60CAC5EF-D106-406A-B232-BAF76DA3EA98}"/>
    <cellStyle name="Normal 12 2 2 2 2" xfId="2356" xr:uid="{E3C26AC8-A193-4A76-8F95-F8A69674E153}"/>
    <cellStyle name="Normal 12 2 2 3" xfId="2357" xr:uid="{8FA0793F-7E6B-4097-B5D1-7D40683DE7AC}"/>
    <cellStyle name="Normal 12 2 3" xfId="2358" xr:uid="{72CDDEF3-528C-4AC4-B489-137A15D84477}"/>
    <cellStyle name="Normal 12 2 3 2" xfId="2359" xr:uid="{D2B86BA3-EFDB-4151-AB38-97E3DDD8C7B0}"/>
    <cellStyle name="Normal 12 3" xfId="574" xr:uid="{00000000-0005-0000-0000-0000C9010000}"/>
    <cellStyle name="Normal 12 3 2" xfId="575" xr:uid="{00000000-0005-0000-0000-0000CA010000}"/>
    <cellStyle name="Normal 12 3 2 2" xfId="2360" xr:uid="{4B50D133-1A52-49F7-A5B3-64A6E75E3179}"/>
    <cellStyle name="Normal 12 3 2 2 2" xfId="2361" xr:uid="{7D521CA6-F5EA-405B-A5A5-ECBDA6FFFB95}"/>
    <cellStyle name="Normal 12 3 2 3" xfId="2362" xr:uid="{3C63B221-0090-4FBF-811C-7C1702E9D9B9}"/>
    <cellStyle name="Normal 12 3 3" xfId="2363" xr:uid="{C7936B95-E697-4BA0-AAEF-30EBEB7E9AF7}"/>
    <cellStyle name="Normal 12 3 3 2" xfId="2364" xr:uid="{5238AE05-5BDA-41DD-AA1E-78BD023CE94C}"/>
    <cellStyle name="Normal 12 3 4" xfId="2365" xr:uid="{8592D47B-1FE6-415F-8FA5-C91E6F85323C}"/>
    <cellStyle name="Normal 12 4" xfId="576" xr:uid="{00000000-0005-0000-0000-0000CB010000}"/>
    <cellStyle name="Normal 12 4 2" xfId="2366" xr:uid="{98142ABE-2829-446D-A785-838FF8EE4CB3}"/>
    <cellStyle name="Normal 12 4 2 2" xfId="2367" xr:uid="{1F757490-8DCC-4172-AE90-03C154B35EF9}"/>
    <cellStyle name="Normal 12 4 2 2 2" xfId="2368" xr:uid="{4C2FF5B0-7172-4FF8-A088-43366CB85088}"/>
    <cellStyle name="Normal 12 4 2 3" xfId="2369" xr:uid="{07159917-EE47-46EE-9D7D-A7B526CD639D}"/>
    <cellStyle name="Normal 12 4 3" xfId="2370" xr:uid="{28B02BE9-9B58-4E98-A68C-2118DF04A1C0}"/>
    <cellStyle name="Normal 12 4 3 2" xfId="2371" xr:uid="{9CCEB2DB-6E66-4796-B257-D9F04C352634}"/>
    <cellStyle name="Normal 12 4 4" xfId="2372" xr:uid="{7304DC38-B524-4388-B03B-A98094C8DBA5}"/>
    <cellStyle name="Normal 12 5" xfId="2373" xr:uid="{E74A30D6-6354-4ECC-8CE7-4FBDD655D66B}"/>
    <cellStyle name="Normal 12 5 2" xfId="2374" xr:uid="{5B79D040-1321-444B-9297-B7EE431A2A69}"/>
    <cellStyle name="Normal 12 5 2 2" xfId="2375" xr:uid="{8E3F4BCE-798A-4CD6-BF2D-4BD1FAB573B0}"/>
    <cellStyle name="Normal 12 5 2 2 2" xfId="2376" xr:uid="{65F6722E-ED5E-4538-9F99-77DC0B75AF05}"/>
    <cellStyle name="Normal 12 5 2 3" xfId="2377" xr:uid="{B0F2CE15-E6B4-4FFA-B837-42704A5D5FD8}"/>
    <cellStyle name="Normal 12 5 3" xfId="2378" xr:uid="{EB6C9E84-80FD-44ED-82B8-4D4E8855AC6E}"/>
    <cellStyle name="Normal 12 5 3 2" xfId="2379" xr:uid="{5AEC3E9B-8301-4453-9146-9BB20C7116E9}"/>
    <cellStyle name="Normal 12 5 4" xfId="2380" xr:uid="{0AC62002-1296-407C-BDF3-7B33E0A71A10}"/>
    <cellStyle name="Normal 12 6" xfId="2381" xr:uid="{500F9B78-E225-42EC-B82A-5F6B6290CADF}"/>
    <cellStyle name="Normal 12 6 2" xfId="2382" xr:uid="{B62ABA00-4D21-429B-970F-FB1CA072FF93}"/>
    <cellStyle name="Normal 12 6 2 2" xfId="2383" xr:uid="{D51EF09B-A923-41D2-9BAB-CC34B190BA30}"/>
    <cellStyle name="Normal 12 6 2 2 2" xfId="2384" xr:uid="{7439ADEC-B074-4A6B-96C1-93502D5378AB}"/>
    <cellStyle name="Normal 12 6 2 3" xfId="2385" xr:uid="{E8995A39-5BFC-4CC2-B159-10CDC201BEA1}"/>
    <cellStyle name="Normal 12 6 3" xfId="2386" xr:uid="{67FAFF79-05FC-4F5F-90A9-DF989B57F8CD}"/>
    <cellStyle name="Normal 12 6 3 2" xfId="2387" xr:uid="{A195A220-9201-4DA0-AD1E-F8AD57F855F9}"/>
    <cellStyle name="Normal 12 6 4" xfId="2388" xr:uid="{5AA497C5-760A-4BD5-BEE4-10517FEF2C2A}"/>
    <cellStyle name="Normal 12 7" xfId="2389" xr:uid="{5AC51D42-3920-41A8-A66A-CA6F6C8F7549}"/>
    <cellStyle name="Normal 12 7 2" xfId="2390" xr:uid="{2DDF1B9B-2C96-434D-8554-5E4B022077CD}"/>
    <cellStyle name="Normal 12 7 2 2" xfId="2391" xr:uid="{81A29B26-DFF9-4A4E-9481-B7BEEE8B8A3C}"/>
    <cellStyle name="Normal 12 7 3" xfId="2392" xr:uid="{71EB31DD-8856-45B6-B26A-B3F19D63D256}"/>
    <cellStyle name="Normal 12 8" xfId="2393" xr:uid="{17BFE921-DFE3-4897-914D-AF1129C0AC43}"/>
    <cellStyle name="Normal 12 8 2" xfId="2394" xr:uid="{96E489C6-9D81-4716-8D17-25BE55A0020E}"/>
    <cellStyle name="Normal 13" xfId="254" xr:uid="{00000000-0005-0000-0000-0000CC010000}"/>
    <cellStyle name="Normal 13 2" xfId="577" xr:uid="{00000000-0005-0000-0000-0000CD010000}"/>
    <cellStyle name="Normal 13 2 2" xfId="578" xr:uid="{00000000-0005-0000-0000-0000CE010000}"/>
    <cellStyle name="Normal 13 2 2 2" xfId="2395" xr:uid="{60244CE6-6760-4EBB-AD20-756E17DD7D50}"/>
    <cellStyle name="Normal 13 2 2 2 2" xfId="2396" xr:uid="{A28893DE-ED16-445F-ABC3-7CEBE0819036}"/>
    <cellStyle name="Normal 13 2 2 3" xfId="2397" xr:uid="{51B3FE5F-C35C-4B09-98B3-AB020399C148}"/>
    <cellStyle name="Normal 13 2 3" xfId="2398" xr:uid="{300B3AB4-67FD-4AB4-BE34-493C7A3B4F31}"/>
    <cellStyle name="Normal 13 2 3 2" xfId="2399" xr:uid="{2778FDBE-42CF-4FAF-8ED9-35B0D70E7709}"/>
    <cellStyle name="Normal 13 2 4" xfId="2400" xr:uid="{1C12EB8E-AEFC-41F5-8DAA-341007ED16B2}"/>
    <cellStyle name="Normal 13 3" xfId="579" xr:uid="{00000000-0005-0000-0000-0000CF010000}"/>
    <cellStyle name="Normal 13 3 2" xfId="2401" xr:uid="{CD725630-9DD5-4BA4-94E6-D6F877B810F5}"/>
    <cellStyle name="Normal 13 3 2 2" xfId="2402" xr:uid="{8F496F03-4702-40D0-B5DB-950A7EADA1F7}"/>
    <cellStyle name="Normal 13 3 2 2 2" xfId="2403" xr:uid="{679B7031-36FC-4A16-93C4-CBCBADEF0CB3}"/>
    <cellStyle name="Normal 13 3 2 3" xfId="2404" xr:uid="{16A5FBFF-03E9-4949-8B6C-CC33AB1917BD}"/>
    <cellStyle name="Normal 13 3 3" xfId="2405" xr:uid="{16BCD75C-0B5B-415D-A9F5-8DB359C27D2A}"/>
    <cellStyle name="Normal 13 3 3 2" xfId="2406" xr:uid="{ED4BDC62-F203-45EB-8254-BA3B93204780}"/>
    <cellStyle name="Normal 13 3 4" xfId="2407" xr:uid="{92131370-D750-4091-9D01-B977F70F229A}"/>
    <cellStyle name="Normal 13 4" xfId="2408" xr:uid="{8553C673-9A26-4E02-9ADA-B3E5571C828B}"/>
    <cellStyle name="Normal 13 4 2" xfId="2409" xr:uid="{F37DCD67-8B87-4790-9BEC-B06BF235BCD0}"/>
    <cellStyle name="Normal 13 4 2 2" xfId="2410" xr:uid="{571108D7-D3DB-445C-A721-E2862DA50047}"/>
    <cellStyle name="Normal 13 4 2 2 2" xfId="2411" xr:uid="{A27B74E5-EE25-44FB-B4CF-F52730AD57CE}"/>
    <cellStyle name="Normal 13 4 2 3" xfId="2412" xr:uid="{8CA88ECE-8F73-44CC-8070-1797A3F14559}"/>
    <cellStyle name="Normal 13 4 3" xfId="2413" xr:uid="{303624C3-C04D-41B9-8247-756751DF4A6C}"/>
    <cellStyle name="Normal 13 4 3 2" xfId="2414" xr:uid="{D2D9A5F9-63C9-4956-8973-C72EB8F8038F}"/>
    <cellStyle name="Normal 13 4 4" xfId="2415" xr:uid="{68876838-89AF-4C14-AF0E-B7AE79351C88}"/>
    <cellStyle name="Normal 13 5" xfId="2416" xr:uid="{FA45BDC9-09F3-4AEF-84F5-EC5CE3EB2194}"/>
    <cellStyle name="Normal 13 5 2" xfId="2417" xr:uid="{41A321BB-31B8-4A0F-B04B-961E53B6C0AA}"/>
    <cellStyle name="Normal 13 5 2 2" xfId="2418" xr:uid="{8C339A5A-DC3D-4785-BE5A-E19E48A0C65E}"/>
    <cellStyle name="Normal 13 5 2 2 2" xfId="2419" xr:uid="{E38CA98B-8873-4D8E-B9A6-56732D3C30C6}"/>
    <cellStyle name="Normal 13 5 2 3" xfId="2420" xr:uid="{AE564002-0ECA-46F9-B016-69B8BCCD5742}"/>
    <cellStyle name="Normal 13 5 3" xfId="2421" xr:uid="{7B820EA3-3FED-4370-B750-0A7185886602}"/>
    <cellStyle name="Normal 13 5 3 2" xfId="2422" xr:uid="{CBB07521-819E-4A99-9D31-D7D2DE8BC3D3}"/>
    <cellStyle name="Normal 13 5 4" xfId="2423" xr:uid="{F7388107-D729-43E1-8A83-56A14EB986A2}"/>
    <cellStyle name="Normal 13 6" xfId="2424" xr:uid="{001A3DB2-36B7-4FA3-878B-411F0403C0EB}"/>
    <cellStyle name="Normal 13 6 2" xfId="2425" xr:uid="{A3FEC812-2793-4433-8889-74FBA155B862}"/>
    <cellStyle name="Normal 13 6 2 2" xfId="2426" xr:uid="{9A585C5C-DB02-4193-9212-A51C577AA3B1}"/>
    <cellStyle name="Normal 13 6 2 2 2" xfId="2427" xr:uid="{CEE164FF-FB97-48C5-9ACF-9993A3CC30FE}"/>
    <cellStyle name="Normal 13 6 2 3" xfId="2428" xr:uid="{978F082D-FB1D-4966-88BC-A73283F7DEA8}"/>
    <cellStyle name="Normal 13 6 3" xfId="2429" xr:uid="{B4DFA137-977F-48FD-B668-81D43785D749}"/>
    <cellStyle name="Normal 13 6 3 2" xfId="2430" xr:uid="{DFC72C86-DF70-44BE-AA64-64332C8E1E4F}"/>
    <cellStyle name="Normal 13 6 4" xfId="2431" xr:uid="{07DC3437-0624-4E87-80AA-F85DDE7D2599}"/>
    <cellStyle name="Normal 13 7" xfId="2432" xr:uid="{088F1D7F-3C50-4972-9C7C-E7E2A03DA110}"/>
    <cellStyle name="Normal 13 7 2" xfId="2433" xr:uid="{4E6B1E23-1D3F-41D7-A450-4FDF3C390511}"/>
    <cellStyle name="Normal 13 7 2 2" xfId="2434" xr:uid="{253D12A1-DC31-452E-BE93-B9A738C03E29}"/>
    <cellStyle name="Normal 13 7 3" xfId="2435" xr:uid="{063459B9-3841-4D13-B0CB-D0B73074AE12}"/>
    <cellStyle name="Normal 13 8" xfId="2436" xr:uid="{2D6C2934-B091-4A9A-B73C-00E25225F192}"/>
    <cellStyle name="Normal 13 8 2" xfId="2437" xr:uid="{503C8C5A-32FF-4D99-9B26-999028A3A92B}"/>
    <cellStyle name="Normal 13 9" xfId="2438" xr:uid="{A2E1D843-8F31-4879-A98A-1E2C0CCD59D6}"/>
    <cellStyle name="Normal 14" xfId="255" xr:uid="{00000000-0005-0000-0000-0000D0010000}"/>
    <cellStyle name="Normal 14 2" xfId="2439" xr:uid="{CEB285D8-2F72-4979-A9D5-C64668F1F906}"/>
    <cellStyle name="Normal 15" xfId="18" xr:uid="{00000000-0005-0000-0000-0000D1010000}"/>
    <cellStyle name="Normal 15 2" xfId="2440" xr:uid="{DD99B576-8852-4C44-A86F-F9DCE149A669}"/>
    <cellStyle name="Normal 16" xfId="406" xr:uid="{00000000-0005-0000-0000-0000D2010000}"/>
    <cellStyle name="Normal 16 2" xfId="407" xr:uid="{00000000-0005-0000-0000-0000D3010000}"/>
    <cellStyle name="Normal 16 2 2" xfId="2441" xr:uid="{8531ED15-FADF-4FA4-9777-84B79CA9038A}"/>
    <cellStyle name="Normal 16 2 2 2" xfId="2442" xr:uid="{66812259-C45D-4CF2-B941-A699C25C2D99}"/>
    <cellStyle name="Normal 16 2 2 2 2" xfId="2443" xr:uid="{8ADBDF6E-31A2-42A4-B31E-EF28B7F4BBBE}"/>
    <cellStyle name="Normal 16 2 2 3" xfId="2444" xr:uid="{702009B7-EE1C-42D4-9525-355598D2C76C}"/>
    <cellStyle name="Normal 16 2 3" xfId="2445" xr:uid="{CA32E0B6-7211-405F-AC77-2AA44CF3E7DE}"/>
    <cellStyle name="Normal 16 2 3 2" xfId="2446" xr:uid="{360F2AC4-492C-4533-9EED-7AAF92DB926F}"/>
    <cellStyle name="Normal 16 3" xfId="580" xr:uid="{00000000-0005-0000-0000-0000D4010000}"/>
    <cellStyle name="Normal 16 3 2" xfId="2448" xr:uid="{D867CF8F-25CF-4D9F-9B0D-8CFE38C239B3}"/>
    <cellStyle name="Normal 16 3 2 2" xfId="2449" xr:uid="{9091FB68-B33A-46DB-9D1F-F427CB32BE2D}"/>
    <cellStyle name="Normal 16 3 2 2 2" xfId="2450" xr:uid="{0C915449-B8DD-477F-810B-152A1B0485E7}"/>
    <cellStyle name="Normal 16 3 2 3" xfId="2451" xr:uid="{33132BA7-90A7-4250-A286-6F892DF26F12}"/>
    <cellStyle name="Normal 16 3 3" xfId="2452" xr:uid="{86AB6108-EA26-4177-9CF6-7656060825E4}"/>
    <cellStyle name="Normal 16 3 3 2" xfId="2453" xr:uid="{CF951DA2-6958-49A9-B0F4-1C0CC3D2E9D7}"/>
    <cellStyle name="Normal 16 3 4" xfId="2454" xr:uid="{E25674A7-945E-4445-8AD4-36CCF1A2C1CB}"/>
    <cellStyle name="Normal 16 3 5" xfId="2455" xr:uid="{DA4307EA-6717-4112-92C0-959EDA6CA7FE}"/>
    <cellStyle name="Normal 16 3 6" xfId="2456" xr:uid="{8765E61F-1DFA-4041-8BDC-523D6535DAF6}"/>
    <cellStyle name="Normal 16 3 7" xfId="2447" xr:uid="{0F22D895-E272-4D79-91C4-60E91512CCCA}"/>
    <cellStyle name="Normal 16 4" xfId="581" xr:uid="{00000000-0005-0000-0000-0000D5010000}"/>
    <cellStyle name="Normal 16 4 2" xfId="582" xr:uid="{00000000-0005-0000-0000-0000D6010000}"/>
    <cellStyle name="Normal 16 4 2 2" xfId="2457" xr:uid="{B7DF07BE-1EB9-4ECB-ACC9-B40F7A8C1646}"/>
    <cellStyle name="Normal 16 4 2 2 2" xfId="2458" xr:uid="{F5CCFBC8-AB7F-4F08-B35C-DA3AD8C8A9E1}"/>
    <cellStyle name="Normal 16 4 2 3" xfId="2459" xr:uid="{541763A1-1B8F-4798-970E-8B0BC3493E3D}"/>
    <cellStyle name="Normal 16 4 3" xfId="2460" xr:uid="{DDC4CFFE-74F5-48B0-9B4B-30D5F683AC8B}"/>
    <cellStyle name="Normal 16 4 3 2" xfId="2461" xr:uid="{A16B74F9-3F0C-4B53-839F-146730AF5B37}"/>
    <cellStyle name="Normal 16 4 4" xfId="2462" xr:uid="{080AFD7A-4E3F-43F8-89C7-69248FBB7CBE}"/>
    <cellStyle name="Normal 16 5" xfId="583" xr:uid="{00000000-0005-0000-0000-0000D7010000}"/>
    <cellStyle name="Normal 16 5 2" xfId="2463" xr:uid="{1B4B966F-0826-47AA-A63B-61CE17282AB9}"/>
    <cellStyle name="Normal 16 5 2 2" xfId="2464" xr:uid="{84DFAAE8-3F97-4021-B622-F322318FEED0}"/>
    <cellStyle name="Normal 16 5 2 2 2" xfId="2465" xr:uid="{B74F61C1-C273-4380-BAF3-33522669A14C}"/>
    <cellStyle name="Normal 16 5 2 3" xfId="2466" xr:uid="{B2FF9155-C7B4-467E-B0C5-90060FD1AE35}"/>
    <cellStyle name="Normal 16 5 3" xfId="2467" xr:uid="{75F9D6A8-B91E-45DD-8E21-1BDFAE89E279}"/>
    <cellStyle name="Normal 16 5 3 2" xfId="2468" xr:uid="{D132C8D4-79C8-4507-ABBD-B18804907744}"/>
    <cellStyle name="Normal 16 5 4" xfId="2469" xr:uid="{9B3369C2-A2A9-4FC7-A802-949A93BD510E}"/>
    <cellStyle name="Normal 16 6" xfId="2470" xr:uid="{63BDB1E9-E473-4286-A5E2-A2F959468194}"/>
    <cellStyle name="Normal 16 6 2" xfId="2471" xr:uid="{FE505049-31A8-493F-8AE2-3EC6EA36B7F4}"/>
    <cellStyle name="Normal 16 6 2 2" xfId="2472" xr:uid="{D64B1FE9-9B8A-4080-8339-C55C381979EE}"/>
    <cellStyle name="Normal 16 6 2 2 2" xfId="2473" xr:uid="{ED7107D2-4FDF-4BBF-92E9-8A0FB8928E59}"/>
    <cellStyle name="Normal 16 6 2 3" xfId="2474" xr:uid="{D879B89A-7FEA-4224-8553-B49B4CC17860}"/>
    <cellStyle name="Normal 16 6 3" xfId="2475" xr:uid="{E2D1E32C-8A16-4C79-91E8-013066C45593}"/>
    <cellStyle name="Normal 16 6 3 2" xfId="2476" xr:uid="{A8AD7EB2-A719-419D-BAB1-A3D2F9D54C1B}"/>
    <cellStyle name="Normal 16 6 4" xfId="2477" xr:uid="{34ADF948-FE96-4E75-B18F-0545AC5DC1A7}"/>
    <cellStyle name="Normal 16 7" xfId="2478" xr:uid="{9B5B0700-B2DE-45E7-BC9B-D1EB525A0BED}"/>
    <cellStyle name="Normal 16 7 2" xfId="2479" xr:uid="{1F2FC7FA-C8B5-430F-B4B2-265D2D77D64E}"/>
    <cellStyle name="Normal 16 7 2 2" xfId="2480" xr:uid="{3E30571C-9E2D-4D7D-A4FF-99D9C56C3B33}"/>
    <cellStyle name="Normal 16 7 3" xfId="2481" xr:uid="{1A704BAD-0676-45EA-815A-7E459DFEA3F0}"/>
    <cellStyle name="Normal 16 8" xfId="2482" xr:uid="{1B01B881-038B-43D3-9333-B233887515DD}"/>
    <cellStyle name="Normal 16 8 2" xfId="2483" xr:uid="{06798CD8-4B77-42BA-8A9B-AAA9CEE7C6EA}"/>
    <cellStyle name="Normal 16 9" xfId="2484" xr:uid="{87AA051A-BA38-4011-A9DC-553768E44C51}"/>
    <cellStyle name="Normal 17" xfId="19" xr:uid="{00000000-0005-0000-0000-0000D8010000}"/>
    <cellStyle name="Normal 17 2" xfId="2485" xr:uid="{B8A215D7-34ED-4ACB-8E59-C8EB9A4ED20B}"/>
    <cellStyle name="Normal 18" xfId="408" xr:uid="{00000000-0005-0000-0000-0000D9010000}"/>
    <cellStyle name="Normal 18 2" xfId="584" xr:uid="{00000000-0005-0000-0000-0000DA010000}"/>
    <cellStyle name="Normal 18 2 2" xfId="585" xr:uid="{00000000-0005-0000-0000-0000DB010000}"/>
    <cellStyle name="Normal 18 2 2 2" xfId="2486" xr:uid="{B4929F7F-A7E9-49F5-A728-53E55E91D43D}"/>
    <cellStyle name="Normal 18 2 2 2 2" xfId="2487" xr:uid="{1CE97850-BE17-4A69-8D1A-AE78C01BE2A5}"/>
    <cellStyle name="Normal 18 2 2 3" xfId="2488" xr:uid="{2C08471C-DA63-4D1F-B7AE-F4ABCC7F28D0}"/>
    <cellStyle name="Normal 18 2 3" xfId="2489" xr:uid="{8B419F68-8ED2-45BA-A407-32F7586B416D}"/>
    <cellStyle name="Normal 18 2 3 2" xfId="2490" xr:uid="{A4936BD4-62F4-4C25-A105-E4DE499F8CEA}"/>
    <cellStyle name="Normal 18 2 4" xfId="2491" xr:uid="{0276255E-F3B1-4CB0-BE7B-BA24B7EED152}"/>
    <cellStyle name="Normal 18 3" xfId="586" xr:uid="{00000000-0005-0000-0000-0000DC010000}"/>
    <cellStyle name="Normal 18 3 2" xfId="587" xr:uid="{00000000-0005-0000-0000-0000DD010000}"/>
    <cellStyle name="Normal 18 3 2 2" xfId="2492" xr:uid="{B5343F42-F490-4251-9075-F5F25ADEAC6D}"/>
    <cellStyle name="Normal 18 3 2 2 2" xfId="2493" xr:uid="{FBA13B23-1418-4BA2-A17A-BD63712030CC}"/>
    <cellStyle name="Normal 18 3 2 3" xfId="2494" xr:uid="{51212B58-D6DD-4367-BC9A-D3E31705E4B8}"/>
    <cellStyle name="Normal 18 3 3" xfId="2495" xr:uid="{50FD5754-8D3F-4474-8AC4-5CED1F6C08B6}"/>
    <cellStyle name="Normal 18 3 3 2" xfId="2496" xr:uid="{4A4E0A96-29A7-444C-AAFD-C7C8A0847945}"/>
    <cellStyle name="Normal 18 3 4" xfId="2497" xr:uid="{A96CBE46-B666-40F8-BC9D-49458D45A10A}"/>
    <cellStyle name="Normal 18 4" xfId="588" xr:uid="{00000000-0005-0000-0000-0000DE010000}"/>
    <cellStyle name="Normal 18 4 2" xfId="2498" xr:uid="{8B1357F0-EF64-4CF7-BFDE-C212F84EF927}"/>
    <cellStyle name="Normal 18 4 2 2" xfId="2499" xr:uid="{A1471295-1871-42E4-8615-B5DED7FD8FB9}"/>
    <cellStyle name="Normal 18 4 2 2 2" xfId="2500" xr:uid="{35C22B7C-7D63-4556-AEB7-C47761BF00DB}"/>
    <cellStyle name="Normal 18 4 2 3" xfId="2501" xr:uid="{4ACFE025-4811-411B-B8D4-9786F7776FB7}"/>
    <cellStyle name="Normal 18 4 3" xfId="2502" xr:uid="{E09E1B63-393A-48FE-8909-DB476B3106C8}"/>
    <cellStyle name="Normal 18 4 3 2" xfId="2503" xr:uid="{925E410D-79D7-484B-A525-114712B37F5C}"/>
    <cellStyle name="Normal 18 4 4" xfId="2504" xr:uid="{0D15C66D-AC80-491A-8046-B150B813E5F6}"/>
    <cellStyle name="Normal 18 5" xfId="2505" xr:uid="{BCB81246-2A52-419B-8369-E34CFE169EEE}"/>
    <cellStyle name="Normal 18 5 2" xfId="2506" xr:uid="{5176468D-0AD0-4D11-A40F-E7D78BD9E402}"/>
    <cellStyle name="Normal 18 5 2 2" xfId="2507" xr:uid="{06CE1913-B0E3-4F25-8217-179426DA146A}"/>
    <cellStyle name="Normal 18 5 2 2 2" xfId="2508" xr:uid="{4680B014-E9F3-481A-8086-128475241211}"/>
    <cellStyle name="Normal 18 5 2 3" xfId="2509" xr:uid="{E3C74817-F63C-4023-8581-5A90D35E8191}"/>
    <cellStyle name="Normal 18 5 3" xfId="2510" xr:uid="{F292B156-595A-427C-965A-B359A7AA8066}"/>
    <cellStyle name="Normal 18 5 3 2" xfId="2511" xr:uid="{8C9A8865-BDE4-4AD9-AE70-53803C985F6B}"/>
    <cellStyle name="Normal 18 5 4" xfId="2512" xr:uid="{CE7A5E30-CEEA-476C-AC8D-BBB6CDC18E5C}"/>
    <cellStyle name="Normal 18 6" xfId="2513" xr:uid="{3033DC67-99B7-4FD4-A40E-2D49979A7F12}"/>
    <cellStyle name="Normal 18 6 2" xfId="2514" xr:uid="{47998833-E0B0-4646-8476-C9EA84BA153F}"/>
    <cellStyle name="Normal 18 6 2 2" xfId="2515" xr:uid="{E5BAA625-75F2-4913-BD9B-EFE40FA4C762}"/>
    <cellStyle name="Normal 18 6 2 2 2" xfId="2516" xr:uid="{B6F0C6DE-5BE7-40E9-A9D5-E5B6CEF0AAAA}"/>
    <cellStyle name="Normal 18 6 2 3" xfId="2517" xr:uid="{8E10E5A8-9C89-4E8B-8371-E312DB744968}"/>
    <cellStyle name="Normal 18 6 3" xfId="2518" xr:uid="{34ECBA8B-67B8-4E63-B6A8-5F5D0A702363}"/>
    <cellStyle name="Normal 18 6 3 2" xfId="2519" xr:uid="{A6AFF47B-A98A-4016-8324-5895C5E630A4}"/>
    <cellStyle name="Normal 18 6 4" xfId="2520" xr:uid="{B6213866-5E04-440B-8E68-B72D7D396A00}"/>
    <cellStyle name="Normal 18 7" xfId="2521" xr:uid="{96C8DFD8-267E-4EA5-91CC-911F55E73824}"/>
    <cellStyle name="Normal 18 7 2" xfId="2522" xr:uid="{DE2E6E60-0D81-4596-BF69-B816B792BED7}"/>
    <cellStyle name="Normal 18 7 2 2" xfId="2523" xr:uid="{0BCDFEEA-18B0-4CEA-8B2E-938E72D3D803}"/>
    <cellStyle name="Normal 18 7 3" xfId="2524" xr:uid="{44D9788D-98F4-415C-BCC0-E2B561BFE329}"/>
    <cellStyle name="Normal 18 8" xfId="2525" xr:uid="{E9974C86-6AF9-4AA9-951F-9D4F8854A422}"/>
    <cellStyle name="Normal 18 8 2" xfId="2526" xr:uid="{F6FC713D-CB41-4636-BF3C-D79D6BDE9341}"/>
    <cellStyle name="Normal 18 9" xfId="2527" xr:uid="{1E2B8018-B75A-4C0C-A95E-32448564E8DB}"/>
    <cellStyle name="Normal 19" xfId="424" xr:uid="{00000000-0005-0000-0000-0000DF010000}"/>
    <cellStyle name="Normal 19 2" xfId="589" xr:uid="{00000000-0005-0000-0000-0000E0010000}"/>
    <cellStyle name="Normal 19 3" xfId="590" xr:uid="{00000000-0005-0000-0000-0000E1010000}"/>
    <cellStyle name="Normal 19 3 2" xfId="591" xr:uid="{00000000-0005-0000-0000-0000E2010000}"/>
    <cellStyle name="Normal 19 4" xfId="592" xr:uid="{00000000-0005-0000-0000-0000E3010000}"/>
    <cellStyle name="Normal 19 5" xfId="2529" xr:uid="{89D5B6E3-8737-4068-BF92-39B08956F8D7}"/>
    <cellStyle name="Normal 19 6" xfId="2530" xr:uid="{98E434D8-BAA8-444A-A130-953D7855BDD4}"/>
    <cellStyle name="Normal 19 7" xfId="2528" xr:uid="{2FA4C6E6-B1EA-4023-B12C-609B81EAA1E6}"/>
    <cellStyle name="Normal 2" xfId="2" xr:uid="{00000000-0005-0000-0000-0000E4010000}"/>
    <cellStyle name="Normal 2 10" xfId="409" xr:uid="{00000000-0005-0000-0000-0000E5010000}"/>
    <cellStyle name="Normal 2 2" xfId="256" xr:uid="{00000000-0005-0000-0000-0000E6010000}"/>
    <cellStyle name="Normal 2 2 2" xfId="257" xr:uid="{00000000-0005-0000-0000-0000E7010000}"/>
    <cellStyle name="Normal 2 2 2 2" xfId="258" xr:uid="{00000000-0005-0000-0000-0000E8010000}"/>
    <cellStyle name="Normal 2 2 2 3" xfId="2531" xr:uid="{D86AD62B-CA3A-4736-ACA8-35E2009ED2C8}"/>
    <cellStyle name="Normal 2 2 3" xfId="259" xr:uid="{00000000-0005-0000-0000-0000E9010000}"/>
    <cellStyle name="Normal 2 2 3 2" xfId="260" xr:uid="{00000000-0005-0000-0000-0000EA010000}"/>
    <cellStyle name="Normal 2 2 3 3" xfId="2532" xr:uid="{0C0005D6-5246-4759-9A6A-569B12573288}"/>
    <cellStyle name="Normal 2 2 3 4" xfId="735" xr:uid="{D9F8ECAA-DEB1-4AD8-A776-529C02898BB4}"/>
    <cellStyle name="Normal 2 2 4" xfId="261" xr:uid="{00000000-0005-0000-0000-0000EB010000}"/>
    <cellStyle name="Normal 2 2 4 2" xfId="262" xr:uid="{00000000-0005-0000-0000-0000EC010000}"/>
    <cellStyle name="Normal 2 2 5" xfId="263" xr:uid="{00000000-0005-0000-0000-0000ED010000}"/>
    <cellStyle name="Normal 2 2 5 10" xfId="3414" xr:uid="{BC00BCFC-0DEE-4194-BD8D-8923D9A298BC}"/>
    <cellStyle name="Normal 2 2 5 12" xfId="3423" xr:uid="{6C88FCAC-DFBA-4A4E-BEDD-B823EB8AC584}"/>
    <cellStyle name="Normal 2 2 5 2" xfId="593" xr:uid="{00000000-0005-0000-0000-0000EE010000}"/>
    <cellStyle name="Normal 2 2 5 3" xfId="594" xr:uid="{00000000-0005-0000-0000-0000EF010000}"/>
    <cellStyle name="Normal 2 2 5 4" xfId="2534" xr:uid="{A024159E-CFD8-4D57-A0DA-80B5ED1B75F8}"/>
    <cellStyle name="Normal 2 2 5 5" xfId="2533" xr:uid="{9E15A444-1E3B-4252-A41B-6291FDE4707C}"/>
    <cellStyle name="Normal 2 2 6" xfId="2535" xr:uid="{9187A8DC-33D8-4886-A73D-8AA052F41570}"/>
    <cellStyle name="Normal 2 2 6 2" xfId="2536" xr:uid="{8A0FE6F0-DE05-4DAD-AF38-7F67CBC91587}"/>
    <cellStyle name="Normal 2 2 6 3" xfId="2537" xr:uid="{06A4B942-F1E7-4EF7-991C-844E45A8CB0E}"/>
    <cellStyle name="Normal 2 2 6 4" xfId="2538" xr:uid="{30FA98D0-7B5D-4301-AF65-745CBBC4BDF9}"/>
    <cellStyle name="Normal 2 3" xfId="264" xr:uid="{00000000-0005-0000-0000-0000F0010000}"/>
    <cellStyle name="Normal 2 3 2" xfId="265" xr:uid="{00000000-0005-0000-0000-0000F1010000}"/>
    <cellStyle name="Normal 2 3 3" xfId="2539" xr:uid="{7FF8FF3C-2CF9-4DF1-B89D-84069C03F123}"/>
    <cellStyle name="Normal 2 3 4" xfId="736" xr:uid="{09E2D054-5AEE-455B-BD41-D64693BE4266}"/>
    <cellStyle name="Normal 2 4" xfId="266" xr:uid="{00000000-0005-0000-0000-0000F2010000}"/>
    <cellStyle name="Normal 2 4 2" xfId="2540" xr:uid="{72FCF4D7-A84F-447A-8617-285C66D33831}"/>
    <cellStyle name="Normal 2 4 3" xfId="2541" xr:uid="{6F64CE9B-B42B-414A-A9C5-981FF37CBF6B}"/>
    <cellStyle name="Normal 2 5" xfId="267" xr:uid="{00000000-0005-0000-0000-0000F3010000}"/>
    <cellStyle name="Normal 2 6" xfId="268" xr:uid="{00000000-0005-0000-0000-0000F4010000}"/>
    <cellStyle name="Normal 2 6 2" xfId="2542" xr:uid="{0309411A-817A-420B-9696-A5CFCA845812}"/>
    <cellStyle name="Normal 2 7" xfId="269" xr:uid="{00000000-0005-0000-0000-0000F5010000}"/>
    <cellStyle name="Normal 2 7 2" xfId="2544" xr:uid="{80AD2407-9A97-4092-B7DA-554838DCB334}"/>
    <cellStyle name="Normal 2 7 3" xfId="2543" xr:uid="{EA06BA06-1175-426D-A3D8-2002C10AD2BD}"/>
    <cellStyle name="Normal 2 8" xfId="2545" xr:uid="{D5A4D738-8893-42FF-A03C-9E4C52C7DBF4}"/>
    <cellStyle name="Normal 2_PLANILLA 2013" xfId="270" xr:uid="{00000000-0005-0000-0000-0000F6010000}"/>
    <cellStyle name="Normal 20" xfId="595" xr:uid="{00000000-0005-0000-0000-0000F7010000}"/>
    <cellStyle name="Normal 20 10" xfId="2546" xr:uid="{DD557B9D-9C61-4BBE-9C43-0CA133ABF893}"/>
    <cellStyle name="Normal 20 10 2" xfId="2547" xr:uid="{4E833E38-0907-4393-BADB-510D1349F606}"/>
    <cellStyle name="Normal 20 10 2 2" xfId="2548" xr:uid="{4D40F7F1-4761-4841-BE76-1F97BF56FE0F}"/>
    <cellStyle name="Normal 20 10 2 2 2" xfId="2549" xr:uid="{B3CACA17-6A1A-4C98-B879-ECC433ECD601}"/>
    <cellStyle name="Normal 20 10 2 3" xfId="2550" xr:uid="{3256B377-9E82-4BD0-8806-3B96A0EA61B5}"/>
    <cellStyle name="Normal 20 10 3" xfId="2551" xr:uid="{381A9123-CFDF-43E7-A5C4-24B0A42E5B1F}"/>
    <cellStyle name="Normal 20 10 3 2" xfId="2552" xr:uid="{8B1C13C3-3CC7-45B2-A436-5C6A0DF556EE}"/>
    <cellStyle name="Normal 20 10 4" xfId="2553" xr:uid="{89B7DFD7-244A-44BA-8B13-DA1406550497}"/>
    <cellStyle name="Normal 20 11" xfId="2554" xr:uid="{C9F48818-2205-4C32-89AF-0E8D2A1C472D}"/>
    <cellStyle name="Normal 20 11 2" xfId="2555" xr:uid="{7593BE34-9E20-4EAF-A578-B3EC845D226F}"/>
    <cellStyle name="Normal 20 11 2 2" xfId="2556" xr:uid="{1E496BAB-1B77-4D87-BF9F-5E23C292038B}"/>
    <cellStyle name="Normal 20 11 3" xfId="2557" xr:uid="{60352413-AE21-4A0C-BC90-FD596C9CBB4C}"/>
    <cellStyle name="Normal 20 12" xfId="2558" xr:uid="{629EB667-204D-4686-AF26-1503B865B39A}"/>
    <cellStyle name="Normal 20 12 2" xfId="2559" xr:uid="{5CF2296B-0AE3-4849-A00E-9862ECA60A64}"/>
    <cellStyle name="Normal 20 13" xfId="2560" xr:uid="{C0070D5C-33D0-42E5-B172-E78C42818A13}"/>
    <cellStyle name="Normal 20 2" xfId="596" xr:uid="{00000000-0005-0000-0000-0000F8010000}"/>
    <cellStyle name="Normal 20 2 10" xfId="2562" xr:uid="{574459AA-E069-4A6F-8F2F-FF4AD8F17CB9}"/>
    <cellStyle name="Normal 20 2 11" xfId="2563" xr:uid="{A5829D40-977E-4C3C-811E-C7E4C80044B3}"/>
    <cellStyle name="Normal 20 2 12" xfId="2561" xr:uid="{1660B415-AA2E-4E5C-A31D-9C26BBB0C486}"/>
    <cellStyle name="Normal 20 2 2" xfId="2564" xr:uid="{74924246-C2CA-4102-A32E-0E6C987D55C5}"/>
    <cellStyle name="Normal 20 2 2 2" xfId="2565" xr:uid="{7C3AF2A5-2255-49E6-A575-5183FB987790}"/>
    <cellStyle name="Normal 20 2 2 2 2" xfId="2566" xr:uid="{A06DDF22-926D-45F3-BF6E-95AA5DF49EDE}"/>
    <cellStyle name="Normal 20 2 2 2 2 2" xfId="2567" xr:uid="{CF48A010-688D-43C9-9498-5E9F990B08DE}"/>
    <cellStyle name="Normal 20 2 2 2 3" xfId="2568" xr:uid="{5A45ABD2-8F26-438C-A8B8-A03D7D312602}"/>
    <cellStyle name="Normal 20 2 2 3" xfId="2569" xr:uid="{A3A100F2-141A-4866-B665-40203733119B}"/>
    <cellStyle name="Normal 20 2 2 3 2" xfId="2570" xr:uid="{52FED42D-4BF4-48D1-AE89-75EDF8682C84}"/>
    <cellStyle name="Normal 20 2 2 4" xfId="2571" xr:uid="{B235AFAD-33D7-4738-AF66-6F23450E27E1}"/>
    <cellStyle name="Normal 20 2 3" xfId="2572" xr:uid="{992409C4-33B6-4360-B82D-5342B877156F}"/>
    <cellStyle name="Normal 20 2 3 2" xfId="2573" xr:uid="{DFBE549C-B9CE-48E8-8B74-6D0440BEA829}"/>
    <cellStyle name="Normal 20 2 3 2 2" xfId="2574" xr:uid="{438B297F-E8A5-4927-803C-5E21FCAD1368}"/>
    <cellStyle name="Normal 20 2 3 2 2 2" xfId="2575" xr:uid="{64BEBDB1-61B4-40CA-B91F-170DF65362C9}"/>
    <cellStyle name="Normal 20 2 3 2 3" xfId="2576" xr:uid="{E2C55C8B-8536-4A62-BF50-61005DDAEAC3}"/>
    <cellStyle name="Normal 20 2 3 3" xfId="2577" xr:uid="{FE60FF02-7F90-45DD-9E66-ED841C1F0334}"/>
    <cellStyle name="Normal 20 2 3 3 2" xfId="2578" xr:uid="{8E965293-5FEF-4E04-8A13-6ECFA56FD21D}"/>
    <cellStyle name="Normal 20 2 3 4" xfId="2579" xr:uid="{644501CC-E36C-4FE1-8120-305B1B58612F}"/>
    <cellStyle name="Normal 20 2 4" xfId="2580" xr:uid="{D24C6EB0-6C10-4B40-8E86-1FE358856D33}"/>
    <cellStyle name="Normal 20 2 4 2" xfId="2581" xr:uid="{73E73779-74E0-4D8B-8176-8234A6527350}"/>
    <cellStyle name="Normal 20 2 4 2 2" xfId="2582" xr:uid="{976C784C-30B4-418F-8329-B0B3700CBA05}"/>
    <cellStyle name="Normal 20 2 4 2 2 2" xfId="2583" xr:uid="{88B07A78-2599-4A5F-9C32-08847395B458}"/>
    <cellStyle name="Normal 20 2 4 2 3" xfId="2584" xr:uid="{16E15753-AE51-4BAD-95E4-A5D11E217914}"/>
    <cellStyle name="Normal 20 2 4 3" xfId="2585" xr:uid="{90FE4AEA-B338-4B9C-A2D7-8C38B17BF3E5}"/>
    <cellStyle name="Normal 20 2 4 3 2" xfId="2586" xr:uid="{63E5CCCE-5EC7-43C5-A21E-D63F7824E234}"/>
    <cellStyle name="Normal 20 2 4 4" xfId="2587" xr:uid="{C76E2823-55A1-43DB-A074-61F263657E54}"/>
    <cellStyle name="Normal 20 2 5" xfId="2588" xr:uid="{5CCBC037-0972-4790-9D5F-CFCB73B1E24B}"/>
    <cellStyle name="Normal 20 2 5 2" xfId="2589" xr:uid="{2EF3E173-E9F3-42B1-8B5F-EDEDAEB29FDF}"/>
    <cellStyle name="Normal 20 2 5 2 2" xfId="2590" xr:uid="{AFCDF720-7704-48EE-93F3-43007F2239FF}"/>
    <cellStyle name="Normal 20 2 5 2 2 2" xfId="2591" xr:uid="{541FA5C2-7401-4BEC-91A5-6CF4AE52887C}"/>
    <cellStyle name="Normal 20 2 5 2 3" xfId="2592" xr:uid="{5420B97E-7B30-4BB9-8C10-91A53D38DDE9}"/>
    <cellStyle name="Normal 20 2 5 3" xfId="2593" xr:uid="{316BD83A-D722-4253-BE20-C962F0806049}"/>
    <cellStyle name="Normal 20 2 5 3 2" xfId="2594" xr:uid="{EDF1350F-1291-4FE1-BE2C-23F9CBF71BB0}"/>
    <cellStyle name="Normal 20 2 5 4" xfId="2595" xr:uid="{89B8F112-7D2D-4910-A896-F734CA2832ED}"/>
    <cellStyle name="Normal 20 2 6" xfId="2596" xr:uid="{F4430C0B-5D66-48FA-852F-A1706A621463}"/>
    <cellStyle name="Normal 20 2 6 2" xfId="2597" xr:uid="{AE42D349-6DD0-4625-A711-2BB83DB1B531}"/>
    <cellStyle name="Normal 20 2 6 2 2" xfId="2598" xr:uid="{5ADA5624-6437-43CC-B2F1-06610BE7E687}"/>
    <cellStyle name="Normal 20 2 6 2 2 2" xfId="2599" xr:uid="{9E0E2ADC-1C87-437F-A0DC-A67F596DA2E9}"/>
    <cellStyle name="Normal 20 2 6 2 3" xfId="2600" xr:uid="{33AE6F52-F045-4F82-887D-0AD76C39BA13}"/>
    <cellStyle name="Normal 20 2 6 3" xfId="2601" xr:uid="{80BFEA31-8A1B-479B-888F-591377C98DFD}"/>
    <cellStyle name="Normal 20 2 6 3 2" xfId="2602" xr:uid="{4637DB5C-78D6-4DF8-9812-D585839E467A}"/>
    <cellStyle name="Normal 20 2 6 4" xfId="2603" xr:uid="{81B83C35-C2CC-4306-8388-711A1F566FD2}"/>
    <cellStyle name="Normal 20 2 7" xfId="2604" xr:uid="{D1976C85-C3E7-4CBD-AF1A-1459AD6A206B}"/>
    <cellStyle name="Normal 20 2 7 2" xfId="2605" xr:uid="{2A0DA678-FCD2-4CC3-95A3-BCDFA5CF0AD2}"/>
    <cellStyle name="Normal 20 2 7 2 2" xfId="2606" xr:uid="{E19FEE51-FC3F-486A-99E5-56D95227E821}"/>
    <cellStyle name="Normal 20 2 7 3" xfId="2607" xr:uid="{8853F9F9-B23D-447F-B094-308CA79EDE82}"/>
    <cellStyle name="Normal 20 2 8" xfId="2608" xr:uid="{240F8C28-E1DE-42AD-A2C1-4D5997EBD126}"/>
    <cellStyle name="Normal 20 2 8 2" xfId="2609" xr:uid="{64AC0E44-6ED4-4D5F-A73F-D215E6EDC8F8}"/>
    <cellStyle name="Normal 20 2 9" xfId="2610" xr:uid="{B745B5B5-4CB9-4F01-A2D3-053122D323DE}"/>
    <cellStyle name="Normal 20 3" xfId="597" xr:uid="{00000000-0005-0000-0000-0000F9010000}"/>
    <cellStyle name="Normal 20 3 2" xfId="2612" xr:uid="{F9719DA0-0E0B-469A-8F74-6C6178659F22}"/>
    <cellStyle name="Normal 20 3 2 2" xfId="2613" xr:uid="{20B5DB9F-FBDC-444B-8B96-2FFC2B171ABB}"/>
    <cellStyle name="Normal 20 3 2 2 2" xfId="2614" xr:uid="{8ED548C6-75D7-45F4-A286-FEEDAF92F938}"/>
    <cellStyle name="Normal 20 3 2 3" xfId="2615" xr:uid="{DAC92E1A-66FC-49AD-8646-E670BE1B38A0}"/>
    <cellStyle name="Normal 20 3 3" xfId="2616" xr:uid="{767B18E1-14CC-4B85-BE86-98936ACF51EE}"/>
    <cellStyle name="Normal 20 3 3 2" xfId="2617" xr:uid="{491AD507-62FB-4E18-A96A-4602436EF175}"/>
    <cellStyle name="Normal 20 3 4" xfId="2618" xr:uid="{5471E429-978F-4EE4-9CAA-9E161012EF88}"/>
    <cellStyle name="Normal 20 3 5" xfId="2619" xr:uid="{60FA89D2-3FC8-479B-BC1C-F675FF825945}"/>
    <cellStyle name="Normal 20 3 6" xfId="2620" xr:uid="{46EA599D-E29E-41AF-9AE9-7FBBDFC40DDE}"/>
    <cellStyle name="Normal 20 3 7" xfId="2611" xr:uid="{9C800A28-B33A-4AEA-BAA6-C19529B882A2}"/>
    <cellStyle name="Normal 20 4" xfId="598" xr:uid="{00000000-0005-0000-0000-0000FA010000}"/>
    <cellStyle name="Normal 20 4 2" xfId="2621" xr:uid="{EA3782DA-DFB5-470D-AAA0-D2F8822ADDDD}"/>
    <cellStyle name="Normal 20 4 2 2" xfId="2622" xr:uid="{B326AEC7-A218-4AD3-B713-FB1469442B5F}"/>
    <cellStyle name="Normal 20 4 2 2 2" xfId="2623" xr:uid="{1BC2B441-94C7-4728-B54F-32AA13E8ACE2}"/>
    <cellStyle name="Normal 20 4 2 3" xfId="2624" xr:uid="{A59C8F6C-3431-4DE9-9D76-8648D9A30FA1}"/>
    <cellStyle name="Normal 20 4 3" xfId="2625" xr:uid="{71C414D2-9AEA-46AC-8980-3F863A668EBA}"/>
    <cellStyle name="Normal 20 4 3 2" xfId="2626" xr:uid="{2971456E-3B43-4015-8405-258FDABA63FC}"/>
    <cellStyle name="Normal 20 4 4" xfId="2627" xr:uid="{E2048F02-F7BE-48D0-9F60-D2C1F4AEAE54}"/>
    <cellStyle name="Normal 20 5" xfId="2628" xr:uid="{42182659-0D6F-487D-ADB3-B5C450A7AED6}"/>
    <cellStyle name="Normal 20 5 2" xfId="2629" xr:uid="{447BB7DF-888F-4382-8A49-B438B5D309B4}"/>
    <cellStyle name="Normal 20 5 2 2" xfId="2630" xr:uid="{29A21846-54D4-4F00-AC39-8230CB1F3AF0}"/>
    <cellStyle name="Normal 20 5 2 2 2" xfId="2631" xr:uid="{584CEF06-1DCE-47B8-981C-AADA9A039ECD}"/>
    <cellStyle name="Normal 20 5 2 3" xfId="2632" xr:uid="{B8C619B4-9A21-44F8-AFDE-3A0A4D121F70}"/>
    <cellStyle name="Normal 20 5 3" xfId="2633" xr:uid="{01E26ED8-E98E-4105-965B-9E2CFD551499}"/>
    <cellStyle name="Normal 20 5 3 2" xfId="2634" xr:uid="{23775C28-1AC8-4F79-949E-89886650F902}"/>
    <cellStyle name="Normal 20 5 4" xfId="2635" xr:uid="{6F7AD6CB-8DF9-41E7-80D3-B5DE13B1B1BF}"/>
    <cellStyle name="Normal 20 6" xfId="2636" xr:uid="{A0124089-87D4-48E1-B27D-B035562F39AB}"/>
    <cellStyle name="Normal 20 6 2" xfId="2637" xr:uid="{6B730FDC-188C-405C-AEF2-4CF9A1464252}"/>
    <cellStyle name="Normal 20 6 2 2" xfId="2638" xr:uid="{7A3D7F96-85CF-4807-BC9A-08D131293AEC}"/>
    <cellStyle name="Normal 20 6 2 2 2" xfId="2639" xr:uid="{0F7AA285-687F-4370-9EC7-BBCB0F402CB4}"/>
    <cellStyle name="Normal 20 6 2 3" xfId="2640" xr:uid="{2A57A15C-D1F8-4184-A708-0876DB0FB85F}"/>
    <cellStyle name="Normal 20 6 3" xfId="2641" xr:uid="{258C3628-7E96-4D70-B243-146663BB5593}"/>
    <cellStyle name="Normal 20 6 3 2" xfId="2642" xr:uid="{86E48BDE-7AEE-4CB7-A3E6-3B94398EFD03}"/>
    <cellStyle name="Normal 20 6 4" xfId="2643" xr:uid="{5B6DC541-F184-42A2-BDEA-A4140DB90336}"/>
    <cellStyle name="Normal 20 7" xfId="2644" xr:uid="{2098497A-6BD4-495E-AC20-6D4AA327CAED}"/>
    <cellStyle name="Normal 20 7 2" xfId="2645" xr:uid="{042ACF13-3CD8-4D1C-A62E-1DB51B4228FD}"/>
    <cellStyle name="Normal 20 7 2 2" xfId="2646" xr:uid="{F6B6C268-3C16-47FE-920D-F132C57F19AF}"/>
    <cellStyle name="Normal 20 7 2 2 2" xfId="2647" xr:uid="{D2DD76A3-AFF9-4462-BCD5-65EB83F7695E}"/>
    <cellStyle name="Normal 20 7 2 3" xfId="2648" xr:uid="{31911F29-0D17-455C-8BE7-E17C5A320E2B}"/>
    <cellStyle name="Normal 20 7 3" xfId="2649" xr:uid="{5FC3D789-88AB-41EC-A975-06FE2049D350}"/>
    <cellStyle name="Normal 20 7 3 2" xfId="2650" xr:uid="{7562D67E-F899-4378-8884-48942317D5E2}"/>
    <cellStyle name="Normal 20 7 4" xfId="2651" xr:uid="{483DE20D-0FD5-4C14-9CD5-7F0EAF702788}"/>
    <cellStyle name="Normal 20 8" xfId="2652" xr:uid="{BFC70177-FF64-4F7E-A3CF-662CFCE536D8}"/>
    <cellStyle name="Normal 20 8 2" xfId="2653" xr:uid="{14CFBCFB-BC4E-4A78-9B18-53E36987D109}"/>
    <cellStyle name="Normal 20 8 2 2" xfId="2654" xr:uid="{3C837E09-EF3C-4700-AE9B-75F1CBF18CF2}"/>
    <cellStyle name="Normal 20 8 2 2 2" xfId="2655" xr:uid="{B63A383B-F263-49B2-B956-AB05B27B8F93}"/>
    <cellStyle name="Normal 20 8 2 3" xfId="2656" xr:uid="{3E288D7F-0596-46BF-9D5E-C3B15BC06A56}"/>
    <cellStyle name="Normal 20 8 3" xfId="2657" xr:uid="{2ED13C43-A421-4B1F-A0F5-BEFD4253DBC2}"/>
    <cellStyle name="Normal 20 8 3 2" xfId="2658" xr:uid="{B7FDC3B6-B016-4399-82FF-74197D73CFAE}"/>
    <cellStyle name="Normal 20 8 4" xfId="2659" xr:uid="{4BBC344A-F3D9-4DE5-9E9A-9C0A2D42481E}"/>
    <cellStyle name="Normal 20 9" xfId="2660" xr:uid="{725E12CF-07A6-4B29-92BC-4E78F4056F77}"/>
    <cellStyle name="Normal 20 9 2" xfId="2661" xr:uid="{E1E872F8-0C6E-4F23-9CCD-91F158C990F5}"/>
    <cellStyle name="Normal 20 9 2 2" xfId="2662" xr:uid="{7BB3C9F9-C709-48D5-84D7-FBADFDB520BE}"/>
    <cellStyle name="Normal 20 9 2 2 2" xfId="2663" xr:uid="{82CF5918-521E-4194-BC3C-F00790C15AD7}"/>
    <cellStyle name="Normal 20 9 2 3" xfId="2664" xr:uid="{EB3B0B19-876E-4D0F-B326-7C6B90391C85}"/>
    <cellStyle name="Normal 20 9 3" xfId="2665" xr:uid="{97C4BCC4-2076-42C6-879A-3D2B06EA43C1}"/>
    <cellStyle name="Normal 20 9 3 2" xfId="2666" xr:uid="{106F710C-611B-418F-B4AC-52231A130F38}"/>
    <cellStyle name="Normal 20 9 4" xfId="2667" xr:uid="{0279614B-DB39-4D29-8D8C-26570C98E9DF}"/>
    <cellStyle name="Normal 21" xfId="599" xr:uid="{00000000-0005-0000-0000-0000FB010000}"/>
    <cellStyle name="Normal 21 2" xfId="600" xr:uid="{00000000-0005-0000-0000-0000FC010000}"/>
    <cellStyle name="Normal 21 2 2" xfId="601" xr:uid="{00000000-0005-0000-0000-0000FD010000}"/>
    <cellStyle name="Normal 21 2 2 2" xfId="2668" xr:uid="{C3AA0840-FB5E-495E-BEDE-EA8E7649DDD4}"/>
    <cellStyle name="Normal 21 2 2 2 2" xfId="2669" xr:uid="{7B271E1E-A82C-4889-BE45-98404A8C57CC}"/>
    <cellStyle name="Normal 21 2 2 3" xfId="2670" xr:uid="{0E325DB2-4A9F-4A44-AC4A-D38EE3A048ED}"/>
    <cellStyle name="Normal 21 2 3" xfId="2671" xr:uid="{45676515-4B92-4E20-AAF2-5470A00FF900}"/>
    <cellStyle name="Normal 21 2 3 2" xfId="2672" xr:uid="{D6B4C07E-B04F-4F8A-AA07-52794BB8478F}"/>
    <cellStyle name="Normal 21 2 4" xfId="2673" xr:uid="{339E61EC-79C2-497A-8FA0-198D0829C718}"/>
    <cellStyle name="Normal 21 3" xfId="602" xr:uid="{00000000-0005-0000-0000-0000FE010000}"/>
    <cellStyle name="Normal 21 3 2" xfId="2674" xr:uid="{1D3E194F-4026-4F6A-B65F-26F95C0AF002}"/>
    <cellStyle name="Normal 21 3 2 2" xfId="2675" xr:uid="{B03134D0-1919-4EC8-A7B5-93F98D6D616B}"/>
    <cellStyle name="Normal 21 3 2 2 2" xfId="2676" xr:uid="{C37973D6-7CE5-4429-959A-4368B8FEFC37}"/>
    <cellStyle name="Normal 21 3 2 3" xfId="2677" xr:uid="{50C2E0BD-191A-45D7-B058-5CB8B946F6B1}"/>
    <cellStyle name="Normal 21 3 3" xfId="2678" xr:uid="{D6013F88-E3BF-4711-B914-5A0C140A805E}"/>
    <cellStyle name="Normal 21 3 3 2" xfId="2679" xr:uid="{6D96C96D-B53C-4B6B-A8BB-9F7AB8C31C0C}"/>
    <cellStyle name="Normal 21 3 4" xfId="2680" xr:uid="{4466CBE0-5F85-4D94-B145-E543BC28E766}"/>
    <cellStyle name="Normal 21 4" xfId="2681" xr:uid="{74493798-A8A7-480F-BB1C-DFF24D1DB68B}"/>
    <cellStyle name="Normal 21 4 2" xfId="2682" xr:uid="{06BA22EC-79F2-4324-BDC9-AF5FB01E48DF}"/>
    <cellStyle name="Normal 21 4 2 2" xfId="2683" xr:uid="{54675ACD-4930-4DF8-ACFA-2D86A73751CA}"/>
    <cellStyle name="Normal 21 4 2 2 2" xfId="2684" xr:uid="{4A63526F-7BAD-4E6B-A68A-D80B2C462B7C}"/>
    <cellStyle name="Normal 21 4 2 3" xfId="2685" xr:uid="{8F04B4AE-E6DC-4CA5-ABC7-EFFD3D741A1C}"/>
    <cellStyle name="Normal 21 4 3" xfId="2686" xr:uid="{C942B303-8FB9-426F-AB55-8A00FCAA1B12}"/>
    <cellStyle name="Normal 21 4 3 2" xfId="2687" xr:uid="{42BAB26E-22F9-4C9E-95BD-9D2D8D5C1F30}"/>
    <cellStyle name="Normal 21 4 4" xfId="2688" xr:uid="{8CBF6766-8364-427E-82F4-90413C1B9456}"/>
    <cellStyle name="Normal 21 5" xfId="2689" xr:uid="{F665DBE2-7F11-4004-8DAE-CE727DF2F354}"/>
    <cellStyle name="Normal 21 5 2" xfId="2690" xr:uid="{37A9CDCA-71D9-4890-9D3C-2FA5C8D3EA1E}"/>
    <cellStyle name="Normal 21 5 2 2" xfId="2691" xr:uid="{2EA2D9A6-056E-4D0A-B68B-6086E3D83924}"/>
    <cellStyle name="Normal 21 5 2 2 2" xfId="2692" xr:uid="{D0C0A87F-4CC2-41BA-A218-1FC1182572E6}"/>
    <cellStyle name="Normal 21 5 2 3" xfId="2693" xr:uid="{39DD8D88-76B9-45D7-A48B-B3AA8B2DB19D}"/>
    <cellStyle name="Normal 21 5 3" xfId="2694" xr:uid="{F672FF89-8335-4628-8FDF-5BE68450E7EF}"/>
    <cellStyle name="Normal 21 5 3 2" xfId="2695" xr:uid="{CCF08075-B8DD-484B-BEC5-1EEB0459B64B}"/>
    <cellStyle name="Normal 21 5 4" xfId="2696" xr:uid="{06668F89-12CE-4ABC-9860-9129616C082A}"/>
    <cellStyle name="Normal 21 6" xfId="2697" xr:uid="{23B2D071-6D5F-46D9-B1BF-CFD0F130536D}"/>
    <cellStyle name="Normal 21 6 2" xfId="2698" xr:uid="{1D99D349-A844-4FF9-94CB-17DD46F11340}"/>
    <cellStyle name="Normal 21 6 2 2" xfId="2699" xr:uid="{953DF771-7344-4CA0-94B6-B458A7543583}"/>
    <cellStyle name="Normal 21 6 2 2 2" xfId="2700" xr:uid="{CE85BED9-70F0-4385-B1A2-A72385E8D162}"/>
    <cellStyle name="Normal 21 6 2 3" xfId="2701" xr:uid="{8F45DC58-B062-42AD-BEAB-83DF1069ED40}"/>
    <cellStyle name="Normal 21 6 3" xfId="2702" xr:uid="{E0B19FDC-E362-40E8-A567-7E8047DF01A4}"/>
    <cellStyle name="Normal 21 6 3 2" xfId="2703" xr:uid="{82B3D467-EFC9-41C8-9792-B69CF1A57F5F}"/>
    <cellStyle name="Normal 21 6 4" xfId="2704" xr:uid="{2A24BC83-2CCA-4BD9-A9B3-84F8F6D4FE98}"/>
    <cellStyle name="Normal 21 7" xfId="2705" xr:uid="{CF026741-CE60-4BAA-B6D0-78295AA3613B}"/>
    <cellStyle name="Normal 21 7 2" xfId="2706" xr:uid="{D3EF17BE-3651-4D13-BB79-3DCAE6B3F593}"/>
    <cellStyle name="Normal 21 7 2 2" xfId="2707" xr:uid="{66527404-ADFE-4F3A-B73C-285BB6622428}"/>
    <cellStyle name="Normal 21 7 3" xfId="2708" xr:uid="{D4D36A3F-65AB-4BEE-A492-41580D348AAE}"/>
    <cellStyle name="Normal 21 8" xfId="2709" xr:uid="{D2696030-0508-4687-A925-A45F761EC7DB}"/>
    <cellStyle name="Normal 21 8 2" xfId="2710" xr:uid="{B72A5E5E-C58F-467D-88FA-E3FEE787B694}"/>
    <cellStyle name="Normal 21 9" xfId="2711" xr:uid="{AFD5F81C-93B7-4B01-A118-D22890AC5C45}"/>
    <cellStyle name="Normal 22" xfId="603" xr:uid="{00000000-0005-0000-0000-0000FF010000}"/>
    <cellStyle name="Normal 22 10" xfId="3424" xr:uid="{FC316F33-2E03-494C-8D6B-BCFF62D07621}"/>
    <cellStyle name="Normal 22 2" xfId="604" xr:uid="{00000000-0005-0000-0000-000000020000}"/>
    <cellStyle name="Normal 22 2 2" xfId="2712" xr:uid="{47CD1C44-A2B2-48F6-A96F-7E39F730DD81}"/>
    <cellStyle name="Normal 22 2 2 2" xfId="2713" xr:uid="{177BD868-0B78-4FE8-99EE-9151FF38636D}"/>
    <cellStyle name="Normal 22 2 2 2 2" xfId="2714" xr:uid="{BDABB8F0-90AD-4A25-9402-928CDFC4F6F1}"/>
    <cellStyle name="Normal 22 2 2 3" xfId="2715" xr:uid="{FBABC15D-AF39-4615-80E5-97470ABA5638}"/>
    <cellStyle name="Normal 22 2 3" xfId="2716" xr:uid="{1D572FCD-7AD5-4CDA-B44A-39030F238501}"/>
    <cellStyle name="Normal 22 2 3 2" xfId="2717" xr:uid="{52919BF5-89F8-4176-84CC-2EC78D88D869}"/>
    <cellStyle name="Normal 22 2 4" xfId="2718" xr:uid="{B30E8099-3D30-4E22-9A9B-E066B93A585F}"/>
    <cellStyle name="Normal 22 3" xfId="2719" xr:uid="{26F86A1B-1F53-4E2B-8E52-7E60278F4811}"/>
    <cellStyle name="Normal 22 3 2" xfId="2720" xr:uid="{12316F3B-6801-42FD-9303-4A9594FD667F}"/>
    <cellStyle name="Normal 22 3 2 2" xfId="2721" xr:uid="{186D9896-6822-4F81-9993-316256045691}"/>
    <cellStyle name="Normal 22 3 2 2 2" xfId="2722" xr:uid="{57E62C3B-4F88-439B-9B10-93E8E13B4CAB}"/>
    <cellStyle name="Normal 22 3 2 3" xfId="2723" xr:uid="{5DE8C897-554A-4E04-8B92-9C387EB9178C}"/>
    <cellStyle name="Normal 22 3 3" xfId="2724" xr:uid="{D46784F3-DAAD-47BA-9827-1D0FA0975EC9}"/>
    <cellStyle name="Normal 22 3 3 2" xfId="2725" xr:uid="{98F0A206-9AED-4B24-B15A-4098A5C391D6}"/>
    <cellStyle name="Normal 22 3 4" xfId="2726" xr:uid="{DA8102E3-8D37-4D84-8623-4555667CA35A}"/>
    <cellStyle name="Normal 22 4" xfId="2727" xr:uid="{39C00BD5-5301-4F9D-A20B-113B01705D0A}"/>
    <cellStyle name="Normal 22 4 2" xfId="2728" xr:uid="{DFB1591D-8AAB-4171-82FB-DE00A68B01CD}"/>
    <cellStyle name="Normal 22 4 2 2" xfId="2729" xr:uid="{A9A72C3C-BE17-4BF9-A7F3-006C552CBABC}"/>
    <cellStyle name="Normal 22 4 2 2 2" xfId="2730" xr:uid="{A8998536-CC44-4FC9-B03F-2DAD49220F10}"/>
    <cellStyle name="Normal 22 4 2 3" xfId="2731" xr:uid="{A0E5A2F5-55A6-4663-87F0-BDEFC9AE7DA1}"/>
    <cellStyle name="Normal 22 4 3" xfId="2732" xr:uid="{0C89CACF-FABB-4FDF-88A9-C5C2A63BBD1D}"/>
    <cellStyle name="Normal 22 4 3 2" xfId="2733" xr:uid="{7B4AB196-48EA-4CCF-8FC0-767ABBB35D5A}"/>
    <cellStyle name="Normal 22 4 4" xfId="2734" xr:uid="{2FDDB744-020C-40BD-A54C-630A3A30D908}"/>
    <cellStyle name="Normal 22 5" xfId="2735" xr:uid="{DEAB8F33-45CF-451B-9D77-0CFDD5A4944A}"/>
    <cellStyle name="Normal 22 5 2" xfId="2736" xr:uid="{69EC36C7-F8C4-46C7-919A-16663EE9B78A}"/>
    <cellStyle name="Normal 22 5 2 2" xfId="2737" xr:uid="{7A123B4C-FC28-4AE2-A43D-0017231AD67E}"/>
    <cellStyle name="Normal 22 5 2 2 2" xfId="2738" xr:uid="{81EDACBC-56CF-4E4C-9446-EC8304D4EB92}"/>
    <cellStyle name="Normal 22 5 2 3" xfId="2739" xr:uid="{28413616-B97F-47AE-B274-06E05F443124}"/>
    <cellStyle name="Normal 22 5 3" xfId="2740" xr:uid="{6CAD4ADF-04E9-4262-A77A-523D2B624E9F}"/>
    <cellStyle name="Normal 22 5 3 2" xfId="2741" xr:uid="{819A327E-DAC3-4004-909E-3AC7302065D0}"/>
    <cellStyle name="Normal 22 5 4" xfId="2742" xr:uid="{128FD863-B931-4FF5-B0E2-5D254645BA9F}"/>
    <cellStyle name="Normal 22 6" xfId="2743" xr:uid="{F9325CFB-7ACE-4BCA-8604-B309CD9048A9}"/>
    <cellStyle name="Normal 22 6 2" xfId="2744" xr:uid="{78B20D7D-9267-4651-88DB-9F5C5161DEFB}"/>
    <cellStyle name="Normal 22 6 2 2" xfId="2745" xr:uid="{D5B74453-34DE-4F50-920E-524A45E521B5}"/>
    <cellStyle name="Normal 22 6 2 2 2" xfId="2746" xr:uid="{1D40D6E5-BD24-4CD6-8D72-199CE8F6CF23}"/>
    <cellStyle name="Normal 22 6 2 3" xfId="2747" xr:uid="{159DB531-7D6C-4674-BD02-9374A7538E40}"/>
    <cellStyle name="Normal 22 6 3" xfId="2748" xr:uid="{51EBB439-BDA9-48A7-B130-4FF46151F943}"/>
    <cellStyle name="Normal 22 6 3 2" xfId="2749" xr:uid="{188E68BE-42F6-4E32-8A10-4EDBDD69707B}"/>
    <cellStyle name="Normal 22 6 4" xfId="2750" xr:uid="{B7E1308A-7DDA-492C-903E-906A9F96FDAD}"/>
    <cellStyle name="Normal 22 7" xfId="2751" xr:uid="{8265510A-F2AC-4EB3-89ED-437D5D1E541D}"/>
    <cellStyle name="Normal 22 7 2" xfId="2752" xr:uid="{39DE1587-7806-4B19-8408-F716E9A75037}"/>
    <cellStyle name="Normal 22 7 2 2" xfId="2753" xr:uid="{100131BF-AF39-4CE4-B01C-E3BF8CD4AE78}"/>
    <cellStyle name="Normal 22 7 3" xfId="2754" xr:uid="{1C79C94C-22FF-4A9E-8B33-113220101452}"/>
    <cellStyle name="Normal 22 8" xfId="2755" xr:uid="{BA0F8174-5947-4DE7-A4B2-929A27D7EC6D}"/>
    <cellStyle name="Normal 22 8 2" xfId="2756" xr:uid="{B7A46368-6739-4B86-86C5-557AAC9C28CC}"/>
    <cellStyle name="Normal 22 9" xfId="2757" xr:uid="{62AD3F03-7CD7-4A74-AFA3-297589EC46AB}"/>
    <cellStyle name="Normal 23" xfId="605" xr:uid="{00000000-0005-0000-0000-000001020000}"/>
    <cellStyle name="Normal 23 2" xfId="606" xr:uid="{00000000-0005-0000-0000-000002020000}"/>
    <cellStyle name="Normal 23 2 2" xfId="607" xr:uid="{00000000-0005-0000-0000-000003020000}"/>
    <cellStyle name="Normal 23 2 2 2" xfId="2758" xr:uid="{9FC6550F-C1B2-4FC1-93D9-9DF8384E93A3}"/>
    <cellStyle name="Normal 23 2 2 2 2" xfId="2759" xr:uid="{88E330CE-820C-4EC3-BF9C-8D957C4C554C}"/>
    <cellStyle name="Normal 23 2 2 3" xfId="2760" xr:uid="{1A416DF5-3BF1-4E83-957C-998A2B3E67B1}"/>
    <cellStyle name="Normal 23 2 3" xfId="2761" xr:uid="{82980775-993B-4429-9E2B-50227F1C8BD3}"/>
    <cellStyle name="Normal 23 2 3 2" xfId="2762" xr:uid="{A80E3FEA-4AD4-404D-8125-090E9FB5DFFE}"/>
    <cellStyle name="Normal 23 2 4" xfId="2763" xr:uid="{F474FF1E-3EB4-47CF-A025-CE0CE63C172A}"/>
    <cellStyle name="Normal 23 3" xfId="608" xr:uid="{00000000-0005-0000-0000-000004020000}"/>
    <cellStyle name="Normal 23 3 2" xfId="2764" xr:uid="{152389A4-5129-4F7D-8EC8-4D190BF23A2B}"/>
    <cellStyle name="Normal 23 3 2 2" xfId="2765" xr:uid="{AEE5CCCA-2021-4C7B-BE0B-6448EB2FFBFD}"/>
    <cellStyle name="Normal 23 3 2 2 2" xfId="2766" xr:uid="{85F8F5A2-B5BD-4730-B91C-FA98441A9595}"/>
    <cellStyle name="Normal 23 3 2 3" xfId="2767" xr:uid="{D6F160A5-EB6A-4FCE-8BC2-EB9CBA4BAD82}"/>
    <cellStyle name="Normal 23 3 3" xfId="2768" xr:uid="{82329947-C46F-44FF-80B3-A809AB88A93B}"/>
    <cellStyle name="Normal 23 3 3 2" xfId="2769" xr:uid="{EC1BADEC-4573-4F61-8DBB-E6C23FF5A390}"/>
    <cellStyle name="Normal 23 3 4" xfId="2770" xr:uid="{43837389-F112-46E0-9C51-240F82B97CCE}"/>
    <cellStyle name="Normal 23 4" xfId="2771" xr:uid="{52A86F91-CAE2-4A7F-A0F0-6BD2F9010629}"/>
    <cellStyle name="Normal 23 4 2" xfId="2772" xr:uid="{86BCAA0E-ED72-4FE3-B309-44718EBCE02B}"/>
    <cellStyle name="Normal 23 4 2 2" xfId="2773" xr:uid="{C0BC15D3-2F4F-4125-940F-517E9A4FC6E9}"/>
    <cellStyle name="Normal 23 4 2 2 2" xfId="2774" xr:uid="{8E3BB0E4-1370-469A-B42D-2E4AA1C539D5}"/>
    <cellStyle name="Normal 23 4 2 3" xfId="2775" xr:uid="{D3B227A3-5072-4D18-8D88-05CCE0C9D8AB}"/>
    <cellStyle name="Normal 23 4 3" xfId="2776" xr:uid="{BD0D1700-7697-40D7-BABE-36779D911B9B}"/>
    <cellStyle name="Normal 23 4 3 2" xfId="2777" xr:uid="{802488DA-04BF-4841-B0D3-B3ACB7D133DE}"/>
    <cellStyle name="Normal 23 4 4" xfId="2778" xr:uid="{6AADDAC9-7F65-4B8A-983D-6D3108F12D18}"/>
    <cellStyle name="Normal 23 5" xfId="2779" xr:uid="{0E2A12AE-9309-488A-8EB1-F58A2237557B}"/>
    <cellStyle name="Normal 23 5 2" xfId="2780" xr:uid="{71FDBF4A-C048-492C-BEA6-63137FE46F41}"/>
    <cellStyle name="Normal 23 5 2 2" xfId="2781" xr:uid="{D96AFB9B-8F42-4F55-88D8-199D4100CBD9}"/>
    <cellStyle name="Normal 23 5 2 2 2" xfId="2782" xr:uid="{B18BDF3C-1C15-4A68-BEE0-F4978760BEBC}"/>
    <cellStyle name="Normal 23 5 2 3" xfId="2783" xr:uid="{0F4D5A15-1EEF-4606-81A1-B96DCF4EA396}"/>
    <cellStyle name="Normal 23 5 3" xfId="2784" xr:uid="{98EDE2DC-6E4F-4C20-9AD6-381C78353699}"/>
    <cellStyle name="Normal 23 5 3 2" xfId="2785" xr:uid="{E18FE3D3-168D-4745-BE59-7B710317D155}"/>
    <cellStyle name="Normal 23 5 4" xfId="2786" xr:uid="{BBE82182-E889-4CA4-AC5F-CFDD5B2EE15F}"/>
    <cellStyle name="Normal 23 6" xfId="2787" xr:uid="{3E698BE7-66EF-4603-9108-201BCDC01B52}"/>
    <cellStyle name="Normal 23 6 2" xfId="2788" xr:uid="{F4F2B4A7-C98B-4716-8851-22E3435B51B6}"/>
    <cellStyle name="Normal 23 6 2 2" xfId="2789" xr:uid="{DA00AC47-33E8-4880-A4C9-D33E40CC7837}"/>
    <cellStyle name="Normal 23 6 2 2 2" xfId="2790" xr:uid="{2B9AB01A-B1F9-4FA1-9495-11F563FEEE64}"/>
    <cellStyle name="Normal 23 6 2 3" xfId="2791" xr:uid="{7D4FABBF-82F5-4D10-B3A3-376A9C75A192}"/>
    <cellStyle name="Normal 23 6 3" xfId="2792" xr:uid="{0C3DD11C-72AF-4C2B-B654-2F46F6127BB6}"/>
    <cellStyle name="Normal 23 6 3 2" xfId="2793" xr:uid="{F9025C44-5B61-4417-B3B7-02194B6DD264}"/>
    <cellStyle name="Normal 23 6 4" xfId="2794" xr:uid="{58121B38-3C0F-48FA-AA72-50CF48519451}"/>
    <cellStyle name="Normal 23 7" xfId="2795" xr:uid="{5BE1326B-0DEC-4F2B-BD7F-03D54B56ADF2}"/>
    <cellStyle name="Normal 23 7 2" xfId="2796" xr:uid="{F1CA8958-884B-4BA4-8B0E-2793FFF8C297}"/>
    <cellStyle name="Normal 23 7 2 2" xfId="2797" xr:uid="{7F0531F0-98A7-4CF2-AD97-B48A5B677C05}"/>
    <cellStyle name="Normal 23 7 3" xfId="2798" xr:uid="{C6C7BE83-703F-4232-82BC-8CA1EF7E1666}"/>
    <cellStyle name="Normal 23 8" xfId="2799" xr:uid="{A9AACE38-85AD-4C84-8194-A5830E234108}"/>
    <cellStyle name="Normal 23 8 2" xfId="2800" xr:uid="{AC182797-4269-471F-984F-7A2BEE056352}"/>
    <cellStyle name="Normal 23 9" xfId="2801" xr:uid="{79A66BE0-C20E-4154-AEC1-B5BCF96148F1}"/>
    <cellStyle name="Normal 24" xfId="609" xr:uid="{00000000-0005-0000-0000-000005020000}"/>
    <cellStyle name="Normal 24 2" xfId="610" xr:uid="{00000000-0005-0000-0000-000006020000}"/>
    <cellStyle name="Normal 24 2 2" xfId="2802" xr:uid="{112A1A8F-2F88-437C-8F14-11A8A4F5D75D}"/>
    <cellStyle name="Normal 24 2 2 2" xfId="2803" xr:uid="{F3F0AE93-EF73-412F-9AF9-1E00CDD1BEB5}"/>
    <cellStyle name="Normal 24 2 2 2 2" xfId="2804" xr:uid="{CF035AC6-65B2-433D-BC03-A0B03B49D745}"/>
    <cellStyle name="Normal 24 2 2 3" xfId="2805" xr:uid="{D294ECC1-4206-4659-B689-61541BE4BFDA}"/>
    <cellStyle name="Normal 24 2 3" xfId="2806" xr:uid="{4612F42B-2512-49F2-83E0-5BC747871EBF}"/>
    <cellStyle name="Normal 24 2 3 2" xfId="2807" xr:uid="{5744DECA-B5F7-4ED1-9258-9B1DA3757ED8}"/>
    <cellStyle name="Normal 24 2 4" xfId="2808" xr:uid="{2F172CBA-CFCB-4C6C-8460-C7191014256F}"/>
    <cellStyle name="Normal 24 3" xfId="2809" xr:uid="{D61A3F58-DEF7-4E77-809D-C8CB3609A365}"/>
    <cellStyle name="Normal 24 3 2" xfId="2810" xr:uid="{6255EF56-CB8E-4D3D-8369-12E8D0138F85}"/>
    <cellStyle name="Normal 24 3 2 2" xfId="2811" xr:uid="{4BBB68CA-7BA5-4906-B6FB-D8457E9AA865}"/>
    <cellStyle name="Normal 24 3 2 2 2" xfId="2812" xr:uid="{3C68D5F9-7A65-4778-8000-4463DB77DB15}"/>
    <cellStyle name="Normal 24 3 2 3" xfId="2813" xr:uid="{D8FA5ED0-19BC-4A58-948B-B719D1E98214}"/>
    <cellStyle name="Normal 24 3 3" xfId="2814" xr:uid="{079629B5-39C5-46D9-A499-6572C33F2E3A}"/>
    <cellStyle name="Normal 24 3 3 2" xfId="2815" xr:uid="{4361D4F8-D44D-409D-AA1A-DFE3BC1CD44D}"/>
    <cellStyle name="Normal 24 3 4" xfId="2816" xr:uid="{FE52B425-2363-4D52-8441-B54D40ADEACB}"/>
    <cellStyle name="Normal 24 4" xfId="2817" xr:uid="{5C09BD49-08DD-4929-ADD8-332C2CB23246}"/>
    <cellStyle name="Normal 24 4 2" xfId="2818" xr:uid="{274319D5-D326-4802-9163-96D584E5AB5A}"/>
    <cellStyle name="Normal 24 4 2 2" xfId="2819" xr:uid="{26012D8D-40B8-477D-B332-3F1AFCCF79F5}"/>
    <cellStyle name="Normal 24 4 3" xfId="2820" xr:uid="{065125DE-D32A-4280-B38E-517350D71D62}"/>
    <cellStyle name="Normal 24 5" xfId="2821" xr:uid="{EEB4EFFC-31FB-4133-A168-524CC7DB451A}"/>
    <cellStyle name="Normal 24 5 2" xfId="2822" xr:uid="{E4192829-B739-481B-9365-4C0C18426E05}"/>
    <cellStyle name="Normal 24 6" xfId="2823" xr:uid="{9B62596B-BEEF-4CEC-976F-2CAA6E9450F9}"/>
    <cellStyle name="Normal 25" xfId="611" xr:uid="{00000000-0005-0000-0000-000007020000}"/>
    <cellStyle name="Normal 25 2" xfId="612" xr:uid="{00000000-0005-0000-0000-000008020000}"/>
    <cellStyle name="Normal 25 2 2" xfId="613" xr:uid="{00000000-0005-0000-0000-000009020000}"/>
    <cellStyle name="Normal 25 2 2 2" xfId="614" xr:uid="{00000000-0005-0000-0000-00000A020000}"/>
    <cellStyle name="Normal 25 2 2 2 2" xfId="615" xr:uid="{00000000-0005-0000-0000-00000B020000}"/>
    <cellStyle name="Normal 25 2 2 3" xfId="616" xr:uid="{00000000-0005-0000-0000-00000C020000}"/>
    <cellStyle name="Normal 25 2 2 3 2" xfId="617" xr:uid="{00000000-0005-0000-0000-00000D020000}"/>
    <cellStyle name="Normal 25 2 2 4" xfId="618" xr:uid="{00000000-0005-0000-0000-00000E020000}"/>
    <cellStyle name="Normal 25 2 2 4 2" xfId="619" xr:uid="{00000000-0005-0000-0000-00000F020000}"/>
    <cellStyle name="Normal 25 2 2 4 2 2" xfId="620" xr:uid="{00000000-0005-0000-0000-000010020000}"/>
    <cellStyle name="Normal 25 2 2 4 3" xfId="621" xr:uid="{00000000-0005-0000-0000-000011020000}"/>
    <cellStyle name="Normal 25 2 2 5" xfId="622" xr:uid="{00000000-0005-0000-0000-000012020000}"/>
    <cellStyle name="Normal 25 2 3" xfId="623" xr:uid="{00000000-0005-0000-0000-000013020000}"/>
    <cellStyle name="Normal 25 3" xfId="624" xr:uid="{00000000-0005-0000-0000-000014020000}"/>
    <cellStyle name="Normal 25 3 2" xfId="2824" xr:uid="{8ACF6FAC-329B-4F5B-9A9B-A2B962607C96}"/>
    <cellStyle name="Normal 25 4" xfId="2825" xr:uid="{BC7D09A4-D64B-4745-96D2-12CA402475CD}"/>
    <cellStyle name="Normal 26" xfId="625" xr:uid="{00000000-0005-0000-0000-000015020000}"/>
    <cellStyle name="Normal 26 2" xfId="626" xr:uid="{00000000-0005-0000-0000-000016020000}"/>
    <cellStyle name="Normal 26 2 2" xfId="627" xr:uid="{00000000-0005-0000-0000-000017020000}"/>
    <cellStyle name="Normal 26 2 2 2" xfId="2826" xr:uid="{69E37AD7-01A1-4EEB-988E-2DFFF3AD10B0}"/>
    <cellStyle name="Normal 26 2 3" xfId="2827" xr:uid="{C8623856-F88D-4D9A-BFD2-6F07E835D744}"/>
    <cellStyle name="Normal 26 3" xfId="2828" xr:uid="{2D0DE1F3-8EE1-4FFF-B065-99BF6234DB28}"/>
    <cellStyle name="Normal 26 3 2" xfId="2829" xr:uid="{26AF638D-A2E4-4872-BACA-589E75445433}"/>
    <cellStyle name="Normal 26 4" xfId="2830" xr:uid="{C10A1034-A537-4F3F-8925-36820F6B8042}"/>
    <cellStyle name="Normal 26 5" xfId="2831" xr:uid="{494C4507-B610-4241-BA6C-9B58BDBA3E2C}"/>
    <cellStyle name="Normal 27" xfId="628" xr:uid="{00000000-0005-0000-0000-000018020000}"/>
    <cellStyle name="Normal 27 2" xfId="2832" xr:uid="{C2DF136E-ED5F-4D7F-944A-7DA89AD27A86}"/>
    <cellStyle name="Normal 27 3" xfId="2833" xr:uid="{445625AA-19A6-4C45-9184-6791169F019D}"/>
    <cellStyle name="Normal 28" xfId="629" xr:uid="{00000000-0005-0000-0000-000019020000}"/>
    <cellStyle name="Normal 28 2" xfId="2834" xr:uid="{87B11086-9A47-4EBB-B543-D699DCF15073}"/>
    <cellStyle name="Normal 29" xfId="630" xr:uid="{00000000-0005-0000-0000-00001A020000}"/>
    <cellStyle name="Normal 29 2" xfId="2835" xr:uid="{EF2C19B7-4762-464D-8C7A-FF2AC3731C1A}"/>
    <cellStyle name="Normal 3" xfId="4" xr:uid="{00000000-0005-0000-0000-00001B020000}"/>
    <cellStyle name="Normal 3 10" xfId="631" xr:uid="{00000000-0005-0000-0000-00001C020000}"/>
    <cellStyle name="Normal 3 10 2" xfId="2837" xr:uid="{AB57A2E2-CCD7-4DB5-9F27-05132EE27C28}"/>
    <cellStyle name="Normal 3 10 2 2" xfId="2838" xr:uid="{9D7D5C4E-35FD-4A28-A246-1507E98F3510}"/>
    <cellStyle name="Normal 3 10 2 2 2" xfId="2839" xr:uid="{17E77608-88CF-4FDB-8D9C-B55A6D892B45}"/>
    <cellStyle name="Normal 3 10 2 3" xfId="2840" xr:uid="{10947022-9367-4F75-8E67-B6A7EF7EFEFC}"/>
    <cellStyle name="Normal 3 10 3" xfId="2841" xr:uid="{C6E4AB4A-7C0D-4858-B928-00975B5E9E59}"/>
    <cellStyle name="Normal 3 10 3 2" xfId="2842" xr:uid="{F17430F7-64F8-45FE-BB1D-EFF95D5A63F4}"/>
    <cellStyle name="Normal 3 10 4" xfId="2843" xr:uid="{EA100ECB-0EDC-45F6-943C-82259B3ECD27}"/>
    <cellStyle name="Normal 3 11" xfId="2844" xr:uid="{410212BE-B45F-427D-AD87-F0665F410385}"/>
    <cellStyle name="Normal 3 11 2" xfId="2845" xr:uid="{70DD5A6A-2D57-41DF-90B8-42B462E5F587}"/>
    <cellStyle name="Normal 3 11 2 2" xfId="2846" xr:uid="{3B71770E-AE71-4D03-B836-637FDB894FCF}"/>
    <cellStyle name="Normal 3 11 2 2 2" xfId="2847" xr:uid="{C2D98B63-DBE3-41E3-AC45-67AC8FEAC40E}"/>
    <cellStyle name="Normal 3 11 2 3" xfId="2848" xr:uid="{DF2ABC54-2E6A-47E1-8E4C-02E6E7075C9D}"/>
    <cellStyle name="Normal 3 11 3" xfId="2849" xr:uid="{0CB86932-A915-4C36-9818-33614FB486DE}"/>
    <cellStyle name="Normal 3 11 3 2" xfId="2850" xr:uid="{525FC83B-EC03-426E-8877-C88B07E26D1B}"/>
    <cellStyle name="Normal 3 11 4" xfId="2851" xr:uid="{38925952-6CE7-4639-AF5B-67DC269636DF}"/>
    <cellStyle name="Normal 3 12" xfId="2852" xr:uid="{9E564F6E-B40D-47E7-BFC8-BD2A24B18CE8}"/>
    <cellStyle name="Normal 3 12 2" xfId="2853" xr:uid="{D0B2205F-975B-4A62-B3A8-0E18A0A94D2E}"/>
    <cellStyle name="Normal 3 12 2 2" xfId="2854" xr:uid="{480C667B-AC77-4AB3-9675-8232D4463604}"/>
    <cellStyle name="Normal 3 12 2 2 2" xfId="2855" xr:uid="{9AE0B4D6-2E4E-46A8-993B-BC5CF240B7D5}"/>
    <cellStyle name="Normal 3 12 2 3" xfId="2856" xr:uid="{67618B3A-EAAD-4A1E-BFA1-31219BA2DFFA}"/>
    <cellStyle name="Normal 3 12 3" xfId="2857" xr:uid="{BB0E4D5E-3BD2-42E2-A14B-A39B504ACB11}"/>
    <cellStyle name="Normal 3 12 3 2" xfId="2858" xr:uid="{7E642F23-CA1B-46F9-BC53-06782F69D56B}"/>
    <cellStyle name="Normal 3 12 4" xfId="2859" xr:uid="{D9C23484-E482-4DB7-BAF3-A14D6E537775}"/>
    <cellStyle name="Normal 3 13" xfId="2860" xr:uid="{DA819AD8-2840-4A34-B1B3-0F1EA9FB323E}"/>
    <cellStyle name="Normal 3 14" xfId="2861" xr:uid="{8C9B7317-5192-49AA-A165-70C088176D28}"/>
    <cellStyle name="Normal 3 14 2" xfId="2862" xr:uid="{48F7AFEE-00BA-4E11-807F-8756487ACF4B}"/>
    <cellStyle name="Normal 3 14 2 2" xfId="2863" xr:uid="{AEB537F3-85CF-4044-9E62-DA5485621126}"/>
    <cellStyle name="Normal 3 14 3" xfId="2864" xr:uid="{9A259958-2C67-4E43-B9E4-01997C47A6A9}"/>
    <cellStyle name="Normal 3 15" xfId="2865" xr:uid="{CFAD4E3D-7D6E-46F0-99EE-D93F53E7F8FF}"/>
    <cellStyle name="Normal 3 15 2" xfId="2866" xr:uid="{9125044E-1268-4CCB-B879-FA9069EFA618}"/>
    <cellStyle name="Normal 3 16" xfId="2836" xr:uid="{C00D89DC-5E0A-4F99-A563-8C92BF4A7770}"/>
    <cellStyle name="Normal 3 2" xfId="20" xr:uid="{00000000-0005-0000-0000-00001D020000}"/>
    <cellStyle name="Normal 3 2 2" xfId="273" xr:uid="{00000000-0005-0000-0000-00001E020000}"/>
    <cellStyle name="Normal 3 2 2 2" xfId="2867" xr:uid="{A1BAF9AE-9442-489F-9451-546D21A5A776}"/>
    <cellStyle name="Normal 3 2 2 2 2" xfId="2868" xr:uid="{26BC32E9-F9D5-4BF4-BF9D-20508FB82D1E}"/>
    <cellStyle name="Normal 3 2 2 2 3" xfId="2869" xr:uid="{FEAEE0F4-CE1E-4907-A843-C26533649F7F}"/>
    <cellStyle name="Normal 3 2 2 2 4" xfId="2870" xr:uid="{10014EB8-AEA0-4BAF-B6B4-38612591EAC4}"/>
    <cellStyle name="Normal 3 2 2 3" xfId="2871" xr:uid="{B8C30D20-FF7A-4018-A97F-FD18E4B82F0B}"/>
    <cellStyle name="Normal 3 2 2 4" xfId="2872" xr:uid="{85BF5975-1D70-460B-A22C-0BF7405D9313}"/>
    <cellStyle name="Normal 3 2 3" xfId="272" xr:uid="{00000000-0005-0000-0000-00001F020000}"/>
    <cellStyle name="Normal 3 2 4" xfId="2873" xr:uid="{BF01B0BE-903F-4C7F-90DB-23E2EEE52769}"/>
    <cellStyle name="Normal 3 2 5" xfId="723" xr:uid="{65248C2A-2673-40F2-ADC4-B683ADB59D98}"/>
    <cellStyle name="Normal 3 3" xfId="274" xr:uid="{00000000-0005-0000-0000-000020020000}"/>
    <cellStyle name="Normal 3 3 2" xfId="275" xr:uid="{00000000-0005-0000-0000-000021020000}"/>
    <cellStyle name="Normal 3 3 3" xfId="423" xr:uid="{00000000-0005-0000-0000-000022020000}"/>
    <cellStyle name="Normal 3 4" xfId="276" xr:uid="{00000000-0005-0000-0000-000023020000}"/>
    <cellStyle name="Normal 3 4 10" xfId="2874" xr:uid="{8494F91E-8AED-44A3-BE81-3594DDF83946}"/>
    <cellStyle name="Normal 3 4 10 2" xfId="2875" xr:uid="{A10B60E7-BD74-4E05-ACDF-78AA5EE08CB8}"/>
    <cellStyle name="Normal 3 4 11" xfId="2876" xr:uid="{02F52F71-8B3F-4749-875E-7E5689766D79}"/>
    <cellStyle name="Normal 3 4 2" xfId="410" xr:uid="{00000000-0005-0000-0000-000024020000}"/>
    <cellStyle name="Normal 3 4 2 2" xfId="411" xr:uid="{00000000-0005-0000-0000-000025020000}"/>
    <cellStyle name="Normal 3 4 2 2 2" xfId="632" xr:uid="{00000000-0005-0000-0000-000026020000}"/>
    <cellStyle name="Normal 3 4 2 2 2 2" xfId="633" xr:uid="{00000000-0005-0000-0000-000027020000}"/>
    <cellStyle name="Normal 3 4 2 2 2 2 2" xfId="2877" xr:uid="{0EEA087C-FA5D-4866-8AC4-169FC4BC4874}"/>
    <cellStyle name="Normal 3 4 2 2 2 2 2 2" xfId="2878" xr:uid="{C5C6C2A8-E1B4-4012-8DAF-21EBC8DE0035}"/>
    <cellStyle name="Normal 3 4 2 2 2 2 2 2 2" xfId="2879" xr:uid="{B5A8CA89-430C-42F2-9CDE-3E4A621452DF}"/>
    <cellStyle name="Normal 3 4 2 2 2 2 2 3" xfId="2880" xr:uid="{52DC5193-F9E7-4C82-840E-2D777D7DF65A}"/>
    <cellStyle name="Normal 3 4 2 2 2 2 3" xfId="2881" xr:uid="{812FC595-DE4E-4BAE-9178-5F6EDDBF1701}"/>
    <cellStyle name="Normal 3 4 2 2 2 2 3 2" xfId="2882" xr:uid="{80140411-7DC2-44B3-A4EE-6B4BA966ED29}"/>
    <cellStyle name="Normal 3 4 2 2 2 2 4" xfId="2883" xr:uid="{973A0B90-9487-47AF-9173-0E4386901B5D}"/>
    <cellStyle name="Normal 3 4 2 2 2 3" xfId="2884" xr:uid="{474E0515-BACF-43F3-AC03-C8B43E4E1F0B}"/>
    <cellStyle name="Normal 3 4 2 2 2 3 2" xfId="2885" xr:uid="{DB706DE3-CF40-4A53-85BF-00A6DB84915C}"/>
    <cellStyle name="Normal 3 4 2 2 2 3 2 2" xfId="2886" xr:uid="{9A1EE021-69DD-428F-818E-F2D9725D00F5}"/>
    <cellStyle name="Normal 3 4 2 2 2 3 2 2 2" xfId="2887" xr:uid="{DA975B4E-08AC-40A7-ACBF-FD1A71595F5E}"/>
    <cellStyle name="Normal 3 4 2 2 2 3 2 3" xfId="2888" xr:uid="{C2E97A7C-B142-4788-8D8C-9806FA59698D}"/>
    <cellStyle name="Normal 3 4 2 2 2 3 3" xfId="2889" xr:uid="{1062FBA4-7D7D-4AF1-A7C4-7F61151E06CD}"/>
    <cellStyle name="Normal 3 4 2 2 2 3 3 2" xfId="2890" xr:uid="{5D8DD639-010F-4EB0-ADEE-6F6C355EACCE}"/>
    <cellStyle name="Normal 3 4 2 2 2 3 4" xfId="2891" xr:uid="{3C115EEC-5765-4D19-93F8-268ECD84271D}"/>
    <cellStyle name="Normal 3 4 2 2 2 4" xfId="2892" xr:uid="{71656D2A-0BF3-48A7-9569-20EC66551E94}"/>
    <cellStyle name="Normal 3 4 2 2 2 4 2" xfId="2893" xr:uid="{3881A370-E1A7-42C2-A64D-628EB836DBB1}"/>
    <cellStyle name="Normal 3 4 2 2 2 4 2 2" xfId="2894" xr:uid="{CF469B26-CE93-4E08-80AA-0CB0AD3110C4}"/>
    <cellStyle name="Normal 3 4 2 2 2 4 3" xfId="2895" xr:uid="{25847C53-41A6-42F1-B095-DD325D960C84}"/>
    <cellStyle name="Normal 3 4 2 2 2 5" xfId="2896" xr:uid="{C48E1D11-9DE4-461A-A77E-1FFA5E744DCE}"/>
    <cellStyle name="Normal 3 4 2 2 2 5 2" xfId="2897" xr:uid="{4BB2A6E5-B22A-4575-B02D-A5DCF55C55B7}"/>
    <cellStyle name="Normal 3 4 2 2 2 6" xfId="2898" xr:uid="{45931B08-4F0F-43AC-9A0E-4071A3BA20B6}"/>
    <cellStyle name="Normal 3 4 2 2 3" xfId="634" xr:uid="{00000000-0005-0000-0000-000028020000}"/>
    <cellStyle name="Normal 3 4 2 2 3 2" xfId="635" xr:uid="{00000000-0005-0000-0000-000029020000}"/>
    <cellStyle name="Normal 3 4 2 2 3 2 2" xfId="2899" xr:uid="{BCC210A4-62AD-4A9C-98BC-C25686819EAA}"/>
    <cellStyle name="Normal 3 4 2 2 3 2 2 2" xfId="2900" xr:uid="{A6E4C82F-EFA5-41B5-9125-27A1FDD32EAC}"/>
    <cellStyle name="Normal 3 4 2 2 3 2 3" xfId="2901" xr:uid="{0CCE1AF4-D87B-4CA4-9D9D-675176D33B45}"/>
    <cellStyle name="Normal 3 4 2 2 3 3" xfId="2902" xr:uid="{0D7ADB30-E4B2-41C7-90ED-9B4673144666}"/>
    <cellStyle name="Normal 3 4 2 2 3 3 2" xfId="2903" xr:uid="{B4A93405-A24A-43D3-8C9D-1BF8341B41A5}"/>
    <cellStyle name="Normal 3 4 2 2 3 4" xfId="2904" xr:uid="{27D6693B-7E15-44AD-8380-AAA7A40CC314}"/>
    <cellStyle name="Normal 3 4 2 2 4" xfId="636" xr:uid="{00000000-0005-0000-0000-00002A020000}"/>
    <cellStyle name="Normal 3 4 2 2 4 2" xfId="637" xr:uid="{00000000-0005-0000-0000-00002B020000}"/>
    <cellStyle name="Normal 3 4 2 2 4 2 2" xfId="2905" xr:uid="{D703D319-2F0C-4F5D-8009-45B723D482D8}"/>
    <cellStyle name="Normal 3 4 2 2 4 3" xfId="2906" xr:uid="{052F96F4-6064-405D-A651-EA64001EC4E0}"/>
    <cellStyle name="Normal 3 4 2 2 5" xfId="638" xr:uid="{00000000-0005-0000-0000-00002C020000}"/>
    <cellStyle name="Normal 3 4 2 2 5 2" xfId="2907" xr:uid="{8DA594EF-8A83-4D11-AD39-DEC2CB62FA24}"/>
    <cellStyle name="Normal 3 4 2 2 6" xfId="2908" xr:uid="{9DE3D737-C85D-4C9F-A81C-F8265BBF1EE4}"/>
    <cellStyle name="Normal 3 4 2 3" xfId="639" xr:uid="{00000000-0005-0000-0000-00002D020000}"/>
    <cellStyle name="Normal 3 4 2 3 2" xfId="640" xr:uid="{00000000-0005-0000-0000-00002E020000}"/>
    <cellStyle name="Normal 3 4 2 3 2 2" xfId="2909" xr:uid="{EAFCA982-DC86-41E3-9329-067C0E00EB86}"/>
    <cellStyle name="Normal 3 4 2 3 2 2 2" xfId="2910" xr:uid="{276C39CB-9FE2-417C-B260-7785601EF2C3}"/>
    <cellStyle name="Normal 3 4 2 3 2 3" xfId="2911" xr:uid="{123B55DB-6BA7-4D6D-974C-22DAD268F46D}"/>
    <cellStyle name="Normal 3 4 2 3 3" xfId="2912" xr:uid="{5483ACF1-ECE6-487E-8658-355CE4D64729}"/>
    <cellStyle name="Normal 3 4 2 3 3 2" xfId="2913" xr:uid="{30EB867E-74F7-4598-AAD8-358FC6EEB314}"/>
    <cellStyle name="Normal 3 4 2 3 4" xfId="2914" xr:uid="{6EDCBDBF-BFF3-44BF-A052-A3270F94EF09}"/>
    <cellStyle name="Normal 3 4 2 4" xfId="641" xr:uid="{00000000-0005-0000-0000-00002F020000}"/>
    <cellStyle name="Normal 3 4 2 4 2" xfId="2915" xr:uid="{416D5B58-4A48-4D63-A94F-622B828E4313}"/>
    <cellStyle name="Normal 3 4 2 4 2 2" xfId="2916" xr:uid="{7B3C15E4-D629-444C-A79C-4AE5E2DFD3B6}"/>
    <cellStyle name="Normal 3 4 2 4 2 2 2" xfId="2917" xr:uid="{23044B3A-693A-4FF9-A495-5E6BEF71E4B0}"/>
    <cellStyle name="Normal 3 4 2 4 2 3" xfId="2918" xr:uid="{83C1B949-1CC7-4FCC-8151-062F2352E26A}"/>
    <cellStyle name="Normal 3 4 2 4 3" xfId="2919" xr:uid="{EAE2F2D9-EEC6-4EF0-A04E-10CB724A6A1D}"/>
    <cellStyle name="Normal 3 4 2 4 3 2" xfId="2920" xr:uid="{01BD0ACB-E43B-4CC6-82F4-934195E14D3E}"/>
    <cellStyle name="Normal 3 4 2 4 4" xfId="2921" xr:uid="{043674C7-C74A-4E88-BA22-D61366EE831C}"/>
    <cellStyle name="Normal 3 4 2 5" xfId="2922" xr:uid="{DC6ACBBF-EDAF-45D9-86B8-12D21BC12B57}"/>
    <cellStyle name="Normal 3 4 2 5 2" xfId="2923" xr:uid="{5CF2D067-5E6E-43A3-918D-90276C1AC5C7}"/>
    <cellStyle name="Normal 3 4 2 5 2 2" xfId="2924" xr:uid="{26110662-E3CC-4826-9157-558540DD3BA7}"/>
    <cellStyle name="Normal 3 4 2 5 2 2 2" xfId="2925" xr:uid="{BF2D518F-5FAD-4B2E-A126-1A150D4CCAED}"/>
    <cellStyle name="Normal 3 4 2 5 2 3" xfId="2926" xr:uid="{30E6C802-EE79-460F-9402-FCB84A86C7BA}"/>
    <cellStyle name="Normal 3 4 2 5 3" xfId="2927" xr:uid="{81FAA94B-39F9-41F4-9313-0EED17887504}"/>
    <cellStyle name="Normal 3 4 2 5 3 2" xfId="2928" xr:uid="{77FEDEA8-33D6-49C3-99CF-ADA1ACC5DE97}"/>
    <cellStyle name="Normal 3 4 2 5 4" xfId="2929" xr:uid="{EC85E0EC-CAFD-4E61-9690-9BC6E20719AE}"/>
    <cellStyle name="Normal 3 4 2 6" xfId="2930" xr:uid="{B950A35D-59FC-4C31-994A-FC0FBDB038A0}"/>
    <cellStyle name="Normal 3 4 2 6 2" xfId="2931" xr:uid="{B912756B-FED8-44A5-A588-2634A7FFC9CC}"/>
    <cellStyle name="Normal 3 4 2 6 2 2" xfId="2932" xr:uid="{2CC92953-8A64-4888-A9A9-36FDB2FD5FF9}"/>
    <cellStyle name="Normal 3 4 2 6 2 2 2" xfId="2933" xr:uid="{CAF334E5-BE90-4497-978D-86F82991C788}"/>
    <cellStyle name="Normal 3 4 2 6 2 3" xfId="2934" xr:uid="{00939A7D-F932-4D03-910E-9F77FA703284}"/>
    <cellStyle name="Normal 3 4 2 6 3" xfId="2935" xr:uid="{1C03753A-5925-4BAF-AB5F-909C7DE660E5}"/>
    <cellStyle name="Normal 3 4 2 6 3 2" xfId="2936" xr:uid="{B83FFFFF-81F8-43EA-86A1-0256859BA2CB}"/>
    <cellStyle name="Normal 3 4 2 6 4" xfId="2937" xr:uid="{9AF59661-A56C-4EC0-992E-E35276E3ED6A}"/>
    <cellStyle name="Normal 3 4 2 7" xfId="2938" xr:uid="{BD5184A9-579B-42F9-A355-47043F58E765}"/>
    <cellStyle name="Normal 3 4 2 7 2" xfId="2939" xr:uid="{551A2302-216A-41A6-9E90-5F49D8FC2DA0}"/>
    <cellStyle name="Normal 3 4 2 7 2 2" xfId="2940" xr:uid="{7A564EC2-9BD5-4151-B045-5849656BA866}"/>
    <cellStyle name="Normal 3 4 2 7 3" xfId="2941" xr:uid="{D474A3D7-A733-403C-A717-88734DF84EA1}"/>
    <cellStyle name="Normal 3 4 2 8" xfId="2942" xr:uid="{2D2C2C57-85F7-48BA-9582-8637EF755767}"/>
    <cellStyle name="Normal 3 4 2 8 2" xfId="2943" xr:uid="{9CCB41D8-F3C3-4B6A-A4C5-FB27755D8046}"/>
    <cellStyle name="Normal 3 4 2 9" xfId="2944" xr:uid="{B67411BD-856D-4869-A749-44D64126CBED}"/>
    <cellStyle name="Normal 3 4 3" xfId="642" xr:uid="{00000000-0005-0000-0000-000030020000}"/>
    <cellStyle name="Normal 3 4 3 2" xfId="643" xr:uid="{00000000-0005-0000-0000-000031020000}"/>
    <cellStyle name="Normal 3 4 3 2 2" xfId="2945" xr:uid="{3BAB5BD7-9B23-4E53-BC2D-E9AD863AE7AF}"/>
    <cellStyle name="Normal 3 4 3 2 2 2" xfId="2946" xr:uid="{E0A961D0-BD2E-4582-B0E9-166F150A74E4}"/>
    <cellStyle name="Normal 3 4 3 2 3" xfId="2947" xr:uid="{40ADE94E-3171-4F74-BB7C-1D72CEFC780A}"/>
    <cellStyle name="Normal 3 4 3 3" xfId="2948" xr:uid="{317C0097-4013-4C72-A575-4ED22BEDEA40}"/>
    <cellStyle name="Normal 3 4 3 3 2" xfId="2949" xr:uid="{ED073D5C-6265-4AAC-AA8A-E517B30D598A}"/>
    <cellStyle name="Normal 3 4 3 4" xfId="2950" xr:uid="{29646300-5679-4138-9CDC-7E5AD889FA0C}"/>
    <cellStyle name="Normal 3 4 4" xfId="644" xr:uid="{00000000-0005-0000-0000-000032020000}"/>
    <cellStyle name="Normal 3 4 4 2" xfId="2951" xr:uid="{15097486-AF67-487F-9250-15841D4D2172}"/>
    <cellStyle name="Normal 3 4 4 2 2" xfId="2952" xr:uid="{99D32CAE-DF62-4328-B014-C6C3402340B1}"/>
    <cellStyle name="Normal 3 4 4 2 2 2" xfId="2953" xr:uid="{17B3F9D1-4E54-41CC-8804-72E5F75574AD}"/>
    <cellStyle name="Normal 3 4 4 2 3" xfId="2954" xr:uid="{A0CA463F-22D9-4331-9317-9B2A59DB39C9}"/>
    <cellStyle name="Normal 3 4 4 3" xfId="2955" xr:uid="{4BABB066-E80B-443E-AC1A-6C6B672DECDF}"/>
    <cellStyle name="Normal 3 4 4 3 2" xfId="2956" xr:uid="{AB55898D-0E31-43EF-AE6F-C5355B8F6BD1}"/>
    <cellStyle name="Normal 3 4 4 4" xfId="2957" xr:uid="{E129CA9D-97A4-4AFB-9A01-9D1FFA2DDFC4}"/>
    <cellStyle name="Normal 3 4 5" xfId="2958" xr:uid="{CFDE24F8-5F0D-42FC-8344-756EC425224F}"/>
    <cellStyle name="Normal 3 4 5 2" xfId="2959" xr:uid="{ED9CA35C-8901-49D6-88D0-748A3F625DE7}"/>
    <cellStyle name="Normal 3 4 5 2 2" xfId="2960" xr:uid="{D9E34E41-11FB-4B46-9204-673BFF08E547}"/>
    <cellStyle name="Normal 3 4 5 2 2 2" xfId="2961" xr:uid="{84672B53-FE64-4392-B8BC-C1CF30CEA429}"/>
    <cellStyle name="Normal 3 4 5 2 3" xfId="2962" xr:uid="{51C59993-50DD-42F5-B7F6-F686F4A3C54E}"/>
    <cellStyle name="Normal 3 4 5 3" xfId="2963" xr:uid="{53AF1990-8792-4E74-8CC9-55DA747F7409}"/>
    <cellStyle name="Normal 3 4 5 3 2" xfId="2964" xr:uid="{A8412A65-E7E8-47E7-B124-356526A2F49B}"/>
    <cellStyle name="Normal 3 4 5 4" xfId="2965" xr:uid="{A5D1FD3C-BEBE-4280-A962-E12B8398CA35}"/>
    <cellStyle name="Normal 3 4 6" xfId="2966" xr:uid="{1EE33B6E-064B-43CD-863D-079074BD4BA5}"/>
    <cellStyle name="Normal 3 4 6 2" xfId="2967" xr:uid="{B1B67F60-2061-413A-8121-1733E7938FF0}"/>
    <cellStyle name="Normal 3 4 6 2 2" xfId="2968" xr:uid="{B8EBE7FC-89A5-42D5-BF9F-B0A357210096}"/>
    <cellStyle name="Normal 3 4 6 2 2 2" xfId="2969" xr:uid="{3F9C32FB-9797-4F06-8DB0-165FFFE8F970}"/>
    <cellStyle name="Normal 3 4 6 2 3" xfId="2970" xr:uid="{A3B51306-D2E8-4727-B1DA-313F3C11DC13}"/>
    <cellStyle name="Normal 3 4 6 3" xfId="2971" xr:uid="{F68BC00D-57B4-40BF-B68F-F0E387BDAC33}"/>
    <cellStyle name="Normal 3 4 6 3 2" xfId="2972" xr:uid="{9EBD331C-A937-48D0-8520-62A8D4CB361A}"/>
    <cellStyle name="Normal 3 4 6 4" xfId="2973" xr:uid="{490FEEF7-78EC-4606-A810-449FBC433705}"/>
    <cellStyle name="Normal 3 4 7" xfId="2974" xr:uid="{5D1A8494-E16E-4CAE-9836-169BB2757572}"/>
    <cellStyle name="Normal 3 4 7 2" xfId="2975" xr:uid="{8A1A7F42-74BF-4A58-8658-CFD61F5082E6}"/>
    <cellStyle name="Normal 3 4 7 2 2" xfId="2976" xr:uid="{E97C35A1-CE9D-4A68-B3AC-D2861D19637C}"/>
    <cellStyle name="Normal 3 4 7 2 2 2" xfId="2977" xr:uid="{0ECDF8F7-02AB-4B25-BFAD-CE140FC3CA96}"/>
    <cellStyle name="Normal 3 4 7 2 3" xfId="2978" xr:uid="{C8B0FD6C-F0C9-4D64-BA34-477042E712FC}"/>
    <cellStyle name="Normal 3 4 7 3" xfId="2979" xr:uid="{69E57446-F206-417C-9781-F64B39E7F1DF}"/>
    <cellStyle name="Normal 3 4 7 3 2" xfId="2980" xr:uid="{DF2B3760-7908-4ED3-8200-CE857FFD3E80}"/>
    <cellStyle name="Normal 3 4 7 4" xfId="2981" xr:uid="{D2C995F8-25D4-404D-9F92-B051E637C6C6}"/>
    <cellStyle name="Normal 3 4 8" xfId="2982" xr:uid="{89FA0DF3-72D7-4615-935A-E2BBE22F91A4}"/>
    <cellStyle name="Normal 3 4 8 2" xfId="2983" xr:uid="{9430BA55-A2CE-4611-BF68-CC07B136847B}"/>
    <cellStyle name="Normal 3 4 8 2 2" xfId="2984" xr:uid="{119816B4-A7DC-4EAE-B846-EBB2E1267B2E}"/>
    <cellStyle name="Normal 3 4 8 3" xfId="2985" xr:uid="{92784068-FC77-4E6B-A3B8-369F33BA657B}"/>
    <cellStyle name="Normal 3 4 9" xfId="2986" xr:uid="{576B0540-3F05-4598-A740-7FF4D5450FE3}"/>
    <cellStyle name="Normal 3 4 9 2" xfId="2987" xr:uid="{D6608316-C8D2-4423-A7D0-C0837AEE1420}"/>
    <cellStyle name="Normal 3 5" xfId="277" xr:uid="{00000000-0005-0000-0000-000033020000}"/>
    <cellStyle name="Normal 3 5 10" xfId="2989" xr:uid="{52215906-CA5C-4A12-B91B-BF0E486DABE8}"/>
    <cellStyle name="Normal 3 5 11" xfId="2988" xr:uid="{614A5717-C1EE-4F9C-9B4A-FEA3E19CA108}"/>
    <cellStyle name="Normal 3 5 2" xfId="645" xr:uid="{00000000-0005-0000-0000-000034020000}"/>
    <cellStyle name="Normal 3 5 2 2" xfId="646" xr:uid="{00000000-0005-0000-0000-000035020000}"/>
    <cellStyle name="Normal 3 5 2 2 2" xfId="2991" xr:uid="{4A38C713-5164-4846-957B-F0BB3D683291}"/>
    <cellStyle name="Normal 3 5 2 2 2 2" xfId="2992" xr:uid="{21F646E0-A8FD-4F2E-B70D-3F945FED1164}"/>
    <cellStyle name="Normal 3 5 2 2 3" xfId="2993" xr:uid="{BFB50291-7ACE-4374-85EF-89D29F25E1E7}"/>
    <cellStyle name="Normal 3 5 2 3" xfId="2994" xr:uid="{309C994E-C317-4137-9FEC-BBE44D38DF00}"/>
    <cellStyle name="Normal 3 5 2 3 2" xfId="2995" xr:uid="{2107521E-AD43-453F-8E68-3D14E0FCA40A}"/>
    <cellStyle name="Normal 3 5 2 4" xfId="2996" xr:uid="{D5086C2C-B43B-4D6C-B26C-80E7D909DD1D}"/>
    <cellStyle name="Normal 3 5 2 5" xfId="2990" xr:uid="{17439002-CCEE-4B24-A845-076EA3A56EF6}"/>
    <cellStyle name="Normal 3 5 3" xfId="647" xr:uid="{00000000-0005-0000-0000-000036020000}"/>
    <cellStyle name="Normal 3 5 3 2" xfId="2997" xr:uid="{9E319DCB-DB2A-4498-BC40-3BE995B9F14C}"/>
    <cellStyle name="Normal 3 5 3 2 2" xfId="2998" xr:uid="{7705AF24-CA79-4B4C-A92B-9F7BD03FE094}"/>
    <cellStyle name="Normal 3 5 3 2 2 2" xfId="2999" xr:uid="{BA7085B8-E8B0-49C5-939D-FA42F59AF749}"/>
    <cellStyle name="Normal 3 5 3 2 3" xfId="3000" xr:uid="{5D014AD5-42A1-4077-BF3F-0147B00C92BD}"/>
    <cellStyle name="Normal 3 5 3 3" xfId="3001" xr:uid="{66FBAE0D-8236-41AB-82D4-4A49CFAA1D69}"/>
    <cellStyle name="Normal 3 5 3 3 2" xfId="3002" xr:uid="{E707C0E6-8A7D-42D5-A108-2FE18F2E26AE}"/>
    <cellStyle name="Normal 3 5 3 4" xfId="3003" xr:uid="{9F7139F9-5C2B-4235-B760-8AC66B2FA71B}"/>
    <cellStyle name="Normal 3 5 4" xfId="3004" xr:uid="{39E13D45-15D7-4C3E-9611-CC569AAC6CC4}"/>
    <cellStyle name="Normal 3 5 4 2" xfId="3005" xr:uid="{09584224-BAD6-4704-AC43-376571C29919}"/>
    <cellStyle name="Normal 3 5 4 2 2" xfId="3006" xr:uid="{0065610B-392D-478A-AD3F-56D4117D42A5}"/>
    <cellStyle name="Normal 3 5 4 2 2 2" xfId="3007" xr:uid="{9EE6568A-B57A-4834-A079-1FF851418396}"/>
    <cellStyle name="Normal 3 5 4 2 3" xfId="3008" xr:uid="{DD57E92F-D6E2-4439-BED7-AC6A7B998DB4}"/>
    <cellStyle name="Normal 3 5 4 3" xfId="3009" xr:uid="{6C3141F2-03AC-46C7-951C-7FBA7CFD4966}"/>
    <cellStyle name="Normal 3 5 4 3 2" xfId="3010" xr:uid="{C3284648-0CDC-41F6-8770-83C91B38B49C}"/>
    <cellStyle name="Normal 3 5 4 4" xfId="3011" xr:uid="{A52D8F17-3DA4-4FE9-A3A3-F55E5DC1F926}"/>
    <cellStyle name="Normal 3 5 5" xfId="3012" xr:uid="{DD4CF1DC-088F-43DB-8C4D-B96227089442}"/>
    <cellStyle name="Normal 3 5 5 2" xfId="3013" xr:uid="{390EC2CD-730C-4BB4-8115-89D0058AD345}"/>
    <cellStyle name="Normal 3 5 5 2 2" xfId="3014" xr:uid="{135A82DD-9F3F-4BC9-8E2A-9522BC3FD6FE}"/>
    <cellStyle name="Normal 3 5 5 2 2 2" xfId="3015" xr:uid="{846C6A5C-859A-44F5-AE8C-966FA2BC7B8F}"/>
    <cellStyle name="Normal 3 5 5 2 3" xfId="3016" xr:uid="{2D52FE14-18BE-4A4A-8E5B-02D4B622CCE9}"/>
    <cellStyle name="Normal 3 5 5 3" xfId="3017" xr:uid="{9F0AD586-E036-4DB9-B253-A6D8486A1484}"/>
    <cellStyle name="Normal 3 5 5 3 2" xfId="3018" xr:uid="{3F1F507E-F018-4A24-9506-23D4A408F5C7}"/>
    <cellStyle name="Normal 3 5 5 4" xfId="3019" xr:uid="{820B95FC-95C0-4A48-8574-25B8AF3E46E3}"/>
    <cellStyle name="Normal 3 5 6" xfId="3020" xr:uid="{9BEBAA68-3839-462A-9A0B-45DBD927C07B}"/>
    <cellStyle name="Normal 3 5 6 2" xfId="3021" xr:uid="{892D4DEC-BDD1-4E90-913A-12A0D8D98D3D}"/>
    <cellStyle name="Normal 3 5 6 2 2" xfId="3022" xr:uid="{875A491D-AF60-48E0-A14E-975685AF24B7}"/>
    <cellStyle name="Normal 3 5 6 2 2 2" xfId="3023" xr:uid="{7B2A6255-5B54-4468-8D03-0BCA3B56A58E}"/>
    <cellStyle name="Normal 3 5 6 2 3" xfId="3024" xr:uid="{5A016C3C-00D5-4B49-B62A-27339A7EC819}"/>
    <cellStyle name="Normal 3 5 6 3" xfId="3025" xr:uid="{9ABCD33B-FB00-40CF-8952-2276C1A1F3EE}"/>
    <cellStyle name="Normal 3 5 6 3 2" xfId="3026" xr:uid="{AB6AABCB-84B3-474E-86F4-F9AA8BBA1F59}"/>
    <cellStyle name="Normal 3 5 6 4" xfId="3027" xr:uid="{9D2930C9-CFE6-4D48-A555-CE2A8F184093}"/>
    <cellStyle name="Normal 3 5 7" xfId="3028" xr:uid="{A995111D-638E-44EB-A568-55D459125E9F}"/>
    <cellStyle name="Normal 3 5 7 2" xfId="3029" xr:uid="{DFEFED0D-EC73-4F36-96B4-535A093ABF42}"/>
    <cellStyle name="Normal 3 5 7 2 2" xfId="3030" xr:uid="{F3B6CC6C-68B7-4EAE-8C48-27325825E095}"/>
    <cellStyle name="Normal 3 5 7 3" xfId="3031" xr:uid="{7B43624E-89ED-430F-A521-E3604ADE98F7}"/>
    <cellStyle name="Normal 3 5 8" xfId="3032" xr:uid="{889AD4AA-43C4-4DAA-B1BC-5B34F9909EBB}"/>
    <cellStyle name="Normal 3 5 8 2" xfId="3033" xr:uid="{A1080E1C-09F5-4275-BC35-FBC35F4877B3}"/>
    <cellStyle name="Normal 3 5 9" xfId="3034" xr:uid="{39E38390-AC5E-4FF3-AC89-85EBA2BC519F}"/>
    <cellStyle name="Normal 3 6" xfId="271" xr:uid="{00000000-0005-0000-0000-000037020000}"/>
    <cellStyle name="Normal 3 6 2" xfId="648" xr:uid="{00000000-0005-0000-0000-000038020000}"/>
    <cellStyle name="Normal 3 6 2 2" xfId="649" xr:uid="{00000000-0005-0000-0000-000039020000}"/>
    <cellStyle name="Normal 3 6 2 2 2" xfId="3035" xr:uid="{9C1B1335-8E32-4632-88E6-C2D755338F2F}"/>
    <cellStyle name="Normal 3 6 2 2 2 2" xfId="3036" xr:uid="{51CB37F0-07A2-4F13-91D0-5D2E88E00C9B}"/>
    <cellStyle name="Normal 3 6 2 2 3" xfId="3037" xr:uid="{D7EDC122-CE3C-4F58-98B4-B65D36C14256}"/>
    <cellStyle name="Normal 3 6 2 3" xfId="3038" xr:uid="{377EE5CC-397F-4BD7-AFF6-803759D59FC0}"/>
    <cellStyle name="Normal 3 6 2 3 2" xfId="3039" xr:uid="{E4B4484F-8211-4791-BE1D-9A1AE2E934A3}"/>
    <cellStyle name="Normal 3 6 2 4" xfId="3040" xr:uid="{DFE49589-E3FE-46EA-8BB2-8FAA4E1AAC0D}"/>
    <cellStyle name="Normal 3 6 3" xfId="650" xr:uid="{00000000-0005-0000-0000-00003A020000}"/>
    <cellStyle name="Normal 3 6 3 2" xfId="3041" xr:uid="{F33B5BEE-8F0A-4EEE-8E19-CCA2C270D261}"/>
    <cellStyle name="Normal 3 6 3 2 2" xfId="3042" xr:uid="{ED7AB6A1-7A7F-4A26-B633-D7363F2B9314}"/>
    <cellStyle name="Normal 3 6 3 2 2 2" xfId="3043" xr:uid="{1F329004-D3E2-4531-8332-02E5E1F1D2D2}"/>
    <cellStyle name="Normal 3 6 3 2 3" xfId="3044" xr:uid="{D820A699-CAAE-4A49-8AA6-DADB99628583}"/>
    <cellStyle name="Normal 3 6 3 3" xfId="3045" xr:uid="{E4680A31-07F1-45D0-A5C8-9AF973972A47}"/>
    <cellStyle name="Normal 3 6 3 3 2" xfId="3046" xr:uid="{0CEE922E-E64E-4426-B08D-6DA99B9A04A0}"/>
    <cellStyle name="Normal 3 6 3 4" xfId="3047" xr:uid="{171EAE7C-D363-4986-A47B-2BFDC0B78817}"/>
    <cellStyle name="Normal 3 6 4" xfId="3048" xr:uid="{A919F4F9-8A35-487D-947E-E2203AA2A910}"/>
    <cellStyle name="Normal 3 6 4 2" xfId="3049" xr:uid="{BA461E18-783B-4D5C-B309-82061B3AFE0C}"/>
    <cellStyle name="Normal 3 6 4 2 2" xfId="3050" xr:uid="{D436A1BC-6FB3-4166-9EC7-2F4F31B43604}"/>
    <cellStyle name="Normal 3 6 4 2 2 2" xfId="3051" xr:uid="{58588139-5AFD-4925-92AC-6D7E96C5D305}"/>
    <cellStyle name="Normal 3 6 4 2 3" xfId="3052" xr:uid="{8B4DCD4E-C0D8-4C23-B5C8-A24D8ED0B4C8}"/>
    <cellStyle name="Normal 3 6 4 3" xfId="3053" xr:uid="{72198E5E-9FAA-4ABB-96B4-A340D81E8A1F}"/>
    <cellStyle name="Normal 3 6 4 3 2" xfId="3054" xr:uid="{5E0DBF22-0180-4C4D-B343-00D23BA1B5A2}"/>
    <cellStyle name="Normal 3 6 4 4" xfId="3055" xr:uid="{03B297C7-E1A5-4AAD-80D3-73204C44FE0E}"/>
    <cellStyle name="Normal 3 6 5" xfId="3056" xr:uid="{19C6AE5E-50B9-4EBE-B1C6-A231211D39CF}"/>
    <cellStyle name="Normal 3 6 5 2" xfId="3057" xr:uid="{CE508691-F661-4C85-87E9-55A245CBD80B}"/>
    <cellStyle name="Normal 3 6 5 2 2" xfId="3058" xr:uid="{040DA405-F0F5-4092-8460-54DC23B7E100}"/>
    <cellStyle name="Normal 3 6 5 2 2 2" xfId="3059" xr:uid="{ABCE77F8-6667-420A-BBA3-3F22D8721C2A}"/>
    <cellStyle name="Normal 3 6 5 2 3" xfId="3060" xr:uid="{815DEB23-E617-4145-BA79-9EF259207239}"/>
    <cellStyle name="Normal 3 6 5 3" xfId="3061" xr:uid="{008EC6DD-9322-4229-8CD6-BA6CD6C7F77B}"/>
    <cellStyle name="Normal 3 6 5 3 2" xfId="3062" xr:uid="{28AFC0E6-5525-493E-BF62-D5608C1EBA7C}"/>
    <cellStyle name="Normal 3 6 5 4" xfId="3063" xr:uid="{3FE11A73-DB36-4C1C-AD5E-1FBA92282F67}"/>
    <cellStyle name="Normal 3 6 6" xfId="3064" xr:uid="{82D3CCE0-2A02-4C77-9CE8-D60C034D9748}"/>
    <cellStyle name="Normal 3 6 6 2" xfId="3065" xr:uid="{049C5218-6C69-44DF-9737-1A3B81B78B4C}"/>
    <cellStyle name="Normal 3 6 6 2 2" xfId="3066" xr:uid="{25F6B7FE-6A39-4BF1-A36B-567BB4AA2AB9}"/>
    <cellStyle name="Normal 3 6 6 2 2 2" xfId="3067" xr:uid="{8933E476-E130-4F84-A396-C4BAB046E43F}"/>
    <cellStyle name="Normal 3 6 6 2 3" xfId="3068" xr:uid="{DF6249F3-D62A-4102-8ACD-5D0B6812BA48}"/>
    <cellStyle name="Normal 3 6 6 3" xfId="3069" xr:uid="{DECD0F16-839F-4769-B8F8-CCAD8CE7E860}"/>
    <cellStyle name="Normal 3 6 6 3 2" xfId="3070" xr:uid="{6C676A89-7DDD-4022-98AE-899E5FE73E7F}"/>
    <cellStyle name="Normal 3 6 6 4" xfId="3071" xr:uid="{560BF998-BF4F-4456-A044-BDCBC3FC6284}"/>
    <cellStyle name="Normal 3 6 7" xfId="3072" xr:uid="{7A809DBA-5D3E-4C54-97E0-40827F28CDCF}"/>
    <cellStyle name="Normal 3 6 7 2" xfId="3073" xr:uid="{1F706445-CB21-4DE6-8372-904F5EF9031D}"/>
    <cellStyle name="Normal 3 6 7 2 2" xfId="3074" xr:uid="{DFDAD05B-83BB-438A-A33A-BFB64B6777C1}"/>
    <cellStyle name="Normal 3 6 7 3" xfId="3075" xr:uid="{B1353DC5-9B01-40E1-9092-F57CB46D02F9}"/>
    <cellStyle name="Normal 3 6 8" xfId="3076" xr:uid="{8B4BFB2F-B7DE-4CCE-93A4-4DE91DB73D99}"/>
    <cellStyle name="Normal 3 6 8 2" xfId="3077" xr:uid="{A67ADA8A-3BD5-4A69-8882-7669A4D53B32}"/>
    <cellStyle name="Normal 3 6 9" xfId="3078" xr:uid="{8A5AD6A9-AEF4-486B-95F9-2D380B251E44}"/>
    <cellStyle name="Normal 3 7" xfId="412" xr:uid="{00000000-0005-0000-0000-00003B020000}"/>
    <cellStyle name="Normal 3 7 10" xfId="3079" xr:uid="{778BE20B-AA32-4EC7-92BB-21650FCE9978}"/>
    <cellStyle name="Normal 3 7 2" xfId="413" xr:uid="{00000000-0005-0000-0000-00003C020000}"/>
    <cellStyle name="Normal 3 7 2 2" xfId="651" xr:uid="{00000000-0005-0000-0000-00003D020000}"/>
    <cellStyle name="Normal 3 7 2 2 2" xfId="652" xr:uid="{00000000-0005-0000-0000-00003E020000}"/>
    <cellStyle name="Normal 3 7 2 2 2 2" xfId="3080" xr:uid="{F6F8F167-F80D-4276-B401-C6813371FA18}"/>
    <cellStyle name="Normal 3 7 2 2 2 2 2" xfId="3081" xr:uid="{3669D348-3AB4-4AC4-83AB-82F9BF8574C5}"/>
    <cellStyle name="Normal 3 7 2 2 2 3" xfId="3082" xr:uid="{11F88F86-E3D1-41BB-A7BF-4AD68036FFFE}"/>
    <cellStyle name="Normal 3 7 2 2 3" xfId="3083" xr:uid="{68679FC4-062E-43BC-91C6-FD3585DA3FBC}"/>
    <cellStyle name="Normal 3 7 2 2 3 2" xfId="3084" xr:uid="{30C2DE27-1F53-4A02-A150-17BFD2FC0D25}"/>
    <cellStyle name="Normal 3 7 2 2 4" xfId="3085" xr:uid="{2637A468-121C-4D97-946F-87F2DF586AEE}"/>
    <cellStyle name="Normal 3 7 2 3" xfId="653" xr:uid="{00000000-0005-0000-0000-00003F020000}"/>
    <cellStyle name="Normal 3 7 2 3 2" xfId="3086" xr:uid="{5E434497-BCB9-4C12-B78C-56A0C47B65D9}"/>
    <cellStyle name="Normal 3 7 2 3 2 2" xfId="3087" xr:uid="{BFA320CB-DA13-43E1-97B5-1F4D44614571}"/>
    <cellStyle name="Normal 3 7 2 3 2 2 2" xfId="3088" xr:uid="{453360ED-7D7F-48BB-A058-52365EBBC96C}"/>
    <cellStyle name="Normal 3 7 2 3 2 3" xfId="3089" xr:uid="{1A4AFAB4-2DC7-464D-8A7F-62B88606A6F8}"/>
    <cellStyle name="Normal 3 7 2 3 3" xfId="3090" xr:uid="{072532E7-2B6A-404C-94DD-6D5650475B65}"/>
    <cellStyle name="Normal 3 7 2 3 3 2" xfId="3091" xr:uid="{D7F2F6D6-42E8-444E-BE28-A7456AD3938A}"/>
    <cellStyle name="Normal 3 7 2 3 4" xfId="3092" xr:uid="{CB7EA5E8-B294-421A-A71D-9045ED7D6191}"/>
    <cellStyle name="Normal 3 7 2 4" xfId="3093" xr:uid="{AD2BFA18-3733-4D0C-8C19-82593A0A4703}"/>
    <cellStyle name="Normal 3 7 2 4 2" xfId="3094" xr:uid="{04973E93-FC5A-4A2E-9E06-2F713F7298C3}"/>
    <cellStyle name="Normal 3 7 2 4 2 2" xfId="3095" xr:uid="{A504DD5C-374A-4671-BDDC-1370214BD0B1}"/>
    <cellStyle name="Normal 3 7 2 4 2 2 2" xfId="3096" xr:uid="{A8CEC7F5-7E6F-4646-B8B0-33AF02F0790A}"/>
    <cellStyle name="Normal 3 7 2 4 2 3" xfId="3097" xr:uid="{8ECF5DF1-3403-4558-BAF3-56DD2C8AE1EA}"/>
    <cellStyle name="Normal 3 7 2 4 3" xfId="3098" xr:uid="{6D2FF6F3-3E7D-469A-ACE1-3EEA68728A30}"/>
    <cellStyle name="Normal 3 7 2 4 3 2" xfId="3099" xr:uid="{68268361-ABF5-44C4-8533-E45928F2DD9A}"/>
    <cellStyle name="Normal 3 7 2 4 4" xfId="3100" xr:uid="{03E323C0-6F0E-4EF4-BAA5-34DF457EDFA4}"/>
    <cellStyle name="Normal 3 7 2 5" xfId="3101" xr:uid="{6106D930-606B-4964-8A0D-C9D49B445F64}"/>
    <cellStyle name="Normal 3 7 2 5 2" xfId="3102" xr:uid="{45B5B01D-BF38-4DD7-8892-4D67B88B3B96}"/>
    <cellStyle name="Normal 3 7 2 5 2 2" xfId="3103" xr:uid="{1340A126-147C-42B7-AE6C-580FAEFB2BA3}"/>
    <cellStyle name="Normal 3 7 2 5 2 2 2" xfId="3104" xr:uid="{4B9ED4C8-A60C-488F-8BAD-0C75B8BBCF8F}"/>
    <cellStyle name="Normal 3 7 2 5 2 3" xfId="3105" xr:uid="{89650AC6-D6A1-40CE-8FAB-C44361BEC4DB}"/>
    <cellStyle name="Normal 3 7 2 5 3" xfId="3106" xr:uid="{8B43B51A-E68C-4137-AF75-A172F29F7D32}"/>
    <cellStyle name="Normal 3 7 2 5 3 2" xfId="3107" xr:uid="{E6DA14C8-7257-4090-AFAE-4D918434BFA6}"/>
    <cellStyle name="Normal 3 7 2 5 4" xfId="3108" xr:uid="{A4B0175A-E31D-4A17-8EB1-EFCE06DA7311}"/>
    <cellStyle name="Normal 3 7 2 6" xfId="3109" xr:uid="{1522EBE7-9BDC-4855-904D-98F4A8E2967F}"/>
    <cellStyle name="Normal 3 7 2 6 2" xfId="3110" xr:uid="{CC90DDAB-42A0-429F-9E23-506A2858E324}"/>
    <cellStyle name="Normal 3 7 2 6 2 2" xfId="3111" xr:uid="{D56F1A95-1079-418F-8033-7F3358863239}"/>
    <cellStyle name="Normal 3 7 2 6 2 2 2" xfId="3112" xr:uid="{8CD1DBCE-29B1-4467-AB8B-5A8BD7CCF737}"/>
    <cellStyle name="Normal 3 7 2 6 2 3" xfId="3113" xr:uid="{2EC39883-A5E1-4A56-B2A7-F41A59B50B72}"/>
    <cellStyle name="Normal 3 7 2 6 3" xfId="3114" xr:uid="{98EED716-15FA-415B-8974-03E9D1D574D0}"/>
    <cellStyle name="Normal 3 7 2 6 3 2" xfId="3115" xr:uid="{4886F854-2BC7-4A57-9363-AA63F550B684}"/>
    <cellStyle name="Normal 3 7 2 6 4" xfId="3116" xr:uid="{16F85472-8EB3-439F-B862-F760C66BDAA0}"/>
    <cellStyle name="Normal 3 7 2 7" xfId="3117" xr:uid="{A62C9EBE-89A1-4959-B021-3C834E8C2D85}"/>
    <cellStyle name="Normal 3 7 2 7 2" xfId="3118" xr:uid="{42232C13-5490-4B12-A398-15A8C7063E5F}"/>
    <cellStyle name="Normal 3 7 2 7 2 2" xfId="3119" xr:uid="{625C6A73-0E1A-4557-9488-D9227CDE6287}"/>
    <cellStyle name="Normal 3 7 2 7 3" xfId="3120" xr:uid="{8C21F474-C388-406D-BD8D-EB17E742304F}"/>
    <cellStyle name="Normal 3 7 2 8" xfId="3121" xr:uid="{B8FD225D-EF87-4F4A-BC6E-6FD83953F937}"/>
    <cellStyle name="Normal 3 7 2 8 2" xfId="3122" xr:uid="{4D73FFB3-9AC0-4A39-A9F2-ABD5D21A72B3}"/>
    <cellStyle name="Normal 3 7 2 9" xfId="3123" xr:uid="{3CD8E736-290D-4AA9-BB95-DB81FC977B1A}"/>
    <cellStyle name="Normal 3 7 3" xfId="654" xr:uid="{00000000-0005-0000-0000-000040020000}"/>
    <cellStyle name="Normal 3 7 3 2" xfId="655" xr:uid="{00000000-0005-0000-0000-000041020000}"/>
    <cellStyle name="Normal 3 7 3 2 2" xfId="3124" xr:uid="{DE49517D-D5D5-42CC-BCDC-CEC1EEC1CC8E}"/>
    <cellStyle name="Normal 3 7 3 2 2 2" xfId="3125" xr:uid="{3B222B5F-996F-4645-93E4-532ACB120097}"/>
    <cellStyle name="Normal 3 7 3 2 3" xfId="3126" xr:uid="{9049239F-6855-41D3-85A6-11B93F3C33BD}"/>
    <cellStyle name="Normal 3 7 3 3" xfId="3127" xr:uid="{3E8E8139-C160-44A8-BEEF-9E4F1FD5CFBE}"/>
    <cellStyle name="Normal 3 7 3 3 2" xfId="3128" xr:uid="{294EE9F1-E1A7-4A9D-A94B-321BCC4ACFD6}"/>
    <cellStyle name="Normal 3 7 3 4" xfId="3129" xr:uid="{022251D5-E6A3-4FA6-B78D-04AE80312E86}"/>
    <cellStyle name="Normal 3 7 4" xfId="656" xr:uid="{00000000-0005-0000-0000-000042020000}"/>
    <cellStyle name="Normal 3 7 4 2" xfId="3130" xr:uid="{AC47ECB8-D7DB-40B2-9082-E6D74AC6ACFD}"/>
    <cellStyle name="Normal 3 7 4 2 2" xfId="3131" xr:uid="{71508194-A991-4EA9-A003-F1F51FB81BDA}"/>
    <cellStyle name="Normal 3 7 4 2 2 2" xfId="3132" xr:uid="{4D359789-5E5A-4D75-9D32-9838F4204FA0}"/>
    <cellStyle name="Normal 3 7 4 2 3" xfId="3133" xr:uid="{4E1EB8E1-2A69-4574-BFE9-DCCF6FCB5FDD}"/>
    <cellStyle name="Normal 3 7 4 3" xfId="3134" xr:uid="{05F2502C-7E53-4AD1-B4AD-1481D2954141}"/>
    <cellStyle name="Normal 3 7 4 3 2" xfId="3135" xr:uid="{E080099E-4402-4AE9-A46D-8F80857BAB78}"/>
    <cellStyle name="Normal 3 7 4 4" xfId="3136" xr:uid="{0860C076-39B3-4E18-8687-66E88BFE8D4F}"/>
    <cellStyle name="Normal 3 7 5" xfId="3137" xr:uid="{A53D0843-E4DA-44B7-92EC-8AA2BE772BB8}"/>
    <cellStyle name="Normal 3 7 5 2" xfId="3138" xr:uid="{F8112053-4EBD-441A-86D0-8D9CF74A41CE}"/>
    <cellStyle name="Normal 3 7 5 2 2" xfId="3139" xr:uid="{64AE404A-47D7-4D1E-8989-7F00C9593F60}"/>
    <cellStyle name="Normal 3 7 5 2 2 2" xfId="3140" xr:uid="{1F87C5B8-FF35-4F12-A1BC-2026DA255E8E}"/>
    <cellStyle name="Normal 3 7 5 2 3" xfId="3141" xr:uid="{8CB1A813-BB7A-4C2E-99AA-4E13BC07F40E}"/>
    <cellStyle name="Normal 3 7 5 3" xfId="3142" xr:uid="{8C1A43DF-4BA0-4035-BE0F-2AC08CC053AD}"/>
    <cellStyle name="Normal 3 7 5 3 2" xfId="3143" xr:uid="{9AC88921-F7DC-41CB-AA20-7F11500D5532}"/>
    <cellStyle name="Normal 3 7 5 4" xfId="3144" xr:uid="{FE302981-99EE-47EE-9EA3-5D1C7C58385A}"/>
    <cellStyle name="Normal 3 7 6" xfId="3145" xr:uid="{3896E97D-F469-423F-84EF-2D804A091E1D}"/>
    <cellStyle name="Normal 3 7 6 2" xfId="3146" xr:uid="{47D3FC2F-A216-4CCC-AF56-1C484808C3F9}"/>
    <cellStyle name="Normal 3 7 6 2 2" xfId="3147" xr:uid="{0AAE049D-6A95-4049-B27E-EB0823E5D5A7}"/>
    <cellStyle name="Normal 3 7 6 2 2 2" xfId="3148" xr:uid="{9033FD23-D437-4504-ADFF-C1F9FABCF80A}"/>
    <cellStyle name="Normal 3 7 6 2 3" xfId="3149" xr:uid="{CF54FACF-C2EE-403E-BB79-46558547AAEF}"/>
    <cellStyle name="Normal 3 7 6 3" xfId="3150" xr:uid="{2D4500B8-4A67-40FC-A3D8-B39208985564}"/>
    <cellStyle name="Normal 3 7 6 3 2" xfId="3151" xr:uid="{D0EFB4C0-EBAA-4FB9-8A4D-5167B9747560}"/>
    <cellStyle name="Normal 3 7 6 4" xfId="3152" xr:uid="{F2B7A4AF-2570-4BD9-AFE9-63E9EDCA5624}"/>
    <cellStyle name="Normal 3 7 7" xfId="3153" xr:uid="{CEC40113-A4BC-4056-A36F-9AE0BABCDD9E}"/>
    <cellStyle name="Normal 3 7 7 2" xfId="3154" xr:uid="{D0801038-5C1B-4682-91F6-40AFD0024676}"/>
    <cellStyle name="Normal 3 7 7 2 2" xfId="3155" xr:uid="{E4015494-D5A8-449C-963E-968D3DDFD31B}"/>
    <cellStyle name="Normal 3 7 7 2 2 2" xfId="3156" xr:uid="{DDB3B549-FDB8-4958-B486-9252DA94F28F}"/>
    <cellStyle name="Normal 3 7 7 2 3" xfId="3157" xr:uid="{F573D36B-571F-4267-9230-95446307C724}"/>
    <cellStyle name="Normal 3 7 7 3" xfId="3158" xr:uid="{10F60315-88B3-4F80-9921-BF3A495CB53E}"/>
    <cellStyle name="Normal 3 7 7 3 2" xfId="3159" xr:uid="{918E280F-1647-4CF2-A5B8-A2FA6E764D67}"/>
    <cellStyle name="Normal 3 7 7 4" xfId="3160" xr:uid="{E13E2B48-74EA-4C13-88B4-7FBE3CB139CE}"/>
    <cellStyle name="Normal 3 7 8" xfId="3161" xr:uid="{51721705-D5F2-47D4-A96A-02DA6F3DAE36}"/>
    <cellStyle name="Normal 3 7 8 2" xfId="3162" xr:uid="{7F52A912-0FC0-4F77-BE66-92B47EF26D67}"/>
    <cellStyle name="Normal 3 7 8 2 2" xfId="3163" xr:uid="{6492FB81-F194-49E4-AB9E-3B1A4066932A}"/>
    <cellStyle name="Normal 3 7 8 3" xfId="3164" xr:uid="{2CF14C3A-8F25-46D1-9A67-E8CCD8FD8D64}"/>
    <cellStyle name="Normal 3 7 9" xfId="3165" xr:uid="{6BDAA93E-FF88-49B8-B2BF-BC695E0A95A1}"/>
    <cellStyle name="Normal 3 7 9 2" xfId="3166" xr:uid="{2CE6CC2C-2E33-4D90-A3C5-1557D6A5F485}"/>
    <cellStyle name="Normal 3 8" xfId="657" xr:uid="{00000000-0005-0000-0000-000043020000}"/>
    <cellStyle name="Normal 3 8 2" xfId="658" xr:uid="{00000000-0005-0000-0000-000044020000}"/>
    <cellStyle name="Normal 3 8 2 2" xfId="3168" xr:uid="{9481771C-9F49-4581-AE7B-B6BA0FF921BB}"/>
    <cellStyle name="Normal 3 8 2 2 2" xfId="3169" xr:uid="{132D8823-75A0-464B-B750-50E4CCD130C8}"/>
    <cellStyle name="Normal 3 8 2 2 2 2" xfId="3170" xr:uid="{22D5201D-6635-483A-8CDE-E29D19194553}"/>
    <cellStyle name="Normal 3 8 2 2 3" xfId="3171" xr:uid="{286CDB94-CDBF-4477-9424-213F6D8E4163}"/>
    <cellStyle name="Normal 3 8 2 3" xfId="3172" xr:uid="{7AB17AD3-B79E-4022-8756-A411C51440A0}"/>
    <cellStyle name="Normal 3 8 2 3 2" xfId="3173" xr:uid="{646174C0-E852-461F-A3F6-34E77CE97E56}"/>
    <cellStyle name="Normal 3 8 2 4" xfId="3174" xr:uid="{E6C1291D-FAB6-468B-B9F7-05100FA42B77}"/>
    <cellStyle name="Normal 3 8 2 5" xfId="3175" xr:uid="{06EDF4F0-49C2-43AE-8400-A09E13D442A8}"/>
    <cellStyle name="Normal 3 8 2 6" xfId="3176" xr:uid="{1384C7A1-2854-40AF-8661-3625A2FA8A10}"/>
    <cellStyle name="Normal 3 8 2 7" xfId="3167" xr:uid="{BF9290CD-F367-4E0A-82B7-02C6EC7EFBDA}"/>
    <cellStyle name="Normal 3 8 3" xfId="659" xr:uid="{00000000-0005-0000-0000-000045020000}"/>
    <cellStyle name="Normal 3 8 3 2" xfId="3177" xr:uid="{14355E07-5BBB-4D1F-BB79-529803F15F52}"/>
    <cellStyle name="Normal 3 8 3 2 2" xfId="3178" xr:uid="{46DCDE60-76FD-4D25-810B-0A588CE4FFD8}"/>
    <cellStyle name="Normal 3 8 3 3" xfId="3179" xr:uid="{FDAEF72B-0DD4-42BA-9688-2122430DBB59}"/>
    <cellStyle name="Normal 3 8 4" xfId="3180" xr:uid="{DABD7290-31C1-4300-8B04-8662D4EFAB5D}"/>
    <cellStyle name="Normal 3 8 4 2" xfId="3181" xr:uid="{3C64FB22-4453-4733-938B-4F40B7099D65}"/>
    <cellStyle name="Normal 3 8 5" xfId="3182" xr:uid="{DA4BD204-C416-4369-A440-38048C0DD01F}"/>
    <cellStyle name="Normal 3 9" xfId="660" xr:uid="{00000000-0005-0000-0000-000046020000}"/>
    <cellStyle name="Normal 3 9 2" xfId="661" xr:uid="{00000000-0005-0000-0000-000047020000}"/>
    <cellStyle name="Normal 3 9 2 2" xfId="3183" xr:uid="{7D570BE7-5853-47B3-8CE6-AA7AEDADDBF8}"/>
    <cellStyle name="Normal 3 9 2 2 2" xfId="3184" xr:uid="{EA68F6C7-6E30-4F14-864E-ADE561E87CC9}"/>
    <cellStyle name="Normal 3 9 2 3" xfId="3185" xr:uid="{7327F325-0BF7-41A2-8498-FDA18B571D2A}"/>
    <cellStyle name="Normal 3 9 3" xfId="3186" xr:uid="{0891E5CC-33DC-459C-8707-845222D0FDAC}"/>
    <cellStyle name="Normal 3 9 3 2" xfId="3187" xr:uid="{6D2B36B5-99D2-494B-AF5D-6E4B0D06187D}"/>
    <cellStyle name="Normal 3 9 4" xfId="3188" xr:uid="{526C6795-B235-410D-A183-75706019EA05}"/>
    <cellStyle name="Normal 30" xfId="669" xr:uid="{00000000-0005-0000-0000-000048020000}"/>
    <cellStyle name="Normal 30 2" xfId="3189" xr:uid="{A07674CB-8EED-4A71-8033-87BD91E09FC1}"/>
    <cellStyle name="Normal 31" xfId="3190" xr:uid="{42BCBB06-CF1F-45E9-B209-2CE44AF6917E}"/>
    <cellStyle name="Normal 32" xfId="738" xr:uid="{BC62E36E-AF38-48FA-9A8F-CD3A37BB1693}"/>
    <cellStyle name="Normal 32 2" xfId="3191" xr:uid="{B73EC0AE-7820-4418-9EC3-CEBE3F6E4F00}"/>
    <cellStyle name="Normal 33" xfId="3192" xr:uid="{4A5E0E72-4F23-4200-A321-F538FCA1A47E}"/>
    <cellStyle name="Normal 34" xfId="3193" xr:uid="{D1BE287F-4323-45BF-8C7C-69BB12EC6534}"/>
    <cellStyle name="Normal 35" xfId="3194" xr:uid="{B459A2DE-9D69-4AC2-87BC-253073B30753}"/>
    <cellStyle name="Normal 36" xfId="3195" xr:uid="{BABEEC01-30A7-48DC-9165-09D0A3B75391}"/>
    <cellStyle name="Normal 37" xfId="3196" xr:uid="{879815F5-3E47-458B-A0E4-0DF1A80239C9}"/>
    <cellStyle name="Normal 38" xfId="3197" xr:uid="{FD0FAE9B-56F5-4825-9F4B-BC7C1316F5B3}"/>
    <cellStyle name="Normal 39" xfId="3198" xr:uid="{90FC69B2-7D69-42E7-A2E5-96AFB5BA638E}"/>
    <cellStyle name="Normal 4" xfId="1" xr:uid="{00000000-0005-0000-0000-000049020000}"/>
    <cellStyle name="Normal 4 10" xfId="3199" xr:uid="{6D741189-FDF9-4AB5-BDA6-88A0AF2C55E3}"/>
    <cellStyle name="Normal 4 11" xfId="739" xr:uid="{05FF6F44-0426-4603-9E32-FA3441F6AED4}"/>
    <cellStyle name="Normal 4 2" xfId="279" xr:uid="{00000000-0005-0000-0000-00004A020000}"/>
    <cellStyle name="Normal 4 2 2" xfId="280" xr:uid="{00000000-0005-0000-0000-00004B020000}"/>
    <cellStyle name="Normal 4 3" xfId="281" xr:uid="{00000000-0005-0000-0000-00004C020000}"/>
    <cellStyle name="Normal 4 3 2" xfId="3200" xr:uid="{3C53BE5C-C3B8-409B-B1D4-FA0A9523AFD2}"/>
    <cellStyle name="Normal 4 4" xfId="282" xr:uid="{00000000-0005-0000-0000-00004D020000}"/>
    <cellStyle name="Normal 4 5" xfId="283" xr:uid="{00000000-0005-0000-0000-00004E020000}"/>
    <cellStyle name="Normal 4 5 2" xfId="284" xr:uid="{00000000-0005-0000-0000-00004F020000}"/>
    <cellStyle name="Normal 4 5 3" xfId="662" xr:uid="{00000000-0005-0000-0000-000050020000}"/>
    <cellStyle name="Normal 4 5 3 2" xfId="3202" xr:uid="{BF0727A5-5126-41C8-AFA6-1CDF4EAC06D2}"/>
    <cellStyle name="Normal 4 5 3 3" xfId="3203" xr:uid="{3EF29E11-ABAD-4CA7-B562-0779D0B58FF6}"/>
    <cellStyle name="Normal 4 5 3 4" xfId="3204" xr:uid="{4A3F7573-B3C3-4390-B62F-173909149AE7}"/>
    <cellStyle name="Normal 4 5 3 5" xfId="3201" xr:uid="{9F79E7F0-9F94-4F9A-A9D5-366445775AA5}"/>
    <cellStyle name="Normal 4 6" xfId="285" xr:uid="{00000000-0005-0000-0000-000051020000}"/>
    <cellStyle name="Normal 4 6 2" xfId="663" xr:uid="{00000000-0005-0000-0000-000052020000}"/>
    <cellStyle name="Normal 4 6 2 2" xfId="3205" xr:uid="{1A0C34B9-B99A-4110-8B5F-04CCDA67315A}"/>
    <cellStyle name="Normal 4 6 3" xfId="3206" xr:uid="{494DCA54-768D-4537-953B-0169F2042780}"/>
    <cellStyle name="Normal 4 6 4" xfId="3207" xr:uid="{2EA5CADD-C65F-4990-AE5D-3E71A7A752B7}"/>
    <cellStyle name="Normal 4 7" xfId="278" xr:uid="{00000000-0005-0000-0000-000053020000}"/>
    <cellStyle name="Normal 4 7 2" xfId="3208" xr:uid="{355FD062-BDCF-43AC-9A9D-B188B0A03796}"/>
    <cellStyle name="Normal 4 8" xfId="3209" xr:uid="{14E5D4EA-17FD-430F-8D45-6DC904BDBB9F}"/>
    <cellStyle name="Normal 4 9" xfId="3210" xr:uid="{85B4866F-5AB5-403C-92BF-A92C5C3998C7}"/>
    <cellStyle name="Normal 4_PLANILLA 2013" xfId="286" xr:uid="{00000000-0005-0000-0000-000054020000}"/>
    <cellStyle name="Normal 40" xfId="742" xr:uid="{B3BC0707-5E14-4346-8161-4692F22D4742}"/>
    <cellStyle name="Normal 41" xfId="3415" xr:uid="{DEB1E2F2-6513-4378-AA8D-59A095E0D6F3}"/>
    <cellStyle name="Normal 42" xfId="3425" xr:uid="{9B85D3B0-EB54-4062-9B7A-34B2BB67361A}"/>
    <cellStyle name="Normal 43" xfId="3426" xr:uid="{AA80DCA9-5BD5-4A4F-8623-75983DEB3180}"/>
    <cellStyle name="Normal 47" xfId="721" xr:uid="{D1961ECE-6367-469F-BFA1-9C6DB23E708D}"/>
    <cellStyle name="Normal 5" xfId="21" xr:uid="{00000000-0005-0000-0000-000055020000}"/>
    <cellStyle name="Normal 5 14" xfId="741" xr:uid="{B8068843-3AD8-43EB-B987-15B449E39DF4}"/>
    <cellStyle name="Normal 5 2" xfId="287" xr:uid="{00000000-0005-0000-0000-000056020000}"/>
    <cellStyle name="Normal 5 2 2" xfId="288" xr:uid="{00000000-0005-0000-0000-000057020000}"/>
    <cellStyle name="Normal 5 2 2 2" xfId="289" xr:uid="{00000000-0005-0000-0000-000058020000}"/>
    <cellStyle name="Normal 5 2 3" xfId="290" xr:uid="{00000000-0005-0000-0000-000059020000}"/>
    <cellStyle name="Normal 5 2 3 2" xfId="291" xr:uid="{00000000-0005-0000-0000-00005A020000}"/>
    <cellStyle name="Normal 5 2 4" xfId="292" xr:uid="{00000000-0005-0000-0000-00005B020000}"/>
    <cellStyle name="Normal 5 2 5" xfId="3211" xr:uid="{7D39B381-A2FD-47D7-BAE3-4E4222D4D542}"/>
    <cellStyle name="Normal 5 3" xfId="293" xr:uid="{00000000-0005-0000-0000-00005C020000}"/>
    <cellStyle name="Normal 5 3 2" xfId="294" xr:uid="{00000000-0005-0000-0000-00005D020000}"/>
    <cellStyle name="Normal 5 4" xfId="295" xr:uid="{00000000-0005-0000-0000-00005E020000}"/>
    <cellStyle name="Normal 5 5" xfId="296" xr:uid="{00000000-0005-0000-0000-00005F020000}"/>
    <cellStyle name="Normal 5 5 2" xfId="3212" xr:uid="{A85E1FD5-0DAF-417F-A51B-FA0BB5257AA4}"/>
    <cellStyle name="Normal 5 5 3" xfId="3213" xr:uid="{E4879416-8005-492D-A9E0-169ACEE53099}"/>
    <cellStyle name="Normal 5 6" xfId="414" xr:uid="{00000000-0005-0000-0000-000060020000}"/>
    <cellStyle name="Normal 5 6 2" xfId="3215" xr:uid="{C3AE6C2A-B80C-40CA-BC0A-72E83612DBC7}"/>
    <cellStyle name="Normal 5 6 2 2" xfId="3216" xr:uid="{7310CDA2-5D8B-464A-8522-4BD5BA9A8FF5}"/>
    <cellStyle name="Normal 5 6 2 2 2" xfId="3217" xr:uid="{63E00060-02E0-42B5-ABEE-FCFEC207C550}"/>
    <cellStyle name="Normal 5 6 2 3" xfId="3218" xr:uid="{FC4C04D1-7DFA-47F2-9ECE-95D5A0114EB0}"/>
    <cellStyle name="Normal 5 6 2 4" xfId="3219" xr:uid="{4EE7EFE1-EE14-4EAF-AF72-314541D6B51C}"/>
    <cellStyle name="Normal 5 6 2 5" xfId="3220" xr:uid="{F9AB0D06-8BEB-4283-A12C-0CFBAD5C6969}"/>
    <cellStyle name="Normal 5 6 3" xfId="3221" xr:uid="{9A9D5E4A-AEF6-4B91-9811-9AFBEC3DFE9C}"/>
    <cellStyle name="Normal 5 6 3 2" xfId="3222" xr:uid="{CA0FB64A-7505-42D4-9854-FDA609A1EAEF}"/>
    <cellStyle name="Normal 5 6 4" xfId="3223" xr:uid="{D34D8B41-630C-4183-BA83-2397E4E824B1}"/>
    <cellStyle name="Normal 5 6 5" xfId="3214" xr:uid="{B4AAAE71-FDB6-46D6-A406-898C1C5EF5C4}"/>
    <cellStyle name="Normal 5 7" xfId="3224" xr:uid="{5885213F-2644-4952-8EBD-7C805F151455}"/>
    <cellStyle name="Normal 5_PLANILLA 2013" xfId="3225" xr:uid="{86179908-B520-44E2-ADC8-0310107C773C}"/>
    <cellStyle name="Normal 6" xfId="297" xr:uid="{00000000-0005-0000-0000-000061020000}"/>
    <cellStyle name="Normal 6 11" xfId="718" xr:uid="{2EB32AE1-EEA8-4DAD-AC7A-4C87F540D874}"/>
    <cellStyle name="Normal 6 2" xfId="298" xr:uid="{00000000-0005-0000-0000-000062020000}"/>
    <cellStyle name="Normal 6 3" xfId="299" xr:uid="{00000000-0005-0000-0000-000063020000}"/>
    <cellStyle name="Normal 6 4" xfId="3226" xr:uid="{CB30B5BD-26EC-44A9-83AD-31C6329F5ACB}"/>
    <cellStyle name="Normal 6 4 2" xfId="3227" xr:uid="{FD687AF7-0973-4899-B041-58F91B9278F2}"/>
    <cellStyle name="Normal 6 4 3" xfId="3228" xr:uid="{3C72E68A-A065-4A97-9BB1-CC42E6113D36}"/>
    <cellStyle name="Normal 6 4 4" xfId="3229" xr:uid="{75D116C9-1D4D-4587-BDF5-96CA5CD3631E}"/>
    <cellStyle name="Normal 6 5" xfId="3230" xr:uid="{66B30EF9-04F9-4DCE-932B-34B899ECEEC6}"/>
    <cellStyle name="Normal 6 6" xfId="3231" xr:uid="{8BD53485-F28B-4738-85FF-BE022DCB0F56}"/>
    <cellStyle name="Normal 6 7" xfId="3232" xr:uid="{B69FB929-5344-43DF-B371-A3A01C0C54E4}"/>
    <cellStyle name="Normal 60 2" xfId="712" xr:uid="{59B4E9EE-BF5E-4444-B079-AC36E15C44AF}"/>
    <cellStyle name="Normal 60 2 7" xfId="715" xr:uid="{E6321EEC-7667-4150-8B50-F2AA7A1E049F}"/>
    <cellStyle name="Normal 61" xfId="731" xr:uid="{4CAA3510-FE5F-49ED-8C01-26DD1DE1A6C8}"/>
    <cellStyle name="Normal 62" xfId="732" xr:uid="{5217B048-F2EF-4C4E-BCFE-32EAF8A49497}"/>
    <cellStyle name="Normal 63" xfId="713" xr:uid="{305DE2F6-DCD5-4217-A5A9-74FCD9A4C7E6}"/>
    <cellStyle name="Normal 66" xfId="733" xr:uid="{435976D6-AB10-40CF-9B0B-5638BDB6D905}"/>
    <cellStyle name="Normal 7" xfId="3" xr:uid="{00000000-0005-0000-0000-000064020000}"/>
    <cellStyle name="Normal 7 2" xfId="300" xr:uid="{00000000-0005-0000-0000-000065020000}"/>
    <cellStyle name="Normal 7 2 2" xfId="3235" xr:uid="{AD99B4C2-FE38-434B-BFF9-088F9DFEF622}"/>
    <cellStyle name="Normal 7 2 3" xfId="3234" xr:uid="{D6DF10A8-C8E2-49D4-8BEA-8B1C65AE0A23}"/>
    <cellStyle name="Normal 7 2 4" xfId="730" xr:uid="{C0BF6981-3307-47A8-9A34-1D0E54544645}"/>
    <cellStyle name="Normal 7 3" xfId="301" xr:uid="{00000000-0005-0000-0000-000066020000}"/>
    <cellStyle name="Normal 7 3 2" xfId="3236" xr:uid="{B39852FC-B5E7-4530-B02B-D8C9960F9A76}"/>
    <cellStyle name="Normal 7 3 3" xfId="3237" xr:uid="{73ABAFBD-7F8D-4FDC-A471-8E06B7F17C8E}"/>
    <cellStyle name="Normal 7 3 4" xfId="3238" xr:uid="{0AFBD469-4DAB-4E5A-8F50-9672F3617E2C}"/>
    <cellStyle name="Normal 7 4" xfId="3239" xr:uid="{4D86A8A3-AD09-44A7-9342-7DE08A95C7D2}"/>
    <cellStyle name="Normal 7 5" xfId="3240" xr:uid="{6C545488-1E93-4962-B9D8-EC3CE1AED5FB}"/>
    <cellStyle name="Normal 7 6" xfId="3233" xr:uid="{0B3CFD2E-4D18-41C8-8664-9FC713FC5EDA}"/>
    <cellStyle name="Normal 7 7" xfId="727" xr:uid="{FA390EA7-0677-49DB-863F-EFC18DC4157B}"/>
    <cellStyle name="Normal 73" xfId="716" xr:uid="{87A0F0A9-82B8-446F-8A69-08467BC37439}"/>
    <cellStyle name="Normal 75" xfId="717" xr:uid="{8CB17B20-BE2B-467E-86A1-44D76030AAFA}"/>
    <cellStyle name="Normal 79" xfId="740" xr:uid="{94F9A48F-28DD-443E-AB5F-36A668039570}"/>
    <cellStyle name="Normal 8" xfId="302" xr:uid="{00000000-0005-0000-0000-000067020000}"/>
    <cellStyle name="Normal 8 2" xfId="303" xr:uid="{00000000-0005-0000-0000-000068020000}"/>
    <cellStyle name="Normal 8 2 2" xfId="3241" xr:uid="{7548820A-1425-488A-B7EA-17A37E77B41B}"/>
    <cellStyle name="Normal 8 3" xfId="304" xr:uid="{00000000-0005-0000-0000-000069020000}"/>
    <cellStyle name="Normal 8 4" xfId="3242" xr:uid="{57E2E2C6-FB31-4F42-883E-07AD872B9D8F}"/>
    <cellStyle name="Normal 8 4 2" xfId="3243" xr:uid="{4CD70A95-678B-4229-9B76-14746AB1502B}"/>
    <cellStyle name="Normal 8 4 2 2" xfId="3244" xr:uid="{06C5CEB7-5D33-496D-A5E5-8972D2E626AE}"/>
    <cellStyle name="Normal 8 4 2 2 2" xfId="3245" xr:uid="{5A899F62-9664-4F46-9405-A37416697E5E}"/>
    <cellStyle name="Normal 8 4 2 3" xfId="3246" xr:uid="{224349D4-E7B8-451E-B6D5-700B21FE0C93}"/>
    <cellStyle name="Normal 8 4 3" xfId="3247" xr:uid="{6BF96610-9B7B-4769-8B86-67A92C457A36}"/>
    <cellStyle name="Normal 8 4 3 2" xfId="3248" xr:uid="{548EE396-8249-4FE4-A1B7-CA202C003ECD}"/>
    <cellStyle name="Normal 8 4 4" xfId="3249" xr:uid="{2C9B14CB-1F25-4D16-8B16-47D6A377F80C}"/>
    <cellStyle name="Normal 8 5" xfId="3250" xr:uid="{6F28EF32-949D-4D6C-B84E-846C6E46EB9B}"/>
    <cellStyle name="Normal 8 5 2" xfId="3251" xr:uid="{7187335E-21A2-4662-9BCA-6743C7C764E5}"/>
    <cellStyle name="Normal 84" xfId="3421" xr:uid="{6A578ABE-347D-481D-9393-E56E8D5C93FA}"/>
    <cellStyle name="Normal 85" xfId="3411" xr:uid="{CE274667-1E9D-471E-BF2A-D39A88E3D1F6}"/>
    <cellStyle name="Normal 87" xfId="3412" xr:uid="{AD40E722-509F-4894-90EE-B182829FA8AC}"/>
    <cellStyle name="Normal 9" xfId="22" xr:uid="{00000000-0005-0000-0000-00006A020000}"/>
    <cellStyle name="Normal 9 2" xfId="305" xr:uid="{00000000-0005-0000-0000-00006B020000}"/>
    <cellStyle name="Normal 9 2 2" xfId="3253" xr:uid="{9062CDCB-E132-4277-93C5-E0438FCFD568}"/>
    <cellStyle name="Normal 9 2 3" xfId="3252" xr:uid="{512BCD18-E243-4255-8614-F1B875E420F8}"/>
    <cellStyle name="Normal 9 3" xfId="3254" xr:uid="{0E715BCD-860B-41CF-A789-2330D922FFFB}"/>
    <cellStyle name="Normal 9 3 2" xfId="3255" xr:uid="{56A3E080-6B3E-4E39-B0B8-A244F2D29DB5}"/>
    <cellStyle name="Normal 9 3 2 2" xfId="3256" xr:uid="{1636B879-F714-4717-B47C-31BB6210E3E8}"/>
    <cellStyle name="Normal 9 3 2 2 2" xfId="3257" xr:uid="{181AF8F4-9603-41B6-B749-400F33D82751}"/>
    <cellStyle name="Normal 9 3 2 2 2 2" xfId="3258" xr:uid="{1DA78E81-B4EC-4176-9787-3B1D887D4765}"/>
    <cellStyle name="Normal 9 3 2 2 3" xfId="3259" xr:uid="{91C84CC8-720D-4552-ADF8-157482662CBD}"/>
    <cellStyle name="Normal 9 3 2 3" xfId="3260" xr:uid="{4813DD43-E50E-45AE-9EEB-C00591904E8A}"/>
    <cellStyle name="Normal 9 3 2 3 2" xfId="3261" xr:uid="{B4582327-AC08-4254-99CB-EFCB8F786439}"/>
    <cellStyle name="Normal 9 3 2 4" xfId="3262" xr:uid="{F03A6095-EE3A-40D3-8715-7AA8FAE194EC}"/>
    <cellStyle name="Normal 9 3 3" xfId="3263" xr:uid="{31259D7C-63DD-4566-9B15-47692640E28C}"/>
    <cellStyle name="Normal 9 3 3 2" xfId="3264" xr:uid="{DBD978D4-5DBF-4C04-9697-9969A75FE67E}"/>
    <cellStyle name="Normal 9 3 3 2 2" xfId="3265" xr:uid="{2E18876A-FDE3-4B00-95B8-DC42DC4D893D}"/>
    <cellStyle name="Normal 9 3 3 2 2 2" xfId="3266" xr:uid="{C038B361-8919-4FB0-9A15-688DFDA9D50E}"/>
    <cellStyle name="Normal 9 3 3 2 3" xfId="3267" xr:uid="{1BF6482A-35D7-4E50-B379-71047AA7963D}"/>
    <cellStyle name="Normal 9 3 3 3" xfId="3268" xr:uid="{E9A71D53-348C-4F25-B2D3-2E2C0A289795}"/>
    <cellStyle name="Normal 9 3 3 3 2" xfId="3269" xr:uid="{53F8C5E5-76BC-4BCB-8BD2-CA196E98E211}"/>
    <cellStyle name="Normal 9 3 3 4" xfId="3270" xr:uid="{CA419308-A81B-40AD-B1DC-947D0ABB3292}"/>
    <cellStyle name="Normal 9 3 4" xfId="3271" xr:uid="{BDCBA821-470C-477C-8742-5B42719EA834}"/>
    <cellStyle name="Normal 9 3 4 2" xfId="3272" xr:uid="{D5ED9629-22A0-4925-8F11-8FB0F458EE69}"/>
    <cellStyle name="Normal 9 3 4 2 2" xfId="3273" xr:uid="{E1C92A8A-7964-4DA7-B1E0-121DBB1ED382}"/>
    <cellStyle name="Normal 9 3 4 2 2 2" xfId="3274" xr:uid="{B8C43293-A905-472F-A25C-138EA9D8716D}"/>
    <cellStyle name="Normal 9 3 4 2 3" xfId="3275" xr:uid="{0F3A8D29-0B52-4025-8795-AB6FD8BAE683}"/>
    <cellStyle name="Normal 9 3 4 3" xfId="3276" xr:uid="{F340D908-059B-4B75-9155-57753B5CA8E6}"/>
    <cellStyle name="Normal 9 3 4 3 2" xfId="3277" xr:uid="{2E8E3370-04A3-458C-B2B8-ECDD5F4107E1}"/>
    <cellStyle name="Normal 9 3 4 4" xfId="3278" xr:uid="{E35BC1E7-753D-4223-B461-AE87F71C26F2}"/>
    <cellStyle name="Normal 9 3 5" xfId="3279" xr:uid="{154D822C-C147-4A3D-8129-BEF30F33A406}"/>
    <cellStyle name="Normal 9 3 5 2" xfId="3280" xr:uid="{261BB47D-2638-4B30-86CE-278464D5534F}"/>
    <cellStyle name="Normal 9 3 5 2 2" xfId="3281" xr:uid="{C94A6DE8-4843-46EE-B6E3-9EC92815E64C}"/>
    <cellStyle name="Normal 9 3 5 2 2 2" xfId="3282" xr:uid="{578B76B2-DBB9-485A-9D95-14F491B72399}"/>
    <cellStyle name="Normal 9 3 5 2 3" xfId="3283" xr:uid="{EE611DFB-2E81-4216-9887-517114B8BD38}"/>
    <cellStyle name="Normal 9 3 5 3" xfId="3284" xr:uid="{6857122B-B59F-4075-B4E3-C3D8115FFA6C}"/>
    <cellStyle name="Normal 9 3 5 3 2" xfId="3285" xr:uid="{2A1D641F-5B8E-4FF0-96E6-237BD508A4F8}"/>
    <cellStyle name="Normal 9 3 5 4" xfId="3286" xr:uid="{6766D76D-42C8-452A-9C41-D1460C87E8D3}"/>
    <cellStyle name="Normal 9 3 6" xfId="3287" xr:uid="{EF259E22-C8E7-4F93-89CE-C090D4513610}"/>
    <cellStyle name="Normal 9 3 6 2" xfId="3288" xr:uid="{942C0350-2A2B-4DB6-A968-A1064A05FC2C}"/>
    <cellStyle name="Normal 9 3 6 2 2" xfId="3289" xr:uid="{B60768B0-894C-4328-949E-AC17A27EF222}"/>
    <cellStyle name="Normal 9 3 6 2 2 2" xfId="3290" xr:uid="{311700CE-CDAD-412D-A5AA-9B5E796300DE}"/>
    <cellStyle name="Normal 9 3 6 2 3" xfId="3291" xr:uid="{83E31986-7970-4443-8AA9-C5762C56D611}"/>
    <cellStyle name="Normal 9 3 6 3" xfId="3292" xr:uid="{F8158A97-D273-44DC-8747-0CA8A706397F}"/>
    <cellStyle name="Normal 9 3 6 3 2" xfId="3293" xr:uid="{51E3B20C-E460-4EAD-94D2-17FEE369215E}"/>
    <cellStyle name="Normal 9 3 6 4" xfId="3294" xr:uid="{4D315A49-5A26-4C47-85A5-CA76E900ED2A}"/>
    <cellStyle name="Normal 9 3 7" xfId="3295" xr:uid="{8BAB1B42-135E-499B-9349-91CBD4FE76B3}"/>
    <cellStyle name="Normal 9 3 7 2" xfId="3296" xr:uid="{D69B6748-542B-4716-BEB2-022DA976AA8D}"/>
    <cellStyle name="Normal 9 3 7 2 2" xfId="3297" xr:uid="{CABC2AFF-3036-409C-818E-89BF08CBE8B2}"/>
    <cellStyle name="Normal 9 3 7 3" xfId="3298" xr:uid="{A387D8E3-AFAC-4800-A3EA-2D3A417D1513}"/>
    <cellStyle name="Normal 9 3 8" xfId="3299" xr:uid="{84580699-C528-46AA-AA3D-2F73BEA100C7}"/>
    <cellStyle name="Normal 9 3 8 2" xfId="3300" xr:uid="{96F16A20-0A9B-4BE2-B5D0-86E155849B1C}"/>
    <cellStyle name="Normal 9 3 9" xfId="3301" xr:uid="{D1AD0A25-CBD7-4F45-B18B-4250D8CC056C}"/>
    <cellStyle name="Normal 9 4" xfId="3302" xr:uid="{F9DF24BA-1119-4DB9-9105-1C6789300DB9}"/>
    <cellStyle name="Normal 9 5" xfId="3303" xr:uid="{D896FDA2-1A24-4A56-BFD4-0A9563140CB0}"/>
    <cellStyle name="Normal 93" xfId="3413" xr:uid="{E206A01F-2116-41E1-823E-EA83FDFD4AF2}"/>
    <cellStyle name="Normal 94" xfId="719" xr:uid="{10273022-44FC-4DD8-8E8B-B3D453FC7D09}"/>
    <cellStyle name="Normal 98" xfId="3418" xr:uid="{B08F609B-03FA-47EB-B760-9FC75878FA77}"/>
    <cellStyle name="Normal 99" xfId="720" xr:uid="{028775CD-4E5A-4D97-B722-99CDD509BD22}"/>
    <cellStyle name="Normal_201405_1" xfId="3427" xr:uid="{7D7F6AB9-6198-465E-8CEA-EDD3CA616F9E}"/>
    <cellStyle name="Notas" xfId="684" builtinId="10" customBuiltin="1"/>
    <cellStyle name="Notas 2" xfId="306" xr:uid="{00000000-0005-0000-0000-00006E020000}"/>
    <cellStyle name="Notas 2 2" xfId="3304" xr:uid="{3CBAE6AB-4C43-4355-8662-B5A2727791BA}"/>
    <cellStyle name="Notas 3" xfId="3305" xr:uid="{F38953A5-D877-416B-865D-EA9148A86750}"/>
    <cellStyle name="Notas 3 10" xfId="3306" xr:uid="{4D76C797-3DB7-4688-8CBD-31454B1E5D1D}"/>
    <cellStyle name="Notas 3 2" xfId="3307" xr:uid="{D20D8F93-7811-4803-BC99-BC14A771090C}"/>
    <cellStyle name="Notas 3 2 2" xfId="3308" xr:uid="{3F6C2FF3-DFAA-47E8-8A9D-27FEE6F4E88A}"/>
    <cellStyle name="Notas 3 2 2 2" xfId="3309" xr:uid="{38C871F8-2166-4550-ABAE-E0A4B8BF638A}"/>
    <cellStyle name="Notas 3 2 2 2 2" xfId="3310" xr:uid="{6C5B691A-C52D-4FB0-83D2-3161A144941C}"/>
    <cellStyle name="Notas 3 2 2 3" xfId="3311" xr:uid="{890FF171-8B59-4A11-81AC-304F8A381684}"/>
    <cellStyle name="Notas 3 2 3" xfId="3312" xr:uid="{C1D4CA30-BC50-4ADF-82F7-06D4E19BA068}"/>
    <cellStyle name="Notas 3 2 3 2" xfId="3313" xr:uid="{FEFF134D-6A33-4490-8F2E-D91D0C73B00A}"/>
    <cellStyle name="Notas 3 2 4" xfId="3314" xr:uid="{0F8295B6-0FB8-4B2E-9CE2-7B1BDB74005A}"/>
    <cellStyle name="Notas 3 3" xfId="3315" xr:uid="{2E0B0F07-3723-4B8A-924D-071774E3FAE2}"/>
    <cellStyle name="Notas 3 3 2" xfId="3316" xr:uid="{8280872B-E5CC-400B-AA97-8A5C98FBB0AB}"/>
    <cellStyle name="Notas 3 3 2 2" xfId="3317" xr:uid="{846907CE-1E2C-4F66-8093-E32AFACC4017}"/>
    <cellStyle name="Notas 3 3 2 2 2" xfId="3318" xr:uid="{BF651434-6D87-44E0-9ADD-53B918AC1385}"/>
    <cellStyle name="Notas 3 3 2 3" xfId="3319" xr:uid="{147D5874-BA01-48FA-934C-B361240F3782}"/>
    <cellStyle name="Notas 3 3 3" xfId="3320" xr:uid="{AB27C694-2A82-43B9-85FD-0D9EE964F4D6}"/>
    <cellStyle name="Notas 3 3 3 2" xfId="3321" xr:uid="{23836B5B-AB73-483C-8500-2A4D54D98CB3}"/>
    <cellStyle name="Notas 3 3 4" xfId="3322" xr:uid="{7FC0FBEC-3CEB-4A95-A547-B8C35F1B20AC}"/>
    <cellStyle name="Notas 3 4" xfId="3323" xr:uid="{A9898495-8C99-4722-A3F9-946489DA7B5A}"/>
    <cellStyle name="Notas 3 4 2" xfId="3324" xr:uid="{738DE354-9596-428B-990A-5DD1556AD0F6}"/>
    <cellStyle name="Notas 3 4 2 2" xfId="3325" xr:uid="{7BAA9378-F690-4BFE-87E1-F43F8BFC3EA9}"/>
    <cellStyle name="Notas 3 4 2 2 2" xfId="3326" xr:uid="{4B66FD97-E5F0-45EB-A877-3DA76D48CEED}"/>
    <cellStyle name="Notas 3 4 2 3" xfId="3327" xr:uid="{7B0C7E3B-F5B6-4688-98E1-8D78C8563B35}"/>
    <cellStyle name="Notas 3 4 3" xfId="3328" xr:uid="{FC887C8A-C973-4725-BAF7-5A9C3B2DF1C5}"/>
    <cellStyle name="Notas 3 4 3 2" xfId="3329" xr:uid="{096201F5-6477-445F-88E2-694E13F5D904}"/>
    <cellStyle name="Notas 3 4 4" xfId="3330" xr:uid="{F5CD7A9C-4303-44F5-8875-A08371B018FC}"/>
    <cellStyle name="Notas 3 5" xfId="3331" xr:uid="{A60F819A-FE2C-4899-9A68-68BEBF196E79}"/>
    <cellStyle name="Notas 3 5 2" xfId="3332" xr:uid="{F20C4842-9886-4A99-A863-46E850220E34}"/>
    <cellStyle name="Notas 3 5 2 2" xfId="3333" xr:uid="{EA016C56-AE79-41AD-9394-B9B9FCC1BA94}"/>
    <cellStyle name="Notas 3 5 2 2 2" xfId="3334" xr:uid="{D61F21AE-FDE6-47BF-8E97-E8BA05F7DAC9}"/>
    <cellStyle name="Notas 3 5 2 3" xfId="3335" xr:uid="{79FAED59-E054-4ED2-89F7-D7EC4280255A}"/>
    <cellStyle name="Notas 3 5 3" xfId="3336" xr:uid="{651756FA-3069-494C-80EB-46723281EFC6}"/>
    <cellStyle name="Notas 3 5 3 2" xfId="3337" xr:uid="{F0401C33-47EF-4C36-85E2-112D2B1376E1}"/>
    <cellStyle name="Notas 3 5 4" xfId="3338" xr:uid="{89660F07-FBF8-4D1E-8CDD-36F41BD11552}"/>
    <cellStyle name="Notas 3 6" xfId="3339" xr:uid="{0A9AB12C-CC47-4BC8-B41C-B8331C8AC817}"/>
    <cellStyle name="Notas 3 6 2" xfId="3340" xr:uid="{28517697-ABFE-448B-9D71-DC99C0111B2B}"/>
    <cellStyle name="Notas 3 6 2 2" xfId="3341" xr:uid="{4BC10D96-0029-47D8-8907-D64F1B71B85D}"/>
    <cellStyle name="Notas 3 6 2 2 2" xfId="3342" xr:uid="{7FA64618-90D4-4610-8932-89E74A855439}"/>
    <cellStyle name="Notas 3 6 2 3" xfId="3343" xr:uid="{2A60FE4B-FC1F-45D9-B1F8-23AEBEEE240E}"/>
    <cellStyle name="Notas 3 6 3" xfId="3344" xr:uid="{FE39C00E-2FBD-4873-B645-56CA216761BA}"/>
    <cellStyle name="Notas 3 6 3 2" xfId="3345" xr:uid="{8F14274C-EC3A-40D3-9B54-CBED6EF225E0}"/>
    <cellStyle name="Notas 3 6 4" xfId="3346" xr:uid="{2E3B0929-78F4-41C5-81A6-7BD493FE8A0C}"/>
    <cellStyle name="Notas 3 7" xfId="3347" xr:uid="{A7B636EB-3A1A-47B1-BF3F-E2C23671E3B6}"/>
    <cellStyle name="Notas 3 7 2" xfId="3348" xr:uid="{E18FC5E9-5A2A-49C4-AF8C-9A361D49A8CA}"/>
    <cellStyle name="Notas 3 7 2 2" xfId="3349" xr:uid="{06812428-E01F-47A8-B778-3E4E7C376566}"/>
    <cellStyle name="Notas 3 7 3" xfId="3350" xr:uid="{3DA50D2B-77F6-4310-9458-CC0A4C020EDF}"/>
    <cellStyle name="Notas 3 8" xfId="3351" xr:uid="{7521B898-941E-4709-B818-BB4224AE7FA2}"/>
    <cellStyle name="Notas 3 8 2" xfId="3352" xr:uid="{84045E8B-9383-4AEC-BD78-3174C2FE567E}"/>
    <cellStyle name="Notas 3 9" xfId="3353" xr:uid="{7BF53E8E-E375-4262-AF2C-1456755CEC3B}"/>
    <cellStyle name="Notas 4" xfId="3354" xr:uid="{0FD17353-D4D9-45E9-9193-A18E7C5C5DA5}"/>
    <cellStyle name="Notas 4 2" xfId="3355" xr:uid="{3BC80C59-4F6B-4B0E-BA75-C22419ECAFAA}"/>
    <cellStyle name="Notas 4 2 2" xfId="3356" xr:uid="{D9A89013-16E0-40CC-A32B-2548DEBD8C0C}"/>
    <cellStyle name="Notas 4 2 2 2" xfId="3357" xr:uid="{CB8340B7-FAB9-4505-A3A6-8C21853AF306}"/>
    <cellStyle name="Notas 4 2 3" xfId="3358" xr:uid="{7D144A7D-EB1E-4B25-81DD-28C8A64D6DFE}"/>
    <cellStyle name="Notas 4 3" xfId="3359" xr:uid="{AC85E1CE-6F49-4AD5-84FD-5A6149B73999}"/>
    <cellStyle name="Notas 4 3 2" xfId="3360" xr:uid="{F0B1D1BD-9445-4999-9CAF-D996881A6274}"/>
    <cellStyle name="Notas 4 4" xfId="3361" xr:uid="{D2FEF5A4-336A-42AF-A737-FB71D1A34086}"/>
    <cellStyle name="Notas 4 5" xfId="3362" xr:uid="{A90C850E-845C-452D-A93F-561EAE53265C}"/>
    <cellStyle name="Note" xfId="307" xr:uid="{00000000-0005-0000-0000-00006F020000}"/>
    <cellStyle name="Note 2" xfId="308" xr:uid="{00000000-0005-0000-0000-000070020000}"/>
    <cellStyle name="Note 2 2" xfId="664" xr:uid="{00000000-0005-0000-0000-000071020000}"/>
    <cellStyle name="Note 2 2 2" xfId="3366" xr:uid="{CE6E430A-97A6-4240-9971-3256EB8C68C4}"/>
    <cellStyle name="Note 2 2 3" xfId="3367" xr:uid="{DAA65874-9A4F-446C-93E7-B8C18A2EDC38}"/>
    <cellStyle name="Note 2 2 4" xfId="3368" xr:uid="{F58CAFCD-D9C7-4AB6-B4B4-9447BAA37775}"/>
    <cellStyle name="Note 2 2 5" xfId="3365" xr:uid="{F103D2C4-4613-43D7-AB5C-543A05D46720}"/>
    <cellStyle name="Note 2 3" xfId="3369" xr:uid="{79990F84-0366-4264-BABE-4D0D796ABF44}"/>
    <cellStyle name="Note 2 4" xfId="3364" xr:uid="{F0E5AED1-A8F8-4CEB-94AC-C678A74B3CCE}"/>
    <cellStyle name="Note 3" xfId="665" xr:uid="{00000000-0005-0000-0000-000072020000}"/>
    <cellStyle name="Note 3 2" xfId="3371" xr:uid="{DCD31994-7F4E-4289-82A6-F232B0180F95}"/>
    <cellStyle name="Note 3 3" xfId="3370" xr:uid="{C2CFB888-5090-4B30-B29F-62EE33457907}"/>
    <cellStyle name="Note 4" xfId="3372" xr:uid="{9A099215-7495-4C6C-AE0D-D9121CC837CE}"/>
    <cellStyle name="Note 5" xfId="3363" xr:uid="{31475B46-E6E3-4788-962F-BD359C6419A1}"/>
    <cellStyle name="Output" xfId="309" xr:uid="{00000000-0005-0000-0000-000073020000}"/>
    <cellStyle name="Output 2" xfId="3373" xr:uid="{38F8CAA3-0940-4DC6-8A65-8CB0AF39D18C}"/>
    <cellStyle name="Porcentaje" xfId="374" builtinId="5"/>
    <cellStyle name="Porcentaje 10" xfId="3375" xr:uid="{BAD41735-3E63-45FB-A7D6-E4E51121DBE2}"/>
    <cellStyle name="Porcentaje 11" xfId="3374" xr:uid="{7BA24F44-60B5-4404-ABDE-C51A20E2F712}"/>
    <cellStyle name="Porcentaje 2" xfId="23" xr:uid="{00000000-0005-0000-0000-000075020000}"/>
    <cellStyle name="Porcentaje 2 2" xfId="311" xr:uid="{00000000-0005-0000-0000-000076020000}"/>
    <cellStyle name="Porcentaje 2 2 2" xfId="3376" xr:uid="{65D6BAD4-B640-471A-B8B7-07E220C479AA}"/>
    <cellStyle name="Porcentaje 2 3" xfId="312" xr:uid="{00000000-0005-0000-0000-000077020000}"/>
    <cellStyle name="Porcentaje 2 3 2" xfId="3377" xr:uid="{B5135E3C-DF89-4FF9-8B75-21DE5617780A}"/>
    <cellStyle name="Porcentaje 2 3 3" xfId="3378" xr:uid="{029D3473-85E6-4876-BEC1-81CBA8D09614}"/>
    <cellStyle name="Porcentaje 2 3 4" xfId="3379" xr:uid="{BD27C86F-8C2E-493E-8DE5-846B0E5A9AD5}"/>
    <cellStyle name="Porcentaje 2 4" xfId="313" xr:uid="{00000000-0005-0000-0000-000078020000}"/>
    <cellStyle name="Porcentaje 2 4 2" xfId="3380" xr:uid="{07FE7F81-83E4-43C6-BDFD-70879A6AA53B}"/>
    <cellStyle name="Porcentaje 2 5" xfId="310" xr:uid="{00000000-0005-0000-0000-000079020000}"/>
    <cellStyle name="Porcentaje 3" xfId="26" xr:uid="{00000000-0005-0000-0000-00007A020000}"/>
    <cellStyle name="Porcentaje 3 2" xfId="314" xr:uid="{00000000-0005-0000-0000-00007B020000}"/>
    <cellStyle name="Porcentaje 3 2 2" xfId="3382" xr:uid="{F3305533-F11D-470C-AE87-F5BEBA4D9061}"/>
    <cellStyle name="Porcentaje 3 3" xfId="3383" xr:uid="{3DF7524B-8D47-4A28-9C99-267E116BC475}"/>
    <cellStyle name="Porcentaje 3 4" xfId="3384" xr:uid="{B9EAF568-94CD-423C-A841-1177BF60413E}"/>
    <cellStyle name="Porcentaje 3 5" xfId="3385" xr:uid="{C83E4178-2035-420B-A504-C3E2F721743C}"/>
    <cellStyle name="Porcentaje 3 5 2" xfId="3386" xr:uid="{5D0FC014-FEDD-4950-A74E-40E1F46A9622}"/>
    <cellStyle name="Porcentaje 3 6" xfId="3387" xr:uid="{8F5A4473-E926-4C09-B651-2B5A01807172}"/>
    <cellStyle name="Porcentaje 3 7" xfId="3381" xr:uid="{A53B9E4B-9B90-4F7B-A168-A982D23808B0}"/>
    <cellStyle name="Porcentaje 4" xfId="415" xr:uid="{00000000-0005-0000-0000-00007C020000}"/>
    <cellStyle name="Porcentaje 4 2" xfId="416" xr:uid="{00000000-0005-0000-0000-00007D020000}"/>
    <cellStyle name="Porcentaje 4 3" xfId="3388" xr:uid="{7560A593-29FF-426D-A938-B4E80E16BC08}"/>
    <cellStyle name="Porcentaje 4 4" xfId="3389" xr:uid="{51E29871-7399-4CBE-9226-500DD4DEC547}"/>
    <cellStyle name="Porcentaje 5" xfId="417" xr:uid="{00000000-0005-0000-0000-00007E020000}"/>
    <cellStyle name="Porcentaje 5 2" xfId="3390" xr:uid="{BF867A2B-EE5B-4E69-A174-9FAD6D791CDD}"/>
    <cellStyle name="Porcentaje 5 3" xfId="3391" xr:uid="{FDA2D726-C1C3-45E8-A619-4466EF4B687F}"/>
    <cellStyle name="Porcentaje 5 4" xfId="3392" xr:uid="{329B21BC-F90A-4907-8A7A-EEB9AD544FAB}"/>
    <cellStyle name="Porcentaje 5 4 2" xfId="3393" xr:uid="{E329643A-B4B0-4AE7-8FA3-6A4E7528C52E}"/>
    <cellStyle name="Porcentaje 5 4 2 2" xfId="3394" xr:uid="{F64C64E6-623E-403F-807A-CFBB604E38FC}"/>
    <cellStyle name="Porcentaje 5 4 3" xfId="3395" xr:uid="{032415D3-30F4-4662-AA5F-7B361D4FA7EF}"/>
    <cellStyle name="Porcentaje 5 5" xfId="3396" xr:uid="{FE65B3D1-15A0-4232-AD28-33CA7D1C151C}"/>
    <cellStyle name="Porcentaje 5 5 2" xfId="3397" xr:uid="{F04B1B47-9F7C-4D55-8A48-9B4F8F1C5669}"/>
    <cellStyle name="Porcentaje 6" xfId="418" xr:uid="{00000000-0005-0000-0000-00007F020000}"/>
    <cellStyle name="Porcentaje 7" xfId="419" xr:uid="{00000000-0005-0000-0000-000080020000}"/>
    <cellStyle name="Porcentaje 8" xfId="666" xr:uid="{00000000-0005-0000-0000-000081020000}"/>
    <cellStyle name="Porcentaje 8 2" xfId="667" xr:uid="{00000000-0005-0000-0000-000082020000}"/>
    <cellStyle name="Porcentaje 8 2 2" xfId="3400" xr:uid="{165B102B-8180-48DE-B8EA-C2F18305991B}"/>
    <cellStyle name="Porcentaje 8 2 2 2" xfId="3401" xr:uid="{A305DFC5-C9AC-4CEB-944D-337DBC516398}"/>
    <cellStyle name="Porcentaje 8 2 3" xfId="3402" xr:uid="{0B0F5160-00BB-4194-9ACF-A8C103961795}"/>
    <cellStyle name="Porcentaje 8 2 4" xfId="3399" xr:uid="{74302885-44B9-46CD-AE6C-0607CF794C95}"/>
    <cellStyle name="Porcentaje 8 3" xfId="3403" xr:uid="{F1ADA487-47B6-41EA-8EBA-CD0D47D59A9D}"/>
    <cellStyle name="Porcentaje 8 3 2" xfId="3404" xr:uid="{6626DFED-24D6-4D3A-89A8-3D900763EA8A}"/>
    <cellStyle name="Porcentaje 8 4" xfId="3405" xr:uid="{0D3E0F67-9544-41BF-921A-7AFDB70E631B}"/>
    <cellStyle name="Porcentaje 8 5" xfId="3406" xr:uid="{01A247DB-A684-4585-AD83-26FF1197E404}"/>
    <cellStyle name="Porcentaje 8 6" xfId="3398" xr:uid="{04D6A9F0-336E-4022-8FB7-29CD33A77E05}"/>
    <cellStyle name="Porcentaje 9" xfId="668" xr:uid="{00000000-0005-0000-0000-000083020000}"/>
    <cellStyle name="Porcentaje 9 2" xfId="3407" xr:uid="{9349CA60-4FFE-4716-9254-72A217689C83}"/>
    <cellStyle name="PSChar" xfId="420" xr:uid="{00000000-0005-0000-0000-000084020000}"/>
    <cellStyle name="Result" xfId="315" xr:uid="{00000000-0005-0000-0000-000085020000}"/>
    <cellStyle name="Result (user)" xfId="316" xr:uid="{00000000-0005-0000-0000-000086020000}"/>
    <cellStyle name="Result (user) 2" xfId="317" xr:uid="{00000000-0005-0000-0000-000087020000}"/>
    <cellStyle name="Result 1" xfId="318" xr:uid="{00000000-0005-0000-0000-000088020000}"/>
    <cellStyle name="Result 10" xfId="319" xr:uid="{00000000-0005-0000-0000-000089020000}"/>
    <cellStyle name="Result 11" xfId="320" xr:uid="{00000000-0005-0000-0000-00008A020000}"/>
    <cellStyle name="Result 2" xfId="321" xr:uid="{00000000-0005-0000-0000-00008B020000}"/>
    <cellStyle name="Result 2 2" xfId="322" xr:uid="{00000000-0005-0000-0000-00008C020000}"/>
    <cellStyle name="Result 3" xfId="323" xr:uid="{00000000-0005-0000-0000-00008D020000}"/>
    <cellStyle name="Result 3 2" xfId="324" xr:uid="{00000000-0005-0000-0000-00008E020000}"/>
    <cellStyle name="Result 4" xfId="325" xr:uid="{00000000-0005-0000-0000-00008F020000}"/>
    <cellStyle name="Result 4 2" xfId="326" xr:uid="{00000000-0005-0000-0000-000090020000}"/>
    <cellStyle name="Result 5" xfId="327" xr:uid="{00000000-0005-0000-0000-000091020000}"/>
    <cellStyle name="Result 5 2" xfId="328" xr:uid="{00000000-0005-0000-0000-000092020000}"/>
    <cellStyle name="Result 6" xfId="329" xr:uid="{00000000-0005-0000-0000-000093020000}"/>
    <cellStyle name="Result 6 2" xfId="330" xr:uid="{00000000-0005-0000-0000-000094020000}"/>
    <cellStyle name="Result 7" xfId="331" xr:uid="{00000000-0005-0000-0000-000095020000}"/>
    <cellStyle name="Result 7 2" xfId="332" xr:uid="{00000000-0005-0000-0000-000096020000}"/>
    <cellStyle name="Result 8" xfId="333" xr:uid="{00000000-0005-0000-0000-000097020000}"/>
    <cellStyle name="Result 8 2" xfId="334" xr:uid="{00000000-0005-0000-0000-000098020000}"/>
    <cellStyle name="Result 9" xfId="335" xr:uid="{00000000-0005-0000-0000-000099020000}"/>
    <cellStyle name="Result 9 2" xfId="336" xr:uid="{00000000-0005-0000-0000-00009A020000}"/>
    <cellStyle name="Result2" xfId="337" xr:uid="{00000000-0005-0000-0000-00009B020000}"/>
    <cellStyle name="Result2 (user)" xfId="338" xr:uid="{00000000-0005-0000-0000-00009C020000}"/>
    <cellStyle name="Result2 1" xfId="339" xr:uid="{00000000-0005-0000-0000-00009D020000}"/>
    <cellStyle name="Result2 10" xfId="340" xr:uid="{00000000-0005-0000-0000-00009E020000}"/>
    <cellStyle name="Result2 10 2" xfId="341" xr:uid="{00000000-0005-0000-0000-00009F020000}"/>
    <cellStyle name="Result2 11" xfId="342" xr:uid="{00000000-0005-0000-0000-0000A0020000}"/>
    <cellStyle name="Result2 11 2" xfId="343" xr:uid="{00000000-0005-0000-0000-0000A1020000}"/>
    <cellStyle name="Result2 12" xfId="344" xr:uid="{00000000-0005-0000-0000-0000A2020000}"/>
    <cellStyle name="Result2 12 2" xfId="345" xr:uid="{00000000-0005-0000-0000-0000A3020000}"/>
    <cellStyle name="Result2 13" xfId="346" xr:uid="{00000000-0005-0000-0000-0000A4020000}"/>
    <cellStyle name="Result2 14" xfId="347" xr:uid="{00000000-0005-0000-0000-0000A5020000}"/>
    <cellStyle name="Result2 15" xfId="348" xr:uid="{00000000-0005-0000-0000-0000A6020000}"/>
    <cellStyle name="Result2 16" xfId="349" xr:uid="{00000000-0005-0000-0000-0000A7020000}"/>
    <cellStyle name="Result2 2" xfId="350" xr:uid="{00000000-0005-0000-0000-0000A8020000}"/>
    <cellStyle name="Result2 2 2" xfId="351" xr:uid="{00000000-0005-0000-0000-0000A9020000}"/>
    <cellStyle name="Result2 3" xfId="352" xr:uid="{00000000-0005-0000-0000-0000AA020000}"/>
    <cellStyle name="Result2 4" xfId="353" xr:uid="{00000000-0005-0000-0000-0000AB020000}"/>
    <cellStyle name="Result2 4 2" xfId="354" xr:uid="{00000000-0005-0000-0000-0000AC020000}"/>
    <cellStyle name="Result2 5" xfId="355" xr:uid="{00000000-0005-0000-0000-0000AD020000}"/>
    <cellStyle name="Result2 5 2" xfId="356" xr:uid="{00000000-0005-0000-0000-0000AE020000}"/>
    <cellStyle name="Result2 6" xfId="357" xr:uid="{00000000-0005-0000-0000-0000AF020000}"/>
    <cellStyle name="Result2 6 2" xfId="358" xr:uid="{00000000-0005-0000-0000-0000B0020000}"/>
    <cellStyle name="Result2 7" xfId="359" xr:uid="{00000000-0005-0000-0000-0000B1020000}"/>
    <cellStyle name="Result2 8" xfId="360" xr:uid="{00000000-0005-0000-0000-0000B2020000}"/>
    <cellStyle name="Result2 8 2" xfId="361" xr:uid="{00000000-0005-0000-0000-0000B3020000}"/>
    <cellStyle name="Result2 9" xfId="362" xr:uid="{00000000-0005-0000-0000-0000B4020000}"/>
    <cellStyle name="Result2 9 2" xfId="363" xr:uid="{00000000-0005-0000-0000-0000B5020000}"/>
    <cellStyle name="Salida" xfId="679" builtinId="21" customBuiltin="1"/>
    <cellStyle name="Salida 2" xfId="364" xr:uid="{00000000-0005-0000-0000-0000B7020000}"/>
    <cellStyle name="Salida 2 2" xfId="3408" xr:uid="{F7C8BE72-F615-4BD9-ACC4-5F2F57880475}"/>
    <cellStyle name="Style 1" xfId="421" xr:uid="{00000000-0005-0000-0000-0000B8020000}"/>
    <cellStyle name="Style 1 2" xfId="422" xr:uid="{00000000-0005-0000-0000-0000B9020000}"/>
    <cellStyle name="Texto de advertencia" xfId="683" builtinId="11" customBuiltin="1"/>
    <cellStyle name="Texto de advertencia 2" xfId="365" xr:uid="{00000000-0005-0000-0000-0000BB020000}"/>
    <cellStyle name="Texto explicativo" xfId="685" builtinId="53" customBuiltin="1"/>
    <cellStyle name="Texto explicativo 2" xfId="366" xr:uid="{00000000-0005-0000-0000-0000BD020000}"/>
    <cellStyle name="Title" xfId="367" xr:uid="{00000000-0005-0000-0000-0000BE020000}"/>
    <cellStyle name="Título" xfId="670" builtinId="15" customBuiltin="1"/>
    <cellStyle name="Título 1 2" xfId="368" xr:uid="{00000000-0005-0000-0000-0000C0020000}"/>
    <cellStyle name="Título 2" xfId="672" builtinId="17" customBuiltin="1"/>
    <cellStyle name="Título 2 2" xfId="369" xr:uid="{00000000-0005-0000-0000-0000C2020000}"/>
    <cellStyle name="Título 3" xfId="673" builtinId="18" customBuiltin="1"/>
    <cellStyle name="Título 3 2" xfId="370" xr:uid="{00000000-0005-0000-0000-0000C4020000}"/>
    <cellStyle name="Título 4" xfId="371" xr:uid="{00000000-0005-0000-0000-0000C5020000}"/>
    <cellStyle name="Título 5" xfId="3409" xr:uid="{18492DD0-503E-4518-93A1-2AB229946FB3}"/>
    <cellStyle name="Total" xfId="686" builtinId="25" customBuiltin="1"/>
    <cellStyle name="Total 2" xfId="372" xr:uid="{00000000-0005-0000-0000-0000C7020000}"/>
    <cellStyle name="Total 2 2" xfId="3410" xr:uid="{97F1357E-A7E8-4C73-AC81-BBB44AEC9223}"/>
    <cellStyle name="Warning Text" xfId="373" xr:uid="{00000000-0005-0000-0000-0000C8020000}"/>
  </cellStyles>
  <dxfs count="1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330652</xdr:colOff>
      <xdr:row>66</xdr:row>
      <xdr:rowOff>212725</xdr:rowOff>
    </xdr:from>
    <xdr:to>
      <xdr:col>9</xdr:col>
      <xdr:colOff>1514927</xdr:colOff>
      <xdr:row>73</xdr:row>
      <xdr:rowOff>174625</xdr:rowOff>
    </xdr:to>
    <xdr:grpSp>
      <xdr:nvGrpSpPr>
        <xdr:cNvPr id="10243" name="Group 3">
          <a:extLst>
            <a:ext uri="{FF2B5EF4-FFF2-40B4-BE49-F238E27FC236}">
              <a16:creationId xmlns:a16="http://schemas.microsoft.com/office/drawing/2014/main" id="{2CCA1ED3-D6FA-43A8-90C7-E7BFA187641F}"/>
            </a:ext>
          </a:extLst>
        </xdr:cNvPr>
        <xdr:cNvGrpSpPr>
          <a:grpSpLocks/>
        </xdr:cNvGrpSpPr>
      </xdr:nvGrpSpPr>
      <xdr:grpSpPr bwMode="auto">
        <a:xfrm>
          <a:off x="7347402" y="16389350"/>
          <a:ext cx="3502025" cy="1628775"/>
          <a:chOff x="6200" y="-1949"/>
          <a:chExt cx="4000" cy="1796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E26A1D9C-B214-4D31-95BB-9378D494698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07" y="-1950"/>
            <a:ext cx="3751" cy="17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245" name="Rectangle 5">
            <a:extLst>
              <a:ext uri="{FF2B5EF4-FFF2-40B4-BE49-F238E27FC236}">
                <a16:creationId xmlns:a16="http://schemas.microsoft.com/office/drawing/2014/main" id="{A1B407C7-76E1-4387-9D02-0B5A4B7233AC}"/>
              </a:ext>
            </a:extLst>
          </xdr:cNvPr>
          <xdr:cNvSpPr>
            <a:spLocks noChangeArrowheads="1"/>
          </xdr:cNvSpPr>
        </xdr:nvSpPr>
        <xdr:spPr bwMode="auto">
          <a:xfrm>
            <a:off x="6200" y="-350"/>
            <a:ext cx="4000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0</xdr:col>
      <xdr:colOff>50800</xdr:colOff>
      <xdr:row>0</xdr:row>
      <xdr:rowOff>38100</xdr:rowOff>
    </xdr:from>
    <xdr:to>
      <xdr:col>2</xdr:col>
      <xdr:colOff>374956</xdr:colOff>
      <xdr:row>3</xdr:row>
      <xdr:rowOff>57286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65C3A1-10C8-40FA-25AC-38645C391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00" y="38100"/>
          <a:ext cx="2191056" cy="9716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aredescanoasoc.sharepoint.com/sites/FILESERVER26/Documentos%20compartidos/FILE%20PAREDESCANO%2026/09%20-%20RECURSOS%20HUMANOS%202026/NOMINA%202026/GRUPO%20CITIKOLD/3.%20CITIKOLD/02.2026/PLANILLAS/2Q%20FEBRERO/2Q%20FEB.2026%20CITIKOLD.xlsm" TargetMode="External"/><Relationship Id="rId2" Type="http://schemas.microsoft.com/office/2019/04/relationships/externalLinkLongPath" Target="/sites/FILESERVER26/Documentos%20compartidos/FILE%20PAREDESCANO%2026/09%20-%20RECURSOS%20HUMANOS%202026/NOMINA%202026/GRUPO%20CITIKOLD/3.%20CITIKOLD/02.2026/PLANILLAS/2Q%20FEBRERO/2Q%20FEB.2026%20CITIKOLD.xlsm?F01131A2" TargetMode="External"/><Relationship Id="rId1" Type="http://schemas.openxmlformats.org/officeDocument/2006/relationships/externalLinkPath" Target="file:///\\F01131A2\2Q%20FEB.2026%20CITIKOLD.xlsm" TargetMode="External"/><Relationship Id="rId4" Type="http://schemas.openxmlformats.org/officeDocument/2006/relationships/externalLinkPath" Target="../02.2026/PLANILLAS/2Q%20FEBRERO/2Q%20FEB.2026%20CITIKOLD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huaman\Videos\TXT%20UTILIDADES\BCP_SOLES_1Q_CITIKOLD_03.2026.xls" TargetMode="External"/><Relationship Id="rId1" Type="http://schemas.openxmlformats.org/officeDocument/2006/relationships/externalLinkPath" Target="file:///C:\Users\mhuaman\Videos\TXT%20UTILIDADES\BCP_SOLES_1Q_CITIKOLD_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0220262"/>
      <sheetName val="022026"/>
      <sheetName val="RESUMEN"/>
      <sheetName val="SISPLA"/>
      <sheetName val="ALEJOS EGUSQUIZA"/>
      <sheetName val="REPORTE"/>
      <sheetName val="info para reporte"/>
      <sheetName val="5TA"/>
      <sheetName val="VACACIONES"/>
      <sheetName val="VALD AFP"/>
      <sheetName val="CARGA SIST"/>
      <sheetName val="CARGA VAC"/>
      <sheetName val="MOV"/>
      <sheetName val="VAR"/>
      <sheetName val="DES"/>
      <sheetName val="OTR"/>
      <sheetName val="VAC"/>
      <sheetName val="MOVD"/>
      <sheetName val="HEX"/>
      <sheetName val="TAR"/>
    </sheetNames>
    <sheetDataSet>
      <sheetData sheetId="0">
        <row r="12">
          <cell r="E12" t="str">
            <v>76055775</v>
          </cell>
          <cell r="F12" t="str">
            <v>ALAMA BERECHE ROYAL ANTHONY</v>
          </cell>
          <cell r="G12">
            <v>35479</v>
          </cell>
          <cell r="H12" t="str">
            <v>M</v>
          </cell>
          <cell r="I12" t="str">
            <v>COBRANZAS Y FACTURACIÓN</v>
          </cell>
          <cell r="J12" t="str">
            <v>OFICINA PRINCIPAL</v>
          </cell>
          <cell r="K12" t="str">
            <v>01OFP</v>
          </cell>
          <cell r="L12" t="str">
            <v>OFICINA PRINCIPAL</v>
          </cell>
          <cell r="M12">
            <v>100001</v>
          </cell>
          <cell r="N12" t="str">
            <v>Agenciamiento General</v>
          </cell>
          <cell r="O12">
            <v>1</v>
          </cell>
          <cell r="P12" t="str">
            <v>001OP</v>
          </cell>
          <cell r="Q12" t="str">
            <v xml:space="preserve">OPERACIONES </v>
          </cell>
          <cell r="R12">
            <v>1</v>
          </cell>
          <cell r="S12" t="str">
            <v>003DVB</v>
          </cell>
          <cell r="T12" t="str">
            <v>CONTABILIDAD</v>
          </cell>
          <cell r="U12" t="str">
            <v>EMPLEADO</v>
          </cell>
          <cell r="V12" t="str">
            <v>ANALISTA DE COBRANZAS Y FACTURACION</v>
          </cell>
          <cell r="W12" t="str">
            <v>POR INCREMENTO DE ACTIVIDADES</v>
          </cell>
          <cell r="X12"/>
          <cell r="Y12" t="str">
            <v>BANCO INTERBANK</v>
          </cell>
          <cell r="Z12" t="str">
            <v>00389801335949458245</v>
          </cell>
          <cell r="AA12"/>
          <cell r="AB12"/>
          <cell r="AC12">
            <v>45658</v>
          </cell>
          <cell r="AD12"/>
        </row>
        <row r="13">
          <cell r="E13" t="str">
            <v>73958636</v>
          </cell>
          <cell r="F13" t="str">
            <v>ALEJOS EGUSQUIZA AYXA JELUZETH</v>
          </cell>
          <cell r="G13">
            <v>36216</v>
          </cell>
          <cell r="H13" t="str">
            <v>F</v>
          </cell>
          <cell r="I13" t="str">
            <v>COMERCIAL</v>
          </cell>
          <cell r="J13" t="str">
            <v>OFICINA PRINCIPAL</v>
          </cell>
          <cell r="K13" t="str">
            <v>01OFP</v>
          </cell>
          <cell r="L13" t="str">
            <v>OFICINA PRINCIPAL</v>
          </cell>
          <cell r="M13">
            <v>100001</v>
          </cell>
          <cell r="N13" t="str">
            <v>Agenciamiento General</v>
          </cell>
          <cell r="O13">
            <v>1</v>
          </cell>
          <cell r="P13" t="str">
            <v>002AD</v>
          </cell>
          <cell r="Q13" t="str">
            <v>ADMINISTRACION</v>
          </cell>
          <cell r="R13">
            <v>1</v>
          </cell>
          <cell r="S13" t="str">
            <v>012ADM</v>
          </cell>
          <cell r="T13" t="str">
            <v>ADMINISTRACION</v>
          </cell>
          <cell r="U13" t="str">
            <v>EMPLEADO</v>
          </cell>
          <cell r="V13" t="str">
            <v>CUSTOMER SERVICE EXPORTACIÓN</v>
          </cell>
          <cell r="W13" t="str">
            <v>INDETERMINADO</v>
          </cell>
          <cell r="X13"/>
          <cell r="Y13" t="str">
            <v>BANCO INTERBANK</v>
          </cell>
          <cell r="Z13" t="str">
            <v>00382101343685621061</v>
          </cell>
          <cell r="AA13"/>
          <cell r="AB13"/>
          <cell r="AC13">
            <v>43530</v>
          </cell>
          <cell r="AD13"/>
        </row>
        <row r="14">
          <cell r="E14" t="str">
            <v>45813056</v>
          </cell>
          <cell r="F14" t="str">
            <v>ALFARO VILLACORTA  VICTOR HUGO GARY</v>
          </cell>
          <cell r="G14">
            <v>32348</v>
          </cell>
          <cell r="H14" t="str">
            <v>M</v>
          </cell>
          <cell r="I14" t="str">
            <v>OPERACIONES PORTUARIAS</v>
          </cell>
          <cell r="J14" t="str">
            <v>OFICINA PRINCIPAL</v>
          </cell>
          <cell r="K14" t="str">
            <v>01OFP</v>
          </cell>
          <cell r="L14" t="str">
            <v>OFICINA PRINCIPAL</v>
          </cell>
          <cell r="M14">
            <v>100002</v>
          </cell>
          <cell r="N14" t="str">
            <v>Agenciamiento Marítimo</v>
          </cell>
          <cell r="O14">
            <v>1</v>
          </cell>
          <cell r="P14" t="str">
            <v>001OP</v>
          </cell>
          <cell r="Q14" t="str">
            <v xml:space="preserve">OPERACIONES </v>
          </cell>
          <cell r="R14">
            <v>1</v>
          </cell>
          <cell r="S14" t="str">
            <v>004OPP</v>
          </cell>
          <cell r="T14" t="str">
            <v>OPERACIONES PORTUARIAS</v>
          </cell>
          <cell r="U14" t="str">
            <v>EMPLEADO</v>
          </cell>
          <cell r="V14" t="str">
            <v>JEFE DE OPERACIONES</v>
          </cell>
          <cell r="W14" t="str">
            <v>INDETERMINADO</v>
          </cell>
          <cell r="X14" t="str">
            <v>CONFIANZA</v>
          </cell>
          <cell r="Y14" t="str">
            <v>BANCO DE CREDITO</v>
          </cell>
          <cell r="Z14" t="str">
            <v>19307189164080</v>
          </cell>
          <cell r="AA14"/>
          <cell r="AB14"/>
          <cell r="AC14">
            <v>42948</v>
          </cell>
          <cell r="AD14"/>
        </row>
        <row r="15">
          <cell r="E15" t="str">
            <v>47706283</v>
          </cell>
          <cell r="F15" t="str">
            <v>ALIAGA DEL ROSARIO JOSEPH CHRISTHOPHER</v>
          </cell>
          <cell r="G15">
            <v>33835</v>
          </cell>
          <cell r="H15" t="str">
            <v>M</v>
          </cell>
          <cell r="I15" t="str">
            <v>DOCUMENTACIÓN Y VISTO BUENO</v>
          </cell>
          <cell r="J15" t="str">
            <v>OFICINA PRINCIPAL</v>
          </cell>
          <cell r="K15" t="str">
            <v>01OFP</v>
          </cell>
          <cell r="L15" t="str">
            <v>OFICINA PRINCIPAL</v>
          </cell>
          <cell r="M15">
            <v>100002</v>
          </cell>
          <cell r="N15" t="str">
            <v>Agenciamiento Marítimo</v>
          </cell>
          <cell r="O15">
            <v>1</v>
          </cell>
          <cell r="P15" t="str">
            <v>001OP</v>
          </cell>
          <cell r="Q15" t="str">
            <v xml:space="preserve">OPERACIONES </v>
          </cell>
          <cell r="R15">
            <v>0</v>
          </cell>
          <cell r="S15" t="str">
            <v>003DVB</v>
          </cell>
          <cell r="T15" t="str">
            <v>DOCUMENTACION-VISTO BUENO</v>
          </cell>
          <cell r="U15" t="str">
            <v>EMPLEADO</v>
          </cell>
          <cell r="V15" t="str">
            <v>ASISTENTE DE VISTO BUENO</v>
          </cell>
          <cell r="W15" t="str">
            <v>POR INCREMENTO DE ACTIVIDADES</v>
          </cell>
          <cell r="X15"/>
          <cell r="Y15" t="str">
            <v>BANCO DE CREDITO</v>
          </cell>
          <cell r="Z15" t="str">
            <v>19204026033099</v>
          </cell>
          <cell r="AA15"/>
          <cell r="AB15"/>
          <cell r="AC15">
            <v>44539</v>
          </cell>
          <cell r="AD15"/>
        </row>
        <row r="16">
          <cell r="E16" t="str">
            <v>74376927</v>
          </cell>
          <cell r="F16" t="str">
            <v>AMODEO GORDILLO ANGIE ESTEFANI</v>
          </cell>
          <cell r="G16">
            <v>37214</v>
          </cell>
          <cell r="H16" t="str">
            <v>F</v>
          </cell>
          <cell r="I16" t="str">
            <v>DOCUMENTACION Y VISTO BUENO</v>
          </cell>
          <cell r="J16" t="str">
            <v>OFICINA PRINCIPAL</v>
          </cell>
          <cell r="K16" t="str">
            <v>01OFP</v>
          </cell>
          <cell r="L16" t="str">
            <v>OFICINA PRINCIPAL</v>
          </cell>
          <cell r="M16">
            <v>100001</v>
          </cell>
          <cell r="N16" t="str">
            <v>Agenciamiento General</v>
          </cell>
          <cell r="O16">
            <v>1</v>
          </cell>
          <cell r="P16" t="str">
            <v>001OP</v>
          </cell>
          <cell r="Q16" t="str">
            <v>ADMINISTRACION</v>
          </cell>
          <cell r="R16">
            <v>1</v>
          </cell>
          <cell r="S16" t="str">
            <v>003DVB</v>
          </cell>
          <cell r="T16" t="str">
            <v>ADMINISTRACION</v>
          </cell>
          <cell r="U16" t="str">
            <v>EMPLEADO</v>
          </cell>
          <cell r="V16" t="str">
            <v>ASISTENTE DE VISTO BUENO</v>
          </cell>
          <cell r="W16" t="str">
            <v>POR INCREMENTO DE ACTIVIDADES</v>
          </cell>
          <cell r="X16"/>
          <cell r="Y16" t="str">
            <v>BANCO DE CREDITO</v>
          </cell>
          <cell r="Z16" t="str">
            <v>45512587047026</v>
          </cell>
          <cell r="AA16"/>
          <cell r="AB16"/>
          <cell r="AC16">
            <v>46002</v>
          </cell>
          <cell r="AD16"/>
        </row>
        <row r="17">
          <cell r="E17" t="str">
            <v>71467210</v>
          </cell>
          <cell r="F17" t="str">
            <v>ANTAYHUA GRABIEL ISAAC ISMAEL</v>
          </cell>
          <cell r="G17">
            <v>33313</v>
          </cell>
          <cell r="H17" t="str">
            <v>M</v>
          </cell>
          <cell r="I17" t="str">
            <v>CONTABILIDAD</v>
          </cell>
          <cell r="J17" t="str">
            <v>OFICINA PRINCIPAL</v>
          </cell>
          <cell r="K17" t="str">
            <v>01OFP</v>
          </cell>
          <cell r="L17" t="str">
            <v>OFICINA PRINCIPAL</v>
          </cell>
          <cell r="M17">
            <v>100001</v>
          </cell>
          <cell r="N17" t="str">
            <v>Agenciamiento General</v>
          </cell>
          <cell r="O17">
            <v>1</v>
          </cell>
          <cell r="P17" t="str">
            <v>002AD</v>
          </cell>
          <cell r="Q17" t="str">
            <v>ADMINISTRACION</v>
          </cell>
          <cell r="R17">
            <v>1</v>
          </cell>
          <cell r="S17" t="str">
            <v>007CON</v>
          </cell>
          <cell r="T17" t="str">
            <v>CONTABILIDAD</v>
          </cell>
          <cell r="U17" t="str">
            <v>EMPLEADO</v>
          </cell>
          <cell r="V17" t="str">
            <v>ANALISTA CONTABILIDAD</v>
          </cell>
          <cell r="W17" t="str">
            <v>INDETERMINADO</v>
          </cell>
          <cell r="X17"/>
          <cell r="Y17" t="str">
            <v>BANCO FALABELLA</v>
          </cell>
          <cell r="Z17" t="str">
            <v>05488882888377755034</v>
          </cell>
          <cell r="AA17"/>
          <cell r="AB17"/>
          <cell r="AC17">
            <v>43525</v>
          </cell>
          <cell r="AD17"/>
        </row>
        <row r="18">
          <cell r="E18" t="str">
            <v>74080395</v>
          </cell>
          <cell r="F18" t="str">
            <v>AVALOS MORANTE KATHERINE ALEXANDRA</v>
          </cell>
          <cell r="G18">
            <v>34503</v>
          </cell>
          <cell r="H18" t="str">
            <v>F</v>
          </cell>
          <cell r="I18" t="str">
            <v>COMERCIAL</v>
          </cell>
          <cell r="J18" t="str">
            <v>OFICINA PRINCIPAL</v>
          </cell>
          <cell r="K18" t="str">
            <v>01OFP</v>
          </cell>
          <cell r="L18" t="str">
            <v>OFICINA PRINCIPAL</v>
          </cell>
          <cell r="M18">
            <v>100001</v>
          </cell>
          <cell r="N18" t="str">
            <v>Agenciamiento General</v>
          </cell>
          <cell r="O18">
            <v>1</v>
          </cell>
          <cell r="P18" t="str">
            <v>003VE</v>
          </cell>
          <cell r="Q18" t="str">
            <v>VENTAS</v>
          </cell>
          <cell r="R18">
            <v>1</v>
          </cell>
          <cell r="S18" t="str">
            <v>006VEN</v>
          </cell>
          <cell r="T18" t="str">
            <v>COMERCIAL- VENTAS</v>
          </cell>
          <cell r="U18" t="str">
            <v>EMPLEADO</v>
          </cell>
          <cell r="V18" t="str">
            <v>JEFE DE LOGISTICA INTEGRAL</v>
          </cell>
          <cell r="W18" t="str">
            <v>INDETERMINADO</v>
          </cell>
          <cell r="X18"/>
          <cell r="Y18" t="str">
            <v>BANCO DE CREDITO</v>
          </cell>
          <cell r="Z18" t="str">
            <v>19338719164064</v>
          </cell>
          <cell r="AA18"/>
          <cell r="AB18"/>
          <cell r="AC18">
            <v>43497</v>
          </cell>
          <cell r="AD18"/>
        </row>
        <row r="19">
          <cell r="E19" t="str">
            <v>09335023</v>
          </cell>
          <cell r="F19" t="str">
            <v>AYOS JUNGBLUTH  MARIANA</v>
          </cell>
          <cell r="G19">
            <v>25197</v>
          </cell>
          <cell r="H19" t="str">
            <v>F</v>
          </cell>
          <cell r="I19" t="str">
            <v>COMERCIAL</v>
          </cell>
          <cell r="J19" t="str">
            <v>OFICINA PRINCIPAL</v>
          </cell>
          <cell r="K19" t="str">
            <v>01OFP</v>
          </cell>
          <cell r="L19" t="str">
            <v>OFICINA PRINCIPAL</v>
          </cell>
          <cell r="M19">
            <v>100001</v>
          </cell>
          <cell r="N19" t="str">
            <v>Agenciamiento General</v>
          </cell>
          <cell r="O19">
            <v>1</v>
          </cell>
          <cell r="P19" t="str">
            <v>003VE</v>
          </cell>
          <cell r="Q19" t="str">
            <v>VENTAS</v>
          </cell>
          <cell r="R19">
            <v>1</v>
          </cell>
          <cell r="S19" t="str">
            <v>006VEN</v>
          </cell>
          <cell r="T19" t="str">
            <v>COMERCIAL- VENTAS</v>
          </cell>
          <cell r="U19" t="str">
            <v>EMPLEADO</v>
          </cell>
          <cell r="V19" t="str">
            <v>ASESOR COMERCIAL EXPO</v>
          </cell>
          <cell r="W19" t="str">
            <v>INDETERMINADO</v>
          </cell>
          <cell r="X19"/>
          <cell r="Y19" t="str">
            <v>BANCO DE CREDITO</v>
          </cell>
          <cell r="Z19" t="str">
            <v>19139024898087</v>
          </cell>
          <cell r="AA19"/>
          <cell r="AB19"/>
          <cell r="AC19">
            <v>43003</v>
          </cell>
          <cell r="AD19"/>
        </row>
        <row r="20">
          <cell r="E20" t="str">
            <v>42646402</v>
          </cell>
          <cell r="F20" t="str">
            <v xml:space="preserve">BALDOCEDA COLQUI YESENIA FLORA </v>
          </cell>
          <cell r="G20">
            <v>30884</v>
          </cell>
          <cell r="H20" t="str">
            <v>F</v>
          </cell>
          <cell r="I20" t="str">
            <v>ADMINISTRACIÓN</v>
          </cell>
          <cell r="J20" t="str">
            <v>OFICINA PRINCIPAL</v>
          </cell>
          <cell r="K20" t="str">
            <v>01OFP</v>
          </cell>
          <cell r="L20" t="str">
            <v>OFICINA PRINCIPAL</v>
          </cell>
          <cell r="M20">
            <v>100001</v>
          </cell>
          <cell r="N20" t="str">
            <v>Agenciamiento General</v>
          </cell>
          <cell r="O20">
            <v>1</v>
          </cell>
          <cell r="P20" t="str">
            <v>002AD</v>
          </cell>
          <cell r="Q20" t="str">
            <v>ADMINISTRACION</v>
          </cell>
          <cell r="R20">
            <v>1</v>
          </cell>
          <cell r="S20" t="str">
            <v>012ADM</v>
          </cell>
          <cell r="T20" t="str">
            <v>ADMINISTRACION</v>
          </cell>
          <cell r="U20" t="str">
            <v>OBRERO</v>
          </cell>
          <cell r="V20" t="str">
            <v>AUXILIAR DE LIMPIEZA</v>
          </cell>
          <cell r="W20" t="str">
            <v>INDETERMINADO</v>
          </cell>
          <cell r="X20"/>
          <cell r="Y20" t="str">
            <v>BANCO DE CREDITO</v>
          </cell>
          <cell r="Z20" t="str">
            <v>19196721921008</v>
          </cell>
          <cell r="AA20"/>
          <cell r="AB20"/>
          <cell r="AC20">
            <v>44935</v>
          </cell>
          <cell r="AD20"/>
        </row>
        <row r="21">
          <cell r="E21" t="str">
            <v>47472407</v>
          </cell>
          <cell r="F21" t="str">
            <v>BARRANZUELA SANTOS MELISSA ANTONED</v>
          </cell>
          <cell r="G21">
            <v>33606</v>
          </cell>
          <cell r="H21" t="str">
            <v>F</v>
          </cell>
          <cell r="I21" t="str">
            <v>COBRANZAS Y FACTURACIÓN</v>
          </cell>
          <cell r="J21" t="str">
            <v>OFICINA PRINCIPAL</v>
          </cell>
          <cell r="K21" t="str">
            <v>01OFP</v>
          </cell>
          <cell r="L21" t="str">
            <v>OFICINA PRINCIPAL</v>
          </cell>
          <cell r="M21">
            <v>100001</v>
          </cell>
          <cell r="N21" t="str">
            <v>Agenciamiento General</v>
          </cell>
          <cell r="O21">
            <v>1</v>
          </cell>
          <cell r="P21" t="str">
            <v>002AD</v>
          </cell>
          <cell r="Q21" t="str">
            <v>ADMINISTRACION</v>
          </cell>
          <cell r="R21">
            <v>1</v>
          </cell>
          <cell r="S21" t="str">
            <v>011COB</v>
          </cell>
          <cell r="T21" t="str">
            <v>COBRANZAS</v>
          </cell>
          <cell r="U21" t="str">
            <v>EMPLEADO</v>
          </cell>
          <cell r="V21" t="str">
            <v>ANALISTA DE COBRANZAS Y FACTURACION</v>
          </cell>
          <cell r="W21" t="str">
            <v>INDETERMINADO</v>
          </cell>
          <cell r="X21"/>
          <cell r="Y21" t="str">
            <v>BANCO DE CREDITO</v>
          </cell>
          <cell r="Z21" t="str">
            <v>19171058934099</v>
          </cell>
          <cell r="AA21"/>
          <cell r="AB21"/>
          <cell r="AC21">
            <v>43374</v>
          </cell>
          <cell r="AD21"/>
        </row>
        <row r="22">
          <cell r="E22" t="str">
            <v>48280194</v>
          </cell>
          <cell r="F22" t="str">
            <v>BAZAN ANAMPA JOE RAUL</v>
          </cell>
          <cell r="G22">
            <v>34509</v>
          </cell>
          <cell r="H22" t="str">
            <v>M</v>
          </cell>
          <cell r="I22" t="str">
            <v>TESORERIA</v>
          </cell>
          <cell r="J22" t="str">
            <v>OFICINA PRINCIPAL</v>
          </cell>
          <cell r="K22" t="str">
            <v>01OFP</v>
          </cell>
          <cell r="L22" t="str">
            <v>OFICINA PRINCIPAL</v>
          </cell>
          <cell r="M22">
            <v>100001</v>
          </cell>
          <cell r="N22" t="str">
            <v>Agenciamiento General</v>
          </cell>
          <cell r="O22">
            <v>1</v>
          </cell>
          <cell r="P22" t="str">
            <v>002AD</v>
          </cell>
          <cell r="Q22" t="str">
            <v>ADMINISTRACION</v>
          </cell>
          <cell r="R22">
            <v>1</v>
          </cell>
          <cell r="S22" t="str">
            <v>012ADM</v>
          </cell>
          <cell r="T22" t="str">
            <v>TESORERIA</v>
          </cell>
          <cell r="U22" t="str">
            <v>EMPLEADO</v>
          </cell>
          <cell r="V22" t="str">
            <v>COORDINADOR DE TESORERIA</v>
          </cell>
          <cell r="W22" t="str">
            <v>POR INCREMENTO DE ACTIVIDADES</v>
          </cell>
          <cell r="X22"/>
          <cell r="Y22" t="str">
            <v>BANCO DE CREDITO</v>
          </cell>
          <cell r="Z22" t="str">
            <v>19299855952095</v>
          </cell>
          <cell r="AA22"/>
          <cell r="AB22"/>
          <cell r="AC22">
            <v>46024</v>
          </cell>
          <cell r="AD22"/>
        </row>
        <row r="23">
          <cell r="E23" t="str">
            <v>45282900</v>
          </cell>
          <cell r="F23" t="str">
            <v>BELUPU GUTIERREZ CARLO DANIEL</v>
          </cell>
          <cell r="G23">
            <v>32317</v>
          </cell>
          <cell r="H23" t="str">
            <v>F</v>
          </cell>
          <cell r="I23" t="str">
            <v>COMPRAS Y BODEGA</v>
          </cell>
          <cell r="J23" t="str">
            <v>OFICINA PRINCIPAL</v>
          </cell>
          <cell r="K23" t="str">
            <v>01OFP</v>
          </cell>
          <cell r="L23" t="str">
            <v>OFICINA PRINCIPAL</v>
          </cell>
          <cell r="M23">
            <v>100001</v>
          </cell>
          <cell r="N23" t="str">
            <v>Agenciamiento Marítimo</v>
          </cell>
          <cell r="O23">
            <v>1</v>
          </cell>
          <cell r="P23" t="str">
            <v>001OP</v>
          </cell>
          <cell r="Q23" t="str">
            <v xml:space="preserve">OPERACIONES </v>
          </cell>
          <cell r="R23">
            <v>0</v>
          </cell>
          <cell r="S23" t="str">
            <v>003DVB</v>
          </cell>
          <cell r="T23" t="str">
            <v>COMPRAS</v>
          </cell>
          <cell r="U23" t="str">
            <v>EMPLEADO</v>
          </cell>
          <cell r="V23" t="str">
            <v>ANALISTA DE COMPRAS</v>
          </cell>
          <cell r="W23" t="str">
            <v>POR INCREMENTO DE ACTIVIDADES</v>
          </cell>
          <cell r="X23"/>
          <cell r="Y23" t="str">
            <v>BANCO BBVA</v>
          </cell>
          <cell r="Z23" t="str">
            <v>01105700022234451572</v>
          </cell>
          <cell r="AA23"/>
          <cell r="AB23"/>
          <cell r="AC23">
            <v>45541</v>
          </cell>
          <cell r="AD23"/>
        </row>
        <row r="24">
          <cell r="E24" t="str">
            <v>76163280</v>
          </cell>
          <cell r="F24" t="str">
            <v>BENITES OTERO YRINNA</v>
          </cell>
          <cell r="G24">
            <v>34578</v>
          </cell>
          <cell r="H24" t="str">
            <v>F</v>
          </cell>
          <cell r="I24" t="str">
            <v>PROYECTO Y MEJORA CONTINUA</v>
          </cell>
          <cell r="J24" t="str">
            <v>OFICINA PRINCIPAL</v>
          </cell>
          <cell r="K24" t="str">
            <v>01OFP</v>
          </cell>
          <cell r="L24" t="str">
            <v>OFICINA PRINCIPAL</v>
          </cell>
          <cell r="M24">
            <v>100001</v>
          </cell>
          <cell r="N24" t="str">
            <v>Agenciamiento General</v>
          </cell>
          <cell r="O24">
            <v>1</v>
          </cell>
          <cell r="P24" t="str">
            <v>002AD</v>
          </cell>
          <cell r="Q24" t="str">
            <v>ADMINISTRACION</v>
          </cell>
          <cell r="R24">
            <v>1</v>
          </cell>
          <cell r="S24" t="str">
            <v>009SIS</v>
          </cell>
          <cell r="T24" t="str">
            <v>SISTEMAS</v>
          </cell>
          <cell r="U24" t="str">
            <v>EMPLEADO</v>
          </cell>
          <cell r="V24" t="str">
            <v>LIDER DE PROYECTOS</v>
          </cell>
          <cell r="W24" t="str">
            <v>POR INCREMENTO DE ACTIVIDADES</v>
          </cell>
          <cell r="X24"/>
          <cell r="Y24" t="str">
            <v>BANCO DE CREDITO</v>
          </cell>
          <cell r="Z24" t="str">
            <v>19192180427041</v>
          </cell>
          <cell r="AA24"/>
          <cell r="AB24"/>
          <cell r="AC24">
            <v>45181</v>
          </cell>
          <cell r="AD24"/>
        </row>
        <row r="25">
          <cell r="E25" t="str">
            <v>09410158</v>
          </cell>
          <cell r="F25" t="str">
            <v>BONATTI CARRASCO  JORGE LUIS</v>
          </cell>
          <cell r="G25">
            <v>24997</v>
          </cell>
          <cell r="H25" t="str">
            <v>M</v>
          </cell>
          <cell r="I25" t="str">
            <v>DOCUMENTACIÓN Y VISTO BUENO</v>
          </cell>
          <cell r="J25" t="str">
            <v>OFICINA PRINCIPAL</v>
          </cell>
          <cell r="K25" t="str">
            <v>01OFP</v>
          </cell>
          <cell r="L25" t="str">
            <v>OFICINA PRINCIPAL</v>
          </cell>
          <cell r="M25">
            <v>100002</v>
          </cell>
          <cell r="N25" t="str">
            <v>Agenciamiento Marítimo</v>
          </cell>
          <cell r="O25">
            <v>1</v>
          </cell>
          <cell r="P25" t="str">
            <v>001OP</v>
          </cell>
          <cell r="Q25" t="str">
            <v xml:space="preserve">OPERACIONES </v>
          </cell>
          <cell r="R25">
            <v>0</v>
          </cell>
          <cell r="S25" t="str">
            <v>003DVB</v>
          </cell>
          <cell r="T25" t="str">
            <v>DOCUMENTACION-VISTO BUENO</v>
          </cell>
          <cell r="U25" t="str">
            <v>EMPLEADO</v>
          </cell>
          <cell r="V25" t="str">
            <v>ANALISTA SENIOR DE DOCUMENTACIÓN</v>
          </cell>
          <cell r="W25" t="str">
            <v>INDETERMINADO</v>
          </cell>
          <cell r="X25"/>
          <cell r="Y25" t="str">
            <v>BANCO DE CREDITO</v>
          </cell>
          <cell r="Z25" t="str">
            <v>19138538700078</v>
          </cell>
          <cell r="AA25"/>
          <cell r="AB25"/>
          <cell r="AC25">
            <v>42985</v>
          </cell>
          <cell r="AD25"/>
        </row>
        <row r="26">
          <cell r="E26" t="str">
            <v>42151178</v>
          </cell>
          <cell r="F26" t="str">
            <v>BORDA LEON ROSARIO LIZBETH</v>
          </cell>
          <cell r="G26">
            <v>30587</v>
          </cell>
          <cell r="H26" t="str">
            <v>F</v>
          </cell>
          <cell r="I26" t="str">
            <v>TALENTO HUMANO</v>
          </cell>
          <cell r="J26" t="str">
            <v>OFICINA PRINCIPAL</v>
          </cell>
          <cell r="K26" t="str">
            <v>01OFP</v>
          </cell>
          <cell r="L26" t="str">
            <v>OFICINA PRINCIPAL</v>
          </cell>
          <cell r="M26">
            <v>100001</v>
          </cell>
          <cell r="N26" t="str">
            <v>Agenciamiento General</v>
          </cell>
          <cell r="O26">
            <v>1</v>
          </cell>
          <cell r="P26" t="str">
            <v>002AD</v>
          </cell>
          <cell r="Q26" t="str">
            <v>ADMINISTRACION</v>
          </cell>
          <cell r="R26">
            <v>1</v>
          </cell>
          <cell r="S26" t="str">
            <v>010TAH</v>
          </cell>
          <cell r="T26" t="str">
            <v>TALENTO HUMANO</v>
          </cell>
          <cell r="U26" t="str">
            <v>EMPLEADO</v>
          </cell>
          <cell r="V26" t="str">
            <v>SUB-GERENTE DE TALENTO HUMANO</v>
          </cell>
          <cell r="W26" t="str">
            <v>INCREMENTO DE ACTIVIDAD</v>
          </cell>
          <cell r="X26"/>
          <cell r="Y26" t="str">
            <v>BANCO INTERBANK</v>
          </cell>
          <cell r="Z26" t="str">
            <v>00310801314092488988</v>
          </cell>
          <cell r="AA26"/>
          <cell r="AB26"/>
          <cell r="AC26">
            <v>45839</v>
          </cell>
          <cell r="AD26"/>
        </row>
        <row r="27">
          <cell r="E27" t="str">
            <v>008938904</v>
          </cell>
          <cell r="F27" t="str">
            <v>CABEZAS RUBIO JORGE ARTURO</v>
          </cell>
          <cell r="G27">
            <v>32899</v>
          </cell>
          <cell r="H27" t="str">
            <v>M</v>
          </cell>
          <cell r="I27" t="str">
            <v>COMERCIAL</v>
          </cell>
          <cell r="J27" t="str">
            <v>OFICINA PRINCIPAL</v>
          </cell>
          <cell r="K27" t="str">
            <v>01OFP</v>
          </cell>
          <cell r="L27" t="str">
            <v>OFICINA PRINCIPAL</v>
          </cell>
          <cell r="M27">
            <v>100001</v>
          </cell>
          <cell r="N27" t="str">
            <v>Agenciamiento General</v>
          </cell>
          <cell r="O27">
            <v>1</v>
          </cell>
          <cell r="P27" t="str">
            <v>002AD</v>
          </cell>
          <cell r="Q27" t="str">
            <v>ADMINISTRACION</v>
          </cell>
          <cell r="R27">
            <v>1</v>
          </cell>
          <cell r="S27" t="str">
            <v>003DVB</v>
          </cell>
          <cell r="T27" t="str">
            <v>ADMINISTRACION</v>
          </cell>
          <cell r="U27" t="str">
            <v>EMPLEADO</v>
          </cell>
          <cell r="V27" t="str">
            <v>COORDINADOR LOGISTICO REGIONAL</v>
          </cell>
          <cell r="W27" t="str">
            <v>POR INCREMENTO DE ACTIVIDADES</v>
          </cell>
          <cell r="X27"/>
          <cell r="Y27" t="str">
            <v>BANCO PICHINCHA</v>
          </cell>
          <cell r="Z27" t="str">
            <v>2204523851</v>
          </cell>
          <cell r="AA27"/>
          <cell r="AB27"/>
          <cell r="AC27">
            <v>45717</v>
          </cell>
          <cell r="AD27"/>
        </row>
        <row r="28">
          <cell r="E28" t="str">
            <v>71569497</v>
          </cell>
          <cell r="F28" t="str">
            <v>CAMPOS PALOMINO DIANA MARGARITA</v>
          </cell>
          <cell r="G28">
            <v>33826</v>
          </cell>
          <cell r="H28" t="str">
            <v>F</v>
          </cell>
          <cell r="I28" t="str">
            <v>DOCUMENTACIÓN Y VISTO BUENO</v>
          </cell>
          <cell r="J28" t="str">
            <v>OFICINA PRINCIPAL</v>
          </cell>
          <cell r="K28" t="str">
            <v>01OFP</v>
          </cell>
          <cell r="L28" t="str">
            <v>OFICINA PRINCIPAL</v>
          </cell>
          <cell r="M28">
            <v>100002</v>
          </cell>
          <cell r="N28" t="str">
            <v>Agenciamiento Marítimo</v>
          </cell>
          <cell r="O28">
            <v>1</v>
          </cell>
          <cell r="P28" t="str">
            <v>001OP</v>
          </cell>
          <cell r="Q28" t="str">
            <v xml:space="preserve">OPERACIONES </v>
          </cell>
          <cell r="R28">
            <v>0</v>
          </cell>
          <cell r="S28" t="str">
            <v>003DVB</v>
          </cell>
          <cell r="T28" t="str">
            <v>DOCUMENTACION-VISTO BUENO</v>
          </cell>
          <cell r="U28" t="str">
            <v>EMPLEADO</v>
          </cell>
          <cell r="V28" t="str">
            <v>ASISTENTE DE VISTO BUENO Y FACTURACIÓN</v>
          </cell>
          <cell r="W28" t="str">
            <v>INDETERMINADO</v>
          </cell>
          <cell r="X28"/>
          <cell r="Y28" t="str">
            <v>BANCO DE CREDITO</v>
          </cell>
          <cell r="Z28" t="str">
            <v>19178785208016</v>
          </cell>
          <cell r="AA28"/>
          <cell r="AB28"/>
          <cell r="AC28">
            <v>43973</v>
          </cell>
          <cell r="AD28"/>
        </row>
        <row r="29">
          <cell r="E29" t="str">
            <v>74611823</v>
          </cell>
          <cell r="F29" t="str">
            <v>CARDENAS CARDENAS LESLIE ELIZABETH</v>
          </cell>
          <cell r="G29">
            <v>35200</v>
          </cell>
          <cell r="H29" t="str">
            <v>F</v>
          </cell>
          <cell r="I29" t="str">
            <v>COMERCIAL</v>
          </cell>
          <cell r="J29" t="str">
            <v>OFICINA PRINCIPAL</v>
          </cell>
          <cell r="K29" t="str">
            <v>01OFP</v>
          </cell>
          <cell r="L29" t="str">
            <v>OFICINA PRINCIPAL</v>
          </cell>
          <cell r="M29">
            <v>100001</v>
          </cell>
          <cell r="N29" t="str">
            <v>Agenciamiento General</v>
          </cell>
          <cell r="O29">
            <v>1</v>
          </cell>
          <cell r="P29" t="str">
            <v>003VE</v>
          </cell>
          <cell r="Q29" t="str">
            <v>VENTAS</v>
          </cell>
          <cell r="R29">
            <v>1</v>
          </cell>
          <cell r="S29" t="str">
            <v>003DVB</v>
          </cell>
          <cell r="T29" t="str">
            <v>VENTAS</v>
          </cell>
          <cell r="U29" t="str">
            <v>EMPLEADO</v>
          </cell>
          <cell r="V29" t="str">
            <v>ANALISTA DE INTELIGENCIA COMERCIAL</v>
          </cell>
          <cell r="W29" t="str">
            <v>POR INCREMENTO DE ACTIVIDADES</v>
          </cell>
          <cell r="X29"/>
          <cell r="Y29" t="str">
            <v>BANCO DE CREDITO</v>
          </cell>
          <cell r="Z29" t="str">
            <v>19110711700098</v>
          </cell>
          <cell r="AA29"/>
          <cell r="AB29"/>
          <cell r="AC29">
            <v>45908</v>
          </cell>
          <cell r="AD29"/>
        </row>
        <row r="30">
          <cell r="E30" t="str">
            <v>48588627</v>
          </cell>
          <cell r="F30" t="str">
            <v>CARRERA RAMIREZ KATTYA HELEN</v>
          </cell>
          <cell r="G30">
            <v>34886</v>
          </cell>
          <cell r="H30" t="str">
            <v>F</v>
          </cell>
          <cell r="I30" t="str">
            <v>CONTROL DE EQUIPOS</v>
          </cell>
          <cell r="J30" t="str">
            <v>OFICINA PRINCIPAL</v>
          </cell>
          <cell r="K30" t="str">
            <v>01OFP</v>
          </cell>
          <cell r="L30" t="str">
            <v>OFICINA PRINCIPAL</v>
          </cell>
          <cell r="M30">
            <v>100002</v>
          </cell>
          <cell r="N30" t="str">
            <v>Agenciamiento Marítimo</v>
          </cell>
          <cell r="O30">
            <v>0</v>
          </cell>
          <cell r="P30" t="str">
            <v>001OP</v>
          </cell>
          <cell r="Q30" t="str">
            <v xml:space="preserve">OPERACIONES </v>
          </cell>
          <cell r="R30">
            <v>0</v>
          </cell>
          <cell r="S30" t="str">
            <v>005CEQ</v>
          </cell>
          <cell r="T30" t="str">
            <v>CONTROL DE EQUIPOS</v>
          </cell>
          <cell r="U30" t="str">
            <v>EMPLEADO</v>
          </cell>
          <cell r="V30" t="str">
            <v>ASISTENTE DE CONTROL DE EQUIPOS</v>
          </cell>
          <cell r="W30" t="str">
            <v>INDETERMINADO</v>
          </cell>
          <cell r="X30"/>
          <cell r="Y30" t="str">
            <v>BANCO DE CREDITO</v>
          </cell>
          <cell r="Z30" t="str">
            <v>19139405207038</v>
          </cell>
          <cell r="AA30"/>
          <cell r="AB30"/>
          <cell r="AC30">
            <v>43243</v>
          </cell>
          <cell r="AD30"/>
        </row>
        <row r="31">
          <cell r="E31" t="str">
            <v>42035890</v>
          </cell>
          <cell r="F31" t="str">
            <v>CASTAÑEDA CARRION VIVIEN</v>
          </cell>
          <cell r="G31">
            <v>30552</v>
          </cell>
          <cell r="H31" t="str">
            <v>F</v>
          </cell>
          <cell r="I31" t="str">
            <v>CONTABILIDAD</v>
          </cell>
          <cell r="J31" t="str">
            <v>OFICINA PRINCIPAL</v>
          </cell>
          <cell r="K31" t="str">
            <v>01OFP</v>
          </cell>
          <cell r="L31" t="str">
            <v>OFICINA PRINCIPAL</v>
          </cell>
          <cell r="M31">
            <v>100001</v>
          </cell>
          <cell r="N31" t="str">
            <v>Agenciamiento General</v>
          </cell>
          <cell r="O31">
            <v>1</v>
          </cell>
          <cell r="P31" t="str">
            <v>002AD</v>
          </cell>
          <cell r="Q31" t="str">
            <v>ADMINISTRACION</v>
          </cell>
          <cell r="R31">
            <v>1</v>
          </cell>
          <cell r="S31" t="str">
            <v>007CON</v>
          </cell>
          <cell r="T31" t="str">
            <v>CONTABILIDAD</v>
          </cell>
          <cell r="U31" t="str">
            <v>EMPLEADO</v>
          </cell>
          <cell r="V31" t="str">
            <v>COORDINADOR TRIBUTARIO</v>
          </cell>
          <cell r="W31" t="str">
            <v>POR INCREMENTO DE ACTIVIDADES</v>
          </cell>
          <cell r="X31"/>
          <cell r="Y31" t="str">
            <v>BANCO DE CREDITO</v>
          </cell>
          <cell r="Z31" t="str">
            <v>19195507270087</v>
          </cell>
          <cell r="AA31"/>
          <cell r="AB31"/>
          <cell r="AC31">
            <v>45181</v>
          </cell>
          <cell r="AD31"/>
        </row>
        <row r="32">
          <cell r="E32" t="str">
            <v>45533404</v>
          </cell>
          <cell r="F32" t="str">
            <v>CASTILLO SANDOVAL MARIA ISABEL</v>
          </cell>
          <cell r="G32">
            <v>32531</v>
          </cell>
          <cell r="H32" t="str">
            <v>F</v>
          </cell>
          <cell r="I32" t="str">
            <v>DOCUMENTACIÓN Y VISTO BUENOS</v>
          </cell>
          <cell r="J32" t="str">
            <v>OFICINA PRINCIPAL</v>
          </cell>
          <cell r="K32" t="str">
            <v>01OFP</v>
          </cell>
          <cell r="L32" t="str">
            <v>OFICINA PRINCIPAL</v>
          </cell>
          <cell r="M32">
            <v>100001</v>
          </cell>
          <cell r="N32" t="str">
            <v>Agenciamiento Marítimo</v>
          </cell>
          <cell r="O32">
            <v>1</v>
          </cell>
          <cell r="P32" t="str">
            <v>001OP</v>
          </cell>
          <cell r="Q32" t="str">
            <v>ADMINISTRACION</v>
          </cell>
          <cell r="R32">
            <v>1</v>
          </cell>
          <cell r="S32" t="str">
            <v>003DVB</v>
          </cell>
          <cell r="T32" t="str">
            <v>DOCUMENTACION Y VISTO BUENO</v>
          </cell>
          <cell r="U32" t="str">
            <v>EMPLEADO</v>
          </cell>
          <cell r="V32" t="str">
            <v>ASISTENTE DE DOCUMENTACIÓN</v>
          </cell>
          <cell r="W32" t="str">
            <v>POR INCREMENTO DE ACTIVIDADES</v>
          </cell>
          <cell r="X32"/>
          <cell r="Y32" t="str">
            <v>BANCO DE CREDITO</v>
          </cell>
          <cell r="Z32" t="str">
            <v>19110375345045</v>
          </cell>
          <cell r="AA32"/>
          <cell r="AB32"/>
          <cell r="AC32">
            <v>45887</v>
          </cell>
          <cell r="AD32"/>
        </row>
        <row r="33">
          <cell r="E33" t="str">
            <v>09542822</v>
          </cell>
          <cell r="F33" t="str">
            <v>CAVERO RODRIGUEZ  JANNYE VERONICA</v>
          </cell>
          <cell r="G33">
            <v>26663</v>
          </cell>
          <cell r="H33" t="str">
            <v>F</v>
          </cell>
          <cell r="I33" t="str">
            <v>COMERCIAL</v>
          </cell>
          <cell r="J33" t="str">
            <v>OFICINA PRINCIPAL</v>
          </cell>
          <cell r="K33" t="str">
            <v>01OFP</v>
          </cell>
          <cell r="L33" t="str">
            <v>OFICINA PRINCIPAL</v>
          </cell>
          <cell r="M33">
            <v>100001</v>
          </cell>
          <cell r="N33" t="str">
            <v>Agenciamiento General</v>
          </cell>
          <cell r="O33">
            <v>1</v>
          </cell>
          <cell r="P33" t="str">
            <v>003VE</v>
          </cell>
          <cell r="Q33" t="str">
            <v>VENTAS</v>
          </cell>
          <cell r="R33">
            <v>1</v>
          </cell>
          <cell r="S33" t="str">
            <v>006VEN</v>
          </cell>
          <cell r="T33" t="str">
            <v>COMERCIAL- VENTAS</v>
          </cell>
          <cell r="U33" t="str">
            <v>EMPLEADO</v>
          </cell>
          <cell r="V33" t="str">
            <v>CUSTOMER SERVICE SENIOR EXPO</v>
          </cell>
          <cell r="W33" t="str">
            <v>INDETERMINADO</v>
          </cell>
          <cell r="X33"/>
          <cell r="Y33" t="str">
            <v>BANCO DE CREDITO</v>
          </cell>
          <cell r="Z33" t="str">
            <v>19138538707085</v>
          </cell>
          <cell r="AA33"/>
          <cell r="AB33"/>
          <cell r="AC33">
            <v>42985</v>
          </cell>
          <cell r="AD33"/>
        </row>
        <row r="34">
          <cell r="E34" t="str">
            <v>48109666</v>
          </cell>
          <cell r="F34" t="str">
            <v>CCAPA SIGUEÑAS SILENE DORA</v>
          </cell>
          <cell r="G34">
            <v>34224</v>
          </cell>
          <cell r="H34" t="str">
            <v>F</v>
          </cell>
          <cell r="I34" t="str">
            <v>TRIBUTARIA</v>
          </cell>
          <cell r="J34" t="str">
            <v>OFICINA PRINCIPAL</v>
          </cell>
          <cell r="K34" t="str">
            <v>01OFP</v>
          </cell>
          <cell r="L34" t="str">
            <v>OFICINA PRINCIPAL</v>
          </cell>
          <cell r="M34">
            <v>100001</v>
          </cell>
          <cell r="N34" t="str">
            <v>Agenciamiento General</v>
          </cell>
          <cell r="O34">
            <v>1</v>
          </cell>
          <cell r="P34" t="str">
            <v>002AD</v>
          </cell>
          <cell r="Q34" t="str">
            <v>ADMINISTRACION</v>
          </cell>
          <cell r="R34">
            <v>1</v>
          </cell>
          <cell r="S34"/>
          <cell r="T34" t="str">
            <v>TRIBUTARIA</v>
          </cell>
          <cell r="U34" t="str">
            <v>EMPLEADO</v>
          </cell>
          <cell r="V34" t="str">
            <v>ANALISTA TRIBUTARIO</v>
          </cell>
          <cell r="W34" t="str">
            <v>POR INCREMENTO DE ACTIVIDADES</v>
          </cell>
          <cell r="X34"/>
          <cell r="Y34" t="str">
            <v>BANCO INTERBANK</v>
          </cell>
          <cell r="Z34" t="str">
            <v>00320001315987173331</v>
          </cell>
          <cell r="AA34"/>
          <cell r="AB34"/>
          <cell r="AC34">
            <v>45887</v>
          </cell>
          <cell r="AD34"/>
        </row>
        <row r="35">
          <cell r="E35" t="str">
            <v>45858948</v>
          </cell>
          <cell r="F35" t="str">
            <v>CHAVEZ QUILCATE JULIA DEL PILAR</v>
          </cell>
          <cell r="G35">
            <v>32719</v>
          </cell>
          <cell r="H35" t="str">
            <v>F</v>
          </cell>
          <cell r="I35" t="str">
            <v>OPERACIONES PORTUARIAS</v>
          </cell>
          <cell r="J35" t="str">
            <v>OFICINA PRINCIPAL</v>
          </cell>
          <cell r="K35" t="str">
            <v>01OFP</v>
          </cell>
          <cell r="L35" t="str">
            <v>OFICINA PRINCIPAL</v>
          </cell>
          <cell r="M35">
            <v>100002</v>
          </cell>
          <cell r="N35" t="str">
            <v>Agenciamiento Marítimo</v>
          </cell>
          <cell r="O35">
            <v>1</v>
          </cell>
          <cell r="P35" t="str">
            <v>001OP</v>
          </cell>
          <cell r="Q35" t="str">
            <v xml:space="preserve">OPERACIONES </v>
          </cell>
          <cell r="R35">
            <v>1</v>
          </cell>
          <cell r="S35" t="str">
            <v>004OPP</v>
          </cell>
          <cell r="T35" t="str">
            <v>OPERACIONES PORTUARIAS</v>
          </cell>
          <cell r="U35" t="str">
            <v>EMPLEADO</v>
          </cell>
          <cell r="V35" t="str">
            <v>ASISTENTE DE OPERACIONES PORTUARIAS</v>
          </cell>
          <cell r="W35" t="str">
            <v>POR INCREMENTO DE ACTIVIDADES</v>
          </cell>
          <cell r="X35"/>
          <cell r="Y35" t="str">
            <v>BANCO DE CREDITO</v>
          </cell>
          <cell r="Z35" t="str">
            <v>19170407688074</v>
          </cell>
          <cell r="AA35"/>
          <cell r="AB35"/>
          <cell r="AC35">
            <v>44600</v>
          </cell>
          <cell r="AD35"/>
        </row>
        <row r="36">
          <cell r="E36" t="str">
            <v>25828090</v>
          </cell>
          <cell r="F36" t="str">
            <v>CHERO ORTIZ MARTIN ALEJANDRO</v>
          </cell>
          <cell r="G36">
            <v>27851</v>
          </cell>
          <cell r="H36" t="str">
            <v>M</v>
          </cell>
          <cell r="I36" t="str">
            <v>COST CONTROLLER</v>
          </cell>
          <cell r="J36" t="str">
            <v>OFICINA PRINCIPAL</v>
          </cell>
          <cell r="K36" t="str">
            <v>01OFP</v>
          </cell>
          <cell r="L36" t="str">
            <v>OFICINA PRINCIPAL</v>
          </cell>
          <cell r="M36">
            <v>100002</v>
          </cell>
          <cell r="N36" t="str">
            <v>Agenciamiento Marítimo</v>
          </cell>
          <cell r="O36">
            <v>0</v>
          </cell>
          <cell r="P36" t="str">
            <v>001OP</v>
          </cell>
          <cell r="Q36" t="str">
            <v xml:space="preserve">OPERACIONES </v>
          </cell>
          <cell r="R36">
            <v>1</v>
          </cell>
          <cell r="S36" t="str">
            <v>002CCO</v>
          </cell>
          <cell r="T36" t="str">
            <v>COST CONTROLER</v>
          </cell>
          <cell r="U36" t="str">
            <v>EMPLEADO</v>
          </cell>
          <cell r="V36" t="str">
            <v>ANALISTA DE CONTROL DE COSTO</v>
          </cell>
          <cell r="W36" t="str">
            <v>POR INCREMENTO DE ACTIVIDADES</v>
          </cell>
          <cell r="X36"/>
          <cell r="Y36" t="str">
            <v>BANCO DE CREDITO</v>
          </cell>
          <cell r="Z36" t="str">
            <v>19392060663067</v>
          </cell>
          <cell r="AA36"/>
          <cell r="AB36"/>
          <cell r="AC36">
            <v>44111</v>
          </cell>
          <cell r="AD36"/>
        </row>
        <row r="37">
          <cell r="E37" t="str">
            <v>07262343</v>
          </cell>
          <cell r="F37" t="str">
            <v>CIEZA AGUILAR CESAR AUGUSTO</v>
          </cell>
          <cell r="G37">
            <v>25690</v>
          </cell>
          <cell r="H37" t="str">
            <v>M</v>
          </cell>
          <cell r="I37" t="str">
            <v>ADMINISTRACIÓN</v>
          </cell>
          <cell r="J37" t="str">
            <v>OFICINA PRINCIPAL</v>
          </cell>
          <cell r="K37" t="str">
            <v>01OFP</v>
          </cell>
          <cell r="L37" t="str">
            <v>OFICINA PRINCIPAL</v>
          </cell>
          <cell r="M37">
            <v>100001</v>
          </cell>
          <cell r="N37" t="str">
            <v>Agenciamiento General</v>
          </cell>
          <cell r="O37">
            <v>1</v>
          </cell>
          <cell r="P37" t="str">
            <v>002AD</v>
          </cell>
          <cell r="Q37" t="str">
            <v>ADMINISTRACION</v>
          </cell>
          <cell r="R37">
            <v>1</v>
          </cell>
          <cell r="S37" t="str">
            <v>012ADM</v>
          </cell>
          <cell r="T37" t="str">
            <v>ADMINISTRACION</v>
          </cell>
          <cell r="U37" t="str">
            <v>EMPLEADO</v>
          </cell>
          <cell r="V37" t="str">
            <v>CHOFER</v>
          </cell>
          <cell r="W37" t="str">
            <v>INDETERMINADO</v>
          </cell>
          <cell r="X37"/>
          <cell r="Y37" t="str">
            <v>BANCO DE CREDITO</v>
          </cell>
          <cell r="Z37" t="str">
            <v>19307012280010</v>
          </cell>
          <cell r="AA37"/>
          <cell r="AB37"/>
          <cell r="AC37">
            <v>43357</v>
          </cell>
          <cell r="AD37"/>
        </row>
        <row r="38">
          <cell r="E38" t="str">
            <v>70000534</v>
          </cell>
          <cell r="F38" t="str">
            <v>CORREA CORREA STEFANY DEL SOCORRO</v>
          </cell>
          <cell r="G38">
            <v>35154</v>
          </cell>
          <cell r="H38" t="str">
            <v>F</v>
          </cell>
          <cell r="I38" t="str">
            <v>PROYECTO Y MEJORA CONTINUA</v>
          </cell>
          <cell r="J38" t="str">
            <v>OFICINA PRINCIPAL</v>
          </cell>
          <cell r="K38" t="str">
            <v>01OFP</v>
          </cell>
          <cell r="L38" t="str">
            <v>OFICINA PRINCIPAL</v>
          </cell>
          <cell r="M38">
            <v>100001</v>
          </cell>
          <cell r="N38" t="str">
            <v>Agenciamiento General</v>
          </cell>
          <cell r="O38">
            <v>1</v>
          </cell>
          <cell r="P38" t="str">
            <v>001OP</v>
          </cell>
          <cell r="Q38" t="str">
            <v xml:space="preserve">OPERACIONES </v>
          </cell>
          <cell r="R38">
            <v>1</v>
          </cell>
          <cell r="S38" t="str">
            <v>003DVB</v>
          </cell>
          <cell r="T38" t="str">
            <v>PROYECTOS Y MEJORA CONTINUA</v>
          </cell>
          <cell r="U38" t="str">
            <v>EMPLEADO</v>
          </cell>
          <cell r="V38" t="str">
            <v>ANALISTA DE PROCESOS Y DATOS</v>
          </cell>
          <cell r="W38" t="str">
            <v>POR INCREMENTO DE ACTIVIDADES</v>
          </cell>
          <cell r="X38"/>
          <cell r="Y38" t="str">
            <v>BANCO DE CREDITO</v>
          </cell>
          <cell r="Z38" t="str">
            <v>19114134907083</v>
          </cell>
          <cell r="AA38"/>
          <cell r="AB38"/>
          <cell r="AC38">
            <v>46041</v>
          </cell>
          <cell r="AD38"/>
        </row>
        <row r="39">
          <cell r="E39" t="str">
            <v>71726981</v>
          </cell>
          <cell r="F39" t="str">
            <v xml:space="preserve">CRUZ QUISPE GEYDI ANTONELA </v>
          </cell>
          <cell r="G39">
            <v>35985</v>
          </cell>
          <cell r="H39" t="str">
            <v>F</v>
          </cell>
          <cell r="I39" t="str">
            <v>CONTROL DE EQUIPO</v>
          </cell>
          <cell r="J39" t="str">
            <v>AUXILIAR DE CONTROL DE EQUIPO</v>
          </cell>
          <cell r="K39" t="str">
            <v>01OFP</v>
          </cell>
          <cell r="L39" t="str">
            <v>OFICINA PRINCIPAL</v>
          </cell>
          <cell r="M39">
            <v>100002</v>
          </cell>
          <cell r="N39" t="str">
            <v>Agenciamiento Marítimo</v>
          </cell>
          <cell r="O39">
            <v>1</v>
          </cell>
          <cell r="P39" t="str">
            <v>001OP</v>
          </cell>
          <cell r="Q39" t="str">
            <v xml:space="preserve">OPERACIONES </v>
          </cell>
          <cell r="R39">
            <v>1</v>
          </cell>
          <cell r="S39" t="str">
            <v>003DVB</v>
          </cell>
          <cell r="T39" t="str">
            <v>CONTROL DE EQUIPO</v>
          </cell>
          <cell r="U39" t="str">
            <v>EMPLEADO</v>
          </cell>
          <cell r="V39" t="str">
            <v>AUXILIAR DE CONTROL DE EQUIPOS</v>
          </cell>
          <cell r="W39" t="str">
            <v>POR INCREMENTO DE ACTIVIDADES</v>
          </cell>
          <cell r="X39"/>
          <cell r="Y39" t="str">
            <v>BANCO DE CREDITO</v>
          </cell>
          <cell r="Z39" t="str">
            <v>19178780150007</v>
          </cell>
          <cell r="AA39"/>
          <cell r="AB39"/>
          <cell r="AC39">
            <v>45600</v>
          </cell>
          <cell r="AD39"/>
        </row>
        <row r="40">
          <cell r="E40" t="str">
            <v>72902664</v>
          </cell>
          <cell r="F40" t="str">
            <v>DEXTRE ZUBIETA ELA SIBELY</v>
          </cell>
          <cell r="G40">
            <v>34092</v>
          </cell>
          <cell r="H40" t="str">
            <v>F</v>
          </cell>
          <cell r="I40" t="str">
            <v>TALENTO HUMANO</v>
          </cell>
          <cell r="J40" t="str">
            <v>OFICINA PRINCIPAL</v>
          </cell>
          <cell r="K40" t="str">
            <v>01OFP</v>
          </cell>
          <cell r="L40" t="str">
            <v>OFICINA PRINCIPAL</v>
          </cell>
          <cell r="M40">
            <v>100001</v>
          </cell>
          <cell r="N40" t="str">
            <v>Agenciamiento General</v>
          </cell>
          <cell r="O40">
            <v>1</v>
          </cell>
          <cell r="P40" t="str">
            <v>001OP</v>
          </cell>
          <cell r="Q40" t="str">
            <v>ADMINISTRACION</v>
          </cell>
          <cell r="R40">
            <v>1</v>
          </cell>
          <cell r="S40" t="str">
            <v>003DVB</v>
          </cell>
          <cell r="T40" t="str">
            <v>TALENTO HUMANO</v>
          </cell>
          <cell r="U40" t="str">
            <v>EMPLEADO</v>
          </cell>
          <cell r="V40" t="str">
            <v>COORDINADORA DE SELECCIÓN Y DESARROLLO</v>
          </cell>
          <cell r="W40" t="str">
            <v>POR INCREMENTO DE ACTIVIDADES</v>
          </cell>
          <cell r="X40"/>
          <cell r="Y40" t="str">
            <v>BANCO DE CREDITO</v>
          </cell>
          <cell r="Z40">
            <v>19107497238066</v>
          </cell>
          <cell r="AA40"/>
          <cell r="AB40"/>
          <cell r="AC40">
            <v>45962</v>
          </cell>
          <cell r="AD40"/>
        </row>
        <row r="41">
          <cell r="E41" t="str">
            <v>72152557</v>
          </cell>
          <cell r="F41" t="str">
            <v xml:space="preserve">ENCALADA PRADA GLORIA STEFANY </v>
          </cell>
          <cell r="G41">
            <v>33196</v>
          </cell>
          <cell r="H41" t="str">
            <v>F</v>
          </cell>
          <cell r="I41" t="str">
            <v>DOCUMENTACIÓN Y VISTO BUENO</v>
          </cell>
          <cell r="J41" t="str">
            <v>OFICINA PRINCIPAL</v>
          </cell>
          <cell r="K41" t="str">
            <v>01OFP</v>
          </cell>
          <cell r="L41" t="str">
            <v>OFICINA PRINCIPAL</v>
          </cell>
          <cell r="M41">
            <v>100001</v>
          </cell>
          <cell r="N41" t="str">
            <v>Agenciamiento Marítimo</v>
          </cell>
          <cell r="O41">
            <v>1</v>
          </cell>
          <cell r="P41" t="str">
            <v>001OP</v>
          </cell>
          <cell r="Q41" t="str">
            <v xml:space="preserve">OPERACIONES </v>
          </cell>
          <cell r="R41">
            <v>0</v>
          </cell>
          <cell r="S41" t="str">
            <v>003DVB</v>
          </cell>
          <cell r="T41" t="str">
            <v>DOCUMENTACION-VISTO BUENO</v>
          </cell>
          <cell r="U41" t="str">
            <v>EMPLEADO</v>
          </cell>
          <cell r="V41" t="str">
            <v>ASISTENTE DE DOCUMENTACIÓN</v>
          </cell>
          <cell r="W41" t="str">
            <v>POR INCREMENTO DE ACTIVIDADES</v>
          </cell>
          <cell r="X41"/>
          <cell r="Y41" t="str">
            <v>BANCO DE CREDITO</v>
          </cell>
          <cell r="Z41" t="str">
            <v>19102760166045</v>
          </cell>
          <cell r="AA41"/>
          <cell r="AB41"/>
          <cell r="AC41">
            <v>45313</v>
          </cell>
          <cell r="AD41"/>
        </row>
        <row r="42">
          <cell r="E42" t="str">
            <v>002420607</v>
          </cell>
          <cell r="F42" t="str">
            <v>ESCALANTE ZUÑIGA DAVID</v>
          </cell>
          <cell r="G42">
            <v>30790</v>
          </cell>
          <cell r="H42" t="str">
            <v>M</v>
          </cell>
          <cell r="I42" t="str">
            <v>PROYECTO Y MEJORA CONTINUA</v>
          </cell>
          <cell r="J42" t="str">
            <v>OFICINA PRINCIPAL</v>
          </cell>
          <cell r="K42" t="str">
            <v>01OFP</v>
          </cell>
          <cell r="L42" t="str">
            <v>OFICINA PRINCIPAL</v>
          </cell>
          <cell r="M42">
            <v>100001</v>
          </cell>
          <cell r="N42" t="str">
            <v>Agenciamiento General</v>
          </cell>
          <cell r="O42">
            <v>1</v>
          </cell>
          <cell r="P42" t="str">
            <v>002AD</v>
          </cell>
          <cell r="Q42" t="str">
            <v>ADMINISTRACION</v>
          </cell>
          <cell r="R42">
            <v>1</v>
          </cell>
          <cell r="S42"/>
          <cell r="T42" t="str">
            <v>PROYECTO Y MEJORA CONTINUA</v>
          </cell>
          <cell r="U42" t="str">
            <v>EMPLEADO</v>
          </cell>
          <cell r="V42" t="str">
            <v>GERENTE DE PROYECTO Y MEJORA CONTÍNUA</v>
          </cell>
          <cell r="W42" t="str">
            <v>CONTRATO EXTRANJERO</v>
          </cell>
          <cell r="X42" t="str">
            <v>DIRECCIÓN</v>
          </cell>
          <cell r="Y42" t="str">
            <v>BANCO DE CREDITO</v>
          </cell>
          <cell r="Z42" t="str">
            <v>19108521526101</v>
          </cell>
          <cell r="AA42"/>
          <cell r="AB42"/>
          <cell r="AC42">
            <v>45261</v>
          </cell>
          <cell r="AD42"/>
        </row>
        <row r="43">
          <cell r="E43" t="str">
            <v>72859721</v>
          </cell>
          <cell r="F43" t="str">
            <v>ESPINOZA REYES  LIZ KERALDIL</v>
          </cell>
          <cell r="G43">
            <v>36396</v>
          </cell>
          <cell r="H43" t="str">
            <v>F</v>
          </cell>
          <cell r="I43" t="str">
            <v>GERENCIA</v>
          </cell>
          <cell r="J43" t="str">
            <v>OFICINA PRINCIPAL</v>
          </cell>
          <cell r="K43" t="str">
            <v>01OFP</v>
          </cell>
          <cell r="L43" t="str">
            <v>OFICINA PRINCIPAL</v>
          </cell>
          <cell r="M43">
            <v>100001</v>
          </cell>
          <cell r="N43" t="str">
            <v>Agenciamiento General</v>
          </cell>
          <cell r="O43">
            <v>1</v>
          </cell>
          <cell r="P43" t="str">
            <v>001OP</v>
          </cell>
          <cell r="Q43" t="str">
            <v>ADMINISTRACION</v>
          </cell>
          <cell r="R43">
            <v>1</v>
          </cell>
          <cell r="S43" t="str">
            <v>003DVB</v>
          </cell>
          <cell r="T43" t="str">
            <v>ADMINISTRACION</v>
          </cell>
          <cell r="U43" t="str">
            <v>EMPLEADO</v>
          </cell>
          <cell r="V43" t="str">
            <v>AUXILIAR DE PREVENCION - SIG</v>
          </cell>
          <cell r="W43" t="str">
            <v>POR INCREMENTO DE ACTIVIDADES</v>
          </cell>
          <cell r="X43"/>
          <cell r="Y43" t="str">
            <v>BANCO DE CREDITO</v>
          </cell>
          <cell r="Z43" t="str">
            <v>19370433342088</v>
          </cell>
          <cell r="AA43"/>
          <cell r="AB43"/>
          <cell r="AC43">
            <v>45992</v>
          </cell>
          <cell r="AD43"/>
        </row>
        <row r="44">
          <cell r="E44" t="str">
            <v>46137609</v>
          </cell>
          <cell r="F44" t="str">
            <v xml:space="preserve">FERNANDEZ MALASQUEZ KATHERINE </v>
          </cell>
          <cell r="G44">
            <v>32844</v>
          </cell>
          <cell r="H44" t="str">
            <v>F</v>
          </cell>
          <cell r="I44" t="str">
            <v>COMERCIAL</v>
          </cell>
          <cell r="J44" t="str">
            <v>OFICINA PRINCIPAL</v>
          </cell>
          <cell r="K44" t="str">
            <v>01OFP</v>
          </cell>
          <cell r="L44" t="str">
            <v>OFICINA PRINCIPAL</v>
          </cell>
          <cell r="M44">
            <v>100001</v>
          </cell>
          <cell r="N44" t="str">
            <v>Agenciamiento General</v>
          </cell>
          <cell r="O44">
            <v>1</v>
          </cell>
          <cell r="P44" t="str">
            <v>003VE</v>
          </cell>
          <cell r="Q44" t="str">
            <v>VENTAS</v>
          </cell>
          <cell r="R44">
            <v>1</v>
          </cell>
          <cell r="S44" t="str">
            <v>006VEN</v>
          </cell>
          <cell r="T44" t="str">
            <v>COMERCIAL</v>
          </cell>
          <cell r="U44" t="str">
            <v>EMPLEADO</v>
          </cell>
          <cell r="V44" t="str">
            <v>CUSTOMER SERVICE EXPORTACIÓN</v>
          </cell>
          <cell r="W44" t="str">
            <v>POR INCREMENTO DE ACTIVIDADES</v>
          </cell>
          <cell r="X44"/>
          <cell r="Y44" t="str">
            <v>BANCO BBVA</v>
          </cell>
          <cell r="Z44" t="str">
            <v>01110700020034917409</v>
          </cell>
          <cell r="AA44"/>
          <cell r="AB44"/>
          <cell r="AC44">
            <v>45943</v>
          </cell>
          <cell r="AD44"/>
        </row>
        <row r="45">
          <cell r="E45" t="str">
            <v>41047057</v>
          </cell>
          <cell r="F45" t="str">
            <v xml:space="preserve">GALLEGOS  BLAS LUIS MIGUEL              </v>
          </cell>
          <cell r="G45">
            <v>35104</v>
          </cell>
          <cell r="H45" t="str">
            <v>M</v>
          </cell>
          <cell r="I45" t="str">
            <v>CONTABILIDAD</v>
          </cell>
          <cell r="J45" t="str">
            <v>OFICINA PRINCIPAL</v>
          </cell>
          <cell r="K45" t="str">
            <v>01OFP</v>
          </cell>
          <cell r="L45" t="str">
            <v>OFICINA PRINCIPAL</v>
          </cell>
          <cell r="M45">
            <v>100001</v>
          </cell>
          <cell r="N45" t="str">
            <v>Agenciamiento General</v>
          </cell>
          <cell r="O45">
            <v>1</v>
          </cell>
          <cell r="P45" t="str">
            <v>002AD</v>
          </cell>
          <cell r="Q45" t="str">
            <v>ADMINISTRACION</v>
          </cell>
          <cell r="R45">
            <v>1</v>
          </cell>
          <cell r="S45" t="str">
            <v>007CON</v>
          </cell>
          <cell r="T45" t="str">
            <v>CONTABILIDAD</v>
          </cell>
          <cell r="U45" t="str">
            <v>EMPLEADO</v>
          </cell>
          <cell r="V45" t="str">
            <v>CONTADOR</v>
          </cell>
          <cell r="W45" t="str">
            <v>POR INCREMENTO DE ACTIVIDADES</v>
          </cell>
          <cell r="X45"/>
          <cell r="Y45" t="str">
            <v>BANCO DE CREDITO</v>
          </cell>
          <cell r="Z45" t="str">
            <v>19399879804088</v>
          </cell>
          <cell r="AA45"/>
          <cell r="AB45"/>
          <cell r="AC45">
            <v>45481</v>
          </cell>
          <cell r="AD45"/>
        </row>
        <row r="46">
          <cell r="E46" t="str">
            <v>73881843</v>
          </cell>
          <cell r="F46" t="str">
            <v>GARCIA SARMIENTO HANZ ENRIQUE</v>
          </cell>
          <cell r="G46">
            <v>34229</v>
          </cell>
          <cell r="H46" t="str">
            <v>M</v>
          </cell>
          <cell r="I46" t="str">
            <v xml:space="preserve">FACTURACION Y COBRANZAS </v>
          </cell>
          <cell r="J46" t="str">
            <v>OFICINA PRINCIPAL</v>
          </cell>
          <cell r="K46" t="str">
            <v>01OFP</v>
          </cell>
          <cell r="L46" t="str">
            <v>OFICINA PRINCIPAL</v>
          </cell>
          <cell r="M46">
            <v>100001</v>
          </cell>
          <cell r="N46" t="str">
            <v>Agenciamiento General</v>
          </cell>
          <cell r="O46">
            <v>1</v>
          </cell>
          <cell r="P46" t="str">
            <v>001OP</v>
          </cell>
          <cell r="Q46" t="str">
            <v>ADMINISTRACION</v>
          </cell>
          <cell r="R46">
            <v>1</v>
          </cell>
          <cell r="S46" t="str">
            <v>003DVB</v>
          </cell>
          <cell r="T46" t="str">
            <v xml:space="preserve">FACTURACION Y COBRANZAS </v>
          </cell>
          <cell r="U46" t="str">
            <v>EMPLEADO</v>
          </cell>
          <cell r="V46" t="str">
            <v>ASISTENTE DE COBRANZAS &amp; FACTURACION</v>
          </cell>
          <cell r="W46" t="str">
            <v>POR INCREMENTO DE ACTIVIDADES</v>
          </cell>
          <cell r="X46"/>
          <cell r="Y46" t="str">
            <v>BANCO DE CREDITO</v>
          </cell>
          <cell r="Z46">
            <v>19108415746052</v>
          </cell>
          <cell r="AA46"/>
          <cell r="AB46"/>
          <cell r="AC46">
            <v>46027</v>
          </cell>
          <cell r="AD46"/>
        </row>
        <row r="47">
          <cell r="E47" t="str">
            <v>002120932</v>
          </cell>
          <cell r="F47" t="str">
            <v>GAME LOAIZA MANUEL XAVIER</v>
          </cell>
          <cell r="G47">
            <v>24827</v>
          </cell>
          <cell r="H47" t="str">
            <v>M</v>
          </cell>
          <cell r="I47" t="str">
            <v>GERENCIA GENERAL</v>
          </cell>
          <cell r="J47" t="str">
            <v>OFICINA PRINCIPAL</v>
          </cell>
          <cell r="K47" t="str">
            <v>01OFP</v>
          </cell>
          <cell r="L47" t="str">
            <v>OFICINA PRINCIPAL</v>
          </cell>
          <cell r="M47" t="str">
            <v>100001/100002</v>
          </cell>
          <cell r="N47" t="str">
            <v>Agenciamiento General/Agenciamiento Marítimo</v>
          </cell>
          <cell r="O47">
            <v>1</v>
          </cell>
          <cell r="P47" t="str">
            <v>VARIOS</v>
          </cell>
          <cell r="Q47" t="str">
            <v>VARIOS</v>
          </cell>
          <cell r="R47">
            <v>1</v>
          </cell>
          <cell r="S47" t="str">
            <v>001GGE</v>
          </cell>
          <cell r="T47" t="str">
            <v>GERENCIA GENERAL</v>
          </cell>
          <cell r="U47" t="str">
            <v>EJECUTIVO</v>
          </cell>
          <cell r="V47" t="str">
            <v>PRESIDENTE EJECUTIVO</v>
          </cell>
          <cell r="W47" t="str">
            <v>INDETERMINADO</v>
          </cell>
          <cell r="X47"/>
          <cell r="Y47" t="str">
            <v>BANCO DE CREDITO</v>
          </cell>
          <cell r="Z47" t="str">
            <v>19199679000156</v>
          </cell>
          <cell r="AA47"/>
          <cell r="AB47"/>
          <cell r="AC47">
            <v>43678</v>
          </cell>
          <cell r="AD47"/>
        </row>
        <row r="48">
          <cell r="E48" t="str">
            <v>005698394</v>
          </cell>
          <cell r="F48" t="str">
            <v>GAME TRIVIÑO JUAN ANDRES</v>
          </cell>
          <cell r="G48">
            <v>34000</v>
          </cell>
          <cell r="H48" t="str">
            <v>M</v>
          </cell>
          <cell r="I48" t="str">
            <v>ADMINISTRACIÓN</v>
          </cell>
          <cell r="J48" t="str">
            <v>OFICINA PRINCIPAL</v>
          </cell>
          <cell r="K48" t="str">
            <v>01OFP</v>
          </cell>
          <cell r="L48" t="str">
            <v>OFICINA PRINCIPAL</v>
          </cell>
          <cell r="M48">
            <v>100001</v>
          </cell>
          <cell r="N48" t="str">
            <v>Agenciamiento General</v>
          </cell>
          <cell r="O48">
            <v>1</v>
          </cell>
          <cell r="P48" t="str">
            <v>002AD</v>
          </cell>
          <cell r="Q48" t="str">
            <v>ADMINISTRACION</v>
          </cell>
          <cell r="R48">
            <v>1</v>
          </cell>
          <cell r="S48" t="str">
            <v>012ADM</v>
          </cell>
          <cell r="T48" t="str">
            <v>ADMINISTRACION</v>
          </cell>
          <cell r="U48" t="str">
            <v>EMPLEADO</v>
          </cell>
          <cell r="V48" t="str">
            <v>GERENTE DE COMPRAS Y BODEGA</v>
          </cell>
          <cell r="W48" t="str">
            <v>INDETERMINADO</v>
          </cell>
          <cell r="X48" t="str">
            <v>DIRECCIÓN</v>
          </cell>
          <cell r="Y48" t="str">
            <v>BANBIF</v>
          </cell>
          <cell r="Z48" t="str">
            <v>8023517945</v>
          </cell>
          <cell r="AA48"/>
          <cell r="AB48"/>
          <cell r="AC48">
            <v>45170</v>
          </cell>
          <cell r="AD48"/>
        </row>
        <row r="49">
          <cell r="E49" t="str">
            <v>006123587</v>
          </cell>
          <cell r="F49" t="str">
            <v>GAME TRIVIÑO MANUEL XAVIER</v>
          </cell>
          <cell r="G49">
            <v>32866</v>
          </cell>
          <cell r="H49" t="str">
            <v>M</v>
          </cell>
          <cell r="I49" t="str">
            <v>ADMINISTRACIÓN</v>
          </cell>
          <cell r="J49" t="str">
            <v>OFICINA PRINCIPAL</v>
          </cell>
          <cell r="K49" t="str">
            <v>01OFP</v>
          </cell>
          <cell r="L49" t="str">
            <v>OFICINA PRINCIPAL</v>
          </cell>
          <cell r="M49">
            <v>100001</v>
          </cell>
          <cell r="N49" t="str">
            <v>Agenciamiento General</v>
          </cell>
          <cell r="O49">
            <v>1</v>
          </cell>
          <cell r="P49" t="str">
            <v>002AD</v>
          </cell>
          <cell r="Q49" t="str">
            <v>ADMINISTRACION</v>
          </cell>
          <cell r="R49">
            <v>1</v>
          </cell>
          <cell r="S49" t="str">
            <v>012ADM</v>
          </cell>
          <cell r="T49" t="str">
            <v>ADMINISTRACION</v>
          </cell>
          <cell r="U49" t="str">
            <v>EMPLEADO</v>
          </cell>
          <cell r="V49" t="str">
            <v>GERENTE DE ADMINISTRACIÓN</v>
          </cell>
          <cell r="W49" t="str">
            <v>INDETERMINADO</v>
          </cell>
          <cell r="X49" t="str">
            <v>DIRECCIÓN</v>
          </cell>
          <cell r="Y49" t="str">
            <v>BANCO PICHINCHA</v>
          </cell>
          <cell r="Z49">
            <v>2100152084</v>
          </cell>
          <cell r="AA49"/>
          <cell r="AB49"/>
          <cell r="AC49">
            <v>45170</v>
          </cell>
          <cell r="AD49"/>
        </row>
        <row r="50">
          <cell r="E50" t="str">
            <v>005608621</v>
          </cell>
          <cell r="F50" t="str">
            <v>GAME TRIVIÑO MARIA JOSE</v>
          </cell>
          <cell r="G50">
            <v>32274</v>
          </cell>
          <cell r="H50" t="str">
            <v>F</v>
          </cell>
          <cell r="I50" t="str">
            <v>TALENTO HUMANO</v>
          </cell>
          <cell r="J50" t="str">
            <v>OFICINA PRINCIPAL</v>
          </cell>
          <cell r="K50" t="str">
            <v>01OFP</v>
          </cell>
          <cell r="L50" t="str">
            <v>OFICINA PRINCIPAL</v>
          </cell>
          <cell r="M50">
            <v>100001</v>
          </cell>
          <cell r="N50" t="str">
            <v>Agenciamiento General</v>
          </cell>
          <cell r="O50">
            <v>1</v>
          </cell>
          <cell r="P50" t="str">
            <v>002AD</v>
          </cell>
          <cell r="Q50" t="str">
            <v>ADMINISTRACION</v>
          </cell>
          <cell r="R50">
            <v>1</v>
          </cell>
          <cell r="S50" t="str">
            <v>010TAH</v>
          </cell>
          <cell r="T50" t="str">
            <v>TALENTO HUMANO</v>
          </cell>
          <cell r="U50" t="str">
            <v>EMPLEADO</v>
          </cell>
          <cell r="V50" t="str">
            <v>GERENTE DE TALENTO HUMANO</v>
          </cell>
          <cell r="W50" t="str">
            <v>INDETERMINADO</v>
          </cell>
          <cell r="X50" t="str">
            <v>DIRECCIÓN</v>
          </cell>
          <cell r="Y50" t="str">
            <v>BANBIF</v>
          </cell>
          <cell r="Z50" t="str">
            <v>8023630237</v>
          </cell>
          <cell r="AA50"/>
          <cell r="AB50"/>
          <cell r="AC50">
            <v>45170</v>
          </cell>
          <cell r="AD50"/>
        </row>
        <row r="51">
          <cell r="E51" t="str">
            <v>40537272</v>
          </cell>
          <cell r="F51" t="str">
            <v>GARRIDO LEON  CARLA VERONICA</v>
          </cell>
          <cell r="G51">
            <v>29363</v>
          </cell>
          <cell r="H51" t="str">
            <v>F</v>
          </cell>
          <cell r="I51" t="str">
            <v>COMERCIAL</v>
          </cell>
          <cell r="J51" t="str">
            <v>OFICINA PRINCIPAL</v>
          </cell>
          <cell r="K51" t="str">
            <v>01OFP</v>
          </cell>
          <cell r="L51" t="str">
            <v>OFICINA PRINCIPAL</v>
          </cell>
          <cell r="M51">
            <v>100001</v>
          </cell>
          <cell r="N51" t="str">
            <v>Agenciamiento General</v>
          </cell>
          <cell r="O51">
            <v>1</v>
          </cell>
          <cell r="P51" t="str">
            <v>003VE</v>
          </cell>
          <cell r="Q51" t="str">
            <v>VENTAS</v>
          </cell>
          <cell r="R51">
            <v>1</v>
          </cell>
          <cell r="S51" t="str">
            <v>006VEN</v>
          </cell>
          <cell r="T51" t="str">
            <v>COMERCIAL- VENTAS</v>
          </cell>
          <cell r="U51" t="str">
            <v>EMPLEADO</v>
          </cell>
          <cell r="V51" t="str">
            <v>ASESOR COMERCIAL EXPORTACIÓN</v>
          </cell>
          <cell r="W51" t="str">
            <v>INDETERMINADO</v>
          </cell>
          <cell r="X51"/>
          <cell r="Y51" t="str">
            <v>BANCO DE CREDITO</v>
          </cell>
          <cell r="Z51" t="str">
            <v>19138538716094</v>
          </cell>
          <cell r="AA51"/>
          <cell r="AB51"/>
          <cell r="AC51">
            <v>42985</v>
          </cell>
          <cell r="AD51"/>
        </row>
        <row r="52">
          <cell r="E52" t="str">
            <v>25710966</v>
          </cell>
          <cell r="F52" t="str">
            <v>GIURIA CONSTANTINO  HUMBERTO ANDRES</v>
          </cell>
          <cell r="G52">
            <v>26055</v>
          </cell>
          <cell r="H52" t="str">
            <v>M</v>
          </cell>
          <cell r="I52" t="str">
            <v xml:space="preserve">COORDINADOR DE DOCUMENTACIÓN </v>
          </cell>
          <cell r="J52" t="str">
            <v>OFICINA PRINCIPAL</v>
          </cell>
          <cell r="K52" t="str">
            <v>01OFP</v>
          </cell>
          <cell r="L52" t="str">
            <v>OFICINA PRINCIPAL</v>
          </cell>
          <cell r="M52">
            <v>100002</v>
          </cell>
          <cell r="N52" t="str">
            <v>Agenciamiento Marítimo</v>
          </cell>
          <cell r="O52">
            <v>1</v>
          </cell>
          <cell r="P52" t="str">
            <v>001OP</v>
          </cell>
          <cell r="Q52" t="str">
            <v xml:space="preserve">OPERACIONES </v>
          </cell>
          <cell r="R52">
            <v>0</v>
          </cell>
          <cell r="S52" t="str">
            <v>003DVB</v>
          </cell>
          <cell r="T52" t="str">
            <v>DOCUMENTACION-VISTO BUENO</v>
          </cell>
          <cell r="U52" t="str">
            <v>EMPLEADO</v>
          </cell>
          <cell r="V52" t="str">
            <v>JEFE DE DOCUMENTACIÓN Y VISTO BUENO</v>
          </cell>
          <cell r="W52" t="str">
            <v>INDETERMINADO</v>
          </cell>
          <cell r="X52" t="str">
            <v>CONFIANZA</v>
          </cell>
          <cell r="Y52" t="str">
            <v>BANCO DE CREDITO</v>
          </cell>
          <cell r="Z52" t="str">
            <v>19138538688065</v>
          </cell>
          <cell r="AA52"/>
          <cell r="AB52"/>
          <cell r="AC52">
            <v>42985</v>
          </cell>
          <cell r="AD52"/>
        </row>
        <row r="53">
          <cell r="E53" t="str">
            <v>72001771</v>
          </cell>
          <cell r="F53" t="str">
            <v>GUEVARA SALINAS BRYAN GUSTAVO</v>
          </cell>
          <cell r="G53">
            <v>34320</v>
          </cell>
          <cell r="H53" t="str">
            <v>M</v>
          </cell>
          <cell r="I53" t="str">
            <v>COMERCIAL</v>
          </cell>
          <cell r="J53" t="str">
            <v>OFICINA PRINCIPAL</v>
          </cell>
          <cell r="K53" t="str">
            <v>01OFP</v>
          </cell>
          <cell r="L53" t="str">
            <v>OFICINA PRINCIPAL</v>
          </cell>
          <cell r="M53">
            <v>100001</v>
          </cell>
          <cell r="N53" t="str">
            <v>Agenciamiento General</v>
          </cell>
          <cell r="O53">
            <v>1</v>
          </cell>
          <cell r="P53" t="str">
            <v>003VE</v>
          </cell>
          <cell r="Q53" t="str">
            <v>VENTAS</v>
          </cell>
          <cell r="R53">
            <v>1</v>
          </cell>
          <cell r="S53" t="str">
            <v>006VEN</v>
          </cell>
          <cell r="T53" t="str">
            <v>COMERCIAL- VENTAS</v>
          </cell>
          <cell r="U53" t="str">
            <v>EMPLEADO</v>
          </cell>
          <cell r="V53" t="str">
            <v>CUSTOMER SERVICES IMPORTACIÓN</v>
          </cell>
          <cell r="W53" t="str">
            <v>POR INCREMENTO DE ACTIVIDADES</v>
          </cell>
          <cell r="X53"/>
          <cell r="Y53" t="str">
            <v>BANCO DE CREDITO</v>
          </cell>
          <cell r="Z53" t="str">
            <v>19370223909040</v>
          </cell>
          <cell r="AA53"/>
          <cell r="AB53"/>
          <cell r="AC53">
            <v>44483</v>
          </cell>
          <cell r="AD53"/>
        </row>
        <row r="54">
          <cell r="E54" t="str">
            <v>48332716</v>
          </cell>
          <cell r="F54" t="str">
            <v>GUILLEN QUEZADA EMELY HARUMI</v>
          </cell>
          <cell r="G54">
            <v>34392</v>
          </cell>
          <cell r="H54" t="str">
            <v>F</v>
          </cell>
          <cell r="I54" t="str">
            <v>TALENTO HUMANO</v>
          </cell>
          <cell r="J54" t="str">
            <v>OFICINA PRINCIPAL</v>
          </cell>
          <cell r="K54" t="str">
            <v>01OFP</v>
          </cell>
          <cell r="L54" t="str">
            <v>OFICINA PRINCIPAL</v>
          </cell>
          <cell r="M54">
            <v>100001</v>
          </cell>
          <cell r="N54" t="str">
            <v>Agenciamiento General</v>
          </cell>
          <cell r="O54">
            <v>1</v>
          </cell>
          <cell r="P54" t="str">
            <v>002AD</v>
          </cell>
          <cell r="Q54" t="str">
            <v>ADMINISTRACION</v>
          </cell>
          <cell r="R54">
            <v>1</v>
          </cell>
          <cell r="S54" t="str">
            <v>010TAH</v>
          </cell>
          <cell r="T54" t="str">
            <v>TALENTO HUMANO</v>
          </cell>
          <cell r="U54" t="str">
            <v>EMPLEADO</v>
          </cell>
          <cell r="V54" t="str">
            <v>ANALISTA DE ADMINISTRACION DE PERSONAL</v>
          </cell>
          <cell r="W54" t="str">
            <v>POR INCREMENTO DE ACTIVIDADES</v>
          </cell>
          <cell r="X54"/>
          <cell r="Y54" t="str">
            <v>BANCO DE CREDITO</v>
          </cell>
          <cell r="Z54" t="str">
            <v>19102130219036</v>
          </cell>
          <cell r="AA54"/>
          <cell r="AB54"/>
          <cell r="AC54">
            <v>45870</v>
          </cell>
          <cell r="AD54">
            <v>46068</v>
          </cell>
        </row>
        <row r="55">
          <cell r="E55" t="str">
            <v>72016504</v>
          </cell>
          <cell r="F55" t="str">
            <v>GUTIERREZ DE LA CRUZ MIGUEL ANGEL</v>
          </cell>
          <cell r="G55">
            <v>33721</v>
          </cell>
          <cell r="H55" t="str">
            <v>M</v>
          </cell>
          <cell r="I55" t="str">
            <v>DOCUMENTACIÓN Y VISTO BUENO</v>
          </cell>
          <cell r="J55" t="str">
            <v>OFICINA PRINCIPAL</v>
          </cell>
          <cell r="K55" t="str">
            <v>01OFP</v>
          </cell>
          <cell r="L55" t="str">
            <v>OFICINA PRINCIPAL</v>
          </cell>
          <cell r="M55">
            <v>100002</v>
          </cell>
          <cell r="N55" t="str">
            <v>Agenciamiento Marítimo</v>
          </cell>
          <cell r="O55">
            <v>1</v>
          </cell>
          <cell r="P55" t="str">
            <v>001OP</v>
          </cell>
          <cell r="Q55" t="str">
            <v xml:space="preserve">OPERACIONES </v>
          </cell>
          <cell r="R55">
            <v>0</v>
          </cell>
          <cell r="S55" t="str">
            <v>003DVB</v>
          </cell>
          <cell r="T55" t="str">
            <v>DOCUMENTACION-VISTO BUENO</v>
          </cell>
          <cell r="U55" t="str">
            <v>EMPLEADO</v>
          </cell>
          <cell r="V55" t="str">
            <v>ASISTENTE DE DOCUMENTACIÓN</v>
          </cell>
          <cell r="W55" t="str">
            <v>POR INCREMENTO DE ACTIVIDADES</v>
          </cell>
          <cell r="X55"/>
          <cell r="Y55" t="str">
            <v>BANCO INTERBANK</v>
          </cell>
          <cell r="Z55" t="str">
            <v>00353001325448988532</v>
          </cell>
          <cell r="AA55"/>
          <cell r="AB55"/>
          <cell r="AC55">
            <v>44432</v>
          </cell>
          <cell r="AD55"/>
        </row>
        <row r="56">
          <cell r="E56" t="str">
            <v>72152204</v>
          </cell>
          <cell r="F56" t="str">
            <v>HUAMAN COLLANTES WALTER JUNIOR</v>
          </cell>
          <cell r="G56">
            <v>34469</v>
          </cell>
          <cell r="H56" t="str">
            <v>M</v>
          </cell>
          <cell r="I56" t="str">
            <v>DOCUMENTACIÓN Y VISTO BUENO</v>
          </cell>
          <cell r="J56" t="str">
            <v>OFICINA PRINCIPAL</v>
          </cell>
          <cell r="K56" t="str">
            <v>01OFP</v>
          </cell>
          <cell r="L56" t="str">
            <v>OFICINA PRINCIPAL</v>
          </cell>
          <cell r="M56">
            <v>100002</v>
          </cell>
          <cell r="N56" t="str">
            <v>Agenciamiento Marítimo</v>
          </cell>
          <cell r="O56">
            <v>1</v>
          </cell>
          <cell r="P56" t="str">
            <v>001OP</v>
          </cell>
          <cell r="Q56" t="str">
            <v xml:space="preserve">OPERACIONES </v>
          </cell>
          <cell r="R56">
            <v>0</v>
          </cell>
          <cell r="S56" t="str">
            <v>003DVB</v>
          </cell>
          <cell r="T56" t="str">
            <v>DOCUMENTACION-VISTO BUENO</v>
          </cell>
          <cell r="U56" t="str">
            <v>EMPLEADO</v>
          </cell>
          <cell r="V56" t="str">
            <v>ANALISTA DE DOCUMENTACIÓN</v>
          </cell>
          <cell r="W56" t="str">
            <v>INDETERMINADO</v>
          </cell>
          <cell r="X56"/>
          <cell r="Y56" t="str">
            <v>BANCO DE CREDITO</v>
          </cell>
          <cell r="Z56" t="str">
            <v>19195948106076</v>
          </cell>
          <cell r="AA56"/>
          <cell r="AB56"/>
          <cell r="AC56">
            <v>43724</v>
          </cell>
          <cell r="AD56"/>
        </row>
        <row r="57">
          <cell r="E57" t="str">
            <v>74069271</v>
          </cell>
          <cell r="F57" t="str">
            <v>HUAMANI ALTAMIRANO GABRIELA SABRINA</v>
          </cell>
          <cell r="G57">
            <v>36099</v>
          </cell>
          <cell r="H57" t="str">
            <v>F</v>
          </cell>
          <cell r="I57" t="str">
            <v>CONTROL DE EQUIPOS</v>
          </cell>
          <cell r="J57" t="str">
            <v>OFICINA PRINCIPAL</v>
          </cell>
          <cell r="K57" t="str">
            <v>01OFP</v>
          </cell>
          <cell r="L57" t="str">
            <v>OFICINA PRINCIPAL</v>
          </cell>
          <cell r="M57">
            <v>100002</v>
          </cell>
          <cell r="N57" t="str">
            <v>Agenciamiento Marítimo</v>
          </cell>
          <cell r="O57">
            <v>0</v>
          </cell>
          <cell r="P57" t="str">
            <v>001OP</v>
          </cell>
          <cell r="Q57" t="str">
            <v xml:space="preserve">OPERACIONES </v>
          </cell>
          <cell r="R57">
            <v>0</v>
          </cell>
          <cell r="S57" t="str">
            <v>005CEQ</v>
          </cell>
          <cell r="T57" t="str">
            <v>CONTROL DE EQUIPOS</v>
          </cell>
          <cell r="U57" t="str">
            <v>EMPLEADO</v>
          </cell>
          <cell r="V57" t="str">
            <v>ASISTENTE DE CUSTOMER SERVICES EXPORTACIÓN</v>
          </cell>
          <cell r="W57" t="str">
            <v>POR INCREMENTO DE ACTIVIDADES</v>
          </cell>
          <cell r="X57"/>
          <cell r="Y57" t="str">
            <v>BANCO DE CREDITO</v>
          </cell>
          <cell r="Z57" t="str">
            <v>19199434104087</v>
          </cell>
          <cell r="AA57"/>
          <cell r="AB57"/>
          <cell r="AC57">
            <v>44483</v>
          </cell>
          <cell r="AD57"/>
        </row>
        <row r="58">
          <cell r="E58" t="str">
            <v>08693248</v>
          </cell>
          <cell r="F58" t="str">
            <v>IZARRA CARRASCO IRINA KAREM</v>
          </cell>
          <cell r="G58">
            <v>25577</v>
          </cell>
          <cell r="H58" t="str">
            <v>F</v>
          </cell>
          <cell r="I58" t="str">
            <v>DOCUMENTACIÓN Y VISTO BUENO</v>
          </cell>
          <cell r="J58" t="str">
            <v>OFICINA PRINCIPAL</v>
          </cell>
          <cell r="K58" t="str">
            <v>01OFP</v>
          </cell>
          <cell r="L58" t="str">
            <v>OFICINA PRINCIPAL</v>
          </cell>
          <cell r="M58">
            <v>100002</v>
          </cell>
          <cell r="N58" t="str">
            <v>Agenciamiento Marítimo</v>
          </cell>
          <cell r="O58">
            <v>1</v>
          </cell>
          <cell r="P58" t="str">
            <v>001OP</v>
          </cell>
          <cell r="Q58" t="str">
            <v xml:space="preserve">OPERACIONES </v>
          </cell>
          <cell r="R58">
            <v>0</v>
          </cell>
          <cell r="S58" t="str">
            <v>003DVB</v>
          </cell>
          <cell r="T58" t="str">
            <v>DOCUMENTACION-VISTO BUENO</v>
          </cell>
          <cell r="U58" t="str">
            <v>EMPLEADO</v>
          </cell>
          <cell r="V58" t="str">
            <v>ANALISTA SENIOR DE DOCUMENTACIÓN</v>
          </cell>
          <cell r="W58" t="str">
            <v>INDETERMINADO</v>
          </cell>
          <cell r="X58"/>
          <cell r="Y58" t="str">
            <v>BANCO DE CREDITO</v>
          </cell>
          <cell r="Z58" t="str">
            <v>19140176840065</v>
          </cell>
          <cell r="AA58"/>
          <cell r="AB58"/>
          <cell r="AC58">
            <v>43160</v>
          </cell>
          <cell r="AD58"/>
        </row>
        <row r="59">
          <cell r="E59" t="str">
            <v>10659025</v>
          </cell>
          <cell r="F59" t="str">
            <v>LEON FUENTES ROCIO MATILDE</v>
          </cell>
          <cell r="G59">
            <v>28169</v>
          </cell>
          <cell r="H59" t="str">
            <v>F</v>
          </cell>
          <cell r="I59" t="str">
            <v>ADMINISTRACION</v>
          </cell>
          <cell r="J59" t="str">
            <v>OFICINA PRINCIPAL</v>
          </cell>
          <cell r="K59" t="str">
            <v>01OFP</v>
          </cell>
          <cell r="L59" t="str">
            <v>OFICINA PRINCIPAL</v>
          </cell>
          <cell r="M59">
            <v>100001</v>
          </cell>
          <cell r="N59" t="str">
            <v>Agenciamiento General</v>
          </cell>
          <cell r="O59">
            <v>1</v>
          </cell>
          <cell r="P59" t="str">
            <v>001OP</v>
          </cell>
          <cell r="Q59" t="str">
            <v>ADMINISTRACION</v>
          </cell>
          <cell r="R59">
            <v>1</v>
          </cell>
          <cell r="S59" t="str">
            <v>003DVB</v>
          </cell>
          <cell r="T59" t="str">
            <v>ADMINISTRACION</v>
          </cell>
          <cell r="U59" t="str">
            <v>EMPLEADO</v>
          </cell>
          <cell r="V59" t="str">
            <v>AUXILIAR DE LIMPIEZA</v>
          </cell>
          <cell r="W59" t="str">
            <v>POR INCREMENTO DE ACTIVIDADES</v>
          </cell>
          <cell r="X59"/>
          <cell r="Y59" t="str">
            <v>BANCO DE CREDITO</v>
          </cell>
          <cell r="Z59">
            <v>19111700675062</v>
          </cell>
          <cell r="AA59"/>
          <cell r="AB59"/>
          <cell r="AC59">
            <v>45943</v>
          </cell>
          <cell r="AD59"/>
        </row>
        <row r="60">
          <cell r="E60" t="str">
            <v>43426313</v>
          </cell>
          <cell r="F60" t="str">
            <v>LOPEZ MENDOZA  GIULIANA JANNET</v>
          </cell>
          <cell r="G60">
            <v>31251</v>
          </cell>
          <cell r="H60" t="str">
            <v>F</v>
          </cell>
          <cell r="I60" t="str">
            <v>DOCUMENTACION Y VISTO BUENO</v>
          </cell>
          <cell r="J60" t="str">
            <v>OFICINA PAITA</v>
          </cell>
          <cell r="K60" t="str">
            <v>05PAI</v>
          </cell>
          <cell r="L60" t="str">
            <v>PAITA</v>
          </cell>
          <cell r="M60">
            <v>100002</v>
          </cell>
          <cell r="N60" t="str">
            <v>Agenciamiento Marítimo</v>
          </cell>
          <cell r="O60">
            <v>1</v>
          </cell>
          <cell r="P60" t="str">
            <v>001OP</v>
          </cell>
          <cell r="Q60" t="str">
            <v xml:space="preserve">OPERACIONES </v>
          </cell>
          <cell r="R60">
            <v>0</v>
          </cell>
          <cell r="S60" t="str">
            <v>003DVB</v>
          </cell>
          <cell r="T60" t="str">
            <v>DOCUMENTACION-VISTO BUENO</v>
          </cell>
          <cell r="U60" t="str">
            <v>EMPLEADO</v>
          </cell>
          <cell r="V60" t="str">
            <v>ANALISTA SENIOR DE DOCUMENTACIÓ Y VISTO BUENO</v>
          </cell>
          <cell r="W60" t="str">
            <v>INDETERMINADO</v>
          </cell>
          <cell r="X60"/>
          <cell r="Y60" t="str">
            <v>BANCO DE CREDITO</v>
          </cell>
          <cell r="Z60" t="str">
            <v>45594366852089</v>
          </cell>
          <cell r="AA60"/>
          <cell r="AB60"/>
          <cell r="AC60">
            <v>43206</v>
          </cell>
          <cell r="AD60"/>
        </row>
        <row r="61">
          <cell r="E61" t="str">
            <v>75743277</v>
          </cell>
          <cell r="F61" t="str">
            <v>MALPARTIDA CASTILLO CLAUDIA</v>
          </cell>
          <cell r="G61">
            <v>34758</v>
          </cell>
          <cell r="H61" t="str">
            <v>F</v>
          </cell>
          <cell r="I61" t="str">
            <v>PROYECTO Y MEJORA CONTINUA</v>
          </cell>
          <cell r="J61" t="str">
            <v>OFICINA PRINCIPAL</v>
          </cell>
          <cell r="K61" t="str">
            <v>01OFP</v>
          </cell>
          <cell r="L61" t="str">
            <v>OFICINA PRINCIPAL</v>
          </cell>
          <cell r="M61">
            <v>100001</v>
          </cell>
          <cell r="N61" t="str">
            <v>Agenciamiento General</v>
          </cell>
          <cell r="O61">
            <v>1</v>
          </cell>
          <cell r="P61" t="str">
            <v>001OP</v>
          </cell>
          <cell r="Q61" t="str">
            <v xml:space="preserve">OPERACIONES </v>
          </cell>
          <cell r="R61">
            <v>1</v>
          </cell>
          <cell r="S61" t="str">
            <v>003DVB</v>
          </cell>
          <cell r="T61" t="str">
            <v>PROYECTOS Y MEJORA CONTINUA</v>
          </cell>
          <cell r="U61" t="str">
            <v>EMPLEADO</v>
          </cell>
          <cell r="V61" t="str">
            <v>ANALISTA DE PROCESOS Y DATOS</v>
          </cell>
          <cell r="W61" t="str">
            <v>POR INCREMENTO DE ACTIVIDADES</v>
          </cell>
          <cell r="X61"/>
          <cell r="Y61" t="str">
            <v>BANCO BBVA</v>
          </cell>
          <cell r="Z61" t="str">
            <v>01111000020027617348</v>
          </cell>
          <cell r="AA61"/>
          <cell r="AB61"/>
          <cell r="AC61">
            <v>45628</v>
          </cell>
          <cell r="AD61"/>
        </row>
        <row r="62">
          <cell r="E62" t="str">
            <v>76644670</v>
          </cell>
          <cell r="F62" t="str">
            <v>MARTINEZ HUAMAN GABRIELA NICOLE</v>
          </cell>
          <cell r="G62">
            <v>37618</v>
          </cell>
          <cell r="H62" t="str">
            <v>F</v>
          </cell>
          <cell r="I62" t="str">
            <v>ADMINISTRACIÓN</v>
          </cell>
          <cell r="J62" t="str">
            <v>OFICINA PRINCIPAL</v>
          </cell>
          <cell r="K62" t="str">
            <v>01OFP</v>
          </cell>
          <cell r="L62" t="str">
            <v>OFICINA PRINCIPAL</v>
          </cell>
          <cell r="M62">
            <v>100001</v>
          </cell>
          <cell r="N62" t="str">
            <v>Agenciamiento General</v>
          </cell>
          <cell r="O62">
            <v>1</v>
          </cell>
          <cell r="P62" t="str">
            <v>002AD</v>
          </cell>
          <cell r="Q62" t="str">
            <v>ADMINISTRACION</v>
          </cell>
          <cell r="R62">
            <v>1</v>
          </cell>
          <cell r="S62" t="str">
            <v>003DVB</v>
          </cell>
          <cell r="T62" t="str">
            <v>ADMINISTRACION</v>
          </cell>
          <cell r="U62" t="str">
            <v>EMPLEADO</v>
          </cell>
          <cell r="V62" t="str">
            <v>ASISTENTE DE ADMINISTRACION Y CONTROL</v>
          </cell>
          <cell r="W62" t="str">
            <v>POR INCREMENTO DE ACTIVIDADES</v>
          </cell>
          <cell r="X62"/>
          <cell r="Y62" t="str">
            <v>BANCO DE CREDITO</v>
          </cell>
          <cell r="Z62">
            <v>19105922625048</v>
          </cell>
          <cell r="AA62"/>
          <cell r="AB62"/>
          <cell r="AC62">
            <v>45894</v>
          </cell>
          <cell r="AD62"/>
        </row>
        <row r="63">
          <cell r="E63" t="str">
            <v>42168737</v>
          </cell>
          <cell r="F63" t="str">
            <v>MARTINEZ MURAYARI DE PEREZ INES ROXANA</v>
          </cell>
          <cell r="G63">
            <v>30662</v>
          </cell>
          <cell r="H63" t="str">
            <v>F</v>
          </cell>
          <cell r="I63" t="str">
            <v>COMERCIAL</v>
          </cell>
          <cell r="J63" t="str">
            <v>OFICINA PRINCIPAL</v>
          </cell>
          <cell r="K63" t="str">
            <v>01OFP</v>
          </cell>
          <cell r="L63" t="str">
            <v>OFICINA PRINCIPAL</v>
          </cell>
          <cell r="M63">
            <v>100001</v>
          </cell>
          <cell r="N63" t="str">
            <v>Agenciamiento General</v>
          </cell>
          <cell r="O63">
            <v>1</v>
          </cell>
          <cell r="P63" t="str">
            <v>003VE</v>
          </cell>
          <cell r="Q63" t="str">
            <v>VENTAS</v>
          </cell>
          <cell r="R63">
            <v>1</v>
          </cell>
          <cell r="S63" t="str">
            <v>006VEN</v>
          </cell>
          <cell r="T63" t="str">
            <v>COMERCIAL- VENTAS</v>
          </cell>
          <cell r="U63" t="str">
            <v>EMPLEADO</v>
          </cell>
          <cell r="V63" t="str">
            <v>CUSTOMER SERVICE EXPORTACIÓN</v>
          </cell>
          <cell r="W63" t="str">
            <v>INDETERMINADO</v>
          </cell>
          <cell r="X63"/>
          <cell r="Y63" t="str">
            <v>BANCO INTERBANK</v>
          </cell>
          <cell r="Z63" t="str">
            <v>00320101314974160618</v>
          </cell>
          <cell r="AA63"/>
          <cell r="AB63"/>
          <cell r="AC63">
            <v>43252</v>
          </cell>
          <cell r="AD63"/>
        </row>
        <row r="64">
          <cell r="E64" t="str">
            <v>40508445</v>
          </cell>
          <cell r="F64" t="str">
            <v>MEJIA CAVERO  PAOLA CECILIA</v>
          </cell>
          <cell r="G64">
            <v>29312</v>
          </cell>
          <cell r="H64" t="str">
            <v>F</v>
          </cell>
          <cell r="I64" t="str">
            <v>CONTROL DE EQUIPOS</v>
          </cell>
          <cell r="J64" t="str">
            <v>OFICINA PRINCIPAL</v>
          </cell>
          <cell r="K64" t="str">
            <v>01OFP</v>
          </cell>
          <cell r="L64" t="str">
            <v>OFICINA PRINCIPAL</v>
          </cell>
          <cell r="M64">
            <v>100002</v>
          </cell>
          <cell r="N64" t="str">
            <v>Agenciamiento Marítimo</v>
          </cell>
          <cell r="O64">
            <v>0</v>
          </cell>
          <cell r="P64" t="str">
            <v>001OP</v>
          </cell>
          <cell r="Q64" t="str">
            <v xml:space="preserve">OPERACIONES </v>
          </cell>
          <cell r="R64">
            <v>0</v>
          </cell>
          <cell r="S64" t="str">
            <v>005CEQ</v>
          </cell>
          <cell r="T64" t="str">
            <v>CONTROL DE EQUIPOS</v>
          </cell>
          <cell r="U64" t="str">
            <v>EMPLEADO</v>
          </cell>
          <cell r="V64" t="str">
            <v>ANALISTA SENIOR DE CONTROL DE EQUIPOS</v>
          </cell>
          <cell r="W64" t="str">
            <v>INDETERMINADO</v>
          </cell>
          <cell r="X64"/>
          <cell r="Y64" t="str">
            <v>BANCO DE CREDITO</v>
          </cell>
          <cell r="Z64" t="str">
            <v>19138538727005</v>
          </cell>
          <cell r="AA64"/>
          <cell r="AB64"/>
          <cell r="AC64">
            <v>42985</v>
          </cell>
          <cell r="AD64"/>
        </row>
        <row r="65">
          <cell r="E65" t="str">
            <v>46833118</v>
          </cell>
          <cell r="F65" t="str">
            <v>MOSCAYZA NAZARIO STEPHANIE JULIANA</v>
          </cell>
          <cell r="G65">
            <v>33405</v>
          </cell>
          <cell r="H65" t="str">
            <v>F</v>
          </cell>
          <cell r="I65" t="str">
            <v>CONTABILIDAD</v>
          </cell>
          <cell r="J65" t="str">
            <v>OFICINA PRINCIPAL</v>
          </cell>
          <cell r="K65" t="str">
            <v>01OFP</v>
          </cell>
          <cell r="L65" t="str">
            <v>OFICINA PRINCIPAL</v>
          </cell>
          <cell r="M65">
            <v>100001</v>
          </cell>
          <cell r="N65" t="str">
            <v>Agenciamiento General</v>
          </cell>
          <cell r="O65">
            <v>1</v>
          </cell>
          <cell r="P65" t="str">
            <v>002AD</v>
          </cell>
          <cell r="Q65" t="str">
            <v>ADMINISTRACION</v>
          </cell>
          <cell r="R65">
            <v>1</v>
          </cell>
          <cell r="S65" t="str">
            <v>007CON</v>
          </cell>
          <cell r="T65" t="str">
            <v>CONTABILIDAD</v>
          </cell>
          <cell r="U65" t="str">
            <v>EMPLEADO</v>
          </cell>
          <cell r="V65" t="str">
            <v>ASISTENTE DE CONTABILIDAD</v>
          </cell>
          <cell r="W65" t="str">
            <v>POR INCREMENTO DE ACTIVIDADES</v>
          </cell>
          <cell r="X65"/>
          <cell r="Y65" t="str">
            <v>BANCO DE CREDITO</v>
          </cell>
          <cell r="Z65" t="str">
            <v>19196721929016</v>
          </cell>
          <cell r="AA65"/>
          <cell r="AB65"/>
          <cell r="AC65">
            <v>45292</v>
          </cell>
          <cell r="AD65"/>
        </row>
        <row r="66">
          <cell r="E66" t="str">
            <v>46854908</v>
          </cell>
          <cell r="F66" t="str">
            <v>MURGA ESPINOZA YAJAIRA LISBEL</v>
          </cell>
          <cell r="G66">
            <v>33682</v>
          </cell>
          <cell r="H66" t="str">
            <v>F</v>
          </cell>
          <cell r="I66" t="str">
            <v>TALENTO HUMANO</v>
          </cell>
          <cell r="J66" t="str">
            <v>OFICINA PRINCIPAL</v>
          </cell>
          <cell r="K66" t="str">
            <v>01OFP</v>
          </cell>
          <cell r="L66" t="str">
            <v>OFICINA PRINCIPAL</v>
          </cell>
          <cell r="M66">
            <v>100001</v>
          </cell>
          <cell r="N66" t="str">
            <v>Agenciamiento General</v>
          </cell>
          <cell r="O66">
            <v>1</v>
          </cell>
          <cell r="P66" t="str">
            <v>001OP</v>
          </cell>
          <cell r="Q66" t="str">
            <v>ADMINISTRACION</v>
          </cell>
          <cell r="R66">
            <v>1</v>
          </cell>
          <cell r="S66" t="str">
            <v>003DVB</v>
          </cell>
          <cell r="T66" t="str">
            <v>TALENTO HUMANO</v>
          </cell>
          <cell r="U66" t="str">
            <v>EMPLEADO</v>
          </cell>
          <cell r="V66" t="str">
            <v>COORDINADORA DE NOMINAS Y ADMINISTRACION DE PERSONAL</v>
          </cell>
          <cell r="W66" t="str">
            <v>POR INCREMENTO DE ACTIVIDADES</v>
          </cell>
          <cell r="X66"/>
          <cell r="Y66" t="str">
            <v>BANCO DE CREDITO</v>
          </cell>
          <cell r="Z66" t="str">
            <v>19494014513053</v>
          </cell>
          <cell r="AA66"/>
          <cell r="AB66"/>
          <cell r="AC66">
            <v>45964</v>
          </cell>
          <cell r="AD66"/>
        </row>
        <row r="67">
          <cell r="E67" t="str">
            <v>40865746</v>
          </cell>
          <cell r="F67" t="str">
            <v>OLAYA RAMOS GLADYS MARLENY</v>
          </cell>
          <cell r="G67">
            <v>29365</v>
          </cell>
          <cell r="H67" t="str">
            <v>F</v>
          </cell>
          <cell r="I67" t="str">
            <v>FACTURACION Y COBRANZA</v>
          </cell>
          <cell r="J67" t="str">
            <v>OFICINA PRINCIPAL</v>
          </cell>
          <cell r="K67" t="str">
            <v>01OFP</v>
          </cell>
          <cell r="L67" t="str">
            <v>OFICINA PRINCIPAL</v>
          </cell>
          <cell r="M67">
            <v>100001</v>
          </cell>
          <cell r="N67" t="str">
            <v>Agenciamiento General</v>
          </cell>
          <cell r="O67">
            <v>1</v>
          </cell>
          <cell r="P67" t="str">
            <v>001OP</v>
          </cell>
          <cell r="Q67" t="str">
            <v>ADMINISTRACION</v>
          </cell>
          <cell r="R67">
            <v>1</v>
          </cell>
          <cell r="S67" t="str">
            <v>003DVB</v>
          </cell>
          <cell r="T67" t="str">
            <v>ADMINISTRACION</v>
          </cell>
          <cell r="U67" t="str">
            <v>EMPLEADO</v>
          </cell>
          <cell r="V67" t="str">
            <v>JEFE DE COBRANZAS Y FACTURACIÓN</v>
          </cell>
          <cell r="W67" t="str">
            <v>POR INCREMENTO DE ACTIVIDADES</v>
          </cell>
          <cell r="X67"/>
          <cell r="Y67" t="str">
            <v>BANCO DE CREDITO</v>
          </cell>
          <cell r="Z67" t="str">
            <v>19326588368035</v>
          </cell>
          <cell r="AA67"/>
          <cell r="AB67"/>
          <cell r="AC67">
            <v>45992</v>
          </cell>
          <cell r="AD67"/>
        </row>
        <row r="68">
          <cell r="E68" t="str">
            <v>74723670</v>
          </cell>
          <cell r="F68" t="str">
            <v>QUINTO CAMAHUALI LISETH CHARO</v>
          </cell>
          <cell r="G68">
            <v>35104</v>
          </cell>
          <cell r="H68" t="str">
            <v>F</v>
          </cell>
          <cell r="I68" t="str">
            <v>ADMINISTRACIÓN</v>
          </cell>
          <cell r="J68" t="str">
            <v>OFICINA PRINCIPAL</v>
          </cell>
          <cell r="K68" t="str">
            <v>01OFP</v>
          </cell>
          <cell r="L68" t="str">
            <v>OFICINA PRINCIPAL</v>
          </cell>
          <cell r="M68">
            <v>100001</v>
          </cell>
          <cell r="N68" t="str">
            <v>Agenciamiento General</v>
          </cell>
          <cell r="O68">
            <v>1</v>
          </cell>
          <cell r="P68" t="str">
            <v>002AD</v>
          </cell>
          <cell r="Q68" t="str">
            <v>ADMINISTRACION</v>
          </cell>
          <cell r="R68">
            <v>1</v>
          </cell>
          <cell r="S68" t="str">
            <v>003DVB</v>
          </cell>
          <cell r="T68" t="str">
            <v>ADMINISTRACION</v>
          </cell>
          <cell r="U68" t="str">
            <v>EMPLEADO</v>
          </cell>
          <cell r="V68" t="str">
            <v>AUXILIAR DE LIMPIEZA</v>
          </cell>
          <cell r="W68" t="str">
            <v>POR INCREMENTO DE ACTIVIDADES</v>
          </cell>
          <cell r="X68"/>
          <cell r="Y68" t="str">
            <v>BANCO DE CREDITO</v>
          </cell>
          <cell r="Z68" t="str">
            <v>19102044654006</v>
          </cell>
          <cell r="AA68"/>
          <cell r="AB68"/>
          <cell r="AC68">
            <v>45689</v>
          </cell>
          <cell r="AD68"/>
        </row>
        <row r="69">
          <cell r="E69" t="str">
            <v>47806538</v>
          </cell>
          <cell r="F69" t="str">
            <v>RAMIREZ ALBINAGORTA ENRIQUE ALEJANDRO</v>
          </cell>
          <cell r="G69">
            <v>34101</v>
          </cell>
          <cell r="H69" t="str">
            <v>M</v>
          </cell>
          <cell r="I69" t="str">
            <v>COMERCIAL</v>
          </cell>
          <cell r="J69" t="str">
            <v>OFICINA PAITA</v>
          </cell>
          <cell r="K69" t="str">
            <v>05PAI</v>
          </cell>
          <cell r="L69" t="str">
            <v>PAITA</v>
          </cell>
          <cell r="M69">
            <v>100002</v>
          </cell>
          <cell r="N69" t="str">
            <v>Agenciamiento Marítimo</v>
          </cell>
          <cell r="O69">
            <v>1</v>
          </cell>
          <cell r="P69" t="str">
            <v>003VE</v>
          </cell>
          <cell r="Q69" t="str">
            <v>VENTAS</v>
          </cell>
          <cell r="R69">
            <v>0</v>
          </cell>
          <cell r="S69" t="str">
            <v>006VEN</v>
          </cell>
          <cell r="T69" t="str">
            <v>COMERCIAL- VENTAS</v>
          </cell>
          <cell r="U69" t="str">
            <v>EMPLEADO</v>
          </cell>
          <cell r="V69" t="str">
            <v>ANALISTA CUSTOMER SERVICES EXPORTACION</v>
          </cell>
          <cell r="W69" t="str">
            <v>INDETERMINADO</v>
          </cell>
          <cell r="X69"/>
          <cell r="Y69" t="str">
            <v>BANCO DE CREDITO</v>
          </cell>
          <cell r="Z69" t="str">
            <v>45537717056073</v>
          </cell>
          <cell r="AA69"/>
          <cell r="AB69"/>
          <cell r="AC69">
            <v>43402</v>
          </cell>
          <cell r="AD69"/>
        </row>
        <row r="70">
          <cell r="E70" t="str">
            <v>72686896</v>
          </cell>
          <cell r="F70" t="str">
            <v>REBATTA ROJAS GONZALO</v>
          </cell>
          <cell r="G70">
            <v>35064</v>
          </cell>
          <cell r="H70" t="str">
            <v>M</v>
          </cell>
          <cell r="I70" t="str">
            <v>COMERCIAL</v>
          </cell>
          <cell r="J70" t="str">
            <v>OFICINA PRINCIPAL</v>
          </cell>
          <cell r="K70" t="str">
            <v>01OFP</v>
          </cell>
          <cell r="L70" t="str">
            <v>OFICINA PRINCIPAL</v>
          </cell>
          <cell r="M70">
            <v>100001</v>
          </cell>
          <cell r="N70" t="str">
            <v>Agenciamiento General</v>
          </cell>
          <cell r="O70">
            <v>1</v>
          </cell>
          <cell r="P70" t="str">
            <v>003VE</v>
          </cell>
          <cell r="Q70" t="str">
            <v>VENTAS</v>
          </cell>
          <cell r="R70">
            <v>1</v>
          </cell>
          <cell r="S70" t="str">
            <v>006VEN</v>
          </cell>
          <cell r="T70" t="str">
            <v>COMERCIAL- VENTAS</v>
          </cell>
          <cell r="U70" t="str">
            <v>EMPLEADO</v>
          </cell>
          <cell r="V70" t="str">
            <v>CUSTOMER SERVICES EXPORTACIÓN</v>
          </cell>
          <cell r="W70" t="str">
            <v>POR INCREMENTO DE ACTIVIDADES</v>
          </cell>
          <cell r="X70"/>
          <cell r="Y70" t="str">
            <v>BANCO INTERBANK</v>
          </cell>
          <cell r="Z70" t="str">
            <v>00363901349680409220</v>
          </cell>
          <cell r="AA70"/>
          <cell r="AB70"/>
          <cell r="AC70">
            <v>44453</v>
          </cell>
          <cell r="AD70"/>
        </row>
        <row r="71">
          <cell r="E71" t="str">
            <v>76723256</v>
          </cell>
          <cell r="F71" t="str">
            <v>REYNA CORTEZ PATRICK ADAMS</v>
          </cell>
          <cell r="G71">
            <v>34742</v>
          </cell>
          <cell r="H71" t="str">
            <v>M</v>
          </cell>
          <cell r="I71" t="str">
            <v>COMERCIAL</v>
          </cell>
          <cell r="J71" t="str">
            <v>OFICINA PRINCIPAL</v>
          </cell>
          <cell r="K71" t="str">
            <v>01OFP</v>
          </cell>
          <cell r="L71" t="str">
            <v>OFICINA PRINCIPAL</v>
          </cell>
          <cell r="M71">
            <v>100001</v>
          </cell>
          <cell r="N71" t="str">
            <v>Agenciamiento General</v>
          </cell>
          <cell r="O71">
            <v>1</v>
          </cell>
          <cell r="P71" t="str">
            <v>003VE</v>
          </cell>
          <cell r="Q71" t="str">
            <v>VENTAS</v>
          </cell>
          <cell r="R71">
            <v>1</v>
          </cell>
          <cell r="S71" t="str">
            <v>006VEN</v>
          </cell>
          <cell r="T71" t="str">
            <v>COMERCIAL- VENTAS</v>
          </cell>
          <cell r="U71" t="str">
            <v>EMPLEADO</v>
          </cell>
          <cell r="V71" t="str">
            <v>SALES SUPPORT</v>
          </cell>
          <cell r="W71" t="str">
            <v>POR INCREMENTO DE ACTIVIDADES</v>
          </cell>
          <cell r="X71"/>
          <cell r="Y71" t="str">
            <v>BANCO DE CREDITO</v>
          </cell>
          <cell r="Z71" t="str">
            <v>19198356395091</v>
          </cell>
          <cell r="AA71"/>
          <cell r="AB71"/>
          <cell r="AC71">
            <v>44636</v>
          </cell>
          <cell r="AD71"/>
        </row>
        <row r="72">
          <cell r="E72" t="str">
            <v>72531605</v>
          </cell>
          <cell r="F72" t="str">
            <v>ROBINSON TORIBIO SARA JANET</v>
          </cell>
          <cell r="G72">
            <v>35615</v>
          </cell>
          <cell r="H72" t="str">
            <v>F</v>
          </cell>
          <cell r="I72" t="str">
            <v>COMPRAS</v>
          </cell>
          <cell r="J72" t="str">
            <v>OFICINA PRINCIPAL</v>
          </cell>
          <cell r="K72" t="str">
            <v>01OFP</v>
          </cell>
          <cell r="L72" t="str">
            <v>OFICINA PRINCIPAL</v>
          </cell>
          <cell r="M72">
            <v>100001</v>
          </cell>
          <cell r="N72" t="str">
            <v>Agenciamiento General</v>
          </cell>
          <cell r="O72">
            <v>1</v>
          </cell>
          <cell r="P72" t="str">
            <v>001OP</v>
          </cell>
          <cell r="Q72" t="str">
            <v>ADMINISTRACION</v>
          </cell>
          <cell r="R72">
            <v>1</v>
          </cell>
          <cell r="S72" t="str">
            <v>003DVB</v>
          </cell>
          <cell r="T72" t="str">
            <v>COMPRAS</v>
          </cell>
          <cell r="U72" t="str">
            <v>EMPLEADO</v>
          </cell>
          <cell r="V72" t="str">
            <v>JEFE DE COMPRAS</v>
          </cell>
          <cell r="W72" t="str">
            <v>POR INCREMENTO DE ACTIVIDADES</v>
          </cell>
          <cell r="X72"/>
          <cell r="Y72" t="str">
            <v>BANCO INTERBANK</v>
          </cell>
          <cell r="Z72" t="str">
            <v>00389801346434530443</v>
          </cell>
          <cell r="AA72"/>
          <cell r="AB72"/>
          <cell r="AC72">
            <v>45931</v>
          </cell>
          <cell r="AD72"/>
        </row>
        <row r="73">
          <cell r="E73" t="str">
            <v>47668422</v>
          </cell>
          <cell r="F73" t="str">
            <v>ROMAN PINTADO JULLISA IVETTE</v>
          </cell>
          <cell r="G73">
            <v>33735</v>
          </cell>
          <cell r="H73" t="str">
            <v>F</v>
          </cell>
          <cell r="I73" t="str">
            <v>DOCUMENTACION Y VISTO BUENO</v>
          </cell>
          <cell r="J73" t="str">
            <v>OFICINA PAITA</v>
          </cell>
          <cell r="K73" t="str">
            <v>05PAI</v>
          </cell>
          <cell r="L73" t="str">
            <v>PAITA</v>
          </cell>
          <cell r="M73">
            <v>100002</v>
          </cell>
          <cell r="N73" t="str">
            <v>Agenciamiento Marítimo</v>
          </cell>
          <cell r="O73">
            <v>1</v>
          </cell>
          <cell r="P73" t="str">
            <v>001OP</v>
          </cell>
          <cell r="Q73" t="str">
            <v xml:space="preserve">OPERACIONES </v>
          </cell>
          <cell r="R73">
            <v>0</v>
          </cell>
          <cell r="S73" t="str">
            <v>003DVB</v>
          </cell>
          <cell r="T73" t="str">
            <v>DOCUMENTACION-VISTO BUENO</v>
          </cell>
          <cell r="U73" t="str">
            <v>EMPLEADO</v>
          </cell>
          <cell r="V73" t="str">
            <v>ASISTENTE SENIOR DE DOCUMENTACIÓN</v>
          </cell>
          <cell r="W73" t="str">
            <v>INDETERMINADO</v>
          </cell>
          <cell r="X73"/>
          <cell r="Y73" t="str">
            <v>BANCO BBVA</v>
          </cell>
          <cell r="Z73" t="str">
            <v>01105700021558705472</v>
          </cell>
          <cell r="AA73"/>
          <cell r="AB73"/>
          <cell r="AC73">
            <v>43160</v>
          </cell>
          <cell r="AD73"/>
        </row>
        <row r="74">
          <cell r="E74" t="str">
            <v>78377581</v>
          </cell>
          <cell r="F74" t="str">
            <v>ROMAN RENTERIA ZAIDA YASMIN</v>
          </cell>
          <cell r="G74">
            <v>35843</v>
          </cell>
          <cell r="H74" t="str">
            <v>F</v>
          </cell>
          <cell r="I74" t="str">
            <v>DOCUMENTACION Y VISTO BUENO</v>
          </cell>
          <cell r="J74" t="str">
            <v>OFICINA PRINCIPAL</v>
          </cell>
          <cell r="K74" t="str">
            <v>01OFP</v>
          </cell>
          <cell r="L74" t="str">
            <v>OFICINA PRINCIPAL</v>
          </cell>
          <cell r="M74">
            <v>100001</v>
          </cell>
          <cell r="N74" t="str">
            <v>Agenciamiento General</v>
          </cell>
          <cell r="O74">
            <v>1</v>
          </cell>
          <cell r="P74" t="str">
            <v>002AD</v>
          </cell>
          <cell r="Q74" t="str">
            <v>ADMINISTRACION</v>
          </cell>
          <cell r="R74">
            <v>1</v>
          </cell>
          <cell r="S74" t="str">
            <v>003DVB</v>
          </cell>
          <cell r="T74" t="str">
            <v>OPERACIONES</v>
          </cell>
          <cell r="U74" t="str">
            <v>EMPLEADO</v>
          </cell>
          <cell r="V74" t="str">
            <v>SALES SUPPORT</v>
          </cell>
          <cell r="W74" t="str">
            <v>POR INCREMENTO DE ACTIVIDADES</v>
          </cell>
          <cell r="X74"/>
          <cell r="Y74" t="str">
            <v>BANCO DE CREDITO</v>
          </cell>
          <cell r="Z74" t="str">
            <v>30597388111015</v>
          </cell>
          <cell r="AA74"/>
          <cell r="AB74"/>
          <cell r="AC74">
            <v>45784</v>
          </cell>
          <cell r="AD74"/>
        </row>
        <row r="75">
          <cell r="E75" t="str">
            <v>10346719</v>
          </cell>
          <cell r="F75" t="str">
            <v>ROMERO ORDOÑEZ  EDUARDO ARTURO</v>
          </cell>
          <cell r="G75">
            <v>28257</v>
          </cell>
          <cell r="H75" t="str">
            <v>M</v>
          </cell>
          <cell r="I75" t="str">
            <v>DOCUMENTACIÓN Y VISTO BUENO</v>
          </cell>
          <cell r="J75" t="str">
            <v>OFICINA PRINCIPAL</v>
          </cell>
          <cell r="K75" t="str">
            <v>01OFP</v>
          </cell>
          <cell r="L75" t="str">
            <v>OFICINA PRINCIPAL</v>
          </cell>
          <cell r="M75">
            <v>100002</v>
          </cell>
          <cell r="N75" t="str">
            <v>Agenciamiento Marítimo</v>
          </cell>
          <cell r="O75">
            <v>1</v>
          </cell>
          <cell r="P75" t="str">
            <v>001OP</v>
          </cell>
          <cell r="Q75" t="str">
            <v xml:space="preserve">OPERACIONES </v>
          </cell>
          <cell r="R75">
            <v>0</v>
          </cell>
          <cell r="S75" t="str">
            <v>003DVB</v>
          </cell>
          <cell r="T75" t="str">
            <v>DOCUMENTACION-VISTO BUENO</v>
          </cell>
          <cell r="U75" t="str">
            <v>EMPLEADO</v>
          </cell>
          <cell r="V75" t="str">
            <v>ANALISTA DE DOCUMENTACIÓN</v>
          </cell>
          <cell r="W75" t="str">
            <v>INDETERMINADO</v>
          </cell>
          <cell r="X75"/>
          <cell r="Y75" t="str">
            <v>BANCO DE CREDITO</v>
          </cell>
          <cell r="Z75" t="str">
            <v>19339429501077</v>
          </cell>
          <cell r="AA75"/>
          <cell r="AB75"/>
          <cell r="AC75">
            <v>43070</v>
          </cell>
          <cell r="AD75"/>
        </row>
        <row r="76">
          <cell r="E76" t="str">
            <v>10725704</v>
          </cell>
          <cell r="F76" t="str">
            <v>RONCEROS GONZALES LUISA MARILIN</v>
          </cell>
          <cell r="G76">
            <v>28453</v>
          </cell>
          <cell r="H76" t="str">
            <v>F</v>
          </cell>
          <cell r="I76" t="str">
            <v>ADMINISTRACIÓN</v>
          </cell>
          <cell r="J76" t="str">
            <v>OFICINA PRINCIPAL</v>
          </cell>
          <cell r="K76" t="str">
            <v>01OFP</v>
          </cell>
          <cell r="L76" t="str">
            <v>OFICINA PRINCIPAL</v>
          </cell>
          <cell r="M76">
            <v>100001</v>
          </cell>
          <cell r="N76" t="str">
            <v>Agenciamiento General</v>
          </cell>
          <cell r="O76">
            <v>1</v>
          </cell>
          <cell r="P76" t="str">
            <v>002AD</v>
          </cell>
          <cell r="Q76" t="str">
            <v>ADMINISTRACION</v>
          </cell>
          <cell r="R76">
            <v>1</v>
          </cell>
          <cell r="S76" t="str">
            <v>012ADM</v>
          </cell>
          <cell r="T76" t="str">
            <v>ADMINISTRACION</v>
          </cell>
          <cell r="U76" t="str">
            <v>EMPLEADO</v>
          </cell>
          <cell r="V76" t="str">
            <v xml:space="preserve">GERENTE DE ADMNISTRACIÓN </v>
          </cell>
          <cell r="W76" t="str">
            <v>INDETERMINADO</v>
          </cell>
          <cell r="X76" t="str">
            <v>CONFIANZA</v>
          </cell>
          <cell r="Y76" t="str">
            <v>BANCO DE CREDITO</v>
          </cell>
          <cell r="Z76" t="str">
            <v>19121585152082</v>
          </cell>
          <cell r="AA76"/>
          <cell r="AB76"/>
          <cell r="AC76">
            <v>43382</v>
          </cell>
          <cell r="AD76"/>
        </row>
        <row r="77">
          <cell r="E77" t="str">
            <v>47867088</v>
          </cell>
          <cell r="F77" t="str">
            <v>ROSALES ATOCHE ROXANA IVETTE</v>
          </cell>
          <cell r="G77">
            <v>34064</v>
          </cell>
          <cell r="H77" t="str">
            <v>F</v>
          </cell>
          <cell r="I77" t="str">
            <v>COMERCIAL</v>
          </cell>
          <cell r="J77" t="str">
            <v>OFICINA PRINCIPAL</v>
          </cell>
          <cell r="K77" t="str">
            <v>01OFP</v>
          </cell>
          <cell r="L77" t="str">
            <v>OFICINA PRINCIPAL</v>
          </cell>
          <cell r="M77">
            <v>100001</v>
          </cell>
          <cell r="N77" t="str">
            <v>Agenciamiento General</v>
          </cell>
          <cell r="O77">
            <v>1</v>
          </cell>
          <cell r="P77" t="str">
            <v>003VE</v>
          </cell>
          <cell r="Q77" t="str">
            <v>VENTAS</v>
          </cell>
          <cell r="R77">
            <v>1</v>
          </cell>
          <cell r="S77" t="str">
            <v>006VEN</v>
          </cell>
          <cell r="T77" t="str">
            <v>COMERCIAL- VENTAS</v>
          </cell>
          <cell r="U77" t="str">
            <v>EMPLEADO</v>
          </cell>
          <cell r="V77" t="str">
            <v>ASISTENTE DE FLETADO</v>
          </cell>
          <cell r="W77" t="str">
            <v>POR INCREMENTO DE ACTIVIDADES</v>
          </cell>
          <cell r="X77"/>
          <cell r="Y77" t="str">
            <v>BANCO BBVA</v>
          </cell>
          <cell r="Z77" t="str">
            <v>01181400020476357213</v>
          </cell>
          <cell r="AA77"/>
          <cell r="AB77"/>
          <cell r="AC77">
            <v>44911</v>
          </cell>
          <cell r="AD77"/>
        </row>
        <row r="78">
          <cell r="E78" t="str">
            <v>09867320</v>
          </cell>
          <cell r="F78" t="str">
            <v>ROTALDE DEL RIO  XIMENA MARIA</v>
          </cell>
          <cell r="G78">
            <v>26321</v>
          </cell>
          <cell r="H78" t="str">
            <v>F</v>
          </cell>
          <cell r="I78" t="str">
            <v>CONTROL DE EQUIPOS</v>
          </cell>
          <cell r="J78" t="str">
            <v>OFICINA PRINCIPAL</v>
          </cell>
          <cell r="K78" t="str">
            <v>01OFP</v>
          </cell>
          <cell r="L78" t="str">
            <v>OFICINA PRINCIPAL</v>
          </cell>
          <cell r="M78">
            <v>100002</v>
          </cell>
          <cell r="N78" t="str">
            <v>Agenciamiento Marítimo</v>
          </cell>
          <cell r="O78">
            <v>0</v>
          </cell>
          <cell r="P78" t="str">
            <v>001OP</v>
          </cell>
          <cell r="Q78" t="str">
            <v xml:space="preserve">OPERACIONES </v>
          </cell>
          <cell r="R78">
            <v>0</v>
          </cell>
          <cell r="S78" t="str">
            <v>005CEQ</v>
          </cell>
          <cell r="T78" t="str">
            <v>CONTROL DE EQUIPOS</v>
          </cell>
          <cell r="U78" t="str">
            <v>EMPLEADO</v>
          </cell>
          <cell r="V78" t="str">
            <v>JEFE DE CONTROL DE EQUIPOS</v>
          </cell>
          <cell r="W78" t="str">
            <v>INDETERMINADO</v>
          </cell>
          <cell r="X78" t="str">
            <v>CONFIANZA</v>
          </cell>
          <cell r="Y78" t="str">
            <v>BANCO DE CREDITO</v>
          </cell>
          <cell r="Z78" t="str">
            <v>19138538673050</v>
          </cell>
          <cell r="AA78"/>
          <cell r="AB78"/>
          <cell r="AC78">
            <v>42985</v>
          </cell>
          <cell r="AD78"/>
        </row>
        <row r="79">
          <cell r="E79" t="str">
            <v>08887801</v>
          </cell>
          <cell r="F79" t="str">
            <v>RUIZ SALCEDO  MARIA DE LOURDES</v>
          </cell>
          <cell r="G79">
            <v>27152</v>
          </cell>
          <cell r="H79" t="str">
            <v>F</v>
          </cell>
          <cell r="I79" t="str">
            <v>COMERCIAL</v>
          </cell>
          <cell r="J79" t="str">
            <v>OFICINA PRINCIPAL</v>
          </cell>
          <cell r="K79" t="str">
            <v>01OFP</v>
          </cell>
          <cell r="L79" t="str">
            <v>OFICINA PRINCIPAL</v>
          </cell>
          <cell r="M79">
            <v>100001</v>
          </cell>
          <cell r="N79" t="str">
            <v>Agenciamiento General</v>
          </cell>
          <cell r="O79">
            <v>1</v>
          </cell>
          <cell r="P79" t="str">
            <v>003VE</v>
          </cell>
          <cell r="Q79" t="str">
            <v>VENTAS</v>
          </cell>
          <cell r="R79">
            <v>1</v>
          </cell>
          <cell r="S79" t="str">
            <v>006VEN</v>
          </cell>
          <cell r="T79" t="str">
            <v>COMERCIAL- VENTAS</v>
          </cell>
          <cell r="U79" t="str">
            <v>EMPLEADO</v>
          </cell>
          <cell r="V79" t="str">
            <v>ASESOR COMERCIAL IMPO</v>
          </cell>
          <cell r="W79" t="str">
            <v>INDETERMINADO</v>
          </cell>
          <cell r="X79"/>
          <cell r="Y79" t="str">
            <v>BANCO DE CREDITO</v>
          </cell>
          <cell r="Z79" t="str">
            <v>19139024915005</v>
          </cell>
          <cell r="AA79"/>
          <cell r="AB79"/>
          <cell r="AC79">
            <v>43003</v>
          </cell>
          <cell r="AD79"/>
        </row>
        <row r="80">
          <cell r="E80" t="str">
            <v>25769631</v>
          </cell>
          <cell r="F80" t="str">
            <v>RUIZ TORRES CESAR AUGUSTO</v>
          </cell>
          <cell r="G80">
            <v>27048</v>
          </cell>
          <cell r="H80" t="str">
            <v>M</v>
          </cell>
          <cell r="I80" t="str">
            <v>ADMINISTRACIÓN</v>
          </cell>
          <cell r="J80" t="str">
            <v>OFICINA PRINCIPAL</v>
          </cell>
          <cell r="K80" t="str">
            <v>01OFP</v>
          </cell>
          <cell r="L80" t="str">
            <v>OFICINA PRINCIPAL</v>
          </cell>
          <cell r="M80">
            <v>100001</v>
          </cell>
          <cell r="N80" t="str">
            <v>Agenciamiento General</v>
          </cell>
          <cell r="O80">
            <v>1</v>
          </cell>
          <cell r="P80" t="str">
            <v>002AD</v>
          </cell>
          <cell r="Q80" t="str">
            <v>ADMINISTRACION</v>
          </cell>
          <cell r="R80">
            <v>1</v>
          </cell>
          <cell r="S80" t="str">
            <v>012ADM</v>
          </cell>
          <cell r="T80" t="str">
            <v>ADMINISTRACION</v>
          </cell>
          <cell r="U80" t="str">
            <v>EMPLEADO</v>
          </cell>
          <cell r="V80" t="str">
            <v>CONDUCTOR/MENSAJERO</v>
          </cell>
          <cell r="W80" t="str">
            <v>POR INCREMENTO DE ACTIVIDADES</v>
          </cell>
          <cell r="X80"/>
          <cell r="Y80" t="str">
            <v>BANCO DE CREDITO</v>
          </cell>
          <cell r="Z80" t="str">
            <v>19170640062096</v>
          </cell>
          <cell r="AA80"/>
          <cell r="AB80"/>
          <cell r="AC80">
            <v>44677</v>
          </cell>
          <cell r="AD80"/>
        </row>
        <row r="81">
          <cell r="E81" t="str">
            <v>70447361</v>
          </cell>
          <cell r="F81" t="str">
            <v>SAAVEDRA PAREDES MIGUEL ANGEL</v>
          </cell>
          <cell r="G81">
            <v>32795</v>
          </cell>
          <cell r="H81" t="str">
            <v>M</v>
          </cell>
          <cell r="I81" t="str">
            <v>PROYECTOS Y MEJORA CONTINUA</v>
          </cell>
          <cell r="J81" t="str">
            <v>OFICINA PRINCIPAL</v>
          </cell>
          <cell r="K81" t="str">
            <v>01OFP</v>
          </cell>
          <cell r="L81" t="str">
            <v>OFICINA PRINCIPAL</v>
          </cell>
          <cell r="M81">
            <v>100001</v>
          </cell>
          <cell r="N81" t="str">
            <v>Agenciamiento General</v>
          </cell>
          <cell r="O81">
            <v>1</v>
          </cell>
          <cell r="P81" t="str">
            <v>002AD</v>
          </cell>
          <cell r="Q81" t="str">
            <v>ADMINISTRACION</v>
          </cell>
          <cell r="R81">
            <v>1</v>
          </cell>
          <cell r="S81" t="str">
            <v>012ADM</v>
          </cell>
          <cell r="T81" t="str">
            <v>PROYECTOS Y MEJORA CONTINUA</v>
          </cell>
          <cell r="U81" t="str">
            <v>EMPLEADO</v>
          </cell>
          <cell r="V81" t="str">
            <v>ANALISTA DE PROCESOS Y DATOS</v>
          </cell>
          <cell r="W81" t="str">
            <v>POR INCREMENTO DE ACTIVIDADES</v>
          </cell>
          <cell r="X81"/>
          <cell r="Y81" t="str">
            <v>BANCO DE CREDITO</v>
          </cell>
          <cell r="Z81">
            <v>19198848118081</v>
          </cell>
          <cell r="AA81"/>
          <cell r="AB81"/>
          <cell r="AC81">
            <v>46023</v>
          </cell>
          <cell r="AD81"/>
        </row>
        <row r="82">
          <cell r="E82" t="str">
            <v>70857319</v>
          </cell>
          <cell r="F82" t="str">
            <v>SAKAY MORISAKI LUIS CARLOS</v>
          </cell>
          <cell r="G82">
            <v>36953</v>
          </cell>
          <cell r="H82" t="str">
            <v>M</v>
          </cell>
          <cell r="I82" t="str">
            <v>ADMINISTRACIÓN</v>
          </cell>
          <cell r="J82" t="str">
            <v>OFICINA PRINCIPAL</v>
          </cell>
          <cell r="K82" t="str">
            <v>01OFP</v>
          </cell>
          <cell r="L82" t="str">
            <v>OFICINA PRINCIPAL</v>
          </cell>
          <cell r="M82">
            <v>100001</v>
          </cell>
          <cell r="N82" t="str">
            <v>Agenciamiento General</v>
          </cell>
          <cell r="O82">
            <v>1</v>
          </cell>
          <cell r="P82" t="str">
            <v>002AD</v>
          </cell>
          <cell r="Q82" t="str">
            <v>ADMINISTRACION</v>
          </cell>
          <cell r="R82">
            <v>1</v>
          </cell>
          <cell r="S82" t="str">
            <v>012ADM</v>
          </cell>
          <cell r="T82" t="str">
            <v>ADMINISTRACION</v>
          </cell>
          <cell r="U82" t="str">
            <v>EMPLEADO</v>
          </cell>
          <cell r="V82" t="str">
            <v>ASISTENTE ADMINISTRATIVO</v>
          </cell>
          <cell r="W82" t="str">
            <v>POR INCREMENTO DE ACTIVIDADES</v>
          </cell>
          <cell r="X82"/>
          <cell r="Y82" t="str">
            <v>BANCO DE CREDITO</v>
          </cell>
          <cell r="Z82" t="str">
            <v>19192038571051</v>
          </cell>
          <cell r="AA82"/>
          <cell r="AB82"/>
          <cell r="AC82">
            <v>44799</v>
          </cell>
          <cell r="AD82"/>
        </row>
        <row r="83">
          <cell r="E83" t="str">
            <v>07537953</v>
          </cell>
          <cell r="F83" t="str">
            <v>SALAZAR DE LA ROCHA  JUAN CARLOS</v>
          </cell>
          <cell r="G83">
            <v>25978</v>
          </cell>
          <cell r="H83" t="str">
            <v>M</v>
          </cell>
          <cell r="I83" t="str">
            <v>GERENCIA GENERAL</v>
          </cell>
          <cell r="J83" t="str">
            <v>OFICINA PRINCIPAL</v>
          </cell>
          <cell r="K83" t="str">
            <v>01OFP</v>
          </cell>
          <cell r="L83" t="str">
            <v>OFICINA PRINCIPAL</v>
          </cell>
          <cell r="M83" t="str">
            <v>VARIOS</v>
          </cell>
          <cell r="N83" t="str">
            <v>VARIOS</v>
          </cell>
          <cell r="O83" t="str">
            <v>VARIOS</v>
          </cell>
          <cell r="P83" t="str">
            <v>VARIOS</v>
          </cell>
          <cell r="Q83" t="str">
            <v>VARIOS</v>
          </cell>
          <cell r="R83" t="str">
            <v>VARIOS</v>
          </cell>
          <cell r="S83" t="str">
            <v>001GGE</v>
          </cell>
          <cell r="T83" t="str">
            <v>GERENCIA GENERAL</v>
          </cell>
          <cell r="U83" t="str">
            <v>EJECUTIVO</v>
          </cell>
          <cell r="V83" t="str">
            <v>GERENTE GENERAL</v>
          </cell>
          <cell r="W83" t="str">
            <v>INDETERMINADO</v>
          </cell>
          <cell r="X83" t="str">
            <v>DIRECCIÓN</v>
          </cell>
          <cell r="Y83" t="str">
            <v>BANCO DE CREDITO</v>
          </cell>
          <cell r="Z83" t="str">
            <v>19436180079033</v>
          </cell>
          <cell r="AA83"/>
          <cell r="AB83"/>
          <cell r="AC83">
            <v>43003</v>
          </cell>
          <cell r="AD83"/>
        </row>
        <row r="84">
          <cell r="E84" t="str">
            <v>76084478</v>
          </cell>
          <cell r="F84" t="str">
            <v>SANCHEZ AUCCAPURE JILLS KRAINEEM</v>
          </cell>
          <cell r="G84">
            <v>35323</v>
          </cell>
          <cell r="H84" t="str">
            <v>M</v>
          </cell>
          <cell r="I84" t="str">
            <v>DOCUMENTACIÓN Y VISTO BUENO</v>
          </cell>
          <cell r="J84" t="str">
            <v>OFICINA PRINCIPAL</v>
          </cell>
          <cell r="K84" t="str">
            <v>01OFP</v>
          </cell>
          <cell r="L84" t="str">
            <v>OFICINA PRINCIPAL</v>
          </cell>
          <cell r="M84">
            <v>100001</v>
          </cell>
          <cell r="N84" t="str">
            <v>Agenciamiento Marítimo</v>
          </cell>
          <cell r="O84">
            <v>1</v>
          </cell>
          <cell r="P84" t="str">
            <v>001OP</v>
          </cell>
          <cell r="Q84" t="str">
            <v xml:space="preserve">OPERACIONES </v>
          </cell>
          <cell r="R84">
            <v>0</v>
          </cell>
          <cell r="S84" t="str">
            <v>003DVB</v>
          </cell>
          <cell r="T84" t="str">
            <v>DOCUMENTACION-VISTO BUENO</v>
          </cell>
          <cell r="U84" t="str">
            <v>EMPLEADO</v>
          </cell>
          <cell r="V84" t="str">
            <v>ASISTENTE DE DOCUMENTACIÓN Y VISTO BUENO</v>
          </cell>
          <cell r="W84" t="str">
            <v>POR INCREMENTO DE ACTIVIDADES</v>
          </cell>
          <cell r="X84"/>
          <cell r="Y84" t="str">
            <v>BANCO DE CREDITO</v>
          </cell>
          <cell r="Z84" t="str">
            <v>45596494799030</v>
          </cell>
          <cell r="AA84"/>
          <cell r="AB84"/>
          <cell r="AC84">
            <v>45125</v>
          </cell>
          <cell r="AD84"/>
        </row>
        <row r="85">
          <cell r="E85" t="str">
            <v>72857524</v>
          </cell>
          <cell r="F85" t="str">
            <v>SANCHEZ VALDEZ MACARENA</v>
          </cell>
          <cell r="G85">
            <v>34284</v>
          </cell>
          <cell r="H85" t="str">
            <v>F</v>
          </cell>
          <cell r="I85" t="str">
            <v>DOCUMENTACIÓN Y VISTO BUENOS</v>
          </cell>
          <cell r="J85" t="str">
            <v>OFICINA PRINCIPAL</v>
          </cell>
          <cell r="K85" t="str">
            <v>01OFP</v>
          </cell>
          <cell r="L85" t="str">
            <v>OFICINA PRINCIPAL</v>
          </cell>
          <cell r="M85">
            <v>100002</v>
          </cell>
          <cell r="N85" t="str">
            <v>Agenciamiento Marítimo</v>
          </cell>
          <cell r="O85">
            <v>1</v>
          </cell>
          <cell r="P85" t="str">
            <v>001OP</v>
          </cell>
          <cell r="Q85" t="str">
            <v xml:space="preserve">OPERACIONES </v>
          </cell>
          <cell r="R85">
            <v>1</v>
          </cell>
          <cell r="S85" t="str">
            <v>003DVB</v>
          </cell>
          <cell r="T85" t="str">
            <v>DOCUMENTACIÓN Y VISTO BUENOS</v>
          </cell>
          <cell r="U85" t="str">
            <v>EMPLEADO</v>
          </cell>
          <cell r="V85" t="str">
            <v>ASISTENTE DE DOCUMENTACIÓN</v>
          </cell>
          <cell r="W85" t="str">
            <v>POR INCREMENTO DE ACTIVIDADES</v>
          </cell>
          <cell r="X85"/>
          <cell r="Y85" t="str">
            <v>BANCO DE CREDITO</v>
          </cell>
          <cell r="Z85" t="str">
            <v>19273013028032</v>
          </cell>
          <cell r="AA85"/>
          <cell r="AB85"/>
          <cell r="AC85">
            <v>45574</v>
          </cell>
          <cell r="AD85"/>
        </row>
        <row r="86">
          <cell r="E86" t="str">
            <v>77473806</v>
          </cell>
          <cell r="F86" t="str">
            <v>SANDOVAL GONZALES YASIRA JASMIN</v>
          </cell>
          <cell r="G86">
            <v>34900</v>
          </cell>
          <cell r="H86" t="str">
            <v>F</v>
          </cell>
          <cell r="I86" t="str">
            <v>DOCUMENTACIÓN Y VISTO BUENO</v>
          </cell>
          <cell r="J86" t="str">
            <v>OFICINA PRINCIPAL</v>
          </cell>
          <cell r="K86" t="str">
            <v>01OFP</v>
          </cell>
          <cell r="L86" t="str">
            <v>OFICINA PRINCIPAL</v>
          </cell>
          <cell r="M86">
            <v>100001</v>
          </cell>
          <cell r="N86" t="str">
            <v>Agenciamiento Marítimo</v>
          </cell>
          <cell r="O86">
            <v>1</v>
          </cell>
          <cell r="P86" t="str">
            <v>001OP</v>
          </cell>
          <cell r="Q86" t="str">
            <v xml:space="preserve">OPERACIONES </v>
          </cell>
          <cell r="R86">
            <v>0</v>
          </cell>
          <cell r="S86" t="str">
            <v>003DVB</v>
          </cell>
          <cell r="T86" t="str">
            <v>DOCUMENTACION-VISTO BUENO</v>
          </cell>
          <cell r="U86" t="str">
            <v>EMPLEADO</v>
          </cell>
          <cell r="V86" t="str">
            <v>ASISTENTE DE DOCUMENTACIÓN</v>
          </cell>
          <cell r="W86" t="str">
            <v>POR INCREMENTO DE ACTIVIDADES</v>
          </cell>
          <cell r="X86"/>
          <cell r="Y86" t="str">
            <v>BANCO DE CREDITO</v>
          </cell>
          <cell r="Z86" t="str">
            <v>45599789836050</v>
          </cell>
          <cell r="AA86"/>
          <cell r="AB86"/>
          <cell r="AC86">
            <v>45261</v>
          </cell>
          <cell r="AD86"/>
        </row>
        <row r="87">
          <cell r="E87" t="str">
            <v>73115211</v>
          </cell>
          <cell r="F87" t="str">
            <v xml:space="preserve">TORRES TORRES ANA PAULA                </v>
          </cell>
          <cell r="G87">
            <v>34830</v>
          </cell>
          <cell r="H87" t="str">
            <v>F</v>
          </cell>
          <cell r="I87" t="str">
            <v>DOCUMENTACIÓN Y VISTO BUENO</v>
          </cell>
          <cell r="J87" t="str">
            <v>OFICINA PRINCIPAL</v>
          </cell>
          <cell r="K87" t="str">
            <v>01OFP</v>
          </cell>
          <cell r="L87" t="str">
            <v>OFICINA PRINCIPAL</v>
          </cell>
          <cell r="M87">
            <v>100001</v>
          </cell>
          <cell r="N87" t="str">
            <v>Agenciamiento Marítimo</v>
          </cell>
          <cell r="O87">
            <v>1</v>
          </cell>
          <cell r="P87" t="str">
            <v>001OP</v>
          </cell>
          <cell r="Q87" t="str">
            <v xml:space="preserve">OPERACIONES </v>
          </cell>
          <cell r="R87">
            <v>0</v>
          </cell>
          <cell r="S87" t="str">
            <v>003DVB</v>
          </cell>
          <cell r="T87" t="str">
            <v>DOCUMENTACION-VISTO BUENO</v>
          </cell>
          <cell r="U87" t="str">
            <v>EMPLEADO</v>
          </cell>
          <cell r="V87" t="str">
            <v>ASISTENTE DE VISTO BUENO</v>
          </cell>
          <cell r="W87" t="str">
            <v>POR INCREMENTO DE ACTIVIDADES</v>
          </cell>
          <cell r="X87"/>
          <cell r="Y87" t="str">
            <v>BANCO INTERBANK</v>
          </cell>
          <cell r="Z87" t="str">
            <v>00337801333520490472</v>
          </cell>
          <cell r="AA87"/>
          <cell r="AB87"/>
          <cell r="AC87">
            <v>45481</v>
          </cell>
          <cell r="AD87"/>
        </row>
        <row r="88">
          <cell r="E88" t="str">
            <v>42560153</v>
          </cell>
          <cell r="F88" t="str">
            <v>VALDEZ CRUZ JOSEPH JOSUE</v>
          </cell>
          <cell r="G88">
            <v>30917</v>
          </cell>
          <cell r="H88" t="str">
            <v>M</v>
          </cell>
          <cell r="I88" t="str">
            <v>OPERACIONES PORTUARIAS</v>
          </cell>
          <cell r="J88" t="str">
            <v>OFICINA PAITA</v>
          </cell>
          <cell r="K88" t="str">
            <v>05PAI</v>
          </cell>
          <cell r="L88" t="str">
            <v>PAITA</v>
          </cell>
          <cell r="M88">
            <v>100002</v>
          </cell>
          <cell r="N88" t="str">
            <v>Agenciamiento Marítimo</v>
          </cell>
          <cell r="O88">
            <v>1</v>
          </cell>
          <cell r="P88" t="str">
            <v>001OP</v>
          </cell>
          <cell r="Q88" t="str">
            <v xml:space="preserve">OPERACIONES </v>
          </cell>
          <cell r="R88">
            <v>1</v>
          </cell>
          <cell r="S88" t="str">
            <v>004OPP</v>
          </cell>
          <cell r="T88" t="str">
            <v>OPERACIONES PORTUARIAS</v>
          </cell>
          <cell r="U88" t="str">
            <v>EMPLEADO</v>
          </cell>
          <cell r="V88" t="str">
            <v>PROCURADOR MARITIMO PAITA</v>
          </cell>
          <cell r="W88" t="str">
            <v>INDETERMINADO</v>
          </cell>
          <cell r="X88"/>
          <cell r="Y88" t="str">
            <v>BANCO DE CREDITO</v>
          </cell>
          <cell r="Z88" t="str">
            <v>45590479804078</v>
          </cell>
          <cell r="AA88"/>
          <cell r="AB88"/>
          <cell r="AC88">
            <v>43222</v>
          </cell>
          <cell r="AD88"/>
        </row>
        <row r="89">
          <cell r="E89" t="str">
            <v>73218422</v>
          </cell>
          <cell r="F89" t="str">
            <v>VERA HUAMANCHUMO ANA PAULA</v>
          </cell>
          <cell r="G89">
            <v>36652</v>
          </cell>
          <cell r="H89" t="str">
            <v>F</v>
          </cell>
          <cell r="I89" t="str">
            <v>COMERCIAL</v>
          </cell>
          <cell r="J89" t="str">
            <v>OFICINA PRINCIPAL</v>
          </cell>
          <cell r="K89" t="str">
            <v>01OFP</v>
          </cell>
          <cell r="L89" t="str">
            <v>OFICINA PRINCIPAL</v>
          </cell>
          <cell r="M89">
            <v>100001</v>
          </cell>
          <cell r="N89" t="str">
            <v>Agenciamiento General</v>
          </cell>
          <cell r="O89">
            <v>1</v>
          </cell>
          <cell r="P89" t="str">
            <v>003VE</v>
          </cell>
          <cell r="Q89" t="str">
            <v>VENTAS</v>
          </cell>
          <cell r="R89">
            <v>1</v>
          </cell>
          <cell r="S89" t="str">
            <v>006VEN</v>
          </cell>
          <cell r="T89" t="str">
            <v>COMERCIAL</v>
          </cell>
          <cell r="U89" t="str">
            <v>EMPLEADO</v>
          </cell>
          <cell r="V89" t="str">
            <v>ASISTENTE DE CUSTOMER SERVICE IMPORTACION</v>
          </cell>
          <cell r="W89" t="str">
            <v>INICIO DE ACTIVIDAD</v>
          </cell>
          <cell r="X89"/>
          <cell r="Y89" t="str">
            <v>BANCO DE CREDITO</v>
          </cell>
          <cell r="Z89" t="str">
            <v>19112549440000</v>
          </cell>
          <cell r="AA89"/>
          <cell r="AB89"/>
          <cell r="AC89">
            <v>45852</v>
          </cell>
          <cell r="AD89"/>
        </row>
        <row r="90">
          <cell r="E90" t="str">
            <v>47470495</v>
          </cell>
          <cell r="F90" t="str">
            <v>VILLANTOY GUTIERREZ ANDRES DANIEL</v>
          </cell>
          <cell r="G90">
            <v>33862</v>
          </cell>
          <cell r="H90" t="str">
            <v>M</v>
          </cell>
          <cell r="I90" t="str">
            <v>OPERACIONES PORTUARIAS</v>
          </cell>
          <cell r="J90" t="str">
            <v>OFICINA PRINCIPAL</v>
          </cell>
          <cell r="K90" t="str">
            <v>01OFP</v>
          </cell>
          <cell r="L90" t="str">
            <v>OFICINA PRINCIPAL</v>
          </cell>
          <cell r="M90">
            <v>100002</v>
          </cell>
          <cell r="N90" t="str">
            <v>Agenciamiento Marítimo</v>
          </cell>
          <cell r="O90">
            <v>1</v>
          </cell>
          <cell r="P90" t="str">
            <v>001OP</v>
          </cell>
          <cell r="Q90" t="str">
            <v xml:space="preserve">OPERACIONES </v>
          </cell>
          <cell r="R90">
            <v>1</v>
          </cell>
          <cell r="S90" t="str">
            <v>004OPP</v>
          </cell>
          <cell r="T90" t="str">
            <v>OPERACIONES PORTUARIAS</v>
          </cell>
          <cell r="U90" t="str">
            <v>EMPLEADO</v>
          </cell>
          <cell r="V90" t="str">
            <v>COORDINADOR DE OPERACIONES</v>
          </cell>
          <cell r="W90" t="str">
            <v>INDETERMINADO</v>
          </cell>
          <cell r="X90"/>
          <cell r="Y90" t="str">
            <v>SCOTIABANK</v>
          </cell>
          <cell r="Z90" t="str">
            <v>00938820388029833002</v>
          </cell>
          <cell r="AA90"/>
          <cell r="AB90"/>
          <cell r="AC90">
            <v>43206</v>
          </cell>
          <cell r="AD90"/>
        </row>
        <row r="91">
          <cell r="E91" t="str">
            <v>47500764</v>
          </cell>
          <cell r="F91" t="str">
            <v>VILLANUEVA TORRES GERALDINE CYNTHIA</v>
          </cell>
          <cell r="G91">
            <v>33878</v>
          </cell>
          <cell r="H91" t="str">
            <v>F</v>
          </cell>
          <cell r="I91" t="str">
            <v>ADMINISTRACION</v>
          </cell>
          <cell r="J91" t="str">
            <v>OFICINA PRINCIPAL</v>
          </cell>
          <cell r="K91" t="str">
            <v>01OFP</v>
          </cell>
          <cell r="L91" t="str">
            <v>OFICINA PRINCIPAL</v>
          </cell>
          <cell r="M91">
            <v>100001</v>
          </cell>
          <cell r="N91" t="str">
            <v>Agenciamiento General</v>
          </cell>
          <cell r="O91">
            <v>1</v>
          </cell>
          <cell r="P91" t="str">
            <v>001OP</v>
          </cell>
          <cell r="Q91" t="str">
            <v>ADMINISTRACION</v>
          </cell>
          <cell r="R91">
            <v>1</v>
          </cell>
          <cell r="S91" t="str">
            <v>003DVB</v>
          </cell>
          <cell r="T91" t="str">
            <v>ADMINISTRACION</v>
          </cell>
          <cell r="U91" t="str">
            <v>EMPLEADO</v>
          </cell>
          <cell r="V91" t="str">
            <v>ASISTENTE DE VISTO BUENO</v>
          </cell>
          <cell r="W91" t="str">
            <v>POR INCREMENTO DE ACTIVIDADES</v>
          </cell>
          <cell r="X91"/>
          <cell r="Y91" t="str">
            <v>BANCO BBVA</v>
          </cell>
          <cell r="Z91" t="str">
            <v>01157900023596529002</v>
          </cell>
          <cell r="AA91"/>
          <cell r="AB91"/>
          <cell r="AC91">
            <v>45964</v>
          </cell>
          <cell r="AD91"/>
        </row>
        <row r="92">
          <cell r="E92" t="str">
            <v>48035238</v>
          </cell>
          <cell r="F92" t="str">
            <v>YUCRA MANCILLA AHRON</v>
          </cell>
          <cell r="G92">
            <v>34298</v>
          </cell>
          <cell r="H92" t="str">
            <v>M</v>
          </cell>
          <cell r="I92" t="str">
            <v>COBRANZAS Y FACTURACIÓN</v>
          </cell>
          <cell r="J92" t="str">
            <v>OFICINA PRINCIPAL</v>
          </cell>
          <cell r="K92" t="str">
            <v>01OFP</v>
          </cell>
          <cell r="L92" t="str">
            <v>OFICINA PRINCIPAL</v>
          </cell>
          <cell r="M92">
            <v>100001</v>
          </cell>
          <cell r="N92" t="str">
            <v>Agenciamiento General</v>
          </cell>
          <cell r="O92">
            <v>1</v>
          </cell>
          <cell r="P92" t="str">
            <v>002AD</v>
          </cell>
          <cell r="Q92" t="str">
            <v>ADMINISTRACION</v>
          </cell>
          <cell r="R92">
            <v>1</v>
          </cell>
          <cell r="S92" t="str">
            <v>011COB</v>
          </cell>
          <cell r="T92" t="str">
            <v>COBRANZAS</v>
          </cell>
          <cell r="U92" t="str">
            <v>EMPLEADO</v>
          </cell>
          <cell r="V92" t="str">
            <v>ANALISTA DE COBRANZAS Y FACTURACION</v>
          </cell>
          <cell r="W92" t="str">
            <v>POR INCREMENTO DE ACTIVIDADES</v>
          </cell>
          <cell r="X92"/>
          <cell r="Y92" t="str">
            <v>BANCO DE CREDITO</v>
          </cell>
          <cell r="Z92" t="str">
            <v>19304241837083</v>
          </cell>
          <cell r="AA92"/>
          <cell r="AB92"/>
          <cell r="AC92">
            <v>45627</v>
          </cell>
          <cell r="AD92">
            <v>46078</v>
          </cell>
        </row>
        <row r="93">
          <cell r="E93" t="str">
            <v>75267086</v>
          </cell>
          <cell r="F93" t="str">
            <v>ZETA CORONADO SHAHIRA CELIA</v>
          </cell>
          <cell r="G93">
            <v>35412</v>
          </cell>
          <cell r="H93" t="str">
            <v>F</v>
          </cell>
          <cell r="I93" t="str">
            <v>ADMINISTRACION</v>
          </cell>
          <cell r="J93" t="str">
            <v>OFICINA PRINCIPAL</v>
          </cell>
          <cell r="K93" t="str">
            <v>01OFP</v>
          </cell>
          <cell r="L93" t="str">
            <v>OFICINA PRINCIPAL</v>
          </cell>
          <cell r="M93">
            <v>100001</v>
          </cell>
          <cell r="N93" t="str">
            <v>Agenciamiento General</v>
          </cell>
          <cell r="O93">
            <v>1</v>
          </cell>
          <cell r="P93" t="str">
            <v>001OP</v>
          </cell>
          <cell r="Q93" t="str">
            <v>ADMINISTRACION</v>
          </cell>
          <cell r="R93">
            <v>1</v>
          </cell>
          <cell r="S93" t="str">
            <v>003DVB</v>
          </cell>
          <cell r="T93" t="str">
            <v>ADMINISTRACION</v>
          </cell>
          <cell r="U93" t="str">
            <v>EMPLEADO</v>
          </cell>
          <cell r="V93" t="str">
            <v>AUXILIAR ADMINISTRATIVO - RECEPCION</v>
          </cell>
          <cell r="W93" t="str">
            <v>POR INCREMENTO DE ACTIVIDADES</v>
          </cell>
          <cell r="X93"/>
          <cell r="Y93" t="str">
            <v>BANCO BBVA</v>
          </cell>
          <cell r="Z93">
            <v>1.1579000220546601E+18</v>
          </cell>
          <cell r="AA93"/>
          <cell r="AB93"/>
          <cell r="AC93">
            <v>45931</v>
          </cell>
          <cell r="AD93"/>
        </row>
        <row r="94">
          <cell r="Z94"/>
          <cell r="AB94"/>
          <cell r="AC94"/>
        </row>
      </sheetData>
      <sheetData sheetId="1">
        <row r="12">
          <cell r="F12" t="str">
            <v>ALAMA BERECHE ROYAL ANTHONY</v>
          </cell>
          <cell r="G12">
            <v>35479</v>
          </cell>
          <cell r="H12" t="str">
            <v>M</v>
          </cell>
          <cell r="I12" t="str">
            <v>COBRANZAS Y FACTURACIÓN</v>
          </cell>
          <cell r="J12" t="str">
            <v>OFICINA PRINCIPAL</v>
          </cell>
          <cell r="K12" t="str">
            <v>01OFP</v>
          </cell>
          <cell r="L12" t="str">
            <v>OFICINA PRINCIPAL</v>
          </cell>
          <cell r="M12">
            <v>100001</v>
          </cell>
          <cell r="N12" t="str">
            <v>Agenciamiento General</v>
          </cell>
          <cell r="O12">
            <v>1</v>
          </cell>
          <cell r="P12" t="str">
            <v>001OP</v>
          </cell>
          <cell r="Q12" t="str">
            <v xml:space="preserve">OPERACIONES </v>
          </cell>
          <cell r="R12">
            <v>1</v>
          </cell>
          <cell r="S12" t="str">
            <v>003DVB</v>
          </cell>
          <cell r="T12" t="str">
            <v>CONTABILIDAD</v>
          </cell>
          <cell r="U12" t="str">
            <v>EMPLEADO</v>
          </cell>
          <cell r="V12" t="str">
            <v>ANALISTA DE COBRANZAS Y FACTURACION</v>
          </cell>
          <cell r="W12" t="str">
            <v>POR INCREMENTO DE ACTIVIDADES</v>
          </cell>
          <cell r="X12"/>
          <cell r="Y12" t="str">
            <v>BANCO INTERBANK</v>
          </cell>
          <cell r="Z12" t="str">
            <v>00389801335949458245</v>
          </cell>
          <cell r="AA12"/>
          <cell r="AB12"/>
          <cell r="AC12">
            <v>45658</v>
          </cell>
          <cell r="AD12"/>
          <cell r="AE12"/>
          <cell r="AF12" t="str">
            <v>INTEGRA MIXTA</v>
          </cell>
          <cell r="AG12" t="str">
            <v>654771RABME8</v>
          </cell>
          <cell r="AH12"/>
          <cell r="AI12"/>
          <cell r="AJ12"/>
          <cell r="AK12"/>
          <cell r="AL12"/>
          <cell r="AM12"/>
          <cell r="AN12"/>
          <cell r="AO12"/>
          <cell r="AP12" t="str">
            <v>NO</v>
          </cell>
          <cell r="AQ12"/>
          <cell r="AR12" t="str">
            <v/>
          </cell>
          <cell r="AS12" t="str">
            <v>NO</v>
          </cell>
          <cell r="AT12">
            <v>3200</v>
          </cell>
          <cell r="AU12">
            <v>30</v>
          </cell>
          <cell r="AV12">
            <v>0</v>
          </cell>
          <cell r="AW12">
            <v>0</v>
          </cell>
          <cell r="AX12"/>
          <cell r="AY12"/>
          <cell r="AZ12">
            <v>0</v>
          </cell>
          <cell r="BA12">
            <v>0</v>
          </cell>
          <cell r="BB12"/>
          <cell r="BC12"/>
          <cell r="BD12"/>
          <cell r="BE12"/>
          <cell r="BF12"/>
          <cell r="BG12"/>
          <cell r="BH12">
            <v>0</v>
          </cell>
          <cell r="BI12"/>
          <cell r="BJ12"/>
          <cell r="BK12"/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/>
          <cell r="BQ12"/>
          <cell r="BR12"/>
          <cell r="BS12"/>
          <cell r="BT12">
            <v>0</v>
          </cell>
          <cell r="BU12">
            <v>240</v>
          </cell>
          <cell r="BV12">
            <v>3200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/>
          <cell r="CD12"/>
          <cell r="CE12"/>
          <cell r="CF12"/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/>
          <cell r="CP12"/>
          <cell r="CQ12"/>
          <cell r="CR12"/>
          <cell r="CS12"/>
          <cell r="CT12"/>
          <cell r="CU12"/>
          <cell r="CV12"/>
          <cell r="CW12"/>
          <cell r="CX12">
            <v>0</v>
          </cell>
          <cell r="CY12"/>
          <cell r="CZ12"/>
          <cell r="DA12"/>
          <cell r="DB12"/>
          <cell r="DC12"/>
          <cell r="DD12"/>
          <cell r="DE12"/>
          <cell r="DF12"/>
          <cell r="DG12"/>
          <cell r="DH12"/>
          <cell r="DI12">
            <v>0</v>
          </cell>
          <cell r="DJ12"/>
          <cell r="DK12"/>
          <cell r="DL12"/>
          <cell r="DM12"/>
          <cell r="DN12"/>
          <cell r="DO12"/>
          <cell r="DP12"/>
          <cell r="DQ12"/>
          <cell r="DR12"/>
          <cell r="DS12"/>
          <cell r="DT12"/>
          <cell r="DU12"/>
          <cell r="DV12"/>
          <cell r="DW12"/>
          <cell r="DX12"/>
          <cell r="DY12"/>
          <cell r="DZ12"/>
          <cell r="EA12"/>
          <cell r="EB12"/>
          <cell r="EC12"/>
          <cell r="ED12"/>
          <cell r="EE12"/>
          <cell r="EF12"/>
          <cell r="EG12"/>
          <cell r="EH12"/>
          <cell r="EI12"/>
          <cell r="EJ12"/>
          <cell r="EK12"/>
          <cell r="EL12"/>
          <cell r="EM12"/>
          <cell r="EN12"/>
          <cell r="EO12"/>
          <cell r="EP12"/>
          <cell r="EQ12"/>
          <cell r="ER12"/>
          <cell r="ES12"/>
          <cell r="ET12"/>
          <cell r="EU12"/>
          <cell r="EV12"/>
          <cell r="EW12"/>
          <cell r="EX12"/>
          <cell r="EY12"/>
          <cell r="EZ12"/>
          <cell r="FA12"/>
          <cell r="FB12"/>
          <cell r="FC12"/>
          <cell r="FD12"/>
          <cell r="FE12"/>
          <cell r="FF12"/>
          <cell r="FG12"/>
          <cell r="FH12">
            <v>3200</v>
          </cell>
          <cell r="FI12">
            <v>3200</v>
          </cell>
          <cell r="FJ12">
            <v>320</v>
          </cell>
          <cell r="FK12">
            <v>0</v>
          </cell>
          <cell r="FL12">
            <v>43.84</v>
          </cell>
          <cell r="FM12">
            <v>0</v>
          </cell>
          <cell r="FN12">
            <v>45.8</v>
          </cell>
          <cell r="FO12"/>
          <cell r="FP12">
            <v>0</v>
          </cell>
          <cell r="FQ12">
            <v>0</v>
          </cell>
          <cell r="FR12"/>
          <cell r="FS12"/>
          <cell r="FT12"/>
          <cell r="FU12">
            <v>1280</v>
          </cell>
          <cell r="FV12"/>
          <cell r="FW12"/>
          <cell r="FX12"/>
          <cell r="FY12"/>
          <cell r="FZ12"/>
          <cell r="GA12"/>
          <cell r="GB12"/>
          <cell r="GC12"/>
          <cell r="GD12"/>
          <cell r="GE12"/>
          <cell r="GF12"/>
          <cell r="GG12"/>
          <cell r="GH12"/>
          <cell r="GI12">
            <v>0</v>
          </cell>
          <cell r="GJ12">
            <v>0</v>
          </cell>
          <cell r="GK12"/>
          <cell r="GL12">
            <v>0</v>
          </cell>
          <cell r="GM12"/>
          <cell r="GN12">
            <v>0</v>
          </cell>
          <cell r="GO12">
            <v>0</v>
          </cell>
          <cell r="GP12"/>
          <cell r="GQ12"/>
          <cell r="GR12"/>
          <cell r="GS12"/>
          <cell r="GT12"/>
          <cell r="GU12"/>
          <cell r="GV12"/>
          <cell r="GW12"/>
          <cell r="GX12"/>
          <cell r="GY12"/>
          <cell r="GZ12"/>
          <cell r="HA12"/>
          <cell r="HB12"/>
          <cell r="HC12"/>
          <cell r="HD12"/>
          <cell r="HE12"/>
          <cell r="HF12"/>
          <cell r="HG12"/>
          <cell r="HH12"/>
          <cell r="HI12"/>
          <cell r="HJ12"/>
          <cell r="HK12"/>
          <cell r="HL12"/>
          <cell r="HM12"/>
          <cell r="HN12">
            <v>1689.64</v>
          </cell>
          <cell r="HO12">
            <v>1510.36</v>
          </cell>
          <cell r="HP12"/>
          <cell r="HQ12"/>
          <cell r="HR12">
            <v>1510.36</v>
          </cell>
          <cell r="HS12"/>
          <cell r="HT12"/>
          <cell r="HU12"/>
          <cell r="HV12">
            <v>288</v>
          </cell>
          <cell r="HW12">
            <v>288</v>
          </cell>
          <cell r="HX12">
            <v>0</v>
          </cell>
          <cell r="HY12"/>
          <cell r="IA12">
            <v>0</v>
          </cell>
          <cell r="IB12">
            <v>0</v>
          </cell>
          <cell r="IC12"/>
          <cell r="IG12"/>
          <cell r="IH12"/>
          <cell r="II12">
            <v>3200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3200</v>
          </cell>
          <cell r="IP12" t="str">
            <v>OK</v>
          </cell>
        </row>
        <row r="13">
          <cell r="F13" t="str">
            <v>ALEJOS EGUSQUIZA AYXA JELUZETH</v>
          </cell>
          <cell r="G13">
            <v>36216</v>
          </cell>
          <cell r="H13" t="str">
            <v>F</v>
          </cell>
          <cell r="I13" t="str">
            <v>COMERCIAL</v>
          </cell>
          <cell r="J13" t="str">
            <v>OFICINA PRINCIPAL</v>
          </cell>
          <cell r="K13" t="str">
            <v>01OFP</v>
          </cell>
          <cell r="L13" t="str">
            <v>OFICINA PRINCIPAL</v>
          </cell>
          <cell r="M13">
            <v>100001</v>
          </cell>
          <cell r="N13" t="str">
            <v>Agenciamiento General</v>
          </cell>
          <cell r="O13">
            <v>1</v>
          </cell>
          <cell r="P13" t="str">
            <v>002AD</v>
          </cell>
          <cell r="Q13" t="str">
            <v>ADMINISTRACION</v>
          </cell>
          <cell r="R13">
            <v>1</v>
          </cell>
          <cell r="S13" t="str">
            <v>012ADM</v>
          </cell>
          <cell r="T13" t="str">
            <v>ADMINISTRACION</v>
          </cell>
          <cell r="U13" t="str">
            <v>EMPLEADO</v>
          </cell>
          <cell r="V13" t="str">
            <v>CUSTOMER SERVICE EXPORTACIÓN</v>
          </cell>
          <cell r="W13" t="str">
            <v>INDETERMINADO</v>
          </cell>
          <cell r="X13"/>
          <cell r="Y13" t="str">
            <v>BANCO INTERBANK</v>
          </cell>
          <cell r="Z13" t="str">
            <v>00382101343685621061</v>
          </cell>
          <cell r="AA13"/>
          <cell r="AB13"/>
          <cell r="AC13">
            <v>43530</v>
          </cell>
          <cell r="AD13"/>
          <cell r="AE13"/>
          <cell r="AF13" t="str">
            <v>PRIMA MIXTA</v>
          </cell>
          <cell r="AG13" t="str">
            <v>662140AAEJS9</v>
          </cell>
          <cell r="AH13"/>
          <cell r="AI13"/>
          <cell r="AJ13"/>
          <cell r="AK13"/>
          <cell r="AL13"/>
          <cell r="AM13"/>
          <cell r="AN13"/>
          <cell r="AO13"/>
          <cell r="AP13" t="str">
            <v>SI</v>
          </cell>
          <cell r="AQ13"/>
          <cell r="AR13" t="str">
            <v/>
          </cell>
          <cell r="AS13" t="str">
            <v>SI</v>
          </cell>
          <cell r="AT13">
            <v>3500</v>
          </cell>
          <cell r="AU13">
            <v>2</v>
          </cell>
          <cell r="AV13">
            <v>0</v>
          </cell>
          <cell r="AW13">
            <v>17</v>
          </cell>
          <cell r="AX13"/>
          <cell r="AY13"/>
          <cell r="AZ13">
            <v>0</v>
          </cell>
          <cell r="BA13">
            <v>11</v>
          </cell>
          <cell r="BB13"/>
          <cell r="BC13"/>
          <cell r="BD13"/>
          <cell r="BE13"/>
          <cell r="BF13"/>
          <cell r="BG13"/>
          <cell r="BH13">
            <v>0</v>
          </cell>
          <cell r="BI13"/>
          <cell r="BJ13"/>
          <cell r="BK13"/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/>
          <cell r="BQ13"/>
          <cell r="BR13"/>
          <cell r="BS13"/>
          <cell r="BT13">
            <v>0</v>
          </cell>
          <cell r="BU13">
            <v>16</v>
          </cell>
          <cell r="BV13">
            <v>233.33333333333334</v>
          </cell>
          <cell r="BW13">
            <v>113</v>
          </cell>
          <cell r="BX13">
            <v>0</v>
          </cell>
          <cell r="BY13">
            <v>2047.37</v>
          </cell>
          <cell r="BZ13">
            <v>0</v>
          </cell>
          <cell r="CA13">
            <v>0</v>
          </cell>
          <cell r="CB13">
            <v>0</v>
          </cell>
          <cell r="CC13"/>
          <cell r="CD13"/>
          <cell r="CE13">
            <v>1347.99</v>
          </cell>
          <cell r="CF13"/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/>
          <cell r="CP13"/>
          <cell r="CQ13"/>
          <cell r="CR13"/>
          <cell r="CS13"/>
          <cell r="CT13"/>
          <cell r="CU13"/>
          <cell r="CV13"/>
          <cell r="CW13"/>
          <cell r="CX13">
            <v>0</v>
          </cell>
          <cell r="CY13"/>
          <cell r="CZ13"/>
          <cell r="DA13"/>
          <cell r="DB13"/>
          <cell r="DC13"/>
          <cell r="DD13"/>
          <cell r="DE13"/>
          <cell r="DF13"/>
          <cell r="DG13"/>
          <cell r="DH13"/>
          <cell r="DI13">
            <v>0</v>
          </cell>
          <cell r="DJ13"/>
          <cell r="DK13"/>
          <cell r="DL13"/>
          <cell r="DM13"/>
          <cell r="DN13"/>
          <cell r="DO13"/>
          <cell r="DP13"/>
          <cell r="DQ13"/>
          <cell r="DR13"/>
          <cell r="DS13"/>
          <cell r="DT13"/>
          <cell r="DU13"/>
          <cell r="DV13"/>
          <cell r="DW13"/>
          <cell r="DX13"/>
          <cell r="DY13"/>
          <cell r="DZ13"/>
          <cell r="EA13"/>
          <cell r="EB13"/>
          <cell r="EC13"/>
          <cell r="ED13"/>
          <cell r="EE13"/>
          <cell r="EF13"/>
          <cell r="EG13"/>
          <cell r="EH13"/>
          <cell r="EI13"/>
          <cell r="EJ13"/>
          <cell r="EK13"/>
          <cell r="EL13"/>
          <cell r="EM13"/>
          <cell r="EN13"/>
          <cell r="EO13"/>
          <cell r="EP13"/>
          <cell r="EQ13"/>
          <cell r="ER13"/>
          <cell r="ES13"/>
          <cell r="ET13"/>
          <cell r="EU13"/>
          <cell r="EV13"/>
          <cell r="EW13"/>
          <cell r="EX13"/>
          <cell r="EY13"/>
          <cell r="EZ13"/>
          <cell r="FA13"/>
          <cell r="FB13"/>
          <cell r="FC13"/>
          <cell r="FD13"/>
          <cell r="FE13"/>
          <cell r="FF13"/>
          <cell r="FG13"/>
          <cell r="FH13">
            <v>3741.6933333333336</v>
          </cell>
          <cell r="FI13">
            <v>3741.6933333333336</v>
          </cell>
          <cell r="FJ13">
            <v>374.17</v>
          </cell>
          <cell r="FK13">
            <v>0</v>
          </cell>
          <cell r="FL13">
            <v>51.26</v>
          </cell>
          <cell r="FM13">
            <v>0</v>
          </cell>
          <cell r="FN13">
            <v>51.6</v>
          </cell>
          <cell r="FO13"/>
          <cell r="FP13">
            <v>0</v>
          </cell>
          <cell r="FQ13">
            <v>0</v>
          </cell>
          <cell r="FR13"/>
          <cell r="FS13"/>
          <cell r="FT13"/>
          <cell r="FU13">
            <v>1445.2</v>
          </cell>
          <cell r="FV13"/>
          <cell r="FW13"/>
          <cell r="FX13"/>
          <cell r="FY13"/>
          <cell r="FZ13"/>
          <cell r="GA13"/>
          <cell r="GB13"/>
          <cell r="GC13"/>
          <cell r="GD13"/>
          <cell r="GE13"/>
          <cell r="GF13"/>
          <cell r="GG13"/>
          <cell r="GH13"/>
          <cell r="GI13">
            <v>0</v>
          </cell>
          <cell r="GJ13">
            <v>0</v>
          </cell>
          <cell r="GK13"/>
          <cell r="GL13">
            <v>322.88</v>
          </cell>
          <cell r="GM13"/>
          <cell r="GN13">
            <v>0</v>
          </cell>
          <cell r="GO13">
            <v>0</v>
          </cell>
          <cell r="GP13"/>
          <cell r="GQ13"/>
          <cell r="GR13"/>
          <cell r="GS13"/>
          <cell r="GT13"/>
          <cell r="GU13"/>
          <cell r="GV13"/>
          <cell r="GW13"/>
          <cell r="GX13"/>
          <cell r="GY13"/>
          <cell r="GZ13"/>
          <cell r="HA13"/>
          <cell r="HB13"/>
          <cell r="HC13"/>
          <cell r="HD13"/>
          <cell r="HE13"/>
          <cell r="HF13"/>
          <cell r="HG13"/>
          <cell r="HH13"/>
          <cell r="HI13"/>
          <cell r="HJ13"/>
          <cell r="HK13"/>
          <cell r="HL13"/>
          <cell r="HM13"/>
          <cell r="HN13">
            <v>2245.11</v>
          </cell>
          <cell r="HO13">
            <v>1496.58</v>
          </cell>
          <cell r="HP13"/>
          <cell r="HQ13"/>
          <cell r="HR13">
            <v>1496.58</v>
          </cell>
          <cell r="HS13"/>
          <cell r="HT13"/>
          <cell r="HU13"/>
          <cell r="HV13">
            <v>161.57497500000002</v>
          </cell>
          <cell r="HW13">
            <v>215.43330000000003</v>
          </cell>
          <cell r="HX13">
            <v>53.858325000000008</v>
          </cell>
          <cell r="HY13"/>
          <cell r="IA13">
            <v>550</v>
          </cell>
          <cell r="IB13">
            <v>53.858325000000008</v>
          </cell>
          <cell r="IC13"/>
          <cell r="IG13"/>
          <cell r="IH13"/>
          <cell r="II13">
            <v>2393.7033333333334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>
            <v>3613</v>
          </cell>
          <cell r="IP13" t="str">
            <v>OK</v>
          </cell>
        </row>
        <row r="14">
          <cell r="F14" t="str">
            <v>ALFARO VILLACORTA  VICTOR HUGO GARY</v>
          </cell>
          <cell r="G14">
            <v>32348</v>
          </cell>
          <cell r="H14" t="str">
            <v>M</v>
          </cell>
          <cell r="I14" t="str">
            <v>OPERACIONES PORTUARIAS</v>
          </cell>
          <cell r="J14" t="str">
            <v>OFICINA PRINCIPAL</v>
          </cell>
          <cell r="K14" t="str">
            <v>01OFP</v>
          </cell>
          <cell r="L14" t="str">
            <v>OFICINA PRINCIPAL</v>
          </cell>
          <cell r="M14">
            <v>100002</v>
          </cell>
          <cell r="N14" t="str">
            <v>Agenciamiento Marítimo</v>
          </cell>
          <cell r="O14">
            <v>1</v>
          </cell>
          <cell r="P14" t="str">
            <v>001OP</v>
          </cell>
          <cell r="Q14" t="str">
            <v xml:space="preserve">OPERACIONES </v>
          </cell>
          <cell r="R14">
            <v>1</v>
          </cell>
          <cell r="S14" t="str">
            <v>004OPP</v>
          </cell>
          <cell r="T14" t="str">
            <v>OPERACIONES PORTUARIAS</v>
          </cell>
          <cell r="U14" t="str">
            <v>EMPLEADO</v>
          </cell>
          <cell r="V14" t="str">
            <v>JEFE DE OPERACIONES</v>
          </cell>
          <cell r="W14" t="str">
            <v>INDETERMINADO</v>
          </cell>
          <cell r="X14" t="str">
            <v>CONFIANZA</v>
          </cell>
          <cell r="Y14" t="str">
            <v>BANCO DE CREDITO</v>
          </cell>
          <cell r="Z14" t="str">
            <v>19307189164080</v>
          </cell>
          <cell r="AA14"/>
          <cell r="AB14"/>
          <cell r="AC14">
            <v>42948</v>
          </cell>
          <cell r="AD14"/>
          <cell r="AE14"/>
          <cell r="AF14" t="str">
            <v>INTEGRA</v>
          </cell>
          <cell r="AG14" t="str">
            <v>623461VAVAL7</v>
          </cell>
          <cell r="AH14"/>
          <cell r="AI14"/>
          <cell r="AJ14"/>
          <cell r="AK14"/>
          <cell r="AL14"/>
          <cell r="AM14">
            <v>380</v>
          </cell>
          <cell r="AN14"/>
          <cell r="AO14"/>
          <cell r="AP14" t="str">
            <v>SI</v>
          </cell>
          <cell r="AQ14"/>
          <cell r="AR14" t="str">
            <v/>
          </cell>
          <cell r="AS14" t="str">
            <v>NO</v>
          </cell>
          <cell r="AT14">
            <v>9540</v>
          </cell>
          <cell r="AU14">
            <v>30</v>
          </cell>
          <cell r="AV14">
            <v>0</v>
          </cell>
          <cell r="AW14">
            <v>0</v>
          </cell>
          <cell r="AX14"/>
          <cell r="AY14"/>
          <cell r="AZ14">
            <v>0</v>
          </cell>
          <cell r="BA14">
            <v>0</v>
          </cell>
          <cell r="BB14"/>
          <cell r="BC14"/>
          <cell r="BD14"/>
          <cell r="BE14"/>
          <cell r="BF14"/>
          <cell r="BG14"/>
          <cell r="BH14">
            <v>0</v>
          </cell>
          <cell r="BI14"/>
          <cell r="BJ14"/>
          <cell r="BK14"/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/>
          <cell r="BQ14"/>
          <cell r="BR14"/>
          <cell r="BS14"/>
          <cell r="BT14">
            <v>0</v>
          </cell>
          <cell r="BU14">
            <v>240</v>
          </cell>
          <cell r="BV14">
            <v>9540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380</v>
          </cell>
          <cell r="CD14"/>
          <cell r="CE14"/>
          <cell r="CF14"/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/>
          <cell r="CP14"/>
          <cell r="CQ14"/>
          <cell r="CR14"/>
          <cell r="CS14"/>
          <cell r="CT14"/>
          <cell r="CU14"/>
          <cell r="CV14"/>
          <cell r="CW14"/>
          <cell r="CX14">
            <v>0</v>
          </cell>
          <cell r="CY14"/>
          <cell r="CZ14"/>
          <cell r="DA14"/>
          <cell r="DB14"/>
          <cell r="DC14"/>
          <cell r="DD14"/>
          <cell r="DE14"/>
          <cell r="DF14"/>
          <cell r="DG14"/>
          <cell r="DH14"/>
          <cell r="DI14">
            <v>0</v>
          </cell>
          <cell r="DJ14"/>
          <cell r="DK14"/>
          <cell r="DL14"/>
          <cell r="DM14"/>
          <cell r="DN14"/>
          <cell r="DO14"/>
          <cell r="DP14"/>
          <cell r="DQ14"/>
          <cell r="DR14"/>
          <cell r="DS14"/>
          <cell r="DT14"/>
          <cell r="DU14"/>
          <cell r="DV14"/>
          <cell r="DW14"/>
          <cell r="DX14"/>
          <cell r="DY14"/>
          <cell r="DZ14"/>
          <cell r="EA14"/>
          <cell r="EB14"/>
          <cell r="EC14"/>
          <cell r="ED14"/>
          <cell r="EE14"/>
          <cell r="EF14"/>
          <cell r="EG14"/>
          <cell r="EH14"/>
          <cell r="EI14"/>
          <cell r="EJ14"/>
          <cell r="EK14"/>
          <cell r="EL14"/>
          <cell r="EM14"/>
          <cell r="EN14"/>
          <cell r="EO14"/>
          <cell r="EP14"/>
          <cell r="EQ14"/>
          <cell r="ER14"/>
          <cell r="ES14"/>
          <cell r="ET14"/>
          <cell r="EU14"/>
          <cell r="EV14"/>
          <cell r="EW14"/>
          <cell r="EX14"/>
          <cell r="EY14"/>
          <cell r="EZ14"/>
          <cell r="FA14"/>
          <cell r="FB14"/>
          <cell r="FC14"/>
          <cell r="FD14"/>
          <cell r="FE14"/>
          <cell r="FF14"/>
          <cell r="FG14"/>
          <cell r="FH14">
            <v>9920</v>
          </cell>
          <cell r="FI14">
            <v>9920</v>
          </cell>
          <cell r="FJ14">
            <v>992</v>
          </cell>
          <cell r="FK14">
            <v>153.76</v>
          </cell>
          <cell r="FL14">
            <v>135.9</v>
          </cell>
          <cell r="FM14">
            <v>0</v>
          </cell>
          <cell r="FN14">
            <v>1049.22</v>
          </cell>
          <cell r="FO14"/>
          <cell r="FP14">
            <v>0</v>
          </cell>
          <cell r="FQ14">
            <v>0</v>
          </cell>
          <cell r="FR14"/>
          <cell r="FS14"/>
          <cell r="FT14"/>
          <cell r="FU14">
            <v>3968</v>
          </cell>
          <cell r="FV14"/>
          <cell r="FW14"/>
          <cell r="FX14"/>
          <cell r="FY14"/>
          <cell r="FZ14"/>
          <cell r="GA14"/>
          <cell r="GB14"/>
          <cell r="GC14"/>
          <cell r="GD14"/>
          <cell r="GE14"/>
          <cell r="GF14"/>
          <cell r="GG14"/>
          <cell r="GH14"/>
          <cell r="GI14">
            <v>0</v>
          </cell>
          <cell r="GJ14">
            <v>0</v>
          </cell>
          <cell r="GK14"/>
          <cell r="GL14">
            <v>0</v>
          </cell>
          <cell r="GM14"/>
          <cell r="GN14">
            <v>43.79</v>
          </cell>
          <cell r="GO14">
            <v>0</v>
          </cell>
          <cell r="GP14"/>
          <cell r="GQ14">
            <v>1855</v>
          </cell>
          <cell r="GR14"/>
          <cell r="GS14"/>
          <cell r="GT14"/>
          <cell r="GU14"/>
          <cell r="GV14"/>
          <cell r="GW14"/>
          <cell r="GX14"/>
          <cell r="GY14"/>
          <cell r="GZ14"/>
          <cell r="HA14"/>
          <cell r="HB14"/>
          <cell r="HC14"/>
          <cell r="HD14"/>
          <cell r="HE14"/>
          <cell r="HF14"/>
          <cell r="HG14"/>
          <cell r="HH14"/>
          <cell r="HI14"/>
          <cell r="HJ14"/>
          <cell r="HK14"/>
          <cell r="HL14"/>
          <cell r="HM14"/>
          <cell r="HN14">
            <v>8197.67</v>
          </cell>
          <cell r="HO14">
            <v>1722.33</v>
          </cell>
          <cell r="HP14"/>
          <cell r="HQ14"/>
          <cell r="HR14">
            <v>1722.33</v>
          </cell>
          <cell r="HS14"/>
          <cell r="HT14"/>
          <cell r="HU14"/>
          <cell r="HV14">
            <v>669.59999999999991</v>
          </cell>
          <cell r="HW14">
            <v>892.8</v>
          </cell>
          <cell r="HX14">
            <v>223.2</v>
          </cell>
          <cell r="HY14"/>
          <cell r="IA14">
            <v>550</v>
          </cell>
          <cell r="IB14">
            <v>223.2</v>
          </cell>
          <cell r="IC14"/>
          <cell r="IH14"/>
          <cell r="II14">
            <v>9920</v>
          </cell>
          <cell r="IJ14">
            <v>0</v>
          </cell>
          <cell r="IK14">
            <v>0</v>
          </cell>
          <cell r="IL14">
            <v>0</v>
          </cell>
          <cell r="IM14">
            <v>0</v>
          </cell>
          <cell r="IN14">
            <v>0</v>
          </cell>
          <cell r="IO14">
            <v>9920</v>
          </cell>
          <cell r="IP14" t="str">
            <v>OK</v>
          </cell>
        </row>
        <row r="15">
          <cell r="F15" t="str">
            <v>ALIAGA DEL ROSARIO JOSEPH CHRISTHOPHER</v>
          </cell>
          <cell r="G15">
            <v>33835</v>
          </cell>
          <cell r="H15" t="str">
            <v>M</v>
          </cell>
          <cell r="I15" t="str">
            <v>DOCUMENTACIÓN Y VISTO BUENO</v>
          </cell>
          <cell r="J15" t="str">
            <v>OFICINA PRINCIPAL</v>
          </cell>
          <cell r="K15" t="str">
            <v>01OFP</v>
          </cell>
          <cell r="L15" t="str">
            <v>OFICINA PRINCIPAL</v>
          </cell>
          <cell r="M15">
            <v>100002</v>
          </cell>
          <cell r="N15" t="str">
            <v>Agenciamiento Marítimo</v>
          </cell>
          <cell r="O15">
            <v>1</v>
          </cell>
          <cell r="P15" t="str">
            <v>001OP</v>
          </cell>
          <cell r="Q15" t="str">
            <v xml:space="preserve">OPERACIONES </v>
          </cell>
          <cell r="R15">
            <v>0</v>
          </cell>
          <cell r="S15" t="str">
            <v>003DVB</v>
          </cell>
          <cell r="T15" t="str">
            <v>DOCUMENTACION-VISTO BUENO</v>
          </cell>
          <cell r="U15" t="str">
            <v>EMPLEADO</v>
          </cell>
          <cell r="V15" t="str">
            <v>ASISTENTE DE VISTO BUENO</v>
          </cell>
          <cell r="W15" t="str">
            <v>POR INCREMENTO DE ACTIVIDADES</v>
          </cell>
          <cell r="X15"/>
          <cell r="Y15" t="str">
            <v>BANCO DE CREDITO</v>
          </cell>
          <cell r="Z15" t="str">
            <v>19204026033099</v>
          </cell>
          <cell r="AA15"/>
          <cell r="AB15"/>
          <cell r="AC15">
            <v>44539</v>
          </cell>
          <cell r="AD15"/>
          <cell r="AE15"/>
          <cell r="AF15" t="str">
            <v>PRIMA MIXTA</v>
          </cell>
          <cell r="AG15" t="str">
            <v>338331JARAA1</v>
          </cell>
          <cell r="AH15"/>
          <cell r="AI15"/>
          <cell r="AJ15"/>
          <cell r="AK15"/>
          <cell r="AL15"/>
          <cell r="AM15"/>
          <cell r="AN15"/>
          <cell r="AO15"/>
          <cell r="AP15" t="str">
            <v>SI</v>
          </cell>
          <cell r="AQ15"/>
          <cell r="AR15" t="str">
            <v/>
          </cell>
          <cell r="AS15" t="str">
            <v>SI</v>
          </cell>
          <cell r="AT15">
            <v>2200</v>
          </cell>
          <cell r="AU15">
            <v>24</v>
          </cell>
          <cell r="AV15">
            <v>0</v>
          </cell>
          <cell r="AW15">
            <v>6</v>
          </cell>
          <cell r="AX15"/>
          <cell r="AY15"/>
          <cell r="AZ15">
            <v>0</v>
          </cell>
          <cell r="BA15">
            <v>0</v>
          </cell>
          <cell r="BB15"/>
          <cell r="BC15"/>
          <cell r="BD15"/>
          <cell r="BE15"/>
          <cell r="BF15"/>
          <cell r="BG15"/>
          <cell r="BH15">
            <v>0</v>
          </cell>
          <cell r="BI15"/>
          <cell r="BJ15"/>
          <cell r="BK15"/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/>
          <cell r="BQ15"/>
          <cell r="BR15"/>
          <cell r="BS15"/>
          <cell r="BT15">
            <v>11.269999999999998</v>
          </cell>
          <cell r="BU15">
            <v>192</v>
          </cell>
          <cell r="BV15">
            <v>1760</v>
          </cell>
          <cell r="BW15">
            <v>113</v>
          </cell>
          <cell r="BX15">
            <v>0</v>
          </cell>
          <cell r="BY15">
            <v>462.6</v>
          </cell>
          <cell r="BZ15">
            <v>0</v>
          </cell>
          <cell r="CA15">
            <v>0</v>
          </cell>
          <cell r="CB15">
            <v>0</v>
          </cell>
          <cell r="CC15"/>
          <cell r="CD15"/>
          <cell r="CE15"/>
          <cell r="CF15"/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/>
          <cell r="CP15"/>
          <cell r="CQ15"/>
          <cell r="CR15"/>
          <cell r="CS15"/>
          <cell r="CT15"/>
          <cell r="CU15"/>
          <cell r="CV15"/>
          <cell r="CW15"/>
          <cell r="CX15">
            <v>0</v>
          </cell>
          <cell r="CY15"/>
          <cell r="CZ15"/>
          <cell r="DA15"/>
          <cell r="DB15"/>
          <cell r="DC15"/>
          <cell r="DD15"/>
          <cell r="DE15"/>
          <cell r="DF15"/>
          <cell r="DG15"/>
          <cell r="DH15"/>
          <cell r="DI15">
            <v>0</v>
          </cell>
          <cell r="DJ15"/>
          <cell r="DK15"/>
          <cell r="DL15"/>
          <cell r="DM15"/>
          <cell r="DN15"/>
          <cell r="DO15"/>
          <cell r="DP15"/>
          <cell r="DQ15"/>
          <cell r="DR15"/>
          <cell r="DS15"/>
          <cell r="DT15"/>
          <cell r="DU15"/>
          <cell r="DV15"/>
          <cell r="DW15"/>
          <cell r="DX15"/>
          <cell r="DY15"/>
          <cell r="DZ15"/>
          <cell r="EA15"/>
          <cell r="EB15"/>
          <cell r="EC15"/>
          <cell r="ED15"/>
          <cell r="EE15"/>
          <cell r="EF15"/>
          <cell r="EG15"/>
          <cell r="EH15"/>
          <cell r="EI15"/>
          <cell r="EJ15"/>
          <cell r="EK15"/>
          <cell r="EL15"/>
          <cell r="EM15"/>
          <cell r="EN15"/>
          <cell r="EO15"/>
          <cell r="EP15"/>
          <cell r="EQ15"/>
          <cell r="ER15"/>
          <cell r="ES15"/>
          <cell r="ET15"/>
          <cell r="EU15"/>
          <cell r="EV15"/>
          <cell r="EW15"/>
          <cell r="EX15"/>
          <cell r="EY15"/>
          <cell r="EZ15"/>
          <cell r="FA15"/>
          <cell r="FB15"/>
          <cell r="FC15"/>
          <cell r="FD15"/>
          <cell r="FE15"/>
          <cell r="FF15"/>
          <cell r="FG15"/>
          <cell r="FH15">
            <v>2232.29</v>
          </cell>
          <cell r="FI15">
            <v>2335.6</v>
          </cell>
          <cell r="FJ15">
            <v>223.23</v>
          </cell>
          <cell r="FK15">
            <v>0</v>
          </cell>
          <cell r="FL15">
            <v>30.58</v>
          </cell>
          <cell r="FM15">
            <v>0</v>
          </cell>
          <cell r="FN15">
            <v>0</v>
          </cell>
          <cell r="FO15"/>
          <cell r="FP15">
            <v>103.31</v>
          </cell>
          <cell r="FQ15">
            <v>0</v>
          </cell>
          <cell r="FR15"/>
          <cell r="FS15"/>
          <cell r="FT15"/>
          <cell r="FU15">
            <v>925.2</v>
          </cell>
          <cell r="FV15"/>
          <cell r="FW15"/>
          <cell r="FX15"/>
          <cell r="FY15"/>
          <cell r="FZ15"/>
          <cell r="GA15"/>
          <cell r="GB15"/>
          <cell r="GC15"/>
          <cell r="GD15"/>
          <cell r="GE15"/>
          <cell r="GF15"/>
          <cell r="GG15"/>
          <cell r="GH15"/>
          <cell r="GI15">
            <v>0</v>
          </cell>
          <cell r="GJ15">
            <v>0</v>
          </cell>
          <cell r="GK15"/>
          <cell r="GL15">
            <v>131.71</v>
          </cell>
          <cell r="GM15"/>
          <cell r="GN15">
            <v>0</v>
          </cell>
          <cell r="GO15">
            <v>0</v>
          </cell>
          <cell r="GP15"/>
          <cell r="GQ15"/>
          <cell r="GR15"/>
          <cell r="GS15"/>
          <cell r="GT15"/>
          <cell r="GU15"/>
          <cell r="GV15"/>
          <cell r="GW15"/>
          <cell r="GX15"/>
          <cell r="GY15"/>
          <cell r="GZ15"/>
          <cell r="HA15"/>
          <cell r="HB15"/>
          <cell r="HC15"/>
          <cell r="HD15"/>
          <cell r="HE15"/>
          <cell r="HF15"/>
          <cell r="HG15"/>
          <cell r="HH15"/>
          <cell r="HI15"/>
          <cell r="HJ15"/>
          <cell r="HK15"/>
          <cell r="HL15"/>
          <cell r="HM15"/>
          <cell r="HN15">
            <v>1414.03</v>
          </cell>
          <cell r="HO15">
            <v>921.57</v>
          </cell>
          <cell r="HP15"/>
          <cell r="HQ15"/>
          <cell r="HR15">
            <v>921.57</v>
          </cell>
          <cell r="HS15"/>
          <cell r="HT15"/>
          <cell r="HU15"/>
          <cell r="HV15">
            <v>150.6825</v>
          </cell>
          <cell r="HW15">
            <v>200.91</v>
          </cell>
          <cell r="HX15">
            <v>50.227499999999999</v>
          </cell>
          <cell r="HY15"/>
          <cell r="IA15">
            <v>550</v>
          </cell>
          <cell r="IB15">
            <v>50.227499999999999</v>
          </cell>
          <cell r="IC15"/>
          <cell r="IG15"/>
          <cell r="IH15"/>
          <cell r="II15">
            <v>2232.29</v>
          </cell>
          <cell r="IJ15">
            <v>0</v>
          </cell>
          <cell r="IK15">
            <v>0</v>
          </cell>
          <cell r="IL15">
            <v>0</v>
          </cell>
          <cell r="IM15">
            <v>0</v>
          </cell>
          <cell r="IN15">
            <v>0</v>
          </cell>
          <cell r="IO15">
            <v>2313</v>
          </cell>
          <cell r="IP15" t="str">
            <v>OK</v>
          </cell>
        </row>
        <row r="16">
          <cell r="F16" t="str">
            <v>AMODEO GORDILLO ANGIE ESTEFANI</v>
          </cell>
          <cell r="G16">
            <v>37214</v>
          </cell>
          <cell r="H16" t="str">
            <v>F</v>
          </cell>
          <cell r="I16" t="str">
            <v>DOCUMENTACION Y VISTO BUENO</v>
          </cell>
          <cell r="J16" t="str">
            <v>OFICINA PRINCIPAL</v>
          </cell>
          <cell r="K16" t="str">
            <v>01OFP</v>
          </cell>
          <cell r="L16" t="str">
            <v>OFICINA PRINCIPAL</v>
          </cell>
          <cell r="M16">
            <v>100001</v>
          </cell>
          <cell r="N16" t="str">
            <v>Agenciamiento General</v>
          </cell>
          <cell r="O16">
            <v>1</v>
          </cell>
          <cell r="P16" t="str">
            <v>001OP</v>
          </cell>
          <cell r="Q16" t="str">
            <v>ADMINISTRACION</v>
          </cell>
          <cell r="R16">
            <v>1</v>
          </cell>
          <cell r="S16" t="str">
            <v>003DVB</v>
          </cell>
          <cell r="T16" t="str">
            <v>ADMINISTRACION</v>
          </cell>
          <cell r="U16" t="str">
            <v>EMPLEADO</v>
          </cell>
          <cell r="V16" t="str">
            <v>ASISTENTE DE VISTO BUENO</v>
          </cell>
          <cell r="W16" t="str">
            <v>POR INCREMENTO DE ACTIVIDADES</v>
          </cell>
          <cell r="X16"/>
          <cell r="Y16" t="str">
            <v>BANCO DE CREDITO</v>
          </cell>
          <cell r="Z16" t="str">
            <v>45512587047026</v>
          </cell>
          <cell r="AA16"/>
          <cell r="AB16"/>
          <cell r="AC16">
            <v>46002</v>
          </cell>
          <cell r="AD16"/>
          <cell r="AE16"/>
          <cell r="AF16" t="str">
            <v>PROFUTURO MIXTA</v>
          </cell>
          <cell r="AG16" t="str">
            <v>672120AAGDD6</v>
          </cell>
          <cell r="AH16"/>
          <cell r="AI16"/>
          <cell r="AJ16"/>
          <cell r="AK16"/>
          <cell r="AL16"/>
          <cell r="AM16"/>
          <cell r="AN16"/>
          <cell r="AO16"/>
          <cell r="AP16" t="str">
            <v>NO</v>
          </cell>
          <cell r="AQ16"/>
          <cell r="AR16" t="str">
            <v/>
          </cell>
          <cell r="AS16" t="str">
            <v>NO</v>
          </cell>
          <cell r="AT16">
            <v>1500</v>
          </cell>
          <cell r="AU16">
            <v>30</v>
          </cell>
          <cell r="AV16">
            <v>0</v>
          </cell>
          <cell r="AW16">
            <v>0</v>
          </cell>
          <cell r="AX16"/>
          <cell r="AY16"/>
          <cell r="AZ16">
            <v>0</v>
          </cell>
          <cell r="BA16">
            <v>0</v>
          </cell>
          <cell r="BB16"/>
          <cell r="BC16"/>
          <cell r="BD16"/>
          <cell r="BE16"/>
          <cell r="BF16"/>
          <cell r="BG16"/>
          <cell r="BH16">
            <v>0</v>
          </cell>
          <cell r="BI16"/>
          <cell r="BJ16"/>
          <cell r="BK16"/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/>
          <cell r="BQ16"/>
          <cell r="BR16"/>
          <cell r="BS16"/>
          <cell r="BT16">
            <v>0</v>
          </cell>
          <cell r="BU16">
            <v>240</v>
          </cell>
          <cell r="BV16">
            <v>1500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/>
          <cell r="CD16"/>
          <cell r="CE16"/>
          <cell r="CF16"/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/>
          <cell r="CP16"/>
          <cell r="CQ16"/>
          <cell r="CR16"/>
          <cell r="CS16"/>
          <cell r="CT16"/>
          <cell r="CU16"/>
          <cell r="CV16"/>
          <cell r="CW16"/>
          <cell r="CX16">
            <v>0</v>
          </cell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>
            <v>0</v>
          </cell>
          <cell r="DJ16"/>
          <cell r="DK16"/>
          <cell r="DL16"/>
          <cell r="DM16"/>
          <cell r="DN16"/>
          <cell r="DO16"/>
          <cell r="DP16"/>
          <cell r="DQ16"/>
          <cell r="DR16"/>
          <cell r="DS16"/>
          <cell r="DT16"/>
          <cell r="DU16"/>
          <cell r="DV16"/>
          <cell r="DW16"/>
          <cell r="DX16"/>
          <cell r="DY16"/>
          <cell r="DZ16"/>
          <cell r="EA16"/>
          <cell r="EB16"/>
          <cell r="EC16"/>
          <cell r="ED16"/>
          <cell r="EE16"/>
          <cell r="EF16"/>
          <cell r="EG16"/>
          <cell r="EH16"/>
          <cell r="EI16"/>
          <cell r="EJ16"/>
          <cell r="EK16"/>
          <cell r="EL16"/>
          <cell r="EM16"/>
          <cell r="EN16"/>
          <cell r="EO16"/>
          <cell r="EP16"/>
          <cell r="EQ16"/>
          <cell r="ER16"/>
          <cell r="ES16"/>
          <cell r="ET16"/>
          <cell r="EU16"/>
          <cell r="EV16"/>
          <cell r="EW16"/>
          <cell r="EX16"/>
          <cell r="EY16"/>
          <cell r="EZ16"/>
          <cell r="FA16"/>
          <cell r="FB16"/>
          <cell r="FC16"/>
          <cell r="FD16"/>
          <cell r="FE16"/>
          <cell r="FF16"/>
          <cell r="FG16"/>
          <cell r="FH16">
            <v>1500</v>
          </cell>
          <cell r="FI16">
            <v>1500</v>
          </cell>
          <cell r="FJ16">
            <v>150</v>
          </cell>
          <cell r="FK16">
            <v>0</v>
          </cell>
          <cell r="FL16">
            <v>20.55</v>
          </cell>
          <cell r="FM16">
            <v>0</v>
          </cell>
          <cell r="FN16">
            <v>0</v>
          </cell>
          <cell r="FO16"/>
          <cell r="FP16">
            <v>0</v>
          </cell>
          <cell r="FQ16">
            <v>0</v>
          </cell>
          <cell r="FR16"/>
          <cell r="FS16"/>
          <cell r="FT16"/>
          <cell r="FU16">
            <v>600</v>
          </cell>
          <cell r="FV16"/>
          <cell r="FW16"/>
          <cell r="FX16"/>
          <cell r="FY16"/>
          <cell r="FZ16"/>
          <cell r="GA16"/>
          <cell r="GB16"/>
          <cell r="GC16"/>
          <cell r="GD16"/>
          <cell r="GE16"/>
          <cell r="GF16"/>
          <cell r="GG16"/>
          <cell r="GH16"/>
          <cell r="GI16">
            <v>0</v>
          </cell>
          <cell r="GJ16">
            <v>0</v>
          </cell>
          <cell r="GK16"/>
          <cell r="GL16">
            <v>0</v>
          </cell>
          <cell r="GM16"/>
          <cell r="GN16">
            <v>0</v>
          </cell>
          <cell r="GO16">
            <v>0</v>
          </cell>
          <cell r="GP16"/>
          <cell r="GQ16"/>
          <cell r="GR16"/>
          <cell r="GS16"/>
          <cell r="GT16"/>
          <cell r="GU16"/>
          <cell r="GV16"/>
          <cell r="GW16"/>
          <cell r="GX16"/>
          <cell r="GY16"/>
          <cell r="GZ16"/>
          <cell r="HA16"/>
          <cell r="HB16"/>
          <cell r="HC16"/>
          <cell r="HD16"/>
          <cell r="HE16"/>
          <cell r="HF16"/>
          <cell r="HG16"/>
          <cell r="HH16"/>
          <cell r="HI16"/>
          <cell r="HJ16"/>
          <cell r="HK16"/>
          <cell r="HL16"/>
          <cell r="HM16"/>
          <cell r="HN16">
            <v>770.55</v>
          </cell>
          <cell r="HO16">
            <v>729.45</v>
          </cell>
          <cell r="HP16"/>
          <cell r="HQ16"/>
          <cell r="HR16">
            <v>729.45</v>
          </cell>
          <cell r="HS16"/>
          <cell r="HT16"/>
          <cell r="HU16"/>
          <cell r="HV16">
            <v>135</v>
          </cell>
          <cell r="HW16">
            <v>135</v>
          </cell>
          <cell r="HX16">
            <v>0</v>
          </cell>
          <cell r="HY16"/>
          <cell r="IA16">
            <v>0</v>
          </cell>
          <cell r="IB16">
            <v>0</v>
          </cell>
          <cell r="IC16"/>
          <cell r="IG16"/>
          <cell r="IH16"/>
          <cell r="II16">
            <v>1500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1500</v>
          </cell>
          <cell r="IP16" t="str">
            <v>OK</v>
          </cell>
        </row>
        <row r="17">
          <cell r="F17" t="str">
            <v>ANTAYHUA GRABIEL ISAAC ISMAEL</v>
          </cell>
          <cell r="G17">
            <v>33313</v>
          </cell>
          <cell r="H17" t="str">
            <v>M</v>
          </cell>
          <cell r="I17" t="str">
            <v>CONTABILIDAD</v>
          </cell>
          <cell r="J17" t="str">
            <v>OFICINA PRINCIPAL</v>
          </cell>
          <cell r="K17" t="str">
            <v>01OFP</v>
          </cell>
          <cell r="L17" t="str">
            <v>OFICINA PRINCIPAL</v>
          </cell>
          <cell r="M17">
            <v>100001</v>
          </cell>
          <cell r="N17" t="str">
            <v>Agenciamiento General</v>
          </cell>
          <cell r="O17">
            <v>1</v>
          </cell>
          <cell r="P17" t="str">
            <v>002AD</v>
          </cell>
          <cell r="Q17" t="str">
            <v>ADMINISTRACION</v>
          </cell>
          <cell r="R17">
            <v>1</v>
          </cell>
          <cell r="S17" t="str">
            <v>007CON</v>
          </cell>
          <cell r="T17" t="str">
            <v>CONTABILIDAD</v>
          </cell>
          <cell r="U17" t="str">
            <v>EMPLEADO</v>
          </cell>
          <cell r="V17" t="str">
            <v>ANALISTA CONTABILIDAD</v>
          </cell>
          <cell r="W17" t="str">
            <v>INDETERMINADO</v>
          </cell>
          <cell r="X17"/>
          <cell r="Y17" t="str">
            <v>BANCO FALABELLA</v>
          </cell>
          <cell r="Z17" t="str">
            <v>05488882888377755034</v>
          </cell>
          <cell r="AA17"/>
          <cell r="AB17"/>
          <cell r="AC17">
            <v>43525</v>
          </cell>
          <cell r="AD17"/>
          <cell r="AE17"/>
          <cell r="AF17" t="str">
            <v>HABITAT MIXTA</v>
          </cell>
          <cell r="AG17" t="str">
            <v>633111IAGAB3</v>
          </cell>
          <cell r="AH17"/>
          <cell r="AI17"/>
          <cell r="AJ17"/>
          <cell r="AK17"/>
          <cell r="AL17"/>
          <cell r="AM17"/>
          <cell r="AN17"/>
          <cell r="AO17"/>
          <cell r="AP17" t="str">
            <v>SI</v>
          </cell>
          <cell r="AQ17"/>
          <cell r="AR17" t="str">
            <v/>
          </cell>
          <cell r="AS17" t="str">
            <v>NO</v>
          </cell>
          <cell r="AT17">
            <v>3500</v>
          </cell>
          <cell r="AU17">
            <v>30</v>
          </cell>
          <cell r="AV17">
            <v>0</v>
          </cell>
          <cell r="AW17">
            <v>0</v>
          </cell>
          <cell r="AX17"/>
          <cell r="AY17"/>
          <cell r="AZ17">
            <v>0</v>
          </cell>
          <cell r="BA17">
            <v>0</v>
          </cell>
          <cell r="BB17"/>
          <cell r="BC17"/>
          <cell r="BD17"/>
          <cell r="BE17"/>
          <cell r="BF17"/>
          <cell r="BG17"/>
          <cell r="BH17">
            <v>0</v>
          </cell>
          <cell r="BI17"/>
          <cell r="BJ17"/>
          <cell r="BK17"/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/>
          <cell r="BQ17"/>
          <cell r="BR17"/>
          <cell r="BS17"/>
          <cell r="BT17">
            <v>0</v>
          </cell>
          <cell r="BU17">
            <v>240</v>
          </cell>
          <cell r="BV17">
            <v>3500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/>
          <cell r="CD17"/>
          <cell r="CE17"/>
          <cell r="CF17"/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/>
          <cell r="CP17"/>
          <cell r="CQ17"/>
          <cell r="CR17"/>
          <cell r="CS17"/>
          <cell r="CT17"/>
          <cell r="CU17"/>
          <cell r="CV17"/>
          <cell r="CW17"/>
          <cell r="CX17">
            <v>0</v>
          </cell>
          <cell r="CY17"/>
          <cell r="CZ17"/>
          <cell r="DA17"/>
          <cell r="DB17"/>
          <cell r="DC17"/>
          <cell r="DD17"/>
          <cell r="DE17"/>
          <cell r="DF17"/>
          <cell r="DG17"/>
          <cell r="DH17"/>
          <cell r="DI17">
            <v>0</v>
          </cell>
          <cell r="DJ17"/>
          <cell r="DK17"/>
          <cell r="DL17"/>
          <cell r="DM17"/>
          <cell r="DN17"/>
          <cell r="DO17"/>
          <cell r="DP17"/>
          <cell r="DQ17"/>
          <cell r="DR17"/>
          <cell r="DS17"/>
          <cell r="DT17"/>
          <cell r="DU17"/>
          <cell r="DV17"/>
          <cell r="DW17"/>
          <cell r="DX17"/>
          <cell r="DY17"/>
          <cell r="DZ17"/>
          <cell r="EA17"/>
          <cell r="EB17"/>
          <cell r="EC17"/>
          <cell r="ED17"/>
          <cell r="EE17"/>
          <cell r="EF17"/>
          <cell r="EG17"/>
          <cell r="EH17"/>
          <cell r="EI17"/>
          <cell r="EJ17"/>
          <cell r="EK17"/>
          <cell r="EL17"/>
          <cell r="EM17"/>
          <cell r="EN17"/>
          <cell r="EO17"/>
          <cell r="EP17"/>
          <cell r="EQ17"/>
          <cell r="ER17"/>
          <cell r="ES17"/>
          <cell r="ET17"/>
          <cell r="EU17"/>
          <cell r="EV17"/>
          <cell r="EW17"/>
          <cell r="EX17"/>
          <cell r="EY17"/>
          <cell r="EZ17"/>
          <cell r="FA17"/>
          <cell r="FB17"/>
          <cell r="FC17"/>
          <cell r="FD17"/>
          <cell r="FE17"/>
          <cell r="FF17"/>
          <cell r="FG17"/>
          <cell r="FH17">
            <v>3500</v>
          </cell>
          <cell r="FI17">
            <v>3500</v>
          </cell>
          <cell r="FJ17">
            <v>350</v>
          </cell>
          <cell r="FK17">
            <v>0</v>
          </cell>
          <cell r="FL17">
            <v>47.95</v>
          </cell>
          <cell r="FM17">
            <v>0</v>
          </cell>
          <cell r="FN17">
            <v>73.08</v>
          </cell>
          <cell r="FO17"/>
          <cell r="FP17">
            <v>0</v>
          </cell>
          <cell r="FQ17">
            <v>0</v>
          </cell>
          <cell r="FR17"/>
          <cell r="FS17"/>
          <cell r="FT17"/>
          <cell r="FU17">
            <v>1400</v>
          </cell>
          <cell r="FV17"/>
          <cell r="FW17"/>
          <cell r="FX17"/>
          <cell r="FY17"/>
          <cell r="FZ17"/>
          <cell r="GA17"/>
          <cell r="GB17"/>
          <cell r="GC17"/>
          <cell r="GD17"/>
          <cell r="GE17"/>
          <cell r="GF17"/>
          <cell r="GG17"/>
          <cell r="GH17"/>
          <cell r="GI17">
            <v>0</v>
          </cell>
          <cell r="GJ17">
            <v>0</v>
          </cell>
          <cell r="GK17"/>
          <cell r="GL17">
            <v>0</v>
          </cell>
          <cell r="GM17"/>
          <cell r="GN17">
            <v>0</v>
          </cell>
          <cell r="GO17">
            <v>0</v>
          </cell>
          <cell r="GP17"/>
          <cell r="GQ17"/>
          <cell r="GR17"/>
          <cell r="GS17"/>
          <cell r="GT17"/>
          <cell r="GU17"/>
          <cell r="GV17"/>
          <cell r="GW17"/>
          <cell r="GX17"/>
          <cell r="GY17"/>
          <cell r="GZ17"/>
          <cell r="HA17"/>
          <cell r="HB17"/>
          <cell r="HC17"/>
          <cell r="HD17"/>
          <cell r="HE17"/>
          <cell r="HF17"/>
          <cell r="HG17"/>
          <cell r="HH17"/>
          <cell r="HI17"/>
          <cell r="HJ17"/>
          <cell r="HK17"/>
          <cell r="HL17"/>
          <cell r="HM17"/>
          <cell r="HN17">
            <v>1871.03</v>
          </cell>
          <cell r="HO17">
            <v>1628.97</v>
          </cell>
          <cell r="HP17"/>
          <cell r="HQ17"/>
          <cell r="HR17">
            <v>1628.97</v>
          </cell>
          <cell r="HS17"/>
          <cell r="HT17"/>
          <cell r="HU17"/>
          <cell r="HV17">
            <v>236.25</v>
          </cell>
          <cell r="HW17">
            <v>315</v>
          </cell>
          <cell r="HX17">
            <v>78.75</v>
          </cell>
          <cell r="HY17"/>
          <cell r="IA17">
            <v>550</v>
          </cell>
          <cell r="IB17">
            <v>78.75</v>
          </cell>
          <cell r="IC17"/>
          <cell r="IG17"/>
          <cell r="IH17"/>
          <cell r="II17">
            <v>3500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3500</v>
          </cell>
          <cell r="IP17" t="str">
            <v>OK</v>
          </cell>
        </row>
        <row r="18">
          <cell r="F18" t="str">
            <v>AVALOS MORANTE KATHERINE ALEXANDRA</v>
          </cell>
          <cell r="G18">
            <v>34503</v>
          </cell>
          <cell r="H18" t="str">
            <v>F</v>
          </cell>
          <cell r="I18" t="str">
            <v>COMERCIAL</v>
          </cell>
          <cell r="J18" t="str">
            <v>OFICINA PRINCIPAL</v>
          </cell>
          <cell r="K18" t="str">
            <v>01OFP</v>
          </cell>
          <cell r="L18" t="str">
            <v>OFICINA PRINCIPAL</v>
          </cell>
          <cell r="M18">
            <v>100001</v>
          </cell>
          <cell r="N18" t="str">
            <v>Agenciamiento General</v>
          </cell>
          <cell r="O18">
            <v>1</v>
          </cell>
          <cell r="P18" t="str">
            <v>003VE</v>
          </cell>
          <cell r="Q18" t="str">
            <v>VENTAS</v>
          </cell>
          <cell r="R18">
            <v>1</v>
          </cell>
          <cell r="S18" t="str">
            <v>006VEN</v>
          </cell>
          <cell r="T18" t="str">
            <v>COMERCIAL- VENTAS</v>
          </cell>
          <cell r="U18" t="str">
            <v>EMPLEADO</v>
          </cell>
          <cell r="V18" t="str">
            <v>JEFE DE LOGISTICA INTEGRAL</v>
          </cell>
          <cell r="W18" t="str">
            <v>INDETERMINADO</v>
          </cell>
          <cell r="X18"/>
          <cell r="Y18" t="str">
            <v>BANCO DE CREDITO</v>
          </cell>
          <cell r="Z18" t="str">
            <v>19338719164064</v>
          </cell>
          <cell r="AA18"/>
          <cell r="AB18"/>
          <cell r="AC18">
            <v>43497</v>
          </cell>
          <cell r="AD18"/>
          <cell r="AE18"/>
          <cell r="AF18" t="str">
            <v>PRIMA MIXTA</v>
          </cell>
          <cell r="AG18" t="str">
            <v>345010KAMLA9</v>
          </cell>
          <cell r="AH18"/>
          <cell r="AI18"/>
          <cell r="AJ18"/>
          <cell r="AK18"/>
          <cell r="AL18"/>
          <cell r="AM18"/>
          <cell r="AN18"/>
          <cell r="AO18"/>
          <cell r="AP18" t="str">
            <v>SI</v>
          </cell>
          <cell r="AQ18"/>
          <cell r="AR18" t="str">
            <v/>
          </cell>
          <cell r="AS18" t="str">
            <v>NO</v>
          </cell>
          <cell r="AT18">
            <v>10000</v>
          </cell>
          <cell r="AU18">
            <v>30</v>
          </cell>
          <cell r="AV18">
            <v>0</v>
          </cell>
          <cell r="AW18">
            <v>0</v>
          </cell>
          <cell r="AX18"/>
          <cell r="AY18"/>
          <cell r="AZ18">
            <v>0</v>
          </cell>
          <cell r="BA18">
            <v>0</v>
          </cell>
          <cell r="BB18"/>
          <cell r="BC18"/>
          <cell r="BD18"/>
          <cell r="BE18"/>
          <cell r="BF18"/>
          <cell r="BG18"/>
          <cell r="BH18">
            <v>0</v>
          </cell>
          <cell r="BI18"/>
          <cell r="BJ18"/>
          <cell r="BK18"/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/>
          <cell r="BQ18"/>
          <cell r="BR18"/>
          <cell r="BS18"/>
          <cell r="BT18">
            <v>0</v>
          </cell>
          <cell r="BU18">
            <v>240</v>
          </cell>
          <cell r="BV18">
            <v>10000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/>
          <cell r="CD18"/>
          <cell r="CE18"/>
          <cell r="CF18"/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/>
          <cell r="CP18"/>
          <cell r="CQ18"/>
          <cell r="CR18"/>
          <cell r="CS18"/>
          <cell r="CT18"/>
          <cell r="CU18"/>
          <cell r="CV18"/>
          <cell r="CW18"/>
          <cell r="CX18">
            <v>0</v>
          </cell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>
            <v>0</v>
          </cell>
          <cell r="DJ18"/>
          <cell r="DK18"/>
          <cell r="DL18"/>
          <cell r="DM18"/>
          <cell r="DN18"/>
          <cell r="DO18"/>
          <cell r="DP18"/>
          <cell r="DQ18"/>
          <cell r="DR18"/>
          <cell r="DS18"/>
          <cell r="DT18"/>
          <cell r="DU18"/>
          <cell r="DV18"/>
          <cell r="DW18"/>
          <cell r="DX18"/>
          <cell r="DY18"/>
          <cell r="DZ18"/>
          <cell r="EA18"/>
          <cell r="EB18"/>
          <cell r="EC18"/>
          <cell r="ED18"/>
          <cell r="EE18"/>
          <cell r="EF18"/>
          <cell r="EG18"/>
          <cell r="EH18"/>
          <cell r="EI18"/>
          <cell r="EJ18"/>
          <cell r="EK18"/>
          <cell r="EL18"/>
          <cell r="EM18"/>
          <cell r="EN18"/>
          <cell r="EO18"/>
          <cell r="EP18"/>
          <cell r="EQ18"/>
          <cell r="ER18"/>
          <cell r="ES18"/>
          <cell r="ET18"/>
          <cell r="EU18"/>
          <cell r="EV18"/>
          <cell r="EW18"/>
          <cell r="EX18"/>
          <cell r="EY18"/>
          <cell r="EZ18"/>
          <cell r="FA18"/>
          <cell r="FB18"/>
          <cell r="FC18"/>
          <cell r="FD18"/>
          <cell r="FE18"/>
          <cell r="FF18"/>
          <cell r="FG18"/>
          <cell r="FH18">
            <v>10000</v>
          </cell>
          <cell r="FI18">
            <v>10000</v>
          </cell>
          <cell r="FJ18">
            <v>1000</v>
          </cell>
          <cell r="FK18">
            <v>0</v>
          </cell>
          <cell r="FL18">
            <v>137</v>
          </cell>
          <cell r="FM18">
            <v>0</v>
          </cell>
          <cell r="FN18">
            <v>1062.42</v>
          </cell>
          <cell r="FO18"/>
          <cell r="FP18">
            <v>0</v>
          </cell>
          <cell r="FQ18">
            <v>0</v>
          </cell>
          <cell r="FR18"/>
          <cell r="FS18"/>
          <cell r="FT18"/>
          <cell r="FU18">
            <v>4000</v>
          </cell>
          <cell r="FV18"/>
          <cell r="FW18"/>
          <cell r="FX18"/>
          <cell r="FY18"/>
          <cell r="FZ18"/>
          <cell r="GA18"/>
          <cell r="GB18"/>
          <cell r="GC18"/>
          <cell r="GD18"/>
          <cell r="GE18"/>
          <cell r="GF18"/>
          <cell r="GG18"/>
          <cell r="GH18"/>
          <cell r="GI18">
            <v>0</v>
          </cell>
          <cell r="GJ18">
            <v>0</v>
          </cell>
          <cell r="GK18"/>
          <cell r="GL18">
            <v>0</v>
          </cell>
          <cell r="GM18"/>
          <cell r="GN18">
            <v>0</v>
          </cell>
          <cell r="GO18">
            <v>0</v>
          </cell>
          <cell r="GP18"/>
          <cell r="GQ18"/>
          <cell r="GR18"/>
          <cell r="GS18"/>
          <cell r="GT18"/>
          <cell r="GU18"/>
          <cell r="GV18"/>
          <cell r="GW18"/>
          <cell r="GX18"/>
          <cell r="GY18"/>
          <cell r="GZ18"/>
          <cell r="HA18"/>
          <cell r="HB18"/>
          <cell r="HC18"/>
          <cell r="HD18"/>
          <cell r="HE18"/>
          <cell r="HF18"/>
          <cell r="HG18"/>
          <cell r="HH18"/>
          <cell r="HI18"/>
          <cell r="HJ18"/>
          <cell r="HK18"/>
          <cell r="HL18"/>
          <cell r="HM18"/>
          <cell r="HN18">
            <v>6199.42</v>
          </cell>
          <cell r="HO18">
            <v>3800.58</v>
          </cell>
          <cell r="HP18"/>
          <cell r="HQ18"/>
          <cell r="HR18">
            <v>3800.58</v>
          </cell>
          <cell r="HS18"/>
          <cell r="HT18"/>
          <cell r="HU18"/>
          <cell r="HV18">
            <v>675</v>
          </cell>
          <cell r="HW18">
            <v>900</v>
          </cell>
          <cell r="HX18">
            <v>225</v>
          </cell>
          <cell r="HY18"/>
          <cell r="IA18">
            <v>550</v>
          </cell>
          <cell r="IB18">
            <v>225</v>
          </cell>
          <cell r="IC18"/>
          <cell r="IG18"/>
          <cell r="IH18"/>
          <cell r="II18">
            <v>10000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10000</v>
          </cell>
          <cell r="IP18" t="str">
            <v>OK</v>
          </cell>
        </row>
        <row r="19">
          <cell r="F19" t="str">
            <v>AYOS JUNGBLUTH  MARIANA</v>
          </cell>
          <cell r="G19">
            <v>25197</v>
          </cell>
          <cell r="H19" t="str">
            <v>F</v>
          </cell>
          <cell r="I19" t="str">
            <v>COMERCIAL</v>
          </cell>
          <cell r="J19" t="str">
            <v>OFICINA PRINCIPAL</v>
          </cell>
          <cell r="K19" t="str">
            <v>01OFP</v>
          </cell>
          <cell r="L19" t="str">
            <v>OFICINA PRINCIPAL</v>
          </cell>
          <cell r="M19">
            <v>100001</v>
          </cell>
          <cell r="N19" t="str">
            <v>Agenciamiento General</v>
          </cell>
          <cell r="O19">
            <v>1</v>
          </cell>
          <cell r="P19" t="str">
            <v>003VE</v>
          </cell>
          <cell r="Q19" t="str">
            <v>VENTAS</v>
          </cell>
          <cell r="R19">
            <v>1</v>
          </cell>
          <cell r="S19" t="str">
            <v>006VEN</v>
          </cell>
          <cell r="T19" t="str">
            <v>COMERCIAL- VENTAS</v>
          </cell>
          <cell r="U19" t="str">
            <v>EMPLEADO</v>
          </cell>
          <cell r="V19" t="str">
            <v>ASESOR COMERCIAL EXPO</v>
          </cell>
          <cell r="W19" t="str">
            <v>INDETERMINADO</v>
          </cell>
          <cell r="X19"/>
          <cell r="Y19" t="str">
            <v>BANCO DE CREDITO</v>
          </cell>
          <cell r="Z19" t="str">
            <v>19139024898087</v>
          </cell>
          <cell r="AA19"/>
          <cell r="AB19"/>
          <cell r="AC19">
            <v>43003</v>
          </cell>
          <cell r="AD19"/>
          <cell r="AE19"/>
          <cell r="AF19" t="str">
            <v>HABITAT</v>
          </cell>
          <cell r="AG19" t="str">
            <v>251950MAJSG6</v>
          </cell>
          <cell r="AH19"/>
          <cell r="AI19"/>
          <cell r="AJ19"/>
          <cell r="AK19"/>
          <cell r="AL19"/>
          <cell r="AM19"/>
          <cell r="AN19"/>
          <cell r="AO19"/>
          <cell r="AP19" t="str">
            <v>SI</v>
          </cell>
          <cell r="AQ19"/>
          <cell r="AR19" t="str">
            <v/>
          </cell>
          <cell r="AS19" t="str">
            <v>NO</v>
          </cell>
          <cell r="AT19">
            <v>12000</v>
          </cell>
          <cell r="AU19">
            <v>19</v>
          </cell>
          <cell r="AV19">
            <v>0</v>
          </cell>
          <cell r="AW19">
            <v>11</v>
          </cell>
          <cell r="AX19"/>
          <cell r="AY19"/>
          <cell r="AZ19">
            <v>0</v>
          </cell>
          <cell r="BA19">
            <v>0</v>
          </cell>
          <cell r="BB19"/>
          <cell r="BC19"/>
          <cell r="BD19"/>
          <cell r="BE19"/>
          <cell r="BF19"/>
          <cell r="BG19"/>
          <cell r="BH19">
            <v>0</v>
          </cell>
          <cell r="BI19"/>
          <cell r="BJ19"/>
          <cell r="BK19"/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/>
          <cell r="BQ19"/>
          <cell r="BR19"/>
          <cell r="BS19"/>
          <cell r="BT19">
            <v>0</v>
          </cell>
          <cell r="BU19">
            <v>152</v>
          </cell>
          <cell r="BV19">
            <v>7600</v>
          </cell>
          <cell r="BW19">
            <v>0</v>
          </cell>
          <cell r="BX19">
            <v>0</v>
          </cell>
          <cell r="BY19">
            <v>4400</v>
          </cell>
          <cell r="BZ19">
            <v>0</v>
          </cell>
          <cell r="CA19">
            <v>0</v>
          </cell>
          <cell r="CB19">
            <v>0</v>
          </cell>
          <cell r="CC19"/>
          <cell r="CD19"/>
          <cell r="CE19"/>
          <cell r="CF19"/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/>
          <cell r="CP19"/>
          <cell r="CQ19"/>
          <cell r="CR19"/>
          <cell r="CS19"/>
          <cell r="CT19"/>
          <cell r="CU19"/>
          <cell r="CV19"/>
          <cell r="CW19"/>
          <cell r="CX19">
            <v>0</v>
          </cell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>
            <v>0</v>
          </cell>
          <cell r="DJ19"/>
          <cell r="DK19"/>
          <cell r="DL19"/>
          <cell r="DM19"/>
          <cell r="DN19"/>
          <cell r="DO19"/>
          <cell r="DP19"/>
          <cell r="DQ19"/>
          <cell r="DR19"/>
          <cell r="DS19"/>
          <cell r="DT19"/>
          <cell r="DU19"/>
          <cell r="DV19"/>
          <cell r="DW19"/>
          <cell r="DX19"/>
          <cell r="DY19"/>
          <cell r="DZ19"/>
          <cell r="EA19"/>
          <cell r="EB19"/>
          <cell r="EC19"/>
          <cell r="ED19"/>
          <cell r="EE19"/>
          <cell r="EF19"/>
          <cell r="EG19"/>
          <cell r="EH19"/>
          <cell r="EI19"/>
          <cell r="EJ19"/>
          <cell r="EK19"/>
          <cell r="EL19"/>
          <cell r="EM19"/>
          <cell r="EN19"/>
          <cell r="EO19"/>
          <cell r="EP19"/>
          <cell r="EQ19"/>
          <cell r="ER19"/>
          <cell r="ES19"/>
          <cell r="ET19"/>
          <cell r="EU19"/>
          <cell r="EV19"/>
          <cell r="EW19"/>
          <cell r="EX19"/>
          <cell r="EY19"/>
          <cell r="EZ19"/>
          <cell r="FA19"/>
          <cell r="FB19"/>
          <cell r="FC19"/>
          <cell r="FD19"/>
          <cell r="FE19"/>
          <cell r="FF19"/>
          <cell r="FG19"/>
          <cell r="FH19">
            <v>12000</v>
          </cell>
          <cell r="FI19">
            <v>12000</v>
          </cell>
          <cell r="FJ19">
            <v>1200</v>
          </cell>
          <cell r="FK19">
            <v>176.4</v>
          </cell>
          <cell r="FL19">
            <v>164.4</v>
          </cell>
          <cell r="FM19">
            <v>0</v>
          </cell>
          <cell r="FN19">
            <v>1444.09</v>
          </cell>
          <cell r="FO19"/>
          <cell r="FP19">
            <v>0</v>
          </cell>
          <cell r="FQ19">
            <v>0</v>
          </cell>
          <cell r="FR19"/>
          <cell r="FS19"/>
          <cell r="FT19"/>
          <cell r="FU19">
            <v>4800</v>
          </cell>
          <cell r="FV19"/>
          <cell r="FW19"/>
          <cell r="FX19"/>
          <cell r="FY19"/>
          <cell r="FZ19"/>
          <cell r="GA19"/>
          <cell r="GB19"/>
          <cell r="GC19"/>
          <cell r="GD19"/>
          <cell r="GE19"/>
          <cell r="GF19"/>
          <cell r="GG19"/>
          <cell r="GH19"/>
          <cell r="GI19">
            <v>0</v>
          </cell>
          <cell r="GJ19">
            <v>0</v>
          </cell>
          <cell r="GK19"/>
          <cell r="GL19">
            <v>99.59</v>
          </cell>
          <cell r="GM19"/>
          <cell r="GN19">
            <v>232.09</v>
          </cell>
          <cell r="GO19">
            <v>62.8</v>
          </cell>
          <cell r="GP19"/>
          <cell r="GQ19"/>
          <cell r="GR19"/>
          <cell r="GS19"/>
          <cell r="GT19"/>
          <cell r="GU19"/>
          <cell r="GV19"/>
          <cell r="GW19"/>
          <cell r="GX19"/>
          <cell r="GY19"/>
          <cell r="GZ19"/>
          <cell r="HA19"/>
          <cell r="HB19"/>
          <cell r="HC19"/>
          <cell r="HD19"/>
          <cell r="HE19"/>
          <cell r="HF19"/>
          <cell r="HG19"/>
          <cell r="HH19"/>
          <cell r="HI19"/>
          <cell r="HJ19"/>
          <cell r="HK19"/>
          <cell r="HL19"/>
          <cell r="HM19"/>
          <cell r="HN19">
            <v>8179.37</v>
          </cell>
          <cell r="HO19">
            <v>3820.63</v>
          </cell>
          <cell r="HP19"/>
          <cell r="HQ19"/>
          <cell r="HR19">
            <v>3820.63</v>
          </cell>
          <cell r="HS19"/>
          <cell r="HT19"/>
          <cell r="HU19"/>
          <cell r="HV19">
            <v>810</v>
          </cell>
          <cell r="HW19">
            <v>1080</v>
          </cell>
          <cell r="HX19">
            <v>270</v>
          </cell>
          <cell r="HY19"/>
          <cell r="IA19">
            <v>550</v>
          </cell>
          <cell r="IB19">
            <v>270</v>
          </cell>
          <cell r="IC19"/>
          <cell r="IH19"/>
          <cell r="II19">
            <v>12000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12000</v>
          </cell>
          <cell r="IP19" t="str">
            <v>OK</v>
          </cell>
        </row>
        <row r="20">
          <cell r="F20" t="str">
            <v xml:space="preserve">BALDOCEDA COLQUI YESENIA FLORA </v>
          </cell>
          <cell r="G20">
            <v>30884</v>
          </cell>
          <cell r="H20" t="str">
            <v>F</v>
          </cell>
          <cell r="I20" t="str">
            <v>ADMINISTRACIÓN</v>
          </cell>
          <cell r="J20" t="str">
            <v>OFICINA PRINCIPAL</v>
          </cell>
          <cell r="K20" t="str">
            <v>01OFP</v>
          </cell>
          <cell r="L20" t="str">
            <v>OFICINA PRINCIPAL</v>
          </cell>
          <cell r="M20">
            <v>100001</v>
          </cell>
          <cell r="N20" t="str">
            <v>Agenciamiento General</v>
          </cell>
          <cell r="O20">
            <v>1</v>
          </cell>
          <cell r="P20" t="str">
            <v>002AD</v>
          </cell>
          <cell r="Q20" t="str">
            <v>ADMINISTRACION</v>
          </cell>
          <cell r="R20">
            <v>1</v>
          </cell>
          <cell r="S20" t="str">
            <v>012ADM</v>
          </cell>
          <cell r="T20" t="str">
            <v>ADMINISTRACION</v>
          </cell>
          <cell r="U20" t="str">
            <v>OBRERO</v>
          </cell>
          <cell r="V20" t="str">
            <v>AUXILIAR DE LIMPIEZA</v>
          </cell>
          <cell r="W20" t="str">
            <v>INDETERMINADO</v>
          </cell>
          <cell r="X20"/>
          <cell r="Y20" t="str">
            <v>BANCO DE CREDITO</v>
          </cell>
          <cell r="Z20" t="str">
            <v>19196721921008</v>
          </cell>
          <cell r="AA20"/>
          <cell r="AB20"/>
          <cell r="AC20">
            <v>44935</v>
          </cell>
          <cell r="AD20"/>
          <cell r="AE20"/>
          <cell r="AF20" t="str">
            <v>HABITAT MIXTA</v>
          </cell>
          <cell r="AG20" t="str">
            <v>308820YBCDQ9</v>
          </cell>
          <cell r="AH20"/>
          <cell r="AI20"/>
          <cell r="AJ20"/>
          <cell r="AK20"/>
          <cell r="AL20"/>
          <cell r="AM20"/>
          <cell r="AN20"/>
          <cell r="AO20"/>
          <cell r="AP20" t="str">
            <v>NO</v>
          </cell>
          <cell r="AQ20"/>
          <cell r="AR20" t="str">
            <v/>
          </cell>
          <cell r="AS20" t="str">
            <v>SI</v>
          </cell>
          <cell r="AT20">
            <v>1800</v>
          </cell>
          <cell r="AU20">
            <v>30</v>
          </cell>
          <cell r="AV20">
            <v>0</v>
          </cell>
          <cell r="AW20">
            <v>0</v>
          </cell>
          <cell r="AX20"/>
          <cell r="AY20"/>
          <cell r="AZ20">
            <v>0</v>
          </cell>
          <cell r="BA20">
            <v>0</v>
          </cell>
          <cell r="BB20"/>
          <cell r="BC20"/>
          <cell r="BD20"/>
          <cell r="BE20"/>
          <cell r="BF20"/>
          <cell r="BG20"/>
          <cell r="BH20">
            <v>0</v>
          </cell>
          <cell r="BI20"/>
          <cell r="BJ20"/>
          <cell r="BK20"/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/>
          <cell r="BQ20"/>
          <cell r="BR20"/>
          <cell r="BS20"/>
          <cell r="BT20">
            <v>0</v>
          </cell>
          <cell r="BU20">
            <v>240</v>
          </cell>
          <cell r="BV20">
            <v>1800</v>
          </cell>
          <cell r="BW20">
            <v>113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/>
          <cell r="CD20"/>
          <cell r="CE20"/>
          <cell r="CF20"/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/>
          <cell r="CP20"/>
          <cell r="CQ20"/>
          <cell r="CR20"/>
          <cell r="CS20"/>
          <cell r="CT20"/>
          <cell r="CU20"/>
          <cell r="CV20"/>
          <cell r="CW20"/>
          <cell r="CX20">
            <v>0</v>
          </cell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>
            <v>0</v>
          </cell>
          <cell r="DJ20"/>
          <cell r="DK20"/>
          <cell r="DL20"/>
          <cell r="DM20"/>
          <cell r="DN20"/>
          <cell r="DO20"/>
          <cell r="DP20"/>
          <cell r="DQ20"/>
          <cell r="DR20"/>
          <cell r="DS20"/>
          <cell r="DT20"/>
          <cell r="DU20"/>
          <cell r="DV20"/>
          <cell r="DW20"/>
          <cell r="DX20"/>
          <cell r="DY20"/>
          <cell r="DZ20"/>
          <cell r="EA20"/>
          <cell r="EB20"/>
          <cell r="EC20"/>
          <cell r="ED20"/>
          <cell r="EE20"/>
          <cell r="EF20"/>
          <cell r="EG20"/>
          <cell r="EH20"/>
          <cell r="EI20"/>
          <cell r="EJ20"/>
          <cell r="EK20"/>
          <cell r="EL20"/>
          <cell r="EM20"/>
          <cell r="EN20"/>
          <cell r="EO20"/>
          <cell r="EP20"/>
          <cell r="EQ20"/>
          <cell r="ER20"/>
          <cell r="ES20"/>
          <cell r="ET20"/>
          <cell r="EU20"/>
          <cell r="EV20"/>
          <cell r="EW20"/>
          <cell r="EX20"/>
          <cell r="EY20"/>
          <cell r="EZ20"/>
          <cell r="FA20"/>
          <cell r="FB20"/>
          <cell r="FC20"/>
          <cell r="FD20"/>
          <cell r="FE20"/>
          <cell r="FF20"/>
          <cell r="FG20"/>
          <cell r="FH20">
            <v>1913</v>
          </cell>
          <cell r="FI20">
            <v>1913</v>
          </cell>
          <cell r="FJ20">
            <v>191.3</v>
          </cell>
          <cell r="FK20">
            <v>0</v>
          </cell>
          <cell r="FL20">
            <v>26.21</v>
          </cell>
          <cell r="FM20">
            <v>0</v>
          </cell>
          <cell r="FN20">
            <v>0</v>
          </cell>
          <cell r="FO20"/>
          <cell r="FP20">
            <v>0</v>
          </cell>
          <cell r="FQ20">
            <v>0</v>
          </cell>
          <cell r="FR20"/>
          <cell r="FS20"/>
          <cell r="FT20"/>
          <cell r="FU20">
            <v>765.2</v>
          </cell>
          <cell r="FV20"/>
          <cell r="FW20"/>
          <cell r="FX20"/>
          <cell r="FY20"/>
          <cell r="FZ20"/>
          <cell r="GA20"/>
          <cell r="GB20"/>
          <cell r="GC20"/>
          <cell r="GD20"/>
          <cell r="GE20"/>
          <cell r="GF20"/>
          <cell r="GG20"/>
          <cell r="GH20"/>
          <cell r="GI20">
            <v>0</v>
          </cell>
          <cell r="GJ20">
            <v>0</v>
          </cell>
          <cell r="GK20"/>
          <cell r="GL20">
            <v>0</v>
          </cell>
          <cell r="GM20"/>
          <cell r="GN20">
            <v>0</v>
          </cell>
          <cell r="GO20">
            <v>0</v>
          </cell>
          <cell r="GP20"/>
          <cell r="GQ20"/>
          <cell r="GR20"/>
          <cell r="GS20"/>
          <cell r="GT20"/>
          <cell r="GU20"/>
          <cell r="GV20"/>
          <cell r="GW20"/>
          <cell r="GX20"/>
          <cell r="GY20"/>
          <cell r="GZ20"/>
          <cell r="HA20"/>
          <cell r="HB20"/>
          <cell r="HC20"/>
          <cell r="HD20"/>
          <cell r="HE20"/>
          <cell r="HF20"/>
          <cell r="HG20"/>
          <cell r="HH20"/>
          <cell r="HI20"/>
          <cell r="HJ20"/>
          <cell r="HK20"/>
          <cell r="HL20"/>
          <cell r="HM20"/>
          <cell r="HN20">
            <v>982.71</v>
          </cell>
          <cell r="HO20">
            <v>930.29</v>
          </cell>
          <cell r="HP20"/>
          <cell r="HQ20"/>
          <cell r="HR20">
            <v>930.29</v>
          </cell>
          <cell r="HS20"/>
          <cell r="HT20"/>
          <cell r="HU20"/>
          <cell r="HV20">
            <v>172.17</v>
          </cell>
          <cell r="HW20">
            <v>172.17</v>
          </cell>
          <cell r="HX20">
            <v>0</v>
          </cell>
          <cell r="HY20"/>
          <cell r="IA20">
            <v>0</v>
          </cell>
          <cell r="IB20">
            <v>0</v>
          </cell>
          <cell r="IC20"/>
          <cell r="IG20"/>
          <cell r="IH20"/>
          <cell r="II20">
            <v>1913</v>
          </cell>
          <cell r="IJ20">
            <v>0</v>
          </cell>
          <cell r="IK20">
            <v>0</v>
          </cell>
          <cell r="IL20">
            <v>0</v>
          </cell>
          <cell r="IM20">
            <v>0</v>
          </cell>
          <cell r="IN20">
            <v>0</v>
          </cell>
          <cell r="IO20">
            <v>1913</v>
          </cell>
          <cell r="IP20" t="str">
            <v>OK</v>
          </cell>
        </row>
        <row r="21">
          <cell r="F21" t="str">
            <v>BARRANZUELA SANTOS MELISSA ANTONED</v>
          </cell>
          <cell r="G21">
            <v>33606</v>
          </cell>
          <cell r="H21" t="str">
            <v>F</v>
          </cell>
          <cell r="I21" t="str">
            <v>COBRANZAS Y FACTURACIÓN</v>
          </cell>
          <cell r="J21" t="str">
            <v>OFICINA PRINCIPAL</v>
          </cell>
          <cell r="K21" t="str">
            <v>01OFP</v>
          </cell>
          <cell r="L21" t="str">
            <v>OFICINA PRINCIPAL</v>
          </cell>
          <cell r="M21">
            <v>100001</v>
          </cell>
          <cell r="N21" t="str">
            <v>Agenciamiento General</v>
          </cell>
          <cell r="O21">
            <v>1</v>
          </cell>
          <cell r="P21" t="str">
            <v>002AD</v>
          </cell>
          <cell r="Q21" t="str">
            <v>ADMINISTRACION</v>
          </cell>
          <cell r="R21">
            <v>1</v>
          </cell>
          <cell r="S21" t="str">
            <v>011COB</v>
          </cell>
          <cell r="T21" t="str">
            <v>COBRANZAS</v>
          </cell>
          <cell r="U21" t="str">
            <v>EMPLEADO</v>
          </cell>
          <cell r="V21" t="str">
            <v>ANALISTA DE COBRANZAS Y FACTURACION</v>
          </cell>
          <cell r="W21" t="str">
            <v>INDETERMINADO</v>
          </cell>
          <cell r="X21"/>
          <cell r="Y21" t="str">
            <v>BANCO DE CREDITO</v>
          </cell>
          <cell r="Z21" t="str">
            <v>19171058934099</v>
          </cell>
          <cell r="AA21"/>
          <cell r="AB21"/>
          <cell r="AC21">
            <v>43374</v>
          </cell>
          <cell r="AD21"/>
          <cell r="AE21"/>
          <cell r="AF21" t="str">
            <v>PRIMA MIXTA</v>
          </cell>
          <cell r="AG21" t="str">
            <v>636040MBSRT5</v>
          </cell>
          <cell r="AH21"/>
          <cell r="AI21"/>
          <cell r="AJ21"/>
          <cell r="AK21"/>
          <cell r="AL21"/>
          <cell r="AM21"/>
          <cell r="AN21"/>
          <cell r="AO21"/>
          <cell r="AP21" t="str">
            <v>SI</v>
          </cell>
          <cell r="AQ21"/>
          <cell r="AR21" t="str">
            <v/>
          </cell>
          <cell r="AS21" t="str">
            <v>NO</v>
          </cell>
          <cell r="AT21">
            <v>3200</v>
          </cell>
          <cell r="AU21">
            <v>30</v>
          </cell>
          <cell r="AV21">
            <v>0</v>
          </cell>
          <cell r="AW21">
            <v>0</v>
          </cell>
          <cell r="AX21"/>
          <cell r="AY21"/>
          <cell r="AZ21">
            <v>0</v>
          </cell>
          <cell r="BA21">
            <v>0</v>
          </cell>
          <cell r="BB21"/>
          <cell r="BC21"/>
          <cell r="BD21"/>
          <cell r="BE21"/>
          <cell r="BF21"/>
          <cell r="BG21"/>
          <cell r="BH21">
            <v>0</v>
          </cell>
          <cell r="BI21"/>
          <cell r="BJ21"/>
          <cell r="BK21"/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/>
          <cell r="BQ21"/>
          <cell r="BR21"/>
          <cell r="BS21"/>
          <cell r="BT21">
            <v>0</v>
          </cell>
          <cell r="BU21">
            <v>240</v>
          </cell>
          <cell r="BV21">
            <v>3200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/>
          <cell r="CD21"/>
          <cell r="CE21"/>
          <cell r="CF21"/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/>
          <cell r="CP21"/>
          <cell r="CQ21"/>
          <cell r="CR21"/>
          <cell r="CS21"/>
          <cell r="CT21"/>
          <cell r="CU21"/>
          <cell r="CV21"/>
          <cell r="CW21"/>
          <cell r="CX21">
            <v>0</v>
          </cell>
          <cell r="CY21"/>
          <cell r="CZ21"/>
          <cell r="DA21"/>
          <cell r="DB21"/>
          <cell r="DC21"/>
          <cell r="DD21"/>
          <cell r="DE21"/>
          <cell r="DF21"/>
          <cell r="DG21"/>
          <cell r="DH21"/>
          <cell r="DI21">
            <v>0</v>
          </cell>
          <cell r="DJ21"/>
          <cell r="DK21"/>
          <cell r="DL21"/>
          <cell r="DM21"/>
          <cell r="DN21"/>
          <cell r="DO21"/>
          <cell r="DP21"/>
          <cell r="DQ21"/>
          <cell r="DR21"/>
          <cell r="DS21"/>
          <cell r="DT21"/>
          <cell r="DU21"/>
          <cell r="DV21"/>
          <cell r="DW21"/>
          <cell r="DX21"/>
          <cell r="DY21"/>
          <cell r="DZ21"/>
          <cell r="EA21"/>
          <cell r="EB21"/>
          <cell r="EC21"/>
          <cell r="ED21"/>
          <cell r="EE21"/>
          <cell r="EF21"/>
          <cell r="EG21"/>
          <cell r="EH21"/>
          <cell r="EI21"/>
          <cell r="EJ21"/>
          <cell r="EK21"/>
          <cell r="EL21"/>
          <cell r="EM21"/>
          <cell r="EN21"/>
          <cell r="EO21"/>
          <cell r="EP21"/>
          <cell r="EQ21"/>
          <cell r="ER21"/>
          <cell r="ES21"/>
          <cell r="ET21"/>
          <cell r="EU21"/>
          <cell r="EV21"/>
          <cell r="EW21"/>
          <cell r="EX21"/>
          <cell r="EY21"/>
          <cell r="EZ21"/>
          <cell r="FA21"/>
          <cell r="FB21"/>
          <cell r="FC21"/>
          <cell r="FD21"/>
          <cell r="FE21"/>
          <cell r="FF21"/>
          <cell r="FG21"/>
          <cell r="FH21">
            <v>3200</v>
          </cell>
          <cell r="FI21">
            <v>3200</v>
          </cell>
          <cell r="FJ21">
            <v>320</v>
          </cell>
          <cell r="FK21">
            <v>0</v>
          </cell>
          <cell r="FL21">
            <v>43.84</v>
          </cell>
          <cell r="FM21">
            <v>0</v>
          </cell>
          <cell r="FN21">
            <v>44.88</v>
          </cell>
          <cell r="FO21"/>
          <cell r="FP21">
            <v>0</v>
          </cell>
          <cell r="FQ21">
            <v>0</v>
          </cell>
          <cell r="FR21"/>
          <cell r="FS21"/>
          <cell r="FT21"/>
          <cell r="FU21">
            <v>1280</v>
          </cell>
          <cell r="FV21"/>
          <cell r="FW21"/>
          <cell r="FX21"/>
          <cell r="FY21"/>
          <cell r="FZ21"/>
          <cell r="GA21"/>
          <cell r="GB21"/>
          <cell r="GC21"/>
          <cell r="GD21"/>
          <cell r="GE21"/>
          <cell r="GF21"/>
          <cell r="GG21"/>
          <cell r="GH21"/>
          <cell r="GI21">
            <v>0</v>
          </cell>
          <cell r="GJ21">
            <v>0</v>
          </cell>
          <cell r="GK21"/>
          <cell r="GL21">
            <v>0</v>
          </cell>
          <cell r="GM21"/>
          <cell r="GN21">
            <v>0</v>
          </cell>
          <cell r="GO21">
            <v>0</v>
          </cell>
          <cell r="GP21"/>
          <cell r="GQ21"/>
          <cell r="GR21"/>
          <cell r="GS21"/>
          <cell r="GT21"/>
          <cell r="GU21"/>
          <cell r="GV21"/>
          <cell r="GW21"/>
          <cell r="GX21"/>
          <cell r="GY21"/>
          <cell r="GZ21"/>
          <cell r="HA21"/>
          <cell r="HB21"/>
          <cell r="HC21"/>
          <cell r="HD21"/>
          <cell r="HE21"/>
          <cell r="HF21"/>
          <cell r="HG21"/>
          <cell r="HH21"/>
          <cell r="HI21"/>
          <cell r="HJ21"/>
          <cell r="HK21"/>
          <cell r="HL21"/>
          <cell r="HM21"/>
          <cell r="HN21">
            <v>1688.72</v>
          </cell>
          <cell r="HO21">
            <v>1511.28</v>
          </cell>
          <cell r="HP21"/>
          <cell r="HQ21"/>
          <cell r="HR21">
            <v>1511.28</v>
          </cell>
          <cell r="HS21"/>
          <cell r="HT21"/>
          <cell r="HU21"/>
          <cell r="HV21">
            <v>216</v>
          </cell>
          <cell r="HW21">
            <v>288</v>
          </cell>
          <cell r="HX21">
            <v>72</v>
          </cell>
          <cell r="HY21"/>
          <cell r="IA21">
            <v>550</v>
          </cell>
          <cell r="IB21">
            <v>72</v>
          </cell>
          <cell r="IC21"/>
          <cell r="IH21"/>
          <cell r="II21">
            <v>3200</v>
          </cell>
          <cell r="IJ21">
            <v>0</v>
          </cell>
          <cell r="IK21">
            <v>0</v>
          </cell>
          <cell r="IL21">
            <v>0</v>
          </cell>
          <cell r="IM21">
            <v>0</v>
          </cell>
          <cell r="IN21">
            <v>0</v>
          </cell>
          <cell r="IO21">
            <v>3200</v>
          </cell>
          <cell r="IP21" t="str">
            <v>OK</v>
          </cell>
        </row>
        <row r="22">
          <cell r="F22" t="str">
            <v>BAZAN ANAMPA JOE RAUL</v>
          </cell>
          <cell r="G22">
            <v>34509</v>
          </cell>
          <cell r="H22" t="str">
            <v>M</v>
          </cell>
          <cell r="I22" t="str">
            <v>TESORERIA</v>
          </cell>
          <cell r="J22" t="str">
            <v>OFICINA PRINCIPAL</v>
          </cell>
          <cell r="K22" t="str">
            <v>01OFP</v>
          </cell>
          <cell r="L22" t="str">
            <v>OFICINA PRINCIPAL</v>
          </cell>
          <cell r="M22">
            <v>100001</v>
          </cell>
          <cell r="N22" t="str">
            <v>Agenciamiento General</v>
          </cell>
          <cell r="O22">
            <v>1</v>
          </cell>
          <cell r="P22" t="str">
            <v>002AD</v>
          </cell>
          <cell r="Q22" t="str">
            <v>ADMINISTRACION</v>
          </cell>
          <cell r="R22">
            <v>1</v>
          </cell>
          <cell r="S22" t="str">
            <v>012ADM</v>
          </cell>
          <cell r="T22" t="str">
            <v>TESORERIA</v>
          </cell>
          <cell r="U22" t="str">
            <v>EMPLEADO</v>
          </cell>
          <cell r="V22" t="str">
            <v>COORDINADOR DE TESORERIA</v>
          </cell>
          <cell r="W22" t="str">
            <v>POR INCREMENTO DE ACTIVIDADES</v>
          </cell>
          <cell r="X22"/>
          <cell r="Y22" t="str">
            <v>BANCO DE CREDITO</v>
          </cell>
          <cell r="Z22" t="str">
            <v>19299855952095</v>
          </cell>
          <cell r="AA22"/>
          <cell r="AB22"/>
          <cell r="AC22">
            <v>46024</v>
          </cell>
          <cell r="AD22"/>
          <cell r="AE22"/>
          <cell r="AF22" t="str">
            <v>PROFUTURO MIXTA</v>
          </cell>
          <cell r="AG22" t="str">
            <v>645071JBAAM7</v>
          </cell>
          <cell r="AH22"/>
          <cell r="AI22"/>
          <cell r="AJ22"/>
          <cell r="AK22"/>
          <cell r="AL22"/>
          <cell r="AM22"/>
          <cell r="AN22"/>
          <cell r="AO22"/>
          <cell r="AP22" t="str">
            <v>NO</v>
          </cell>
          <cell r="AQ22"/>
          <cell r="AR22" t="str">
            <v/>
          </cell>
          <cell r="AS22" t="str">
            <v>SI</v>
          </cell>
          <cell r="AT22">
            <v>5000</v>
          </cell>
          <cell r="AU22">
            <v>30</v>
          </cell>
          <cell r="AV22">
            <v>0</v>
          </cell>
          <cell r="AW22">
            <v>0</v>
          </cell>
          <cell r="AX22"/>
          <cell r="AY22"/>
          <cell r="AZ22">
            <v>0</v>
          </cell>
          <cell r="BA22">
            <v>0</v>
          </cell>
          <cell r="BB22"/>
          <cell r="BC22"/>
          <cell r="BD22"/>
          <cell r="BE22"/>
          <cell r="BF22"/>
          <cell r="BG22"/>
          <cell r="BH22">
            <v>0</v>
          </cell>
          <cell r="BI22"/>
          <cell r="BJ22"/>
          <cell r="BK22"/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/>
          <cell r="BQ22"/>
          <cell r="BR22"/>
          <cell r="BS22"/>
          <cell r="BT22">
            <v>4.33</v>
          </cell>
          <cell r="BU22">
            <v>240</v>
          </cell>
          <cell r="BV22">
            <v>5000</v>
          </cell>
          <cell r="BW22">
            <v>113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/>
          <cell r="CD22"/>
          <cell r="CE22"/>
          <cell r="CF22"/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/>
          <cell r="CP22"/>
          <cell r="CQ22"/>
          <cell r="CR22"/>
          <cell r="CS22"/>
          <cell r="CT22"/>
          <cell r="CU22"/>
          <cell r="CV22"/>
          <cell r="CW22"/>
          <cell r="CX22">
            <v>0</v>
          </cell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>
            <v>0</v>
          </cell>
          <cell r="DJ22"/>
          <cell r="DK22"/>
          <cell r="DL22"/>
          <cell r="DM22"/>
          <cell r="DN22"/>
          <cell r="DO22"/>
          <cell r="DP22"/>
          <cell r="DQ22"/>
          <cell r="DR22"/>
          <cell r="DS22"/>
          <cell r="DT22"/>
          <cell r="DU22"/>
          <cell r="DV22"/>
          <cell r="DW22"/>
          <cell r="DX22"/>
          <cell r="DY22"/>
          <cell r="DZ22"/>
          <cell r="EA22"/>
          <cell r="EB22"/>
          <cell r="EC22"/>
          <cell r="ED22"/>
          <cell r="EE22"/>
          <cell r="EF22"/>
          <cell r="EG22"/>
          <cell r="EH22"/>
          <cell r="EI22"/>
          <cell r="EJ22"/>
          <cell r="EK22"/>
          <cell r="EL22"/>
          <cell r="EM22"/>
          <cell r="EN22"/>
          <cell r="EO22"/>
          <cell r="EP22"/>
          <cell r="EQ22"/>
          <cell r="ER22"/>
          <cell r="ES22"/>
          <cell r="ET22"/>
          <cell r="EU22"/>
          <cell r="EV22"/>
          <cell r="EW22"/>
          <cell r="EX22"/>
          <cell r="EY22"/>
          <cell r="EZ22"/>
          <cell r="FA22"/>
          <cell r="FB22"/>
          <cell r="FC22"/>
          <cell r="FD22"/>
          <cell r="FE22"/>
          <cell r="FF22"/>
          <cell r="FG22"/>
          <cell r="FH22">
            <v>5022.79</v>
          </cell>
          <cell r="FI22">
            <v>5113</v>
          </cell>
          <cell r="FJ22">
            <v>502.28</v>
          </cell>
          <cell r="FK22">
            <v>0</v>
          </cell>
          <cell r="FL22">
            <v>68.81</v>
          </cell>
          <cell r="FM22">
            <v>0</v>
          </cell>
          <cell r="FN22">
            <v>245.26</v>
          </cell>
          <cell r="FO22"/>
          <cell r="FP22">
            <v>90.21</v>
          </cell>
          <cell r="FQ22">
            <v>0</v>
          </cell>
          <cell r="FR22"/>
          <cell r="FS22"/>
          <cell r="FT22"/>
          <cell r="FU22">
            <v>2045.2</v>
          </cell>
          <cell r="FV22"/>
          <cell r="FW22"/>
          <cell r="FX22"/>
          <cell r="FY22"/>
          <cell r="FZ22"/>
          <cell r="GA22"/>
          <cell r="GB22"/>
          <cell r="GC22"/>
          <cell r="GD22"/>
          <cell r="GE22"/>
          <cell r="GF22"/>
          <cell r="GG22"/>
          <cell r="GH22"/>
          <cell r="GI22">
            <v>0</v>
          </cell>
          <cell r="GJ22">
            <v>0</v>
          </cell>
          <cell r="GK22"/>
          <cell r="GL22">
            <v>0</v>
          </cell>
          <cell r="GM22"/>
          <cell r="GN22">
            <v>0</v>
          </cell>
          <cell r="GO22">
            <v>0</v>
          </cell>
          <cell r="GP22"/>
          <cell r="GQ22"/>
          <cell r="GR22"/>
          <cell r="GS22"/>
          <cell r="GT22"/>
          <cell r="GU22"/>
          <cell r="GV22"/>
          <cell r="GW22"/>
          <cell r="GX22"/>
          <cell r="GY22"/>
          <cell r="GZ22"/>
          <cell r="HA22"/>
          <cell r="HB22"/>
          <cell r="HC22"/>
          <cell r="HD22"/>
          <cell r="HE22"/>
          <cell r="HF22"/>
          <cell r="HG22"/>
          <cell r="HH22"/>
          <cell r="HI22"/>
          <cell r="HJ22"/>
          <cell r="HK22"/>
          <cell r="HL22"/>
          <cell r="HM22"/>
          <cell r="HN22">
            <v>2951.76</v>
          </cell>
          <cell r="HO22">
            <v>2161.2399999999998</v>
          </cell>
          <cell r="HP22"/>
          <cell r="HQ22"/>
          <cell r="HR22">
            <v>2161.2399999999998</v>
          </cell>
          <cell r="HS22"/>
          <cell r="HT22"/>
          <cell r="HU22"/>
          <cell r="HV22">
            <v>452.05</v>
          </cell>
          <cell r="HW22">
            <v>452.05</v>
          </cell>
          <cell r="HX22">
            <v>0</v>
          </cell>
          <cell r="HY22"/>
          <cell r="IA22">
            <v>0</v>
          </cell>
          <cell r="IB22">
            <v>0</v>
          </cell>
          <cell r="IC22"/>
          <cell r="IH22"/>
          <cell r="II22">
            <v>5022.79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5113</v>
          </cell>
          <cell r="IP22" t="str">
            <v>OK</v>
          </cell>
        </row>
        <row r="23">
          <cell r="F23" t="str">
            <v>BELUPU GUTIERREZ CARLO DANIEL</v>
          </cell>
          <cell r="G23">
            <v>32317</v>
          </cell>
          <cell r="H23" t="str">
            <v>F</v>
          </cell>
          <cell r="I23" t="str">
            <v>COMPRAS Y BODEGA</v>
          </cell>
          <cell r="J23" t="str">
            <v>OFICINA PRINCIPAL</v>
          </cell>
          <cell r="K23" t="str">
            <v>01OFP</v>
          </cell>
          <cell r="L23" t="str">
            <v>OFICINA PRINCIPAL</v>
          </cell>
          <cell r="M23">
            <v>100001</v>
          </cell>
          <cell r="N23" t="str">
            <v>Agenciamiento Marítimo</v>
          </cell>
          <cell r="O23">
            <v>1</v>
          </cell>
          <cell r="P23" t="str">
            <v>001OP</v>
          </cell>
          <cell r="Q23" t="str">
            <v xml:space="preserve">OPERACIONES </v>
          </cell>
          <cell r="R23">
            <v>0</v>
          </cell>
          <cell r="S23" t="str">
            <v>003DVB</v>
          </cell>
          <cell r="T23" t="str">
            <v>COMPRAS</v>
          </cell>
          <cell r="U23" t="str">
            <v>EMPLEADO</v>
          </cell>
          <cell r="V23" t="str">
            <v>ANALISTA DE COMPRAS</v>
          </cell>
          <cell r="W23" t="str">
            <v>POR INCREMENTO DE ACTIVIDADES</v>
          </cell>
          <cell r="X23"/>
          <cell r="Y23" t="str">
            <v>BANCO BBVA</v>
          </cell>
          <cell r="Z23" t="str">
            <v>01105700022234451572</v>
          </cell>
          <cell r="AA23"/>
          <cell r="AB23"/>
          <cell r="AC23">
            <v>45541</v>
          </cell>
          <cell r="AD23"/>
          <cell r="AE23"/>
          <cell r="AF23" t="str">
            <v>PROFUTURO</v>
          </cell>
          <cell r="AG23" t="str">
            <v>623151CBGUI7</v>
          </cell>
          <cell r="AH23"/>
          <cell r="AI23"/>
          <cell r="AJ23"/>
          <cell r="AK23"/>
          <cell r="AL23"/>
          <cell r="AM23"/>
          <cell r="AN23"/>
          <cell r="AO23"/>
          <cell r="AP23" t="str">
            <v>SI</v>
          </cell>
          <cell r="AQ23"/>
          <cell r="AR23" t="str">
            <v/>
          </cell>
          <cell r="AS23" t="str">
            <v>NO</v>
          </cell>
          <cell r="AT23">
            <v>3100</v>
          </cell>
          <cell r="AU23">
            <v>30</v>
          </cell>
          <cell r="AV23">
            <v>0</v>
          </cell>
          <cell r="AW23">
            <v>0</v>
          </cell>
          <cell r="AX23"/>
          <cell r="AY23"/>
          <cell r="AZ23">
            <v>0</v>
          </cell>
          <cell r="BA23">
            <v>0</v>
          </cell>
          <cell r="BB23"/>
          <cell r="BC23"/>
          <cell r="BD23"/>
          <cell r="BE23"/>
          <cell r="BF23"/>
          <cell r="BG23"/>
          <cell r="BH23">
            <v>6</v>
          </cell>
          <cell r="BI23"/>
          <cell r="BJ23"/>
          <cell r="BK23"/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/>
          <cell r="BQ23"/>
          <cell r="BR23"/>
          <cell r="BS23"/>
          <cell r="BT23">
            <v>0</v>
          </cell>
          <cell r="BU23">
            <v>240</v>
          </cell>
          <cell r="BV23">
            <v>3100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/>
          <cell r="CD23"/>
          <cell r="CE23"/>
          <cell r="CF23"/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/>
          <cell r="CP23"/>
          <cell r="CQ23"/>
          <cell r="CR23"/>
          <cell r="CS23"/>
          <cell r="CT23"/>
          <cell r="CU23"/>
          <cell r="CV23"/>
          <cell r="CW23"/>
          <cell r="CX23">
            <v>54</v>
          </cell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>
            <v>0</v>
          </cell>
          <cell r="DJ23"/>
          <cell r="DK23"/>
          <cell r="DL23"/>
          <cell r="DM23"/>
          <cell r="DN23"/>
          <cell r="DO23"/>
          <cell r="DP23"/>
          <cell r="DQ23"/>
          <cell r="DR23"/>
          <cell r="DS23"/>
          <cell r="DT23"/>
          <cell r="DU23"/>
          <cell r="DV23"/>
          <cell r="DW23"/>
          <cell r="DX23"/>
          <cell r="DY23"/>
          <cell r="DZ23"/>
          <cell r="EA23"/>
          <cell r="EB23"/>
          <cell r="EC23"/>
          <cell r="ED23"/>
          <cell r="EE23"/>
          <cell r="EF23"/>
          <cell r="EG23"/>
          <cell r="EH23"/>
          <cell r="EI23"/>
          <cell r="EJ23"/>
          <cell r="EK23"/>
          <cell r="EL23"/>
          <cell r="EM23"/>
          <cell r="EN23"/>
          <cell r="EO23"/>
          <cell r="EP23"/>
          <cell r="EQ23"/>
          <cell r="ER23"/>
          <cell r="ES23"/>
          <cell r="ET23"/>
          <cell r="EU23"/>
          <cell r="EV23"/>
          <cell r="EW23"/>
          <cell r="EX23"/>
          <cell r="EY23"/>
          <cell r="EZ23"/>
          <cell r="FA23"/>
          <cell r="FB23"/>
          <cell r="FC23"/>
          <cell r="FD23"/>
          <cell r="FE23"/>
          <cell r="FF23"/>
          <cell r="FG23"/>
          <cell r="FH23">
            <v>3154</v>
          </cell>
          <cell r="FI23">
            <v>3154</v>
          </cell>
          <cell r="FJ23">
            <v>315.39999999999998</v>
          </cell>
          <cell r="FK23">
            <v>53.3</v>
          </cell>
          <cell r="FL23">
            <v>43.21</v>
          </cell>
          <cell r="FM23">
            <v>0</v>
          </cell>
          <cell r="FN23">
            <v>40.450000000000003</v>
          </cell>
          <cell r="FO23"/>
          <cell r="FP23">
            <v>0</v>
          </cell>
          <cell r="FQ23">
            <v>0</v>
          </cell>
          <cell r="FR23"/>
          <cell r="FS23"/>
          <cell r="FT23"/>
          <cell r="FU23">
            <v>1240</v>
          </cell>
          <cell r="FV23"/>
          <cell r="FW23"/>
          <cell r="FX23"/>
          <cell r="FY23"/>
          <cell r="FZ23"/>
          <cell r="GA23"/>
          <cell r="GB23"/>
          <cell r="GC23"/>
          <cell r="GD23"/>
          <cell r="GE23"/>
          <cell r="GF23"/>
          <cell r="GG23"/>
          <cell r="GH23"/>
          <cell r="GI23">
            <v>54</v>
          </cell>
          <cell r="GJ23">
            <v>24</v>
          </cell>
          <cell r="GK23"/>
          <cell r="GL23">
            <v>0</v>
          </cell>
          <cell r="GM23"/>
          <cell r="GN23">
            <v>0</v>
          </cell>
          <cell r="GO23">
            <v>0</v>
          </cell>
          <cell r="GP23"/>
          <cell r="GQ23"/>
          <cell r="GR23"/>
          <cell r="GS23"/>
          <cell r="GT23"/>
          <cell r="GU23"/>
          <cell r="GV23"/>
          <cell r="GW23"/>
          <cell r="GX23"/>
          <cell r="GY23"/>
          <cell r="GZ23"/>
          <cell r="HA23"/>
          <cell r="HB23"/>
          <cell r="HC23"/>
          <cell r="HD23"/>
          <cell r="HE23"/>
          <cell r="HF23"/>
          <cell r="HG23"/>
          <cell r="HH23"/>
          <cell r="HI23"/>
          <cell r="HJ23"/>
          <cell r="HK23"/>
          <cell r="HL23"/>
          <cell r="HM23"/>
          <cell r="HN23">
            <v>1770.36</v>
          </cell>
          <cell r="HO23">
            <v>1383.64</v>
          </cell>
          <cell r="HP23"/>
          <cell r="HQ23"/>
          <cell r="HR23">
            <v>1383.64</v>
          </cell>
          <cell r="HS23"/>
          <cell r="HT23"/>
          <cell r="HU23"/>
          <cell r="HV23">
            <v>212.89500000000001</v>
          </cell>
          <cell r="HW23">
            <v>283.86</v>
          </cell>
          <cell r="HX23">
            <v>70.965000000000003</v>
          </cell>
          <cell r="HY23"/>
          <cell r="IA23">
            <v>550</v>
          </cell>
          <cell r="IB23">
            <v>70.965000000000003</v>
          </cell>
          <cell r="IC23"/>
          <cell r="IG23"/>
          <cell r="IH23"/>
          <cell r="II23">
            <v>3100</v>
          </cell>
          <cell r="IJ23">
            <v>54</v>
          </cell>
          <cell r="IK23">
            <v>0</v>
          </cell>
          <cell r="IL23">
            <v>0</v>
          </cell>
          <cell r="IM23">
            <v>0</v>
          </cell>
          <cell r="IN23">
            <v>0</v>
          </cell>
          <cell r="IO23">
            <v>3100</v>
          </cell>
          <cell r="IP23" t="str">
            <v>OK</v>
          </cell>
        </row>
        <row r="24">
          <cell r="F24" t="str">
            <v>BENITES OTERO YRINNA</v>
          </cell>
          <cell r="G24">
            <v>34578</v>
          </cell>
          <cell r="H24" t="str">
            <v>F</v>
          </cell>
          <cell r="I24" t="str">
            <v>PROYECTO Y MEJORA CONTINUA</v>
          </cell>
          <cell r="J24" t="str">
            <v>OFICINA PRINCIPAL</v>
          </cell>
          <cell r="K24" t="str">
            <v>01OFP</v>
          </cell>
          <cell r="L24" t="str">
            <v>OFICINA PRINCIPAL</v>
          </cell>
          <cell r="M24">
            <v>100001</v>
          </cell>
          <cell r="N24" t="str">
            <v>Agenciamiento General</v>
          </cell>
          <cell r="O24">
            <v>1</v>
          </cell>
          <cell r="P24" t="str">
            <v>002AD</v>
          </cell>
          <cell r="Q24" t="str">
            <v>ADMINISTRACION</v>
          </cell>
          <cell r="R24">
            <v>1</v>
          </cell>
          <cell r="S24" t="str">
            <v>009SIS</v>
          </cell>
          <cell r="T24" t="str">
            <v>SISTEMAS</v>
          </cell>
          <cell r="U24" t="str">
            <v>EMPLEADO</v>
          </cell>
          <cell r="V24" t="str">
            <v>LIDER DE PROYECTOS</v>
          </cell>
          <cell r="W24" t="str">
            <v>POR INCREMENTO DE ACTIVIDADES</v>
          </cell>
          <cell r="X24"/>
          <cell r="Y24" t="str">
            <v>BANCO DE CREDITO</v>
          </cell>
          <cell r="Z24" t="str">
            <v>19192180427041</v>
          </cell>
          <cell r="AA24"/>
          <cell r="AB24"/>
          <cell r="AC24">
            <v>45181</v>
          </cell>
          <cell r="AD24"/>
          <cell r="AE24"/>
          <cell r="AF24" t="str">
            <v>PRIMA MIXTA</v>
          </cell>
          <cell r="AG24" t="str">
            <v>645760YBOIR0</v>
          </cell>
          <cell r="AH24"/>
          <cell r="AI24"/>
          <cell r="AJ24"/>
          <cell r="AK24"/>
          <cell r="AL24"/>
          <cell r="AM24"/>
          <cell r="AN24"/>
          <cell r="AO24"/>
          <cell r="AP24" t="str">
            <v>SI</v>
          </cell>
          <cell r="AQ24"/>
          <cell r="AR24" t="str">
            <v/>
          </cell>
          <cell r="AS24" t="str">
            <v>NO</v>
          </cell>
          <cell r="AT24">
            <v>4700</v>
          </cell>
          <cell r="AU24">
            <v>30</v>
          </cell>
          <cell r="AV24">
            <v>0</v>
          </cell>
          <cell r="AW24">
            <v>0</v>
          </cell>
          <cell r="AX24"/>
          <cell r="AY24"/>
          <cell r="AZ24">
            <v>0</v>
          </cell>
          <cell r="BA24">
            <v>0</v>
          </cell>
          <cell r="BB24"/>
          <cell r="BC24"/>
          <cell r="BD24"/>
          <cell r="BE24"/>
          <cell r="BF24"/>
          <cell r="BG24"/>
          <cell r="BH24">
            <v>0</v>
          </cell>
          <cell r="BI24"/>
          <cell r="BJ24"/>
          <cell r="BK24"/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/>
          <cell r="BQ24"/>
          <cell r="BR24"/>
          <cell r="BS24"/>
          <cell r="BT24">
            <v>0</v>
          </cell>
          <cell r="BU24">
            <v>240</v>
          </cell>
          <cell r="BV24">
            <v>4700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/>
          <cell r="CD24"/>
          <cell r="CE24"/>
          <cell r="CF24"/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/>
          <cell r="CP24"/>
          <cell r="CQ24"/>
          <cell r="CR24"/>
          <cell r="CS24"/>
          <cell r="CT24"/>
          <cell r="CU24"/>
          <cell r="CV24"/>
          <cell r="CW24"/>
          <cell r="CX24">
            <v>0</v>
          </cell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>
            <v>0</v>
          </cell>
          <cell r="DJ24"/>
          <cell r="DK24"/>
          <cell r="DL24"/>
          <cell r="DM24"/>
          <cell r="DN24"/>
          <cell r="DO24"/>
          <cell r="DP24"/>
          <cell r="DQ24"/>
          <cell r="DR24"/>
          <cell r="DS24"/>
          <cell r="DT24"/>
          <cell r="DU24"/>
          <cell r="DV24"/>
          <cell r="DW24"/>
          <cell r="DX24"/>
          <cell r="DY24"/>
          <cell r="DZ24"/>
          <cell r="EA24"/>
          <cell r="EB24"/>
          <cell r="EC24"/>
          <cell r="ED24"/>
          <cell r="EE24"/>
          <cell r="EF24"/>
          <cell r="EG24"/>
          <cell r="EH24"/>
          <cell r="EI24"/>
          <cell r="EJ24"/>
          <cell r="EK24"/>
          <cell r="EL24"/>
          <cell r="EM24"/>
          <cell r="EN24"/>
          <cell r="EO24"/>
          <cell r="EP24"/>
          <cell r="EQ24"/>
          <cell r="ER24"/>
          <cell r="ES24"/>
          <cell r="ET24"/>
          <cell r="EU24"/>
          <cell r="EV24"/>
          <cell r="EW24"/>
          <cell r="EX24"/>
          <cell r="EY24"/>
          <cell r="EZ24"/>
          <cell r="FA24"/>
          <cell r="FB24"/>
          <cell r="FC24"/>
          <cell r="FD24"/>
          <cell r="FE24"/>
          <cell r="FF24"/>
          <cell r="FG24"/>
          <cell r="FH24">
            <v>4700</v>
          </cell>
          <cell r="FI24">
            <v>4700</v>
          </cell>
          <cell r="FJ24">
            <v>470</v>
          </cell>
          <cell r="FK24">
            <v>0</v>
          </cell>
          <cell r="FL24">
            <v>64.39</v>
          </cell>
          <cell r="FM24">
            <v>0</v>
          </cell>
          <cell r="FN24">
            <v>188.4</v>
          </cell>
          <cell r="FO24"/>
          <cell r="FP24">
            <v>0</v>
          </cell>
          <cell r="FQ24">
            <v>0</v>
          </cell>
          <cell r="FR24"/>
          <cell r="FS24"/>
          <cell r="FT24"/>
          <cell r="FU24">
            <v>1880</v>
          </cell>
          <cell r="FV24"/>
          <cell r="FW24"/>
          <cell r="FX24"/>
          <cell r="FY24"/>
          <cell r="FZ24"/>
          <cell r="GA24"/>
          <cell r="GB24"/>
          <cell r="GC24"/>
          <cell r="GD24"/>
          <cell r="GE24"/>
          <cell r="GF24"/>
          <cell r="GG24"/>
          <cell r="GH24"/>
          <cell r="GI24">
            <v>0</v>
          </cell>
          <cell r="GJ24">
            <v>0</v>
          </cell>
          <cell r="GK24"/>
          <cell r="GL24">
            <v>0</v>
          </cell>
          <cell r="GM24"/>
          <cell r="GN24">
            <v>34.94</v>
          </cell>
          <cell r="GO24">
            <v>0</v>
          </cell>
          <cell r="GP24"/>
          <cell r="GQ24"/>
          <cell r="GR24"/>
          <cell r="GS24"/>
          <cell r="GT24"/>
          <cell r="GU24"/>
          <cell r="GV24"/>
          <cell r="GW24"/>
          <cell r="GX24"/>
          <cell r="GY24"/>
          <cell r="GZ24"/>
          <cell r="HA24"/>
          <cell r="HB24"/>
          <cell r="HC24"/>
          <cell r="HD24"/>
          <cell r="HE24"/>
          <cell r="HF24"/>
          <cell r="HG24"/>
          <cell r="HH24"/>
          <cell r="HI24"/>
          <cell r="HJ24"/>
          <cell r="HK24"/>
          <cell r="HL24"/>
          <cell r="HM24"/>
          <cell r="HN24">
            <v>2637.73</v>
          </cell>
          <cell r="HO24">
            <v>2062.27</v>
          </cell>
          <cell r="HP24"/>
          <cell r="HQ24"/>
          <cell r="HR24">
            <v>2062.27</v>
          </cell>
          <cell r="HS24"/>
          <cell r="HT24"/>
          <cell r="HU24"/>
          <cell r="HV24">
            <v>317.25</v>
          </cell>
          <cell r="HW24">
            <v>423</v>
          </cell>
          <cell r="HX24">
            <v>105.75</v>
          </cell>
          <cell r="HY24"/>
          <cell r="IA24">
            <v>550</v>
          </cell>
          <cell r="IB24">
            <v>105.75</v>
          </cell>
          <cell r="IC24"/>
          <cell r="IG24"/>
          <cell r="IH24"/>
          <cell r="II24">
            <v>4700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4700</v>
          </cell>
          <cell r="IP24" t="str">
            <v>OK</v>
          </cell>
        </row>
        <row r="25">
          <cell r="F25" t="str">
            <v>BONATTI CARRASCO  JORGE LUIS</v>
          </cell>
          <cell r="G25">
            <v>24997</v>
          </cell>
          <cell r="H25" t="str">
            <v>M</v>
          </cell>
          <cell r="I25" t="str">
            <v>DOCUMENTACIÓN Y VISTO BUENO</v>
          </cell>
          <cell r="J25" t="str">
            <v>OFICINA PRINCIPAL</v>
          </cell>
          <cell r="K25" t="str">
            <v>01OFP</v>
          </cell>
          <cell r="L25" t="str">
            <v>OFICINA PRINCIPAL</v>
          </cell>
          <cell r="M25">
            <v>100002</v>
          </cell>
          <cell r="N25" t="str">
            <v>Agenciamiento Marítimo</v>
          </cell>
          <cell r="O25">
            <v>1</v>
          </cell>
          <cell r="P25" t="str">
            <v>001OP</v>
          </cell>
          <cell r="Q25" t="str">
            <v xml:space="preserve">OPERACIONES </v>
          </cell>
          <cell r="R25">
            <v>0</v>
          </cell>
          <cell r="S25" t="str">
            <v>003DVB</v>
          </cell>
          <cell r="T25" t="str">
            <v>DOCUMENTACION-VISTO BUENO</v>
          </cell>
          <cell r="U25" t="str">
            <v>EMPLEADO</v>
          </cell>
          <cell r="V25" t="str">
            <v>ANALISTA SENIOR DE DOCUMENTACIÓN</v>
          </cell>
          <cell r="W25" t="str">
            <v>INDETERMINADO</v>
          </cell>
          <cell r="X25"/>
          <cell r="Y25" t="str">
            <v>BANCO DE CREDITO</v>
          </cell>
          <cell r="Z25" t="str">
            <v>19138538700078</v>
          </cell>
          <cell r="AA25"/>
          <cell r="AB25"/>
          <cell r="AC25">
            <v>42985</v>
          </cell>
          <cell r="AD25"/>
          <cell r="AE25"/>
          <cell r="AF25" t="str">
            <v>INTEGRA</v>
          </cell>
          <cell r="AG25" t="str">
            <v>249951JBCAR8</v>
          </cell>
          <cell r="AH25"/>
          <cell r="AI25"/>
          <cell r="AJ25"/>
          <cell r="AK25"/>
          <cell r="AL25"/>
          <cell r="AM25"/>
          <cell r="AN25"/>
          <cell r="AO25"/>
          <cell r="AP25" t="str">
            <v>SI</v>
          </cell>
          <cell r="AQ25"/>
          <cell r="AR25" t="str">
            <v/>
          </cell>
          <cell r="AS25" t="str">
            <v>SI</v>
          </cell>
          <cell r="AT25">
            <v>4600</v>
          </cell>
          <cell r="AU25">
            <v>30</v>
          </cell>
          <cell r="AV25">
            <v>0</v>
          </cell>
          <cell r="AW25">
            <v>0</v>
          </cell>
          <cell r="AX25"/>
          <cell r="AY25"/>
          <cell r="AZ25">
            <v>0</v>
          </cell>
          <cell r="BA25">
            <v>0</v>
          </cell>
          <cell r="BB25"/>
          <cell r="BC25"/>
          <cell r="BD25"/>
          <cell r="BE25"/>
          <cell r="BF25"/>
          <cell r="BG25"/>
          <cell r="BH25">
            <v>0</v>
          </cell>
          <cell r="BI25"/>
          <cell r="BJ25"/>
          <cell r="BK25"/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/>
          <cell r="BQ25"/>
          <cell r="BR25"/>
          <cell r="BS25"/>
          <cell r="BT25">
            <v>6.2100000000000009</v>
          </cell>
          <cell r="BU25">
            <v>240</v>
          </cell>
          <cell r="BV25">
            <v>4600</v>
          </cell>
          <cell r="BW25">
            <v>113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/>
          <cell r="CD25"/>
          <cell r="CE25"/>
          <cell r="CF25"/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/>
          <cell r="CP25"/>
          <cell r="CQ25"/>
          <cell r="CR25"/>
          <cell r="CS25"/>
          <cell r="CT25"/>
          <cell r="CU25"/>
          <cell r="CV25"/>
          <cell r="CW25"/>
          <cell r="CX25">
            <v>0</v>
          </cell>
          <cell r="CY25"/>
          <cell r="CZ25"/>
          <cell r="DA25"/>
          <cell r="DB25"/>
          <cell r="DC25"/>
          <cell r="DD25"/>
          <cell r="DE25"/>
          <cell r="DF25"/>
          <cell r="DG25"/>
          <cell r="DH25"/>
          <cell r="DI25">
            <v>0</v>
          </cell>
          <cell r="DJ25"/>
          <cell r="DK25"/>
          <cell r="DL25"/>
          <cell r="DM25"/>
          <cell r="DN25"/>
          <cell r="DO25"/>
          <cell r="DP25"/>
          <cell r="DQ25"/>
          <cell r="DR25"/>
          <cell r="DS25"/>
          <cell r="DT25"/>
          <cell r="DU25"/>
          <cell r="DV25"/>
          <cell r="DW25"/>
          <cell r="DX25"/>
          <cell r="DY25"/>
          <cell r="DZ25"/>
          <cell r="EA25"/>
          <cell r="EB25"/>
          <cell r="EC25"/>
          <cell r="ED25"/>
          <cell r="EE25"/>
          <cell r="EF25"/>
          <cell r="EG25"/>
          <cell r="EH25"/>
          <cell r="EI25"/>
          <cell r="EJ25"/>
          <cell r="EK25"/>
          <cell r="EL25"/>
          <cell r="EM25"/>
          <cell r="EN25"/>
          <cell r="EO25"/>
          <cell r="EP25"/>
          <cell r="EQ25"/>
          <cell r="ER25"/>
          <cell r="ES25"/>
          <cell r="ET25"/>
          <cell r="EU25"/>
          <cell r="EV25"/>
          <cell r="EW25"/>
          <cell r="EX25"/>
          <cell r="EY25"/>
          <cell r="EZ25"/>
          <cell r="FA25"/>
          <cell r="FB25"/>
          <cell r="FC25"/>
          <cell r="FD25"/>
          <cell r="FE25"/>
          <cell r="FF25"/>
          <cell r="FG25"/>
          <cell r="FH25">
            <v>4593.97</v>
          </cell>
          <cell r="FI25">
            <v>4713</v>
          </cell>
          <cell r="FJ25">
            <v>459.4</v>
          </cell>
          <cell r="FK25">
            <v>71.209999999999994</v>
          </cell>
          <cell r="FL25">
            <v>62.94</v>
          </cell>
          <cell r="FM25">
            <v>0</v>
          </cell>
          <cell r="FN25">
            <v>189.59</v>
          </cell>
          <cell r="FO25"/>
          <cell r="FP25">
            <v>119.03</v>
          </cell>
          <cell r="FQ25">
            <v>0</v>
          </cell>
          <cell r="FR25"/>
          <cell r="FS25"/>
          <cell r="FT25"/>
          <cell r="FU25">
            <v>1885.2</v>
          </cell>
          <cell r="FV25"/>
          <cell r="FW25"/>
          <cell r="FX25"/>
          <cell r="FY25"/>
          <cell r="FZ25"/>
          <cell r="GA25"/>
          <cell r="GB25"/>
          <cell r="GC25"/>
          <cell r="GD25"/>
          <cell r="GE25"/>
          <cell r="GF25"/>
          <cell r="GG25"/>
          <cell r="GH25"/>
          <cell r="GI25">
            <v>0</v>
          </cell>
          <cell r="GJ25">
            <v>0</v>
          </cell>
          <cell r="GK25">
            <v>5</v>
          </cell>
          <cell r="GL25">
            <v>239.23</v>
          </cell>
          <cell r="GM25"/>
          <cell r="GN25">
            <v>510.86</v>
          </cell>
          <cell r="GO25">
            <v>0</v>
          </cell>
          <cell r="GP25"/>
          <cell r="GQ25"/>
          <cell r="GR25"/>
          <cell r="GS25"/>
          <cell r="GT25"/>
          <cell r="GU25">
            <v>100</v>
          </cell>
          <cell r="GV25"/>
          <cell r="GW25"/>
          <cell r="GX25"/>
          <cell r="GY25"/>
          <cell r="GZ25"/>
          <cell r="HA25"/>
          <cell r="HB25"/>
          <cell r="HC25"/>
          <cell r="HD25"/>
          <cell r="HE25"/>
          <cell r="HF25"/>
          <cell r="HG25"/>
          <cell r="HH25"/>
          <cell r="HI25"/>
          <cell r="HJ25"/>
          <cell r="HK25"/>
          <cell r="HL25"/>
          <cell r="HM25"/>
          <cell r="HN25">
            <v>3642.46</v>
          </cell>
          <cell r="HO25">
            <v>1070.54</v>
          </cell>
          <cell r="HP25"/>
          <cell r="HQ25"/>
          <cell r="HR25">
            <v>1070.54</v>
          </cell>
          <cell r="HS25"/>
          <cell r="HT25"/>
          <cell r="HU25"/>
          <cell r="HV25">
            <v>310.09499999999997</v>
          </cell>
          <cell r="HW25">
            <v>413.46</v>
          </cell>
          <cell r="HX25">
            <v>103.36499999999999</v>
          </cell>
          <cell r="HY25"/>
          <cell r="IA25">
            <v>550</v>
          </cell>
          <cell r="IB25">
            <v>103.36499999999999</v>
          </cell>
          <cell r="IC25"/>
          <cell r="IH25"/>
          <cell r="II25">
            <v>4593.97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4713</v>
          </cell>
          <cell r="IP25" t="str">
            <v>OK</v>
          </cell>
        </row>
        <row r="26">
          <cell r="F26" t="str">
            <v>BORDA LEON ROSARIO LIZBETH</v>
          </cell>
          <cell r="G26">
            <v>30587</v>
          </cell>
          <cell r="H26" t="str">
            <v>F</v>
          </cell>
          <cell r="I26" t="str">
            <v>TALENTO HUMANO</v>
          </cell>
          <cell r="J26" t="str">
            <v>OFICINA PRINCIPAL</v>
          </cell>
          <cell r="K26" t="str">
            <v>01OFP</v>
          </cell>
          <cell r="L26" t="str">
            <v>OFICINA PRINCIPAL</v>
          </cell>
          <cell r="M26">
            <v>100001</v>
          </cell>
          <cell r="N26" t="str">
            <v>Agenciamiento General</v>
          </cell>
          <cell r="O26">
            <v>1</v>
          </cell>
          <cell r="P26" t="str">
            <v>002AD</v>
          </cell>
          <cell r="Q26" t="str">
            <v>ADMINISTRACION</v>
          </cell>
          <cell r="R26">
            <v>1</v>
          </cell>
          <cell r="S26" t="str">
            <v>010TAH</v>
          </cell>
          <cell r="T26" t="str">
            <v>TALENTO HUMANO</v>
          </cell>
          <cell r="U26" t="str">
            <v>EMPLEADO</v>
          </cell>
          <cell r="V26" t="str">
            <v>SUB-GERENTE DE TALENTO HUMANO</v>
          </cell>
          <cell r="W26" t="str">
            <v>INCREMENTO DE ACTIVIDAD</v>
          </cell>
          <cell r="X26"/>
          <cell r="Y26" t="str">
            <v>BANCO INTERBANK</v>
          </cell>
          <cell r="Z26" t="str">
            <v>00310801314092488988</v>
          </cell>
          <cell r="AA26"/>
          <cell r="AB26"/>
          <cell r="AC26">
            <v>45839</v>
          </cell>
          <cell r="AD26"/>
          <cell r="AE26"/>
          <cell r="AF26" t="str">
            <v>INTEGRA</v>
          </cell>
          <cell r="AG26" t="str">
            <v>605850RBLDN6</v>
          </cell>
          <cell r="AH26"/>
          <cell r="AI26"/>
          <cell r="AJ26"/>
          <cell r="AK26"/>
          <cell r="AL26"/>
          <cell r="AM26"/>
          <cell r="AN26"/>
          <cell r="AO26"/>
          <cell r="AP26" t="str">
            <v>SI</v>
          </cell>
          <cell r="AQ26"/>
          <cell r="AR26" t="str">
            <v/>
          </cell>
          <cell r="AS26" t="str">
            <v>SI</v>
          </cell>
          <cell r="AT26">
            <v>11000</v>
          </cell>
          <cell r="AU26">
            <v>30</v>
          </cell>
          <cell r="AV26">
            <v>0</v>
          </cell>
          <cell r="AW26">
            <v>0</v>
          </cell>
          <cell r="AX26"/>
          <cell r="AY26"/>
          <cell r="AZ26">
            <v>0</v>
          </cell>
          <cell r="BA26">
            <v>0</v>
          </cell>
          <cell r="BB26"/>
          <cell r="BC26"/>
          <cell r="BD26"/>
          <cell r="BE26"/>
          <cell r="BF26"/>
          <cell r="BG26"/>
          <cell r="BH26">
            <v>1</v>
          </cell>
          <cell r="BI26"/>
          <cell r="BJ26"/>
          <cell r="BK26"/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/>
          <cell r="BQ26"/>
          <cell r="BR26"/>
          <cell r="BS26"/>
          <cell r="BT26">
            <v>0</v>
          </cell>
          <cell r="BU26">
            <v>240</v>
          </cell>
          <cell r="BV26">
            <v>11000</v>
          </cell>
          <cell r="BW26">
            <v>113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/>
          <cell r="CD26"/>
          <cell r="CE26"/>
          <cell r="CF26"/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/>
          <cell r="CP26"/>
          <cell r="CQ26"/>
          <cell r="CR26"/>
          <cell r="CS26"/>
          <cell r="CT26"/>
          <cell r="CU26"/>
          <cell r="CV26"/>
          <cell r="CW26"/>
          <cell r="CX26">
            <v>9</v>
          </cell>
          <cell r="CY26"/>
          <cell r="CZ26"/>
          <cell r="DA26"/>
          <cell r="DB26"/>
          <cell r="DC26"/>
          <cell r="DD26"/>
          <cell r="DE26"/>
          <cell r="DF26"/>
          <cell r="DG26"/>
          <cell r="DH26"/>
          <cell r="DI26">
            <v>0</v>
          </cell>
          <cell r="DJ26"/>
          <cell r="DK26"/>
          <cell r="DL26"/>
          <cell r="DM26"/>
          <cell r="DN26"/>
          <cell r="DO26"/>
          <cell r="DP26"/>
          <cell r="DQ26"/>
          <cell r="DR26"/>
          <cell r="DS26"/>
          <cell r="DT26"/>
          <cell r="DU26"/>
          <cell r="DV26"/>
          <cell r="DW26"/>
          <cell r="DX26"/>
          <cell r="DY26"/>
          <cell r="DZ26"/>
          <cell r="EA26"/>
          <cell r="EB26"/>
          <cell r="EC26"/>
          <cell r="ED26"/>
          <cell r="EE26"/>
          <cell r="EF26"/>
          <cell r="EG26"/>
          <cell r="EH26"/>
          <cell r="EI26"/>
          <cell r="EJ26"/>
          <cell r="EK26"/>
          <cell r="EL26"/>
          <cell r="EM26"/>
          <cell r="EN26"/>
          <cell r="EO26"/>
          <cell r="EP26"/>
          <cell r="EQ26"/>
          <cell r="ER26"/>
          <cell r="ES26"/>
          <cell r="ET26"/>
          <cell r="EU26"/>
          <cell r="EV26"/>
          <cell r="EW26"/>
          <cell r="EX26"/>
          <cell r="EY26"/>
          <cell r="EZ26"/>
          <cell r="FA26"/>
          <cell r="FB26"/>
          <cell r="FC26"/>
          <cell r="FD26"/>
          <cell r="FE26"/>
          <cell r="FF26"/>
          <cell r="FG26"/>
          <cell r="FH26">
            <v>11122</v>
          </cell>
          <cell r="FI26">
            <v>11122</v>
          </cell>
          <cell r="FJ26">
            <v>1112.2</v>
          </cell>
          <cell r="FK26">
            <v>172.39</v>
          </cell>
          <cell r="FL26">
            <v>152.37</v>
          </cell>
          <cell r="FM26">
            <v>0</v>
          </cell>
          <cell r="FN26">
            <v>1269.0899999999999</v>
          </cell>
          <cell r="FO26"/>
          <cell r="FP26">
            <v>0</v>
          </cell>
          <cell r="FQ26">
            <v>0</v>
          </cell>
          <cell r="FR26"/>
          <cell r="FS26"/>
          <cell r="FT26"/>
          <cell r="FU26">
            <v>4445.2</v>
          </cell>
          <cell r="FV26"/>
          <cell r="FW26"/>
          <cell r="FX26"/>
          <cell r="FY26"/>
          <cell r="FZ26"/>
          <cell r="GA26"/>
          <cell r="GB26"/>
          <cell r="GC26"/>
          <cell r="GD26"/>
          <cell r="GE26"/>
          <cell r="GF26"/>
          <cell r="GG26"/>
          <cell r="GH26"/>
          <cell r="GI26">
            <v>9</v>
          </cell>
          <cell r="GJ26">
            <v>4</v>
          </cell>
          <cell r="GK26"/>
          <cell r="GL26">
            <v>263.42</v>
          </cell>
          <cell r="GM26"/>
          <cell r="GN26">
            <v>0</v>
          </cell>
          <cell r="GO26">
            <v>0</v>
          </cell>
          <cell r="GP26"/>
          <cell r="GQ26"/>
          <cell r="GR26"/>
          <cell r="GS26"/>
          <cell r="GT26"/>
          <cell r="GU26"/>
          <cell r="GV26"/>
          <cell r="GW26"/>
          <cell r="GX26"/>
          <cell r="GY26"/>
          <cell r="GZ26"/>
          <cell r="HA26"/>
          <cell r="HB26"/>
          <cell r="HC26"/>
          <cell r="HD26"/>
          <cell r="HE26"/>
          <cell r="HF26"/>
          <cell r="HG26"/>
          <cell r="HH26"/>
          <cell r="HI26"/>
          <cell r="HJ26"/>
          <cell r="HK26"/>
          <cell r="HL26"/>
          <cell r="HM26"/>
          <cell r="HN26">
            <v>7427.67</v>
          </cell>
          <cell r="HO26">
            <v>3694.33</v>
          </cell>
          <cell r="HP26"/>
          <cell r="HQ26"/>
          <cell r="HR26">
            <v>3694.33</v>
          </cell>
          <cell r="HS26"/>
          <cell r="HT26"/>
          <cell r="HU26"/>
          <cell r="HV26">
            <v>750.73500000000001</v>
          </cell>
          <cell r="HW26">
            <v>1000.98</v>
          </cell>
          <cell r="HX26">
            <v>250.245</v>
          </cell>
          <cell r="HY26"/>
          <cell r="IA26">
            <v>550</v>
          </cell>
          <cell r="IB26">
            <v>250.245</v>
          </cell>
          <cell r="IC26"/>
          <cell r="IG26"/>
          <cell r="IH26"/>
          <cell r="II26">
            <v>11113</v>
          </cell>
          <cell r="IJ26">
            <v>9</v>
          </cell>
          <cell r="IK26">
            <v>0</v>
          </cell>
          <cell r="IL26">
            <v>0</v>
          </cell>
          <cell r="IM26">
            <v>0</v>
          </cell>
          <cell r="IN26">
            <v>0</v>
          </cell>
          <cell r="IO26">
            <v>11113</v>
          </cell>
          <cell r="IP26" t="str">
            <v>OK</v>
          </cell>
        </row>
        <row r="27">
          <cell r="F27" t="str">
            <v>CABEZAS RUBIO JORGE ARTURO</v>
          </cell>
          <cell r="G27">
            <v>32899</v>
          </cell>
          <cell r="H27" t="str">
            <v>M</v>
          </cell>
          <cell r="I27" t="str">
            <v>COMERCIAL</v>
          </cell>
          <cell r="J27" t="str">
            <v>OFICINA PRINCIPAL</v>
          </cell>
          <cell r="K27" t="str">
            <v>01OFP</v>
          </cell>
          <cell r="L27" t="str">
            <v>OFICINA PRINCIPAL</v>
          </cell>
          <cell r="M27">
            <v>100001</v>
          </cell>
          <cell r="N27" t="str">
            <v>Agenciamiento General</v>
          </cell>
          <cell r="O27">
            <v>1</v>
          </cell>
          <cell r="P27" t="str">
            <v>002AD</v>
          </cell>
          <cell r="Q27" t="str">
            <v>ADMINISTRACION</v>
          </cell>
          <cell r="R27">
            <v>1</v>
          </cell>
          <cell r="S27" t="str">
            <v>003DVB</v>
          </cell>
          <cell r="T27" t="str">
            <v>ADMINISTRACION</v>
          </cell>
          <cell r="U27" t="str">
            <v>EMPLEADO</v>
          </cell>
          <cell r="V27" t="str">
            <v>COORDINADOR LOGISTICO REGIONAL</v>
          </cell>
          <cell r="W27" t="str">
            <v>POR INCREMENTO DE ACTIVIDADES</v>
          </cell>
          <cell r="X27"/>
          <cell r="Y27" t="str">
            <v>BANCO PICHINCHA</v>
          </cell>
          <cell r="Z27" t="str">
            <v>2204523851</v>
          </cell>
          <cell r="AA27"/>
          <cell r="AB27"/>
          <cell r="AC27">
            <v>45717</v>
          </cell>
          <cell r="AD27"/>
          <cell r="AE27"/>
          <cell r="AF27" t="str">
            <v>INTEGRA MIXTA</v>
          </cell>
          <cell r="AG27" t="str">
            <v>628971JCREI4</v>
          </cell>
          <cell r="AH27"/>
          <cell r="AI27"/>
          <cell r="AJ27" t="str">
            <v>BRUTO</v>
          </cell>
          <cell r="AK27" t="str">
            <v>$ 1200</v>
          </cell>
          <cell r="AL27"/>
          <cell r="AM27"/>
          <cell r="AN27"/>
          <cell r="AO27"/>
          <cell r="AP27" t="str">
            <v>NO</v>
          </cell>
          <cell r="AQ27"/>
          <cell r="AR27" t="str">
            <v/>
          </cell>
          <cell r="AS27" t="str">
            <v>NO</v>
          </cell>
          <cell r="AT27">
            <v>4035.6</v>
          </cell>
          <cell r="AU27">
            <v>30</v>
          </cell>
          <cell r="AV27">
            <v>0</v>
          </cell>
          <cell r="AW27">
            <v>0</v>
          </cell>
          <cell r="AX27"/>
          <cell r="AY27"/>
          <cell r="AZ27">
            <v>0</v>
          </cell>
          <cell r="BA27">
            <v>0</v>
          </cell>
          <cell r="BB27"/>
          <cell r="BC27"/>
          <cell r="BD27"/>
          <cell r="BE27"/>
          <cell r="BF27"/>
          <cell r="BG27"/>
          <cell r="BH27">
            <v>0</v>
          </cell>
          <cell r="BI27"/>
          <cell r="BJ27"/>
          <cell r="BK27"/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/>
          <cell r="BQ27"/>
          <cell r="BR27"/>
          <cell r="BS27"/>
          <cell r="BT27">
            <v>0</v>
          </cell>
          <cell r="BU27">
            <v>240</v>
          </cell>
          <cell r="BV27">
            <v>4035.6000000000004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/>
          <cell r="CD27"/>
          <cell r="CE27"/>
          <cell r="CF27"/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/>
          <cell r="CP27"/>
          <cell r="CQ27"/>
          <cell r="CR27"/>
          <cell r="CS27"/>
          <cell r="CT27"/>
          <cell r="CU27"/>
          <cell r="CV27"/>
          <cell r="CW27"/>
          <cell r="CX27">
            <v>0</v>
          </cell>
          <cell r="CY27"/>
          <cell r="CZ27"/>
          <cell r="DA27"/>
          <cell r="DB27"/>
          <cell r="DC27"/>
          <cell r="DD27"/>
          <cell r="DE27"/>
          <cell r="DF27"/>
          <cell r="DG27"/>
          <cell r="DH27"/>
          <cell r="DI27">
            <v>0</v>
          </cell>
          <cell r="DJ27"/>
          <cell r="DK27"/>
          <cell r="DL27"/>
          <cell r="DM27"/>
          <cell r="DN27"/>
          <cell r="DO27"/>
          <cell r="DP27"/>
          <cell r="DQ27"/>
          <cell r="DR27"/>
          <cell r="DS27"/>
          <cell r="DT27"/>
          <cell r="DU27"/>
          <cell r="DV27"/>
          <cell r="DW27"/>
          <cell r="DX27"/>
          <cell r="DY27"/>
          <cell r="DZ27"/>
          <cell r="EA27"/>
          <cell r="EB27"/>
          <cell r="EC27"/>
          <cell r="ED27"/>
          <cell r="EE27"/>
          <cell r="EF27"/>
          <cell r="EG27"/>
          <cell r="EH27"/>
          <cell r="EI27"/>
          <cell r="EJ27"/>
          <cell r="EK27"/>
          <cell r="EL27"/>
          <cell r="EM27"/>
          <cell r="EN27"/>
          <cell r="EO27"/>
          <cell r="EP27"/>
          <cell r="EQ27"/>
          <cell r="ER27"/>
          <cell r="ES27"/>
          <cell r="ET27"/>
          <cell r="EU27"/>
          <cell r="EV27"/>
          <cell r="EW27"/>
          <cell r="EX27"/>
          <cell r="EY27"/>
          <cell r="EZ27"/>
          <cell r="FA27"/>
          <cell r="FB27"/>
          <cell r="FC27"/>
          <cell r="FD27"/>
          <cell r="FE27"/>
          <cell r="FF27"/>
          <cell r="FG27"/>
          <cell r="FH27">
            <v>4035.6000000000004</v>
          </cell>
          <cell r="FI27">
            <v>4035.6000000000004</v>
          </cell>
          <cell r="FJ27">
            <v>403.56</v>
          </cell>
          <cell r="FK27">
            <v>0</v>
          </cell>
          <cell r="FL27">
            <v>55.29</v>
          </cell>
          <cell r="FM27">
            <v>0</v>
          </cell>
          <cell r="FN27">
            <v>124.7</v>
          </cell>
          <cell r="FO27"/>
          <cell r="FP27">
            <v>0</v>
          </cell>
          <cell r="FQ27">
            <v>0</v>
          </cell>
          <cell r="FR27"/>
          <cell r="FS27"/>
          <cell r="FT27"/>
          <cell r="FU27">
            <v>3452.05224</v>
          </cell>
          <cell r="FV27"/>
          <cell r="FW27"/>
          <cell r="FX27"/>
          <cell r="FY27"/>
          <cell r="FZ27"/>
          <cell r="GA27"/>
          <cell r="GB27"/>
          <cell r="GC27"/>
          <cell r="GD27"/>
          <cell r="GE27"/>
          <cell r="GF27"/>
          <cell r="GG27"/>
          <cell r="GH27"/>
          <cell r="GI27">
            <v>0</v>
          </cell>
          <cell r="GJ27">
            <v>0</v>
          </cell>
          <cell r="GK27"/>
          <cell r="GL27">
            <v>0</v>
          </cell>
          <cell r="GM27"/>
          <cell r="GN27">
            <v>0</v>
          </cell>
          <cell r="GO27">
            <v>0</v>
          </cell>
          <cell r="GP27"/>
          <cell r="GQ27"/>
          <cell r="GR27"/>
          <cell r="GS27"/>
          <cell r="GT27"/>
          <cell r="GU27"/>
          <cell r="GV27"/>
          <cell r="GW27"/>
          <cell r="GX27"/>
          <cell r="GY27"/>
          <cell r="GZ27"/>
          <cell r="HA27"/>
          <cell r="HB27"/>
          <cell r="HC27"/>
          <cell r="HD27"/>
          <cell r="HE27"/>
          <cell r="HF27"/>
          <cell r="HG27"/>
          <cell r="HH27"/>
          <cell r="HI27"/>
          <cell r="HJ27"/>
          <cell r="HK27"/>
          <cell r="HL27"/>
          <cell r="HM27"/>
          <cell r="HN27">
            <v>4035.6</v>
          </cell>
          <cell r="HO27">
            <v>0</v>
          </cell>
          <cell r="HP27">
            <v>0</v>
          </cell>
          <cell r="HQ27"/>
          <cell r="HR27">
            <v>0</v>
          </cell>
          <cell r="HS27"/>
          <cell r="HT27"/>
          <cell r="HU27"/>
          <cell r="HV27">
            <v>363.2</v>
          </cell>
          <cell r="HW27">
            <v>363.2</v>
          </cell>
          <cell r="HX27">
            <v>0</v>
          </cell>
          <cell r="HY27"/>
          <cell r="IA27">
            <v>0</v>
          </cell>
          <cell r="IB27">
            <v>0</v>
          </cell>
          <cell r="IC27"/>
          <cell r="IG27"/>
          <cell r="IH27"/>
          <cell r="II27">
            <v>4035.6000000000004</v>
          </cell>
          <cell r="IJ27">
            <v>0</v>
          </cell>
          <cell r="IK27">
            <v>0</v>
          </cell>
          <cell r="IL27">
            <v>0</v>
          </cell>
          <cell r="IM27">
            <v>0</v>
          </cell>
          <cell r="IN27">
            <v>0</v>
          </cell>
          <cell r="IO27">
            <v>4035.6</v>
          </cell>
          <cell r="IP27" t="str">
            <v>OK</v>
          </cell>
        </row>
        <row r="28">
          <cell r="F28" t="str">
            <v>CAMPOS PALOMINO DIANA MARGARITA</v>
          </cell>
          <cell r="G28">
            <v>33826</v>
          </cell>
          <cell r="H28" t="str">
            <v>F</v>
          </cell>
          <cell r="I28" t="str">
            <v>DOCUMENTACIÓN Y VISTO BUENO</v>
          </cell>
          <cell r="J28" t="str">
            <v>OFICINA PRINCIPAL</v>
          </cell>
          <cell r="K28" t="str">
            <v>01OFP</v>
          </cell>
          <cell r="L28" t="str">
            <v>OFICINA PRINCIPAL</v>
          </cell>
          <cell r="M28">
            <v>100002</v>
          </cell>
          <cell r="N28" t="str">
            <v>Agenciamiento Marítimo</v>
          </cell>
          <cell r="O28">
            <v>1</v>
          </cell>
          <cell r="P28" t="str">
            <v>001OP</v>
          </cell>
          <cell r="Q28" t="str">
            <v xml:space="preserve">OPERACIONES </v>
          </cell>
          <cell r="R28">
            <v>0</v>
          </cell>
          <cell r="S28" t="str">
            <v>003DVB</v>
          </cell>
          <cell r="T28" t="str">
            <v>DOCUMENTACION-VISTO BUENO</v>
          </cell>
          <cell r="U28" t="str">
            <v>EMPLEADO</v>
          </cell>
          <cell r="V28" t="str">
            <v>ASISTENTE DE VISTO BUENO Y FACTURACIÓN</v>
          </cell>
          <cell r="W28" t="str">
            <v>INDETERMINADO</v>
          </cell>
          <cell r="X28"/>
          <cell r="Y28" t="str">
            <v>BANCO DE CREDITO</v>
          </cell>
          <cell r="Z28" t="str">
            <v>19178785208016</v>
          </cell>
          <cell r="AA28"/>
          <cell r="AB28"/>
          <cell r="AC28">
            <v>43973</v>
          </cell>
          <cell r="AD28"/>
          <cell r="AE28"/>
          <cell r="AF28" t="str">
            <v>PROFUTURO MIXTA</v>
          </cell>
          <cell r="AG28" t="str">
            <v>338240DCPPO2</v>
          </cell>
          <cell r="AH28"/>
          <cell r="AI28"/>
          <cell r="AJ28"/>
          <cell r="AK28"/>
          <cell r="AL28"/>
          <cell r="AM28"/>
          <cell r="AN28"/>
          <cell r="AO28"/>
          <cell r="AP28" t="str">
            <v>SI</v>
          </cell>
          <cell r="AQ28"/>
          <cell r="AR28" t="str">
            <v/>
          </cell>
          <cell r="AS28" t="str">
            <v>SI</v>
          </cell>
          <cell r="AT28">
            <v>2200</v>
          </cell>
          <cell r="AU28">
            <v>22</v>
          </cell>
          <cell r="AV28">
            <v>0</v>
          </cell>
          <cell r="AW28">
            <v>8</v>
          </cell>
          <cell r="AX28"/>
          <cell r="AY28"/>
          <cell r="AZ28">
            <v>0</v>
          </cell>
          <cell r="BA28">
            <v>0</v>
          </cell>
          <cell r="BB28"/>
          <cell r="BC28"/>
          <cell r="BD28"/>
          <cell r="BE28"/>
          <cell r="BF28"/>
          <cell r="BG28"/>
          <cell r="BH28">
            <v>0</v>
          </cell>
          <cell r="BI28"/>
          <cell r="BJ28"/>
          <cell r="BK28"/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/>
          <cell r="BQ28"/>
          <cell r="BR28"/>
          <cell r="BS28"/>
          <cell r="BT28">
            <v>0</v>
          </cell>
          <cell r="BU28">
            <v>176</v>
          </cell>
          <cell r="BV28">
            <v>1613.3333333333333</v>
          </cell>
          <cell r="BW28">
            <v>113</v>
          </cell>
          <cell r="BX28">
            <v>0</v>
          </cell>
          <cell r="BY28">
            <v>616.79999999999995</v>
          </cell>
          <cell r="BZ28">
            <v>0</v>
          </cell>
          <cell r="CA28">
            <v>0</v>
          </cell>
          <cell r="CB28">
            <v>0</v>
          </cell>
          <cell r="CC28"/>
          <cell r="CD28"/>
          <cell r="CE28"/>
          <cell r="CF28"/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/>
          <cell r="CP28"/>
          <cell r="CQ28"/>
          <cell r="CR28"/>
          <cell r="CS28"/>
          <cell r="CT28"/>
          <cell r="CU28"/>
          <cell r="CV28"/>
          <cell r="CW28"/>
          <cell r="CX28">
            <v>0</v>
          </cell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>
            <v>0</v>
          </cell>
          <cell r="DJ28"/>
          <cell r="DK28"/>
          <cell r="DL28"/>
          <cell r="DM28"/>
          <cell r="DN28"/>
          <cell r="DO28"/>
          <cell r="DP28"/>
          <cell r="DQ28"/>
          <cell r="DR28"/>
          <cell r="DS28"/>
          <cell r="DT28"/>
          <cell r="DU28"/>
          <cell r="DV28"/>
          <cell r="DW28"/>
          <cell r="DX28"/>
          <cell r="DY28"/>
          <cell r="DZ28"/>
          <cell r="EA28"/>
          <cell r="EB28"/>
          <cell r="EC28"/>
          <cell r="ED28"/>
          <cell r="EE28"/>
          <cell r="EF28"/>
          <cell r="EG28"/>
          <cell r="EH28"/>
          <cell r="EI28"/>
          <cell r="EJ28"/>
          <cell r="EK28"/>
          <cell r="EL28"/>
          <cell r="EM28"/>
          <cell r="EN28"/>
          <cell r="EO28"/>
          <cell r="EP28"/>
          <cell r="EQ28"/>
          <cell r="ER28"/>
          <cell r="ES28"/>
          <cell r="ET28"/>
          <cell r="EU28"/>
          <cell r="EV28"/>
          <cell r="EW28"/>
          <cell r="EX28"/>
          <cell r="EY28"/>
          <cell r="EZ28"/>
          <cell r="FA28"/>
          <cell r="FB28"/>
          <cell r="FC28"/>
          <cell r="FD28"/>
          <cell r="FE28"/>
          <cell r="FF28"/>
          <cell r="FG28"/>
          <cell r="FH28">
            <v>2343.1333333333332</v>
          </cell>
          <cell r="FI28">
            <v>2343.1333333333332</v>
          </cell>
          <cell r="FJ28">
            <v>234.31</v>
          </cell>
          <cell r="FK28">
            <v>0</v>
          </cell>
          <cell r="FL28">
            <v>32.1</v>
          </cell>
          <cell r="FM28">
            <v>0</v>
          </cell>
          <cell r="FN28">
            <v>0</v>
          </cell>
          <cell r="FO28"/>
          <cell r="FP28">
            <v>0</v>
          </cell>
          <cell r="FQ28">
            <v>0</v>
          </cell>
          <cell r="FR28"/>
          <cell r="FS28"/>
          <cell r="FT28"/>
          <cell r="FU28">
            <v>925.2</v>
          </cell>
          <cell r="FV28"/>
          <cell r="FW28"/>
          <cell r="FX28"/>
          <cell r="FY28"/>
          <cell r="FZ28"/>
          <cell r="GA28"/>
          <cell r="GB28"/>
          <cell r="GC28"/>
          <cell r="GD28"/>
          <cell r="GE28"/>
          <cell r="GF28"/>
          <cell r="GG28"/>
          <cell r="GH28"/>
          <cell r="GI28">
            <v>0</v>
          </cell>
          <cell r="GJ28">
            <v>0</v>
          </cell>
          <cell r="GK28"/>
          <cell r="GL28">
            <v>0</v>
          </cell>
          <cell r="GM28"/>
          <cell r="GN28">
            <v>0</v>
          </cell>
          <cell r="GO28">
            <v>0</v>
          </cell>
          <cell r="GP28"/>
          <cell r="GQ28"/>
          <cell r="GR28"/>
          <cell r="GS28"/>
          <cell r="GT28"/>
          <cell r="GU28"/>
          <cell r="GV28"/>
          <cell r="GW28"/>
          <cell r="GX28"/>
          <cell r="GY28"/>
          <cell r="GZ28"/>
          <cell r="HA28"/>
          <cell r="HB28"/>
          <cell r="HC28"/>
          <cell r="HD28"/>
          <cell r="HE28"/>
          <cell r="HF28"/>
          <cell r="HG28"/>
          <cell r="HH28"/>
          <cell r="HI28"/>
          <cell r="HJ28"/>
          <cell r="HK28"/>
          <cell r="HL28"/>
          <cell r="HM28"/>
          <cell r="HN28">
            <v>1191.6099999999999</v>
          </cell>
          <cell r="HO28">
            <v>1151.52</v>
          </cell>
          <cell r="HP28"/>
          <cell r="HQ28"/>
          <cell r="HR28">
            <v>1151.52</v>
          </cell>
          <cell r="HS28"/>
          <cell r="HT28"/>
          <cell r="HU28"/>
          <cell r="HV28">
            <v>158.16</v>
          </cell>
          <cell r="HW28">
            <v>210.88</v>
          </cell>
          <cell r="HX28">
            <v>52.72</v>
          </cell>
          <cell r="HY28"/>
          <cell r="IA28">
            <v>550</v>
          </cell>
          <cell r="IB28">
            <v>52.72</v>
          </cell>
          <cell r="IC28"/>
          <cell r="IG28"/>
          <cell r="IH28"/>
          <cell r="II28">
            <v>2343.1333333333332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2313</v>
          </cell>
          <cell r="IP28" t="str">
            <v>OK</v>
          </cell>
        </row>
        <row r="29">
          <cell r="F29" t="str">
            <v>CARDENAS CARDENAS LESLIE ELIZABETH</v>
          </cell>
          <cell r="G29">
            <v>35200</v>
          </cell>
          <cell r="H29" t="str">
            <v>F</v>
          </cell>
          <cell r="I29" t="str">
            <v>COMERCIAL</v>
          </cell>
          <cell r="J29" t="str">
            <v>OFICINA PRINCIPAL</v>
          </cell>
          <cell r="K29" t="str">
            <v>01OFP</v>
          </cell>
          <cell r="L29" t="str">
            <v>OFICINA PRINCIPAL</v>
          </cell>
          <cell r="M29">
            <v>100001</v>
          </cell>
          <cell r="N29" t="str">
            <v>Agenciamiento General</v>
          </cell>
          <cell r="O29">
            <v>1</v>
          </cell>
          <cell r="P29" t="str">
            <v>003VE</v>
          </cell>
          <cell r="Q29" t="str">
            <v>VENTAS</v>
          </cell>
          <cell r="R29">
            <v>1</v>
          </cell>
          <cell r="S29" t="str">
            <v>003DVB</v>
          </cell>
          <cell r="T29" t="str">
            <v>VENTAS</v>
          </cell>
          <cell r="U29" t="str">
            <v>EMPLEADO</v>
          </cell>
          <cell r="V29" t="str">
            <v>ANALISTA DE INTELIGENCIA COMERCIAL</v>
          </cell>
          <cell r="W29" t="str">
            <v>POR INCREMENTO DE ACTIVIDADES</v>
          </cell>
          <cell r="X29"/>
          <cell r="Y29" t="str">
            <v>BANCO DE CREDITO</v>
          </cell>
          <cell r="Z29" t="str">
            <v>19110711700098</v>
          </cell>
          <cell r="AA29"/>
          <cell r="AB29"/>
          <cell r="AC29">
            <v>45908</v>
          </cell>
          <cell r="AD29"/>
          <cell r="AE29"/>
          <cell r="AF29" t="str">
            <v>INTEGRA MIXTA</v>
          </cell>
          <cell r="AG29" t="str">
            <v>651980LCCDD9</v>
          </cell>
          <cell r="AH29"/>
          <cell r="AI29"/>
          <cell r="AJ29"/>
          <cell r="AK29"/>
          <cell r="AL29"/>
          <cell r="AM29"/>
          <cell r="AN29"/>
          <cell r="AO29"/>
          <cell r="AP29" t="str">
            <v>SI</v>
          </cell>
          <cell r="AQ29"/>
          <cell r="AR29" t="str">
            <v/>
          </cell>
          <cell r="AS29" t="str">
            <v>NO</v>
          </cell>
          <cell r="AT29">
            <v>3100</v>
          </cell>
          <cell r="AU29">
            <v>30</v>
          </cell>
          <cell r="AV29">
            <v>0</v>
          </cell>
          <cell r="AW29">
            <v>0</v>
          </cell>
          <cell r="AX29"/>
          <cell r="AY29"/>
          <cell r="AZ29">
            <v>0</v>
          </cell>
          <cell r="BA29">
            <v>0</v>
          </cell>
          <cell r="BB29"/>
          <cell r="BC29"/>
          <cell r="BD29"/>
          <cell r="BE29"/>
          <cell r="BF29"/>
          <cell r="BG29"/>
          <cell r="BH29">
            <v>0</v>
          </cell>
          <cell r="BI29"/>
          <cell r="BJ29"/>
          <cell r="BK29"/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/>
          <cell r="BQ29"/>
          <cell r="BR29"/>
          <cell r="BS29"/>
          <cell r="BT29">
            <v>1.4100000000000001</v>
          </cell>
          <cell r="BU29">
            <v>240</v>
          </cell>
          <cell r="BV29">
            <v>3100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/>
          <cell r="CD29"/>
          <cell r="CE29"/>
          <cell r="CF29"/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/>
          <cell r="CP29"/>
          <cell r="CQ29"/>
          <cell r="CR29"/>
          <cell r="CS29"/>
          <cell r="CT29"/>
          <cell r="CU29"/>
          <cell r="CV29"/>
          <cell r="CW29"/>
          <cell r="CX29">
            <v>0</v>
          </cell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>
            <v>0</v>
          </cell>
          <cell r="DJ29"/>
          <cell r="DK29"/>
          <cell r="DL29"/>
          <cell r="DM29"/>
          <cell r="DN29"/>
          <cell r="DO29"/>
          <cell r="DP29"/>
          <cell r="DQ29"/>
          <cell r="DR29"/>
          <cell r="DS29"/>
          <cell r="DT29"/>
          <cell r="DU29"/>
          <cell r="DV29"/>
          <cell r="DW29"/>
          <cell r="DX29"/>
          <cell r="DY29"/>
          <cell r="DZ29"/>
          <cell r="EA29"/>
          <cell r="EB29"/>
          <cell r="EC29"/>
          <cell r="ED29"/>
          <cell r="EE29"/>
          <cell r="EF29"/>
          <cell r="EG29"/>
          <cell r="EH29"/>
          <cell r="EI29"/>
          <cell r="EJ29"/>
          <cell r="EK29"/>
          <cell r="EL29"/>
          <cell r="EM29"/>
          <cell r="EN29"/>
          <cell r="EO29"/>
          <cell r="EP29"/>
          <cell r="EQ29"/>
          <cell r="ER29"/>
          <cell r="ES29"/>
          <cell r="ET29"/>
          <cell r="EU29"/>
          <cell r="EV29"/>
          <cell r="EW29"/>
          <cell r="EX29"/>
          <cell r="EY29"/>
          <cell r="EZ29"/>
          <cell r="FA29"/>
          <cell r="FB29"/>
          <cell r="FC29"/>
          <cell r="FD29"/>
          <cell r="FE29"/>
          <cell r="FF29"/>
          <cell r="FG29"/>
          <cell r="FH29">
            <v>3081.79</v>
          </cell>
          <cell r="FI29">
            <v>3100</v>
          </cell>
          <cell r="FJ29">
            <v>308.18</v>
          </cell>
          <cell r="FK29">
            <v>0</v>
          </cell>
          <cell r="FL29">
            <v>42.22</v>
          </cell>
          <cell r="FM29">
            <v>0</v>
          </cell>
          <cell r="FN29">
            <v>35.32</v>
          </cell>
          <cell r="FO29"/>
          <cell r="FP29">
            <v>18.21</v>
          </cell>
          <cell r="FQ29">
            <v>0</v>
          </cell>
          <cell r="FR29"/>
          <cell r="FS29"/>
          <cell r="FT29"/>
          <cell r="FU29">
            <v>1240</v>
          </cell>
          <cell r="FV29"/>
          <cell r="FW29"/>
          <cell r="FX29"/>
          <cell r="FY29"/>
          <cell r="FZ29"/>
          <cell r="GA29"/>
          <cell r="GB29"/>
          <cell r="GC29"/>
          <cell r="GD29"/>
          <cell r="GE29"/>
          <cell r="GF29"/>
          <cell r="GG29"/>
          <cell r="GH29"/>
          <cell r="GI29">
            <v>0</v>
          </cell>
          <cell r="GJ29">
            <v>0</v>
          </cell>
          <cell r="GK29"/>
          <cell r="GL29">
            <v>0</v>
          </cell>
          <cell r="GM29"/>
          <cell r="GN29">
            <v>0</v>
          </cell>
          <cell r="GO29">
            <v>0</v>
          </cell>
          <cell r="GP29"/>
          <cell r="GQ29"/>
          <cell r="GR29"/>
          <cell r="GS29"/>
          <cell r="GT29"/>
          <cell r="GU29"/>
          <cell r="GV29"/>
          <cell r="GW29"/>
          <cell r="GX29"/>
          <cell r="GY29"/>
          <cell r="GZ29"/>
          <cell r="HA29"/>
          <cell r="HB29"/>
          <cell r="HC29"/>
          <cell r="HD29"/>
          <cell r="HE29"/>
          <cell r="HF29"/>
          <cell r="HG29"/>
          <cell r="HH29"/>
          <cell r="HI29"/>
          <cell r="HJ29"/>
          <cell r="HK29"/>
          <cell r="HL29"/>
          <cell r="HM29"/>
          <cell r="HN29">
            <v>1643.93</v>
          </cell>
          <cell r="HO29">
            <v>1456.07</v>
          </cell>
          <cell r="HP29"/>
          <cell r="HQ29"/>
          <cell r="HR29">
            <v>1456.07</v>
          </cell>
          <cell r="HS29"/>
          <cell r="HT29"/>
          <cell r="HU29"/>
          <cell r="HV29">
            <v>208.02</v>
          </cell>
          <cell r="HW29">
            <v>277.36</v>
          </cell>
          <cell r="HX29">
            <v>69.34</v>
          </cell>
          <cell r="HY29"/>
          <cell r="IA29">
            <v>550</v>
          </cell>
          <cell r="IB29">
            <v>69.34</v>
          </cell>
          <cell r="IC29"/>
          <cell r="IG29"/>
          <cell r="IH29"/>
          <cell r="II29">
            <v>3081.79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3100</v>
          </cell>
          <cell r="IP29" t="str">
            <v>OK</v>
          </cell>
        </row>
        <row r="30">
          <cell r="F30" t="str">
            <v>CARRERA RAMIREZ KATTYA HELEN</v>
          </cell>
          <cell r="G30">
            <v>34886</v>
          </cell>
          <cell r="H30" t="str">
            <v>F</v>
          </cell>
          <cell r="I30" t="str">
            <v>CONTROL DE EQUIPOS</v>
          </cell>
          <cell r="J30" t="str">
            <v>OFICINA PRINCIPAL</v>
          </cell>
          <cell r="K30" t="str">
            <v>01OFP</v>
          </cell>
          <cell r="L30" t="str">
            <v>OFICINA PRINCIPAL</v>
          </cell>
          <cell r="M30">
            <v>100002</v>
          </cell>
          <cell r="N30" t="str">
            <v>Agenciamiento Marítimo</v>
          </cell>
          <cell r="O30">
            <v>0</v>
          </cell>
          <cell r="P30" t="str">
            <v>001OP</v>
          </cell>
          <cell r="Q30" t="str">
            <v xml:space="preserve">OPERACIONES </v>
          </cell>
          <cell r="R30">
            <v>0</v>
          </cell>
          <cell r="S30" t="str">
            <v>005CEQ</v>
          </cell>
          <cell r="T30" t="str">
            <v>CONTROL DE EQUIPOS</v>
          </cell>
          <cell r="U30" t="str">
            <v>EMPLEADO</v>
          </cell>
          <cell r="V30" t="str">
            <v>ASISTENTE DE CONTROL DE EQUIPOS</v>
          </cell>
          <cell r="W30" t="str">
            <v>INDETERMINADO</v>
          </cell>
          <cell r="X30"/>
          <cell r="Y30" t="str">
            <v>BANCO DE CREDITO</v>
          </cell>
          <cell r="Z30" t="str">
            <v>19139405207038</v>
          </cell>
          <cell r="AA30"/>
          <cell r="AB30"/>
          <cell r="AC30">
            <v>43243</v>
          </cell>
          <cell r="AD30"/>
          <cell r="AE30"/>
          <cell r="AF30" t="str">
            <v>PRIMA MIXTA</v>
          </cell>
          <cell r="AG30" t="str">
            <v>648840KCRRI5</v>
          </cell>
          <cell r="AH30"/>
          <cell r="AI30"/>
          <cell r="AJ30"/>
          <cell r="AK30"/>
          <cell r="AL30"/>
          <cell r="AM30"/>
          <cell r="AN30"/>
          <cell r="AO30"/>
          <cell r="AP30" t="str">
            <v>SI</v>
          </cell>
          <cell r="AQ30"/>
          <cell r="AR30" t="str">
            <v/>
          </cell>
          <cell r="AS30" t="str">
            <v>SI</v>
          </cell>
          <cell r="AT30">
            <v>2500</v>
          </cell>
          <cell r="AU30">
            <v>30</v>
          </cell>
          <cell r="AV30">
            <v>0</v>
          </cell>
          <cell r="AW30">
            <v>0</v>
          </cell>
          <cell r="AX30"/>
          <cell r="AY30"/>
          <cell r="AZ30">
            <v>0</v>
          </cell>
          <cell r="BA30">
            <v>0</v>
          </cell>
          <cell r="BB30"/>
          <cell r="BC30"/>
          <cell r="BD30"/>
          <cell r="BE30"/>
          <cell r="BF30"/>
          <cell r="BG30"/>
          <cell r="BH30">
            <v>0</v>
          </cell>
          <cell r="BI30"/>
          <cell r="BJ30"/>
          <cell r="BK30"/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/>
          <cell r="BQ30"/>
          <cell r="BR30"/>
          <cell r="BS30"/>
          <cell r="BT30">
            <v>4.1900000000000004</v>
          </cell>
          <cell r="BU30">
            <v>240</v>
          </cell>
          <cell r="BV30">
            <v>2500</v>
          </cell>
          <cell r="BW30">
            <v>113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/>
          <cell r="CD30"/>
          <cell r="CE30"/>
          <cell r="CF30"/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/>
          <cell r="CP30"/>
          <cell r="CQ30"/>
          <cell r="CR30"/>
          <cell r="CS30"/>
          <cell r="CT30"/>
          <cell r="CU30"/>
          <cell r="CV30"/>
          <cell r="CW30"/>
          <cell r="CX30">
            <v>0</v>
          </cell>
          <cell r="CY30"/>
          <cell r="CZ30"/>
          <cell r="DA30"/>
          <cell r="DB30"/>
          <cell r="DC30"/>
          <cell r="DD30"/>
          <cell r="DE30"/>
          <cell r="DF30"/>
          <cell r="DG30"/>
          <cell r="DH30"/>
          <cell r="DI30">
            <v>0</v>
          </cell>
          <cell r="DJ30"/>
          <cell r="DK30"/>
          <cell r="DL30"/>
          <cell r="DM30"/>
          <cell r="DN30"/>
          <cell r="DO30"/>
          <cell r="DP30"/>
          <cell r="DQ30"/>
          <cell r="DR30"/>
          <cell r="DS30"/>
          <cell r="DT30"/>
          <cell r="DU30"/>
          <cell r="DV30"/>
          <cell r="DW30"/>
          <cell r="DX30"/>
          <cell r="DY30"/>
          <cell r="DZ30"/>
          <cell r="EA30"/>
          <cell r="EB30"/>
          <cell r="EC30"/>
          <cell r="ED30"/>
          <cell r="EE30"/>
          <cell r="EF30"/>
          <cell r="EG30"/>
          <cell r="EH30"/>
          <cell r="EI30"/>
          <cell r="EJ30"/>
          <cell r="EK30"/>
          <cell r="EL30"/>
          <cell r="EM30"/>
          <cell r="EN30"/>
          <cell r="EO30"/>
          <cell r="EP30"/>
          <cell r="EQ30"/>
          <cell r="ER30"/>
          <cell r="ES30"/>
          <cell r="ET30"/>
          <cell r="EU30"/>
          <cell r="EV30"/>
          <cell r="EW30"/>
          <cell r="EX30"/>
          <cell r="EY30"/>
          <cell r="EZ30"/>
          <cell r="FA30"/>
          <cell r="FB30"/>
          <cell r="FC30"/>
          <cell r="FD30"/>
          <cell r="FE30"/>
          <cell r="FF30"/>
          <cell r="FG30"/>
          <cell r="FH30">
            <v>2569.35</v>
          </cell>
          <cell r="FI30">
            <v>2613</v>
          </cell>
          <cell r="FJ30">
            <v>256.94</v>
          </cell>
          <cell r="FK30">
            <v>0</v>
          </cell>
          <cell r="FL30">
            <v>35.200000000000003</v>
          </cell>
          <cell r="FM30">
            <v>0</v>
          </cell>
          <cell r="FN30">
            <v>0</v>
          </cell>
          <cell r="FO30"/>
          <cell r="FP30">
            <v>43.65</v>
          </cell>
          <cell r="FQ30">
            <v>0</v>
          </cell>
          <cell r="FR30"/>
          <cell r="FS30"/>
          <cell r="FT30"/>
          <cell r="FU30">
            <v>1045.2</v>
          </cell>
          <cell r="FV30"/>
          <cell r="FW30"/>
          <cell r="FX30"/>
          <cell r="FY30"/>
          <cell r="FZ30"/>
          <cell r="GA30"/>
          <cell r="GB30"/>
          <cell r="GC30"/>
          <cell r="GD30"/>
          <cell r="GE30"/>
          <cell r="GF30"/>
          <cell r="GG30"/>
          <cell r="GH30"/>
          <cell r="GI30">
            <v>0</v>
          </cell>
          <cell r="GJ30">
            <v>0</v>
          </cell>
          <cell r="GK30"/>
          <cell r="GL30">
            <v>263.42</v>
          </cell>
          <cell r="GM30"/>
          <cell r="GN30">
            <v>69.88</v>
          </cell>
          <cell r="GO30">
            <v>0</v>
          </cell>
          <cell r="GP30"/>
          <cell r="GQ30"/>
          <cell r="GR30"/>
          <cell r="GS30"/>
          <cell r="GT30"/>
          <cell r="GU30"/>
          <cell r="GV30"/>
          <cell r="GW30"/>
          <cell r="GX30"/>
          <cell r="GY30"/>
          <cell r="GZ30"/>
          <cell r="HA30"/>
          <cell r="HB30"/>
          <cell r="HC30"/>
          <cell r="HD30"/>
          <cell r="HE30"/>
          <cell r="HF30"/>
          <cell r="HG30"/>
          <cell r="HH30"/>
          <cell r="HI30"/>
          <cell r="HJ30"/>
          <cell r="HK30"/>
          <cell r="HL30"/>
          <cell r="HM30"/>
          <cell r="HN30">
            <v>1714.29</v>
          </cell>
          <cell r="HO30">
            <v>898.71</v>
          </cell>
          <cell r="HP30"/>
          <cell r="HQ30"/>
          <cell r="HR30">
            <v>898.71</v>
          </cell>
          <cell r="HS30"/>
          <cell r="HT30"/>
          <cell r="HU30"/>
          <cell r="HV30">
            <v>173.43</v>
          </cell>
          <cell r="HW30">
            <v>231.24</v>
          </cell>
          <cell r="HX30">
            <v>57.81</v>
          </cell>
          <cell r="HY30"/>
          <cell r="IA30">
            <v>550</v>
          </cell>
          <cell r="IB30">
            <v>57.81</v>
          </cell>
          <cell r="IC30"/>
          <cell r="IG30"/>
          <cell r="IH30"/>
          <cell r="II30">
            <v>2569.35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2613</v>
          </cell>
          <cell r="IP30" t="str">
            <v>OK</v>
          </cell>
        </row>
        <row r="31">
          <cell r="F31" t="str">
            <v>CASTAÑEDA CARRION VIVIEN</v>
          </cell>
          <cell r="G31">
            <v>30552</v>
          </cell>
          <cell r="H31" t="str">
            <v>F</v>
          </cell>
          <cell r="I31" t="str">
            <v>CONTABILIDAD</v>
          </cell>
          <cell r="J31" t="str">
            <v>OFICINA PRINCIPAL</v>
          </cell>
          <cell r="K31" t="str">
            <v>01OFP</v>
          </cell>
          <cell r="L31" t="str">
            <v>OFICINA PRINCIPAL</v>
          </cell>
          <cell r="M31">
            <v>100001</v>
          </cell>
          <cell r="N31" t="str">
            <v>Agenciamiento General</v>
          </cell>
          <cell r="O31">
            <v>1</v>
          </cell>
          <cell r="P31" t="str">
            <v>002AD</v>
          </cell>
          <cell r="Q31" t="str">
            <v>ADMINISTRACION</v>
          </cell>
          <cell r="R31">
            <v>1</v>
          </cell>
          <cell r="S31" t="str">
            <v>007CON</v>
          </cell>
          <cell r="T31" t="str">
            <v>CONTABILIDAD</v>
          </cell>
          <cell r="U31" t="str">
            <v>EMPLEADO</v>
          </cell>
          <cell r="V31" t="str">
            <v>COORDINADOR TRIBUTARIO</v>
          </cell>
          <cell r="W31" t="str">
            <v>POR INCREMENTO DE ACTIVIDADES</v>
          </cell>
          <cell r="X31"/>
          <cell r="Y31" t="str">
            <v>BANCO DE CREDITO</v>
          </cell>
          <cell r="Z31" t="str">
            <v>19195507270087</v>
          </cell>
          <cell r="AA31"/>
          <cell r="AB31"/>
          <cell r="AC31">
            <v>45181</v>
          </cell>
          <cell r="AD31"/>
          <cell r="AE31"/>
          <cell r="AF31" t="str">
            <v>PRIMA</v>
          </cell>
          <cell r="AG31" t="str">
            <v>605500VCCTR2</v>
          </cell>
          <cell r="AH31"/>
          <cell r="AI31"/>
          <cell r="AJ31"/>
          <cell r="AK31"/>
          <cell r="AL31"/>
          <cell r="AM31"/>
          <cell r="AN31"/>
          <cell r="AO31"/>
          <cell r="AP31" t="str">
            <v>SI</v>
          </cell>
          <cell r="AQ31"/>
          <cell r="AR31" t="str">
            <v/>
          </cell>
          <cell r="AS31" t="str">
            <v>NO</v>
          </cell>
          <cell r="AT31">
            <v>6500</v>
          </cell>
          <cell r="AU31">
            <v>24</v>
          </cell>
          <cell r="AV31">
            <v>2</v>
          </cell>
          <cell r="AW31">
            <v>4</v>
          </cell>
          <cell r="AX31"/>
          <cell r="AY31"/>
          <cell r="AZ31">
            <v>0</v>
          </cell>
          <cell r="BA31">
            <v>0</v>
          </cell>
          <cell r="BB31"/>
          <cell r="BC31"/>
          <cell r="BD31"/>
          <cell r="BE31"/>
          <cell r="BF31"/>
          <cell r="BG31"/>
          <cell r="BH31">
            <v>0</v>
          </cell>
          <cell r="BI31"/>
          <cell r="BJ31"/>
          <cell r="BK31"/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/>
          <cell r="BQ31"/>
          <cell r="BR31"/>
          <cell r="BS31"/>
          <cell r="BT31">
            <v>0</v>
          </cell>
          <cell r="BU31">
            <v>192</v>
          </cell>
          <cell r="BV31">
            <v>5200</v>
          </cell>
          <cell r="BW31">
            <v>0</v>
          </cell>
          <cell r="BX31">
            <v>433.33333333333331</v>
          </cell>
          <cell r="BY31">
            <v>866.67</v>
          </cell>
          <cell r="BZ31">
            <v>0</v>
          </cell>
          <cell r="CA31">
            <v>0</v>
          </cell>
          <cell r="CB31">
            <v>0</v>
          </cell>
          <cell r="CC31"/>
          <cell r="CD31"/>
          <cell r="CE31"/>
          <cell r="CF31"/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/>
          <cell r="CP31"/>
          <cell r="CQ31"/>
          <cell r="CR31"/>
          <cell r="CS31"/>
          <cell r="CT31"/>
          <cell r="CU31"/>
          <cell r="CV31"/>
          <cell r="CW31"/>
          <cell r="CX31">
            <v>0</v>
          </cell>
          <cell r="CY31"/>
          <cell r="CZ31"/>
          <cell r="DA31"/>
          <cell r="DB31"/>
          <cell r="DC31"/>
          <cell r="DD31"/>
          <cell r="DE31"/>
          <cell r="DF31"/>
          <cell r="DG31"/>
          <cell r="DH31"/>
          <cell r="DI31">
            <v>0</v>
          </cell>
          <cell r="DJ31"/>
          <cell r="DK31"/>
          <cell r="DL31"/>
          <cell r="DM31"/>
          <cell r="DN31"/>
          <cell r="DO31"/>
          <cell r="DP31"/>
          <cell r="DQ31"/>
          <cell r="DR31"/>
          <cell r="DS31"/>
          <cell r="DT31"/>
          <cell r="DU31"/>
          <cell r="DV31"/>
          <cell r="DW31"/>
          <cell r="DX31"/>
          <cell r="DY31"/>
          <cell r="DZ31"/>
          <cell r="EA31"/>
          <cell r="EB31"/>
          <cell r="EC31"/>
          <cell r="ED31"/>
          <cell r="EE31"/>
          <cell r="EF31"/>
          <cell r="EG31"/>
          <cell r="EH31"/>
          <cell r="EI31"/>
          <cell r="EJ31"/>
          <cell r="EK31"/>
          <cell r="EL31"/>
          <cell r="EM31"/>
          <cell r="EN31"/>
          <cell r="EO31"/>
          <cell r="EP31"/>
          <cell r="EQ31"/>
          <cell r="ER31"/>
          <cell r="ES31"/>
          <cell r="ET31"/>
          <cell r="EU31"/>
          <cell r="EV31"/>
          <cell r="EW31"/>
          <cell r="EX31"/>
          <cell r="EY31"/>
          <cell r="EZ31"/>
          <cell r="FA31"/>
          <cell r="FB31"/>
          <cell r="FC31"/>
          <cell r="FD31"/>
          <cell r="FE31"/>
          <cell r="FF31"/>
          <cell r="FG31"/>
          <cell r="FH31">
            <v>6500.0033333333331</v>
          </cell>
          <cell r="FI31">
            <v>6500.0033333333331</v>
          </cell>
          <cell r="FJ31">
            <v>650</v>
          </cell>
          <cell r="FK31">
            <v>104</v>
          </cell>
          <cell r="FL31">
            <v>89.05</v>
          </cell>
          <cell r="FM31">
            <v>0</v>
          </cell>
          <cell r="FN31">
            <v>485.24</v>
          </cell>
          <cell r="FO31"/>
          <cell r="FP31">
            <v>0</v>
          </cell>
          <cell r="FQ31">
            <v>0</v>
          </cell>
          <cell r="FR31"/>
          <cell r="FS31"/>
          <cell r="FT31"/>
          <cell r="FU31">
            <v>2600</v>
          </cell>
          <cell r="FV31"/>
          <cell r="FW31"/>
          <cell r="FX31"/>
          <cell r="FY31"/>
          <cell r="FZ31"/>
          <cell r="GA31"/>
          <cell r="GB31"/>
          <cell r="GC31"/>
          <cell r="GD31"/>
          <cell r="GE31"/>
          <cell r="GF31"/>
          <cell r="GG31"/>
          <cell r="GH31"/>
          <cell r="GI31">
            <v>0</v>
          </cell>
          <cell r="GJ31">
            <v>0</v>
          </cell>
          <cell r="GK31"/>
          <cell r="GL31">
            <v>131.71</v>
          </cell>
          <cell r="GM31"/>
          <cell r="GN31">
            <v>0</v>
          </cell>
          <cell r="GO31">
            <v>0</v>
          </cell>
          <cell r="GP31"/>
          <cell r="GQ31"/>
          <cell r="GR31"/>
          <cell r="GS31"/>
          <cell r="GT31"/>
          <cell r="GU31"/>
          <cell r="GV31"/>
          <cell r="GW31"/>
          <cell r="GX31"/>
          <cell r="GY31"/>
          <cell r="GZ31"/>
          <cell r="HA31"/>
          <cell r="HB31"/>
          <cell r="HC31"/>
          <cell r="HD31"/>
          <cell r="HE31"/>
          <cell r="HF31"/>
          <cell r="HG31"/>
          <cell r="HH31"/>
          <cell r="HI31"/>
          <cell r="HJ31"/>
          <cell r="HK31"/>
          <cell r="HL31"/>
          <cell r="HM31"/>
          <cell r="HN31">
            <v>4060</v>
          </cell>
          <cell r="HO31">
            <v>2440</v>
          </cell>
          <cell r="HP31"/>
          <cell r="HQ31"/>
          <cell r="HR31">
            <v>2440</v>
          </cell>
          <cell r="HS31"/>
          <cell r="HT31"/>
          <cell r="HU31"/>
          <cell r="HV31">
            <v>438.75</v>
          </cell>
          <cell r="HW31">
            <v>585</v>
          </cell>
          <cell r="HX31">
            <v>146.25</v>
          </cell>
          <cell r="HY31"/>
          <cell r="IA31">
            <v>550</v>
          </cell>
          <cell r="IB31">
            <v>146.25</v>
          </cell>
          <cell r="IC31"/>
          <cell r="IG31"/>
          <cell r="IH31"/>
          <cell r="II31">
            <v>6500.0033333333331</v>
          </cell>
          <cell r="IJ31">
            <v>0</v>
          </cell>
          <cell r="IK31">
            <v>0</v>
          </cell>
          <cell r="IL31">
            <v>0</v>
          </cell>
          <cell r="IM31">
            <v>0</v>
          </cell>
          <cell r="IN31">
            <v>0</v>
          </cell>
          <cell r="IO31">
            <v>6500</v>
          </cell>
          <cell r="IP31" t="str">
            <v>OK</v>
          </cell>
        </row>
        <row r="32">
          <cell r="F32" t="str">
            <v>CASTILLO SANDOVAL MARIA ISABEL</v>
          </cell>
          <cell r="G32">
            <v>32531</v>
          </cell>
          <cell r="H32" t="str">
            <v>F</v>
          </cell>
          <cell r="I32" t="str">
            <v>DOCUMENTACIÓN Y VISTO BUENOS</v>
          </cell>
          <cell r="J32" t="str">
            <v>OFICINA PRINCIPAL</v>
          </cell>
          <cell r="K32" t="str">
            <v>01OFP</v>
          </cell>
          <cell r="L32" t="str">
            <v>OFICINA PRINCIPAL</v>
          </cell>
          <cell r="M32">
            <v>100001</v>
          </cell>
          <cell r="N32" t="str">
            <v>Agenciamiento Marítimo</v>
          </cell>
          <cell r="O32">
            <v>1</v>
          </cell>
          <cell r="P32" t="str">
            <v>001OP</v>
          </cell>
          <cell r="Q32" t="str">
            <v>ADMINISTRACION</v>
          </cell>
          <cell r="R32">
            <v>1</v>
          </cell>
          <cell r="S32" t="str">
            <v>003DVB</v>
          </cell>
          <cell r="T32" t="str">
            <v>DOCUMENTACION Y VISTO BUENO</v>
          </cell>
          <cell r="U32" t="str">
            <v>EMPLEADO</v>
          </cell>
          <cell r="V32" t="str">
            <v>ASISTENTE DE DOCUMENTACIÓN</v>
          </cell>
          <cell r="W32" t="str">
            <v>POR INCREMENTO DE ACTIVIDADES</v>
          </cell>
          <cell r="X32"/>
          <cell r="Y32" t="str">
            <v>BANCO DE CREDITO</v>
          </cell>
          <cell r="Z32" t="str">
            <v>19110375345045</v>
          </cell>
          <cell r="AA32"/>
          <cell r="AB32"/>
          <cell r="AC32">
            <v>45887</v>
          </cell>
          <cell r="AD32"/>
          <cell r="AE32"/>
          <cell r="AF32" t="str">
            <v>PRIMA</v>
          </cell>
          <cell r="AG32" t="str">
            <v>325290MCSTD2</v>
          </cell>
          <cell r="AH32"/>
          <cell r="AI32"/>
          <cell r="AJ32"/>
          <cell r="AK32"/>
          <cell r="AL32"/>
          <cell r="AM32"/>
          <cell r="AN32"/>
          <cell r="AO32"/>
          <cell r="AP32" t="str">
            <v>NO</v>
          </cell>
          <cell r="AQ32"/>
          <cell r="AR32" t="str">
            <v/>
          </cell>
          <cell r="AS32" t="str">
            <v>NO</v>
          </cell>
          <cell r="AT32">
            <v>2000</v>
          </cell>
          <cell r="AU32">
            <v>30</v>
          </cell>
          <cell r="AV32">
            <v>0</v>
          </cell>
          <cell r="AW32">
            <v>0</v>
          </cell>
          <cell r="AX32"/>
          <cell r="AY32"/>
          <cell r="AZ32">
            <v>0</v>
          </cell>
          <cell r="BA32">
            <v>0</v>
          </cell>
          <cell r="BB32"/>
          <cell r="BC32"/>
          <cell r="BD32"/>
          <cell r="BE32"/>
          <cell r="BF32"/>
          <cell r="BG32"/>
          <cell r="BH32">
            <v>0</v>
          </cell>
          <cell r="BI32"/>
          <cell r="BJ32"/>
          <cell r="BK32"/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/>
          <cell r="BQ32"/>
          <cell r="BR32"/>
          <cell r="BS32"/>
          <cell r="BT32">
            <v>0</v>
          </cell>
          <cell r="BU32">
            <v>240</v>
          </cell>
          <cell r="BV32">
            <v>2000.0000000000002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/>
          <cell r="CD32"/>
          <cell r="CE32"/>
          <cell r="CF32"/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/>
          <cell r="CP32"/>
          <cell r="CQ32"/>
          <cell r="CR32"/>
          <cell r="CS32"/>
          <cell r="CT32"/>
          <cell r="CU32"/>
          <cell r="CV32"/>
          <cell r="CW32"/>
          <cell r="CX32">
            <v>0</v>
          </cell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>
            <v>0</v>
          </cell>
          <cell r="DJ32"/>
          <cell r="DK32"/>
          <cell r="DL32"/>
          <cell r="DM32"/>
          <cell r="DN32"/>
          <cell r="DO32"/>
          <cell r="DP32"/>
          <cell r="DQ32"/>
          <cell r="DR32"/>
          <cell r="DS32"/>
          <cell r="DT32"/>
          <cell r="DU32"/>
          <cell r="DV32"/>
          <cell r="DW32"/>
          <cell r="DX32"/>
          <cell r="DY32"/>
          <cell r="DZ32"/>
          <cell r="EA32"/>
          <cell r="EB32"/>
          <cell r="EC32"/>
          <cell r="ED32"/>
          <cell r="EE32"/>
          <cell r="EF32"/>
          <cell r="EG32"/>
          <cell r="EH32"/>
          <cell r="EI32"/>
          <cell r="EJ32"/>
          <cell r="EK32"/>
          <cell r="EL32"/>
          <cell r="EM32"/>
          <cell r="EN32"/>
          <cell r="EO32"/>
          <cell r="EP32"/>
          <cell r="EQ32"/>
          <cell r="ER32"/>
          <cell r="ES32"/>
          <cell r="ET32"/>
          <cell r="EU32"/>
          <cell r="EV32"/>
          <cell r="EW32"/>
          <cell r="EX32"/>
          <cell r="EY32"/>
          <cell r="EZ32"/>
          <cell r="FA32"/>
          <cell r="FB32"/>
          <cell r="FC32"/>
          <cell r="FD32"/>
          <cell r="FE32"/>
          <cell r="FF32"/>
          <cell r="FG32"/>
          <cell r="FH32">
            <v>2000.0000000000002</v>
          </cell>
          <cell r="FI32">
            <v>2000.0000000000002</v>
          </cell>
          <cell r="FJ32">
            <v>200</v>
          </cell>
          <cell r="FK32">
            <v>32</v>
          </cell>
          <cell r="FL32">
            <v>27.4</v>
          </cell>
          <cell r="FM32">
            <v>0</v>
          </cell>
          <cell r="FN32">
            <v>0</v>
          </cell>
          <cell r="FO32"/>
          <cell r="FP32">
            <v>0</v>
          </cell>
          <cell r="FQ32">
            <v>0</v>
          </cell>
          <cell r="FR32"/>
          <cell r="FS32"/>
          <cell r="FT32"/>
          <cell r="FU32">
            <v>800.00000000000011</v>
          </cell>
          <cell r="FV32"/>
          <cell r="FW32"/>
          <cell r="FX32"/>
          <cell r="FY32"/>
          <cell r="FZ32"/>
          <cell r="GA32"/>
          <cell r="GB32"/>
          <cell r="GC32"/>
          <cell r="GD32"/>
          <cell r="GE32"/>
          <cell r="GF32"/>
          <cell r="GG32"/>
          <cell r="GH32"/>
          <cell r="GI32">
            <v>0</v>
          </cell>
          <cell r="GJ32">
            <v>0</v>
          </cell>
          <cell r="GK32"/>
          <cell r="GL32">
            <v>0</v>
          </cell>
          <cell r="GM32"/>
          <cell r="GN32">
            <v>0</v>
          </cell>
          <cell r="GO32">
            <v>0</v>
          </cell>
          <cell r="GP32"/>
          <cell r="GQ32"/>
          <cell r="GR32"/>
          <cell r="GS32"/>
          <cell r="GT32"/>
          <cell r="GU32"/>
          <cell r="GV32"/>
          <cell r="GW32"/>
          <cell r="GX32"/>
          <cell r="GY32"/>
          <cell r="GZ32"/>
          <cell r="HA32"/>
          <cell r="HB32"/>
          <cell r="HC32"/>
          <cell r="HD32"/>
          <cell r="HE32"/>
          <cell r="HF32"/>
          <cell r="HG32"/>
          <cell r="HH32"/>
          <cell r="HI32"/>
          <cell r="HJ32"/>
          <cell r="HK32"/>
          <cell r="HL32"/>
          <cell r="HM32"/>
          <cell r="HN32">
            <v>1059.4000000000001</v>
          </cell>
          <cell r="HO32">
            <v>940.6</v>
          </cell>
          <cell r="HP32"/>
          <cell r="HQ32"/>
          <cell r="HR32">
            <v>940.6</v>
          </cell>
          <cell r="HS32"/>
          <cell r="HT32"/>
          <cell r="HU32"/>
          <cell r="HV32">
            <v>180</v>
          </cell>
          <cell r="HW32">
            <v>180</v>
          </cell>
          <cell r="HX32">
            <v>0</v>
          </cell>
          <cell r="HY32"/>
          <cell r="IA32">
            <v>0</v>
          </cell>
          <cell r="IB32">
            <v>0</v>
          </cell>
          <cell r="IC32"/>
          <cell r="IG32"/>
          <cell r="IH32"/>
          <cell r="II32">
            <v>2000.0000000000002</v>
          </cell>
          <cell r="IJ32">
            <v>0</v>
          </cell>
          <cell r="IK32">
            <v>0</v>
          </cell>
          <cell r="IL32">
            <v>0</v>
          </cell>
          <cell r="IM32">
            <v>0</v>
          </cell>
          <cell r="IN32">
            <v>0</v>
          </cell>
          <cell r="IO32">
            <v>2000</v>
          </cell>
          <cell r="IP32" t="str">
            <v>OK</v>
          </cell>
        </row>
        <row r="33">
          <cell r="F33" t="str">
            <v>CAVERO RODRIGUEZ  JANNYE VERONICA</v>
          </cell>
          <cell r="G33">
            <v>26663</v>
          </cell>
          <cell r="H33" t="str">
            <v>F</v>
          </cell>
          <cell r="I33" t="str">
            <v>COMERCIAL</v>
          </cell>
          <cell r="J33" t="str">
            <v>OFICINA PRINCIPAL</v>
          </cell>
          <cell r="K33" t="str">
            <v>01OFP</v>
          </cell>
          <cell r="L33" t="str">
            <v>OFICINA PRINCIPAL</v>
          </cell>
          <cell r="M33">
            <v>100001</v>
          </cell>
          <cell r="N33" t="str">
            <v>Agenciamiento General</v>
          </cell>
          <cell r="O33">
            <v>1</v>
          </cell>
          <cell r="P33" t="str">
            <v>003VE</v>
          </cell>
          <cell r="Q33" t="str">
            <v>VENTAS</v>
          </cell>
          <cell r="R33">
            <v>1</v>
          </cell>
          <cell r="S33" t="str">
            <v>006VEN</v>
          </cell>
          <cell r="T33" t="str">
            <v>COMERCIAL- VENTAS</v>
          </cell>
          <cell r="U33" t="str">
            <v>EMPLEADO</v>
          </cell>
          <cell r="V33" t="str">
            <v>CUSTOMER SERVICE SENIOR EXPO</v>
          </cell>
          <cell r="W33" t="str">
            <v>INDETERMINADO</v>
          </cell>
          <cell r="X33"/>
          <cell r="Y33" t="str">
            <v>BANCO DE CREDITO</v>
          </cell>
          <cell r="Z33" t="str">
            <v>19138538707085</v>
          </cell>
          <cell r="AA33"/>
          <cell r="AB33"/>
          <cell r="AC33">
            <v>42985</v>
          </cell>
          <cell r="AD33"/>
          <cell r="AE33"/>
          <cell r="AF33" t="str">
            <v>HABITAT</v>
          </cell>
          <cell r="AG33" t="str">
            <v>566610JCRER0</v>
          </cell>
          <cell r="AH33"/>
          <cell r="AI33"/>
          <cell r="AJ33"/>
          <cell r="AK33"/>
          <cell r="AL33"/>
          <cell r="AM33"/>
          <cell r="AN33"/>
          <cell r="AO33"/>
          <cell r="AP33" t="str">
            <v>SI</v>
          </cell>
          <cell r="AQ33"/>
          <cell r="AR33" t="str">
            <v/>
          </cell>
          <cell r="AS33" t="str">
            <v>SI</v>
          </cell>
          <cell r="AT33">
            <v>8500</v>
          </cell>
          <cell r="AU33">
            <v>24</v>
          </cell>
          <cell r="AV33">
            <v>0</v>
          </cell>
          <cell r="AW33">
            <v>6</v>
          </cell>
          <cell r="AX33"/>
          <cell r="AY33"/>
          <cell r="AZ33">
            <v>0</v>
          </cell>
          <cell r="BA33">
            <v>0</v>
          </cell>
          <cell r="BB33"/>
          <cell r="BC33"/>
          <cell r="BD33"/>
          <cell r="BE33"/>
          <cell r="BF33"/>
          <cell r="BG33"/>
          <cell r="BH33">
            <v>0</v>
          </cell>
          <cell r="BI33"/>
          <cell r="BJ33"/>
          <cell r="BK33"/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/>
          <cell r="BQ33"/>
          <cell r="BR33"/>
          <cell r="BS33"/>
          <cell r="BT33">
            <v>0</v>
          </cell>
          <cell r="BU33">
            <v>192</v>
          </cell>
          <cell r="BV33">
            <v>6800</v>
          </cell>
          <cell r="BW33">
            <v>113</v>
          </cell>
          <cell r="BX33">
            <v>0</v>
          </cell>
          <cell r="BY33">
            <v>1722.6</v>
          </cell>
          <cell r="BZ33">
            <v>0</v>
          </cell>
          <cell r="CA33">
            <v>0</v>
          </cell>
          <cell r="CB33">
            <v>0</v>
          </cell>
          <cell r="CC33"/>
          <cell r="CD33"/>
          <cell r="CE33"/>
          <cell r="CF33"/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/>
          <cell r="CP33"/>
          <cell r="CQ33"/>
          <cell r="CR33"/>
          <cell r="CS33"/>
          <cell r="CT33"/>
          <cell r="CU33"/>
          <cell r="CV33"/>
          <cell r="CW33"/>
          <cell r="CX33">
            <v>0</v>
          </cell>
          <cell r="CY33"/>
          <cell r="CZ33"/>
          <cell r="DA33"/>
          <cell r="DB33"/>
          <cell r="DC33"/>
          <cell r="DD33"/>
          <cell r="DE33"/>
          <cell r="DF33"/>
          <cell r="DG33"/>
          <cell r="DH33"/>
          <cell r="DI33">
            <v>0</v>
          </cell>
          <cell r="DJ33"/>
          <cell r="DK33"/>
          <cell r="DL33"/>
          <cell r="DM33"/>
          <cell r="DN33"/>
          <cell r="DO33"/>
          <cell r="DP33"/>
          <cell r="DQ33"/>
          <cell r="DR33"/>
          <cell r="DS33"/>
          <cell r="DT33"/>
          <cell r="DU33"/>
          <cell r="DV33"/>
          <cell r="DW33"/>
          <cell r="DX33"/>
          <cell r="DY33"/>
          <cell r="DZ33"/>
          <cell r="EA33"/>
          <cell r="EB33"/>
          <cell r="EC33"/>
          <cell r="ED33"/>
          <cell r="EE33"/>
          <cell r="EF33"/>
          <cell r="EG33"/>
          <cell r="EH33"/>
          <cell r="EI33"/>
          <cell r="EJ33"/>
          <cell r="EK33"/>
          <cell r="EL33"/>
          <cell r="EM33"/>
          <cell r="EN33"/>
          <cell r="EO33"/>
          <cell r="EP33"/>
          <cell r="EQ33"/>
          <cell r="ER33"/>
          <cell r="ES33"/>
          <cell r="ET33"/>
          <cell r="EU33"/>
          <cell r="EV33"/>
          <cell r="EW33"/>
          <cell r="EX33"/>
          <cell r="EY33"/>
          <cell r="EZ33"/>
          <cell r="FA33"/>
          <cell r="FB33"/>
          <cell r="FC33"/>
          <cell r="FD33"/>
          <cell r="FE33"/>
          <cell r="FF33"/>
          <cell r="FG33"/>
          <cell r="FH33">
            <v>8635.6</v>
          </cell>
          <cell r="FI33">
            <v>8635.6</v>
          </cell>
          <cell r="FJ33">
            <v>863.56</v>
          </cell>
          <cell r="FK33">
            <v>126.94</v>
          </cell>
          <cell r="FL33">
            <v>118.31</v>
          </cell>
          <cell r="FM33">
            <v>0</v>
          </cell>
          <cell r="FN33">
            <v>833.73</v>
          </cell>
          <cell r="FO33"/>
          <cell r="FP33">
            <v>0</v>
          </cell>
          <cell r="FQ33">
            <v>0</v>
          </cell>
          <cell r="FR33"/>
          <cell r="FS33"/>
          <cell r="FT33"/>
          <cell r="FU33">
            <v>3445.2000000000003</v>
          </cell>
          <cell r="FV33"/>
          <cell r="FW33"/>
          <cell r="FX33"/>
          <cell r="FY33"/>
          <cell r="FZ33"/>
          <cell r="GA33"/>
          <cell r="GB33"/>
          <cell r="GC33"/>
          <cell r="GD33"/>
          <cell r="GE33"/>
          <cell r="GF33"/>
          <cell r="GG33"/>
          <cell r="GH33"/>
          <cell r="GI33">
            <v>0</v>
          </cell>
          <cell r="GJ33">
            <v>0</v>
          </cell>
          <cell r="GK33"/>
          <cell r="GL33">
            <v>160.81</v>
          </cell>
          <cell r="GM33"/>
          <cell r="GN33">
            <v>175.79</v>
          </cell>
          <cell r="GO33">
            <v>0</v>
          </cell>
          <cell r="GP33"/>
          <cell r="GQ33"/>
          <cell r="GR33"/>
          <cell r="GS33"/>
          <cell r="GT33"/>
          <cell r="GU33"/>
          <cell r="GV33"/>
          <cell r="GW33"/>
          <cell r="GX33"/>
          <cell r="GY33"/>
          <cell r="GZ33"/>
          <cell r="HA33"/>
          <cell r="HB33"/>
          <cell r="HC33"/>
          <cell r="HD33"/>
          <cell r="HE33"/>
          <cell r="HF33"/>
          <cell r="HG33"/>
          <cell r="HH33"/>
          <cell r="HI33"/>
          <cell r="HJ33"/>
          <cell r="HK33"/>
          <cell r="HL33"/>
          <cell r="HM33"/>
          <cell r="HN33">
            <v>5724.34</v>
          </cell>
          <cell r="HO33">
            <v>2911.26</v>
          </cell>
          <cell r="HP33"/>
          <cell r="HQ33"/>
          <cell r="HR33">
            <v>2911.26</v>
          </cell>
          <cell r="HS33"/>
          <cell r="HT33"/>
          <cell r="HU33"/>
          <cell r="HV33">
            <v>582.90000000000009</v>
          </cell>
          <cell r="HW33">
            <v>777.2</v>
          </cell>
          <cell r="HX33">
            <v>194.3</v>
          </cell>
          <cell r="HY33"/>
          <cell r="IA33">
            <v>550</v>
          </cell>
          <cell r="IB33">
            <v>194.3</v>
          </cell>
          <cell r="IC33"/>
          <cell r="IG33"/>
          <cell r="IH33"/>
          <cell r="II33">
            <v>8635.6</v>
          </cell>
          <cell r="IJ33">
            <v>0</v>
          </cell>
          <cell r="IK33">
            <v>0</v>
          </cell>
          <cell r="IL33">
            <v>0</v>
          </cell>
          <cell r="IM33">
            <v>0</v>
          </cell>
          <cell r="IN33">
            <v>0</v>
          </cell>
          <cell r="IO33">
            <v>8613</v>
          </cell>
          <cell r="IP33" t="str">
            <v>OK</v>
          </cell>
        </row>
        <row r="34">
          <cell r="F34" t="str">
            <v>CCAPA SIGUEÑAS SILENE DORA</v>
          </cell>
          <cell r="G34">
            <v>34224</v>
          </cell>
          <cell r="H34" t="str">
            <v>F</v>
          </cell>
          <cell r="I34" t="str">
            <v>TRIBUTARIA</v>
          </cell>
          <cell r="J34" t="str">
            <v>OFICINA PRINCIPAL</v>
          </cell>
          <cell r="K34" t="str">
            <v>01OFP</v>
          </cell>
          <cell r="L34" t="str">
            <v>OFICINA PRINCIPAL</v>
          </cell>
          <cell r="M34">
            <v>100001</v>
          </cell>
          <cell r="N34" t="str">
            <v>Agenciamiento General</v>
          </cell>
          <cell r="O34">
            <v>1</v>
          </cell>
          <cell r="P34" t="str">
            <v>002AD</v>
          </cell>
          <cell r="Q34" t="str">
            <v>ADMINISTRACION</v>
          </cell>
          <cell r="R34">
            <v>1</v>
          </cell>
          <cell r="S34"/>
          <cell r="T34" t="str">
            <v>TRIBUTARIA</v>
          </cell>
          <cell r="U34" t="str">
            <v>EMPLEADO</v>
          </cell>
          <cell r="V34" t="str">
            <v>ANALISTA TRIBUTARIO</v>
          </cell>
          <cell r="W34" t="str">
            <v>POR INCREMENTO DE ACTIVIDADES</v>
          </cell>
          <cell r="X34"/>
          <cell r="Y34" t="str">
            <v>BANCO INTERBANK</v>
          </cell>
          <cell r="Z34" t="str">
            <v>00320001315987173331</v>
          </cell>
          <cell r="AA34"/>
          <cell r="AB34"/>
          <cell r="AC34">
            <v>45887</v>
          </cell>
          <cell r="AD34"/>
          <cell r="AE34"/>
          <cell r="AF34" t="str">
            <v>PRIMA MIXTA</v>
          </cell>
          <cell r="AG34" t="str">
            <v>342220SCSPU3</v>
          </cell>
          <cell r="AH34"/>
          <cell r="AI34"/>
          <cell r="AJ34"/>
          <cell r="AK34"/>
          <cell r="AL34"/>
          <cell r="AM34"/>
          <cell r="AN34"/>
          <cell r="AO34"/>
          <cell r="AP34" t="str">
            <v>SI</v>
          </cell>
          <cell r="AQ34"/>
          <cell r="AR34" t="str">
            <v/>
          </cell>
          <cell r="AS34" t="str">
            <v>NO</v>
          </cell>
          <cell r="AT34">
            <v>4600</v>
          </cell>
          <cell r="AU34">
            <v>29</v>
          </cell>
          <cell r="AV34">
            <v>1</v>
          </cell>
          <cell r="AW34">
            <v>0</v>
          </cell>
          <cell r="AX34"/>
          <cell r="AY34"/>
          <cell r="AZ34">
            <v>0</v>
          </cell>
          <cell r="BA34">
            <v>0</v>
          </cell>
          <cell r="BB34"/>
          <cell r="BC34"/>
          <cell r="BD34"/>
          <cell r="BE34"/>
          <cell r="BF34"/>
          <cell r="BG34"/>
          <cell r="BH34">
            <v>0</v>
          </cell>
          <cell r="BI34"/>
          <cell r="BJ34"/>
          <cell r="BK34"/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/>
          <cell r="BQ34"/>
          <cell r="BR34"/>
          <cell r="BS34"/>
          <cell r="BT34">
            <v>0</v>
          </cell>
          <cell r="BU34">
            <v>232</v>
          </cell>
          <cell r="BV34">
            <v>4446.666666666667</v>
          </cell>
          <cell r="BW34">
            <v>0</v>
          </cell>
          <cell r="BX34">
            <v>153.33333333333334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/>
          <cell r="CD34"/>
          <cell r="CE34"/>
          <cell r="CF34"/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/>
          <cell r="CP34"/>
          <cell r="CQ34"/>
          <cell r="CR34"/>
          <cell r="CS34"/>
          <cell r="CT34"/>
          <cell r="CU34"/>
          <cell r="CV34"/>
          <cell r="CW34"/>
          <cell r="CX34">
            <v>0</v>
          </cell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>
            <v>0</v>
          </cell>
          <cell r="DJ34"/>
          <cell r="DK34"/>
          <cell r="DL34"/>
          <cell r="DM34"/>
          <cell r="DN34"/>
          <cell r="DO34"/>
          <cell r="DP34"/>
          <cell r="DQ34"/>
          <cell r="DR34"/>
          <cell r="DS34"/>
          <cell r="DT34"/>
          <cell r="DU34"/>
          <cell r="DV34"/>
          <cell r="DW34"/>
          <cell r="DX34"/>
          <cell r="DY34"/>
          <cell r="DZ34"/>
          <cell r="EA34"/>
          <cell r="EB34"/>
          <cell r="EC34"/>
          <cell r="ED34"/>
          <cell r="EE34"/>
          <cell r="EF34"/>
          <cell r="EG34"/>
          <cell r="EH34"/>
          <cell r="EI34"/>
          <cell r="EJ34"/>
          <cell r="EK34"/>
          <cell r="EL34"/>
          <cell r="EM34"/>
          <cell r="EN34"/>
          <cell r="EO34"/>
          <cell r="EP34"/>
          <cell r="EQ34"/>
          <cell r="ER34"/>
          <cell r="ES34"/>
          <cell r="ET34"/>
          <cell r="EU34"/>
          <cell r="EV34"/>
          <cell r="EW34"/>
          <cell r="EX34"/>
          <cell r="EY34"/>
          <cell r="EZ34"/>
          <cell r="FA34"/>
          <cell r="FB34"/>
          <cell r="FC34"/>
          <cell r="FD34"/>
          <cell r="FE34"/>
          <cell r="FF34"/>
          <cell r="FG34"/>
          <cell r="FH34">
            <v>4600</v>
          </cell>
          <cell r="FI34">
            <v>4600</v>
          </cell>
          <cell r="FJ34">
            <v>460</v>
          </cell>
          <cell r="FK34">
            <v>0</v>
          </cell>
          <cell r="FL34">
            <v>63.02</v>
          </cell>
          <cell r="FM34">
            <v>0</v>
          </cell>
          <cell r="FN34">
            <v>176.81</v>
          </cell>
          <cell r="FO34"/>
          <cell r="FP34">
            <v>0</v>
          </cell>
          <cell r="FQ34">
            <v>0</v>
          </cell>
          <cell r="FR34"/>
          <cell r="FS34"/>
          <cell r="FT34"/>
          <cell r="FU34">
            <v>1840</v>
          </cell>
          <cell r="FV34"/>
          <cell r="FW34"/>
          <cell r="FX34"/>
          <cell r="FY34"/>
          <cell r="FZ34"/>
          <cell r="GA34"/>
          <cell r="GB34"/>
          <cell r="GC34"/>
          <cell r="GD34"/>
          <cell r="GE34"/>
          <cell r="GF34"/>
          <cell r="GG34"/>
          <cell r="GH34"/>
          <cell r="GI34">
            <v>0</v>
          </cell>
          <cell r="GJ34">
            <v>0</v>
          </cell>
          <cell r="GK34"/>
          <cell r="GL34">
            <v>0</v>
          </cell>
          <cell r="GM34"/>
          <cell r="GN34">
            <v>0</v>
          </cell>
          <cell r="GO34">
            <v>0</v>
          </cell>
          <cell r="GP34"/>
          <cell r="GQ34"/>
          <cell r="GR34"/>
          <cell r="GS34"/>
          <cell r="GT34"/>
          <cell r="GU34"/>
          <cell r="GV34"/>
          <cell r="GW34"/>
          <cell r="GX34"/>
          <cell r="GY34"/>
          <cell r="GZ34"/>
          <cell r="HA34"/>
          <cell r="HB34"/>
          <cell r="HC34"/>
          <cell r="HD34"/>
          <cell r="HE34"/>
          <cell r="HF34"/>
          <cell r="HG34"/>
          <cell r="HH34"/>
          <cell r="HI34"/>
          <cell r="HJ34"/>
          <cell r="HK34"/>
          <cell r="HL34"/>
          <cell r="HM34"/>
          <cell r="HN34">
            <v>2539.83</v>
          </cell>
          <cell r="HO34">
            <v>2060.17</v>
          </cell>
          <cell r="HP34">
            <v>2060.17</v>
          </cell>
          <cell r="HQ34"/>
          <cell r="HR34">
            <v>2060.17</v>
          </cell>
          <cell r="HS34"/>
          <cell r="HT34"/>
          <cell r="HU34"/>
          <cell r="HV34">
            <v>310.5</v>
          </cell>
          <cell r="HW34">
            <v>414</v>
          </cell>
          <cell r="HX34">
            <v>103.5</v>
          </cell>
          <cell r="HY34"/>
          <cell r="IA34">
            <v>550</v>
          </cell>
          <cell r="IB34">
            <v>103.5</v>
          </cell>
          <cell r="IC34"/>
          <cell r="IG34"/>
          <cell r="IH34"/>
          <cell r="II34">
            <v>4600</v>
          </cell>
          <cell r="IJ34">
            <v>0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4600</v>
          </cell>
          <cell r="IP34" t="str">
            <v>OK</v>
          </cell>
        </row>
        <row r="35">
          <cell r="F35" t="str">
            <v>CHAVEZ QUILCATE JULIA DEL PILAR</v>
          </cell>
          <cell r="G35">
            <v>32719</v>
          </cell>
          <cell r="H35" t="str">
            <v>F</v>
          </cell>
          <cell r="I35" t="str">
            <v>OPERACIONES PORTUARIAS</v>
          </cell>
          <cell r="J35" t="str">
            <v>OFICINA PRINCIPAL</v>
          </cell>
          <cell r="K35" t="str">
            <v>01OFP</v>
          </cell>
          <cell r="L35" t="str">
            <v>OFICINA PRINCIPAL</v>
          </cell>
          <cell r="M35">
            <v>100002</v>
          </cell>
          <cell r="N35" t="str">
            <v>Agenciamiento Marítimo</v>
          </cell>
          <cell r="O35">
            <v>1</v>
          </cell>
          <cell r="P35" t="str">
            <v>001OP</v>
          </cell>
          <cell r="Q35" t="str">
            <v xml:space="preserve">OPERACIONES </v>
          </cell>
          <cell r="R35">
            <v>1</v>
          </cell>
          <cell r="S35" t="str">
            <v>004OPP</v>
          </cell>
          <cell r="T35" t="str">
            <v>OPERACIONES PORTUARIAS</v>
          </cell>
          <cell r="U35" t="str">
            <v>EMPLEADO</v>
          </cell>
          <cell r="V35" t="str">
            <v>ASISTENTE DE OPERACIONES PORTUARIAS</v>
          </cell>
          <cell r="W35" t="str">
            <v>POR INCREMENTO DE ACTIVIDADES</v>
          </cell>
          <cell r="X35"/>
          <cell r="Y35" t="str">
            <v>BANCO DE CREDITO</v>
          </cell>
          <cell r="Z35" t="str">
            <v>19170407688074</v>
          </cell>
          <cell r="AA35"/>
          <cell r="AB35"/>
          <cell r="AC35">
            <v>44600</v>
          </cell>
          <cell r="AD35"/>
          <cell r="AE35"/>
          <cell r="AF35" t="str">
            <v>HABITAT MIXTA</v>
          </cell>
          <cell r="AG35" t="str">
            <v>327170JCQVL0</v>
          </cell>
          <cell r="AH35"/>
          <cell r="AI35"/>
          <cell r="AJ35"/>
          <cell r="AK35"/>
          <cell r="AL35"/>
          <cell r="AM35"/>
          <cell r="AN35"/>
          <cell r="AO35"/>
          <cell r="AP35" t="str">
            <v>NO</v>
          </cell>
          <cell r="AQ35"/>
          <cell r="AR35" t="str">
            <v/>
          </cell>
          <cell r="AS35" t="str">
            <v>SI</v>
          </cell>
          <cell r="AT35">
            <v>2500</v>
          </cell>
          <cell r="AU35">
            <v>26</v>
          </cell>
          <cell r="AV35">
            <v>3</v>
          </cell>
          <cell r="AW35">
            <v>1</v>
          </cell>
          <cell r="AX35"/>
          <cell r="AY35"/>
          <cell r="AZ35">
            <v>0</v>
          </cell>
          <cell r="BA35">
            <v>0</v>
          </cell>
          <cell r="BB35"/>
          <cell r="BC35"/>
          <cell r="BD35"/>
          <cell r="BE35"/>
          <cell r="BF35"/>
          <cell r="BG35"/>
          <cell r="BH35">
            <v>0</v>
          </cell>
          <cell r="BI35"/>
          <cell r="BJ35"/>
          <cell r="BK35"/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/>
          <cell r="BQ35"/>
          <cell r="BR35"/>
          <cell r="BS35"/>
          <cell r="BT35">
            <v>2.38</v>
          </cell>
          <cell r="BU35">
            <v>208</v>
          </cell>
          <cell r="BV35">
            <v>2166.6666666666665</v>
          </cell>
          <cell r="BW35">
            <v>113</v>
          </cell>
          <cell r="BX35">
            <v>250</v>
          </cell>
          <cell r="BY35">
            <v>96.05</v>
          </cell>
          <cell r="BZ35">
            <v>0</v>
          </cell>
          <cell r="CA35">
            <v>0</v>
          </cell>
          <cell r="CB35">
            <v>0</v>
          </cell>
          <cell r="CC35"/>
          <cell r="CD35"/>
          <cell r="CE35"/>
          <cell r="CF35"/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/>
          <cell r="CP35"/>
          <cell r="CQ35"/>
          <cell r="CR35"/>
          <cell r="CS35"/>
          <cell r="CT35"/>
          <cell r="CU35"/>
          <cell r="CV35"/>
          <cell r="CW35"/>
          <cell r="CX35">
            <v>0</v>
          </cell>
          <cell r="CY35"/>
          <cell r="CZ35"/>
          <cell r="DA35"/>
          <cell r="DB35"/>
          <cell r="DC35"/>
          <cell r="DD35"/>
          <cell r="DE35"/>
          <cell r="DF35"/>
          <cell r="DG35"/>
          <cell r="DH35"/>
          <cell r="DI35">
            <v>0</v>
          </cell>
          <cell r="DJ35"/>
          <cell r="DK35"/>
          <cell r="DL35"/>
          <cell r="DM35"/>
          <cell r="DN35"/>
          <cell r="DO35"/>
          <cell r="DP35"/>
          <cell r="DQ35"/>
          <cell r="DR35"/>
          <cell r="DS35"/>
          <cell r="DT35"/>
          <cell r="DU35"/>
          <cell r="DV35"/>
          <cell r="DW35"/>
          <cell r="DX35"/>
          <cell r="DY35"/>
          <cell r="DZ35"/>
          <cell r="EA35"/>
          <cell r="EB35"/>
          <cell r="EC35"/>
          <cell r="ED35"/>
          <cell r="EE35"/>
          <cell r="EF35"/>
          <cell r="EG35"/>
          <cell r="EH35"/>
          <cell r="EI35"/>
          <cell r="EJ35"/>
          <cell r="EK35"/>
          <cell r="EL35"/>
          <cell r="EM35"/>
          <cell r="EN35"/>
          <cell r="EO35"/>
          <cell r="EP35"/>
          <cell r="EQ35"/>
          <cell r="ER35"/>
          <cell r="ES35"/>
          <cell r="ET35"/>
          <cell r="EU35"/>
          <cell r="EV35"/>
          <cell r="EW35"/>
          <cell r="EX35"/>
          <cell r="EY35"/>
          <cell r="EZ35"/>
          <cell r="FA35"/>
          <cell r="FB35"/>
          <cell r="FC35"/>
          <cell r="FD35"/>
          <cell r="FE35"/>
          <cell r="FF35"/>
          <cell r="FG35"/>
          <cell r="FH35">
            <v>2600.9266666666667</v>
          </cell>
          <cell r="FI35">
            <v>2625.7166666666667</v>
          </cell>
          <cell r="FJ35">
            <v>260.08999999999997</v>
          </cell>
          <cell r="FK35">
            <v>0</v>
          </cell>
          <cell r="FL35">
            <v>35.630000000000003</v>
          </cell>
          <cell r="FM35">
            <v>0</v>
          </cell>
          <cell r="FN35">
            <v>0</v>
          </cell>
          <cell r="FO35"/>
          <cell r="FP35">
            <v>24.79</v>
          </cell>
          <cell r="FQ35">
            <v>0</v>
          </cell>
          <cell r="FR35"/>
          <cell r="FS35"/>
          <cell r="FT35"/>
          <cell r="FU35">
            <v>1045.2</v>
          </cell>
          <cell r="FV35"/>
          <cell r="FW35"/>
          <cell r="FX35"/>
          <cell r="FY35"/>
          <cell r="FZ35"/>
          <cell r="GA35"/>
          <cell r="GB35"/>
          <cell r="GC35"/>
          <cell r="GD35"/>
          <cell r="GE35"/>
          <cell r="GF35"/>
          <cell r="GG35"/>
          <cell r="GH35"/>
          <cell r="GI35">
            <v>0</v>
          </cell>
          <cell r="GJ35">
            <v>0</v>
          </cell>
          <cell r="GK35"/>
          <cell r="GL35">
            <v>0</v>
          </cell>
          <cell r="GM35"/>
          <cell r="GN35">
            <v>61.06</v>
          </cell>
          <cell r="GO35">
            <v>0</v>
          </cell>
          <cell r="GP35"/>
          <cell r="GQ35"/>
          <cell r="GR35"/>
          <cell r="GS35"/>
          <cell r="GT35"/>
          <cell r="GU35"/>
          <cell r="GV35"/>
          <cell r="GW35"/>
          <cell r="GX35"/>
          <cell r="GY35"/>
          <cell r="GZ35"/>
          <cell r="HA35"/>
          <cell r="HB35"/>
          <cell r="HC35"/>
          <cell r="HD35"/>
          <cell r="HE35"/>
          <cell r="HF35"/>
          <cell r="HG35"/>
          <cell r="HH35"/>
          <cell r="HI35"/>
          <cell r="HJ35"/>
          <cell r="HK35"/>
          <cell r="HL35"/>
          <cell r="HM35"/>
          <cell r="HN35">
            <v>1426.77</v>
          </cell>
          <cell r="HO35">
            <v>1198.95</v>
          </cell>
          <cell r="HP35"/>
          <cell r="HQ35"/>
          <cell r="HR35">
            <v>1198.95</v>
          </cell>
          <cell r="HS35"/>
          <cell r="HT35"/>
          <cell r="HU35"/>
          <cell r="HV35">
            <v>234.08</v>
          </cell>
          <cell r="HW35">
            <v>234.08</v>
          </cell>
          <cell r="HX35">
            <v>0</v>
          </cell>
          <cell r="HY35"/>
          <cell r="IA35">
            <v>0</v>
          </cell>
          <cell r="IB35">
            <v>0</v>
          </cell>
          <cell r="IC35"/>
          <cell r="IG35"/>
          <cell r="IH35"/>
          <cell r="II35">
            <v>2600.9266666666667</v>
          </cell>
          <cell r="IJ35">
            <v>0</v>
          </cell>
          <cell r="IK35">
            <v>0</v>
          </cell>
          <cell r="IL35">
            <v>0</v>
          </cell>
          <cell r="IM35">
            <v>0</v>
          </cell>
          <cell r="IN35">
            <v>0</v>
          </cell>
          <cell r="IO35">
            <v>2613</v>
          </cell>
          <cell r="IP35" t="str">
            <v>OK</v>
          </cell>
        </row>
        <row r="36">
          <cell r="F36" t="str">
            <v>CHERO ORTIZ MARTIN ALEJANDRO</v>
          </cell>
          <cell r="G36">
            <v>27851</v>
          </cell>
          <cell r="H36" t="str">
            <v>M</v>
          </cell>
          <cell r="I36" t="str">
            <v>COST CONTROLLER</v>
          </cell>
          <cell r="J36" t="str">
            <v>OFICINA PRINCIPAL</v>
          </cell>
          <cell r="K36" t="str">
            <v>01OFP</v>
          </cell>
          <cell r="L36" t="str">
            <v>OFICINA PRINCIPAL</v>
          </cell>
          <cell r="M36">
            <v>100002</v>
          </cell>
          <cell r="N36" t="str">
            <v>Agenciamiento Marítimo</v>
          </cell>
          <cell r="O36">
            <v>0</v>
          </cell>
          <cell r="P36" t="str">
            <v>001OP</v>
          </cell>
          <cell r="Q36" t="str">
            <v xml:space="preserve">OPERACIONES </v>
          </cell>
          <cell r="R36">
            <v>1</v>
          </cell>
          <cell r="S36" t="str">
            <v>002CCO</v>
          </cell>
          <cell r="T36" t="str">
            <v>COST CONTROLER</v>
          </cell>
          <cell r="U36" t="str">
            <v>EMPLEADO</v>
          </cell>
          <cell r="V36" t="str">
            <v>ANALISTA DE CONTROL DE COSTO</v>
          </cell>
          <cell r="W36" t="str">
            <v>POR INCREMENTO DE ACTIVIDADES</v>
          </cell>
          <cell r="X36"/>
          <cell r="Y36" t="str">
            <v>BANCO DE CREDITO</v>
          </cell>
          <cell r="Z36" t="str">
            <v>19392060663067</v>
          </cell>
          <cell r="AA36"/>
          <cell r="AB36"/>
          <cell r="AC36">
            <v>44111</v>
          </cell>
          <cell r="AD36"/>
          <cell r="AE36"/>
          <cell r="AF36" t="str">
            <v>PRIMA</v>
          </cell>
          <cell r="AG36" t="str">
            <v>578491MCORI0</v>
          </cell>
          <cell r="AH36"/>
          <cell r="AI36"/>
          <cell r="AJ36"/>
          <cell r="AK36"/>
          <cell r="AL36"/>
          <cell r="AM36"/>
          <cell r="AN36"/>
          <cell r="AO36"/>
          <cell r="AP36" t="str">
            <v>NO</v>
          </cell>
          <cell r="AQ36"/>
          <cell r="AR36" t="str">
            <v/>
          </cell>
          <cell r="AS36" t="str">
            <v>SI</v>
          </cell>
          <cell r="AT36">
            <v>3600</v>
          </cell>
          <cell r="AU36">
            <v>29</v>
          </cell>
          <cell r="AV36">
            <v>0</v>
          </cell>
          <cell r="AW36">
            <v>1</v>
          </cell>
          <cell r="AX36"/>
          <cell r="AY36"/>
          <cell r="AZ36">
            <v>0</v>
          </cell>
          <cell r="BA36">
            <v>0</v>
          </cell>
          <cell r="BB36"/>
          <cell r="BC36"/>
          <cell r="BD36"/>
          <cell r="BE36"/>
          <cell r="BF36"/>
          <cell r="BG36"/>
          <cell r="BH36">
            <v>0</v>
          </cell>
          <cell r="BI36"/>
          <cell r="BJ36"/>
          <cell r="BK36"/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/>
          <cell r="BQ36"/>
          <cell r="BR36"/>
          <cell r="BS36"/>
          <cell r="BT36">
            <v>4.2200000000000006</v>
          </cell>
          <cell r="BU36">
            <v>232</v>
          </cell>
          <cell r="BV36">
            <v>3480</v>
          </cell>
          <cell r="BW36">
            <v>113</v>
          </cell>
          <cell r="BX36">
            <v>0</v>
          </cell>
          <cell r="BY36">
            <v>123.77</v>
          </cell>
          <cell r="BZ36">
            <v>0</v>
          </cell>
          <cell r="CA36">
            <v>0</v>
          </cell>
          <cell r="CB36">
            <v>0</v>
          </cell>
          <cell r="CC36"/>
          <cell r="CD36"/>
          <cell r="CE36"/>
          <cell r="CF36"/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/>
          <cell r="CP36"/>
          <cell r="CQ36"/>
          <cell r="CR36"/>
          <cell r="CS36"/>
          <cell r="CT36"/>
          <cell r="CU36"/>
          <cell r="CV36"/>
          <cell r="CW36"/>
          <cell r="CX36">
            <v>0</v>
          </cell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>
            <v>0</v>
          </cell>
          <cell r="DJ36"/>
          <cell r="DK36"/>
          <cell r="DL36"/>
          <cell r="DM36"/>
          <cell r="DN36"/>
          <cell r="DO36"/>
          <cell r="DP36"/>
          <cell r="DQ36"/>
          <cell r="DR36"/>
          <cell r="DS36"/>
          <cell r="DT36"/>
          <cell r="DU36"/>
          <cell r="DV36"/>
          <cell r="DW36"/>
          <cell r="DX36"/>
          <cell r="DY36"/>
          <cell r="DZ36"/>
          <cell r="EA36"/>
          <cell r="EB36"/>
          <cell r="EC36"/>
          <cell r="ED36"/>
          <cell r="EE36"/>
          <cell r="EF36"/>
          <cell r="EG36"/>
          <cell r="EH36"/>
          <cell r="EI36"/>
          <cell r="EJ36"/>
          <cell r="EK36"/>
          <cell r="EL36"/>
          <cell r="EM36"/>
          <cell r="EN36"/>
          <cell r="EO36"/>
          <cell r="EP36"/>
          <cell r="EQ36"/>
          <cell r="ER36"/>
          <cell r="ES36"/>
          <cell r="ET36"/>
          <cell r="EU36"/>
          <cell r="EV36"/>
          <cell r="EW36"/>
          <cell r="EX36"/>
          <cell r="EY36"/>
          <cell r="EZ36"/>
          <cell r="FA36"/>
          <cell r="FB36"/>
          <cell r="FC36"/>
          <cell r="FD36"/>
          <cell r="FE36"/>
          <cell r="FF36"/>
          <cell r="FG36"/>
          <cell r="FH36">
            <v>3653.47</v>
          </cell>
          <cell r="FI36">
            <v>3716.77</v>
          </cell>
          <cell r="FJ36">
            <v>365.35</v>
          </cell>
          <cell r="FK36">
            <v>58.46</v>
          </cell>
          <cell r="FL36">
            <v>50.05</v>
          </cell>
          <cell r="FM36">
            <v>0</v>
          </cell>
          <cell r="FN36">
            <v>93.64</v>
          </cell>
          <cell r="FO36"/>
          <cell r="FP36">
            <v>63.3</v>
          </cell>
          <cell r="FQ36">
            <v>0</v>
          </cell>
          <cell r="FR36"/>
          <cell r="FS36"/>
          <cell r="FT36"/>
          <cell r="FU36">
            <v>1485.2</v>
          </cell>
          <cell r="FV36"/>
          <cell r="FW36"/>
          <cell r="FX36"/>
          <cell r="FY36"/>
          <cell r="FZ36"/>
          <cell r="GA36"/>
          <cell r="GB36"/>
          <cell r="GC36"/>
          <cell r="GD36"/>
          <cell r="GE36"/>
          <cell r="GF36"/>
          <cell r="GG36"/>
          <cell r="GH36"/>
          <cell r="GI36">
            <v>0</v>
          </cell>
          <cell r="GJ36">
            <v>0</v>
          </cell>
          <cell r="GK36"/>
          <cell r="GL36">
            <v>0</v>
          </cell>
          <cell r="GM36"/>
          <cell r="GN36">
            <v>0</v>
          </cell>
          <cell r="GO36">
            <v>0</v>
          </cell>
          <cell r="GP36"/>
          <cell r="GQ36"/>
          <cell r="GR36"/>
          <cell r="GS36"/>
          <cell r="GT36"/>
          <cell r="GU36"/>
          <cell r="GV36"/>
          <cell r="GW36"/>
          <cell r="GX36"/>
          <cell r="GY36"/>
          <cell r="GZ36"/>
          <cell r="HA36"/>
          <cell r="HB36"/>
          <cell r="HC36"/>
          <cell r="HD36"/>
          <cell r="HE36"/>
          <cell r="HF36"/>
          <cell r="HG36"/>
          <cell r="HH36"/>
          <cell r="HI36"/>
          <cell r="HJ36"/>
          <cell r="HK36"/>
          <cell r="HL36"/>
          <cell r="HM36"/>
          <cell r="HN36">
            <v>2116</v>
          </cell>
          <cell r="HO36">
            <v>1600.77</v>
          </cell>
          <cell r="HP36"/>
          <cell r="HQ36"/>
          <cell r="HR36">
            <v>1600.77</v>
          </cell>
          <cell r="HS36"/>
          <cell r="HT36"/>
          <cell r="HU36"/>
          <cell r="HV36">
            <v>328.81</v>
          </cell>
          <cell r="HW36">
            <v>328.81</v>
          </cell>
          <cell r="HX36">
            <v>0</v>
          </cell>
          <cell r="HY36"/>
          <cell r="IA36">
            <v>0</v>
          </cell>
          <cell r="IB36">
            <v>0</v>
          </cell>
          <cell r="IC36"/>
          <cell r="IG36"/>
          <cell r="IH36"/>
          <cell r="II36">
            <v>3653.47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3713</v>
          </cell>
          <cell r="IP36" t="str">
            <v>OK</v>
          </cell>
        </row>
        <row r="37">
          <cell r="F37" t="str">
            <v>CIEZA AGUILAR CESAR AUGUSTO</v>
          </cell>
          <cell r="G37">
            <v>25690</v>
          </cell>
          <cell r="H37" t="str">
            <v>M</v>
          </cell>
          <cell r="I37" t="str">
            <v>ADMINISTRACIÓN</v>
          </cell>
          <cell r="J37" t="str">
            <v>OFICINA PRINCIPAL</v>
          </cell>
          <cell r="K37" t="str">
            <v>01OFP</v>
          </cell>
          <cell r="L37" t="str">
            <v>OFICINA PRINCIPAL</v>
          </cell>
          <cell r="M37">
            <v>100001</v>
          </cell>
          <cell r="N37" t="str">
            <v>Agenciamiento General</v>
          </cell>
          <cell r="O37">
            <v>1</v>
          </cell>
          <cell r="P37" t="str">
            <v>002AD</v>
          </cell>
          <cell r="Q37" t="str">
            <v>ADMINISTRACION</v>
          </cell>
          <cell r="R37">
            <v>1</v>
          </cell>
          <cell r="S37" t="str">
            <v>012ADM</v>
          </cell>
          <cell r="T37" t="str">
            <v>ADMINISTRACION</v>
          </cell>
          <cell r="U37" t="str">
            <v>EMPLEADO</v>
          </cell>
          <cell r="V37" t="str">
            <v>CHOFER</v>
          </cell>
          <cell r="W37" t="str">
            <v>INDETERMINADO</v>
          </cell>
          <cell r="X37"/>
          <cell r="Y37" t="str">
            <v>BANCO DE CREDITO</v>
          </cell>
          <cell r="Z37" t="str">
            <v>19307012280010</v>
          </cell>
          <cell r="AA37"/>
          <cell r="AB37"/>
          <cell r="AC37">
            <v>43357</v>
          </cell>
          <cell r="AD37"/>
          <cell r="AE37"/>
          <cell r="AF37" t="str">
            <v>INTEGRA MIXTA</v>
          </cell>
          <cell r="AG37" t="str">
            <v>556881CCAZI0</v>
          </cell>
          <cell r="AH37"/>
          <cell r="AI37"/>
          <cell r="AJ37"/>
          <cell r="AK37"/>
          <cell r="AL37"/>
          <cell r="AM37"/>
          <cell r="AN37"/>
          <cell r="AO37"/>
          <cell r="AP37" t="str">
            <v>SI</v>
          </cell>
          <cell r="AQ37"/>
          <cell r="AR37" t="str">
            <v/>
          </cell>
          <cell r="AS37" t="str">
            <v>SI</v>
          </cell>
          <cell r="AT37">
            <v>3000</v>
          </cell>
          <cell r="AU37">
            <v>19</v>
          </cell>
          <cell r="AV37">
            <v>0</v>
          </cell>
          <cell r="AW37">
            <v>11</v>
          </cell>
          <cell r="AX37"/>
          <cell r="AY37"/>
          <cell r="AZ37">
            <v>0</v>
          </cell>
          <cell r="BA37">
            <v>0</v>
          </cell>
          <cell r="BB37"/>
          <cell r="BC37"/>
          <cell r="BD37"/>
          <cell r="BE37"/>
          <cell r="BF37"/>
          <cell r="BG37"/>
          <cell r="BH37">
            <v>0</v>
          </cell>
          <cell r="BI37"/>
          <cell r="BJ37"/>
          <cell r="BK37"/>
          <cell r="BL37">
            <v>10</v>
          </cell>
          <cell r="BM37">
            <v>17</v>
          </cell>
          <cell r="BN37">
            <v>42</v>
          </cell>
          <cell r="BO37">
            <v>0</v>
          </cell>
          <cell r="BP37"/>
          <cell r="BQ37"/>
          <cell r="BR37"/>
          <cell r="BS37"/>
          <cell r="BT37">
            <v>0</v>
          </cell>
          <cell r="BU37">
            <v>152</v>
          </cell>
          <cell r="BV37">
            <v>1900</v>
          </cell>
          <cell r="BW37">
            <v>113</v>
          </cell>
          <cell r="BX37">
            <v>0</v>
          </cell>
          <cell r="BY37">
            <v>1607.54</v>
          </cell>
          <cell r="BZ37">
            <v>0</v>
          </cell>
          <cell r="CA37">
            <v>0</v>
          </cell>
          <cell r="CB37">
            <v>0</v>
          </cell>
          <cell r="CC37"/>
          <cell r="CD37"/>
          <cell r="CE37"/>
          <cell r="CF37"/>
          <cell r="CG37">
            <v>162.13541666666669</v>
          </cell>
          <cell r="CH37">
            <v>297.68062500000002</v>
          </cell>
          <cell r="CI37">
            <v>1089.55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/>
          <cell r="CP37"/>
          <cell r="CQ37"/>
          <cell r="CR37"/>
          <cell r="CS37"/>
          <cell r="CT37"/>
          <cell r="CU37"/>
          <cell r="CV37"/>
          <cell r="CW37"/>
          <cell r="CX37">
            <v>0</v>
          </cell>
          <cell r="CY37"/>
          <cell r="CZ37"/>
          <cell r="DA37"/>
          <cell r="DB37"/>
          <cell r="DC37"/>
          <cell r="DD37"/>
          <cell r="DE37"/>
          <cell r="DF37"/>
          <cell r="DG37"/>
          <cell r="DH37"/>
          <cell r="DI37">
            <v>0</v>
          </cell>
          <cell r="DJ37"/>
          <cell r="DK37"/>
          <cell r="DL37"/>
          <cell r="DM37"/>
          <cell r="DN37"/>
          <cell r="DO37"/>
          <cell r="DP37"/>
          <cell r="DQ37"/>
          <cell r="DR37"/>
          <cell r="DS37"/>
          <cell r="DT37"/>
          <cell r="DU37"/>
          <cell r="DV37"/>
          <cell r="DW37"/>
          <cell r="DX37"/>
          <cell r="DY37"/>
          <cell r="DZ37"/>
          <cell r="EA37"/>
          <cell r="EB37"/>
          <cell r="EC37"/>
          <cell r="ED37"/>
          <cell r="EE37"/>
          <cell r="EF37"/>
          <cell r="EG37"/>
          <cell r="EH37"/>
          <cell r="EI37"/>
          <cell r="EJ37"/>
          <cell r="EK37"/>
          <cell r="EL37"/>
          <cell r="EM37"/>
          <cell r="EN37"/>
          <cell r="EO37"/>
          <cell r="EP37"/>
          <cell r="EQ37"/>
          <cell r="ER37"/>
          <cell r="ES37"/>
          <cell r="ET37"/>
          <cell r="EU37"/>
          <cell r="EV37"/>
          <cell r="EW37"/>
          <cell r="EX37"/>
          <cell r="EY37"/>
          <cell r="EZ37"/>
          <cell r="FA37"/>
          <cell r="FB37"/>
          <cell r="FC37"/>
          <cell r="FD37"/>
          <cell r="FE37"/>
          <cell r="FF37"/>
          <cell r="FG37"/>
          <cell r="FH37">
            <v>5169.9060416666662</v>
          </cell>
          <cell r="FI37">
            <v>5169.9060416666662</v>
          </cell>
          <cell r="FJ37">
            <v>516.99</v>
          </cell>
          <cell r="FK37">
            <v>0</v>
          </cell>
          <cell r="FL37">
            <v>70.83</v>
          </cell>
          <cell r="FM37">
            <v>0</v>
          </cell>
          <cell r="FN37">
            <v>187.41</v>
          </cell>
          <cell r="FO37"/>
          <cell r="FP37">
            <v>0</v>
          </cell>
          <cell r="FQ37">
            <v>0</v>
          </cell>
          <cell r="FR37"/>
          <cell r="FS37"/>
          <cell r="FT37"/>
          <cell r="FU37">
            <v>1245.2</v>
          </cell>
          <cell r="FV37"/>
          <cell r="FW37"/>
          <cell r="FX37"/>
          <cell r="FY37"/>
          <cell r="FZ37"/>
          <cell r="GA37"/>
          <cell r="GB37"/>
          <cell r="GC37"/>
          <cell r="GD37"/>
          <cell r="GE37"/>
          <cell r="GF37"/>
          <cell r="GG37"/>
          <cell r="GH37"/>
          <cell r="GI37">
            <v>0</v>
          </cell>
          <cell r="GJ37">
            <v>0</v>
          </cell>
          <cell r="GK37"/>
          <cell r="GL37">
            <v>131.71</v>
          </cell>
          <cell r="GM37"/>
          <cell r="GN37">
            <v>0</v>
          </cell>
          <cell r="GO37">
            <v>0</v>
          </cell>
          <cell r="GP37"/>
          <cell r="GQ37"/>
          <cell r="GR37"/>
          <cell r="GS37"/>
          <cell r="GT37"/>
          <cell r="GU37"/>
          <cell r="GV37"/>
          <cell r="GW37"/>
          <cell r="GX37"/>
          <cell r="GY37"/>
          <cell r="GZ37"/>
          <cell r="HA37"/>
          <cell r="HB37"/>
          <cell r="HC37"/>
          <cell r="HD37"/>
          <cell r="HE37"/>
          <cell r="HF37"/>
          <cell r="HG37"/>
          <cell r="HH37"/>
          <cell r="HI37"/>
          <cell r="HJ37"/>
          <cell r="HK37"/>
          <cell r="HL37"/>
          <cell r="HM37"/>
          <cell r="HN37">
            <v>2152.14</v>
          </cell>
          <cell r="HO37">
            <v>3017.77</v>
          </cell>
          <cell r="HP37"/>
          <cell r="HQ37"/>
          <cell r="HR37">
            <v>3017.77</v>
          </cell>
          <cell r="HS37"/>
          <cell r="HT37"/>
          <cell r="HU37"/>
          <cell r="HV37">
            <v>348.96750000000003</v>
          </cell>
          <cell r="HW37">
            <v>465.29</v>
          </cell>
          <cell r="HX37">
            <v>116.32250000000001</v>
          </cell>
          <cell r="HY37"/>
          <cell r="IA37">
            <v>550</v>
          </cell>
          <cell r="IB37">
            <v>116.32250000000001</v>
          </cell>
          <cell r="IC37"/>
          <cell r="IG37"/>
          <cell r="IH37"/>
          <cell r="II37">
            <v>3620.54</v>
          </cell>
          <cell r="IJ37">
            <v>0</v>
          </cell>
          <cell r="IK37">
            <v>1549.3660416666667</v>
          </cell>
          <cell r="IL37">
            <v>0</v>
          </cell>
          <cell r="IM37">
            <v>0</v>
          </cell>
          <cell r="IN37">
            <v>0</v>
          </cell>
          <cell r="IO37">
            <v>3113</v>
          </cell>
          <cell r="IP37" t="str">
            <v>OK</v>
          </cell>
        </row>
        <row r="38">
          <cell r="F38" t="str">
            <v>CORREA CORREA STEFANY DEL SOCORRO</v>
          </cell>
          <cell r="G38">
            <v>35154</v>
          </cell>
          <cell r="H38" t="str">
            <v>F</v>
          </cell>
          <cell r="I38" t="str">
            <v>PROYECTO Y MEJORA CONTINUA</v>
          </cell>
          <cell r="J38" t="str">
            <v>OFICINA PRINCIPAL</v>
          </cell>
          <cell r="K38" t="str">
            <v>01OFP</v>
          </cell>
          <cell r="L38" t="str">
            <v>OFICINA PRINCIPAL</v>
          </cell>
          <cell r="M38">
            <v>100001</v>
          </cell>
          <cell r="N38" t="str">
            <v>Agenciamiento General</v>
          </cell>
          <cell r="O38">
            <v>1</v>
          </cell>
          <cell r="P38" t="str">
            <v>001OP</v>
          </cell>
          <cell r="Q38" t="str">
            <v xml:space="preserve">OPERACIONES </v>
          </cell>
          <cell r="R38">
            <v>1</v>
          </cell>
          <cell r="S38" t="str">
            <v>003DVB</v>
          </cell>
          <cell r="T38" t="str">
            <v>PROYECTOS Y MEJORA CONTINUA</v>
          </cell>
          <cell r="U38" t="str">
            <v>EMPLEADO</v>
          </cell>
          <cell r="V38" t="str">
            <v>ANALISTA DE PROCESOS Y DATOS</v>
          </cell>
          <cell r="W38" t="str">
            <v>POR INCREMENTO DE ACTIVIDADES</v>
          </cell>
          <cell r="X38"/>
          <cell r="Y38" t="str">
            <v>BANCO DE CREDITO</v>
          </cell>
          <cell r="Z38" t="str">
            <v>19114134907083</v>
          </cell>
          <cell r="AA38"/>
          <cell r="AB38"/>
          <cell r="AC38">
            <v>46041</v>
          </cell>
          <cell r="AD38"/>
          <cell r="AE38"/>
          <cell r="AF38" t="str">
            <v>PRIMA MIXTA</v>
          </cell>
          <cell r="AG38" t="str">
            <v>651520SCCRR2</v>
          </cell>
          <cell r="AH38"/>
          <cell r="AI38"/>
          <cell r="AJ38"/>
          <cell r="AK38"/>
          <cell r="AL38"/>
          <cell r="AM38"/>
          <cell r="AN38"/>
          <cell r="AO38"/>
          <cell r="AP38" t="str">
            <v>NO</v>
          </cell>
          <cell r="AQ38"/>
          <cell r="AR38" t="str">
            <v/>
          </cell>
          <cell r="AS38" t="str">
            <v>NO</v>
          </cell>
          <cell r="AT38">
            <v>3700</v>
          </cell>
          <cell r="AU38">
            <v>30</v>
          </cell>
          <cell r="AV38">
            <v>0</v>
          </cell>
          <cell r="AW38">
            <v>0</v>
          </cell>
          <cell r="AX38"/>
          <cell r="AY38"/>
          <cell r="AZ38">
            <v>0</v>
          </cell>
          <cell r="BA38">
            <v>0</v>
          </cell>
          <cell r="BB38"/>
          <cell r="BC38"/>
          <cell r="BD38"/>
          <cell r="BE38"/>
          <cell r="BF38"/>
          <cell r="BG38"/>
          <cell r="BH38">
            <v>0</v>
          </cell>
          <cell r="BI38"/>
          <cell r="BJ38"/>
          <cell r="BK38"/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/>
          <cell r="BQ38"/>
          <cell r="BR38"/>
          <cell r="BS38"/>
          <cell r="BT38">
            <v>0</v>
          </cell>
          <cell r="BU38">
            <v>240</v>
          </cell>
          <cell r="BV38">
            <v>3700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/>
          <cell r="CD38"/>
          <cell r="CE38"/>
          <cell r="CF38"/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/>
          <cell r="CP38"/>
          <cell r="CQ38"/>
          <cell r="CR38"/>
          <cell r="CS38"/>
          <cell r="CT38"/>
          <cell r="CU38"/>
          <cell r="CV38"/>
          <cell r="CW38"/>
          <cell r="CX38">
            <v>0</v>
          </cell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>
            <v>0</v>
          </cell>
          <cell r="DJ38"/>
          <cell r="DK38"/>
          <cell r="DL38"/>
          <cell r="DM38"/>
          <cell r="DN38"/>
          <cell r="DO38"/>
          <cell r="DP38"/>
          <cell r="DQ38"/>
          <cell r="DR38"/>
          <cell r="DS38"/>
          <cell r="DT38"/>
          <cell r="DU38"/>
          <cell r="DV38"/>
          <cell r="DW38"/>
          <cell r="DX38"/>
          <cell r="DY38"/>
          <cell r="DZ38"/>
          <cell r="EA38"/>
          <cell r="EB38"/>
          <cell r="EC38"/>
          <cell r="ED38"/>
          <cell r="EE38"/>
          <cell r="EF38"/>
          <cell r="EG38"/>
          <cell r="EH38"/>
          <cell r="EI38"/>
          <cell r="EJ38"/>
          <cell r="EK38"/>
          <cell r="EL38"/>
          <cell r="EM38"/>
          <cell r="EN38"/>
          <cell r="EO38"/>
          <cell r="EP38"/>
          <cell r="EQ38"/>
          <cell r="ER38"/>
          <cell r="ES38"/>
          <cell r="ET38"/>
          <cell r="EU38"/>
          <cell r="EV38"/>
          <cell r="EW38"/>
          <cell r="EX38"/>
          <cell r="EY38"/>
          <cell r="EZ38"/>
          <cell r="FA38"/>
          <cell r="FB38"/>
          <cell r="FC38"/>
          <cell r="FD38"/>
          <cell r="FE38"/>
          <cell r="FF38"/>
          <cell r="FG38"/>
          <cell r="FH38">
            <v>3700</v>
          </cell>
          <cell r="FI38">
            <v>3700</v>
          </cell>
          <cell r="FJ38">
            <v>370</v>
          </cell>
          <cell r="FK38">
            <v>0</v>
          </cell>
          <cell r="FL38">
            <v>50.69</v>
          </cell>
          <cell r="FM38">
            <v>0</v>
          </cell>
          <cell r="FN38">
            <v>73.83</v>
          </cell>
          <cell r="FO38"/>
          <cell r="FP38">
            <v>0</v>
          </cell>
          <cell r="FQ38">
            <v>0</v>
          </cell>
          <cell r="FR38"/>
          <cell r="FS38"/>
          <cell r="FT38"/>
          <cell r="FU38">
            <v>1480</v>
          </cell>
          <cell r="FV38"/>
          <cell r="FW38"/>
          <cell r="FX38"/>
          <cell r="FY38"/>
          <cell r="FZ38"/>
          <cell r="GA38"/>
          <cell r="GB38"/>
          <cell r="GC38"/>
          <cell r="GD38"/>
          <cell r="GE38"/>
          <cell r="GF38"/>
          <cell r="GG38"/>
          <cell r="GH38"/>
          <cell r="GI38">
            <v>0</v>
          </cell>
          <cell r="GJ38">
            <v>0</v>
          </cell>
          <cell r="GK38"/>
          <cell r="GL38">
            <v>0</v>
          </cell>
          <cell r="GM38"/>
          <cell r="GN38">
            <v>0</v>
          </cell>
          <cell r="GO38">
            <v>0</v>
          </cell>
          <cell r="GP38"/>
          <cell r="GQ38"/>
          <cell r="GR38"/>
          <cell r="GS38"/>
          <cell r="GT38"/>
          <cell r="GU38"/>
          <cell r="GV38"/>
          <cell r="GW38"/>
          <cell r="GX38"/>
          <cell r="GY38"/>
          <cell r="GZ38"/>
          <cell r="HA38"/>
          <cell r="HB38"/>
          <cell r="HC38"/>
          <cell r="HD38"/>
          <cell r="HE38"/>
          <cell r="HF38"/>
          <cell r="HG38"/>
          <cell r="HH38"/>
          <cell r="HI38"/>
          <cell r="HJ38"/>
          <cell r="HK38"/>
          <cell r="HL38"/>
          <cell r="HM38"/>
          <cell r="HN38">
            <v>1974.52</v>
          </cell>
          <cell r="HO38">
            <v>1725.48</v>
          </cell>
          <cell r="HP38"/>
          <cell r="HQ38"/>
          <cell r="HR38">
            <v>1725.48</v>
          </cell>
          <cell r="HS38"/>
          <cell r="HT38"/>
          <cell r="HU38"/>
          <cell r="HV38">
            <v>333</v>
          </cell>
          <cell r="HW38">
            <v>333</v>
          </cell>
          <cell r="HX38">
            <v>0</v>
          </cell>
          <cell r="HY38"/>
          <cell r="IA38">
            <v>0</v>
          </cell>
          <cell r="IB38">
            <v>0</v>
          </cell>
          <cell r="IC38"/>
          <cell r="IH38"/>
          <cell r="II38">
            <v>3700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3700</v>
          </cell>
          <cell r="IP38" t="str">
            <v>OK</v>
          </cell>
        </row>
        <row r="39">
          <cell r="F39" t="str">
            <v xml:space="preserve">CRUZ QUISPE GEYDI ANTONELA </v>
          </cell>
          <cell r="G39">
            <v>35985</v>
          </cell>
          <cell r="H39" t="str">
            <v>F</v>
          </cell>
          <cell r="I39" t="str">
            <v>CONTROL DE EQUIPO</v>
          </cell>
          <cell r="J39" t="str">
            <v>AUXILIAR DE CONTROL DE EQUIPO</v>
          </cell>
          <cell r="K39" t="str">
            <v>01OFP</v>
          </cell>
          <cell r="L39" t="str">
            <v>OFICINA PRINCIPAL</v>
          </cell>
          <cell r="M39">
            <v>100002</v>
          </cell>
          <cell r="N39" t="str">
            <v>Agenciamiento Marítimo</v>
          </cell>
          <cell r="O39">
            <v>1</v>
          </cell>
          <cell r="P39" t="str">
            <v>001OP</v>
          </cell>
          <cell r="Q39" t="str">
            <v xml:space="preserve">OPERACIONES </v>
          </cell>
          <cell r="R39">
            <v>1</v>
          </cell>
          <cell r="S39" t="str">
            <v>003DVB</v>
          </cell>
          <cell r="T39" t="str">
            <v>CONTROL DE EQUIPO</v>
          </cell>
          <cell r="U39" t="str">
            <v>EMPLEADO</v>
          </cell>
          <cell r="V39" t="str">
            <v>AUXILIAR DE CONTROL DE EQUIPOS</v>
          </cell>
          <cell r="W39" t="str">
            <v>POR INCREMENTO DE ACTIVIDADES</v>
          </cell>
          <cell r="X39"/>
          <cell r="Y39" t="str">
            <v>BANCO DE CREDITO</v>
          </cell>
          <cell r="Z39" t="str">
            <v>19178780150007</v>
          </cell>
          <cell r="AA39"/>
          <cell r="AB39"/>
          <cell r="AC39">
            <v>45600</v>
          </cell>
          <cell r="AD39"/>
          <cell r="AE39"/>
          <cell r="AF39" t="str">
            <v>INTEGRA MIXTA</v>
          </cell>
          <cell r="AG39" t="str">
            <v>659830GCQZS6</v>
          </cell>
          <cell r="AH39"/>
          <cell r="AI39"/>
          <cell r="AJ39"/>
          <cell r="AK39"/>
          <cell r="AL39"/>
          <cell r="AM39"/>
          <cell r="AN39"/>
          <cell r="AO39"/>
          <cell r="AP39" t="str">
            <v>SI</v>
          </cell>
          <cell r="AQ39"/>
          <cell r="AR39" t="str">
            <v/>
          </cell>
          <cell r="AS39" t="str">
            <v>NO</v>
          </cell>
          <cell r="AT39">
            <v>2000</v>
          </cell>
          <cell r="AU39">
            <v>24</v>
          </cell>
          <cell r="AV39">
            <v>0</v>
          </cell>
          <cell r="AW39">
            <v>6</v>
          </cell>
          <cell r="AX39"/>
          <cell r="AY39"/>
          <cell r="AZ39">
            <v>0</v>
          </cell>
          <cell r="BA39">
            <v>0</v>
          </cell>
          <cell r="BB39"/>
          <cell r="BC39"/>
          <cell r="BD39"/>
          <cell r="BE39"/>
          <cell r="BF39"/>
          <cell r="BG39"/>
          <cell r="BH39">
            <v>0</v>
          </cell>
          <cell r="BI39"/>
          <cell r="BJ39"/>
          <cell r="BK39"/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/>
          <cell r="BQ39"/>
          <cell r="BR39"/>
          <cell r="BS39"/>
          <cell r="BT39">
            <v>0.61</v>
          </cell>
          <cell r="BU39">
            <v>192</v>
          </cell>
          <cell r="BV39">
            <v>1600</v>
          </cell>
          <cell r="BW39">
            <v>0</v>
          </cell>
          <cell r="BX39">
            <v>0</v>
          </cell>
          <cell r="BY39">
            <v>411.67</v>
          </cell>
          <cell r="BZ39">
            <v>0</v>
          </cell>
          <cell r="CA39">
            <v>0</v>
          </cell>
          <cell r="CB39">
            <v>0</v>
          </cell>
          <cell r="CC39"/>
          <cell r="CD39"/>
          <cell r="CE39"/>
          <cell r="CF39"/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/>
          <cell r="CP39"/>
          <cell r="CQ39"/>
          <cell r="CR39"/>
          <cell r="CS39"/>
          <cell r="CT39"/>
          <cell r="CU39"/>
          <cell r="CV39"/>
          <cell r="CW39"/>
          <cell r="CX39">
            <v>0</v>
          </cell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>
            <v>0</v>
          </cell>
          <cell r="DJ39"/>
          <cell r="DK39"/>
          <cell r="DL39"/>
          <cell r="DM39"/>
          <cell r="DN39"/>
          <cell r="DO39"/>
          <cell r="DP39"/>
          <cell r="DQ39"/>
          <cell r="DR39"/>
          <cell r="DS39"/>
          <cell r="DT39"/>
          <cell r="DU39"/>
          <cell r="DV39"/>
          <cell r="DW39"/>
          <cell r="DX39"/>
          <cell r="DY39"/>
          <cell r="DZ39"/>
          <cell r="EA39"/>
          <cell r="EB39"/>
          <cell r="EC39"/>
          <cell r="ED39"/>
          <cell r="EE39"/>
          <cell r="EF39"/>
          <cell r="EG39"/>
          <cell r="EH39"/>
          <cell r="EI39"/>
          <cell r="EJ39"/>
          <cell r="EK39"/>
          <cell r="EL39"/>
          <cell r="EM39"/>
          <cell r="EN39"/>
          <cell r="EO39"/>
          <cell r="EP39"/>
          <cell r="EQ39"/>
          <cell r="ER39"/>
          <cell r="ES39"/>
          <cell r="ET39"/>
          <cell r="EU39"/>
          <cell r="EV39"/>
          <cell r="EW39"/>
          <cell r="EX39"/>
          <cell r="EY39"/>
          <cell r="EZ39"/>
          <cell r="FA39"/>
          <cell r="FB39"/>
          <cell r="FC39"/>
          <cell r="FD39"/>
          <cell r="FE39"/>
          <cell r="FF39"/>
          <cell r="FG39"/>
          <cell r="FH39">
            <v>2006.5900000000001</v>
          </cell>
          <cell r="FI39">
            <v>2011.67</v>
          </cell>
          <cell r="FJ39">
            <v>200.66</v>
          </cell>
          <cell r="FK39">
            <v>0</v>
          </cell>
          <cell r="FL39">
            <v>27.49</v>
          </cell>
          <cell r="FM39">
            <v>0</v>
          </cell>
          <cell r="FN39">
            <v>0</v>
          </cell>
          <cell r="FO39"/>
          <cell r="FP39">
            <v>5.08</v>
          </cell>
          <cell r="FQ39">
            <v>0</v>
          </cell>
          <cell r="FR39"/>
          <cell r="FS39"/>
          <cell r="FT39"/>
          <cell r="FU39">
            <v>800.00000000000011</v>
          </cell>
          <cell r="FV39"/>
          <cell r="FW39"/>
          <cell r="FX39"/>
          <cell r="FY39"/>
          <cell r="FZ39"/>
          <cell r="GA39"/>
          <cell r="GB39"/>
          <cell r="GC39"/>
          <cell r="GD39"/>
          <cell r="GE39"/>
          <cell r="GF39"/>
          <cell r="GG39"/>
          <cell r="GH39"/>
          <cell r="GI39">
            <v>0</v>
          </cell>
          <cell r="GJ39">
            <v>0</v>
          </cell>
          <cell r="GK39"/>
          <cell r="GL39">
            <v>0</v>
          </cell>
          <cell r="GM39"/>
          <cell r="GN39">
            <v>0</v>
          </cell>
          <cell r="GO39">
            <v>0</v>
          </cell>
          <cell r="GP39"/>
          <cell r="GQ39"/>
          <cell r="GR39"/>
          <cell r="GS39"/>
          <cell r="GT39"/>
          <cell r="GU39"/>
          <cell r="GV39"/>
          <cell r="GW39"/>
          <cell r="GX39"/>
          <cell r="GY39"/>
          <cell r="GZ39"/>
          <cell r="HA39"/>
          <cell r="HB39"/>
          <cell r="HC39"/>
          <cell r="HD39"/>
          <cell r="HE39"/>
          <cell r="HF39"/>
          <cell r="HG39"/>
          <cell r="HH39"/>
          <cell r="HI39"/>
          <cell r="HJ39"/>
          <cell r="HK39"/>
          <cell r="HL39"/>
          <cell r="HM39"/>
          <cell r="HN39">
            <v>1033.23</v>
          </cell>
          <cell r="HO39">
            <v>978.44</v>
          </cell>
          <cell r="HP39"/>
          <cell r="HQ39"/>
          <cell r="HR39">
            <v>978.44</v>
          </cell>
          <cell r="HS39"/>
          <cell r="HT39"/>
          <cell r="HU39"/>
          <cell r="HV39">
            <v>135.4425</v>
          </cell>
          <cell r="HW39">
            <v>180.59</v>
          </cell>
          <cell r="HX39">
            <v>45.147500000000001</v>
          </cell>
          <cell r="HY39"/>
          <cell r="IA39">
            <v>550</v>
          </cell>
          <cell r="IB39">
            <v>45.147500000000001</v>
          </cell>
          <cell r="IC39"/>
          <cell r="IG39"/>
          <cell r="IH39"/>
          <cell r="II39">
            <v>2006.5900000000001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2000</v>
          </cell>
          <cell r="IP39" t="str">
            <v>OK</v>
          </cell>
        </row>
        <row r="40">
          <cell r="F40" t="str">
            <v>DEXTRE ZUBIETA ELA SIBELY</v>
          </cell>
          <cell r="G40">
            <v>34092</v>
          </cell>
          <cell r="H40" t="str">
            <v>F</v>
          </cell>
          <cell r="I40" t="str">
            <v>TALENTO HUMANO</v>
          </cell>
          <cell r="J40" t="str">
            <v>OFICINA PRINCIPAL</v>
          </cell>
          <cell r="K40" t="str">
            <v>01OFP</v>
          </cell>
          <cell r="L40" t="str">
            <v>OFICINA PRINCIPAL</v>
          </cell>
          <cell r="M40">
            <v>100001</v>
          </cell>
          <cell r="N40" t="str">
            <v>Agenciamiento General</v>
          </cell>
          <cell r="O40">
            <v>1</v>
          </cell>
          <cell r="P40" t="str">
            <v>001OP</v>
          </cell>
          <cell r="Q40" t="str">
            <v>ADMINISTRACION</v>
          </cell>
          <cell r="R40">
            <v>1</v>
          </cell>
          <cell r="S40" t="str">
            <v>003DVB</v>
          </cell>
          <cell r="T40" t="str">
            <v>TALENTO HUMANO</v>
          </cell>
          <cell r="U40" t="str">
            <v>EMPLEADO</v>
          </cell>
          <cell r="V40" t="str">
            <v>COORDINADORA DE SELECCIÓN Y DESARROLLO</v>
          </cell>
          <cell r="W40" t="str">
            <v>POR INCREMENTO DE ACTIVIDADES</v>
          </cell>
          <cell r="X40"/>
          <cell r="Y40" t="str">
            <v>BANCO DE CREDITO</v>
          </cell>
          <cell r="Z40">
            <v>19107497238066</v>
          </cell>
          <cell r="AA40"/>
          <cell r="AB40"/>
          <cell r="AC40">
            <v>45962</v>
          </cell>
          <cell r="AD40"/>
          <cell r="AE40"/>
          <cell r="AF40" t="str">
            <v>HABITAT MIXTA</v>
          </cell>
          <cell r="AG40" t="str">
            <v>340900EDZTI1</v>
          </cell>
          <cell r="AH40"/>
          <cell r="AI40"/>
          <cell r="AJ40"/>
          <cell r="AK40"/>
          <cell r="AL40"/>
          <cell r="AM40"/>
          <cell r="AN40"/>
          <cell r="AO40"/>
          <cell r="AP40" t="str">
            <v>SI</v>
          </cell>
          <cell r="AQ40"/>
          <cell r="AR40" t="str">
            <v/>
          </cell>
          <cell r="AS40" t="str">
            <v>SI</v>
          </cell>
          <cell r="AT40">
            <v>5000</v>
          </cell>
          <cell r="AU40">
            <v>30</v>
          </cell>
          <cell r="AV40">
            <v>0</v>
          </cell>
          <cell r="AW40">
            <v>0</v>
          </cell>
          <cell r="AX40"/>
          <cell r="AY40"/>
          <cell r="AZ40">
            <v>0</v>
          </cell>
          <cell r="BA40">
            <v>0</v>
          </cell>
          <cell r="BB40"/>
          <cell r="BC40"/>
          <cell r="BD40"/>
          <cell r="BE40"/>
          <cell r="BF40"/>
          <cell r="BG40"/>
          <cell r="BH40">
            <v>1</v>
          </cell>
          <cell r="BI40"/>
          <cell r="BJ40"/>
          <cell r="BK40"/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/>
          <cell r="BQ40"/>
          <cell r="BR40"/>
          <cell r="BS40"/>
          <cell r="BT40">
            <v>0</v>
          </cell>
          <cell r="BU40">
            <v>240</v>
          </cell>
          <cell r="BV40">
            <v>5000</v>
          </cell>
          <cell r="BW40">
            <v>113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/>
          <cell r="CD40"/>
          <cell r="CE40"/>
          <cell r="CF40"/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/>
          <cell r="CP40"/>
          <cell r="CQ40"/>
          <cell r="CR40"/>
          <cell r="CS40"/>
          <cell r="CT40"/>
          <cell r="CU40"/>
          <cell r="CV40"/>
          <cell r="CW40"/>
          <cell r="CX40">
            <v>9</v>
          </cell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>
            <v>0</v>
          </cell>
          <cell r="DJ40"/>
          <cell r="DK40"/>
          <cell r="DL40"/>
          <cell r="DM40"/>
          <cell r="DN40"/>
          <cell r="DO40"/>
          <cell r="DP40"/>
          <cell r="DQ40"/>
          <cell r="DR40"/>
          <cell r="DS40"/>
          <cell r="DT40"/>
          <cell r="DU40"/>
          <cell r="DV40"/>
          <cell r="DW40"/>
          <cell r="DX40"/>
          <cell r="DY40"/>
          <cell r="DZ40"/>
          <cell r="EA40"/>
          <cell r="EB40"/>
          <cell r="EC40"/>
          <cell r="ED40"/>
          <cell r="EE40"/>
          <cell r="EF40"/>
          <cell r="EG40"/>
          <cell r="EH40"/>
          <cell r="EI40"/>
          <cell r="EJ40"/>
          <cell r="EK40"/>
          <cell r="EL40"/>
          <cell r="EM40"/>
          <cell r="EN40"/>
          <cell r="EO40"/>
          <cell r="EP40"/>
          <cell r="EQ40"/>
          <cell r="ER40"/>
          <cell r="ES40"/>
          <cell r="ET40"/>
          <cell r="EU40"/>
          <cell r="EV40"/>
          <cell r="EW40"/>
          <cell r="EX40"/>
          <cell r="EY40"/>
          <cell r="EZ40"/>
          <cell r="FA40"/>
          <cell r="FB40"/>
          <cell r="FC40"/>
          <cell r="FD40"/>
          <cell r="FE40"/>
          <cell r="FF40"/>
          <cell r="FG40"/>
          <cell r="FH40">
            <v>5122</v>
          </cell>
          <cell r="FI40">
            <v>5122</v>
          </cell>
          <cell r="FJ40">
            <v>512.20000000000005</v>
          </cell>
          <cell r="FK40">
            <v>0</v>
          </cell>
          <cell r="FL40">
            <v>70.17</v>
          </cell>
          <cell r="FM40">
            <v>0</v>
          </cell>
          <cell r="FN40">
            <v>260.89</v>
          </cell>
          <cell r="FO40"/>
          <cell r="FP40">
            <v>0</v>
          </cell>
          <cell r="FQ40">
            <v>0</v>
          </cell>
          <cell r="FR40"/>
          <cell r="FS40"/>
          <cell r="FT40"/>
          <cell r="FU40">
            <v>2045.2</v>
          </cell>
          <cell r="FV40"/>
          <cell r="FW40"/>
          <cell r="FX40"/>
          <cell r="FY40"/>
          <cell r="FZ40"/>
          <cell r="GA40"/>
          <cell r="GB40"/>
          <cell r="GC40"/>
          <cell r="GD40"/>
          <cell r="GE40"/>
          <cell r="GF40"/>
          <cell r="GG40"/>
          <cell r="GH40"/>
          <cell r="GI40">
            <v>9</v>
          </cell>
          <cell r="GJ40">
            <v>4</v>
          </cell>
          <cell r="GK40"/>
          <cell r="GL40">
            <v>131.71</v>
          </cell>
          <cell r="GM40"/>
          <cell r="GN40">
            <v>0</v>
          </cell>
          <cell r="GO40">
            <v>0</v>
          </cell>
          <cell r="GP40"/>
          <cell r="GQ40"/>
          <cell r="GR40"/>
          <cell r="GS40"/>
          <cell r="GT40"/>
          <cell r="GU40"/>
          <cell r="GV40"/>
          <cell r="GW40"/>
          <cell r="GX40"/>
          <cell r="GY40"/>
          <cell r="GZ40"/>
          <cell r="HA40"/>
          <cell r="HB40"/>
          <cell r="HC40"/>
          <cell r="HD40"/>
          <cell r="HE40"/>
          <cell r="HF40"/>
          <cell r="HG40"/>
          <cell r="HH40"/>
          <cell r="HI40"/>
          <cell r="HJ40"/>
          <cell r="HK40"/>
          <cell r="HL40"/>
          <cell r="HM40"/>
          <cell r="HN40">
            <v>3033.17</v>
          </cell>
          <cell r="HO40">
            <v>2088.83</v>
          </cell>
          <cell r="HP40">
            <v>2088.83</v>
          </cell>
          <cell r="HQ40"/>
          <cell r="HR40">
            <v>2088.83</v>
          </cell>
          <cell r="HS40"/>
          <cell r="HT40"/>
          <cell r="HU40"/>
          <cell r="HV40">
            <v>345.73500000000001</v>
          </cell>
          <cell r="HW40">
            <v>460.98</v>
          </cell>
          <cell r="HX40">
            <v>115.245</v>
          </cell>
          <cell r="HY40"/>
          <cell r="IA40">
            <v>550</v>
          </cell>
          <cell r="IB40">
            <v>115.245</v>
          </cell>
          <cell r="IC40"/>
          <cell r="IG40"/>
          <cell r="IH40"/>
          <cell r="II40">
            <v>5113</v>
          </cell>
          <cell r="IJ40">
            <v>9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5113</v>
          </cell>
          <cell r="IP40" t="str">
            <v>OK</v>
          </cell>
        </row>
        <row r="41">
          <cell r="F41" t="str">
            <v xml:space="preserve">ENCALADA PRADA GLORIA STEFANY </v>
          </cell>
          <cell r="G41">
            <v>33196</v>
          </cell>
          <cell r="H41" t="str">
            <v>F</v>
          </cell>
          <cell r="I41" t="str">
            <v>DOCUMENTACIÓN Y VISTO BUENO</v>
          </cell>
          <cell r="J41" t="str">
            <v>OFICINA PRINCIPAL</v>
          </cell>
          <cell r="K41" t="str">
            <v>01OFP</v>
          </cell>
          <cell r="L41" t="str">
            <v>OFICINA PRINCIPAL</v>
          </cell>
          <cell r="M41">
            <v>100001</v>
          </cell>
          <cell r="N41" t="str">
            <v>Agenciamiento Marítimo</v>
          </cell>
          <cell r="O41">
            <v>1</v>
          </cell>
          <cell r="P41" t="str">
            <v>001OP</v>
          </cell>
          <cell r="Q41" t="str">
            <v xml:space="preserve">OPERACIONES </v>
          </cell>
          <cell r="R41">
            <v>0</v>
          </cell>
          <cell r="S41" t="str">
            <v>003DVB</v>
          </cell>
          <cell r="T41" t="str">
            <v>DOCUMENTACION-VISTO BUENO</v>
          </cell>
          <cell r="U41" t="str">
            <v>EMPLEADO</v>
          </cell>
          <cell r="V41" t="str">
            <v>ASISTENTE DE DOCUMENTACIÓN</v>
          </cell>
          <cell r="W41" t="str">
            <v>POR INCREMENTO DE ACTIVIDADES</v>
          </cell>
          <cell r="X41"/>
          <cell r="Y41" t="str">
            <v>BANCO DE CREDITO</v>
          </cell>
          <cell r="Z41" t="str">
            <v>19102760166045</v>
          </cell>
          <cell r="AA41"/>
          <cell r="AB41"/>
          <cell r="AC41">
            <v>45313</v>
          </cell>
          <cell r="AD41"/>
          <cell r="AE41"/>
          <cell r="AF41" t="str">
            <v>HABITAT MIXTA</v>
          </cell>
          <cell r="AG41" t="str">
            <v>331940GEPAD0</v>
          </cell>
          <cell r="AH41"/>
          <cell r="AI41"/>
          <cell r="AJ41"/>
          <cell r="AK41"/>
          <cell r="AL41"/>
          <cell r="AM41"/>
          <cell r="AN41"/>
          <cell r="AO41"/>
          <cell r="AP41" t="str">
            <v>SI</v>
          </cell>
          <cell r="AQ41"/>
          <cell r="AR41" t="str">
            <v/>
          </cell>
          <cell r="AS41" t="str">
            <v>SI</v>
          </cell>
          <cell r="AT41">
            <v>2500</v>
          </cell>
          <cell r="AU41">
            <v>20</v>
          </cell>
          <cell r="AV41">
            <v>0</v>
          </cell>
          <cell r="AW41">
            <v>10</v>
          </cell>
          <cell r="AX41"/>
          <cell r="AY41"/>
          <cell r="AZ41">
            <v>0</v>
          </cell>
          <cell r="BA41">
            <v>0</v>
          </cell>
          <cell r="BB41"/>
          <cell r="BC41"/>
          <cell r="BD41"/>
          <cell r="BE41"/>
          <cell r="BF41"/>
          <cell r="BG41"/>
          <cell r="BH41">
            <v>0</v>
          </cell>
          <cell r="BI41"/>
          <cell r="BJ41"/>
          <cell r="BK41"/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/>
          <cell r="BQ41"/>
          <cell r="BR41"/>
          <cell r="BS41"/>
          <cell r="BT41">
            <v>2.04</v>
          </cell>
          <cell r="BU41">
            <v>160</v>
          </cell>
          <cell r="BV41">
            <v>1666.6666666666665</v>
          </cell>
          <cell r="BW41">
            <v>113</v>
          </cell>
          <cell r="BX41">
            <v>0</v>
          </cell>
          <cell r="BY41">
            <v>926.04</v>
          </cell>
          <cell r="BZ41">
            <v>0</v>
          </cell>
          <cell r="CA41">
            <v>0</v>
          </cell>
          <cell r="CB41">
            <v>0</v>
          </cell>
          <cell r="CC41"/>
          <cell r="CD41"/>
          <cell r="CE41"/>
          <cell r="CF41"/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/>
          <cell r="CP41"/>
          <cell r="CQ41"/>
          <cell r="CR41"/>
          <cell r="CS41"/>
          <cell r="CT41"/>
          <cell r="CU41"/>
          <cell r="CV41"/>
          <cell r="CW41"/>
          <cell r="CX41">
            <v>0</v>
          </cell>
          <cell r="CY41"/>
          <cell r="CZ41"/>
          <cell r="DA41"/>
          <cell r="DB41"/>
          <cell r="DC41"/>
          <cell r="DD41"/>
          <cell r="DE41"/>
          <cell r="DF41"/>
          <cell r="DG41"/>
          <cell r="DH41"/>
          <cell r="DI41">
            <v>0</v>
          </cell>
          <cell r="DJ41"/>
          <cell r="DK41"/>
          <cell r="DL41"/>
          <cell r="DM41"/>
          <cell r="DN41"/>
          <cell r="DO41"/>
          <cell r="DP41"/>
          <cell r="DQ41"/>
          <cell r="DR41"/>
          <cell r="DS41"/>
          <cell r="DT41"/>
          <cell r="DU41"/>
          <cell r="DV41"/>
          <cell r="DW41"/>
          <cell r="DX41"/>
          <cell r="DY41"/>
          <cell r="DZ41"/>
          <cell r="EA41"/>
          <cell r="EB41"/>
          <cell r="EC41"/>
          <cell r="ED41"/>
          <cell r="EE41"/>
          <cell r="EF41"/>
          <cell r="EG41"/>
          <cell r="EH41"/>
          <cell r="EI41"/>
          <cell r="EJ41"/>
          <cell r="EK41"/>
          <cell r="EL41"/>
          <cell r="EM41"/>
          <cell r="EN41"/>
          <cell r="EO41"/>
          <cell r="EP41"/>
          <cell r="EQ41"/>
          <cell r="ER41"/>
          <cell r="ES41"/>
          <cell r="ET41"/>
          <cell r="EU41"/>
          <cell r="EV41"/>
          <cell r="EW41"/>
          <cell r="EX41"/>
          <cell r="EY41"/>
          <cell r="EZ41"/>
          <cell r="FA41"/>
          <cell r="FB41"/>
          <cell r="FC41"/>
          <cell r="FD41"/>
          <cell r="FE41"/>
          <cell r="FF41"/>
          <cell r="FG41"/>
          <cell r="FH41">
            <v>2684.4566666666665</v>
          </cell>
          <cell r="FI41">
            <v>2705.7066666666665</v>
          </cell>
          <cell r="FJ41">
            <v>268.45</v>
          </cell>
          <cell r="FK41">
            <v>0</v>
          </cell>
          <cell r="FL41">
            <v>36.78</v>
          </cell>
          <cell r="FM41">
            <v>0</v>
          </cell>
          <cell r="FN41">
            <v>0</v>
          </cell>
          <cell r="FO41"/>
          <cell r="FP41">
            <v>21.25</v>
          </cell>
          <cell r="FQ41">
            <v>0</v>
          </cell>
          <cell r="FR41"/>
          <cell r="FS41"/>
          <cell r="FT41"/>
          <cell r="FU41">
            <v>1045.2</v>
          </cell>
          <cell r="FV41"/>
          <cell r="FW41"/>
          <cell r="FX41"/>
          <cell r="FY41"/>
          <cell r="FZ41"/>
          <cell r="GA41"/>
          <cell r="GB41"/>
          <cell r="GC41"/>
          <cell r="GD41"/>
          <cell r="GE41"/>
          <cell r="GF41"/>
          <cell r="GG41"/>
          <cell r="GH41"/>
          <cell r="GI41">
            <v>0</v>
          </cell>
          <cell r="GJ41">
            <v>0</v>
          </cell>
          <cell r="GK41"/>
          <cell r="GL41">
            <v>131.71</v>
          </cell>
          <cell r="GM41"/>
          <cell r="GN41">
            <v>0</v>
          </cell>
          <cell r="GO41">
            <v>0</v>
          </cell>
          <cell r="GP41"/>
          <cell r="GQ41"/>
          <cell r="GR41"/>
          <cell r="GS41"/>
          <cell r="GT41"/>
          <cell r="GU41"/>
          <cell r="GV41"/>
          <cell r="GW41"/>
          <cell r="GX41"/>
          <cell r="GY41"/>
          <cell r="GZ41"/>
          <cell r="HA41"/>
          <cell r="HB41"/>
          <cell r="HC41"/>
          <cell r="HD41"/>
          <cell r="HE41"/>
          <cell r="HF41"/>
          <cell r="HG41"/>
          <cell r="HH41"/>
          <cell r="HI41"/>
          <cell r="HJ41"/>
          <cell r="HK41"/>
          <cell r="HL41"/>
          <cell r="HM41"/>
          <cell r="HN41">
            <v>1503.39</v>
          </cell>
          <cell r="HO41">
            <v>1202.32</v>
          </cell>
          <cell r="HP41">
            <v>0</v>
          </cell>
          <cell r="HQ41"/>
          <cell r="HR41">
            <v>1202.32</v>
          </cell>
          <cell r="HS41"/>
          <cell r="HT41"/>
          <cell r="HU41"/>
          <cell r="HV41">
            <v>181.2</v>
          </cell>
          <cell r="HW41">
            <v>241.6</v>
          </cell>
          <cell r="HX41">
            <v>60.4</v>
          </cell>
          <cell r="HY41"/>
          <cell r="IA41">
            <v>550</v>
          </cell>
          <cell r="IB41">
            <v>60.4</v>
          </cell>
          <cell r="IC41"/>
          <cell r="IG41"/>
          <cell r="IH41"/>
          <cell r="II41">
            <v>2684.4566666666665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2613</v>
          </cell>
          <cell r="IP41" t="str">
            <v>OK</v>
          </cell>
        </row>
        <row r="42">
          <cell r="F42" t="str">
            <v>ESCALANTE ZUÑIGA DAVID</v>
          </cell>
          <cell r="G42">
            <v>30790</v>
          </cell>
          <cell r="H42" t="str">
            <v>M</v>
          </cell>
          <cell r="I42" t="str">
            <v>PROYECTO Y MEJORA CONTINUA</v>
          </cell>
          <cell r="J42" t="str">
            <v>OFICINA PRINCIPAL</v>
          </cell>
          <cell r="K42" t="str">
            <v>01OFP</v>
          </cell>
          <cell r="L42" t="str">
            <v>OFICINA PRINCIPAL</v>
          </cell>
          <cell r="M42">
            <v>100001</v>
          </cell>
          <cell r="N42" t="str">
            <v>Agenciamiento General</v>
          </cell>
          <cell r="O42">
            <v>1</v>
          </cell>
          <cell r="P42" t="str">
            <v>002AD</v>
          </cell>
          <cell r="Q42" t="str">
            <v>ADMINISTRACION</v>
          </cell>
          <cell r="R42">
            <v>1</v>
          </cell>
          <cell r="S42"/>
          <cell r="T42" t="str">
            <v>PROYECTO Y MEJORA CONTINUA</v>
          </cell>
          <cell r="U42" t="str">
            <v>EMPLEADO</v>
          </cell>
          <cell r="V42" t="str">
            <v>GERENTE DE PROYECTO Y MEJORA CONTÍNUA</v>
          </cell>
          <cell r="W42" t="str">
            <v>CONTRATO EXTRANJERO</v>
          </cell>
          <cell r="X42" t="str">
            <v>DIRECCIÓN</v>
          </cell>
          <cell r="Y42" t="str">
            <v>BANCO DE CREDITO</v>
          </cell>
          <cell r="Z42" t="str">
            <v>19108521526101</v>
          </cell>
          <cell r="AA42"/>
          <cell r="AB42"/>
          <cell r="AC42">
            <v>45261</v>
          </cell>
          <cell r="AD42"/>
          <cell r="AE42"/>
          <cell r="AF42" t="str">
            <v>INTEGRA MIXTA</v>
          </cell>
          <cell r="AG42" t="str">
            <v>607881DEZAI1</v>
          </cell>
          <cell r="AH42"/>
          <cell r="AI42" t="str">
            <v>NO DOMICILIADO</v>
          </cell>
          <cell r="AJ42" t="str">
            <v>BRUTO</v>
          </cell>
          <cell r="AK42" t="str">
            <v>$ 6500</v>
          </cell>
          <cell r="AL42"/>
          <cell r="AM42"/>
          <cell r="AN42"/>
          <cell r="AO42"/>
          <cell r="AP42" t="str">
            <v>NO</v>
          </cell>
          <cell r="AQ42"/>
          <cell r="AR42" t="str">
            <v/>
          </cell>
          <cell r="AS42" t="str">
            <v>SI</v>
          </cell>
          <cell r="AT42">
            <v>21859.5</v>
          </cell>
          <cell r="AU42">
            <v>30</v>
          </cell>
          <cell r="AV42">
            <v>0</v>
          </cell>
          <cell r="AW42">
            <v>0</v>
          </cell>
          <cell r="AX42"/>
          <cell r="AY42"/>
          <cell r="AZ42">
            <v>0</v>
          </cell>
          <cell r="BA42">
            <v>0</v>
          </cell>
          <cell r="BB42"/>
          <cell r="BC42"/>
          <cell r="BD42"/>
          <cell r="BE42"/>
          <cell r="BF42"/>
          <cell r="BG42"/>
          <cell r="BH42">
            <v>0</v>
          </cell>
          <cell r="BI42"/>
          <cell r="BJ42"/>
          <cell r="BK42"/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/>
          <cell r="BQ42"/>
          <cell r="BR42"/>
          <cell r="BS42"/>
          <cell r="BT42">
            <v>0</v>
          </cell>
          <cell r="BU42">
            <v>240</v>
          </cell>
          <cell r="BV42">
            <v>21859.5</v>
          </cell>
          <cell r="BW42">
            <v>113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/>
          <cell r="CD42"/>
          <cell r="CE42"/>
          <cell r="CF42"/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/>
          <cell r="CP42"/>
          <cell r="CQ42"/>
          <cell r="CR42"/>
          <cell r="CS42"/>
          <cell r="CT42"/>
          <cell r="CU42"/>
          <cell r="CV42"/>
          <cell r="CW42"/>
          <cell r="CX42">
            <v>0</v>
          </cell>
          <cell r="CY42"/>
          <cell r="CZ42"/>
          <cell r="DA42"/>
          <cell r="DB42"/>
          <cell r="DC42"/>
          <cell r="DD42"/>
          <cell r="DE42"/>
          <cell r="DF42"/>
          <cell r="DG42"/>
          <cell r="DH42"/>
          <cell r="DI42">
            <v>0</v>
          </cell>
          <cell r="DJ42"/>
          <cell r="DK42"/>
          <cell r="DL42"/>
          <cell r="DM42"/>
          <cell r="DN42"/>
          <cell r="DO42"/>
          <cell r="DP42"/>
          <cell r="DQ42"/>
          <cell r="DR42"/>
          <cell r="DS42"/>
          <cell r="DT42"/>
          <cell r="DU42"/>
          <cell r="DV42"/>
          <cell r="DW42"/>
          <cell r="DX42"/>
          <cell r="DY42"/>
          <cell r="DZ42"/>
          <cell r="EA42"/>
          <cell r="EB42"/>
          <cell r="EC42"/>
          <cell r="ED42"/>
          <cell r="EE42"/>
          <cell r="EF42"/>
          <cell r="EG42"/>
          <cell r="EH42"/>
          <cell r="EI42"/>
          <cell r="EJ42"/>
          <cell r="EK42"/>
          <cell r="EL42"/>
          <cell r="EM42"/>
          <cell r="EN42"/>
          <cell r="EO42"/>
          <cell r="EP42"/>
          <cell r="EQ42"/>
          <cell r="ER42"/>
          <cell r="ES42"/>
          <cell r="ET42"/>
          <cell r="EU42"/>
          <cell r="EV42"/>
          <cell r="EW42"/>
          <cell r="EX42"/>
          <cell r="EY42"/>
          <cell r="EZ42"/>
          <cell r="FA42"/>
          <cell r="FB42"/>
          <cell r="FC42"/>
          <cell r="FD42"/>
          <cell r="FE42"/>
          <cell r="FF42"/>
          <cell r="FG42"/>
          <cell r="FH42">
            <v>21972.5</v>
          </cell>
          <cell r="FI42">
            <v>21972.5</v>
          </cell>
          <cell r="FJ42">
            <v>2197.25</v>
          </cell>
          <cell r="FK42">
            <v>0</v>
          </cell>
          <cell r="FL42">
            <v>167.26</v>
          </cell>
          <cell r="FM42">
            <v>0</v>
          </cell>
          <cell r="FN42">
            <v>6591.75</v>
          </cell>
          <cell r="FO42"/>
          <cell r="FP42">
            <v>0</v>
          </cell>
          <cell r="FQ42">
            <v>0</v>
          </cell>
          <cell r="FR42"/>
          <cell r="FS42"/>
          <cell r="FT42"/>
          <cell r="FU42">
            <v>8743.7999999999993</v>
          </cell>
          <cell r="FV42"/>
          <cell r="FW42"/>
          <cell r="FX42"/>
          <cell r="FY42"/>
          <cell r="FZ42"/>
          <cell r="GA42"/>
          <cell r="GB42"/>
          <cell r="GC42"/>
          <cell r="GD42"/>
          <cell r="GE42"/>
          <cell r="GF42"/>
          <cell r="GG42"/>
          <cell r="GH42"/>
          <cell r="GI42">
            <v>0</v>
          </cell>
          <cell r="GJ42">
            <v>0</v>
          </cell>
          <cell r="GK42"/>
          <cell r="GL42">
            <v>0</v>
          </cell>
          <cell r="GM42"/>
          <cell r="GN42">
            <v>0</v>
          </cell>
          <cell r="GO42">
            <v>0</v>
          </cell>
          <cell r="GP42"/>
          <cell r="GQ42"/>
          <cell r="GR42"/>
          <cell r="GS42"/>
          <cell r="GT42"/>
          <cell r="GU42"/>
          <cell r="GV42"/>
          <cell r="GW42"/>
          <cell r="GX42"/>
          <cell r="GY42"/>
          <cell r="GZ42"/>
          <cell r="HA42"/>
          <cell r="HB42"/>
          <cell r="HC42"/>
          <cell r="HD42"/>
          <cell r="HE42"/>
          <cell r="HF42"/>
          <cell r="HG42"/>
          <cell r="HH42"/>
          <cell r="HI42"/>
          <cell r="HJ42"/>
          <cell r="HK42"/>
          <cell r="HL42"/>
          <cell r="HM42"/>
          <cell r="HN42">
            <v>17700.060000000001</v>
          </cell>
          <cell r="HO42">
            <v>4272.4399999999996</v>
          </cell>
          <cell r="HP42"/>
          <cell r="HQ42">
            <v>1270.425215581326</v>
          </cell>
          <cell r="HR42"/>
          <cell r="HS42"/>
          <cell r="HT42"/>
          <cell r="HU42"/>
          <cell r="HV42">
            <v>1977.53</v>
          </cell>
          <cell r="HW42">
            <v>1977.53</v>
          </cell>
          <cell r="HX42">
            <v>0</v>
          </cell>
          <cell r="HY42"/>
          <cell r="IA42">
            <v>0</v>
          </cell>
          <cell r="IB42">
            <v>0</v>
          </cell>
          <cell r="IC42"/>
          <cell r="IG42"/>
          <cell r="IH42"/>
          <cell r="II42">
            <v>21972.5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21972.5</v>
          </cell>
          <cell r="IP42" t="str">
            <v>OK</v>
          </cell>
        </row>
        <row r="43">
          <cell r="F43" t="str">
            <v>ESPINOZA REYES  LIZ KERALDIL</v>
          </cell>
          <cell r="G43">
            <v>36396</v>
          </cell>
          <cell r="H43" t="str">
            <v>F</v>
          </cell>
          <cell r="I43" t="str">
            <v>GERENCIA</v>
          </cell>
          <cell r="J43" t="str">
            <v>OFICINA PRINCIPAL</v>
          </cell>
          <cell r="K43" t="str">
            <v>01OFP</v>
          </cell>
          <cell r="L43" t="str">
            <v>OFICINA PRINCIPAL</v>
          </cell>
          <cell r="M43">
            <v>100001</v>
          </cell>
          <cell r="N43" t="str">
            <v>Agenciamiento General</v>
          </cell>
          <cell r="O43">
            <v>1</v>
          </cell>
          <cell r="P43" t="str">
            <v>001OP</v>
          </cell>
          <cell r="Q43" t="str">
            <v>ADMINISTRACION</v>
          </cell>
          <cell r="R43">
            <v>1</v>
          </cell>
          <cell r="S43" t="str">
            <v>003DVB</v>
          </cell>
          <cell r="T43" t="str">
            <v>ADMINISTRACION</v>
          </cell>
          <cell r="U43" t="str">
            <v>EMPLEADO</v>
          </cell>
          <cell r="V43" t="str">
            <v>AUXILIAR DE PREVENCION - SIG</v>
          </cell>
          <cell r="W43" t="str">
            <v>POR INCREMENTO DE ACTIVIDADES</v>
          </cell>
          <cell r="X43"/>
          <cell r="Y43" t="str">
            <v>BANCO DE CREDITO</v>
          </cell>
          <cell r="Z43" t="str">
            <v>19370433342088</v>
          </cell>
          <cell r="AA43"/>
          <cell r="AB43"/>
          <cell r="AC43">
            <v>45992</v>
          </cell>
          <cell r="AD43"/>
          <cell r="AE43"/>
          <cell r="AF43" t="str">
            <v>PRIMA MIXTA</v>
          </cell>
          <cell r="AG43" t="str">
            <v>663940LERIE0</v>
          </cell>
          <cell r="AH43"/>
          <cell r="AI43"/>
          <cell r="AJ43"/>
          <cell r="AK43"/>
          <cell r="AL43"/>
          <cell r="AM43"/>
          <cell r="AN43"/>
          <cell r="AO43"/>
          <cell r="AP43" t="str">
            <v>NO</v>
          </cell>
          <cell r="AQ43"/>
          <cell r="AR43" t="str">
            <v/>
          </cell>
          <cell r="AS43" t="str">
            <v>NO</v>
          </cell>
          <cell r="AT43">
            <v>1350</v>
          </cell>
          <cell r="AU43">
            <v>30</v>
          </cell>
          <cell r="AV43">
            <v>0</v>
          </cell>
          <cell r="AW43">
            <v>0</v>
          </cell>
          <cell r="AX43"/>
          <cell r="AY43"/>
          <cell r="AZ43">
            <v>0</v>
          </cell>
          <cell r="BA43">
            <v>0</v>
          </cell>
          <cell r="BB43"/>
          <cell r="BC43"/>
          <cell r="BD43"/>
          <cell r="BE43"/>
          <cell r="BF43"/>
          <cell r="BG43"/>
          <cell r="BH43">
            <v>19</v>
          </cell>
          <cell r="BI43"/>
          <cell r="BJ43"/>
          <cell r="BK43"/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/>
          <cell r="BQ43"/>
          <cell r="BR43"/>
          <cell r="BS43"/>
          <cell r="BT43">
            <v>0</v>
          </cell>
          <cell r="BU43">
            <v>240</v>
          </cell>
          <cell r="BV43">
            <v>1350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/>
          <cell r="CD43"/>
          <cell r="CE43"/>
          <cell r="CF43"/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/>
          <cell r="CP43"/>
          <cell r="CQ43"/>
          <cell r="CR43"/>
          <cell r="CS43"/>
          <cell r="CT43"/>
          <cell r="CU43"/>
          <cell r="CV43"/>
          <cell r="CW43"/>
          <cell r="CX43">
            <v>171</v>
          </cell>
          <cell r="CY43"/>
          <cell r="CZ43"/>
          <cell r="DA43"/>
          <cell r="DB43"/>
          <cell r="DC43"/>
          <cell r="DD43"/>
          <cell r="DE43"/>
          <cell r="DF43"/>
          <cell r="DG43"/>
          <cell r="DH43"/>
          <cell r="DI43">
            <v>0</v>
          </cell>
          <cell r="DJ43"/>
          <cell r="DK43"/>
          <cell r="DL43"/>
          <cell r="DM43"/>
          <cell r="DN43"/>
          <cell r="DO43"/>
          <cell r="DP43"/>
          <cell r="DQ43"/>
          <cell r="DR43"/>
          <cell r="DS43"/>
          <cell r="DT43"/>
          <cell r="DU43"/>
          <cell r="DV43"/>
          <cell r="DW43"/>
          <cell r="DX43"/>
          <cell r="DY43"/>
          <cell r="DZ43"/>
          <cell r="EA43"/>
          <cell r="EB43"/>
          <cell r="EC43"/>
          <cell r="ED43"/>
          <cell r="EE43"/>
          <cell r="EF43"/>
          <cell r="EG43"/>
          <cell r="EH43"/>
          <cell r="EI43"/>
          <cell r="EJ43"/>
          <cell r="EK43"/>
          <cell r="EL43"/>
          <cell r="EM43"/>
          <cell r="EN43"/>
          <cell r="EO43"/>
          <cell r="EP43"/>
          <cell r="EQ43"/>
          <cell r="ER43"/>
          <cell r="ES43"/>
          <cell r="ET43"/>
          <cell r="EU43"/>
          <cell r="EV43"/>
          <cell r="EW43"/>
          <cell r="EX43"/>
          <cell r="EY43"/>
          <cell r="EZ43"/>
          <cell r="FA43"/>
          <cell r="FB43"/>
          <cell r="FC43"/>
          <cell r="FD43"/>
          <cell r="FE43"/>
          <cell r="FF43"/>
          <cell r="FG43"/>
          <cell r="FH43">
            <v>1521</v>
          </cell>
          <cell r="FI43">
            <v>1521</v>
          </cell>
          <cell r="FJ43">
            <v>152.1</v>
          </cell>
          <cell r="FK43">
            <v>0</v>
          </cell>
          <cell r="FL43">
            <v>20.84</v>
          </cell>
          <cell r="FM43">
            <v>0</v>
          </cell>
          <cell r="FN43">
            <v>0</v>
          </cell>
          <cell r="FO43"/>
          <cell r="FP43">
            <v>0</v>
          </cell>
          <cell r="FQ43">
            <v>0</v>
          </cell>
          <cell r="FR43"/>
          <cell r="FS43"/>
          <cell r="FT43"/>
          <cell r="FU43">
            <v>540</v>
          </cell>
          <cell r="FV43"/>
          <cell r="FW43"/>
          <cell r="FX43"/>
          <cell r="FY43"/>
          <cell r="FZ43"/>
          <cell r="GA43"/>
          <cell r="GB43"/>
          <cell r="GC43"/>
          <cell r="GD43"/>
          <cell r="GE43"/>
          <cell r="GF43"/>
          <cell r="GG43"/>
          <cell r="GH43"/>
          <cell r="GI43">
            <v>171</v>
          </cell>
          <cell r="GJ43">
            <v>76</v>
          </cell>
          <cell r="GK43"/>
          <cell r="GL43">
            <v>0</v>
          </cell>
          <cell r="GM43"/>
          <cell r="GN43">
            <v>0</v>
          </cell>
          <cell r="GO43">
            <v>0</v>
          </cell>
          <cell r="GP43"/>
          <cell r="GQ43"/>
          <cell r="GR43"/>
          <cell r="GS43"/>
          <cell r="GT43"/>
          <cell r="GU43"/>
          <cell r="GV43"/>
          <cell r="GW43"/>
          <cell r="GX43"/>
          <cell r="GY43"/>
          <cell r="GZ43"/>
          <cell r="HA43"/>
          <cell r="HB43"/>
          <cell r="HC43"/>
          <cell r="HD43"/>
          <cell r="HE43"/>
          <cell r="HF43"/>
          <cell r="HG43"/>
          <cell r="HH43"/>
          <cell r="HI43"/>
          <cell r="HJ43"/>
          <cell r="HK43"/>
          <cell r="HL43"/>
          <cell r="HM43"/>
          <cell r="HN43">
            <v>959.94</v>
          </cell>
          <cell r="HO43">
            <v>561.05999999999995</v>
          </cell>
          <cell r="HP43"/>
          <cell r="HQ43"/>
          <cell r="HR43">
            <v>561.05999999999995</v>
          </cell>
          <cell r="HS43"/>
          <cell r="HT43"/>
          <cell r="HU43"/>
          <cell r="HV43">
            <v>136.88999999999999</v>
          </cell>
          <cell r="HW43">
            <v>136.88999999999999</v>
          </cell>
          <cell r="HX43">
            <v>0</v>
          </cell>
          <cell r="HY43"/>
          <cell r="IA43">
            <v>0</v>
          </cell>
          <cell r="IB43">
            <v>0</v>
          </cell>
          <cell r="IC43"/>
          <cell r="IG43"/>
          <cell r="IH43"/>
          <cell r="II43">
            <v>1350</v>
          </cell>
          <cell r="IJ43">
            <v>171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1350</v>
          </cell>
          <cell r="IP43" t="str">
            <v>OK</v>
          </cell>
        </row>
        <row r="44">
          <cell r="F44" t="str">
            <v xml:space="preserve">FERNANDEZ MALASQUEZ KATHERINE </v>
          </cell>
          <cell r="G44">
            <v>32844</v>
          </cell>
          <cell r="H44" t="str">
            <v>F</v>
          </cell>
          <cell r="I44" t="str">
            <v>COMERCIAL</v>
          </cell>
          <cell r="J44" t="str">
            <v>OFICINA PRINCIPAL</v>
          </cell>
          <cell r="K44" t="str">
            <v>01OFP</v>
          </cell>
          <cell r="L44" t="str">
            <v>OFICINA PRINCIPAL</v>
          </cell>
          <cell r="M44">
            <v>100001</v>
          </cell>
          <cell r="N44" t="str">
            <v>Agenciamiento General</v>
          </cell>
          <cell r="O44">
            <v>1</v>
          </cell>
          <cell r="P44" t="str">
            <v>003VE</v>
          </cell>
          <cell r="Q44" t="str">
            <v>VENTAS</v>
          </cell>
          <cell r="R44">
            <v>1</v>
          </cell>
          <cell r="S44" t="str">
            <v>006VEN</v>
          </cell>
          <cell r="T44" t="str">
            <v>COMERCIAL</v>
          </cell>
          <cell r="U44" t="str">
            <v>EMPLEADO</v>
          </cell>
          <cell r="V44" t="str">
            <v>CUSTOMER SERVICE EXPORTACIÓN</v>
          </cell>
          <cell r="W44" t="str">
            <v>POR INCREMENTO DE ACTIVIDADES</v>
          </cell>
          <cell r="X44"/>
          <cell r="Y44" t="str">
            <v>BANCO BBVA</v>
          </cell>
          <cell r="Z44" t="str">
            <v>01110700020034917409</v>
          </cell>
          <cell r="AA44"/>
          <cell r="AB44"/>
          <cell r="AC44">
            <v>45943</v>
          </cell>
          <cell r="AD44"/>
          <cell r="AE44"/>
          <cell r="AF44" t="str">
            <v>PRIMA</v>
          </cell>
          <cell r="AG44" t="str">
            <v>328420KFMNA4</v>
          </cell>
          <cell r="AH44"/>
          <cell r="AI44"/>
          <cell r="AJ44"/>
          <cell r="AK44"/>
          <cell r="AL44"/>
          <cell r="AM44"/>
          <cell r="AN44"/>
          <cell r="AO44"/>
          <cell r="AP44" t="str">
            <v>NO</v>
          </cell>
          <cell r="AQ44"/>
          <cell r="AR44" t="str">
            <v/>
          </cell>
          <cell r="AS44" t="str">
            <v>SI</v>
          </cell>
          <cell r="AT44">
            <v>3700</v>
          </cell>
          <cell r="AU44">
            <v>23</v>
          </cell>
          <cell r="AV44">
            <v>0</v>
          </cell>
          <cell r="AW44">
            <v>7</v>
          </cell>
          <cell r="AX44"/>
          <cell r="AY44"/>
          <cell r="AZ44">
            <v>0</v>
          </cell>
          <cell r="BA44">
            <v>0</v>
          </cell>
          <cell r="BB44"/>
          <cell r="BC44"/>
          <cell r="BD44"/>
          <cell r="BE44"/>
          <cell r="BF44"/>
          <cell r="BG44"/>
          <cell r="BH44">
            <v>0</v>
          </cell>
          <cell r="BI44"/>
          <cell r="BJ44"/>
          <cell r="BK44"/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/>
          <cell r="BQ44"/>
          <cell r="BR44"/>
          <cell r="BS44"/>
          <cell r="BT44">
            <v>3.0100000000000002</v>
          </cell>
          <cell r="BU44">
            <v>184</v>
          </cell>
          <cell r="BV44">
            <v>2836.6666666666665</v>
          </cell>
          <cell r="BW44">
            <v>113</v>
          </cell>
          <cell r="BX44">
            <v>0</v>
          </cell>
          <cell r="BY44">
            <v>889.7</v>
          </cell>
          <cell r="BZ44">
            <v>0</v>
          </cell>
          <cell r="CA44">
            <v>0</v>
          </cell>
          <cell r="CB44">
            <v>0</v>
          </cell>
          <cell r="CC44"/>
          <cell r="CD44"/>
          <cell r="CE44"/>
          <cell r="CF44"/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/>
          <cell r="CP44"/>
          <cell r="CQ44"/>
          <cell r="CR44"/>
          <cell r="CS44"/>
          <cell r="CT44"/>
          <cell r="CU44"/>
          <cell r="CV44"/>
          <cell r="CW44"/>
          <cell r="CX44">
            <v>0</v>
          </cell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>
            <v>0</v>
          </cell>
          <cell r="DJ44"/>
          <cell r="DK44"/>
          <cell r="DL44"/>
          <cell r="DM44"/>
          <cell r="DN44"/>
          <cell r="DO44"/>
          <cell r="DP44"/>
          <cell r="DQ44"/>
          <cell r="DR44"/>
          <cell r="DS44"/>
          <cell r="DT44"/>
          <cell r="DU44"/>
          <cell r="DV44"/>
          <cell r="DW44"/>
          <cell r="DX44"/>
          <cell r="DY44"/>
          <cell r="DZ44"/>
          <cell r="EA44"/>
          <cell r="EB44"/>
          <cell r="EC44"/>
          <cell r="ED44"/>
          <cell r="EE44"/>
          <cell r="EF44"/>
          <cell r="EG44"/>
          <cell r="EH44"/>
          <cell r="EI44"/>
          <cell r="EJ44"/>
          <cell r="EK44"/>
          <cell r="EL44"/>
          <cell r="EM44"/>
          <cell r="EN44"/>
          <cell r="EO44"/>
          <cell r="EP44"/>
          <cell r="EQ44"/>
          <cell r="ER44"/>
          <cell r="ES44"/>
          <cell r="ET44"/>
          <cell r="EU44"/>
          <cell r="EV44"/>
          <cell r="EW44"/>
          <cell r="EX44"/>
          <cell r="EY44"/>
          <cell r="EZ44"/>
          <cell r="FA44"/>
          <cell r="FB44"/>
          <cell r="FC44"/>
          <cell r="FD44"/>
          <cell r="FE44"/>
          <cell r="FF44"/>
          <cell r="FG44"/>
          <cell r="FH44">
            <v>3792.9666666666667</v>
          </cell>
          <cell r="FI44">
            <v>3839.3666666666668</v>
          </cell>
          <cell r="FJ44">
            <v>379.3</v>
          </cell>
          <cell r="FK44">
            <v>60.69</v>
          </cell>
          <cell r="FL44">
            <v>51.96</v>
          </cell>
          <cell r="FM44">
            <v>0</v>
          </cell>
          <cell r="FN44">
            <v>103.41</v>
          </cell>
          <cell r="FO44"/>
          <cell r="FP44">
            <v>46.4</v>
          </cell>
          <cell r="FQ44">
            <v>0</v>
          </cell>
          <cell r="FR44"/>
          <cell r="FS44"/>
          <cell r="FT44"/>
          <cell r="FU44">
            <v>1525.2</v>
          </cell>
          <cell r="FV44"/>
          <cell r="FW44"/>
          <cell r="FX44"/>
          <cell r="FY44"/>
          <cell r="FZ44"/>
          <cell r="GA44"/>
          <cell r="GB44"/>
          <cell r="GC44"/>
          <cell r="GD44"/>
          <cell r="GE44"/>
          <cell r="GF44"/>
          <cell r="GG44"/>
          <cell r="GH44"/>
          <cell r="GI44">
            <v>0</v>
          </cell>
          <cell r="GJ44">
            <v>0</v>
          </cell>
          <cell r="GK44"/>
          <cell r="GL44">
            <v>0</v>
          </cell>
          <cell r="GM44"/>
          <cell r="GN44">
            <v>0</v>
          </cell>
          <cell r="GO44">
            <v>0</v>
          </cell>
          <cell r="GP44"/>
          <cell r="GQ44"/>
          <cell r="GR44"/>
          <cell r="GS44"/>
          <cell r="GT44"/>
          <cell r="GU44"/>
          <cell r="GV44"/>
          <cell r="GW44"/>
          <cell r="GX44"/>
          <cell r="GY44"/>
          <cell r="GZ44"/>
          <cell r="HA44"/>
          <cell r="HB44"/>
          <cell r="HC44"/>
          <cell r="HD44"/>
          <cell r="HE44"/>
          <cell r="HF44"/>
          <cell r="HG44"/>
          <cell r="HH44"/>
          <cell r="HI44"/>
          <cell r="HJ44"/>
          <cell r="HK44"/>
          <cell r="HL44"/>
          <cell r="HM44"/>
          <cell r="HN44">
            <v>2166.96</v>
          </cell>
          <cell r="HO44">
            <v>1672.41</v>
          </cell>
          <cell r="HP44"/>
          <cell r="HQ44"/>
          <cell r="HR44">
            <v>1672.41</v>
          </cell>
          <cell r="HS44"/>
          <cell r="HT44"/>
          <cell r="HU44"/>
          <cell r="HV44">
            <v>341.37</v>
          </cell>
          <cell r="HW44">
            <v>341.37</v>
          </cell>
          <cell r="HX44">
            <v>0</v>
          </cell>
          <cell r="HY44"/>
          <cell r="IA44">
            <v>0</v>
          </cell>
          <cell r="IB44">
            <v>0</v>
          </cell>
          <cell r="IC44"/>
          <cell r="IG44"/>
          <cell r="IH44"/>
          <cell r="II44">
            <v>3792.9666666666667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3813</v>
          </cell>
          <cell r="IP44" t="str">
            <v>OK</v>
          </cell>
        </row>
        <row r="45">
          <cell r="F45" t="str">
            <v xml:space="preserve">GALLEGOS  BLAS LUIS MIGUEL              </v>
          </cell>
          <cell r="G45">
            <v>35104</v>
          </cell>
          <cell r="H45" t="str">
            <v>M</v>
          </cell>
          <cell r="I45" t="str">
            <v>CONTABILIDAD</v>
          </cell>
          <cell r="J45" t="str">
            <v>OFICINA PRINCIPAL</v>
          </cell>
          <cell r="K45" t="str">
            <v>01OFP</v>
          </cell>
          <cell r="L45" t="str">
            <v>OFICINA PRINCIPAL</v>
          </cell>
          <cell r="M45">
            <v>100001</v>
          </cell>
          <cell r="N45" t="str">
            <v>Agenciamiento General</v>
          </cell>
          <cell r="O45">
            <v>1</v>
          </cell>
          <cell r="P45" t="str">
            <v>002AD</v>
          </cell>
          <cell r="Q45" t="str">
            <v>ADMINISTRACION</v>
          </cell>
          <cell r="R45">
            <v>1</v>
          </cell>
          <cell r="S45" t="str">
            <v>007CON</v>
          </cell>
          <cell r="T45" t="str">
            <v>CONTABILIDAD</v>
          </cell>
          <cell r="U45" t="str">
            <v>EMPLEADO</v>
          </cell>
          <cell r="V45" t="str">
            <v>CONTADOR</v>
          </cell>
          <cell r="W45" t="str">
            <v>POR INCREMENTO DE ACTIVIDADES</v>
          </cell>
          <cell r="X45"/>
          <cell r="Y45" t="str">
            <v>BANCO DE CREDITO</v>
          </cell>
          <cell r="Z45" t="str">
            <v>19399879804088</v>
          </cell>
          <cell r="AA45"/>
          <cell r="AB45"/>
          <cell r="AC45">
            <v>45481</v>
          </cell>
          <cell r="AD45"/>
          <cell r="AE45"/>
          <cell r="AF45" t="str">
            <v>INTEGRA</v>
          </cell>
          <cell r="AG45" t="str">
            <v>598151LGBLS0</v>
          </cell>
          <cell r="AH45"/>
          <cell r="AI45"/>
          <cell r="AJ45"/>
          <cell r="AK45"/>
          <cell r="AL45"/>
          <cell r="AM45"/>
          <cell r="AN45"/>
          <cell r="AO45"/>
          <cell r="AP45" t="str">
            <v>SI</v>
          </cell>
          <cell r="AQ45"/>
          <cell r="AR45" t="str">
            <v/>
          </cell>
          <cell r="AS45" t="str">
            <v>SI</v>
          </cell>
          <cell r="AT45">
            <v>6000</v>
          </cell>
          <cell r="AU45">
            <v>27</v>
          </cell>
          <cell r="AV45">
            <v>0</v>
          </cell>
          <cell r="AW45">
            <v>3</v>
          </cell>
          <cell r="AX45"/>
          <cell r="AY45"/>
          <cell r="AZ45">
            <v>0</v>
          </cell>
          <cell r="BA45">
            <v>0</v>
          </cell>
          <cell r="BB45"/>
          <cell r="BC45"/>
          <cell r="BD45"/>
          <cell r="BE45"/>
          <cell r="BF45"/>
          <cell r="BG45"/>
          <cell r="BH45">
            <v>0</v>
          </cell>
          <cell r="BI45"/>
          <cell r="BJ45"/>
          <cell r="BK45"/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/>
          <cell r="BQ45"/>
          <cell r="BR45"/>
          <cell r="BS45"/>
          <cell r="BT45">
            <v>0</v>
          </cell>
          <cell r="BU45">
            <v>216</v>
          </cell>
          <cell r="BV45">
            <v>5400</v>
          </cell>
          <cell r="BW45">
            <v>113</v>
          </cell>
          <cell r="BX45">
            <v>0</v>
          </cell>
          <cell r="BY45">
            <v>611.29999999999995</v>
          </cell>
          <cell r="BZ45">
            <v>0</v>
          </cell>
          <cell r="CA45">
            <v>0</v>
          </cell>
          <cell r="CB45">
            <v>0</v>
          </cell>
          <cell r="CC45"/>
          <cell r="CD45"/>
          <cell r="CE45"/>
          <cell r="CF45"/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/>
          <cell r="CP45"/>
          <cell r="CQ45"/>
          <cell r="CR45"/>
          <cell r="CS45"/>
          <cell r="CT45"/>
          <cell r="CU45"/>
          <cell r="CV45"/>
          <cell r="CW45"/>
          <cell r="CX45">
            <v>0</v>
          </cell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>
            <v>0</v>
          </cell>
          <cell r="DJ45"/>
          <cell r="DK45"/>
          <cell r="DL45"/>
          <cell r="DM45"/>
          <cell r="DN45"/>
          <cell r="DO45"/>
          <cell r="DP45"/>
          <cell r="DQ45"/>
          <cell r="DR45"/>
          <cell r="DS45"/>
          <cell r="DT45"/>
          <cell r="DU45"/>
          <cell r="DV45"/>
          <cell r="DW45"/>
          <cell r="DX45"/>
          <cell r="DY45"/>
          <cell r="DZ45"/>
          <cell r="EA45"/>
          <cell r="EB45"/>
          <cell r="EC45"/>
          <cell r="ED45"/>
          <cell r="EE45"/>
          <cell r="EF45"/>
          <cell r="EG45"/>
          <cell r="EH45"/>
          <cell r="EI45"/>
          <cell r="EJ45"/>
          <cell r="EK45"/>
          <cell r="EL45"/>
          <cell r="EM45"/>
          <cell r="EN45"/>
          <cell r="EO45"/>
          <cell r="EP45"/>
          <cell r="EQ45"/>
          <cell r="ER45"/>
          <cell r="ES45"/>
          <cell r="ET45"/>
          <cell r="EU45"/>
          <cell r="EV45"/>
          <cell r="EW45"/>
          <cell r="EX45"/>
          <cell r="EY45"/>
          <cell r="EZ45"/>
          <cell r="FA45"/>
          <cell r="FB45"/>
          <cell r="FC45"/>
          <cell r="FD45"/>
          <cell r="FE45"/>
          <cell r="FF45"/>
          <cell r="FG45"/>
          <cell r="FH45">
            <v>6124.3</v>
          </cell>
          <cell r="FI45">
            <v>6124.3</v>
          </cell>
          <cell r="FJ45">
            <v>612.42999999999995</v>
          </cell>
          <cell r="FK45">
            <v>94.93</v>
          </cell>
          <cell r="FL45">
            <v>83.9</v>
          </cell>
          <cell r="FM45">
            <v>0</v>
          </cell>
          <cell r="FN45">
            <v>421.56</v>
          </cell>
          <cell r="FO45"/>
          <cell r="FP45">
            <v>0</v>
          </cell>
          <cell r="FQ45">
            <v>0</v>
          </cell>
          <cell r="FR45"/>
          <cell r="FS45"/>
          <cell r="FT45"/>
          <cell r="FU45">
            <v>2445.2000000000003</v>
          </cell>
          <cell r="FV45"/>
          <cell r="FW45"/>
          <cell r="FX45"/>
          <cell r="FY45"/>
          <cell r="FZ45"/>
          <cell r="GA45"/>
          <cell r="GB45"/>
          <cell r="GC45"/>
          <cell r="GD45"/>
          <cell r="GE45"/>
          <cell r="GF45"/>
          <cell r="GG45"/>
          <cell r="GH45"/>
          <cell r="GI45">
            <v>0</v>
          </cell>
          <cell r="GJ45">
            <v>0</v>
          </cell>
          <cell r="GK45"/>
          <cell r="GL45">
            <v>0</v>
          </cell>
          <cell r="GM45"/>
          <cell r="GN45">
            <v>0</v>
          </cell>
          <cell r="GO45">
            <v>0</v>
          </cell>
          <cell r="GP45"/>
          <cell r="GQ45"/>
          <cell r="GR45"/>
          <cell r="GS45"/>
          <cell r="GT45"/>
          <cell r="GU45"/>
          <cell r="GV45"/>
          <cell r="GW45"/>
          <cell r="GX45"/>
          <cell r="GY45"/>
          <cell r="GZ45"/>
          <cell r="HA45"/>
          <cell r="HB45"/>
          <cell r="HC45"/>
          <cell r="HD45"/>
          <cell r="HE45"/>
          <cell r="HF45"/>
          <cell r="HG45"/>
          <cell r="HH45"/>
          <cell r="HI45"/>
          <cell r="HJ45"/>
          <cell r="HK45"/>
          <cell r="HL45"/>
          <cell r="HM45"/>
          <cell r="HN45">
            <v>3658.02</v>
          </cell>
          <cell r="HO45">
            <v>2466.2800000000002</v>
          </cell>
          <cell r="HP45"/>
          <cell r="HQ45"/>
          <cell r="HR45">
            <v>2466.2800000000002</v>
          </cell>
          <cell r="HS45"/>
          <cell r="HT45"/>
          <cell r="HU45"/>
          <cell r="HV45">
            <v>413.39250000000004</v>
          </cell>
          <cell r="HW45">
            <v>551.19000000000005</v>
          </cell>
          <cell r="HX45">
            <v>137.79750000000001</v>
          </cell>
          <cell r="HY45"/>
          <cell r="IA45">
            <v>550</v>
          </cell>
          <cell r="IB45">
            <v>137.79750000000001</v>
          </cell>
          <cell r="IC45"/>
          <cell r="IG45"/>
          <cell r="IH45"/>
          <cell r="II45">
            <v>6124.3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6113</v>
          </cell>
          <cell r="IP45" t="str">
            <v>OK</v>
          </cell>
        </row>
        <row r="46">
          <cell r="F46" t="str">
            <v>GARCIA SARMIENTO HANZ ENRIQUE</v>
          </cell>
          <cell r="G46">
            <v>34229</v>
          </cell>
          <cell r="H46" t="str">
            <v>M</v>
          </cell>
          <cell r="I46" t="str">
            <v xml:space="preserve">FACTURACION Y COBRANZAS </v>
          </cell>
          <cell r="J46" t="str">
            <v>OFICINA PRINCIPAL</v>
          </cell>
          <cell r="K46" t="str">
            <v>01OFP</v>
          </cell>
          <cell r="L46" t="str">
            <v>OFICINA PRINCIPAL</v>
          </cell>
          <cell r="M46">
            <v>100001</v>
          </cell>
          <cell r="N46" t="str">
            <v>Agenciamiento General</v>
          </cell>
          <cell r="O46">
            <v>1</v>
          </cell>
          <cell r="P46" t="str">
            <v>001OP</v>
          </cell>
          <cell r="Q46" t="str">
            <v>ADMINISTRACION</v>
          </cell>
          <cell r="R46">
            <v>1</v>
          </cell>
          <cell r="S46" t="str">
            <v>003DVB</v>
          </cell>
          <cell r="T46" t="str">
            <v xml:space="preserve">FACTURACION Y COBRANZAS </v>
          </cell>
          <cell r="U46" t="str">
            <v>EMPLEADO</v>
          </cell>
          <cell r="V46" t="str">
            <v>ASISTENTE DE COBRANZAS &amp; FACTURACION</v>
          </cell>
          <cell r="W46" t="str">
            <v>POR INCREMENTO DE ACTIVIDADES</v>
          </cell>
          <cell r="X46"/>
          <cell r="Y46" t="str">
            <v>BANCO DE CREDITO</v>
          </cell>
          <cell r="Z46">
            <v>19108415746052</v>
          </cell>
          <cell r="AA46"/>
          <cell r="AB46"/>
          <cell r="AC46">
            <v>46027</v>
          </cell>
          <cell r="AD46"/>
          <cell r="AE46"/>
          <cell r="AF46" t="str">
            <v>HABITAT MIXTA</v>
          </cell>
          <cell r="AG46" t="str">
            <v>642271HGSCM4</v>
          </cell>
          <cell r="AH46"/>
          <cell r="AI46"/>
          <cell r="AJ46"/>
          <cell r="AK46"/>
          <cell r="AL46"/>
          <cell r="AM46"/>
          <cell r="AN46"/>
          <cell r="AO46"/>
          <cell r="AP46" t="str">
            <v>NO</v>
          </cell>
          <cell r="AQ46"/>
          <cell r="AR46" t="str">
            <v/>
          </cell>
          <cell r="AS46" t="str">
            <v>NO</v>
          </cell>
          <cell r="AT46">
            <v>2400</v>
          </cell>
          <cell r="AU46">
            <v>30</v>
          </cell>
          <cell r="AV46">
            <v>0</v>
          </cell>
          <cell r="AW46">
            <v>0</v>
          </cell>
          <cell r="AX46"/>
          <cell r="AY46"/>
          <cell r="AZ46">
            <v>0</v>
          </cell>
          <cell r="BA46">
            <v>0</v>
          </cell>
          <cell r="BB46"/>
          <cell r="BC46"/>
          <cell r="BD46"/>
          <cell r="BE46"/>
          <cell r="BF46"/>
          <cell r="BG46"/>
          <cell r="BH46">
            <v>0</v>
          </cell>
          <cell r="BI46"/>
          <cell r="BJ46"/>
          <cell r="BK46"/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/>
          <cell r="BQ46"/>
          <cell r="BR46"/>
          <cell r="BS46"/>
          <cell r="BT46">
            <v>4.37</v>
          </cell>
          <cell r="BU46">
            <v>240</v>
          </cell>
          <cell r="BV46">
            <v>2400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/>
          <cell r="CD46"/>
          <cell r="CE46"/>
          <cell r="CF46"/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/>
          <cell r="CP46"/>
          <cell r="CQ46"/>
          <cell r="CR46"/>
          <cell r="CS46"/>
          <cell r="CT46"/>
          <cell r="CU46"/>
          <cell r="CV46"/>
          <cell r="CW46"/>
          <cell r="CX46">
            <v>0</v>
          </cell>
          <cell r="CY46"/>
          <cell r="CZ46"/>
          <cell r="DA46"/>
          <cell r="DB46"/>
          <cell r="DC46"/>
          <cell r="DD46"/>
          <cell r="DE46"/>
          <cell r="DF46"/>
          <cell r="DG46"/>
          <cell r="DH46"/>
          <cell r="DI46">
            <v>0</v>
          </cell>
          <cell r="DJ46"/>
          <cell r="DK46"/>
          <cell r="DL46"/>
          <cell r="DM46"/>
          <cell r="DN46"/>
          <cell r="DO46"/>
          <cell r="DP46"/>
          <cell r="DQ46"/>
          <cell r="DR46"/>
          <cell r="DS46"/>
          <cell r="DT46"/>
          <cell r="DU46"/>
          <cell r="DV46"/>
          <cell r="DW46"/>
          <cell r="DX46"/>
          <cell r="DY46"/>
          <cell r="DZ46"/>
          <cell r="EA46"/>
          <cell r="EB46"/>
          <cell r="EC46"/>
          <cell r="ED46"/>
          <cell r="EE46"/>
          <cell r="EF46"/>
          <cell r="EG46"/>
          <cell r="EH46"/>
          <cell r="EI46"/>
          <cell r="EJ46"/>
          <cell r="EK46"/>
          <cell r="EL46"/>
          <cell r="EM46"/>
          <cell r="EN46"/>
          <cell r="EO46"/>
          <cell r="EP46"/>
          <cell r="EQ46"/>
          <cell r="ER46"/>
          <cell r="ES46"/>
          <cell r="ET46"/>
          <cell r="EU46"/>
          <cell r="EV46"/>
          <cell r="EW46"/>
          <cell r="EX46"/>
          <cell r="EY46"/>
          <cell r="EZ46"/>
          <cell r="FA46"/>
          <cell r="FB46"/>
          <cell r="FC46"/>
          <cell r="FD46"/>
          <cell r="FE46"/>
          <cell r="FF46"/>
          <cell r="FG46"/>
          <cell r="FH46">
            <v>2356.3000000000002</v>
          </cell>
          <cell r="FI46">
            <v>2400</v>
          </cell>
          <cell r="FJ46">
            <v>235.63</v>
          </cell>
          <cell r="FK46">
            <v>0</v>
          </cell>
          <cell r="FL46">
            <v>32.28</v>
          </cell>
          <cell r="FM46">
            <v>0</v>
          </cell>
          <cell r="FN46">
            <v>0</v>
          </cell>
          <cell r="FO46"/>
          <cell r="FP46">
            <v>43.7</v>
          </cell>
          <cell r="FQ46">
            <v>0</v>
          </cell>
          <cell r="FR46"/>
          <cell r="FS46"/>
          <cell r="FT46"/>
          <cell r="FU46">
            <v>960</v>
          </cell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>
            <v>0</v>
          </cell>
          <cell r="GJ46">
            <v>0</v>
          </cell>
          <cell r="GK46"/>
          <cell r="GL46">
            <v>0</v>
          </cell>
          <cell r="GM46"/>
          <cell r="GN46">
            <v>0</v>
          </cell>
          <cell r="GO46">
            <v>0</v>
          </cell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>
            <v>1271.6099999999999</v>
          </cell>
          <cell r="HO46">
            <v>1128.3900000000001</v>
          </cell>
          <cell r="HP46"/>
          <cell r="HQ46"/>
          <cell r="HR46">
            <v>1128.3900000000001</v>
          </cell>
          <cell r="HS46"/>
          <cell r="HT46"/>
          <cell r="HU46"/>
          <cell r="HV46">
            <v>212.07</v>
          </cell>
          <cell r="HW46">
            <v>212.07</v>
          </cell>
          <cell r="HX46">
            <v>0</v>
          </cell>
          <cell r="HY46"/>
          <cell r="IA46">
            <v>0</v>
          </cell>
          <cell r="IB46">
            <v>0</v>
          </cell>
          <cell r="IC46"/>
          <cell r="IH46"/>
          <cell r="II46">
            <v>2356.3000000000002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2400</v>
          </cell>
          <cell r="IP46" t="str">
            <v>OK</v>
          </cell>
        </row>
        <row r="47">
          <cell r="F47" t="str">
            <v>GAME LOAIZA MANUEL XAVIER</v>
          </cell>
          <cell r="G47">
            <v>24827</v>
          </cell>
          <cell r="H47" t="str">
            <v>M</v>
          </cell>
          <cell r="I47" t="str">
            <v>GERENCIA GENERAL</v>
          </cell>
          <cell r="J47" t="str">
            <v>OFICINA PRINCIPAL</v>
          </cell>
          <cell r="K47" t="str">
            <v>01OFP</v>
          </cell>
          <cell r="L47" t="str">
            <v>OFICINA PRINCIPAL</v>
          </cell>
          <cell r="M47" t="str">
            <v>100001/100002</v>
          </cell>
          <cell r="N47" t="str">
            <v>Agenciamiento General/Agenciamiento Marítimo</v>
          </cell>
          <cell r="O47">
            <v>1</v>
          </cell>
          <cell r="P47" t="str">
            <v>VARIOS</v>
          </cell>
          <cell r="Q47" t="str">
            <v>VARIOS</v>
          </cell>
          <cell r="R47">
            <v>1</v>
          </cell>
          <cell r="S47" t="str">
            <v>001GGE</v>
          </cell>
          <cell r="T47" t="str">
            <v>GERENCIA GENERAL</v>
          </cell>
          <cell r="U47" t="str">
            <v>EJECUTIVO</v>
          </cell>
          <cell r="V47" t="str">
            <v>PRESIDENTE EJECUTIVO</v>
          </cell>
          <cell r="W47" t="str">
            <v>INDETERMINADO</v>
          </cell>
          <cell r="X47"/>
          <cell r="Y47" t="str">
            <v>BANCO DE CREDITO</v>
          </cell>
          <cell r="Z47" t="str">
            <v>19199679000156</v>
          </cell>
          <cell r="AA47"/>
          <cell r="AB47"/>
          <cell r="AC47">
            <v>43678</v>
          </cell>
          <cell r="AD47"/>
          <cell r="AE47"/>
          <cell r="AF47" t="str">
            <v>INTEGRA MIXTA</v>
          </cell>
          <cell r="AG47" t="str">
            <v>548251MGLEI7</v>
          </cell>
          <cell r="AH47"/>
          <cell r="AI47"/>
          <cell r="AJ47" t="str">
            <v>NETO RIA</v>
          </cell>
          <cell r="AK47" t="str">
            <v>$ 35000</v>
          </cell>
          <cell r="AL47"/>
          <cell r="AM47"/>
          <cell r="AN47"/>
          <cell r="AO47"/>
          <cell r="AP47" t="str">
            <v>SI</v>
          </cell>
          <cell r="AQ47"/>
          <cell r="AR47" t="str">
            <v/>
          </cell>
          <cell r="AS47" t="str">
            <v>NO</v>
          </cell>
          <cell r="AT47">
            <v>153110.96826577972</v>
          </cell>
          <cell r="AU47">
            <v>30</v>
          </cell>
          <cell r="AV47">
            <v>0</v>
          </cell>
          <cell r="AW47">
            <v>0</v>
          </cell>
          <cell r="AX47"/>
          <cell r="AY47"/>
          <cell r="AZ47">
            <v>0</v>
          </cell>
          <cell r="BA47">
            <v>0</v>
          </cell>
          <cell r="BB47"/>
          <cell r="BC47"/>
          <cell r="BD47"/>
          <cell r="BE47"/>
          <cell r="BF47"/>
          <cell r="BG47"/>
          <cell r="BH47">
            <v>0</v>
          </cell>
          <cell r="BI47"/>
          <cell r="BJ47"/>
          <cell r="BK47"/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/>
          <cell r="BQ47"/>
          <cell r="BR47"/>
          <cell r="BS47"/>
          <cell r="BT47">
            <v>0</v>
          </cell>
          <cell r="BU47">
            <v>240</v>
          </cell>
          <cell r="BV47">
            <v>153110.96826577972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/>
          <cell r="CD47"/>
          <cell r="CE47"/>
          <cell r="CF47"/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/>
          <cell r="CP47"/>
          <cell r="CQ47"/>
          <cell r="CR47"/>
          <cell r="CS47"/>
          <cell r="CT47"/>
          <cell r="CU47"/>
          <cell r="CV47"/>
          <cell r="CW47"/>
          <cell r="CX47">
            <v>0</v>
          </cell>
          <cell r="CY47"/>
          <cell r="CZ47"/>
          <cell r="DA47"/>
          <cell r="DB47"/>
          <cell r="DC47"/>
          <cell r="DD47"/>
          <cell r="DE47"/>
          <cell r="DF47"/>
          <cell r="DG47"/>
          <cell r="DH47"/>
          <cell r="DI47">
            <v>0</v>
          </cell>
          <cell r="DJ47"/>
          <cell r="DK47">
            <v>25518.494710963289</v>
          </cell>
          <cell r="DL47">
            <v>1722.498392990022</v>
          </cell>
          <cell r="DM47"/>
          <cell r="DN47"/>
          <cell r="DO47"/>
          <cell r="DP47"/>
          <cell r="DQ47"/>
          <cell r="DR47"/>
          <cell r="DS47"/>
          <cell r="DT47"/>
          <cell r="DU47"/>
          <cell r="DV47"/>
          <cell r="DW47"/>
          <cell r="DX47"/>
          <cell r="DY47"/>
          <cell r="DZ47"/>
          <cell r="EA47"/>
          <cell r="EB47"/>
          <cell r="EC47"/>
          <cell r="ED47"/>
          <cell r="EE47"/>
          <cell r="EF47"/>
          <cell r="EG47"/>
          <cell r="EH47"/>
          <cell r="EI47"/>
          <cell r="EJ47"/>
          <cell r="EK47"/>
          <cell r="EL47"/>
          <cell r="EM47"/>
          <cell r="EN47"/>
          <cell r="EO47"/>
          <cell r="EP47">
            <v>14885.788581395251</v>
          </cell>
          <cell r="EQ47"/>
          <cell r="ER47"/>
          <cell r="ES47"/>
          <cell r="ET47"/>
          <cell r="EU47"/>
          <cell r="EV47"/>
          <cell r="EW47"/>
          <cell r="EX47"/>
          <cell r="EY47"/>
          <cell r="EZ47"/>
          <cell r="FA47"/>
          <cell r="FB47"/>
          <cell r="FC47"/>
          <cell r="FD47"/>
          <cell r="FE47"/>
          <cell r="FF47"/>
          <cell r="FG47"/>
          <cell r="FH47">
            <v>153110.96826577972</v>
          </cell>
          <cell r="FI47">
            <v>195237.74995112829</v>
          </cell>
          <cell r="FJ47">
            <v>15311.1</v>
          </cell>
          <cell r="FK47">
            <v>0</v>
          </cell>
          <cell r="FL47">
            <v>167.26</v>
          </cell>
          <cell r="FM47">
            <v>0</v>
          </cell>
          <cell r="FN47">
            <v>62054.39</v>
          </cell>
          <cell r="FO47"/>
          <cell r="FP47">
            <v>0</v>
          </cell>
          <cell r="FQ47">
            <v>0</v>
          </cell>
          <cell r="FR47"/>
          <cell r="FS47"/>
          <cell r="FT47"/>
          <cell r="FU47">
            <v>71433.482999999993</v>
          </cell>
          <cell r="FV47"/>
          <cell r="FW47"/>
          <cell r="FX47"/>
          <cell r="FY47"/>
          <cell r="FZ47"/>
          <cell r="GA47"/>
          <cell r="GB47"/>
          <cell r="GC47"/>
          <cell r="GD47"/>
          <cell r="GE47"/>
          <cell r="GF47"/>
          <cell r="GG47"/>
          <cell r="GH47"/>
          <cell r="GI47">
            <v>0</v>
          </cell>
          <cell r="GJ47">
            <v>0</v>
          </cell>
          <cell r="GK47"/>
          <cell r="GL47">
            <v>0</v>
          </cell>
          <cell r="GM47"/>
          <cell r="GN47">
            <v>0</v>
          </cell>
          <cell r="GO47">
            <v>0</v>
          </cell>
          <cell r="GP47"/>
          <cell r="GQ47"/>
          <cell r="GR47"/>
          <cell r="GS47"/>
          <cell r="GT47"/>
          <cell r="GU47"/>
          <cell r="GV47"/>
          <cell r="GW47"/>
          <cell r="GX47"/>
          <cell r="GY47"/>
          <cell r="GZ47"/>
          <cell r="HA47"/>
          <cell r="HB47"/>
          <cell r="HC47"/>
          <cell r="HD47"/>
          <cell r="HE47"/>
          <cell r="HF47"/>
          <cell r="HG47"/>
          <cell r="HH47"/>
          <cell r="HI47"/>
          <cell r="HJ47"/>
          <cell r="HK47"/>
          <cell r="HL47"/>
          <cell r="HM47"/>
          <cell r="HN47">
            <v>148966.23000000001</v>
          </cell>
          <cell r="HO47">
            <v>46271.519999999997</v>
          </cell>
          <cell r="HP47">
            <v>46271.517</v>
          </cell>
          <cell r="HQ47">
            <v>13759</v>
          </cell>
          <cell r="HR47"/>
          <cell r="HS47">
            <v>21241</v>
          </cell>
          <cell r="HT47"/>
          <cell r="HU47"/>
          <cell r="HV47">
            <v>10334.9925</v>
          </cell>
          <cell r="HW47">
            <v>13779.99</v>
          </cell>
          <cell r="HX47">
            <v>3444.9974999999999</v>
          </cell>
          <cell r="HY47"/>
          <cell r="IA47">
            <v>550</v>
          </cell>
          <cell r="IB47">
            <v>3444.9974999999999</v>
          </cell>
          <cell r="IC47"/>
          <cell r="IG47"/>
          <cell r="IH47"/>
          <cell r="II47">
            <v>153110.96826577972</v>
          </cell>
          <cell r="IJ47">
            <v>0</v>
          </cell>
          <cell r="IK47">
            <v>0</v>
          </cell>
          <cell r="IL47">
            <v>0</v>
          </cell>
          <cell r="IM47">
            <v>27240.993103953311</v>
          </cell>
          <cell r="IN47">
            <v>0</v>
          </cell>
          <cell r="IO47">
            <v>153110.96826577972</v>
          </cell>
          <cell r="IP47" t="str">
            <v>OK</v>
          </cell>
        </row>
        <row r="48">
          <cell r="F48" t="str">
            <v>GAME TRIVIÑO JUAN ANDRES</v>
          </cell>
          <cell r="G48">
            <v>34000</v>
          </cell>
          <cell r="H48" t="str">
            <v>M</v>
          </cell>
          <cell r="I48" t="str">
            <v>ADMINISTRACIÓN</v>
          </cell>
          <cell r="J48" t="str">
            <v>OFICINA PRINCIPAL</v>
          </cell>
          <cell r="K48" t="str">
            <v>01OFP</v>
          </cell>
          <cell r="L48" t="str">
            <v>OFICINA PRINCIPAL</v>
          </cell>
          <cell r="M48">
            <v>100001</v>
          </cell>
          <cell r="N48" t="str">
            <v>Agenciamiento General</v>
          </cell>
          <cell r="O48">
            <v>1</v>
          </cell>
          <cell r="P48" t="str">
            <v>002AD</v>
          </cell>
          <cell r="Q48" t="str">
            <v>ADMINISTRACION</v>
          </cell>
          <cell r="R48">
            <v>1</v>
          </cell>
          <cell r="S48" t="str">
            <v>012ADM</v>
          </cell>
          <cell r="T48" t="str">
            <v>ADMINISTRACION</v>
          </cell>
          <cell r="U48" t="str">
            <v>EMPLEADO</v>
          </cell>
          <cell r="V48" t="str">
            <v>GERENTE DE COMPRAS Y BODEGA</v>
          </cell>
          <cell r="W48" t="str">
            <v>INDETERMINADO</v>
          </cell>
          <cell r="X48" t="str">
            <v>DIRECCIÓN</v>
          </cell>
          <cell r="Y48" t="str">
            <v>BANBIF</v>
          </cell>
          <cell r="Z48" t="str">
            <v>8023517945</v>
          </cell>
          <cell r="AA48"/>
          <cell r="AB48"/>
          <cell r="AC48">
            <v>45170</v>
          </cell>
          <cell r="AD48"/>
          <cell r="AE48"/>
          <cell r="AF48" t="str">
            <v>INTEGRA MIXTA</v>
          </cell>
          <cell r="AG48" t="str">
            <v>639981JGTEV9</v>
          </cell>
          <cell r="AH48"/>
          <cell r="AI48"/>
          <cell r="AJ48" t="str">
            <v>NETO RIA</v>
          </cell>
          <cell r="AK48" t="str">
            <v>$ 6000</v>
          </cell>
          <cell r="AL48"/>
          <cell r="AM48"/>
          <cell r="AN48"/>
          <cell r="AO48"/>
          <cell r="AP48" t="str">
            <v>NO</v>
          </cell>
          <cell r="AQ48"/>
          <cell r="AR48" t="str">
            <v/>
          </cell>
          <cell r="AS48" t="str">
            <v>SI</v>
          </cell>
          <cell r="AT48">
            <v>19843.211425085352</v>
          </cell>
          <cell r="AU48">
            <v>30</v>
          </cell>
          <cell r="AV48">
            <v>0</v>
          </cell>
          <cell r="AW48">
            <v>0</v>
          </cell>
          <cell r="AX48"/>
          <cell r="AY48"/>
          <cell r="AZ48">
            <v>0</v>
          </cell>
          <cell r="BA48">
            <v>0</v>
          </cell>
          <cell r="BB48"/>
          <cell r="BC48"/>
          <cell r="BD48"/>
          <cell r="BE48"/>
          <cell r="BF48"/>
          <cell r="BG48"/>
          <cell r="BH48">
            <v>0</v>
          </cell>
          <cell r="BI48"/>
          <cell r="BJ48"/>
          <cell r="BK48"/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/>
          <cell r="BQ48"/>
          <cell r="BR48"/>
          <cell r="BS48"/>
          <cell r="BT48">
            <v>0</v>
          </cell>
          <cell r="BU48">
            <v>240</v>
          </cell>
          <cell r="BV48">
            <v>19843.211425085352</v>
          </cell>
          <cell r="BW48">
            <v>113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/>
          <cell r="CD48"/>
          <cell r="CE48"/>
          <cell r="CF48"/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/>
          <cell r="CP48"/>
          <cell r="CQ48"/>
          <cell r="CR48"/>
          <cell r="CS48"/>
          <cell r="CT48"/>
          <cell r="CU48"/>
          <cell r="CV48"/>
          <cell r="CW48"/>
          <cell r="CX48">
            <v>0</v>
          </cell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>
            <v>0</v>
          </cell>
          <cell r="DJ48"/>
          <cell r="DK48">
            <v>3326.0352375142252</v>
          </cell>
          <cell r="DL48">
            <v>299.34317137628028</v>
          </cell>
          <cell r="DM48"/>
          <cell r="DN48"/>
          <cell r="DO48"/>
          <cell r="DP48"/>
          <cell r="DQ48"/>
          <cell r="DR48"/>
          <cell r="DS48"/>
          <cell r="DT48"/>
          <cell r="DU48"/>
          <cell r="DV48"/>
          <cell r="DW48"/>
          <cell r="DX48"/>
          <cell r="DY48"/>
          <cell r="DZ48"/>
          <cell r="EA48"/>
          <cell r="EB48"/>
          <cell r="EC48"/>
          <cell r="ED48"/>
          <cell r="EE48"/>
          <cell r="EF48"/>
          <cell r="EG48"/>
          <cell r="EH48"/>
          <cell r="EI48"/>
          <cell r="EJ48"/>
          <cell r="EK48"/>
          <cell r="EL48"/>
          <cell r="EM48"/>
          <cell r="EN48"/>
          <cell r="EO48"/>
          <cell r="EP48">
            <v>1940.187221883298</v>
          </cell>
          <cell r="EQ48"/>
          <cell r="ER48"/>
          <cell r="ES48"/>
          <cell r="ET48"/>
          <cell r="EU48"/>
          <cell r="EV48"/>
          <cell r="EW48"/>
          <cell r="EX48"/>
          <cell r="EY48"/>
          <cell r="EZ48"/>
          <cell r="FA48"/>
          <cell r="FB48"/>
          <cell r="FC48"/>
          <cell r="FD48"/>
          <cell r="FE48"/>
          <cell r="FF48"/>
          <cell r="FG48"/>
          <cell r="FH48">
            <v>19956.211425085352</v>
          </cell>
          <cell r="FI48">
            <v>25521.777055859155</v>
          </cell>
          <cell r="FJ48">
            <v>1995.62</v>
          </cell>
          <cell r="FK48">
            <v>0</v>
          </cell>
          <cell r="FL48">
            <v>167.26</v>
          </cell>
          <cell r="FM48">
            <v>0</v>
          </cell>
          <cell r="FN48">
            <v>3180.9</v>
          </cell>
          <cell r="FO48"/>
          <cell r="FP48">
            <v>0</v>
          </cell>
          <cell r="FQ48">
            <v>0</v>
          </cell>
          <cell r="FR48"/>
          <cell r="FS48"/>
          <cell r="FT48"/>
          <cell r="FU48">
            <v>20178</v>
          </cell>
          <cell r="FV48"/>
          <cell r="FW48"/>
          <cell r="FX48"/>
          <cell r="FY48"/>
          <cell r="FZ48"/>
          <cell r="GA48"/>
          <cell r="GB48"/>
          <cell r="GC48"/>
          <cell r="GD48"/>
          <cell r="GE48"/>
          <cell r="GF48"/>
          <cell r="GG48"/>
          <cell r="GH48"/>
          <cell r="GI48">
            <v>0</v>
          </cell>
          <cell r="GJ48">
            <v>0</v>
          </cell>
          <cell r="GK48"/>
          <cell r="GL48">
            <v>0</v>
          </cell>
          <cell r="GM48"/>
          <cell r="GN48">
            <v>0</v>
          </cell>
          <cell r="GO48">
            <v>0</v>
          </cell>
          <cell r="GP48"/>
          <cell r="GQ48"/>
          <cell r="GR48"/>
          <cell r="GS48"/>
          <cell r="GT48"/>
          <cell r="GU48"/>
          <cell r="GV48"/>
          <cell r="GW48"/>
          <cell r="GX48"/>
          <cell r="GY48"/>
          <cell r="GZ48"/>
          <cell r="HA48"/>
          <cell r="HB48"/>
          <cell r="HC48"/>
          <cell r="HD48"/>
          <cell r="HE48"/>
          <cell r="HF48"/>
          <cell r="HG48"/>
          <cell r="HH48"/>
          <cell r="HI48"/>
          <cell r="HJ48"/>
          <cell r="HK48"/>
          <cell r="HL48"/>
          <cell r="HM48"/>
          <cell r="HN48">
            <v>25521.78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6000</v>
          </cell>
          <cell r="HT48"/>
          <cell r="HU48"/>
          <cell r="HV48">
            <v>1796.06</v>
          </cell>
          <cell r="HW48">
            <v>1796.06</v>
          </cell>
          <cell r="HX48">
            <v>0</v>
          </cell>
          <cell r="HY48"/>
          <cell r="IA48">
            <v>0</v>
          </cell>
          <cell r="IB48">
            <v>0</v>
          </cell>
          <cell r="IC48"/>
          <cell r="IG48"/>
          <cell r="IH48"/>
          <cell r="II48">
            <v>19956.211425085352</v>
          </cell>
          <cell r="IJ48">
            <v>0</v>
          </cell>
          <cell r="IK48">
            <v>0</v>
          </cell>
          <cell r="IL48">
            <v>0</v>
          </cell>
          <cell r="IM48">
            <v>3625.3784088905054</v>
          </cell>
          <cell r="IN48">
            <v>0</v>
          </cell>
          <cell r="IO48">
            <v>19956.211425085352</v>
          </cell>
          <cell r="IP48" t="str">
            <v>OK</v>
          </cell>
        </row>
        <row r="49">
          <cell r="F49" t="str">
            <v>GAME TRIVIÑO MANUEL XAVIER</v>
          </cell>
          <cell r="G49">
            <v>32866</v>
          </cell>
          <cell r="H49" t="str">
            <v>M</v>
          </cell>
          <cell r="I49" t="str">
            <v>ADMINISTRACIÓN</v>
          </cell>
          <cell r="J49" t="str">
            <v>OFICINA PRINCIPAL</v>
          </cell>
          <cell r="K49" t="str">
            <v>01OFP</v>
          </cell>
          <cell r="L49" t="str">
            <v>OFICINA PRINCIPAL</v>
          </cell>
          <cell r="M49">
            <v>100001</v>
          </cell>
          <cell r="N49" t="str">
            <v>Agenciamiento General</v>
          </cell>
          <cell r="O49">
            <v>1</v>
          </cell>
          <cell r="P49" t="str">
            <v>002AD</v>
          </cell>
          <cell r="Q49" t="str">
            <v>ADMINISTRACION</v>
          </cell>
          <cell r="R49">
            <v>1</v>
          </cell>
          <cell r="S49" t="str">
            <v>012ADM</v>
          </cell>
          <cell r="T49" t="str">
            <v>ADMINISTRACION</v>
          </cell>
          <cell r="U49" t="str">
            <v>EMPLEADO</v>
          </cell>
          <cell r="V49" t="str">
            <v>GERENTE DE ADMINISTRACIÓN</v>
          </cell>
          <cell r="W49" t="str">
            <v>INDETERMINADO</v>
          </cell>
          <cell r="X49" t="str">
            <v>DIRECCIÓN</v>
          </cell>
          <cell r="Y49" t="str">
            <v>BANCO PICHINCHA</v>
          </cell>
          <cell r="Z49">
            <v>2100152084</v>
          </cell>
          <cell r="AA49"/>
          <cell r="AB49"/>
          <cell r="AC49">
            <v>45170</v>
          </cell>
          <cell r="AD49"/>
          <cell r="AE49"/>
          <cell r="AF49" t="str">
            <v>INTEGRA MIXTA</v>
          </cell>
          <cell r="AG49" t="str">
            <v>628641MGTEV0</v>
          </cell>
          <cell r="AH49"/>
          <cell r="AI49"/>
          <cell r="AJ49" t="str">
            <v>NETO RIA</v>
          </cell>
          <cell r="AK49" t="str">
            <v>$ 7000</v>
          </cell>
          <cell r="AL49"/>
          <cell r="AM49"/>
          <cell r="AN49"/>
          <cell r="AO49"/>
          <cell r="AP49" t="str">
            <v>NO</v>
          </cell>
          <cell r="AQ49"/>
          <cell r="AR49" t="str">
            <v/>
          </cell>
          <cell r="AS49" t="str">
            <v>SI</v>
          </cell>
          <cell r="AT49">
            <v>23892.072593804492</v>
          </cell>
          <cell r="AU49">
            <v>30</v>
          </cell>
          <cell r="AV49">
            <v>0</v>
          </cell>
          <cell r="AW49">
            <v>0</v>
          </cell>
          <cell r="AX49"/>
          <cell r="AY49"/>
          <cell r="AZ49">
            <v>0</v>
          </cell>
          <cell r="BA49">
            <v>0</v>
          </cell>
          <cell r="BB49"/>
          <cell r="BC49"/>
          <cell r="BD49"/>
          <cell r="BE49"/>
          <cell r="BF49"/>
          <cell r="BG49"/>
          <cell r="BH49">
            <v>0</v>
          </cell>
          <cell r="BI49"/>
          <cell r="BJ49"/>
          <cell r="BK49"/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/>
          <cell r="BQ49"/>
          <cell r="BR49"/>
          <cell r="BS49"/>
          <cell r="BT49">
            <v>0</v>
          </cell>
          <cell r="BU49">
            <v>240</v>
          </cell>
          <cell r="BV49">
            <v>23892.072593804492</v>
          </cell>
          <cell r="BW49">
            <v>113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/>
          <cell r="CD49"/>
          <cell r="CE49"/>
          <cell r="CF49"/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/>
          <cell r="CP49"/>
          <cell r="CQ49"/>
          <cell r="CR49"/>
          <cell r="CS49"/>
          <cell r="CT49"/>
          <cell r="CU49"/>
          <cell r="CV49"/>
          <cell r="CW49"/>
          <cell r="CX49">
            <v>0</v>
          </cell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>
            <v>0</v>
          </cell>
          <cell r="DJ49"/>
          <cell r="DK49">
            <v>4000.8454323007486</v>
          </cell>
          <cell r="DL49">
            <v>360.07608890706734</v>
          </cell>
          <cell r="DM49"/>
          <cell r="DN49"/>
          <cell r="DO49"/>
          <cell r="DP49"/>
          <cell r="DQ49"/>
          <cell r="DR49"/>
          <cell r="DS49"/>
          <cell r="DT49"/>
          <cell r="DU49"/>
          <cell r="DV49"/>
          <cell r="DW49"/>
          <cell r="DX49"/>
          <cell r="DY49"/>
          <cell r="DZ49"/>
          <cell r="EA49"/>
          <cell r="EB49"/>
          <cell r="EC49"/>
          <cell r="ED49"/>
          <cell r="EE49"/>
          <cell r="EF49"/>
          <cell r="EG49"/>
          <cell r="EH49"/>
          <cell r="EI49"/>
          <cell r="EJ49"/>
          <cell r="EK49"/>
          <cell r="EL49"/>
          <cell r="EM49"/>
          <cell r="EN49"/>
          <cell r="EO49"/>
          <cell r="EP49">
            <v>2333.8265021754369</v>
          </cell>
          <cell r="EQ49"/>
          <cell r="ER49"/>
          <cell r="ES49"/>
          <cell r="ET49"/>
          <cell r="EU49"/>
          <cell r="EV49"/>
          <cell r="EW49"/>
          <cell r="EX49"/>
          <cell r="EY49"/>
          <cell r="EZ49"/>
          <cell r="FA49"/>
          <cell r="FB49"/>
          <cell r="FC49"/>
          <cell r="FD49"/>
          <cell r="FE49"/>
          <cell r="FF49"/>
          <cell r="FG49"/>
          <cell r="FH49">
            <v>24005.072593804492</v>
          </cell>
          <cell r="FI49">
            <v>30699.820617187746</v>
          </cell>
          <cell r="FJ49">
            <v>2400.5100000000002</v>
          </cell>
          <cell r="FK49">
            <v>0</v>
          </cell>
          <cell r="FL49">
            <v>167.26</v>
          </cell>
          <cell r="FM49">
            <v>0</v>
          </cell>
          <cell r="FN49">
            <v>4591.05</v>
          </cell>
          <cell r="FO49"/>
          <cell r="FP49">
            <v>0</v>
          </cell>
          <cell r="FQ49">
            <v>0</v>
          </cell>
          <cell r="FR49"/>
          <cell r="FS49"/>
          <cell r="FT49"/>
          <cell r="FU49">
            <v>23541</v>
          </cell>
          <cell r="FV49"/>
          <cell r="FW49"/>
          <cell r="FX49"/>
          <cell r="FY49"/>
          <cell r="FZ49"/>
          <cell r="GA49"/>
          <cell r="GB49"/>
          <cell r="GC49"/>
          <cell r="GD49"/>
          <cell r="GE49"/>
          <cell r="GF49"/>
          <cell r="GG49"/>
          <cell r="GH49"/>
          <cell r="GI49">
            <v>0</v>
          </cell>
          <cell r="GJ49">
            <v>0</v>
          </cell>
          <cell r="GK49"/>
          <cell r="GL49">
            <v>0</v>
          </cell>
          <cell r="GM49"/>
          <cell r="GN49">
            <v>0</v>
          </cell>
          <cell r="GO49">
            <v>0</v>
          </cell>
          <cell r="GP49"/>
          <cell r="GQ49"/>
          <cell r="GR49"/>
          <cell r="GS49"/>
          <cell r="GT49"/>
          <cell r="GU49"/>
          <cell r="GV49"/>
          <cell r="GW49"/>
          <cell r="GX49"/>
          <cell r="GY49"/>
          <cell r="GZ49"/>
          <cell r="HA49"/>
          <cell r="HB49"/>
          <cell r="HC49"/>
          <cell r="HD49"/>
          <cell r="HE49"/>
          <cell r="HF49"/>
          <cell r="HG49"/>
          <cell r="HH49"/>
          <cell r="HI49"/>
          <cell r="HJ49"/>
          <cell r="HK49"/>
          <cell r="HL49"/>
          <cell r="HM49"/>
          <cell r="HN49">
            <v>30699.82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7000</v>
          </cell>
          <cell r="HT49"/>
          <cell r="HU49"/>
          <cell r="HV49">
            <v>2160.46</v>
          </cell>
          <cell r="HW49">
            <v>2160.46</v>
          </cell>
          <cell r="HX49">
            <v>0</v>
          </cell>
          <cell r="HY49"/>
          <cell r="IA49">
            <v>0</v>
          </cell>
          <cell r="IB49">
            <v>0</v>
          </cell>
          <cell r="IC49"/>
          <cell r="IG49"/>
          <cell r="IH49"/>
          <cell r="II49">
            <v>24005.072593804492</v>
          </cell>
          <cell r="IJ49">
            <v>0</v>
          </cell>
          <cell r="IK49">
            <v>0</v>
          </cell>
          <cell r="IL49">
            <v>0</v>
          </cell>
          <cell r="IM49">
            <v>4360.9215212078161</v>
          </cell>
          <cell r="IN49">
            <v>0</v>
          </cell>
          <cell r="IO49">
            <v>24005.072593804492</v>
          </cell>
          <cell r="IP49" t="str">
            <v>OK</v>
          </cell>
        </row>
        <row r="50">
          <cell r="F50" t="str">
            <v>GAME TRIVIÑO MARIA JOSE</v>
          </cell>
          <cell r="G50">
            <v>32274</v>
          </cell>
          <cell r="H50" t="str">
            <v>F</v>
          </cell>
          <cell r="I50" t="str">
            <v>TALENTO HUMANO</v>
          </cell>
          <cell r="J50" t="str">
            <v>OFICINA PRINCIPAL</v>
          </cell>
          <cell r="K50" t="str">
            <v>01OFP</v>
          </cell>
          <cell r="L50" t="str">
            <v>OFICINA PRINCIPAL</v>
          </cell>
          <cell r="M50">
            <v>100001</v>
          </cell>
          <cell r="N50" t="str">
            <v>Agenciamiento General</v>
          </cell>
          <cell r="O50">
            <v>1</v>
          </cell>
          <cell r="P50" t="str">
            <v>002AD</v>
          </cell>
          <cell r="Q50" t="str">
            <v>ADMINISTRACION</v>
          </cell>
          <cell r="R50">
            <v>1</v>
          </cell>
          <cell r="S50" t="str">
            <v>010TAH</v>
          </cell>
          <cell r="T50" t="str">
            <v>TALENTO HUMANO</v>
          </cell>
          <cell r="U50" t="str">
            <v>EMPLEADO</v>
          </cell>
          <cell r="V50" t="str">
            <v>GERENTE DE TALENTO HUMANO</v>
          </cell>
          <cell r="W50" t="str">
            <v>INDETERMINADO</v>
          </cell>
          <cell r="X50" t="str">
            <v>DIRECCIÓN</v>
          </cell>
          <cell r="Y50" t="str">
            <v>BANBIF</v>
          </cell>
          <cell r="Z50" t="str">
            <v>8023630237</v>
          </cell>
          <cell r="AA50"/>
          <cell r="AB50"/>
          <cell r="AC50">
            <v>45170</v>
          </cell>
          <cell r="AD50"/>
          <cell r="AE50"/>
          <cell r="AF50" t="str">
            <v>INTEGRA MIXTA</v>
          </cell>
          <cell r="AG50" t="str">
            <v>622720MGTEV3</v>
          </cell>
          <cell r="AH50"/>
          <cell r="AI50"/>
          <cell r="AJ50" t="str">
            <v>NETO RIA</v>
          </cell>
          <cell r="AK50" t="str">
            <v>$ 6000</v>
          </cell>
          <cell r="AL50"/>
          <cell r="AM50"/>
          <cell r="AN50"/>
          <cell r="AO50"/>
          <cell r="AP50" t="str">
            <v>NO</v>
          </cell>
          <cell r="AQ50"/>
          <cell r="AR50" t="str">
            <v/>
          </cell>
          <cell r="AS50" t="str">
            <v>SI</v>
          </cell>
          <cell r="AT50">
            <v>19843.211425085352</v>
          </cell>
          <cell r="AU50">
            <v>30</v>
          </cell>
          <cell r="AV50">
            <v>0</v>
          </cell>
          <cell r="AW50">
            <v>0</v>
          </cell>
          <cell r="AX50"/>
          <cell r="AY50"/>
          <cell r="AZ50">
            <v>0</v>
          </cell>
          <cell r="BA50">
            <v>0</v>
          </cell>
          <cell r="BB50"/>
          <cell r="BC50"/>
          <cell r="BD50"/>
          <cell r="BE50"/>
          <cell r="BF50"/>
          <cell r="BG50"/>
          <cell r="BH50">
            <v>0</v>
          </cell>
          <cell r="BI50"/>
          <cell r="BJ50"/>
          <cell r="BK50"/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/>
          <cell r="BQ50"/>
          <cell r="BR50"/>
          <cell r="BS50"/>
          <cell r="BT50">
            <v>0</v>
          </cell>
          <cell r="BU50">
            <v>240</v>
          </cell>
          <cell r="BV50">
            <v>19843.211425085352</v>
          </cell>
          <cell r="BW50">
            <v>113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/>
          <cell r="CD50"/>
          <cell r="CE50"/>
          <cell r="CF50"/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/>
          <cell r="CP50"/>
          <cell r="CQ50"/>
          <cell r="CR50"/>
          <cell r="CS50"/>
          <cell r="CT50"/>
          <cell r="CU50"/>
          <cell r="CV50"/>
          <cell r="CW50"/>
          <cell r="CX50">
            <v>0</v>
          </cell>
          <cell r="CY50"/>
          <cell r="CZ50"/>
          <cell r="DA50"/>
          <cell r="DB50"/>
          <cell r="DC50"/>
          <cell r="DD50"/>
          <cell r="DE50"/>
          <cell r="DF50"/>
          <cell r="DG50"/>
          <cell r="DH50"/>
          <cell r="DI50">
            <v>0</v>
          </cell>
          <cell r="DJ50"/>
          <cell r="DK50">
            <v>3326.0352375142252</v>
          </cell>
          <cell r="DL50">
            <v>299.34317137628028</v>
          </cell>
          <cell r="DM50"/>
          <cell r="DN50"/>
          <cell r="DO50"/>
          <cell r="DP50"/>
          <cell r="DQ50"/>
          <cell r="DR50"/>
          <cell r="DS50"/>
          <cell r="DT50"/>
          <cell r="DU50"/>
          <cell r="DV50"/>
          <cell r="DW50"/>
          <cell r="DX50"/>
          <cell r="DY50"/>
          <cell r="DZ50"/>
          <cell r="EA50"/>
          <cell r="EB50"/>
          <cell r="EC50"/>
          <cell r="ED50"/>
          <cell r="EE50"/>
          <cell r="EF50"/>
          <cell r="EG50"/>
          <cell r="EH50"/>
          <cell r="EI50"/>
          <cell r="EJ50"/>
          <cell r="EK50"/>
          <cell r="EL50"/>
          <cell r="EM50"/>
          <cell r="EN50"/>
          <cell r="EO50"/>
          <cell r="EP50">
            <v>1940.187221883298</v>
          </cell>
          <cell r="EQ50"/>
          <cell r="ER50"/>
          <cell r="ES50"/>
          <cell r="ET50"/>
          <cell r="EU50"/>
          <cell r="EV50"/>
          <cell r="EW50"/>
          <cell r="EX50"/>
          <cell r="EY50"/>
          <cell r="EZ50"/>
          <cell r="FA50"/>
          <cell r="FB50"/>
          <cell r="FC50"/>
          <cell r="FD50"/>
          <cell r="FE50"/>
          <cell r="FF50"/>
          <cell r="FG50"/>
          <cell r="FH50">
            <v>19956.211425085352</v>
          </cell>
          <cell r="FI50">
            <v>25521.777055859155</v>
          </cell>
          <cell r="FJ50">
            <v>1995.62</v>
          </cell>
          <cell r="FK50">
            <v>0</v>
          </cell>
          <cell r="FL50">
            <v>167.26</v>
          </cell>
          <cell r="FM50">
            <v>0</v>
          </cell>
          <cell r="FN50">
            <v>3180.9</v>
          </cell>
          <cell r="FO50"/>
          <cell r="FP50">
            <v>0</v>
          </cell>
          <cell r="FQ50">
            <v>0</v>
          </cell>
          <cell r="FR50"/>
          <cell r="FS50"/>
          <cell r="FT50"/>
          <cell r="FU50">
            <v>20178</v>
          </cell>
          <cell r="FV50"/>
          <cell r="FW50"/>
          <cell r="FX50"/>
          <cell r="FY50"/>
          <cell r="FZ50"/>
          <cell r="GA50"/>
          <cell r="GB50"/>
          <cell r="GC50"/>
          <cell r="GD50"/>
          <cell r="GE50"/>
          <cell r="GF50"/>
          <cell r="GG50"/>
          <cell r="GH50"/>
          <cell r="GI50">
            <v>0</v>
          </cell>
          <cell r="GJ50">
            <v>0</v>
          </cell>
          <cell r="GK50"/>
          <cell r="GL50">
            <v>0</v>
          </cell>
          <cell r="GM50"/>
          <cell r="GN50">
            <v>0</v>
          </cell>
          <cell r="GO50">
            <v>0</v>
          </cell>
          <cell r="GP50"/>
          <cell r="GQ50"/>
          <cell r="GR50"/>
          <cell r="GS50"/>
          <cell r="GT50"/>
          <cell r="GU50"/>
          <cell r="GV50"/>
          <cell r="GW50"/>
          <cell r="GX50"/>
          <cell r="GY50"/>
          <cell r="GZ50"/>
          <cell r="HA50"/>
          <cell r="HB50"/>
          <cell r="HC50"/>
          <cell r="HD50"/>
          <cell r="HE50"/>
          <cell r="HF50"/>
          <cell r="HG50"/>
          <cell r="HH50"/>
          <cell r="HI50"/>
          <cell r="HJ50"/>
          <cell r="HK50"/>
          <cell r="HL50"/>
          <cell r="HM50"/>
          <cell r="HN50">
            <v>25521.78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6000</v>
          </cell>
          <cell r="HT50"/>
          <cell r="HU50"/>
          <cell r="HV50">
            <v>1796.06</v>
          </cell>
          <cell r="HW50">
            <v>1796.06</v>
          </cell>
          <cell r="HX50">
            <v>0</v>
          </cell>
          <cell r="HY50"/>
          <cell r="IA50">
            <v>0</v>
          </cell>
          <cell r="IB50">
            <v>0</v>
          </cell>
          <cell r="IC50"/>
          <cell r="IG50"/>
          <cell r="IH50"/>
          <cell r="II50">
            <v>19956.211425085352</v>
          </cell>
          <cell r="IJ50">
            <v>0</v>
          </cell>
          <cell r="IK50">
            <v>0</v>
          </cell>
          <cell r="IL50">
            <v>0</v>
          </cell>
          <cell r="IM50">
            <v>3625.3784088905054</v>
          </cell>
          <cell r="IN50">
            <v>0</v>
          </cell>
          <cell r="IO50">
            <v>19956.211425085352</v>
          </cell>
          <cell r="IP50" t="str">
            <v>OK</v>
          </cell>
        </row>
        <row r="51">
          <cell r="F51" t="str">
            <v>GARRIDO LEON  CARLA VERONICA</v>
          </cell>
          <cell r="G51">
            <v>29363</v>
          </cell>
          <cell r="H51" t="str">
            <v>F</v>
          </cell>
          <cell r="I51" t="str">
            <v>COMERCIAL</v>
          </cell>
          <cell r="J51" t="str">
            <v>OFICINA PRINCIPAL</v>
          </cell>
          <cell r="K51" t="str">
            <v>01OFP</v>
          </cell>
          <cell r="L51" t="str">
            <v>OFICINA PRINCIPAL</v>
          </cell>
          <cell r="M51">
            <v>100001</v>
          </cell>
          <cell r="N51" t="str">
            <v>Agenciamiento General</v>
          </cell>
          <cell r="O51">
            <v>1</v>
          </cell>
          <cell r="P51" t="str">
            <v>003VE</v>
          </cell>
          <cell r="Q51" t="str">
            <v>VENTAS</v>
          </cell>
          <cell r="R51">
            <v>1</v>
          </cell>
          <cell r="S51" t="str">
            <v>006VEN</v>
          </cell>
          <cell r="T51" t="str">
            <v>COMERCIAL- VENTAS</v>
          </cell>
          <cell r="U51" t="str">
            <v>EMPLEADO</v>
          </cell>
          <cell r="V51" t="str">
            <v>ASESOR COMERCIAL EXPORTACIÓN</v>
          </cell>
          <cell r="W51" t="str">
            <v>INDETERMINADO</v>
          </cell>
          <cell r="X51"/>
          <cell r="Y51" t="str">
            <v>BANCO DE CREDITO</v>
          </cell>
          <cell r="Z51" t="str">
            <v>19138538716094</v>
          </cell>
          <cell r="AA51"/>
          <cell r="AB51"/>
          <cell r="AC51">
            <v>42985</v>
          </cell>
          <cell r="AD51"/>
          <cell r="AE51"/>
          <cell r="AF51" t="str">
            <v>PROFUTURO</v>
          </cell>
          <cell r="AG51" t="str">
            <v>593611CGLRN2</v>
          </cell>
          <cell r="AH51"/>
          <cell r="AI51"/>
          <cell r="AJ51"/>
          <cell r="AK51"/>
          <cell r="AL51"/>
          <cell r="AM51"/>
          <cell r="AN51"/>
          <cell r="AO51"/>
          <cell r="AP51" t="str">
            <v>SI</v>
          </cell>
          <cell r="AQ51"/>
          <cell r="AR51" t="str">
            <v/>
          </cell>
          <cell r="AS51" t="str">
            <v>SI</v>
          </cell>
          <cell r="AT51">
            <v>10000</v>
          </cell>
          <cell r="AU51">
            <v>24</v>
          </cell>
          <cell r="AV51">
            <v>0</v>
          </cell>
          <cell r="AW51">
            <v>6</v>
          </cell>
          <cell r="AX51"/>
          <cell r="AY51"/>
          <cell r="AZ51">
            <v>0</v>
          </cell>
          <cell r="BA51">
            <v>0</v>
          </cell>
          <cell r="BB51"/>
          <cell r="BC51"/>
          <cell r="BD51"/>
          <cell r="BE51"/>
          <cell r="BF51"/>
          <cell r="BG51"/>
          <cell r="BH51">
            <v>0</v>
          </cell>
          <cell r="BI51"/>
          <cell r="BJ51"/>
          <cell r="BK51"/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/>
          <cell r="BQ51"/>
          <cell r="BR51"/>
          <cell r="BS51"/>
          <cell r="BT51">
            <v>0</v>
          </cell>
          <cell r="BU51">
            <v>192</v>
          </cell>
          <cell r="BV51">
            <v>8000</v>
          </cell>
          <cell r="BW51">
            <v>113</v>
          </cell>
          <cell r="BX51">
            <v>0</v>
          </cell>
          <cell r="BY51">
            <v>2022.6</v>
          </cell>
          <cell r="BZ51">
            <v>0</v>
          </cell>
          <cell r="CA51">
            <v>0</v>
          </cell>
          <cell r="CB51">
            <v>0</v>
          </cell>
          <cell r="CC51"/>
          <cell r="CD51"/>
          <cell r="CE51"/>
          <cell r="CF51"/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/>
          <cell r="CP51"/>
          <cell r="CQ51"/>
          <cell r="CR51"/>
          <cell r="CS51"/>
          <cell r="CT51"/>
          <cell r="CU51"/>
          <cell r="CV51"/>
          <cell r="CW51"/>
          <cell r="CX51">
            <v>0</v>
          </cell>
          <cell r="CY51"/>
          <cell r="CZ51"/>
          <cell r="DA51"/>
          <cell r="DB51"/>
          <cell r="DC51"/>
          <cell r="DD51"/>
          <cell r="DE51"/>
          <cell r="DF51"/>
          <cell r="DG51"/>
          <cell r="DH51"/>
          <cell r="DI51">
            <v>0</v>
          </cell>
          <cell r="DJ51"/>
          <cell r="DK51"/>
          <cell r="DL51"/>
          <cell r="DM51"/>
          <cell r="DN51"/>
          <cell r="DO51"/>
          <cell r="DP51"/>
          <cell r="DQ51"/>
          <cell r="DR51"/>
          <cell r="DS51"/>
          <cell r="DT51"/>
          <cell r="DU51"/>
          <cell r="DV51"/>
          <cell r="DW51"/>
          <cell r="DX51"/>
          <cell r="DY51"/>
          <cell r="DZ51"/>
          <cell r="EA51"/>
          <cell r="EB51"/>
          <cell r="EC51"/>
          <cell r="ED51"/>
          <cell r="EE51"/>
          <cell r="EF51"/>
          <cell r="EG51"/>
          <cell r="EH51"/>
          <cell r="EI51"/>
          <cell r="EJ51"/>
          <cell r="EK51"/>
          <cell r="EL51"/>
          <cell r="EM51"/>
          <cell r="EN51"/>
          <cell r="EO51"/>
          <cell r="EP51"/>
          <cell r="EQ51"/>
          <cell r="ER51"/>
          <cell r="ES51"/>
          <cell r="ET51"/>
          <cell r="EU51"/>
          <cell r="EV51"/>
          <cell r="EW51"/>
          <cell r="EX51"/>
          <cell r="EY51"/>
          <cell r="EZ51"/>
          <cell r="FA51"/>
          <cell r="FB51"/>
          <cell r="FC51"/>
          <cell r="FD51"/>
          <cell r="FE51"/>
          <cell r="FF51"/>
          <cell r="FG51"/>
          <cell r="FH51">
            <v>10135.6</v>
          </cell>
          <cell r="FI51">
            <v>10135.6</v>
          </cell>
          <cell r="FJ51">
            <v>1013.56</v>
          </cell>
          <cell r="FK51">
            <v>171.29</v>
          </cell>
          <cell r="FL51">
            <v>138.86000000000001</v>
          </cell>
          <cell r="FM51">
            <v>0</v>
          </cell>
          <cell r="FN51">
            <v>1081.3399999999999</v>
          </cell>
          <cell r="FO51"/>
          <cell r="FP51">
            <v>0</v>
          </cell>
          <cell r="FQ51">
            <v>0</v>
          </cell>
          <cell r="FR51"/>
          <cell r="FS51"/>
          <cell r="FT51"/>
          <cell r="FU51">
            <v>4045.2000000000003</v>
          </cell>
          <cell r="FV51"/>
          <cell r="FW51"/>
          <cell r="FX51"/>
          <cell r="FY51"/>
          <cell r="FZ51"/>
          <cell r="GA51"/>
          <cell r="GB51"/>
          <cell r="GC51"/>
          <cell r="GD51"/>
          <cell r="GE51"/>
          <cell r="GF51"/>
          <cell r="GG51"/>
          <cell r="GH51"/>
          <cell r="GI51">
            <v>0</v>
          </cell>
          <cell r="GJ51">
            <v>0</v>
          </cell>
          <cell r="GK51"/>
          <cell r="GL51">
            <v>185.17</v>
          </cell>
          <cell r="GM51"/>
          <cell r="GN51">
            <v>90.45</v>
          </cell>
          <cell r="GO51">
            <v>0</v>
          </cell>
          <cell r="GP51"/>
          <cell r="GQ51"/>
          <cell r="GR51"/>
          <cell r="GS51"/>
          <cell r="GT51"/>
          <cell r="GU51"/>
          <cell r="GV51"/>
          <cell r="GW51"/>
          <cell r="GX51"/>
          <cell r="GY51"/>
          <cell r="GZ51"/>
          <cell r="HA51"/>
          <cell r="HB51"/>
          <cell r="HC51"/>
          <cell r="HD51"/>
          <cell r="HE51"/>
          <cell r="HF51"/>
          <cell r="HG51"/>
          <cell r="HH51"/>
          <cell r="HI51"/>
          <cell r="HJ51"/>
          <cell r="HK51"/>
          <cell r="HL51"/>
          <cell r="HM51"/>
          <cell r="HN51">
            <v>6725.87</v>
          </cell>
          <cell r="HO51">
            <v>3409.73</v>
          </cell>
          <cell r="HP51"/>
          <cell r="HQ51"/>
          <cell r="HR51">
            <v>3409.73</v>
          </cell>
          <cell r="HS51"/>
          <cell r="HT51"/>
          <cell r="HU51"/>
          <cell r="HV51">
            <v>684.15000000000009</v>
          </cell>
          <cell r="HW51">
            <v>912.2</v>
          </cell>
          <cell r="HX51">
            <v>228.05</v>
          </cell>
          <cell r="HY51"/>
          <cell r="IA51">
            <v>550</v>
          </cell>
          <cell r="IB51">
            <v>228.05</v>
          </cell>
          <cell r="IC51"/>
          <cell r="IG51"/>
          <cell r="IH51"/>
          <cell r="II51">
            <v>10135.6</v>
          </cell>
          <cell r="IJ51">
            <v>0</v>
          </cell>
          <cell r="IK51">
            <v>0</v>
          </cell>
          <cell r="IL51">
            <v>0</v>
          </cell>
          <cell r="IM51">
            <v>0</v>
          </cell>
          <cell r="IN51">
            <v>0</v>
          </cell>
          <cell r="IO51">
            <v>10113</v>
          </cell>
          <cell r="IP51" t="str">
            <v>OK</v>
          </cell>
        </row>
        <row r="52">
          <cell r="F52" t="str">
            <v>GIURIA CONSTANTINO  HUMBERTO ANDRES</v>
          </cell>
          <cell r="G52">
            <v>26055</v>
          </cell>
          <cell r="H52" t="str">
            <v>M</v>
          </cell>
          <cell r="I52" t="str">
            <v xml:space="preserve">COORDINADOR DE DOCUMENTACIÓN </v>
          </cell>
          <cell r="J52" t="str">
            <v>OFICINA PRINCIPAL</v>
          </cell>
          <cell r="K52" t="str">
            <v>01OFP</v>
          </cell>
          <cell r="L52" t="str">
            <v>OFICINA PRINCIPAL</v>
          </cell>
          <cell r="M52">
            <v>100002</v>
          </cell>
          <cell r="N52" t="str">
            <v>Agenciamiento Marítimo</v>
          </cell>
          <cell r="O52">
            <v>1</v>
          </cell>
          <cell r="P52" t="str">
            <v>001OP</v>
          </cell>
          <cell r="Q52" t="str">
            <v xml:space="preserve">OPERACIONES </v>
          </cell>
          <cell r="R52">
            <v>0</v>
          </cell>
          <cell r="S52" t="str">
            <v>003DVB</v>
          </cell>
          <cell r="T52" t="str">
            <v>DOCUMENTACION-VISTO BUENO</v>
          </cell>
          <cell r="U52" t="str">
            <v>EMPLEADO</v>
          </cell>
          <cell r="V52" t="str">
            <v>JEFE DE DOCUMENTACIÓN Y VISTO BUENO</v>
          </cell>
          <cell r="W52" t="str">
            <v>INDETERMINADO</v>
          </cell>
          <cell r="X52" t="str">
            <v>CONFIANZA</v>
          </cell>
          <cell r="Y52" t="str">
            <v>BANCO DE CREDITO</v>
          </cell>
          <cell r="Z52" t="str">
            <v>19138538688065</v>
          </cell>
          <cell r="AA52"/>
          <cell r="AB52"/>
          <cell r="AC52">
            <v>42985</v>
          </cell>
          <cell r="AD52"/>
          <cell r="AE52"/>
          <cell r="AF52" t="str">
            <v>INTEGRA</v>
          </cell>
          <cell r="AG52" t="str">
            <v>560531HGCRS0</v>
          </cell>
          <cell r="AH52"/>
          <cell r="AI52"/>
          <cell r="AJ52"/>
          <cell r="AK52"/>
          <cell r="AL52"/>
          <cell r="AM52"/>
          <cell r="AN52"/>
          <cell r="AO52"/>
          <cell r="AP52" t="str">
            <v>SI</v>
          </cell>
          <cell r="AQ52"/>
          <cell r="AR52" t="str">
            <v/>
          </cell>
          <cell r="AS52" t="str">
            <v>SI</v>
          </cell>
          <cell r="AT52">
            <v>7000</v>
          </cell>
          <cell r="AU52">
            <v>19</v>
          </cell>
          <cell r="AV52">
            <v>0</v>
          </cell>
          <cell r="AW52">
            <v>11</v>
          </cell>
          <cell r="AX52"/>
          <cell r="AY52"/>
          <cell r="AZ52">
            <v>0</v>
          </cell>
          <cell r="BA52">
            <v>0</v>
          </cell>
          <cell r="BB52"/>
          <cell r="BC52"/>
          <cell r="BD52"/>
          <cell r="BE52"/>
          <cell r="BF52"/>
          <cell r="BG52"/>
          <cell r="BH52">
            <v>0</v>
          </cell>
          <cell r="BI52"/>
          <cell r="BJ52"/>
          <cell r="BK52"/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/>
          <cell r="BQ52"/>
          <cell r="BR52"/>
          <cell r="BS52"/>
          <cell r="BT52">
            <v>0</v>
          </cell>
          <cell r="BU52">
            <v>152</v>
          </cell>
          <cell r="BV52">
            <v>4433.3333333333339</v>
          </cell>
          <cell r="BW52">
            <v>113</v>
          </cell>
          <cell r="BX52">
            <v>0</v>
          </cell>
          <cell r="BY52">
            <v>2608.1</v>
          </cell>
          <cell r="BZ52">
            <v>0</v>
          </cell>
          <cell r="CA52">
            <v>0</v>
          </cell>
          <cell r="CB52">
            <v>0</v>
          </cell>
          <cell r="CC52"/>
          <cell r="CD52"/>
          <cell r="CE52"/>
          <cell r="CF52"/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/>
          <cell r="CP52"/>
          <cell r="CQ52"/>
          <cell r="CR52"/>
          <cell r="CS52"/>
          <cell r="CT52"/>
          <cell r="CU52"/>
          <cell r="CV52"/>
          <cell r="CW52"/>
          <cell r="CX52">
            <v>0</v>
          </cell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>
            <v>0</v>
          </cell>
          <cell r="DJ52"/>
          <cell r="DK52"/>
          <cell r="DL52"/>
          <cell r="DM52"/>
          <cell r="DN52"/>
          <cell r="DO52"/>
          <cell r="DP52"/>
          <cell r="DQ52"/>
          <cell r="DR52"/>
          <cell r="DS52"/>
          <cell r="DT52"/>
          <cell r="DU52"/>
          <cell r="DV52"/>
          <cell r="DW52"/>
          <cell r="DX52"/>
          <cell r="DY52"/>
          <cell r="DZ52"/>
          <cell r="EA52"/>
          <cell r="EB52"/>
          <cell r="EC52"/>
          <cell r="ED52"/>
          <cell r="EE52"/>
          <cell r="EF52"/>
          <cell r="EG52"/>
          <cell r="EH52"/>
          <cell r="EI52"/>
          <cell r="EJ52"/>
          <cell r="EK52"/>
          <cell r="EL52"/>
          <cell r="EM52"/>
          <cell r="EN52"/>
          <cell r="EO52"/>
          <cell r="EP52"/>
          <cell r="EQ52"/>
          <cell r="ER52"/>
          <cell r="ES52"/>
          <cell r="ET52"/>
          <cell r="EU52"/>
          <cell r="EV52"/>
          <cell r="EW52"/>
          <cell r="EX52"/>
          <cell r="EY52"/>
          <cell r="EZ52"/>
          <cell r="FA52"/>
          <cell r="FB52"/>
          <cell r="FC52"/>
          <cell r="FD52"/>
          <cell r="FE52"/>
          <cell r="FF52"/>
          <cell r="FG52"/>
          <cell r="FH52">
            <v>7154.4333333333343</v>
          </cell>
          <cell r="FI52">
            <v>7154.4333333333343</v>
          </cell>
          <cell r="FJ52">
            <v>715.44</v>
          </cell>
          <cell r="FK52">
            <v>110.89</v>
          </cell>
          <cell r="FL52">
            <v>98.02</v>
          </cell>
          <cell r="FM52">
            <v>0</v>
          </cell>
          <cell r="FN52">
            <v>587.97</v>
          </cell>
          <cell r="FO52"/>
          <cell r="FP52">
            <v>0</v>
          </cell>
          <cell r="FQ52">
            <v>0</v>
          </cell>
          <cell r="FR52"/>
          <cell r="FS52"/>
          <cell r="FT52"/>
          <cell r="FU52">
            <v>2845.2000000000003</v>
          </cell>
          <cell r="FV52"/>
          <cell r="FW52"/>
          <cell r="FX52"/>
          <cell r="FY52"/>
          <cell r="FZ52"/>
          <cell r="GA52"/>
          <cell r="GB52"/>
          <cell r="GC52"/>
          <cell r="GD52"/>
          <cell r="GE52"/>
          <cell r="GF52"/>
          <cell r="GG52"/>
          <cell r="GH52"/>
          <cell r="GI52">
            <v>0</v>
          </cell>
          <cell r="GJ52">
            <v>0</v>
          </cell>
          <cell r="GK52"/>
          <cell r="GL52">
            <v>101.52</v>
          </cell>
          <cell r="GM52"/>
          <cell r="GN52">
            <v>0</v>
          </cell>
          <cell r="GO52">
            <v>0</v>
          </cell>
          <cell r="GP52"/>
          <cell r="GQ52"/>
          <cell r="GR52"/>
          <cell r="GS52"/>
          <cell r="GT52"/>
          <cell r="GU52"/>
          <cell r="GV52"/>
          <cell r="GW52"/>
          <cell r="GX52"/>
          <cell r="GY52"/>
          <cell r="GZ52"/>
          <cell r="HA52"/>
          <cell r="HB52"/>
          <cell r="HC52"/>
          <cell r="HD52"/>
          <cell r="HE52"/>
          <cell r="HF52"/>
          <cell r="HG52"/>
          <cell r="HH52"/>
          <cell r="HI52"/>
          <cell r="HJ52"/>
          <cell r="HK52"/>
          <cell r="HL52"/>
          <cell r="HM52"/>
          <cell r="HN52">
            <v>4459.04</v>
          </cell>
          <cell r="HO52">
            <v>2695.39</v>
          </cell>
          <cell r="HP52"/>
          <cell r="HQ52"/>
          <cell r="HR52">
            <v>2695.39</v>
          </cell>
          <cell r="HS52"/>
          <cell r="HT52"/>
          <cell r="HU52"/>
          <cell r="HV52">
            <v>482.92499999999995</v>
          </cell>
          <cell r="HW52">
            <v>643.9</v>
          </cell>
          <cell r="HX52">
            <v>160.97499999999999</v>
          </cell>
          <cell r="HY52"/>
          <cell r="IA52">
            <v>550</v>
          </cell>
          <cell r="IB52">
            <v>160.97499999999999</v>
          </cell>
          <cell r="IC52"/>
          <cell r="IG52"/>
          <cell r="IH52"/>
          <cell r="II52">
            <v>7154.4333333333343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7113</v>
          </cell>
          <cell r="IP52" t="str">
            <v>OK</v>
          </cell>
        </row>
        <row r="53">
          <cell r="F53" t="str">
            <v>GUEVARA SALINAS BRYAN GUSTAVO</v>
          </cell>
          <cell r="G53">
            <v>34320</v>
          </cell>
          <cell r="H53" t="str">
            <v>M</v>
          </cell>
          <cell r="I53" t="str">
            <v>COMERCIAL</v>
          </cell>
          <cell r="J53" t="str">
            <v>OFICINA PRINCIPAL</v>
          </cell>
          <cell r="K53" t="str">
            <v>01OFP</v>
          </cell>
          <cell r="L53" t="str">
            <v>OFICINA PRINCIPAL</v>
          </cell>
          <cell r="M53">
            <v>100001</v>
          </cell>
          <cell r="N53" t="str">
            <v>Agenciamiento General</v>
          </cell>
          <cell r="O53">
            <v>1</v>
          </cell>
          <cell r="P53" t="str">
            <v>003VE</v>
          </cell>
          <cell r="Q53" t="str">
            <v>VENTAS</v>
          </cell>
          <cell r="R53">
            <v>1</v>
          </cell>
          <cell r="S53" t="str">
            <v>006VEN</v>
          </cell>
          <cell r="T53" t="str">
            <v>COMERCIAL- VENTAS</v>
          </cell>
          <cell r="U53" t="str">
            <v>EMPLEADO</v>
          </cell>
          <cell r="V53" t="str">
            <v>CUSTOMER SERVICES IMPORTACIÓN</v>
          </cell>
          <cell r="W53" t="str">
            <v>POR INCREMENTO DE ACTIVIDADES</v>
          </cell>
          <cell r="X53"/>
          <cell r="Y53" t="str">
            <v>BANCO DE CREDITO</v>
          </cell>
          <cell r="Z53" t="str">
            <v>19370223909040</v>
          </cell>
          <cell r="AA53"/>
          <cell r="AB53"/>
          <cell r="AC53">
            <v>44483</v>
          </cell>
          <cell r="AD53"/>
          <cell r="AE53"/>
          <cell r="AF53" t="str">
            <v>HABITAT MIXTA</v>
          </cell>
          <cell r="AG53" t="str">
            <v>643181BGSVI7</v>
          </cell>
          <cell r="AH53"/>
          <cell r="AI53"/>
          <cell r="AJ53"/>
          <cell r="AK53"/>
          <cell r="AL53"/>
          <cell r="AM53"/>
          <cell r="AN53"/>
          <cell r="AO53"/>
          <cell r="AP53" t="str">
            <v>SI</v>
          </cell>
          <cell r="AQ53"/>
          <cell r="AR53" t="str">
            <v/>
          </cell>
          <cell r="AS53" t="str">
            <v>NO</v>
          </cell>
          <cell r="AT53">
            <v>3000</v>
          </cell>
          <cell r="AU53">
            <v>30</v>
          </cell>
          <cell r="AV53">
            <v>0</v>
          </cell>
          <cell r="AW53">
            <v>0</v>
          </cell>
          <cell r="AX53"/>
          <cell r="AY53"/>
          <cell r="AZ53">
            <v>0</v>
          </cell>
          <cell r="BA53">
            <v>0</v>
          </cell>
          <cell r="BB53"/>
          <cell r="BC53"/>
          <cell r="BD53"/>
          <cell r="BE53"/>
          <cell r="BF53"/>
          <cell r="BG53"/>
          <cell r="BH53">
            <v>0</v>
          </cell>
          <cell r="BI53"/>
          <cell r="BJ53"/>
          <cell r="BK53"/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/>
          <cell r="BQ53"/>
          <cell r="BR53"/>
          <cell r="BS53"/>
          <cell r="BT53">
            <v>5</v>
          </cell>
          <cell r="BU53">
            <v>240</v>
          </cell>
          <cell r="BV53">
            <v>3000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/>
          <cell r="CD53"/>
          <cell r="CE53"/>
          <cell r="CF53"/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/>
          <cell r="CP53"/>
          <cell r="CQ53"/>
          <cell r="CR53"/>
          <cell r="CS53"/>
          <cell r="CT53"/>
          <cell r="CU53"/>
          <cell r="CV53"/>
          <cell r="CW53"/>
          <cell r="CX53">
            <v>0</v>
          </cell>
          <cell r="CY53"/>
          <cell r="CZ53"/>
          <cell r="DA53"/>
          <cell r="DB53"/>
          <cell r="DC53"/>
          <cell r="DD53"/>
          <cell r="DE53"/>
          <cell r="DF53"/>
          <cell r="DG53"/>
          <cell r="DH53"/>
          <cell r="DI53">
            <v>0</v>
          </cell>
          <cell r="DJ53"/>
          <cell r="DK53"/>
          <cell r="DL53"/>
          <cell r="DM53"/>
          <cell r="DN53"/>
          <cell r="DO53"/>
          <cell r="DP53"/>
          <cell r="DQ53"/>
          <cell r="DR53"/>
          <cell r="DS53"/>
          <cell r="DT53"/>
          <cell r="DU53"/>
          <cell r="DV53"/>
          <cell r="DW53"/>
          <cell r="DX53"/>
          <cell r="DY53"/>
          <cell r="DZ53"/>
          <cell r="EA53"/>
          <cell r="EB53"/>
          <cell r="EC53"/>
          <cell r="ED53"/>
          <cell r="EE53"/>
          <cell r="EF53"/>
          <cell r="EG53"/>
          <cell r="EH53"/>
          <cell r="EI53"/>
          <cell r="EJ53"/>
          <cell r="EK53"/>
          <cell r="EL53"/>
          <cell r="EM53"/>
          <cell r="EN53"/>
          <cell r="EO53"/>
          <cell r="EP53"/>
          <cell r="EQ53"/>
          <cell r="ER53"/>
          <cell r="ES53"/>
          <cell r="ET53"/>
          <cell r="EU53"/>
          <cell r="EV53"/>
          <cell r="EW53"/>
          <cell r="EX53"/>
          <cell r="EY53"/>
          <cell r="EZ53"/>
          <cell r="FA53"/>
          <cell r="FB53"/>
          <cell r="FC53"/>
          <cell r="FD53"/>
          <cell r="FE53"/>
          <cell r="FF53"/>
          <cell r="FG53"/>
          <cell r="FH53">
            <v>2937.5</v>
          </cell>
          <cell r="FI53">
            <v>3000</v>
          </cell>
          <cell r="FJ53">
            <v>293.75</v>
          </cell>
          <cell r="FK53">
            <v>0</v>
          </cell>
          <cell r="FL53">
            <v>40.24</v>
          </cell>
          <cell r="FM53">
            <v>0</v>
          </cell>
          <cell r="FN53">
            <v>25.3</v>
          </cell>
          <cell r="FO53"/>
          <cell r="FP53">
            <v>62.5</v>
          </cell>
          <cell r="FQ53">
            <v>0</v>
          </cell>
          <cell r="FR53"/>
          <cell r="FS53"/>
          <cell r="FT53"/>
          <cell r="FU53">
            <v>1200</v>
          </cell>
          <cell r="FV53"/>
          <cell r="FW53"/>
          <cell r="FX53"/>
          <cell r="FY53"/>
          <cell r="FZ53"/>
          <cell r="GA53"/>
          <cell r="GB53"/>
          <cell r="GC53"/>
          <cell r="GD53"/>
          <cell r="GE53"/>
          <cell r="GF53"/>
          <cell r="GG53"/>
          <cell r="GH53"/>
          <cell r="GI53">
            <v>0</v>
          </cell>
          <cell r="GJ53">
            <v>0</v>
          </cell>
          <cell r="GK53"/>
          <cell r="GL53">
            <v>0</v>
          </cell>
          <cell r="GM53"/>
          <cell r="GN53">
            <v>37.58</v>
          </cell>
          <cell r="GO53">
            <v>0</v>
          </cell>
          <cell r="GP53"/>
          <cell r="GQ53"/>
          <cell r="GR53"/>
          <cell r="GS53"/>
          <cell r="GT53"/>
          <cell r="GU53"/>
          <cell r="GV53"/>
          <cell r="GW53"/>
          <cell r="GX53"/>
          <cell r="GY53"/>
          <cell r="GZ53"/>
          <cell r="HA53"/>
          <cell r="HB53"/>
          <cell r="HC53"/>
          <cell r="HD53"/>
          <cell r="HE53"/>
          <cell r="HF53"/>
          <cell r="HG53"/>
          <cell r="HH53"/>
          <cell r="HI53"/>
          <cell r="HJ53"/>
          <cell r="HK53"/>
          <cell r="HL53"/>
          <cell r="HM53"/>
          <cell r="HN53">
            <v>1659.37</v>
          </cell>
          <cell r="HO53">
            <v>1340.63</v>
          </cell>
          <cell r="HP53"/>
          <cell r="HQ53"/>
          <cell r="HR53">
            <v>1340.63</v>
          </cell>
          <cell r="HS53"/>
          <cell r="HT53"/>
          <cell r="HU53"/>
          <cell r="HV53">
            <v>198.285</v>
          </cell>
          <cell r="HW53">
            <v>264.38</v>
          </cell>
          <cell r="HX53">
            <v>66.094999999999999</v>
          </cell>
          <cell r="HY53"/>
          <cell r="IA53">
            <v>550</v>
          </cell>
          <cell r="IB53">
            <v>66.094999999999999</v>
          </cell>
          <cell r="IC53"/>
          <cell r="IG53"/>
          <cell r="IH53"/>
          <cell r="II53">
            <v>2937.5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3000</v>
          </cell>
          <cell r="IP53" t="str">
            <v>OK</v>
          </cell>
        </row>
        <row r="54">
          <cell r="F54" t="str">
            <v>GUILLEN QUEZADA EMELY HARUMI</v>
          </cell>
          <cell r="G54">
            <v>34392</v>
          </cell>
          <cell r="H54" t="str">
            <v>F</v>
          </cell>
          <cell r="I54" t="str">
            <v>TALENTO HUMANO</v>
          </cell>
          <cell r="J54" t="str">
            <v>OFICINA PRINCIPAL</v>
          </cell>
          <cell r="K54" t="str">
            <v>01OFP</v>
          </cell>
          <cell r="L54" t="str">
            <v>OFICINA PRINCIPAL</v>
          </cell>
          <cell r="M54">
            <v>100001</v>
          </cell>
          <cell r="N54" t="str">
            <v>Agenciamiento General</v>
          </cell>
          <cell r="O54">
            <v>1</v>
          </cell>
          <cell r="P54" t="str">
            <v>002AD</v>
          </cell>
          <cell r="Q54" t="str">
            <v>ADMINISTRACION</v>
          </cell>
          <cell r="R54">
            <v>1</v>
          </cell>
          <cell r="S54" t="str">
            <v>010TAH</v>
          </cell>
          <cell r="T54" t="str">
            <v>TALENTO HUMANO</v>
          </cell>
          <cell r="U54" t="str">
            <v>EMPLEADO</v>
          </cell>
          <cell r="V54" t="str">
            <v>ANALISTA DE ADMINISTRACION DE PERSONAL</v>
          </cell>
          <cell r="W54" t="str">
            <v>POR INCREMENTO DE ACTIVIDADES</v>
          </cell>
          <cell r="X54"/>
          <cell r="Y54" t="str">
            <v>BANCO DE CREDITO</v>
          </cell>
          <cell r="Z54" t="str">
            <v>19102130219036</v>
          </cell>
          <cell r="AA54"/>
          <cell r="AB54"/>
          <cell r="AC54">
            <v>45870</v>
          </cell>
          <cell r="AD54">
            <v>46068</v>
          </cell>
          <cell r="AE54" t="str">
            <v>RENUNCIA</v>
          </cell>
          <cell r="AF54" t="str">
            <v>INTEGRA MIXTA</v>
          </cell>
          <cell r="AG54" t="str">
            <v>343900EGQLZ0</v>
          </cell>
          <cell r="AH54"/>
          <cell r="AI54"/>
          <cell r="AJ54"/>
          <cell r="AK54"/>
          <cell r="AL54"/>
          <cell r="AM54"/>
          <cell r="AN54"/>
          <cell r="AO54"/>
          <cell r="AP54" t="str">
            <v>SI</v>
          </cell>
          <cell r="AQ54"/>
          <cell r="AR54" t="str">
            <v/>
          </cell>
          <cell r="AS54" t="str">
            <v>NO</v>
          </cell>
          <cell r="AT54">
            <v>3500</v>
          </cell>
          <cell r="AU54">
            <v>0</v>
          </cell>
          <cell r="AV54">
            <v>0</v>
          </cell>
          <cell r="AW54">
            <v>0</v>
          </cell>
          <cell r="AX54"/>
          <cell r="AY54"/>
          <cell r="AZ54">
            <v>0</v>
          </cell>
          <cell r="BA54">
            <v>0</v>
          </cell>
          <cell r="BB54"/>
          <cell r="BC54"/>
          <cell r="BD54"/>
          <cell r="BE54"/>
          <cell r="BF54"/>
          <cell r="BG54"/>
          <cell r="BH54">
            <v>0</v>
          </cell>
          <cell r="BI54"/>
          <cell r="BJ54"/>
          <cell r="BK54"/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/>
          <cell r="BQ54"/>
          <cell r="BR54"/>
          <cell r="BS54"/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/>
          <cell r="CD54"/>
          <cell r="CE54"/>
          <cell r="CF54"/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/>
          <cell r="CP54"/>
          <cell r="CQ54"/>
          <cell r="CR54"/>
          <cell r="CS54"/>
          <cell r="CT54"/>
          <cell r="CU54"/>
          <cell r="CV54"/>
          <cell r="CW54"/>
          <cell r="CX54">
            <v>0</v>
          </cell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>
            <v>0</v>
          </cell>
          <cell r="DJ54"/>
          <cell r="DK54"/>
          <cell r="DL54"/>
          <cell r="DM54"/>
          <cell r="DN54"/>
          <cell r="DO54"/>
          <cell r="DP54"/>
          <cell r="DQ54"/>
          <cell r="DR54"/>
          <cell r="DS54"/>
          <cell r="DT54"/>
          <cell r="DU54"/>
          <cell r="DV54"/>
          <cell r="DW54"/>
          <cell r="DX54"/>
          <cell r="DY54"/>
          <cell r="DZ54"/>
          <cell r="EA54"/>
          <cell r="EB54"/>
          <cell r="EC54"/>
          <cell r="ED54"/>
          <cell r="EE54"/>
          <cell r="EF54"/>
          <cell r="EG54"/>
          <cell r="EH54"/>
          <cell r="EI54"/>
          <cell r="EJ54"/>
          <cell r="EK54"/>
          <cell r="EL54"/>
          <cell r="EM54"/>
          <cell r="EN54"/>
          <cell r="EO54"/>
          <cell r="EP54"/>
          <cell r="EQ54"/>
          <cell r="ER54"/>
          <cell r="ES54"/>
          <cell r="ET54"/>
          <cell r="EU54"/>
          <cell r="EV54"/>
          <cell r="EW54"/>
          <cell r="EX54"/>
          <cell r="EY54"/>
          <cell r="EZ54"/>
          <cell r="FA54"/>
          <cell r="FB54"/>
          <cell r="FC54"/>
          <cell r="FD54"/>
          <cell r="FE54"/>
          <cell r="FF54"/>
          <cell r="FG54"/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/>
          <cell r="FP54">
            <v>0</v>
          </cell>
          <cell r="FQ54">
            <v>0</v>
          </cell>
          <cell r="FR54"/>
          <cell r="FS54"/>
          <cell r="FT54"/>
          <cell r="FU54">
            <v>0</v>
          </cell>
          <cell r="FV54"/>
          <cell r="FW54"/>
          <cell r="FX54"/>
          <cell r="FY54"/>
          <cell r="FZ54"/>
          <cell r="GA54"/>
          <cell r="GB54"/>
          <cell r="GC54"/>
          <cell r="GD54"/>
          <cell r="GE54"/>
          <cell r="GF54"/>
          <cell r="GG54"/>
          <cell r="GH54"/>
          <cell r="GI54">
            <v>0</v>
          </cell>
          <cell r="GJ54">
            <v>0</v>
          </cell>
          <cell r="GK54"/>
          <cell r="GL54">
            <v>0</v>
          </cell>
          <cell r="GM54"/>
          <cell r="GN54">
            <v>0</v>
          </cell>
          <cell r="GO54">
            <v>0</v>
          </cell>
          <cell r="GP54"/>
          <cell r="GQ54"/>
          <cell r="GR54"/>
          <cell r="GS54"/>
          <cell r="GT54"/>
          <cell r="GU54"/>
          <cell r="GV54"/>
          <cell r="GW54"/>
          <cell r="GX54"/>
          <cell r="GY54"/>
          <cell r="GZ54"/>
          <cell r="HA54"/>
          <cell r="HB54"/>
          <cell r="HC54"/>
          <cell r="HD54"/>
          <cell r="HE54"/>
          <cell r="HF54"/>
          <cell r="HG54"/>
          <cell r="HH54"/>
          <cell r="HI54"/>
          <cell r="HJ54"/>
          <cell r="HK54"/>
          <cell r="HL54"/>
          <cell r="HM54"/>
          <cell r="HN54">
            <v>0</v>
          </cell>
          <cell r="HO54">
            <v>0</v>
          </cell>
          <cell r="HP54"/>
          <cell r="HQ54"/>
          <cell r="HR54">
            <v>0</v>
          </cell>
          <cell r="HS54"/>
          <cell r="HT54"/>
          <cell r="HU54"/>
          <cell r="HV54">
            <v>0</v>
          </cell>
          <cell r="HW54">
            <v>0</v>
          </cell>
          <cell r="HX54">
            <v>0</v>
          </cell>
          <cell r="HY54"/>
          <cell r="IA54">
            <v>550</v>
          </cell>
          <cell r="IB54">
            <v>0</v>
          </cell>
          <cell r="IC54"/>
          <cell r="IG54"/>
          <cell r="IH54"/>
          <cell r="II54">
            <v>0</v>
          </cell>
          <cell r="IJ54">
            <v>0</v>
          </cell>
          <cell r="IK54">
            <v>0</v>
          </cell>
          <cell r="IL54">
            <v>0</v>
          </cell>
          <cell r="IM54">
            <v>0</v>
          </cell>
          <cell r="IN54">
            <v>0</v>
          </cell>
          <cell r="IO54">
            <v>0</v>
          </cell>
          <cell r="IP54" t="str">
            <v>OK</v>
          </cell>
        </row>
        <row r="55">
          <cell r="F55" t="str">
            <v>GUTIERREZ DE LA CRUZ MIGUEL ANGEL</v>
          </cell>
          <cell r="G55">
            <v>33721</v>
          </cell>
          <cell r="H55" t="str">
            <v>M</v>
          </cell>
          <cell r="I55" t="str">
            <v>DOCUMENTACIÓN Y VISTO BUENO</v>
          </cell>
          <cell r="J55" t="str">
            <v>OFICINA PRINCIPAL</v>
          </cell>
          <cell r="K55" t="str">
            <v>01OFP</v>
          </cell>
          <cell r="L55" t="str">
            <v>OFICINA PRINCIPAL</v>
          </cell>
          <cell r="M55">
            <v>100002</v>
          </cell>
          <cell r="N55" t="str">
            <v>Agenciamiento Marítimo</v>
          </cell>
          <cell r="O55">
            <v>1</v>
          </cell>
          <cell r="P55" t="str">
            <v>001OP</v>
          </cell>
          <cell r="Q55" t="str">
            <v xml:space="preserve">OPERACIONES </v>
          </cell>
          <cell r="R55">
            <v>0</v>
          </cell>
          <cell r="S55" t="str">
            <v>003DVB</v>
          </cell>
          <cell r="T55" t="str">
            <v>DOCUMENTACION-VISTO BUENO</v>
          </cell>
          <cell r="U55" t="str">
            <v>EMPLEADO</v>
          </cell>
          <cell r="V55" t="str">
            <v>ASISTENTE DE DOCUMENTACIÓN</v>
          </cell>
          <cell r="W55" t="str">
            <v>POR INCREMENTO DE ACTIVIDADES</v>
          </cell>
          <cell r="X55"/>
          <cell r="Y55" t="str">
            <v>BANCO INTERBANK</v>
          </cell>
          <cell r="Z55" t="str">
            <v>00353001325448988532</v>
          </cell>
          <cell r="AA55"/>
          <cell r="AB55"/>
          <cell r="AC55">
            <v>44432</v>
          </cell>
          <cell r="AD55"/>
          <cell r="AE55"/>
          <cell r="AF55" t="str">
            <v>HABITAT MIXTA</v>
          </cell>
          <cell r="AG55" t="str">
            <v>637191MGCIZ6</v>
          </cell>
          <cell r="AH55"/>
          <cell r="AI55"/>
          <cell r="AJ55"/>
          <cell r="AK55"/>
          <cell r="AL55"/>
          <cell r="AM55"/>
          <cell r="AN55"/>
          <cell r="AO55"/>
          <cell r="AP55" t="str">
            <v>SI</v>
          </cell>
          <cell r="AQ55"/>
          <cell r="AR55" t="str">
            <v/>
          </cell>
          <cell r="AS55" t="str">
            <v>SI</v>
          </cell>
          <cell r="AT55">
            <v>2200</v>
          </cell>
          <cell r="AU55">
            <v>30</v>
          </cell>
          <cell r="AV55">
            <v>0</v>
          </cell>
          <cell r="AW55">
            <v>0</v>
          </cell>
          <cell r="AX55"/>
          <cell r="AY55"/>
          <cell r="AZ55">
            <v>0</v>
          </cell>
          <cell r="BA55">
            <v>0</v>
          </cell>
          <cell r="BB55"/>
          <cell r="BC55"/>
          <cell r="BD55"/>
          <cell r="BE55"/>
          <cell r="BF55"/>
          <cell r="BG55"/>
          <cell r="BH55">
            <v>0</v>
          </cell>
          <cell r="BI55"/>
          <cell r="BJ55"/>
          <cell r="BK55"/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/>
          <cell r="BQ55"/>
          <cell r="BR55"/>
          <cell r="BS55"/>
          <cell r="BT55">
            <v>8.34</v>
          </cell>
          <cell r="BU55">
            <v>240</v>
          </cell>
          <cell r="BV55">
            <v>2200</v>
          </cell>
          <cell r="BW55">
            <v>113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/>
          <cell r="CD55"/>
          <cell r="CE55"/>
          <cell r="CF55"/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/>
          <cell r="CP55"/>
          <cell r="CQ55"/>
          <cell r="CR55"/>
          <cell r="CS55"/>
          <cell r="CT55"/>
          <cell r="CU55"/>
          <cell r="CV55"/>
          <cell r="CW55"/>
          <cell r="CX55">
            <v>0</v>
          </cell>
          <cell r="CY55"/>
          <cell r="CZ55"/>
          <cell r="DA55"/>
          <cell r="DB55"/>
          <cell r="DC55"/>
          <cell r="DD55"/>
          <cell r="DE55"/>
          <cell r="DF55"/>
          <cell r="DG55"/>
          <cell r="DH55"/>
          <cell r="DI55">
            <v>0</v>
          </cell>
          <cell r="DJ55"/>
          <cell r="DK55"/>
          <cell r="DL55"/>
          <cell r="DM55"/>
          <cell r="DN55"/>
          <cell r="DO55"/>
          <cell r="DP55"/>
          <cell r="DQ55"/>
          <cell r="DR55"/>
          <cell r="DS55"/>
          <cell r="DT55"/>
          <cell r="DU55"/>
          <cell r="DV55"/>
          <cell r="DW55"/>
          <cell r="DX55"/>
          <cell r="DY55"/>
          <cell r="DZ55"/>
          <cell r="EA55"/>
          <cell r="EB55"/>
          <cell r="EC55"/>
          <cell r="ED55"/>
          <cell r="EE55"/>
          <cell r="EF55"/>
          <cell r="EG55"/>
          <cell r="EH55"/>
          <cell r="EI55"/>
          <cell r="EJ55"/>
          <cell r="EK55"/>
          <cell r="EL55"/>
          <cell r="EM55"/>
          <cell r="EN55"/>
          <cell r="EO55"/>
          <cell r="EP55"/>
          <cell r="EQ55"/>
          <cell r="ER55"/>
          <cell r="ES55"/>
          <cell r="ET55"/>
          <cell r="EU55"/>
          <cell r="EV55"/>
          <cell r="EW55"/>
          <cell r="EX55"/>
          <cell r="EY55"/>
          <cell r="EZ55"/>
          <cell r="FA55"/>
          <cell r="FB55"/>
          <cell r="FC55"/>
          <cell r="FD55"/>
          <cell r="FE55"/>
          <cell r="FF55"/>
          <cell r="FG55"/>
          <cell r="FH55">
            <v>2236.5500000000002</v>
          </cell>
          <cell r="FI55">
            <v>2313</v>
          </cell>
          <cell r="FJ55">
            <v>223.66</v>
          </cell>
          <cell r="FK55">
            <v>0</v>
          </cell>
          <cell r="FL55">
            <v>30.64</v>
          </cell>
          <cell r="FM55">
            <v>0</v>
          </cell>
          <cell r="FN55">
            <v>0</v>
          </cell>
          <cell r="FO55"/>
          <cell r="FP55">
            <v>76.45</v>
          </cell>
          <cell r="FQ55">
            <v>0</v>
          </cell>
          <cell r="FR55"/>
          <cell r="FS55"/>
          <cell r="FT55"/>
          <cell r="FU55">
            <v>925.2</v>
          </cell>
          <cell r="FV55"/>
          <cell r="FW55"/>
          <cell r="FX55"/>
          <cell r="FY55"/>
          <cell r="FZ55"/>
          <cell r="GA55"/>
          <cell r="GB55"/>
          <cell r="GC55"/>
          <cell r="GD55"/>
          <cell r="GE55"/>
          <cell r="GF55"/>
          <cell r="GG55"/>
          <cell r="GH55"/>
          <cell r="GI55">
            <v>0</v>
          </cell>
          <cell r="GJ55">
            <v>0</v>
          </cell>
          <cell r="GK55"/>
          <cell r="GL55">
            <v>131.71</v>
          </cell>
          <cell r="GM55"/>
          <cell r="GN55">
            <v>0</v>
          </cell>
          <cell r="GO55">
            <v>0</v>
          </cell>
          <cell r="GP55"/>
          <cell r="GQ55"/>
          <cell r="GR55"/>
          <cell r="GS55"/>
          <cell r="GT55"/>
          <cell r="GU55"/>
          <cell r="GV55"/>
          <cell r="GW55"/>
          <cell r="GX55"/>
          <cell r="GY55"/>
          <cell r="GZ55"/>
          <cell r="HA55"/>
          <cell r="HB55"/>
          <cell r="HC55"/>
          <cell r="HD55"/>
          <cell r="HE55"/>
          <cell r="HF55"/>
          <cell r="HG55"/>
          <cell r="HH55"/>
          <cell r="HI55"/>
          <cell r="HJ55"/>
          <cell r="HK55"/>
          <cell r="HL55"/>
          <cell r="HM55"/>
          <cell r="HN55">
            <v>1387.66</v>
          </cell>
          <cell r="HO55">
            <v>925.34</v>
          </cell>
          <cell r="HP55"/>
          <cell r="HQ55"/>
          <cell r="HR55">
            <v>925.34</v>
          </cell>
          <cell r="HS55"/>
          <cell r="HT55"/>
          <cell r="HU55"/>
          <cell r="HV55">
            <v>150.9675</v>
          </cell>
          <cell r="HW55">
            <v>201.29</v>
          </cell>
          <cell r="HX55">
            <v>50.322499999999998</v>
          </cell>
          <cell r="HY55"/>
          <cell r="IA55">
            <v>550</v>
          </cell>
          <cell r="IB55">
            <v>50.322499999999998</v>
          </cell>
          <cell r="IC55"/>
          <cell r="IG55"/>
          <cell r="IH55"/>
          <cell r="II55">
            <v>2236.5500000000002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2313</v>
          </cell>
          <cell r="IP55" t="str">
            <v>OK</v>
          </cell>
        </row>
        <row r="56">
          <cell r="F56" t="str">
            <v>HUAMAN COLLANTES WALTER JUNIOR</v>
          </cell>
          <cell r="G56">
            <v>34469</v>
          </cell>
          <cell r="H56" t="str">
            <v>M</v>
          </cell>
          <cell r="I56" t="str">
            <v>DOCUMENTACIÓN Y VISTO BUENO</v>
          </cell>
          <cell r="J56" t="str">
            <v>OFICINA PRINCIPAL</v>
          </cell>
          <cell r="K56" t="str">
            <v>01OFP</v>
          </cell>
          <cell r="L56" t="str">
            <v>OFICINA PRINCIPAL</v>
          </cell>
          <cell r="M56">
            <v>100002</v>
          </cell>
          <cell r="N56" t="str">
            <v>Agenciamiento Marítimo</v>
          </cell>
          <cell r="O56">
            <v>1</v>
          </cell>
          <cell r="P56" t="str">
            <v>001OP</v>
          </cell>
          <cell r="Q56" t="str">
            <v xml:space="preserve">OPERACIONES </v>
          </cell>
          <cell r="R56">
            <v>0</v>
          </cell>
          <cell r="S56" t="str">
            <v>003DVB</v>
          </cell>
          <cell r="T56" t="str">
            <v>DOCUMENTACION-VISTO BUENO</v>
          </cell>
          <cell r="U56" t="str">
            <v>EMPLEADO</v>
          </cell>
          <cell r="V56" t="str">
            <v>ANALISTA DE DOCUMENTACIÓN</v>
          </cell>
          <cell r="W56" t="str">
            <v>INDETERMINADO</v>
          </cell>
          <cell r="X56"/>
          <cell r="Y56" t="str">
            <v>BANCO DE CREDITO</v>
          </cell>
          <cell r="Z56" t="str">
            <v>19195948106076</v>
          </cell>
          <cell r="AA56"/>
          <cell r="AB56"/>
          <cell r="AC56">
            <v>43724</v>
          </cell>
          <cell r="AD56"/>
          <cell r="AE56"/>
          <cell r="AF56" t="str">
            <v>HABITAT MIXTA</v>
          </cell>
          <cell r="AG56" t="str">
            <v>344671WHCML2</v>
          </cell>
          <cell r="AH56"/>
          <cell r="AI56"/>
          <cell r="AJ56"/>
          <cell r="AK56"/>
          <cell r="AL56"/>
          <cell r="AM56"/>
          <cell r="AN56"/>
          <cell r="AO56"/>
          <cell r="AP56" t="str">
            <v>SI</v>
          </cell>
          <cell r="AQ56"/>
          <cell r="AR56" t="str">
            <v/>
          </cell>
          <cell r="AS56" t="str">
            <v>SI</v>
          </cell>
          <cell r="AT56">
            <v>3300</v>
          </cell>
          <cell r="AU56">
            <v>30</v>
          </cell>
          <cell r="AV56">
            <v>0</v>
          </cell>
          <cell r="AW56">
            <v>0</v>
          </cell>
          <cell r="AX56"/>
          <cell r="AY56"/>
          <cell r="AZ56">
            <v>0</v>
          </cell>
          <cell r="BA56">
            <v>0</v>
          </cell>
          <cell r="BB56"/>
          <cell r="BC56"/>
          <cell r="BD56"/>
          <cell r="BE56"/>
          <cell r="BF56"/>
          <cell r="BG56"/>
          <cell r="BH56">
            <v>0</v>
          </cell>
          <cell r="BI56"/>
          <cell r="BJ56"/>
          <cell r="BK56"/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/>
          <cell r="BQ56"/>
          <cell r="BR56"/>
          <cell r="BS56"/>
          <cell r="BT56">
            <v>7.51</v>
          </cell>
          <cell r="BU56">
            <v>240</v>
          </cell>
          <cell r="BV56">
            <v>3300</v>
          </cell>
          <cell r="BW56">
            <v>113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/>
          <cell r="CD56"/>
          <cell r="CE56"/>
          <cell r="CF56"/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/>
          <cell r="CP56"/>
          <cell r="CQ56"/>
          <cell r="CR56"/>
          <cell r="CS56"/>
          <cell r="CT56"/>
          <cell r="CU56"/>
          <cell r="CV56"/>
          <cell r="CW56"/>
          <cell r="CX56">
            <v>0</v>
          </cell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>
            <v>0</v>
          </cell>
          <cell r="DJ56"/>
          <cell r="DK56"/>
          <cell r="DL56"/>
          <cell r="DM56"/>
          <cell r="DN56"/>
          <cell r="DO56"/>
          <cell r="DP56"/>
          <cell r="DQ56"/>
          <cell r="DR56"/>
          <cell r="DS56"/>
          <cell r="DT56"/>
          <cell r="DU56"/>
          <cell r="DV56"/>
          <cell r="DW56"/>
          <cell r="DX56"/>
          <cell r="DY56"/>
          <cell r="DZ56"/>
          <cell r="EA56"/>
          <cell r="EB56"/>
          <cell r="EC56"/>
          <cell r="ED56"/>
          <cell r="EE56"/>
          <cell r="EF56"/>
          <cell r="EG56"/>
          <cell r="EH56"/>
          <cell r="EI56"/>
          <cell r="EJ56"/>
          <cell r="EK56"/>
          <cell r="EL56"/>
          <cell r="EM56"/>
          <cell r="EN56"/>
          <cell r="EO56"/>
          <cell r="EP56"/>
          <cell r="EQ56"/>
          <cell r="ER56"/>
          <cell r="ES56"/>
          <cell r="ET56"/>
          <cell r="EU56"/>
          <cell r="EV56"/>
          <cell r="EW56"/>
          <cell r="EX56"/>
          <cell r="EY56"/>
          <cell r="EZ56"/>
          <cell r="FA56"/>
          <cell r="FB56"/>
          <cell r="FC56"/>
          <cell r="FD56"/>
          <cell r="FE56"/>
          <cell r="FF56"/>
          <cell r="FG56"/>
          <cell r="FH56">
            <v>3309.74</v>
          </cell>
          <cell r="FI56">
            <v>3413</v>
          </cell>
          <cell r="FJ56">
            <v>330.97</v>
          </cell>
          <cell r="FK56">
            <v>0</v>
          </cell>
          <cell r="FL56">
            <v>45.34</v>
          </cell>
          <cell r="FM56">
            <v>0</v>
          </cell>
          <cell r="FN56">
            <v>65.91</v>
          </cell>
          <cell r="FO56"/>
          <cell r="FP56">
            <v>103.26</v>
          </cell>
          <cell r="FQ56">
            <v>0</v>
          </cell>
          <cell r="FR56"/>
          <cell r="FS56"/>
          <cell r="FT56"/>
          <cell r="FU56">
            <v>1365.2</v>
          </cell>
          <cell r="FV56"/>
          <cell r="FW56"/>
          <cell r="FX56"/>
          <cell r="FY56"/>
          <cell r="FZ56"/>
          <cell r="GA56"/>
          <cell r="GB56"/>
          <cell r="GC56"/>
          <cell r="GD56"/>
          <cell r="GE56"/>
          <cell r="GF56"/>
          <cell r="GG56"/>
          <cell r="GH56"/>
          <cell r="GI56">
            <v>0</v>
          </cell>
          <cell r="GJ56">
            <v>0</v>
          </cell>
          <cell r="GK56"/>
          <cell r="GL56">
            <v>246.41</v>
          </cell>
          <cell r="GM56"/>
          <cell r="GN56">
            <v>0</v>
          </cell>
          <cell r="GO56">
            <v>0</v>
          </cell>
          <cell r="GP56"/>
          <cell r="GQ56"/>
          <cell r="GR56"/>
          <cell r="GS56"/>
          <cell r="GT56"/>
          <cell r="GU56"/>
          <cell r="GV56"/>
          <cell r="GW56"/>
          <cell r="GX56"/>
          <cell r="GY56"/>
          <cell r="GZ56"/>
          <cell r="HA56"/>
          <cell r="HB56"/>
          <cell r="HC56"/>
          <cell r="HD56"/>
          <cell r="HE56"/>
          <cell r="HF56"/>
          <cell r="HG56"/>
          <cell r="HH56"/>
          <cell r="HI56"/>
          <cell r="HJ56"/>
          <cell r="HK56"/>
          <cell r="HL56"/>
          <cell r="HM56"/>
          <cell r="HN56">
            <v>2157.09</v>
          </cell>
          <cell r="HO56">
            <v>1255.9100000000001</v>
          </cell>
          <cell r="HP56"/>
          <cell r="HQ56"/>
          <cell r="HR56">
            <v>1255.9100000000001</v>
          </cell>
          <cell r="HS56"/>
          <cell r="HT56"/>
          <cell r="HU56"/>
          <cell r="HV56">
            <v>223.41</v>
          </cell>
          <cell r="HW56">
            <v>297.88</v>
          </cell>
          <cell r="HX56">
            <v>74.47</v>
          </cell>
          <cell r="HY56"/>
          <cell r="IA56">
            <v>550</v>
          </cell>
          <cell r="IB56">
            <v>74.47</v>
          </cell>
          <cell r="IC56"/>
          <cell r="IG56"/>
          <cell r="IH56"/>
          <cell r="II56">
            <v>3309.74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3413</v>
          </cell>
          <cell r="IP56" t="str">
            <v>OK</v>
          </cell>
        </row>
        <row r="57">
          <cell r="F57" t="str">
            <v>HUAMANI ALTAMIRANO GABRIELA SABRINA</v>
          </cell>
          <cell r="G57">
            <v>36099</v>
          </cell>
          <cell r="H57" t="str">
            <v>F</v>
          </cell>
          <cell r="I57" t="str">
            <v>CONTROL DE EQUIPOS</v>
          </cell>
          <cell r="J57" t="str">
            <v>OFICINA PRINCIPAL</v>
          </cell>
          <cell r="K57" t="str">
            <v>01OFP</v>
          </cell>
          <cell r="L57" t="str">
            <v>OFICINA PRINCIPAL</v>
          </cell>
          <cell r="M57">
            <v>100002</v>
          </cell>
          <cell r="N57" t="str">
            <v>Agenciamiento Marítimo</v>
          </cell>
          <cell r="O57">
            <v>0</v>
          </cell>
          <cell r="P57" t="str">
            <v>001OP</v>
          </cell>
          <cell r="Q57" t="str">
            <v xml:space="preserve">OPERACIONES </v>
          </cell>
          <cell r="R57">
            <v>0</v>
          </cell>
          <cell r="S57" t="str">
            <v>005CEQ</v>
          </cell>
          <cell r="T57" t="str">
            <v>CONTROL DE EQUIPOS</v>
          </cell>
          <cell r="U57" t="str">
            <v>EMPLEADO</v>
          </cell>
          <cell r="V57" t="str">
            <v>ASISTENTE DE CUSTOMER SERVICES EXPORTACIÓN</v>
          </cell>
          <cell r="W57" t="str">
            <v>POR INCREMENTO DE ACTIVIDADES</v>
          </cell>
          <cell r="X57"/>
          <cell r="Y57" t="str">
            <v>BANCO DE CREDITO</v>
          </cell>
          <cell r="Z57" t="str">
            <v>19199434104087</v>
          </cell>
          <cell r="AA57"/>
          <cell r="AB57"/>
          <cell r="AC57">
            <v>44483</v>
          </cell>
          <cell r="AD57"/>
          <cell r="AE57"/>
          <cell r="AF57" t="str">
            <v>INTEGRA MIXTA</v>
          </cell>
          <cell r="AG57" t="str">
            <v>660970GHAMA0</v>
          </cell>
          <cell r="AH57"/>
          <cell r="AI57"/>
          <cell r="AJ57"/>
          <cell r="AK57"/>
          <cell r="AL57"/>
          <cell r="AM57"/>
          <cell r="AN57"/>
          <cell r="AO57"/>
          <cell r="AP57" t="str">
            <v>SI</v>
          </cell>
          <cell r="AQ57"/>
          <cell r="AR57" t="str">
            <v/>
          </cell>
          <cell r="AS57" t="str">
            <v>NO</v>
          </cell>
          <cell r="AT57">
            <v>2500</v>
          </cell>
          <cell r="AU57">
            <v>30</v>
          </cell>
          <cell r="AV57">
            <v>0</v>
          </cell>
          <cell r="AW57">
            <v>0</v>
          </cell>
          <cell r="AX57"/>
          <cell r="AY57"/>
          <cell r="AZ57">
            <v>0</v>
          </cell>
          <cell r="BA57">
            <v>0</v>
          </cell>
          <cell r="BB57"/>
          <cell r="BC57"/>
          <cell r="BD57"/>
          <cell r="BE57"/>
          <cell r="BF57"/>
          <cell r="BG57"/>
          <cell r="BH57">
            <v>0</v>
          </cell>
          <cell r="BI57"/>
          <cell r="BJ57"/>
          <cell r="BK57"/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/>
          <cell r="BQ57"/>
          <cell r="BR57"/>
          <cell r="BS57"/>
          <cell r="BT57">
            <v>7.169999999999999</v>
          </cell>
          <cell r="BU57">
            <v>240</v>
          </cell>
          <cell r="BV57">
            <v>2500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/>
          <cell r="CD57"/>
          <cell r="CE57"/>
          <cell r="CF57"/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/>
          <cell r="CP57"/>
          <cell r="CQ57"/>
          <cell r="CR57"/>
          <cell r="CS57"/>
          <cell r="CT57"/>
          <cell r="CU57"/>
          <cell r="CV57"/>
          <cell r="CW57"/>
          <cell r="CX57">
            <v>0</v>
          </cell>
          <cell r="CY57"/>
          <cell r="CZ57"/>
          <cell r="DA57"/>
          <cell r="DB57"/>
          <cell r="DC57"/>
          <cell r="DD57"/>
          <cell r="DE57"/>
          <cell r="DF57"/>
          <cell r="DG57"/>
          <cell r="DH57"/>
          <cell r="DI57">
            <v>0</v>
          </cell>
          <cell r="DJ57"/>
          <cell r="DK57"/>
          <cell r="DL57"/>
          <cell r="DM57"/>
          <cell r="DN57"/>
          <cell r="DO57"/>
          <cell r="DP57"/>
          <cell r="DQ57"/>
          <cell r="DR57"/>
          <cell r="DS57"/>
          <cell r="DT57"/>
          <cell r="DU57"/>
          <cell r="DV57"/>
          <cell r="DW57"/>
          <cell r="DX57"/>
          <cell r="DY57"/>
          <cell r="DZ57"/>
          <cell r="EA57"/>
          <cell r="EB57"/>
          <cell r="EC57"/>
          <cell r="ED57"/>
          <cell r="EE57"/>
          <cell r="EF57"/>
          <cell r="EG57"/>
          <cell r="EH57"/>
          <cell r="EI57"/>
          <cell r="EJ57"/>
          <cell r="EK57"/>
          <cell r="EL57"/>
          <cell r="EM57"/>
          <cell r="EN57"/>
          <cell r="EO57"/>
          <cell r="EP57"/>
          <cell r="EQ57"/>
          <cell r="ER57"/>
          <cell r="ES57"/>
          <cell r="ET57"/>
          <cell r="EU57"/>
          <cell r="EV57"/>
          <cell r="EW57"/>
          <cell r="EX57"/>
          <cell r="EY57"/>
          <cell r="EZ57"/>
          <cell r="FA57"/>
          <cell r="FB57"/>
          <cell r="FC57"/>
          <cell r="FD57"/>
          <cell r="FE57"/>
          <cell r="FF57"/>
          <cell r="FG57"/>
          <cell r="FH57">
            <v>2425.31</v>
          </cell>
          <cell r="FI57">
            <v>2500</v>
          </cell>
          <cell r="FJ57">
            <v>242.53</v>
          </cell>
          <cell r="FK57">
            <v>0</v>
          </cell>
          <cell r="FL57">
            <v>33.229999999999997</v>
          </cell>
          <cell r="FM57">
            <v>0</v>
          </cell>
          <cell r="FN57">
            <v>0</v>
          </cell>
          <cell r="FO57"/>
          <cell r="FP57">
            <v>74.69</v>
          </cell>
          <cell r="FQ57">
            <v>0</v>
          </cell>
          <cell r="FR57"/>
          <cell r="FS57"/>
          <cell r="FT57"/>
          <cell r="FU57">
            <v>1000</v>
          </cell>
          <cell r="FV57"/>
          <cell r="FW57"/>
          <cell r="FX57"/>
          <cell r="FY57"/>
          <cell r="FZ57"/>
          <cell r="GA57"/>
          <cell r="GB57"/>
          <cell r="GC57"/>
          <cell r="GD57"/>
          <cell r="GE57"/>
          <cell r="GF57"/>
          <cell r="GG57"/>
          <cell r="GH57"/>
          <cell r="GI57">
            <v>0</v>
          </cell>
          <cell r="GJ57">
            <v>0</v>
          </cell>
          <cell r="GK57"/>
          <cell r="GL57">
            <v>76.47</v>
          </cell>
          <cell r="GM57"/>
          <cell r="GN57">
            <v>34.94</v>
          </cell>
          <cell r="GO57">
            <v>0</v>
          </cell>
          <cell r="GP57"/>
          <cell r="GQ57"/>
          <cell r="GR57"/>
          <cell r="GS57"/>
          <cell r="GT57"/>
          <cell r="GU57"/>
          <cell r="GV57"/>
          <cell r="GW57"/>
          <cell r="GX57"/>
          <cell r="GY57"/>
          <cell r="GZ57"/>
          <cell r="HA57"/>
          <cell r="HB57"/>
          <cell r="HC57"/>
          <cell r="HD57"/>
          <cell r="HE57"/>
          <cell r="HF57"/>
          <cell r="HG57"/>
          <cell r="HH57"/>
          <cell r="HI57"/>
          <cell r="HJ57"/>
          <cell r="HK57"/>
          <cell r="HL57"/>
          <cell r="HM57"/>
          <cell r="HN57">
            <v>1461.86</v>
          </cell>
          <cell r="HO57">
            <v>1038.1400000000001</v>
          </cell>
          <cell r="HP57"/>
          <cell r="HQ57"/>
          <cell r="HR57">
            <v>1038.1400000000001</v>
          </cell>
          <cell r="HS57"/>
          <cell r="HT57"/>
          <cell r="HU57"/>
          <cell r="HV57">
            <v>163.71</v>
          </cell>
          <cell r="HW57">
            <v>218.28</v>
          </cell>
          <cell r="HX57">
            <v>54.57</v>
          </cell>
          <cell r="HY57"/>
          <cell r="IA57">
            <v>550</v>
          </cell>
          <cell r="IB57">
            <v>54.57</v>
          </cell>
          <cell r="IC57"/>
          <cell r="IG57"/>
          <cell r="IH57"/>
          <cell r="II57">
            <v>2425.31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2500</v>
          </cell>
          <cell r="IP57" t="str">
            <v>OK</v>
          </cell>
        </row>
        <row r="58">
          <cell r="F58" t="str">
            <v>IZARRA CARRASCO IRINA KAREM</v>
          </cell>
          <cell r="G58">
            <v>25577</v>
          </cell>
          <cell r="H58" t="str">
            <v>F</v>
          </cell>
          <cell r="I58" t="str">
            <v>DOCUMENTACIÓN Y VISTO BUENO</v>
          </cell>
          <cell r="J58" t="str">
            <v>OFICINA PRINCIPAL</v>
          </cell>
          <cell r="K58" t="str">
            <v>01OFP</v>
          </cell>
          <cell r="L58" t="str">
            <v>OFICINA PRINCIPAL</v>
          </cell>
          <cell r="M58">
            <v>100002</v>
          </cell>
          <cell r="N58" t="str">
            <v>Agenciamiento Marítimo</v>
          </cell>
          <cell r="O58">
            <v>1</v>
          </cell>
          <cell r="P58" t="str">
            <v>001OP</v>
          </cell>
          <cell r="Q58" t="str">
            <v xml:space="preserve">OPERACIONES </v>
          </cell>
          <cell r="R58">
            <v>0</v>
          </cell>
          <cell r="S58" t="str">
            <v>003DVB</v>
          </cell>
          <cell r="T58" t="str">
            <v>DOCUMENTACION-VISTO BUENO</v>
          </cell>
          <cell r="U58" t="str">
            <v>EMPLEADO</v>
          </cell>
          <cell r="V58" t="str">
            <v>ANALISTA SENIOR DE DOCUMENTACIÓN</v>
          </cell>
          <cell r="W58" t="str">
            <v>INDETERMINADO</v>
          </cell>
          <cell r="X58"/>
          <cell r="Y58" t="str">
            <v>BANCO DE CREDITO</v>
          </cell>
          <cell r="Z58" t="str">
            <v>19140176840065</v>
          </cell>
          <cell r="AA58"/>
          <cell r="AB58"/>
          <cell r="AC58">
            <v>43160</v>
          </cell>
          <cell r="AD58"/>
          <cell r="AE58"/>
          <cell r="AF58" t="str">
            <v>PRIMA</v>
          </cell>
          <cell r="AG58" t="str">
            <v>255750IICRR1</v>
          </cell>
          <cell r="AH58"/>
          <cell r="AI58"/>
          <cell r="AJ58"/>
          <cell r="AK58"/>
          <cell r="AL58"/>
          <cell r="AM58"/>
          <cell r="AN58"/>
          <cell r="AO58"/>
          <cell r="AP58" t="str">
            <v>NO</v>
          </cell>
          <cell r="AQ58"/>
          <cell r="AR58" t="str">
            <v/>
          </cell>
          <cell r="AS58" t="str">
            <v>SI</v>
          </cell>
          <cell r="AT58">
            <v>5000</v>
          </cell>
          <cell r="AU58">
            <v>30</v>
          </cell>
          <cell r="AV58">
            <v>0</v>
          </cell>
          <cell r="AW58">
            <v>0</v>
          </cell>
          <cell r="AX58"/>
          <cell r="AY58"/>
          <cell r="AZ58">
            <v>0</v>
          </cell>
          <cell r="BA58">
            <v>0</v>
          </cell>
          <cell r="BB58"/>
          <cell r="BC58"/>
          <cell r="BD58"/>
          <cell r="BE58"/>
          <cell r="BF58"/>
          <cell r="BG58"/>
          <cell r="BH58">
            <v>0</v>
          </cell>
          <cell r="BI58"/>
          <cell r="BJ58"/>
          <cell r="BK58"/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/>
          <cell r="BQ58"/>
          <cell r="BR58"/>
          <cell r="BS58"/>
          <cell r="BT58">
            <v>0</v>
          </cell>
          <cell r="BU58">
            <v>240</v>
          </cell>
          <cell r="BV58">
            <v>5000</v>
          </cell>
          <cell r="BW58">
            <v>113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/>
          <cell r="CD58"/>
          <cell r="CE58"/>
          <cell r="CF58"/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/>
          <cell r="CP58"/>
          <cell r="CQ58"/>
          <cell r="CR58"/>
          <cell r="CS58"/>
          <cell r="CT58"/>
          <cell r="CU58"/>
          <cell r="CV58"/>
          <cell r="CW58"/>
          <cell r="CX58">
            <v>0</v>
          </cell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>
            <v>0</v>
          </cell>
          <cell r="DJ58"/>
          <cell r="DK58"/>
          <cell r="DL58"/>
          <cell r="DM58"/>
          <cell r="DN58"/>
          <cell r="DO58"/>
          <cell r="DP58"/>
          <cell r="DQ58"/>
          <cell r="DR58"/>
          <cell r="DS58"/>
          <cell r="DT58"/>
          <cell r="DU58"/>
          <cell r="DV58"/>
          <cell r="DW58"/>
          <cell r="DX58"/>
          <cell r="DY58"/>
          <cell r="DZ58"/>
          <cell r="EA58"/>
          <cell r="EB58"/>
          <cell r="EC58"/>
          <cell r="ED58"/>
          <cell r="EE58"/>
          <cell r="EF58"/>
          <cell r="EG58"/>
          <cell r="EH58"/>
          <cell r="EI58"/>
          <cell r="EJ58"/>
          <cell r="EK58"/>
          <cell r="EL58"/>
          <cell r="EM58"/>
          <cell r="EN58"/>
          <cell r="EO58"/>
          <cell r="EP58"/>
          <cell r="EQ58"/>
          <cell r="ER58"/>
          <cell r="ES58"/>
          <cell r="ET58"/>
          <cell r="EU58"/>
          <cell r="EV58"/>
          <cell r="EW58"/>
          <cell r="EX58"/>
          <cell r="EY58"/>
          <cell r="EZ58"/>
          <cell r="FA58"/>
          <cell r="FB58"/>
          <cell r="FC58"/>
          <cell r="FD58"/>
          <cell r="FE58"/>
          <cell r="FF58"/>
          <cell r="FG58"/>
          <cell r="FH58">
            <v>5113</v>
          </cell>
          <cell r="FI58">
            <v>5113</v>
          </cell>
          <cell r="FJ58">
            <v>511.3</v>
          </cell>
          <cell r="FK58">
            <v>81.81</v>
          </cell>
          <cell r="FL58">
            <v>70.05</v>
          </cell>
          <cell r="FM58">
            <v>0</v>
          </cell>
          <cell r="FN58">
            <v>262.94</v>
          </cell>
          <cell r="FO58"/>
          <cell r="FP58">
            <v>0</v>
          </cell>
          <cell r="FQ58">
            <v>0</v>
          </cell>
          <cell r="FR58"/>
          <cell r="FS58"/>
          <cell r="FT58"/>
          <cell r="FU58">
            <v>2045.2</v>
          </cell>
          <cell r="FV58"/>
          <cell r="FW58"/>
          <cell r="FX58"/>
          <cell r="FY58"/>
          <cell r="FZ58"/>
          <cell r="GA58"/>
          <cell r="GB58"/>
          <cell r="GC58"/>
          <cell r="GD58"/>
          <cell r="GE58"/>
          <cell r="GF58"/>
          <cell r="GG58"/>
          <cell r="GH58"/>
          <cell r="GI58">
            <v>0</v>
          </cell>
          <cell r="GJ58">
            <v>0</v>
          </cell>
          <cell r="GK58"/>
          <cell r="GL58">
            <v>0</v>
          </cell>
          <cell r="GM58"/>
          <cell r="GN58">
            <v>0</v>
          </cell>
          <cell r="GO58">
            <v>0</v>
          </cell>
          <cell r="GP58"/>
          <cell r="GQ58"/>
          <cell r="GR58"/>
          <cell r="GS58"/>
          <cell r="GT58"/>
          <cell r="GU58">
            <v>100</v>
          </cell>
          <cell r="GV58"/>
          <cell r="GW58"/>
          <cell r="GX58"/>
          <cell r="GY58"/>
          <cell r="GZ58"/>
          <cell r="HA58"/>
          <cell r="HB58"/>
          <cell r="HC58"/>
          <cell r="HD58"/>
          <cell r="HE58"/>
          <cell r="HF58"/>
          <cell r="HG58"/>
          <cell r="HH58"/>
          <cell r="HI58"/>
          <cell r="HJ58"/>
          <cell r="HK58"/>
          <cell r="HL58"/>
          <cell r="HM58"/>
          <cell r="HN58">
            <v>3071.3</v>
          </cell>
          <cell r="HO58">
            <v>2041.7</v>
          </cell>
          <cell r="HP58"/>
          <cell r="HQ58"/>
          <cell r="HR58">
            <v>2041.7</v>
          </cell>
          <cell r="HS58"/>
          <cell r="HT58"/>
          <cell r="HU58"/>
          <cell r="HV58">
            <v>460.17</v>
          </cell>
          <cell r="HW58">
            <v>460.17</v>
          </cell>
          <cell r="HX58">
            <v>0</v>
          </cell>
          <cell r="HY58"/>
          <cell r="IA58">
            <v>0</v>
          </cell>
          <cell r="IB58">
            <v>0</v>
          </cell>
          <cell r="IC58"/>
          <cell r="IG58"/>
          <cell r="IH58"/>
          <cell r="II58">
            <v>5113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5113</v>
          </cell>
          <cell r="IP58" t="str">
            <v>OK</v>
          </cell>
        </row>
        <row r="59">
          <cell r="F59" t="str">
            <v>LEON FUENTES ROCIO MATILDE</v>
          </cell>
          <cell r="G59">
            <v>28169</v>
          </cell>
          <cell r="H59" t="str">
            <v>F</v>
          </cell>
          <cell r="I59" t="str">
            <v>ADMINISTRACION</v>
          </cell>
          <cell r="J59" t="str">
            <v>OFICINA PRINCIPAL</v>
          </cell>
          <cell r="K59" t="str">
            <v>01OFP</v>
          </cell>
          <cell r="L59" t="str">
            <v>OFICINA PRINCIPAL</v>
          </cell>
          <cell r="M59">
            <v>100001</v>
          </cell>
          <cell r="N59" t="str">
            <v>Agenciamiento General</v>
          </cell>
          <cell r="O59">
            <v>1</v>
          </cell>
          <cell r="P59" t="str">
            <v>001OP</v>
          </cell>
          <cell r="Q59" t="str">
            <v>ADMINISTRACION</v>
          </cell>
          <cell r="R59">
            <v>1</v>
          </cell>
          <cell r="S59" t="str">
            <v>003DVB</v>
          </cell>
          <cell r="T59" t="str">
            <v>ADMINISTRACION</v>
          </cell>
          <cell r="U59" t="str">
            <v>EMPLEADO</v>
          </cell>
          <cell r="V59" t="str">
            <v>AUXILIAR DE LIMPIEZA</v>
          </cell>
          <cell r="W59" t="str">
            <v>POR INCREMENTO DE ACTIVIDADES</v>
          </cell>
          <cell r="X59"/>
          <cell r="Y59" t="str">
            <v>BANCO DE CREDITO</v>
          </cell>
          <cell r="Z59">
            <v>19111700675062</v>
          </cell>
          <cell r="AA59"/>
          <cell r="AB59"/>
          <cell r="AC59">
            <v>45943</v>
          </cell>
          <cell r="AD59"/>
          <cell r="AE59"/>
          <cell r="AF59" t="str">
            <v>INTEGRA MIXTA</v>
          </cell>
          <cell r="AG59" t="str">
            <v>581670RLFNN3</v>
          </cell>
          <cell r="AH59"/>
          <cell r="AI59"/>
          <cell r="AJ59"/>
          <cell r="AK59"/>
          <cell r="AL59"/>
          <cell r="AM59"/>
          <cell r="AN59"/>
          <cell r="AO59"/>
          <cell r="AP59" t="str">
            <v>NO</v>
          </cell>
          <cell r="AQ59"/>
          <cell r="AR59" t="str">
            <v/>
          </cell>
          <cell r="AS59" t="str">
            <v>SI</v>
          </cell>
          <cell r="AT59">
            <v>1800</v>
          </cell>
          <cell r="AU59">
            <v>30</v>
          </cell>
          <cell r="AV59">
            <v>0</v>
          </cell>
          <cell r="AW59">
            <v>0</v>
          </cell>
          <cell r="AX59"/>
          <cell r="AY59"/>
          <cell r="AZ59">
            <v>0</v>
          </cell>
          <cell r="BA59">
            <v>0</v>
          </cell>
          <cell r="BB59"/>
          <cell r="BC59"/>
          <cell r="BD59"/>
          <cell r="BE59"/>
          <cell r="BF59"/>
          <cell r="BG59"/>
          <cell r="BH59">
            <v>0</v>
          </cell>
          <cell r="BI59"/>
          <cell r="BJ59"/>
          <cell r="BK59"/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/>
          <cell r="BQ59"/>
          <cell r="BR59"/>
          <cell r="BS59"/>
          <cell r="BT59">
            <v>0</v>
          </cell>
          <cell r="BU59">
            <v>240</v>
          </cell>
          <cell r="BV59">
            <v>1800</v>
          </cell>
          <cell r="BW59">
            <v>113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/>
          <cell r="CD59"/>
          <cell r="CE59"/>
          <cell r="CF59"/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/>
          <cell r="CP59"/>
          <cell r="CQ59"/>
          <cell r="CR59"/>
          <cell r="CS59"/>
          <cell r="CT59"/>
          <cell r="CU59"/>
          <cell r="CV59"/>
          <cell r="CW59"/>
          <cell r="CX59">
            <v>0</v>
          </cell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>
            <v>0</v>
          </cell>
          <cell r="DJ59"/>
          <cell r="DK59"/>
          <cell r="DL59"/>
          <cell r="DM59"/>
          <cell r="DN59"/>
          <cell r="DO59"/>
          <cell r="DP59"/>
          <cell r="DQ59"/>
          <cell r="DR59"/>
          <cell r="DS59"/>
          <cell r="DT59"/>
          <cell r="DU59"/>
          <cell r="DV59"/>
          <cell r="DW59"/>
          <cell r="DX59"/>
          <cell r="DY59"/>
          <cell r="DZ59"/>
          <cell r="EA59"/>
          <cell r="EB59"/>
          <cell r="EC59"/>
          <cell r="ED59"/>
          <cell r="EE59"/>
          <cell r="EF59"/>
          <cell r="EG59"/>
          <cell r="EH59"/>
          <cell r="EI59"/>
          <cell r="EJ59"/>
          <cell r="EK59"/>
          <cell r="EL59"/>
          <cell r="EM59"/>
          <cell r="EN59"/>
          <cell r="EO59"/>
          <cell r="EP59"/>
          <cell r="EQ59"/>
          <cell r="ER59"/>
          <cell r="ES59"/>
          <cell r="ET59"/>
          <cell r="EU59"/>
          <cell r="EV59"/>
          <cell r="EW59"/>
          <cell r="EX59"/>
          <cell r="EY59"/>
          <cell r="EZ59"/>
          <cell r="FA59"/>
          <cell r="FB59"/>
          <cell r="FC59"/>
          <cell r="FD59"/>
          <cell r="FE59"/>
          <cell r="FF59"/>
          <cell r="FG59"/>
          <cell r="FH59">
            <v>1913</v>
          </cell>
          <cell r="FI59">
            <v>1913</v>
          </cell>
          <cell r="FJ59">
            <v>191.3</v>
          </cell>
          <cell r="FK59">
            <v>0</v>
          </cell>
          <cell r="FL59">
            <v>26.21</v>
          </cell>
          <cell r="FM59">
            <v>0</v>
          </cell>
          <cell r="FN59">
            <v>0</v>
          </cell>
          <cell r="FO59"/>
          <cell r="FP59">
            <v>0</v>
          </cell>
          <cell r="FQ59">
            <v>0</v>
          </cell>
          <cell r="FR59"/>
          <cell r="FS59"/>
          <cell r="FT59"/>
          <cell r="FU59">
            <v>765.2</v>
          </cell>
          <cell r="FV59"/>
          <cell r="FW59"/>
          <cell r="FX59"/>
          <cell r="FY59"/>
          <cell r="FZ59"/>
          <cell r="GA59"/>
          <cell r="GB59"/>
          <cell r="GC59"/>
          <cell r="GD59"/>
          <cell r="GE59"/>
          <cell r="GF59"/>
          <cell r="GG59"/>
          <cell r="GH59"/>
          <cell r="GI59">
            <v>0</v>
          </cell>
          <cell r="GJ59">
            <v>0</v>
          </cell>
          <cell r="GK59"/>
          <cell r="GL59">
            <v>0</v>
          </cell>
          <cell r="GM59"/>
          <cell r="GN59">
            <v>0</v>
          </cell>
          <cell r="GO59">
            <v>0</v>
          </cell>
          <cell r="GP59"/>
          <cell r="GQ59"/>
          <cell r="GR59"/>
          <cell r="GS59"/>
          <cell r="GT59"/>
          <cell r="GU59"/>
          <cell r="GV59"/>
          <cell r="GW59"/>
          <cell r="GX59"/>
          <cell r="GY59"/>
          <cell r="GZ59"/>
          <cell r="HA59"/>
          <cell r="HB59"/>
          <cell r="HC59"/>
          <cell r="HD59"/>
          <cell r="HE59"/>
          <cell r="HF59"/>
          <cell r="HG59"/>
          <cell r="HH59"/>
          <cell r="HI59"/>
          <cell r="HJ59"/>
          <cell r="HK59"/>
          <cell r="HL59"/>
          <cell r="HM59"/>
          <cell r="HN59">
            <v>982.71</v>
          </cell>
          <cell r="HO59">
            <v>930.29</v>
          </cell>
          <cell r="HP59"/>
          <cell r="HQ59"/>
          <cell r="HR59">
            <v>930.29</v>
          </cell>
          <cell r="HS59"/>
          <cell r="HT59"/>
          <cell r="HU59"/>
          <cell r="HV59">
            <v>172.17</v>
          </cell>
          <cell r="HW59">
            <v>172.17</v>
          </cell>
          <cell r="HX59">
            <v>0</v>
          </cell>
          <cell r="HY59"/>
          <cell r="IA59">
            <v>0</v>
          </cell>
          <cell r="IB59">
            <v>0</v>
          </cell>
          <cell r="IC59"/>
          <cell r="IG59"/>
          <cell r="IH59"/>
          <cell r="II59">
            <v>1913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1913</v>
          </cell>
          <cell r="IP59" t="str">
            <v>OK</v>
          </cell>
        </row>
        <row r="60">
          <cell r="F60" t="str">
            <v>LOPEZ MENDOZA  GIULIANA JANNET</v>
          </cell>
          <cell r="G60">
            <v>31251</v>
          </cell>
          <cell r="H60" t="str">
            <v>F</v>
          </cell>
          <cell r="I60" t="str">
            <v>DOCUMENTACION Y VISTO BUENO</v>
          </cell>
          <cell r="J60" t="str">
            <v>OFICINA PAITA</v>
          </cell>
          <cell r="K60" t="str">
            <v>05PAI</v>
          </cell>
          <cell r="L60" t="str">
            <v>PAITA</v>
          </cell>
          <cell r="M60">
            <v>100002</v>
          </cell>
          <cell r="N60" t="str">
            <v>Agenciamiento Marítimo</v>
          </cell>
          <cell r="O60">
            <v>1</v>
          </cell>
          <cell r="P60" t="str">
            <v>001OP</v>
          </cell>
          <cell r="Q60" t="str">
            <v xml:space="preserve">OPERACIONES </v>
          </cell>
          <cell r="R60">
            <v>0</v>
          </cell>
          <cell r="S60" t="str">
            <v>003DVB</v>
          </cell>
          <cell r="T60" t="str">
            <v>DOCUMENTACION-VISTO BUENO</v>
          </cell>
          <cell r="U60" t="str">
            <v>EMPLEADO</v>
          </cell>
          <cell r="V60" t="str">
            <v>ANALISTA SENIOR DE DOCUMENTACIÓ Y VISTO BUENO</v>
          </cell>
          <cell r="W60" t="str">
            <v>INDETERMINADO</v>
          </cell>
          <cell r="X60"/>
          <cell r="Y60" t="str">
            <v>BANCO DE CREDITO</v>
          </cell>
          <cell r="Z60" t="str">
            <v>45594366852089</v>
          </cell>
          <cell r="AA60"/>
          <cell r="AB60"/>
          <cell r="AC60">
            <v>43206</v>
          </cell>
          <cell r="AD60"/>
          <cell r="AE60"/>
          <cell r="AF60" t="str">
            <v>ONP</v>
          </cell>
          <cell r="AG60" t="str">
            <v/>
          </cell>
          <cell r="AH60"/>
          <cell r="AI60"/>
          <cell r="AJ60"/>
          <cell r="AK60"/>
          <cell r="AL60"/>
          <cell r="AM60"/>
          <cell r="AN60"/>
          <cell r="AO60"/>
          <cell r="AP60" t="str">
            <v>NO</v>
          </cell>
          <cell r="AQ60"/>
          <cell r="AR60" t="str">
            <v/>
          </cell>
          <cell r="AS60" t="str">
            <v>SI</v>
          </cell>
          <cell r="AT60">
            <v>4800</v>
          </cell>
          <cell r="AU60">
            <v>22</v>
          </cell>
          <cell r="AV60">
            <v>0</v>
          </cell>
          <cell r="AW60">
            <v>8</v>
          </cell>
          <cell r="AX60"/>
          <cell r="AY60"/>
          <cell r="AZ60">
            <v>0</v>
          </cell>
          <cell r="BA60">
            <v>0</v>
          </cell>
          <cell r="BB60"/>
          <cell r="BC60"/>
          <cell r="BD60"/>
          <cell r="BE60"/>
          <cell r="BF60"/>
          <cell r="BG60"/>
          <cell r="BH60">
            <v>0</v>
          </cell>
          <cell r="BI60"/>
          <cell r="BJ60"/>
          <cell r="BK60"/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/>
          <cell r="BQ60"/>
          <cell r="BR60"/>
          <cell r="BS60"/>
          <cell r="BT60">
            <v>0.3</v>
          </cell>
          <cell r="BU60">
            <v>176</v>
          </cell>
          <cell r="BV60">
            <v>3520</v>
          </cell>
          <cell r="BW60">
            <v>113</v>
          </cell>
          <cell r="BX60">
            <v>0</v>
          </cell>
          <cell r="BY60">
            <v>1446.79</v>
          </cell>
          <cell r="BZ60">
            <v>0</v>
          </cell>
          <cell r="CA60">
            <v>0</v>
          </cell>
          <cell r="CB60">
            <v>0</v>
          </cell>
          <cell r="CC60"/>
          <cell r="CD60"/>
          <cell r="CE60"/>
          <cell r="CF60"/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/>
          <cell r="CP60"/>
          <cell r="CQ60"/>
          <cell r="CR60"/>
          <cell r="CS60"/>
          <cell r="CT60"/>
          <cell r="CU60"/>
          <cell r="CV60"/>
          <cell r="CW60"/>
          <cell r="CX60">
            <v>0</v>
          </cell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>
            <v>0</v>
          </cell>
          <cell r="DJ60"/>
          <cell r="DK60"/>
          <cell r="DL60"/>
          <cell r="DM60"/>
          <cell r="DN60"/>
          <cell r="DO60"/>
          <cell r="DP60"/>
          <cell r="DQ60"/>
          <cell r="DR60"/>
          <cell r="DS60"/>
          <cell r="DT60"/>
          <cell r="DU60"/>
          <cell r="DV60"/>
          <cell r="DW60"/>
          <cell r="DX60"/>
          <cell r="DY60"/>
          <cell r="DZ60"/>
          <cell r="EA60"/>
          <cell r="EB60"/>
          <cell r="EC60"/>
          <cell r="ED60"/>
          <cell r="EE60"/>
          <cell r="EF60"/>
          <cell r="EG60"/>
          <cell r="EH60"/>
          <cell r="EI60"/>
          <cell r="EJ60"/>
          <cell r="EK60"/>
          <cell r="EL60"/>
          <cell r="EM60"/>
          <cell r="EN60"/>
          <cell r="EO60"/>
          <cell r="EP60"/>
          <cell r="EQ60"/>
          <cell r="ER60"/>
          <cell r="ES60"/>
          <cell r="ET60"/>
          <cell r="EU60"/>
          <cell r="EV60"/>
          <cell r="EW60"/>
          <cell r="EX60"/>
          <cell r="EY60"/>
          <cell r="EZ60"/>
          <cell r="FA60"/>
          <cell r="FB60"/>
          <cell r="FC60"/>
          <cell r="FD60"/>
          <cell r="FE60"/>
          <cell r="FF60"/>
          <cell r="FG60"/>
          <cell r="FH60">
            <v>5073.79</v>
          </cell>
          <cell r="FI60">
            <v>5079.79</v>
          </cell>
          <cell r="FJ60">
            <v>0</v>
          </cell>
          <cell r="FK60">
            <v>0</v>
          </cell>
          <cell r="FL60">
            <v>0</v>
          </cell>
          <cell r="FM60">
            <v>659.59</v>
          </cell>
          <cell r="FN60">
            <v>243.35</v>
          </cell>
          <cell r="FO60"/>
          <cell r="FP60">
            <v>6</v>
          </cell>
          <cell r="FQ60">
            <v>0</v>
          </cell>
          <cell r="FR60"/>
          <cell r="FS60"/>
          <cell r="FT60"/>
          <cell r="FU60">
            <v>1965.2</v>
          </cell>
          <cell r="FV60"/>
          <cell r="FW60"/>
          <cell r="FX60"/>
          <cell r="FY60"/>
          <cell r="FZ60"/>
          <cell r="GA60"/>
          <cell r="GB60"/>
          <cell r="GC60"/>
          <cell r="GD60"/>
          <cell r="GE60"/>
          <cell r="GF60"/>
          <cell r="GG60"/>
          <cell r="GH60"/>
          <cell r="GI60">
            <v>0</v>
          </cell>
          <cell r="GJ60">
            <v>0</v>
          </cell>
          <cell r="GK60"/>
          <cell r="GL60">
            <v>0</v>
          </cell>
          <cell r="GM60"/>
          <cell r="GN60">
            <v>0</v>
          </cell>
          <cell r="GO60">
            <v>0</v>
          </cell>
          <cell r="GP60"/>
          <cell r="GQ60">
            <v>500</v>
          </cell>
          <cell r="GR60"/>
          <cell r="GS60"/>
          <cell r="GT60"/>
          <cell r="GU60"/>
          <cell r="GV60"/>
          <cell r="GW60"/>
          <cell r="GX60"/>
          <cell r="GY60"/>
          <cell r="GZ60"/>
          <cell r="HA60"/>
          <cell r="HB60"/>
          <cell r="HC60"/>
          <cell r="HD60"/>
          <cell r="HE60"/>
          <cell r="HF60"/>
          <cell r="HG60"/>
          <cell r="HH60"/>
          <cell r="HI60"/>
          <cell r="HJ60"/>
          <cell r="HK60"/>
          <cell r="HL60"/>
          <cell r="HM60"/>
          <cell r="HN60">
            <v>3374.14</v>
          </cell>
          <cell r="HO60">
            <v>1705.65</v>
          </cell>
          <cell r="HP60"/>
          <cell r="HQ60"/>
          <cell r="HR60">
            <v>1705.65</v>
          </cell>
          <cell r="HS60"/>
          <cell r="HT60"/>
          <cell r="HU60"/>
          <cell r="HV60">
            <v>456.64</v>
          </cell>
          <cell r="HW60">
            <v>456.64</v>
          </cell>
          <cell r="HX60">
            <v>0</v>
          </cell>
          <cell r="HY60"/>
          <cell r="IA60">
            <v>0</v>
          </cell>
          <cell r="IB60">
            <v>0</v>
          </cell>
          <cell r="IC60"/>
          <cell r="IG60"/>
          <cell r="IH60"/>
          <cell r="II60">
            <v>5073.79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4913</v>
          </cell>
          <cell r="IP60" t="str">
            <v>OK</v>
          </cell>
        </row>
        <row r="61">
          <cell r="F61" t="str">
            <v>MALPARTIDA CASTILLO CLAUDIA</v>
          </cell>
          <cell r="G61">
            <v>34758</v>
          </cell>
          <cell r="H61" t="str">
            <v>F</v>
          </cell>
          <cell r="I61" t="str">
            <v>PROYECTO Y MEJORA CONTINUA</v>
          </cell>
          <cell r="J61" t="str">
            <v>OFICINA PRINCIPAL</v>
          </cell>
          <cell r="K61" t="str">
            <v>01OFP</v>
          </cell>
          <cell r="L61" t="str">
            <v>OFICINA PRINCIPAL</v>
          </cell>
          <cell r="M61">
            <v>100001</v>
          </cell>
          <cell r="N61" t="str">
            <v>Agenciamiento General</v>
          </cell>
          <cell r="O61">
            <v>1</v>
          </cell>
          <cell r="P61" t="str">
            <v>001OP</v>
          </cell>
          <cell r="Q61" t="str">
            <v xml:space="preserve">OPERACIONES </v>
          </cell>
          <cell r="R61">
            <v>1</v>
          </cell>
          <cell r="S61" t="str">
            <v>003DVB</v>
          </cell>
          <cell r="T61" t="str">
            <v>PROYECTOS Y MEJORA CONTINUA</v>
          </cell>
          <cell r="U61" t="str">
            <v>EMPLEADO</v>
          </cell>
          <cell r="V61" t="str">
            <v>ANALISTA DE PROCESOS Y DATOS</v>
          </cell>
          <cell r="W61" t="str">
            <v>POR INCREMENTO DE ACTIVIDADES</v>
          </cell>
          <cell r="X61"/>
          <cell r="Y61" t="str">
            <v>BANCO BBVA</v>
          </cell>
          <cell r="Z61" t="str">
            <v>01111000020027617348</v>
          </cell>
          <cell r="AA61"/>
          <cell r="AB61"/>
          <cell r="AC61">
            <v>45628</v>
          </cell>
          <cell r="AD61"/>
          <cell r="AE61"/>
          <cell r="AF61" t="str">
            <v>INTEGRA MIXTA</v>
          </cell>
          <cell r="AG61" t="str">
            <v>647560CMCPT6</v>
          </cell>
          <cell r="AH61"/>
          <cell r="AI61"/>
          <cell r="AJ61"/>
          <cell r="AK61"/>
          <cell r="AL61"/>
          <cell r="AM61"/>
          <cell r="AN61"/>
          <cell r="AO61"/>
          <cell r="AP61" t="str">
            <v>SI</v>
          </cell>
          <cell r="AQ61"/>
          <cell r="AR61" t="str">
            <v/>
          </cell>
          <cell r="AS61" t="str">
            <v>NO</v>
          </cell>
          <cell r="AT61">
            <v>3500</v>
          </cell>
          <cell r="AU61">
            <v>29</v>
          </cell>
          <cell r="AV61">
            <v>0</v>
          </cell>
          <cell r="AW61">
            <v>1</v>
          </cell>
          <cell r="AX61"/>
          <cell r="AY61"/>
          <cell r="AZ61">
            <v>0</v>
          </cell>
          <cell r="BA61">
            <v>0</v>
          </cell>
          <cell r="BB61"/>
          <cell r="BC61"/>
          <cell r="BD61"/>
          <cell r="BE61"/>
          <cell r="BF61"/>
          <cell r="BG61"/>
          <cell r="BH61">
            <v>0</v>
          </cell>
          <cell r="BI61"/>
          <cell r="BJ61"/>
          <cell r="BK61"/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/>
          <cell r="BQ61"/>
          <cell r="BR61"/>
          <cell r="BS61"/>
          <cell r="BT61">
            <v>0</v>
          </cell>
          <cell r="BU61">
            <v>232</v>
          </cell>
          <cell r="BV61">
            <v>3383.3333333333335</v>
          </cell>
          <cell r="BW61">
            <v>0</v>
          </cell>
          <cell r="BX61">
            <v>0</v>
          </cell>
          <cell r="BY61">
            <v>116.67</v>
          </cell>
          <cell r="BZ61">
            <v>0</v>
          </cell>
          <cell r="CA61">
            <v>0</v>
          </cell>
          <cell r="CB61">
            <v>0</v>
          </cell>
          <cell r="CC61"/>
          <cell r="CD61"/>
          <cell r="CE61"/>
          <cell r="CF61"/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/>
          <cell r="CP61"/>
          <cell r="CQ61"/>
          <cell r="CR61"/>
          <cell r="CS61"/>
          <cell r="CT61"/>
          <cell r="CU61"/>
          <cell r="CV61"/>
          <cell r="CW61"/>
          <cell r="CX61">
            <v>0</v>
          </cell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>
            <v>0</v>
          </cell>
          <cell r="DJ61"/>
          <cell r="DK61"/>
          <cell r="DL61"/>
          <cell r="DM61"/>
          <cell r="DN61"/>
          <cell r="DO61"/>
          <cell r="DP61"/>
          <cell r="DQ61"/>
          <cell r="DR61"/>
          <cell r="DS61"/>
          <cell r="DT61"/>
          <cell r="DU61"/>
          <cell r="DV61"/>
          <cell r="DW61"/>
          <cell r="DX61"/>
          <cell r="DY61"/>
          <cell r="DZ61"/>
          <cell r="EA61"/>
          <cell r="EB61"/>
          <cell r="EC61"/>
          <cell r="ED61"/>
          <cell r="EE61"/>
          <cell r="EF61"/>
          <cell r="EG61"/>
          <cell r="EH61"/>
          <cell r="EI61"/>
          <cell r="EJ61"/>
          <cell r="EK61"/>
          <cell r="EL61"/>
          <cell r="EM61"/>
          <cell r="EN61"/>
          <cell r="EO61"/>
          <cell r="EP61"/>
          <cell r="EQ61"/>
          <cell r="ER61"/>
          <cell r="ES61"/>
          <cell r="ET61"/>
          <cell r="EU61"/>
          <cell r="EV61"/>
          <cell r="EW61"/>
          <cell r="EX61"/>
          <cell r="EY61"/>
          <cell r="EZ61"/>
          <cell r="FA61"/>
          <cell r="FB61"/>
          <cell r="FC61"/>
          <cell r="FD61"/>
          <cell r="FE61"/>
          <cell r="FF61"/>
          <cell r="FG61"/>
          <cell r="FH61">
            <v>3500.0033333333336</v>
          </cell>
          <cell r="FI61">
            <v>3500.0033333333336</v>
          </cell>
          <cell r="FJ61">
            <v>350</v>
          </cell>
          <cell r="FK61">
            <v>0</v>
          </cell>
          <cell r="FL61">
            <v>47.95</v>
          </cell>
          <cell r="FM61">
            <v>0</v>
          </cell>
          <cell r="FN61">
            <v>73.150000000000006</v>
          </cell>
          <cell r="FO61"/>
          <cell r="FP61">
            <v>0</v>
          </cell>
          <cell r="FQ61">
            <v>0</v>
          </cell>
          <cell r="FR61"/>
          <cell r="FS61"/>
          <cell r="FT61"/>
          <cell r="FU61">
            <v>1400</v>
          </cell>
          <cell r="FV61"/>
          <cell r="FW61"/>
          <cell r="FX61"/>
          <cell r="FY61"/>
          <cell r="FZ61"/>
          <cell r="GA61"/>
          <cell r="GB61"/>
          <cell r="GC61"/>
          <cell r="GD61"/>
          <cell r="GE61"/>
          <cell r="GF61"/>
          <cell r="GG61"/>
          <cell r="GH61"/>
          <cell r="GI61">
            <v>0</v>
          </cell>
          <cell r="GJ61">
            <v>0</v>
          </cell>
          <cell r="GK61"/>
          <cell r="GL61">
            <v>0</v>
          </cell>
          <cell r="GM61"/>
          <cell r="GN61">
            <v>0</v>
          </cell>
          <cell r="GO61">
            <v>0</v>
          </cell>
          <cell r="GP61"/>
          <cell r="GQ61"/>
          <cell r="GR61"/>
          <cell r="GS61"/>
          <cell r="GT61"/>
          <cell r="GU61"/>
          <cell r="GV61"/>
          <cell r="GW61"/>
          <cell r="GX61"/>
          <cell r="GY61"/>
          <cell r="GZ61"/>
          <cell r="HA61"/>
          <cell r="HB61"/>
          <cell r="HC61"/>
          <cell r="HD61"/>
          <cell r="HE61"/>
          <cell r="HF61"/>
          <cell r="HG61"/>
          <cell r="HH61"/>
          <cell r="HI61"/>
          <cell r="HJ61"/>
          <cell r="HK61"/>
          <cell r="HL61"/>
          <cell r="HM61"/>
          <cell r="HN61">
            <v>1871.1</v>
          </cell>
          <cell r="HO61">
            <v>1628.9</v>
          </cell>
          <cell r="HP61"/>
          <cell r="HQ61"/>
          <cell r="HR61">
            <v>1628.9</v>
          </cell>
          <cell r="HS61"/>
          <cell r="HT61"/>
          <cell r="HU61"/>
          <cell r="HV61">
            <v>236.25</v>
          </cell>
          <cell r="HW61">
            <v>315</v>
          </cell>
          <cell r="HX61">
            <v>78.75</v>
          </cell>
          <cell r="HY61"/>
          <cell r="IA61">
            <v>550</v>
          </cell>
          <cell r="IB61">
            <v>78.75</v>
          </cell>
          <cell r="IC61"/>
          <cell r="IG61"/>
          <cell r="IH61"/>
          <cell r="II61">
            <v>3500.0033333333336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3500</v>
          </cell>
          <cell r="IP61" t="str">
            <v>OK</v>
          </cell>
        </row>
        <row r="62">
          <cell r="F62" t="str">
            <v>MARTINEZ HUAMAN GABRIELA NICOLE</v>
          </cell>
          <cell r="G62">
            <v>37618</v>
          </cell>
          <cell r="H62" t="str">
            <v>F</v>
          </cell>
          <cell r="I62" t="str">
            <v>ADMINISTRACIÓN</v>
          </cell>
          <cell r="J62" t="str">
            <v>OFICINA PRINCIPAL</v>
          </cell>
          <cell r="K62" t="str">
            <v>01OFP</v>
          </cell>
          <cell r="L62" t="str">
            <v>OFICINA PRINCIPAL</v>
          </cell>
          <cell r="M62">
            <v>100001</v>
          </cell>
          <cell r="N62" t="str">
            <v>Agenciamiento General</v>
          </cell>
          <cell r="O62">
            <v>1</v>
          </cell>
          <cell r="P62" t="str">
            <v>002AD</v>
          </cell>
          <cell r="Q62" t="str">
            <v>ADMINISTRACION</v>
          </cell>
          <cell r="R62">
            <v>1</v>
          </cell>
          <cell r="S62" t="str">
            <v>003DVB</v>
          </cell>
          <cell r="T62" t="str">
            <v>ADMINISTRACION</v>
          </cell>
          <cell r="U62" t="str">
            <v>EMPLEADO</v>
          </cell>
          <cell r="V62" t="str">
            <v>ASISTENTE DE ADMINISTRACION Y CONTROL</v>
          </cell>
          <cell r="W62" t="str">
            <v>POR INCREMENTO DE ACTIVIDADES</v>
          </cell>
          <cell r="X62"/>
          <cell r="Y62" t="str">
            <v>BANCO DE CREDITO</v>
          </cell>
          <cell r="Z62">
            <v>19105922625048</v>
          </cell>
          <cell r="AA62"/>
          <cell r="AB62"/>
          <cell r="AC62">
            <v>45894</v>
          </cell>
          <cell r="AD62"/>
          <cell r="AE62"/>
          <cell r="AF62" t="str">
            <v>PROFUTURO MIXTA</v>
          </cell>
          <cell r="AG62" t="str">
            <v>676160GMHTM0</v>
          </cell>
          <cell r="AH62"/>
          <cell r="AI62"/>
          <cell r="AJ62"/>
          <cell r="AK62"/>
          <cell r="AL62"/>
          <cell r="AM62"/>
          <cell r="AN62"/>
          <cell r="AO62"/>
          <cell r="AP62" t="str">
            <v>NO</v>
          </cell>
          <cell r="AQ62"/>
          <cell r="AR62" t="str">
            <v/>
          </cell>
          <cell r="AS62" t="str">
            <v>NO</v>
          </cell>
          <cell r="AT62">
            <v>2200</v>
          </cell>
          <cell r="AU62">
            <v>30</v>
          </cell>
          <cell r="AV62">
            <v>0</v>
          </cell>
          <cell r="AW62">
            <v>0</v>
          </cell>
          <cell r="AX62"/>
          <cell r="AY62"/>
          <cell r="AZ62">
            <v>0</v>
          </cell>
          <cell r="BA62">
            <v>0</v>
          </cell>
          <cell r="BB62"/>
          <cell r="BC62"/>
          <cell r="BD62"/>
          <cell r="BE62"/>
          <cell r="BF62"/>
          <cell r="BG62"/>
          <cell r="BH62">
            <v>1</v>
          </cell>
          <cell r="BI62"/>
          <cell r="BJ62"/>
          <cell r="BK62"/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/>
          <cell r="BQ62"/>
          <cell r="BR62"/>
          <cell r="BS62"/>
          <cell r="BT62">
            <v>1.5599999999999998</v>
          </cell>
          <cell r="BU62">
            <v>240</v>
          </cell>
          <cell r="BV62">
            <v>2200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/>
          <cell r="CD62"/>
          <cell r="CE62"/>
          <cell r="CF62"/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/>
          <cell r="CP62"/>
          <cell r="CQ62"/>
          <cell r="CR62"/>
          <cell r="CS62"/>
          <cell r="CT62"/>
          <cell r="CU62"/>
          <cell r="CV62"/>
          <cell r="CW62"/>
          <cell r="CX62">
            <v>9</v>
          </cell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>
            <v>0</v>
          </cell>
          <cell r="DJ62"/>
          <cell r="DK62"/>
          <cell r="DL62"/>
          <cell r="DM62"/>
          <cell r="DN62"/>
          <cell r="DO62"/>
          <cell r="DP62"/>
          <cell r="DQ62"/>
          <cell r="DR62"/>
          <cell r="DS62"/>
          <cell r="DT62"/>
          <cell r="DU62"/>
          <cell r="DV62"/>
          <cell r="DW62"/>
          <cell r="DX62"/>
          <cell r="DY62"/>
          <cell r="DZ62"/>
          <cell r="EA62"/>
          <cell r="EB62"/>
          <cell r="EC62"/>
          <cell r="ED62"/>
          <cell r="EE62"/>
          <cell r="EF62"/>
          <cell r="EG62"/>
          <cell r="EH62"/>
          <cell r="EI62"/>
          <cell r="EJ62"/>
          <cell r="EK62"/>
          <cell r="EL62"/>
          <cell r="EM62"/>
          <cell r="EN62"/>
          <cell r="EO62"/>
          <cell r="EP62"/>
          <cell r="EQ62"/>
          <cell r="ER62"/>
          <cell r="ES62"/>
          <cell r="ET62"/>
          <cell r="EU62"/>
          <cell r="EV62"/>
          <cell r="EW62"/>
          <cell r="EX62"/>
          <cell r="EY62"/>
          <cell r="EZ62"/>
          <cell r="FA62"/>
          <cell r="FB62"/>
          <cell r="FC62"/>
          <cell r="FD62"/>
          <cell r="FE62"/>
          <cell r="FF62"/>
          <cell r="FG62"/>
          <cell r="FH62">
            <v>2194.6999999999998</v>
          </cell>
          <cell r="FI62">
            <v>2209</v>
          </cell>
          <cell r="FJ62">
            <v>219.47</v>
          </cell>
          <cell r="FK62">
            <v>0</v>
          </cell>
          <cell r="FL62">
            <v>30.07</v>
          </cell>
          <cell r="FM62">
            <v>0</v>
          </cell>
          <cell r="FN62">
            <v>0</v>
          </cell>
          <cell r="FO62"/>
          <cell r="FP62">
            <v>14.3</v>
          </cell>
          <cell r="FQ62">
            <v>0</v>
          </cell>
          <cell r="FR62"/>
          <cell r="FS62"/>
          <cell r="FT62"/>
          <cell r="FU62">
            <v>880</v>
          </cell>
          <cell r="FV62"/>
          <cell r="FW62"/>
          <cell r="FX62"/>
          <cell r="FY62"/>
          <cell r="FZ62"/>
          <cell r="GA62"/>
          <cell r="GB62"/>
          <cell r="GC62"/>
          <cell r="GD62"/>
          <cell r="GE62"/>
          <cell r="GF62"/>
          <cell r="GG62"/>
          <cell r="GH62"/>
          <cell r="GI62">
            <v>9</v>
          </cell>
          <cell r="GJ62">
            <v>4</v>
          </cell>
          <cell r="GK62"/>
          <cell r="GL62">
            <v>0</v>
          </cell>
          <cell r="GM62"/>
          <cell r="GN62">
            <v>0</v>
          </cell>
          <cell r="GO62">
            <v>0</v>
          </cell>
          <cell r="GP62"/>
          <cell r="GQ62"/>
          <cell r="GR62"/>
          <cell r="GS62"/>
          <cell r="GT62"/>
          <cell r="GU62"/>
          <cell r="GV62"/>
          <cell r="GW62"/>
          <cell r="GX62"/>
          <cell r="GY62"/>
          <cell r="GZ62"/>
          <cell r="HA62"/>
          <cell r="HB62"/>
          <cell r="HC62"/>
          <cell r="HD62"/>
          <cell r="HE62"/>
          <cell r="HF62"/>
          <cell r="HG62"/>
          <cell r="HH62"/>
          <cell r="HI62"/>
          <cell r="HJ62"/>
          <cell r="HK62"/>
          <cell r="HL62"/>
          <cell r="HM62"/>
          <cell r="HN62">
            <v>1156.8399999999999</v>
          </cell>
          <cell r="HO62">
            <v>1052.1600000000001</v>
          </cell>
          <cell r="HP62"/>
          <cell r="HQ62"/>
          <cell r="HR62">
            <v>1052.1600000000001</v>
          </cell>
          <cell r="HS62"/>
          <cell r="HT62"/>
          <cell r="HU62"/>
          <cell r="HV62">
            <v>197.52</v>
          </cell>
          <cell r="HW62">
            <v>197.52</v>
          </cell>
          <cell r="HX62">
            <v>0</v>
          </cell>
          <cell r="HY62"/>
          <cell r="IA62">
            <v>0</v>
          </cell>
          <cell r="IB62">
            <v>0</v>
          </cell>
          <cell r="IC62"/>
          <cell r="IG62"/>
          <cell r="IH62"/>
          <cell r="II62">
            <v>2185.6999999999998</v>
          </cell>
          <cell r="IJ62">
            <v>9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2200</v>
          </cell>
          <cell r="IP62" t="str">
            <v>OK</v>
          </cell>
        </row>
        <row r="63">
          <cell r="F63" t="str">
            <v>MARTINEZ MURAYARI DE PEREZ INES ROXANA</v>
          </cell>
          <cell r="G63">
            <v>30662</v>
          </cell>
          <cell r="H63" t="str">
            <v>F</v>
          </cell>
          <cell r="I63" t="str">
            <v>COMERCIAL</v>
          </cell>
          <cell r="J63" t="str">
            <v>OFICINA PRINCIPAL</v>
          </cell>
          <cell r="K63" t="str">
            <v>01OFP</v>
          </cell>
          <cell r="L63" t="str">
            <v>OFICINA PRINCIPAL</v>
          </cell>
          <cell r="M63">
            <v>100001</v>
          </cell>
          <cell r="N63" t="str">
            <v>Agenciamiento General</v>
          </cell>
          <cell r="O63">
            <v>1</v>
          </cell>
          <cell r="P63" t="str">
            <v>003VE</v>
          </cell>
          <cell r="Q63" t="str">
            <v>VENTAS</v>
          </cell>
          <cell r="R63">
            <v>1</v>
          </cell>
          <cell r="S63" t="str">
            <v>006VEN</v>
          </cell>
          <cell r="T63" t="str">
            <v>COMERCIAL- VENTAS</v>
          </cell>
          <cell r="U63" t="str">
            <v>EMPLEADO</v>
          </cell>
          <cell r="V63" t="str">
            <v>CUSTOMER SERVICE EXPORTACIÓN</v>
          </cell>
          <cell r="W63" t="str">
            <v>INDETERMINADO</v>
          </cell>
          <cell r="X63"/>
          <cell r="Y63" t="str">
            <v>BANCO INTERBANK</v>
          </cell>
          <cell r="Z63" t="str">
            <v>00320101314974160618</v>
          </cell>
          <cell r="AA63"/>
          <cell r="AB63"/>
          <cell r="AC63">
            <v>43252</v>
          </cell>
          <cell r="AD63"/>
          <cell r="AE63"/>
          <cell r="AF63" t="str">
            <v>PROFUTURO MIXTA</v>
          </cell>
          <cell r="AG63" t="str">
            <v>606600IMMTA5</v>
          </cell>
          <cell r="AH63"/>
          <cell r="AI63"/>
          <cell r="AJ63"/>
          <cell r="AK63"/>
          <cell r="AL63"/>
          <cell r="AM63"/>
          <cell r="AN63"/>
          <cell r="AO63"/>
          <cell r="AP63" t="str">
            <v>SI</v>
          </cell>
          <cell r="AQ63"/>
          <cell r="AR63" t="str">
            <v/>
          </cell>
          <cell r="AS63" t="str">
            <v>SI</v>
          </cell>
          <cell r="AT63">
            <v>4300</v>
          </cell>
          <cell r="AU63">
            <v>17</v>
          </cell>
          <cell r="AV63">
            <v>0</v>
          </cell>
          <cell r="AW63">
            <v>6</v>
          </cell>
          <cell r="AX63"/>
          <cell r="AY63"/>
          <cell r="AZ63">
            <v>7</v>
          </cell>
          <cell r="BA63">
            <v>0</v>
          </cell>
          <cell r="BB63"/>
          <cell r="BC63"/>
          <cell r="BD63"/>
          <cell r="BE63"/>
          <cell r="BF63"/>
          <cell r="BG63"/>
          <cell r="BH63">
            <v>0</v>
          </cell>
          <cell r="BI63"/>
          <cell r="BJ63"/>
          <cell r="BK63"/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/>
          <cell r="BQ63"/>
          <cell r="BR63"/>
          <cell r="BS63"/>
          <cell r="BT63">
            <v>8.8600000000000012</v>
          </cell>
          <cell r="BU63">
            <v>136</v>
          </cell>
          <cell r="BV63">
            <v>2436.666666666667</v>
          </cell>
          <cell r="BW63">
            <v>113</v>
          </cell>
          <cell r="BX63">
            <v>0</v>
          </cell>
          <cell r="BY63">
            <v>882.6</v>
          </cell>
          <cell r="BZ63">
            <v>0</v>
          </cell>
          <cell r="CA63">
            <v>0</v>
          </cell>
          <cell r="CB63">
            <v>1003.3333333333334</v>
          </cell>
          <cell r="CC63"/>
          <cell r="CD63"/>
          <cell r="CE63"/>
          <cell r="CF63"/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/>
          <cell r="CP63"/>
          <cell r="CQ63"/>
          <cell r="CR63">
            <v>200</v>
          </cell>
          <cell r="CS63"/>
          <cell r="CT63"/>
          <cell r="CU63"/>
          <cell r="CV63"/>
          <cell r="CW63"/>
          <cell r="CX63">
            <v>0</v>
          </cell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>
            <v>0</v>
          </cell>
          <cell r="DJ63"/>
          <cell r="DK63"/>
          <cell r="DL63"/>
          <cell r="DM63"/>
          <cell r="DN63"/>
          <cell r="DO63"/>
          <cell r="DP63"/>
          <cell r="DQ63"/>
          <cell r="DR63"/>
          <cell r="DS63"/>
          <cell r="DT63"/>
          <cell r="DU63"/>
          <cell r="DV63"/>
          <cell r="DW63"/>
          <cell r="DX63"/>
          <cell r="DY63"/>
          <cell r="DZ63"/>
          <cell r="EA63"/>
          <cell r="EB63"/>
          <cell r="EC63"/>
          <cell r="ED63"/>
          <cell r="EE63">
            <v>6732</v>
          </cell>
          <cell r="EF63"/>
          <cell r="EG63"/>
          <cell r="EH63"/>
          <cell r="EI63"/>
          <cell r="EJ63"/>
          <cell r="EK63"/>
          <cell r="EL63"/>
          <cell r="EM63"/>
          <cell r="EN63"/>
          <cell r="EO63"/>
          <cell r="EP63"/>
          <cell r="EQ63"/>
          <cell r="ER63"/>
          <cell r="ES63"/>
          <cell r="ET63"/>
          <cell r="EU63"/>
          <cell r="EV63"/>
          <cell r="EW63"/>
          <cell r="EX63"/>
          <cell r="EY63"/>
          <cell r="EZ63"/>
          <cell r="FA63"/>
          <cell r="FB63"/>
          <cell r="FC63"/>
          <cell r="FD63"/>
          <cell r="FE63"/>
          <cell r="FF63"/>
          <cell r="FG63"/>
          <cell r="FH63">
            <v>4476.8600000000006</v>
          </cell>
          <cell r="FI63">
            <v>11367.6</v>
          </cell>
          <cell r="FJ63">
            <v>447.69</v>
          </cell>
          <cell r="FK63">
            <v>0</v>
          </cell>
          <cell r="FL63">
            <v>61.33</v>
          </cell>
          <cell r="FM63">
            <v>0</v>
          </cell>
          <cell r="FN63">
            <v>1108.83</v>
          </cell>
          <cell r="FO63"/>
          <cell r="FP63">
            <v>158.74</v>
          </cell>
          <cell r="FQ63">
            <v>0</v>
          </cell>
          <cell r="FR63"/>
          <cell r="FS63"/>
          <cell r="FT63"/>
          <cell r="FU63">
            <v>1765.2</v>
          </cell>
          <cell r="FV63"/>
          <cell r="FW63"/>
          <cell r="FX63"/>
          <cell r="FY63"/>
          <cell r="FZ63">
            <v>6732</v>
          </cell>
          <cell r="GA63"/>
          <cell r="GB63"/>
          <cell r="GC63"/>
          <cell r="GD63"/>
          <cell r="GE63"/>
          <cell r="GF63"/>
          <cell r="GG63"/>
          <cell r="GH63"/>
          <cell r="GI63">
            <v>0</v>
          </cell>
          <cell r="GJ63">
            <v>0</v>
          </cell>
          <cell r="GK63"/>
          <cell r="GL63">
            <v>396.63</v>
          </cell>
          <cell r="GM63"/>
          <cell r="GN63">
            <v>145.97999999999999</v>
          </cell>
          <cell r="GO63">
            <v>0</v>
          </cell>
          <cell r="GP63"/>
          <cell r="GQ63"/>
          <cell r="GR63"/>
          <cell r="GS63"/>
          <cell r="GT63"/>
          <cell r="GU63"/>
          <cell r="GV63"/>
          <cell r="GW63"/>
          <cell r="GX63"/>
          <cell r="GY63"/>
          <cell r="GZ63"/>
          <cell r="HA63"/>
          <cell r="HB63"/>
          <cell r="HC63"/>
          <cell r="HD63"/>
          <cell r="HE63"/>
          <cell r="HF63"/>
          <cell r="HG63"/>
          <cell r="HH63"/>
          <cell r="HI63"/>
          <cell r="HJ63"/>
          <cell r="HK63"/>
          <cell r="HL63"/>
          <cell r="HM63"/>
          <cell r="HN63">
            <v>10816.4</v>
          </cell>
          <cell r="HO63">
            <v>551.20000000000005</v>
          </cell>
          <cell r="HP63"/>
          <cell r="HQ63"/>
          <cell r="HR63">
            <v>551.20000000000005</v>
          </cell>
          <cell r="HS63"/>
          <cell r="HT63"/>
          <cell r="HU63"/>
          <cell r="HV63">
            <v>302.19</v>
          </cell>
          <cell r="HW63">
            <v>402.92</v>
          </cell>
          <cell r="HX63">
            <v>100.73</v>
          </cell>
          <cell r="HY63"/>
          <cell r="IA63">
            <v>550</v>
          </cell>
          <cell r="IB63">
            <v>100.73</v>
          </cell>
          <cell r="IC63"/>
          <cell r="IG63"/>
          <cell r="IH63"/>
          <cell r="II63">
            <v>4276.8600000000006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6932</v>
          </cell>
          <cell r="IO63">
            <v>4413</v>
          </cell>
          <cell r="IP63" t="str">
            <v>OK</v>
          </cell>
        </row>
        <row r="64">
          <cell r="F64" t="str">
            <v>MEJIA CAVERO  PAOLA CECILIA</v>
          </cell>
          <cell r="G64">
            <v>29312</v>
          </cell>
          <cell r="H64" t="str">
            <v>F</v>
          </cell>
          <cell r="I64" t="str">
            <v>CONTROL DE EQUIPOS</v>
          </cell>
          <cell r="J64" t="str">
            <v>OFICINA PRINCIPAL</v>
          </cell>
          <cell r="K64" t="str">
            <v>01OFP</v>
          </cell>
          <cell r="L64" t="str">
            <v>OFICINA PRINCIPAL</v>
          </cell>
          <cell r="M64">
            <v>100002</v>
          </cell>
          <cell r="N64" t="str">
            <v>Agenciamiento Marítimo</v>
          </cell>
          <cell r="O64">
            <v>0</v>
          </cell>
          <cell r="P64" t="str">
            <v>001OP</v>
          </cell>
          <cell r="Q64" t="str">
            <v xml:space="preserve">OPERACIONES </v>
          </cell>
          <cell r="R64">
            <v>0</v>
          </cell>
          <cell r="S64" t="str">
            <v>005CEQ</v>
          </cell>
          <cell r="T64" t="str">
            <v>CONTROL DE EQUIPOS</v>
          </cell>
          <cell r="U64" t="str">
            <v>EMPLEADO</v>
          </cell>
          <cell r="V64" t="str">
            <v>ANALISTA SENIOR DE CONTROL DE EQUIPOS</v>
          </cell>
          <cell r="W64" t="str">
            <v>INDETERMINADO</v>
          </cell>
          <cell r="X64"/>
          <cell r="Y64" t="str">
            <v>BANCO DE CREDITO</v>
          </cell>
          <cell r="Z64" t="str">
            <v>19138538727005</v>
          </cell>
          <cell r="AA64"/>
          <cell r="AB64"/>
          <cell r="AC64">
            <v>42985</v>
          </cell>
          <cell r="AD64"/>
          <cell r="AE64"/>
          <cell r="AF64" t="str">
            <v>HABITAT</v>
          </cell>
          <cell r="AG64" t="str">
            <v>593100PMCIE0</v>
          </cell>
          <cell r="AH64"/>
          <cell r="AI64"/>
          <cell r="AJ64"/>
          <cell r="AK64"/>
          <cell r="AL64"/>
          <cell r="AM64"/>
          <cell r="AN64"/>
          <cell r="AO64"/>
          <cell r="AP64" t="str">
            <v>NO</v>
          </cell>
          <cell r="AQ64"/>
          <cell r="AR64" t="str">
            <v/>
          </cell>
          <cell r="AS64" t="str">
            <v>SI</v>
          </cell>
          <cell r="AT64">
            <v>5040</v>
          </cell>
          <cell r="AU64">
            <v>25</v>
          </cell>
          <cell r="AV64">
            <v>0</v>
          </cell>
          <cell r="AW64">
            <v>5</v>
          </cell>
          <cell r="AX64"/>
          <cell r="AY64"/>
          <cell r="AZ64">
            <v>0</v>
          </cell>
          <cell r="BA64">
            <v>0</v>
          </cell>
          <cell r="BB64"/>
          <cell r="BC64"/>
          <cell r="BD64"/>
          <cell r="BE64"/>
          <cell r="BF64"/>
          <cell r="BG64"/>
          <cell r="BH64">
            <v>0</v>
          </cell>
          <cell r="BI64"/>
          <cell r="BJ64"/>
          <cell r="BK64"/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/>
          <cell r="BQ64"/>
          <cell r="BR64"/>
          <cell r="BS64"/>
          <cell r="BT64">
            <v>0</v>
          </cell>
          <cell r="BU64">
            <v>200</v>
          </cell>
          <cell r="BV64">
            <v>4200</v>
          </cell>
          <cell r="BW64">
            <v>113</v>
          </cell>
          <cell r="BX64">
            <v>0</v>
          </cell>
          <cell r="BY64">
            <v>883.58</v>
          </cell>
          <cell r="BZ64">
            <v>0</v>
          </cell>
          <cell r="CA64">
            <v>0</v>
          </cell>
          <cell r="CB64">
            <v>0</v>
          </cell>
          <cell r="CC64"/>
          <cell r="CD64"/>
          <cell r="CE64"/>
          <cell r="CF64"/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/>
          <cell r="CP64"/>
          <cell r="CQ64"/>
          <cell r="CR64"/>
          <cell r="CS64"/>
          <cell r="CT64"/>
          <cell r="CU64"/>
          <cell r="CV64"/>
          <cell r="CW64"/>
          <cell r="CX64">
            <v>0</v>
          </cell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>
            <v>0</v>
          </cell>
          <cell r="DJ64"/>
          <cell r="DK64"/>
          <cell r="DL64"/>
          <cell r="DM64"/>
          <cell r="DN64"/>
          <cell r="DO64"/>
          <cell r="DP64"/>
          <cell r="DQ64"/>
          <cell r="DR64"/>
          <cell r="DS64"/>
          <cell r="DT64"/>
          <cell r="DU64"/>
          <cell r="DV64"/>
          <cell r="DW64"/>
          <cell r="DX64"/>
          <cell r="DY64"/>
          <cell r="DZ64"/>
          <cell r="EA64"/>
          <cell r="EB64"/>
          <cell r="EC64"/>
          <cell r="ED64"/>
          <cell r="EE64"/>
          <cell r="EF64"/>
          <cell r="EG64"/>
          <cell r="EH64"/>
          <cell r="EI64"/>
          <cell r="EJ64"/>
          <cell r="EK64"/>
          <cell r="EL64"/>
          <cell r="EM64"/>
          <cell r="EN64"/>
          <cell r="EO64"/>
          <cell r="EP64"/>
          <cell r="EQ64"/>
          <cell r="ER64"/>
          <cell r="ES64"/>
          <cell r="ET64"/>
          <cell r="EU64"/>
          <cell r="EV64"/>
          <cell r="EW64"/>
          <cell r="EX64"/>
          <cell r="EY64"/>
          <cell r="EZ64"/>
          <cell r="FA64"/>
          <cell r="FB64"/>
          <cell r="FC64"/>
          <cell r="FD64"/>
          <cell r="FE64"/>
          <cell r="FF64"/>
          <cell r="FG64"/>
          <cell r="FH64">
            <v>5196.58</v>
          </cell>
          <cell r="FI64">
            <v>5196.58</v>
          </cell>
          <cell r="FJ64">
            <v>519.66</v>
          </cell>
          <cell r="FK64">
            <v>76.39</v>
          </cell>
          <cell r="FL64">
            <v>71.19</v>
          </cell>
          <cell r="FM64">
            <v>0</v>
          </cell>
          <cell r="FN64">
            <v>268.27999999999997</v>
          </cell>
          <cell r="FO64"/>
          <cell r="FP64">
            <v>0</v>
          </cell>
          <cell r="FQ64">
            <v>0</v>
          </cell>
          <cell r="FR64"/>
          <cell r="FS64"/>
          <cell r="FT64"/>
          <cell r="FU64">
            <v>2061.2000000000003</v>
          </cell>
          <cell r="FV64"/>
          <cell r="FW64"/>
          <cell r="FX64"/>
          <cell r="FY64"/>
          <cell r="FZ64"/>
          <cell r="GA64"/>
          <cell r="GB64"/>
          <cell r="GC64"/>
          <cell r="GD64"/>
          <cell r="GE64"/>
          <cell r="GF64"/>
          <cell r="GG64"/>
          <cell r="GH64"/>
          <cell r="GI64">
            <v>0</v>
          </cell>
          <cell r="GJ64">
            <v>0</v>
          </cell>
          <cell r="GK64"/>
          <cell r="GL64">
            <v>0</v>
          </cell>
          <cell r="GM64"/>
          <cell r="GN64">
            <v>102.19</v>
          </cell>
          <cell r="GO64">
            <v>0</v>
          </cell>
          <cell r="GP64"/>
          <cell r="GQ64"/>
          <cell r="GR64"/>
          <cell r="GS64"/>
          <cell r="GT64"/>
          <cell r="GU64"/>
          <cell r="GV64"/>
          <cell r="GW64"/>
          <cell r="GX64"/>
          <cell r="GY64"/>
          <cell r="GZ64"/>
          <cell r="HA64"/>
          <cell r="HB64"/>
          <cell r="HC64"/>
          <cell r="HD64"/>
          <cell r="HE64"/>
          <cell r="HF64"/>
          <cell r="HG64"/>
          <cell r="HH64"/>
          <cell r="HI64"/>
          <cell r="HJ64"/>
          <cell r="HK64"/>
          <cell r="HL64"/>
          <cell r="HM64"/>
          <cell r="HN64">
            <v>3098.91</v>
          </cell>
          <cell r="HO64">
            <v>2097.67</v>
          </cell>
          <cell r="HP64"/>
          <cell r="HQ64"/>
          <cell r="HR64">
            <v>2097.67</v>
          </cell>
          <cell r="HS64"/>
          <cell r="HT64"/>
          <cell r="HU64"/>
          <cell r="HV64">
            <v>467.69</v>
          </cell>
          <cell r="HW64">
            <v>467.69</v>
          </cell>
          <cell r="HX64">
            <v>0</v>
          </cell>
          <cell r="HY64"/>
          <cell r="IA64">
            <v>0</v>
          </cell>
          <cell r="IB64">
            <v>0</v>
          </cell>
          <cell r="IC64"/>
          <cell r="IG64"/>
          <cell r="IH64"/>
          <cell r="II64">
            <v>5196.58</v>
          </cell>
          <cell r="IJ64">
            <v>0</v>
          </cell>
          <cell r="IK64">
            <v>0</v>
          </cell>
          <cell r="IL64">
            <v>0</v>
          </cell>
          <cell r="IM64">
            <v>0</v>
          </cell>
          <cell r="IN64">
            <v>0</v>
          </cell>
          <cell r="IO64">
            <v>5153</v>
          </cell>
          <cell r="IP64" t="str">
            <v>OK</v>
          </cell>
        </row>
        <row r="65">
          <cell r="F65" t="str">
            <v>MOSCAYZA NAZARIO STEPHANIE JULIANA</v>
          </cell>
          <cell r="G65">
            <v>33405</v>
          </cell>
          <cell r="H65" t="str">
            <v>F</v>
          </cell>
          <cell r="I65" t="str">
            <v>CONTABILIDAD</v>
          </cell>
          <cell r="J65" t="str">
            <v>OFICINA PRINCIPAL</v>
          </cell>
          <cell r="K65" t="str">
            <v>01OFP</v>
          </cell>
          <cell r="L65" t="str">
            <v>OFICINA PRINCIPAL</v>
          </cell>
          <cell r="M65">
            <v>100001</v>
          </cell>
          <cell r="N65" t="str">
            <v>Agenciamiento General</v>
          </cell>
          <cell r="O65">
            <v>1</v>
          </cell>
          <cell r="P65" t="str">
            <v>002AD</v>
          </cell>
          <cell r="Q65" t="str">
            <v>ADMINISTRACION</v>
          </cell>
          <cell r="R65">
            <v>1</v>
          </cell>
          <cell r="S65" t="str">
            <v>007CON</v>
          </cell>
          <cell r="T65" t="str">
            <v>CONTABILIDAD</v>
          </cell>
          <cell r="U65" t="str">
            <v>EMPLEADO</v>
          </cell>
          <cell r="V65" t="str">
            <v>ASISTENTE DE CONTABILIDAD</v>
          </cell>
          <cell r="W65" t="str">
            <v>POR INCREMENTO DE ACTIVIDADES</v>
          </cell>
          <cell r="X65"/>
          <cell r="Y65" t="str">
            <v>BANCO DE CREDITO</v>
          </cell>
          <cell r="Z65" t="str">
            <v>19196721929016</v>
          </cell>
          <cell r="AA65"/>
          <cell r="AB65"/>
          <cell r="AC65">
            <v>45292</v>
          </cell>
          <cell r="AD65"/>
          <cell r="AE65"/>
          <cell r="AF65" t="str">
            <v>PROFUTURO</v>
          </cell>
          <cell r="AG65" t="str">
            <v>634030SMNCA1</v>
          </cell>
          <cell r="AH65"/>
          <cell r="AI65"/>
          <cell r="AJ65"/>
          <cell r="AK65"/>
          <cell r="AL65">
            <v>200</v>
          </cell>
          <cell r="AM65"/>
          <cell r="AN65"/>
          <cell r="AO65"/>
          <cell r="AP65" t="str">
            <v>SI</v>
          </cell>
          <cell r="AQ65"/>
          <cell r="AR65" t="str">
            <v/>
          </cell>
          <cell r="AS65" t="str">
            <v>SI</v>
          </cell>
          <cell r="AT65">
            <v>2500</v>
          </cell>
          <cell r="AU65">
            <v>21</v>
          </cell>
          <cell r="AV65">
            <v>1</v>
          </cell>
          <cell r="AW65">
            <v>8</v>
          </cell>
          <cell r="AX65"/>
          <cell r="AY65"/>
          <cell r="AZ65">
            <v>0</v>
          </cell>
          <cell r="BA65">
            <v>0</v>
          </cell>
          <cell r="BB65"/>
          <cell r="BC65"/>
          <cell r="BD65"/>
          <cell r="BE65"/>
          <cell r="BF65"/>
          <cell r="BG65"/>
          <cell r="BH65">
            <v>0</v>
          </cell>
          <cell r="BI65"/>
          <cell r="BJ65"/>
          <cell r="BK65"/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/>
          <cell r="BQ65"/>
          <cell r="BR65"/>
          <cell r="BS65"/>
          <cell r="BT65">
            <v>5.7900000000000009</v>
          </cell>
          <cell r="BU65">
            <v>168</v>
          </cell>
          <cell r="BV65">
            <v>1750</v>
          </cell>
          <cell r="BW65">
            <v>113</v>
          </cell>
          <cell r="BX65">
            <v>83.333333333333329</v>
          </cell>
          <cell r="BY65">
            <v>696.8</v>
          </cell>
          <cell r="BZ65">
            <v>0</v>
          </cell>
          <cell r="CA65">
            <v>0</v>
          </cell>
          <cell r="CB65">
            <v>0</v>
          </cell>
          <cell r="CC65"/>
          <cell r="CD65"/>
          <cell r="CE65"/>
          <cell r="CF65"/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/>
          <cell r="CP65"/>
          <cell r="CQ65"/>
          <cell r="CR65"/>
          <cell r="CS65"/>
          <cell r="CT65"/>
          <cell r="CU65"/>
          <cell r="CV65"/>
          <cell r="CW65"/>
          <cell r="CX65">
            <v>0</v>
          </cell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>
            <v>140</v>
          </cell>
          <cell r="DJ65"/>
          <cell r="DK65"/>
          <cell r="DL65"/>
          <cell r="DM65"/>
          <cell r="DN65"/>
          <cell r="DO65"/>
          <cell r="DP65"/>
          <cell r="DQ65"/>
          <cell r="DR65"/>
          <cell r="DS65"/>
          <cell r="DT65"/>
          <cell r="DU65"/>
          <cell r="DV65"/>
          <cell r="DW65"/>
          <cell r="DX65"/>
          <cell r="DY65"/>
          <cell r="DZ65"/>
          <cell r="EA65"/>
          <cell r="EB65"/>
          <cell r="EC65"/>
          <cell r="ED65"/>
          <cell r="EE65"/>
          <cell r="EF65"/>
          <cell r="EG65"/>
          <cell r="EH65"/>
          <cell r="EI65"/>
          <cell r="EJ65"/>
          <cell r="EK65"/>
          <cell r="EL65"/>
          <cell r="EM65"/>
          <cell r="EN65"/>
          <cell r="EO65"/>
          <cell r="EP65"/>
          <cell r="EQ65"/>
          <cell r="ER65"/>
          <cell r="ES65"/>
          <cell r="ET65"/>
          <cell r="EU65"/>
          <cell r="EV65"/>
          <cell r="EW65"/>
          <cell r="EX65"/>
          <cell r="EY65"/>
          <cell r="EZ65"/>
          <cell r="FA65"/>
          <cell r="FB65"/>
          <cell r="FC65"/>
          <cell r="FD65"/>
          <cell r="FE65"/>
          <cell r="FF65"/>
          <cell r="FG65"/>
          <cell r="FH65">
            <v>2582.8233333333333</v>
          </cell>
          <cell r="FI65">
            <v>2783.1333333333332</v>
          </cell>
          <cell r="FJ65">
            <v>258.27999999999997</v>
          </cell>
          <cell r="FK65">
            <v>43.65</v>
          </cell>
          <cell r="FL65">
            <v>35.380000000000003</v>
          </cell>
          <cell r="FM65">
            <v>0</v>
          </cell>
          <cell r="FN65">
            <v>4.68</v>
          </cell>
          <cell r="FO65"/>
          <cell r="FP65">
            <v>60.31</v>
          </cell>
          <cell r="FQ65">
            <v>0</v>
          </cell>
          <cell r="FR65"/>
          <cell r="FS65"/>
          <cell r="FT65"/>
          <cell r="FU65">
            <v>1125.2</v>
          </cell>
          <cell r="FV65"/>
          <cell r="FW65"/>
          <cell r="FX65"/>
          <cell r="FY65"/>
          <cell r="FZ65"/>
          <cell r="GA65"/>
          <cell r="GB65"/>
          <cell r="GC65"/>
          <cell r="GD65"/>
          <cell r="GE65"/>
          <cell r="GF65"/>
          <cell r="GG65"/>
          <cell r="GH65"/>
          <cell r="GI65">
            <v>0</v>
          </cell>
          <cell r="GJ65">
            <v>0</v>
          </cell>
          <cell r="GK65"/>
          <cell r="GL65">
            <v>263.42</v>
          </cell>
          <cell r="GM65"/>
          <cell r="GN65">
            <v>0</v>
          </cell>
          <cell r="GO65">
            <v>0</v>
          </cell>
          <cell r="GP65"/>
          <cell r="GQ65"/>
          <cell r="GR65"/>
          <cell r="GS65"/>
          <cell r="GT65"/>
          <cell r="GU65"/>
          <cell r="GV65"/>
          <cell r="GW65"/>
          <cell r="GX65"/>
          <cell r="GY65"/>
          <cell r="GZ65"/>
          <cell r="HA65"/>
          <cell r="HB65"/>
          <cell r="HC65"/>
          <cell r="HD65"/>
          <cell r="HE65"/>
          <cell r="HF65"/>
          <cell r="HG65"/>
          <cell r="HH65"/>
          <cell r="HI65"/>
          <cell r="HJ65"/>
          <cell r="HK65"/>
          <cell r="HL65"/>
          <cell r="HM65"/>
          <cell r="HN65">
            <v>1790.92</v>
          </cell>
          <cell r="HO65">
            <v>992.21</v>
          </cell>
          <cell r="HP65"/>
          <cell r="HQ65"/>
          <cell r="HR65">
            <v>992.21</v>
          </cell>
          <cell r="HS65"/>
          <cell r="HT65"/>
          <cell r="HU65"/>
          <cell r="HV65">
            <v>174.33749999999998</v>
          </cell>
          <cell r="HW65">
            <v>232.45</v>
          </cell>
          <cell r="HX65">
            <v>58.112499999999997</v>
          </cell>
          <cell r="HY65"/>
          <cell r="IA65">
            <v>550</v>
          </cell>
          <cell r="IB65">
            <v>58.112499999999997</v>
          </cell>
          <cell r="IC65"/>
          <cell r="IG65"/>
          <cell r="IH65"/>
          <cell r="II65">
            <v>2582.8233333333333</v>
          </cell>
          <cell r="IJ65">
            <v>0</v>
          </cell>
          <cell r="IK65">
            <v>0</v>
          </cell>
          <cell r="IL65">
            <v>140</v>
          </cell>
          <cell r="IM65">
            <v>0</v>
          </cell>
          <cell r="IN65">
            <v>0</v>
          </cell>
          <cell r="IO65">
            <v>2613</v>
          </cell>
          <cell r="IP65" t="str">
            <v>OK</v>
          </cell>
        </row>
        <row r="66">
          <cell r="F66" t="str">
            <v>MURGA ESPINOZA YAJAIRA LISBEL</v>
          </cell>
          <cell r="G66">
            <v>33682</v>
          </cell>
          <cell r="H66" t="str">
            <v>F</v>
          </cell>
          <cell r="I66" t="str">
            <v>TALENTO HUMANO</v>
          </cell>
          <cell r="J66" t="str">
            <v>OFICINA PRINCIPAL</v>
          </cell>
          <cell r="K66" t="str">
            <v>01OFP</v>
          </cell>
          <cell r="L66" t="str">
            <v>OFICINA PRINCIPAL</v>
          </cell>
          <cell r="M66">
            <v>100001</v>
          </cell>
          <cell r="N66" t="str">
            <v>Agenciamiento General</v>
          </cell>
          <cell r="O66">
            <v>1</v>
          </cell>
          <cell r="P66" t="str">
            <v>001OP</v>
          </cell>
          <cell r="Q66" t="str">
            <v>ADMINISTRACION</v>
          </cell>
          <cell r="R66">
            <v>1</v>
          </cell>
          <cell r="S66" t="str">
            <v>003DVB</v>
          </cell>
          <cell r="T66" t="str">
            <v>TALENTO HUMANO</v>
          </cell>
          <cell r="U66" t="str">
            <v>EMPLEADO</v>
          </cell>
          <cell r="V66" t="str">
            <v>COORDINADORA DE NOMINAS Y ADMINISTRACION DE PERSONAL</v>
          </cell>
          <cell r="W66" t="str">
            <v>POR INCREMENTO DE ACTIVIDADES</v>
          </cell>
          <cell r="X66"/>
          <cell r="Y66" t="str">
            <v>BANCO DE CREDITO</v>
          </cell>
          <cell r="Z66" t="str">
            <v>19494014513053</v>
          </cell>
          <cell r="AA66"/>
          <cell r="AB66"/>
          <cell r="AC66">
            <v>45964</v>
          </cell>
          <cell r="AD66"/>
          <cell r="AE66"/>
          <cell r="AF66" t="str">
            <v>INTEGRA</v>
          </cell>
          <cell r="AG66" t="str">
            <v>636800YMEGI1</v>
          </cell>
          <cell r="AH66"/>
          <cell r="AI66"/>
          <cell r="AJ66"/>
          <cell r="AK66"/>
          <cell r="AL66"/>
          <cell r="AM66"/>
          <cell r="AN66"/>
          <cell r="AO66"/>
          <cell r="AP66" t="str">
            <v>NO</v>
          </cell>
          <cell r="AQ66"/>
          <cell r="AR66" t="str">
            <v/>
          </cell>
          <cell r="AS66" t="str">
            <v>NO</v>
          </cell>
          <cell r="AT66">
            <v>5000</v>
          </cell>
          <cell r="AU66">
            <v>30</v>
          </cell>
          <cell r="AV66">
            <v>0</v>
          </cell>
          <cell r="AW66">
            <v>0</v>
          </cell>
          <cell r="AX66"/>
          <cell r="AY66"/>
          <cell r="AZ66">
            <v>0</v>
          </cell>
          <cell r="BA66">
            <v>0</v>
          </cell>
          <cell r="BB66"/>
          <cell r="BC66"/>
          <cell r="BD66"/>
          <cell r="BE66"/>
          <cell r="BF66"/>
          <cell r="BG66"/>
          <cell r="BH66">
            <v>6</v>
          </cell>
          <cell r="BI66"/>
          <cell r="BJ66"/>
          <cell r="BK66"/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/>
          <cell r="BQ66"/>
          <cell r="BR66"/>
          <cell r="BS66"/>
          <cell r="BT66">
            <v>0</v>
          </cell>
          <cell r="BU66">
            <v>240</v>
          </cell>
          <cell r="BV66">
            <v>5000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/>
          <cell r="CD66"/>
          <cell r="CE66"/>
          <cell r="CF66"/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/>
          <cell r="CP66"/>
          <cell r="CQ66"/>
          <cell r="CR66"/>
          <cell r="CS66"/>
          <cell r="CT66"/>
          <cell r="CU66"/>
          <cell r="CV66"/>
          <cell r="CW66"/>
          <cell r="CX66">
            <v>54</v>
          </cell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>
            <v>0</v>
          </cell>
          <cell r="DJ66"/>
          <cell r="DK66"/>
          <cell r="DL66"/>
          <cell r="DM66"/>
          <cell r="DN66"/>
          <cell r="DO66"/>
          <cell r="DP66"/>
          <cell r="DQ66"/>
          <cell r="DR66"/>
          <cell r="DS66"/>
          <cell r="DT66"/>
          <cell r="DU66"/>
          <cell r="DV66"/>
          <cell r="DW66"/>
          <cell r="DX66"/>
          <cell r="DY66"/>
          <cell r="DZ66"/>
          <cell r="EA66"/>
          <cell r="EB66"/>
          <cell r="EC66"/>
          <cell r="ED66"/>
          <cell r="EE66"/>
          <cell r="EF66"/>
          <cell r="EG66"/>
          <cell r="EH66"/>
          <cell r="EI66"/>
          <cell r="EJ66"/>
          <cell r="EK66"/>
          <cell r="EL66"/>
          <cell r="EM66"/>
          <cell r="EN66"/>
          <cell r="EO66"/>
          <cell r="EP66"/>
          <cell r="EQ66"/>
          <cell r="ER66"/>
          <cell r="ES66"/>
          <cell r="ET66"/>
          <cell r="EU66"/>
          <cell r="EV66"/>
          <cell r="EW66"/>
          <cell r="EX66"/>
          <cell r="EY66"/>
          <cell r="EZ66"/>
          <cell r="FA66"/>
          <cell r="FB66"/>
          <cell r="FC66"/>
          <cell r="FD66"/>
          <cell r="FE66"/>
          <cell r="FF66"/>
          <cell r="FG66"/>
          <cell r="FH66">
            <v>5054</v>
          </cell>
          <cell r="FI66">
            <v>5054</v>
          </cell>
          <cell r="FJ66">
            <v>505.4</v>
          </cell>
          <cell r="FK66">
            <v>78.34</v>
          </cell>
          <cell r="FL66">
            <v>69.239999999999995</v>
          </cell>
          <cell r="FM66">
            <v>0</v>
          </cell>
          <cell r="FN66">
            <v>248.91</v>
          </cell>
          <cell r="FO66"/>
          <cell r="FP66">
            <v>0</v>
          </cell>
          <cell r="FQ66">
            <v>0</v>
          </cell>
          <cell r="FR66"/>
          <cell r="FS66"/>
          <cell r="FT66"/>
          <cell r="FU66">
            <v>2000</v>
          </cell>
          <cell r="FV66"/>
          <cell r="FW66"/>
          <cell r="FX66"/>
          <cell r="FY66"/>
          <cell r="FZ66"/>
          <cell r="GA66"/>
          <cell r="GB66"/>
          <cell r="GC66"/>
          <cell r="GD66"/>
          <cell r="GE66"/>
          <cell r="GF66"/>
          <cell r="GG66"/>
          <cell r="GH66"/>
          <cell r="GI66">
            <v>54</v>
          </cell>
          <cell r="GJ66">
            <v>24</v>
          </cell>
          <cell r="GK66"/>
          <cell r="GL66">
            <v>0</v>
          </cell>
          <cell r="GM66"/>
          <cell r="GN66">
            <v>0</v>
          </cell>
          <cell r="GO66">
            <v>0</v>
          </cell>
          <cell r="GP66"/>
          <cell r="GQ66"/>
          <cell r="GR66"/>
          <cell r="GS66"/>
          <cell r="GT66"/>
          <cell r="GU66"/>
          <cell r="GV66"/>
          <cell r="GW66"/>
          <cell r="GX66"/>
          <cell r="GY66"/>
          <cell r="GZ66"/>
          <cell r="HA66"/>
          <cell r="HB66"/>
          <cell r="HC66"/>
          <cell r="HD66"/>
          <cell r="HE66"/>
          <cell r="HF66"/>
          <cell r="HG66"/>
          <cell r="HH66"/>
          <cell r="HI66"/>
          <cell r="HJ66"/>
          <cell r="HK66"/>
          <cell r="HL66"/>
          <cell r="HM66"/>
          <cell r="HN66">
            <v>2979.89</v>
          </cell>
          <cell r="HO66">
            <v>2074.11</v>
          </cell>
          <cell r="HP66"/>
          <cell r="HQ66"/>
          <cell r="HR66">
            <v>2074.11</v>
          </cell>
          <cell r="HS66"/>
          <cell r="HT66"/>
          <cell r="HU66"/>
          <cell r="HV66">
            <v>454.86</v>
          </cell>
          <cell r="HW66">
            <v>454.86</v>
          </cell>
          <cell r="HX66">
            <v>0</v>
          </cell>
          <cell r="HY66"/>
          <cell r="IA66">
            <v>0</v>
          </cell>
          <cell r="IB66">
            <v>0</v>
          </cell>
          <cell r="IC66"/>
          <cell r="IG66"/>
          <cell r="IH66"/>
          <cell r="II66">
            <v>5000</v>
          </cell>
          <cell r="IJ66">
            <v>54</v>
          </cell>
          <cell r="IK66">
            <v>0</v>
          </cell>
          <cell r="IL66">
            <v>0</v>
          </cell>
          <cell r="IM66">
            <v>0</v>
          </cell>
          <cell r="IN66">
            <v>0</v>
          </cell>
          <cell r="IO66">
            <v>5000</v>
          </cell>
          <cell r="IP66" t="str">
            <v>OK</v>
          </cell>
        </row>
        <row r="67">
          <cell r="F67" t="str">
            <v>OLAYA RAMOS GLADYS MARLENY</v>
          </cell>
          <cell r="G67">
            <v>29365</v>
          </cell>
          <cell r="H67" t="str">
            <v>F</v>
          </cell>
          <cell r="I67" t="str">
            <v>FACTURACION Y COBRANZA</v>
          </cell>
          <cell r="J67" t="str">
            <v>OFICINA PRINCIPAL</v>
          </cell>
          <cell r="K67" t="str">
            <v>01OFP</v>
          </cell>
          <cell r="L67" t="str">
            <v>OFICINA PRINCIPAL</v>
          </cell>
          <cell r="M67">
            <v>100001</v>
          </cell>
          <cell r="N67" t="str">
            <v>Agenciamiento General</v>
          </cell>
          <cell r="O67">
            <v>1</v>
          </cell>
          <cell r="P67" t="str">
            <v>001OP</v>
          </cell>
          <cell r="Q67" t="str">
            <v>ADMINISTRACION</v>
          </cell>
          <cell r="R67">
            <v>1</v>
          </cell>
          <cell r="S67" t="str">
            <v>003DVB</v>
          </cell>
          <cell r="T67" t="str">
            <v>ADMINISTRACION</v>
          </cell>
          <cell r="U67" t="str">
            <v>EMPLEADO</v>
          </cell>
          <cell r="V67" t="str">
            <v>JEFE DE COBRANZAS Y FACTURACIÓN</v>
          </cell>
          <cell r="W67" t="str">
            <v>POR INCREMENTO DE ACTIVIDADES</v>
          </cell>
          <cell r="X67"/>
          <cell r="Y67" t="str">
            <v>BANCO DE CREDITO</v>
          </cell>
          <cell r="Z67" t="str">
            <v>19326588368035</v>
          </cell>
          <cell r="AA67"/>
          <cell r="AB67"/>
          <cell r="AC67">
            <v>45992</v>
          </cell>
          <cell r="AD67"/>
          <cell r="AE67"/>
          <cell r="AF67" t="str">
            <v>PRIMA</v>
          </cell>
          <cell r="AG67" t="str">
            <v>593630GORYO0</v>
          </cell>
          <cell r="AH67"/>
          <cell r="AI67"/>
          <cell r="AJ67"/>
          <cell r="AK67"/>
          <cell r="AL67"/>
          <cell r="AM67"/>
          <cell r="AN67"/>
          <cell r="AO67"/>
          <cell r="AP67" t="str">
            <v>NO</v>
          </cell>
          <cell r="AQ67"/>
          <cell r="AR67" t="str">
            <v/>
          </cell>
          <cell r="AS67" t="str">
            <v>NO</v>
          </cell>
          <cell r="AT67">
            <v>6500</v>
          </cell>
          <cell r="AU67">
            <v>30</v>
          </cell>
          <cell r="AV67">
            <v>0</v>
          </cell>
          <cell r="AW67">
            <v>0</v>
          </cell>
          <cell r="AX67"/>
          <cell r="AY67"/>
          <cell r="AZ67">
            <v>0</v>
          </cell>
          <cell r="BA67">
            <v>0</v>
          </cell>
          <cell r="BB67"/>
          <cell r="BC67"/>
          <cell r="BD67"/>
          <cell r="BE67"/>
          <cell r="BF67"/>
          <cell r="BG67"/>
          <cell r="BH67">
            <v>0</v>
          </cell>
          <cell r="BI67"/>
          <cell r="BJ67"/>
          <cell r="BK67"/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/>
          <cell r="BQ67"/>
          <cell r="BR67"/>
          <cell r="BS67"/>
          <cell r="BT67">
            <v>0</v>
          </cell>
          <cell r="BU67">
            <v>240</v>
          </cell>
          <cell r="BV67">
            <v>6500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/>
          <cell r="CD67"/>
          <cell r="CE67"/>
          <cell r="CF67"/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/>
          <cell r="CP67"/>
          <cell r="CQ67"/>
          <cell r="CR67"/>
          <cell r="CS67"/>
          <cell r="CT67"/>
          <cell r="CU67"/>
          <cell r="CV67"/>
          <cell r="CW67"/>
          <cell r="CX67">
            <v>0</v>
          </cell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>
            <v>0</v>
          </cell>
          <cell r="DJ67"/>
          <cell r="DK67"/>
          <cell r="DL67"/>
          <cell r="DM67"/>
          <cell r="DN67"/>
          <cell r="DO67"/>
          <cell r="DP67"/>
          <cell r="DQ67"/>
          <cell r="DR67"/>
          <cell r="DS67"/>
          <cell r="DT67"/>
          <cell r="DU67"/>
          <cell r="DV67"/>
          <cell r="DW67"/>
          <cell r="DX67"/>
          <cell r="DY67"/>
          <cell r="DZ67"/>
          <cell r="EA67"/>
          <cell r="EB67"/>
          <cell r="EC67"/>
          <cell r="ED67"/>
          <cell r="EE67"/>
          <cell r="EF67"/>
          <cell r="EG67"/>
          <cell r="EH67"/>
          <cell r="EI67"/>
          <cell r="EJ67"/>
          <cell r="EK67"/>
          <cell r="EL67"/>
          <cell r="EM67"/>
          <cell r="EN67"/>
          <cell r="EO67"/>
          <cell r="EP67"/>
          <cell r="EQ67"/>
          <cell r="ER67"/>
          <cell r="ES67"/>
          <cell r="ET67"/>
          <cell r="EU67"/>
          <cell r="EV67"/>
          <cell r="EW67"/>
          <cell r="EX67"/>
          <cell r="EY67"/>
          <cell r="EZ67"/>
          <cell r="FA67"/>
          <cell r="FB67"/>
          <cell r="FC67"/>
          <cell r="FD67"/>
          <cell r="FE67"/>
          <cell r="FF67"/>
          <cell r="FG67"/>
          <cell r="FH67">
            <v>6500</v>
          </cell>
          <cell r="FI67">
            <v>6500</v>
          </cell>
          <cell r="FJ67">
            <v>650</v>
          </cell>
          <cell r="FK67">
            <v>104</v>
          </cell>
          <cell r="FL67">
            <v>89.05</v>
          </cell>
          <cell r="FM67">
            <v>0</v>
          </cell>
          <cell r="FN67">
            <v>488.65</v>
          </cell>
          <cell r="FO67"/>
          <cell r="FP67">
            <v>0</v>
          </cell>
          <cell r="FQ67">
            <v>0</v>
          </cell>
          <cell r="FR67"/>
          <cell r="FS67"/>
          <cell r="FT67"/>
          <cell r="FU67">
            <v>2600</v>
          </cell>
          <cell r="FV67"/>
          <cell r="FW67"/>
          <cell r="FX67"/>
          <cell r="FY67"/>
          <cell r="FZ67"/>
          <cell r="GA67"/>
          <cell r="GB67"/>
          <cell r="GC67"/>
          <cell r="GD67"/>
          <cell r="GE67"/>
          <cell r="GF67"/>
          <cell r="GG67"/>
          <cell r="GH67"/>
          <cell r="GI67">
            <v>0</v>
          </cell>
          <cell r="GJ67">
            <v>0</v>
          </cell>
          <cell r="GK67"/>
          <cell r="GL67">
            <v>0</v>
          </cell>
          <cell r="GM67"/>
          <cell r="GN67">
            <v>0</v>
          </cell>
          <cell r="GO67">
            <v>0</v>
          </cell>
          <cell r="GP67"/>
          <cell r="GQ67"/>
          <cell r="GR67"/>
          <cell r="GS67"/>
          <cell r="GT67"/>
          <cell r="GU67"/>
          <cell r="GV67"/>
          <cell r="GW67"/>
          <cell r="GX67"/>
          <cell r="GY67"/>
          <cell r="GZ67"/>
          <cell r="HA67"/>
          <cell r="HB67"/>
          <cell r="HC67"/>
          <cell r="HD67"/>
          <cell r="HE67"/>
          <cell r="HF67"/>
          <cell r="HG67"/>
          <cell r="HH67"/>
          <cell r="HI67"/>
          <cell r="HJ67"/>
          <cell r="HK67"/>
          <cell r="HL67"/>
          <cell r="HM67"/>
          <cell r="HN67">
            <v>3931.7</v>
          </cell>
          <cell r="HO67">
            <v>2568.3000000000002</v>
          </cell>
          <cell r="HP67"/>
          <cell r="HQ67"/>
          <cell r="HR67">
            <v>2568.3000000000002</v>
          </cell>
          <cell r="HS67"/>
          <cell r="HT67"/>
          <cell r="HU67"/>
          <cell r="HV67">
            <v>585</v>
          </cell>
          <cell r="HW67">
            <v>585</v>
          </cell>
          <cell r="HX67">
            <v>0</v>
          </cell>
          <cell r="HY67"/>
          <cell r="IA67">
            <v>0</v>
          </cell>
          <cell r="IB67">
            <v>0</v>
          </cell>
          <cell r="IC67"/>
          <cell r="IG67"/>
          <cell r="IH67"/>
          <cell r="II67">
            <v>6500</v>
          </cell>
          <cell r="IJ67">
            <v>0</v>
          </cell>
          <cell r="IK67">
            <v>0</v>
          </cell>
          <cell r="IL67">
            <v>0</v>
          </cell>
          <cell r="IM67">
            <v>0</v>
          </cell>
          <cell r="IN67">
            <v>0</v>
          </cell>
          <cell r="IO67">
            <v>6500</v>
          </cell>
          <cell r="IP67" t="str">
            <v>OK</v>
          </cell>
        </row>
        <row r="68">
          <cell r="F68" t="str">
            <v>QUINTO CAMAHUALI LISETH CHARO</v>
          </cell>
          <cell r="G68">
            <v>35104</v>
          </cell>
          <cell r="H68" t="str">
            <v>F</v>
          </cell>
          <cell r="I68" t="str">
            <v>ADMINISTRACIÓN</v>
          </cell>
          <cell r="J68" t="str">
            <v>OFICINA PRINCIPAL</v>
          </cell>
          <cell r="K68" t="str">
            <v>01OFP</v>
          </cell>
          <cell r="L68" t="str">
            <v>OFICINA PRINCIPAL</v>
          </cell>
          <cell r="M68">
            <v>100001</v>
          </cell>
          <cell r="N68" t="str">
            <v>Agenciamiento General</v>
          </cell>
          <cell r="O68">
            <v>1</v>
          </cell>
          <cell r="P68" t="str">
            <v>002AD</v>
          </cell>
          <cell r="Q68" t="str">
            <v>ADMINISTRACION</v>
          </cell>
          <cell r="R68">
            <v>1</v>
          </cell>
          <cell r="S68" t="str">
            <v>003DVB</v>
          </cell>
          <cell r="T68" t="str">
            <v>ADMINISTRACION</v>
          </cell>
          <cell r="U68" t="str">
            <v>EMPLEADO</v>
          </cell>
          <cell r="V68" t="str">
            <v>AUXILIAR DE LIMPIEZA</v>
          </cell>
          <cell r="W68" t="str">
            <v>POR INCREMENTO DE ACTIVIDADES</v>
          </cell>
          <cell r="X68"/>
          <cell r="Y68" t="str">
            <v>BANCO DE CREDITO</v>
          </cell>
          <cell r="Z68" t="str">
            <v>19102044654006</v>
          </cell>
          <cell r="AA68"/>
          <cell r="AB68"/>
          <cell r="AC68">
            <v>45689</v>
          </cell>
          <cell r="AD68"/>
          <cell r="AE68"/>
          <cell r="AF68" t="str">
            <v>INTEGRA MIXTA</v>
          </cell>
          <cell r="AG68" t="str">
            <v>651020LQCNA9</v>
          </cell>
          <cell r="AH68"/>
          <cell r="AI68"/>
          <cell r="AJ68"/>
          <cell r="AK68"/>
          <cell r="AL68"/>
          <cell r="AM68"/>
          <cell r="AN68"/>
          <cell r="AO68"/>
          <cell r="AP68" t="str">
            <v>NO</v>
          </cell>
          <cell r="AQ68"/>
          <cell r="AR68" t="str">
            <v/>
          </cell>
          <cell r="AS68" t="str">
            <v>SI</v>
          </cell>
          <cell r="AT68">
            <v>1800</v>
          </cell>
          <cell r="AU68">
            <v>30</v>
          </cell>
          <cell r="AV68">
            <v>0</v>
          </cell>
          <cell r="AW68">
            <v>0</v>
          </cell>
          <cell r="AX68"/>
          <cell r="AY68"/>
          <cell r="AZ68">
            <v>0</v>
          </cell>
          <cell r="BA68">
            <v>0</v>
          </cell>
          <cell r="BB68"/>
          <cell r="BC68"/>
          <cell r="BD68"/>
          <cell r="BE68"/>
          <cell r="BF68"/>
          <cell r="BG68"/>
          <cell r="BH68">
            <v>0</v>
          </cell>
          <cell r="BI68"/>
          <cell r="BJ68"/>
          <cell r="BK68"/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/>
          <cell r="BQ68"/>
          <cell r="BR68"/>
          <cell r="BS68"/>
          <cell r="BT68">
            <v>0</v>
          </cell>
          <cell r="BU68">
            <v>240</v>
          </cell>
          <cell r="BV68">
            <v>1800</v>
          </cell>
          <cell r="BW68">
            <v>113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/>
          <cell r="CD68"/>
          <cell r="CE68"/>
          <cell r="CF68"/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/>
          <cell r="CP68"/>
          <cell r="CQ68"/>
          <cell r="CR68"/>
          <cell r="CS68"/>
          <cell r="CT68"/>
          <cell r="CU68"/>
          <cell r="CV68"/>
          <cell r="CW68"/>
          <cell r="CX68">
            <v>0</v>
          </cell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>
            <v>0</v>
          </cell>
          <cell r="DJ68"/>
          <cell r="DK68"/>
          <cell r="DL68"/>
          <cell r="DM68"/>
          <cell r="DN68"/>
          <cell r="DO68"/>
          <cell r="DP68"/>
          <cell r="DQ68"/>
          <cell r="DR68"/>
          <cell r="DS68"/>
          <cell r="DT68"/>
          <cell r="DU68"/>
          <cell r="DV68"/>
          <cell r="DW68"/>
          <cell r="DX68"/>
          <cell r="DY68"/>
          <cell r="DZ68"/>
          <cell r="EA68"/>
          <cell r="EB68"/>
          <cell r="EC68"/>
          <cell r="ED68"/>
          <cell r="EE68"/>
          <cell r="EF68"/>
          <cell r="EG68"/>
          <cell r="EH68"/>
          <cell r="EI68"/>
          <cell r="EJ68"/>
          <cell r="EK68"/>
          <cell r="EL68"/>
          <cell r="EM68"/>
          <cell r="EN68"/>
          <cell r="EO68"/>
          <cell r="EP68"/>
          <cell r="EQ68"/>
          <cell r="ER68"/>
          <cell r="ES68"/>
          <cell r="ET68"/>
          <cell r="EU68"/>
          <cell r="EV68"/>
          <cell r="EW68"/>
          <cell r="EX68"/>
          <cell r="EY68"/>
          <cell r="EZ68"/>
          <cell r="FA68"/>
          <cell r="FB68"/>
          <cell r="FC68"/>
          <cell r="FD68"/>
          <cell r="FE68"/>
          <cell r="FF68"/>
          <cell r="FG68"/>
          <cell r="FH68">
            <v>1913</v>
          </cell>
          <cell r="FI68">
            <v>1913</v>
          </cell>
          <cell r="FJ68">
            <v>191.3</v>
          </cell>
          <cell r="FK68">
            <v>0</v>
          </cell>
          <cell r="FL68">
            <v>26.21</v>
          </cell>
          <cell r="FM68">
            <v>0</v>
          </cell>
          <cell r="FN68">
            <v>0</v>
          </cell>
          <cell r="FO68"/>
          <cell r="FP68">
            <v>0</v>
          </cell>
          <cell r="FQ68">
            <v>0</v>
          </cell>
          <cell r="FR68"/>
          <cell r="FS68"/>
          <cell r="FT68"/>
          <cell r="FU68">
            <v>765.2</v>
          </cell>
          <cell r="FV68"/>
          <cell r="FW68"/>
          <cell r="FX68"/>
          <cell r="FY68"/>
          <cell r="FZ68"/>
          <cell r="GA68"/>
          <cell r="GB68"/>
          <cell r="GC68"/>
          <cell r="GD68"/>
          <cell r="GE68"/>
          <cell r="GF68"/>
          <cell r="GG68"/>
          <cell r="GH68"/>
          <cell r="GI68">
            <v>0</v>
          </cell>
          <cell r="GJ68">
            <v>0</v>
          </cell>
          <cell r="GK68"/>
          <cell r="GL68">
            <v>0</v>
          </cell>
          <cell r="GM68"/>
          <cell r="GN68">
            <v>0</v>
          </cell>
          <cell r="GO68">
            <v>0</v>
          </cell>
          <cell r="GP68"/>
          <cell r="GQ68"/>
          <cell r="GR68"/>
          <cell r="GS68"/>
          <cell r="GT68"/>
          <cell r="GU68"/>
          <cell r="GV68"/>
          <cell r="GW68"/>
          <cell r="GX68"/>
          <cell r="GY68"/>
          <cell r="GZ68"/>
          <cell r="HA68"/>
          <cell r="HB68"/>
          <cell r="HC68"/>
          <cell r="HD68"/>
          <cell r="HE68"/>
          <cell r="HF68"/>
          <cell r="HG68"/>
          <cell r="HH68"/>
          <cell r="HI68"/>
          <cell r="HJ68"/>
          <cell r="HK68"/>
          <cell r="HL68"/>
          <cell r="HM68"/>
          <cell r="HN68">
            <v>982.71</v>
          </cell>
          <cell r="HO68">
            <v>930.29</v>
          </cell>
          <cell r="HP68"/>
          <cell r="HQ68"/>
          <cell r="HR68">
            <v>930.29</v>
          </cell>
          <cell r="HS68"/>
          <cell r="HT68"/>
          <cell r="HU68"/>
          <cell r="HV68">
            <v>172.17</v>
          </cell>
          <cell r="HW68">
            <v>172.17</v>
          </cell>
          <cell r="HX68">
            <v>0</v>
          </cell>
          <cell r="HY68"/>
          <cell r="IA68">
            <v>0</v>
          </cell>
          <cell r="IB68">
            <v>0</v>
          </cell>
          <cell r="IC68"/>
          <cell r="IG68"/>
          <cell r="IH68"/>
          <cell r="II68">
            <v>1913</v>
          </cell>
          <cell r="IJ68">
            <v>0</v>
          </cell>
          <cell r="IK68">
            <v>0</v>
          </cell>
          <cell r="IL68">
            <v>0</v>
          </cell>
          <cell r="IM68">
            <v>0</v>
          </cell>
          <cell r="IN68">
            <v>0</v>
          </cell>
          <cell r="IO68">
            <v>1913</v>
          </cell>
          <cell r="IP68" t="str">
            <v>OK</v>
          </cell>
        </row>
        <row r="69">
          <cell r="F69" t="str">
            <v>RAMIREZ ALBINAGORTA ENRIQUE ALEJANDRO</v>
          </cell>
          <cell r="G69">
            <v>34101</v>
          </cell>
          <cell r="H69" t="str">
            <v>M</v>
          </cell>
          <cell r="I69" t="str">
            <v>COMERCIAL</v>
          </cell>
          <cell r="J69" t="str">
            <v>OFICINA PAITA</v>
          </cell>
          <cell r="K69" t="str">
            <v>05PAI</v>
          </cell>
          <cell r="L69" t="str">
            <v>PAITA</v>
          </cell>
          <cell r="M69">
            <v>100002</v>
          </cell>
          <cell r="N69" t="str">
            <v>Agenciamiento Marítimo</v>
          </cell>
          <cell r="O69">
            <v>1</v>
          </cell>
          <cell r="P69" t="str">
            <v>003VE</v>
          </cell>
          <cell r="Q69" t="str">
            <v>VENTAS</v>
          </cell>
          <cell r="R69">
            <v>0</v>
          </cell>
          <cell r="S69" t="str">
            <v>006VEN</v>
          </cell>
          <cell r="T69" t="str">
            <v>COMERCIAL- VENTAS</v>
          </cell>
          <cell r="U69" t="str">
            <v>EMPLEADO</v>
          </cell>
          <cell r="V69" t="str">
            <v>ANALISTA CUSTOMER SERVICES EXPORTACION</v>
          </cell>
          <cell r="W69" t="str">
            <v>INDETERMINADO</v>
          </cell>
          <cell r="X69"/>
          <cell r="Y69" t="str">
            <v>BANCO DE CREDITO</v>
          </cell>
          <cell r="Z69" t="str">
            <v>45537717056073</v>
          </cell>
          <cell r="AA69"/>
          <cell r="AB69"/>
          <cell r="AC69">
            <v>43402</v>
          </cell>
          <cell r="AD69"/>
          <cell r="AE69"/>
          <cell r="AF69" t="str">
            <v>PRIMA MIXTA</v>
          </cell>
          <cell r="AG69" t="str">
            <v>340991ERAII7</v>
          </cell>
          <cell r="AH69"/>
          <cell r="AI69"/>
          <cell r="AJ69"/>
          <cell r="AK69"/>
          <cell r="AL69"/>
          <cell r="AM69"/>
          <cell r="AN69"/>
          <cell r="AO69"/>
          <cell r="AP69" t="str">
            <v>SI</v>
          </cell>
          <cell r="AQ69"/>
          <cell r="AR69" t="str">
            <v/>
          </cell>
          <cell r="AS69" t="str">
            <v>NO</v>
          </cell>
          <cell r="AT69">
            <v>3600</v>
          </cell>
          <cell r="AU69">
            <v>30</v>
          </cell>
          <cell r="AV69">
            <v>0</v>
          </cell>
          <cell r="AW69">
            <v>0</v>
          </cell>
          <cell r="AX69"/>
          <cell r="AY69"/>
          <cell r="AZ69">
            <v>0</v>
          </cell>
          <cell r="BA69">
            <v>0</v>
          </cell>
          <cell r="BB69"/>
          <cell r="BC69"/>
          <cell r="BD69"/>
          <cell r="BE69"/>
          <cell r="BF69"/>
          <cell r="BG69"/>
          <cell r="BH69">
            <v>0</v>
          </cell>
          <cell r="BI69"/>
          <cell r="BJ69"/>
          <cell r="BK69"/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/>
          <cell r="BQ69"/>
          <cell r="BR69"/>
          <cell r="BS69"/>
          <cell r="BT69">
            <v>6.8000000000000007</v>
          </cell>
          <cell r="BU69">
            <v>240</v>
          </cell>
          <cell r="BV69">
            <v>3600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/>
          <cell r="CD69"/>
          <cell r="CE69"/>
          <cell r="CF69"/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/>
          <cell r="CP69"/>
          <cell r="CQ69"/>
          <cell r="CR69"/>
          <cell r="CS69"/>
          <cell r="CT69"/>
          <cell r="CU69"/>
          <cell r="CV69"/>
          <cell r="CW69"/>
          <cell r="CX69">
            <v>0</v>
          </cell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>
            <v>0</v>
          </cell>
          <cell r="DJ69"/>
          <cell r="DK69"/>
          <cell r="DL69"/>
          <cell r="DM69"/>
          <cell r="DN69"/>
          <cell r="DO69"/>
          <cell r="DP69"/>
          <cell r="DQ69"/>
          <cell r="DR69"/>
          <cell r="DS69"/>
          <cell r="DT69"/>
          <cell r="DU69"/>
          <cell r="DV69"/>
          <cell r="DW69"/>
          <cell r="DX69"/>
          <cell r="DY69"/>
          <cell r="DZ69"/>
          <cell r="EA69"/>
          <cell r="EB69"/>
          <cell r="EC69"/>
          <cell r="ED69"/>
          <cell r="EE69"/>
          <cell r="EF69"/>
          <cell r="EG69"/>
          <cell r="EH69"/>
          <cell r="EI69"/>
          <cell r="EJ69"/>
          <cell r="EK69"/>
          <cell r="EL69"/>
          <cell r="EM69"/>
          <cell r="EN69"/>
          <cell r="EO69"/>
          <cell r="EP69"/>
          <cell r="EQ69"/>
          <cell r="ER69"/>
          <cell r="ES69"/>
          <cell r="ET69"/>
          <cell r="EU69"/>
          <cell r="EV69"/>
          <cell r="EW69"/>
          <cell r="EX69"/>
          <cell r="EY69"/>
          <cell r="EZ69"/>
          <cell r="FA69"/>
          <cell r="FB69"/>
          <cell r="FC69"/>
          <cell r="FD69"/>
          <cell r="FE69"/>
          <cell r="FF69"/>
          <cell r="FG69"/>
          <cell r="FH69">
            <v>3498</v>
          </cell>
          <cell r="FI69">
            <v>3600</v>
          </cell>
          <cell r="FJ69">
            <v>349.8</v>
          </cell>
          <cell r="FK69">
            <v>0</v>
          </cell>
          <cell r="FL69">
            <v>47.92</v>
          </cell>
          <cell r="FM69">
            <v>0</v>
          </cell>
          <cell r="FN69">
            <v>81.67</v>
          </cell>
          <cell r="FO69"/>
          <cell r="FP69">
            <v>102</v>
          </cell>
          <cell r="FQ69">
            <v>0</v>
          </cell>
          <cell r="FR69"/>
          <cell r="FS69"/>
          <cell r="FT69"/>
          <cell r="FU69">
            <v>1440</v>
          </cell>
          <cell r="FV69"/>
          <cell r="FW69"/>
          <cell r="FX69"/>
          <cell r="FY69"/>
          <cell r="FZ69"/>
          <cell r="GA69"/>
          <cell r="GB69"/>
          <cell r="GC69"/>
          <cell r="GD69"/>
          <cell r="GE69"/>
          <cell r="GF69"/>
          <cell r="GG69"/>
          <cell r="GH69"/>
          <cell r="GI69">
            <v>0</v>
          </cell>
          <cell r="GJ69">
            <v>0</v>
          </cell>
          <cell r="GK69"/>
          <cell r="GL69">
            <v>0</v>
          </cell>
          <cell r="GM69"/>
          <cell r="GN69">
            <v>0</v>
          </cell>
          <cell r="GO69">
            <v>0</v>
          </cell>
          <cell r="GP69"/>
          <cell r="GQ69"/>
          <cell r="GR69"/>
          <cell r="GS69"/>
          <cell r="GT69"/>
          <cell r="GU69"/>
          <cell r="GV69"/>
          <cell r="GW69"/>
          <cell r="GX69"/>
          <cell r="GY69"/>
          <cell r="GZ69"/>
          <cell r="HA69"/>
          <cell r="HB69"/>
          <cell r="HC69"/>
          <cell r="HD69"/>
          <cell r="HE69"/>
          <cell r="HF69"/>
          <cell r="HG69"/>
          <cell r="HH69"/>
          <cell r="HI69"/>
          <cell r="HJ69"/>
          <cell r="HK69"/>
          <cell r="HL69"/>
          <cell r="HM69"/>
          <cell r="HN69">
            <v>2021.39</v>
          </cell>
          <cell r="HO69">
            <v>1578.61</v>
          </cell>
          <cell r="HP69"/>
          <cell r="HQ69"/>
          <cell r="HR69">
            <v>1578.61</v>
          </cell>
          <cell r="HS69"/>
          <cell r="HT69"/>
          <cell r="HU69"/>
          <cell r="HV69">
            <v>236.11500000000001</v>
          </cell>
          <cell r="HW69">
            <v>314.82</v>
          </cell>
          <cell r="HX69">
            <v>78.704999999999998</v>
          </cell>
          <cell r="HY69"/>
          <cell r="IA69">
            <v>550</v>
          </cell>
          <cell r="IB69">
            <v>78.704999999999998</v>
          </cell>
          <cell r="IC69"/>
          <cell r="IG69"/>
          <cell r="IH69"/>
          <cell r="II69">
            <v>3498</v>
          </cell>
          <cell r="IJ69">
            <v>0</v>
          </cell>
          <cell r="IK69">
            <v>0</v>
          </cell>
          <cell r="IL69">
            <v>0</v>
          </cell>
          <cell r="IM69">
            <v>0</v>
          </cell>
          <cell r="IN69">
            <v>0</v>
          </cell>
          <cell r="IO69">
            <v>3600</v>
          </cell>
          <cell r="IP69" t="str">
            <v>OK</v>
          </cell>
        </row>
        <row r="70">
          <cell r="F70" t="str">
            <v>REBATTA ROJAS GONZALO</v>
          </cell>
          <cell r="G70">
            <v>35064</v>
          </cell>
          <cell r="H70" t="str">
            <v>M</v>
          </cell>
          <cell r="I70" t="str">
            <v>COMERCIAL</v>
          </cell>
          <cell r="J70" t="str">
            <v>OFICINA PRINCIPAL</v>
          </cell>
          <cell r="K70" t="str">
            <v>01OFP</v>
          </cell>
          <cell r="L70" t="str">
            <v>OFICINA PRINCIPAL</v>
          </cell>
          <cell r="M70">
            <v>100001</v>
          </cell>
          <cell r="N70" t="str">
            <v>Agenciamiento General</v>
          </cell>
          <cell r="O70">
            <v>1</v>
          </cell>
          <cell r="P70" t="str">
            <v>003VE</v>
          </cell>
          <cell r="Q70" t="str">
            <v>VENTAS</v>
          </cell>
          <cell r="R70">
            <v>1</v>
          </cell>
          <cell r="S70" t="str">
            <v>006VEN</v>
          </cell>
          <cell r="T70" t="str">
            <v>COMERCIAL- VENTAS</v>
          </cell>
          <cell r="U70" t="str">
            <v>EMPLEADO</v>
          </cell>
          <cell r="V70" t="str">
            <v>CUSTOMER SERVICES EXPORTACIÓN</v>
          </cell>
          <cell r="W70" t="str">
            <v>POR INCREMENTO DE ACTIVIDADES</v>
          </cell>
          <cell r="X70"/>
          <cell r="Y70" t="str">
            <v>BANCO INTERBANK</v>
          </cell>
          <cell r="Z70" t="str">
            <v>00363901349680409220</v>
          </cell>
          <cell r="AA70"/>
          <cell r="AB70"/>
          <cell r="AC70">
            <v>44453</v>
          </cell>
          <cell r="AD70"/>
          <cell r="AE70"/>
          <cell r="AF70" t="str">
            <v>HABITAT MIXTA</v>
          </cell>
          <cell r="AG70" t="str">
            <v>650621GRRAA8</v>
          </cell>
          <cell r="AH70"/>
          <cell r="AI70"/>
          <cell r="AJ70"/>
          <cell r="AK70"/>
          <cell r="AL70"/>
          <cell r="AM70"/>
          <cell r="AN70"/>
          <cell r="AO70"/>
          <cell r="AP70" t="str">
            <v>SI</v>
          </cell>
          <cell r="AQ70"/>
          <cell r="AR70" t="str">
            <v/>
          </cell>
          <cell r="AS70" t="str">
            <v>NO</v>
          </cell>
          <cell r="AT70">
            <v>3000</v>
          </cell>
          <cell r="AU70">
            <v>22</v>
          </cell>
          <cell r="AV70">
            <v>0</v>
          </cell>
          <cell r="AW70">
            <v>8</v>
          </cell>
          <cell r="AX70"/>
          <cell r="AY70"/>
          <cell r="AZ70">
            <v>0</v>
          </cell>
          <cell r="BA70">
            <v>0</v>
          </cell>
          <cell r="BB70"/>
          <cell r="BC70"/>
          <cell r="BD70"/>
          <cell r="BE70"/>
          <cell r="BF70"/>
          <cell r="BG70"/>
          <cell r="BH70">
            <v>0</v>
          </cell>
          <cell r="BI70"/>
          <cell r="BJ70"/>
          <cell r="BK70"/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/>
          <cell r="BQ70"/>
          <cell r="BR70"/>
          <cell r="BS70"/>
          <cell r="BT70">
            <v>3.38</v>
          </cell>
          <cell r="BU70">
            <v>176</v>
          </cell>
          <cell r="BV70">
            <v>2200</v>
          </cell>
          <cell r="BW70">
            <v>0</v>
          </cell>
          <cell r="BX70">
            <v>0</v>
          </cell>
          <cell r="BY70">
            <v>831.67</v>
          </cell>
          <cell r="BZ70">
            <v>0</v>
          </cell>
          <cell r="CA70">
            <v>0</v>
          </cell>
          <cell r="CB70">
            <v>0</v>
          </cell>
          <cell r="CC70"/>
          <cell r="CD70"/>
          <cell r="CE70"/>
          <cell r="CF70"/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/>
          <cell r="CP70"/>
          <cell r="CQ70"/>
          <cell r="CR70"/>
          <cell r="CS70"/>
          <cell r="CT70"/>
          <cell r="CU70"/>
          <cell r="CV70"/>
          <cell r="CW70"/>
          <cell r="CX70">
            <v>0</v>
          </cell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>
            <v>0</v>
          </cell>
          <cell r="DJ70"/>
          <cell r="DK70"/>
          <cell r="DL70"/>
          <cell r="DM70"/>
          <cell r="DN70"/>
          <cell r="DO70"/>
          <cell r="DP70"/>
          <cell r="DQ70"/>
          <cell r="DR70"/>
          <cell r="DS70"/>
          <cell r="DT70"/>
          <cell r="DU70"/>
          <cell r="DV70"/>
          <cell r="DW70"/>
          <cell r="DX70"/>
          <cell r="DY70"/>
          <cell r="DZ70"/>
          <cell r="EA70"/>
          <cell r="EB70"/>
          <cell r="EC70"/>
          <cell r="ED70"/>
          <cell r="EE70"/>
          <cell r="EF70"/>
          <cell r="EG70"/>
          <cell r="EH70"/>
          <cell r="EI70"/>
          <cell r="EJ70"/>
          <cell r="EK70"/>
          <cell r="EL70"/>
          <cell r="EM70"/>
          <cell r="EN70"/>
          <cell r="EO70"/>
          <cell r="EP70"/>
          <cell r="EQ70"/>
          <cell r="ER70"/>
          <cell r="ES70"/>
          <cell r="ET70"/>
          <cell r="EU70"/>
          <cell r="EV70"/>
          <cell r="EW70"/>
          <cell r="EX70"/>
          <cell r="EY70"/>
          <cell r="EZ70"/>
          <cell r="FA70"/>
          <cell r="FB70"/>
          <cell r="FC70"/>
          <cell r="FD70"/>
          <cell r="FE70"/>
          <cell r="FF70"/>
          <cell r="FG70"/>
          <cell r="FH70">
            <v>2989.42</v>
          </cell>
          <cell r="FI70">
            <v>3031.67</v>
          </cell>
          <cell r="FJ70">
            <v>298.94</v>
          </cell>
          <cell r="FK70">
            <v>0</v>
          </cell>
          <cell r="FL70">
            <v>40.96</v>
          </cell>
          <cell r="FM70">
            <v>0</v>
          </cell>
          <cell r="FN70">
            <v>25.8</v>
          </cell>
          <cell r="FO70"/>
          <cell r="FP70">
            <v>42.25</v>
          </cell>
          <cell r="FQ70">
            <v>0</v>
          </cell>
          <cell r="FR70"/>
          <cell r="FS70"/>
          <cell r="FT70"/>
          <cell r="FU70">
            <v>1200</v>
          </cell>
          <cell r="FV70"/>
          <cell r="FW70"/>
          <cell r="FX70"/>
          <cell r="FY70"/>
          <cell r="FZ70"/>
          <cell r="GA70"/>
          <cell r="GB70"/>
          <cell r="GC70"/>
          <cell r="GD70"/>
          <cell r="GE70"/>
          <cell r="GF70"/>
          <cell r="GG70"/>
          <cell r="GH70"/>
          <cell r="GI70">
            <v>0</v>
          </cell>
          <cell r="GJ70">
            <v>0</v>
          </cell>
          <cell r="GK70"/>
          <cell r="GL70">
            <v>0</v>
          </cell>
          <cell r="GM70"/>
          <cell r="GN70">
            <v>34.94</v>
          </cell>
          <cell r="GO70">
            <v>0</v>
          </cell>
          <cell r="GP70"/>
          <cell r="GQ70"/>
          <cell r="GR70"/>
          <cell r="GS70"/>
          <cell r="GT70"/>
          <cell r="GU70"/>
          <cell r="GV70"/>
          <cell r="GW70"/>
          <cell r="GX70"/>
          <cell r="GY70"/>
          <cell r="GZ70"/>
          <cell r="HA70"/>
          <cell r="HB70"/>
          <cell r="HC70"/>
          <cell r="HD70"/>
          <cell r="HE70"/>
          <cell r="HF70"/>
          <cell r="HG70"/>
          <cell r="HH70"/>
          <cell r="HI70"/>
          <cell r="HJ70"/>
          <cell r="HK70"/>
          <cell r="HL70"/>
          <cell r="HM70"/>
          <cell r="HN70">
            <v>1642.89</v>
          </cell>
          <cell r="HO70">
            <v>1388.78</v>
          </cell>
          <cell r="HP70"/>
          <cell r="HQ70"/>
          <cell r="HR70">
            <v>1388.78</v>
          </cell>
          <cell r="HS70"/>
          <cell r="HT70"/>
          <cell r="HU70"/>
          <cell r="HV70">
            <v>201.78750000000002</v>
          </cell>
          <cell r="HW70">
            <v>269.05</v>
          </cell>
          <cell r="HX70">
            <v>67.262500000000003</v>
          </cell>
          <cell r="HY70"/>
          <cell r="IA70">
            <v>550</v>
          </cell>
          <cell r="IB70">
            <v>67.262500000000003</v>
          </cell>
          <cell r="IC70"/>
          <cell r="IG70"/>
          <cell r="IH70"/>
          <cell r="II70">
            <v>2989.42</v>
          </cell>
          <cell r="IJ70">
            <v>0</v>
          </cell>
          <cell r="IK70">
            <v>0</v>
          </cell>
          <cell r="IL70">
            <v>0</v>
          </cell>
          <cell r="IM70">
            <v>0</v>
          </cell>
          <cell r="IN70">
            <v>0</v>
          </cell>
          <cell r="IO70">
            <v>3000</v>
          </cell>
          <cell r="IP70" t="str">
            <v>OK</v>
          </cell>
        </row>
        <row r="71">
          <cell r="F71" t="str">
            <v>REYNA CORTEZ PATRICK ADAMS</v>
          </cell>
          <cell r="G71">
            <v>34742</v>
          </cell>
          <cell r="H71" t="str">
            <v>M</v>
          </cell>
          <cell r="I71" t="str">
            <v>COMERCIAL</v>
          </cell>
          <cell r="J71" t="str">
            <v>OFICINA PRINCIPAL</v>
          </cell>
          <cell r="K71" t="str">
            <v>01OFP</v>
          </cell>
          <cell r="L71" t="str">
            <v>OFICINA PRINCIPAL</v>
          </cell>
          <cell r="M71">
            <v>100001</v>
          </cell>
          <cell r="N71" t="str">
            <v>Agenciamiento General</v>
          </cell>
          <cell r="O71">
            <v>1</v>
          </cell>
          <cell r="P71" t="str">
            <v>003VE</v>
          </cell>
          <cell r="Q71" t="str">
            <v>VENTAS</v>
          </cell>
          <cell r="R71">
            <v>1</v>
          </cell>
          <cell r="S71" t="str">
            <v>006VEN</v>
          </cell>
          <cell r="T71" t="str">
            <v>COMERCIAL- VENTAS</v>
          </cell>
          <cell r="U71" t="str">
            <v>EMPLEADO</v>
          </cell>
          <cell r="V71" t="str">
            <v>SALES SUPPORT</v>
          </cell>
          <cell r="W71" t="str">
            <v>POR INCREMENTO DE ACTIVIDADES</v>
          </cell>
          <cell r="X71"/>
          <cell r="Y71" t="str">
            <v>BANCO DE CREDITO</v>
          </cell>
          <cell r="Z71" t="str">
            <v>19198356395091</v>
          </cell>
          <cell r="AA71"/>
          <cell r="AB71"/>
          <cell r="AC71">
            <v>44636</v>
          </cell>
          <cell r="AD71"/>
          <cell r="AE71"/>
          <cell r="AF71" t="str">
            <v>HABITAT MIXTA</v>
          </cell>
          <cell r="AG71" t="str">
            <v>347401PRCNT1</v>
          </cell>
          <cell r="AH71"/>
          <cell r="AI71"/>
          <cell r="AJ71"/>
          <cell r="AK71"/>
          <cell r="AL71"/>
          <cell r="AM71"/>
          <cell r="AN71"/>
          <cell r="AO71"/>
          <cell r="AP71" t="str">
            <v>SI</v>
          </cell>
          <cell r="AQ71"/>
          <cell r="AR71" t="str">
            <v/>
          </cell>
          <cell r="AS71" t="str">
            <v>NO</v>
          </cell>
          <cell r="AT71">
            <v>2600</v>
          </cell>
          <cell r="AU71">
            <v>29</v>
          </cell>
          <cell r="AV71">
            <v>1</v>
          </cell>
          <cell r="AW71">
            <v>0</v>
          </cell>
          <cell r="AX71"/>
          <cell r="AY71"/>
          <cell r="AZ71">
            <v>0</v>
          </cell>
          <cell r="BA71">
            <v>0</v>
          </cell>
          <cell r="BB71"/>
          <cell r="BC71"/>
          <cell r="BD71"/>
          <cell r="BE71"/>
          <cell r="BF71"/>
          <cell r="BG71"/>
          <cell r="BH71">
            <v>0</v>
          </cell>
          <cell r="BI71"/>
          <cell r="BJ71"/>
          <cell r="BK71"/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/>
          <cell r="BQ71"/>
          <cell r="BR71"/>
          <cell r="BS71"/>
          <cell r="BT71">
            <v>6.5999999999999988</v>
          </cell>
          <cell r="BU71">
            <v>232</v>
          </cell>
          <cell r="BV71">
            <v>2513.3333333333335</v>
          </cell>
          <cell r="BW71">
            <v>0</v>
          </cell>
          <cell r="BX71">
            <v>86.666666666666671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/>
          <cell r="CD71"/>
          <cell r="CE71"/>
          <cell r="CF71"/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/>
          <cell r="CP71"/>
          <cell r="CQ71"/>
          <cell r="CR71"/>
          <cell r="CS71"/>
          <cell r="CT71"/>
          <cell r="CU71"/>
          <cell r="CV71"/>
          <cell r="CW71"/>
          <cell r="CX71">
            <v>0</v>
          </cell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>
            <v>0</v>
          </cell>
          <cell r="DJ71"/>
          <cell r="DK71"/>
          <cell r="DL71"/>
          <cell r="DM71"/>
          <cell r="DN71"/>
          <cell r="DO71"/>
          <cell r="DP71"/>
          <cell r="DQ71"/>
          <cell r="DR71"/>
          <cell r="DS71"/>
          <cell r="DT71"/>
          <cell r="DU71"/>
          <cell r="DV71"/>
          <cell r="DW71"/>
          <cell r="DX71"/>
          <cell r="DY71"/>
          <cell r="DZ71"/>
          <cell r="EA71"/>
          <cell r="EB71"/>
          <cell r="EC71"/>
          <cell r="ED71"/>
          <cell r="EE71"/>
          <cell r="EF71"/>
          <cell r="EG71"/>
          <cell r="EH71"/>
          <cell r="EI71"/>
          <cell r="EJ71"/>
          <cell r="EK71"/>
          <cell r="EL71"/>
          <cell r="EM71"/>
          <cell r="EN71"/>
          <cell r="EO71"/>
          <cell r="EP71"/>
          <cell r="EQ71"/>
          <cell r="ER71"/>
          <cell r="ES71"/>
          <cell r="ET71"/>
          <cell r="EU71"/>
          <cell r="EV71"/>
          <cell r="EW71"/>
          <cell r="EX71"/>
          <cell r="EY71"/>
          <cell r="EZ71"/>
          <cell r="FA71"/>
          <cell r="FB71"/>
          <cell r="FC71"/>
          <cell r="FD71"/>
          <cell r="FE71"/>
          <cell r="FF71"/>
          <cell r="FG71"/>
          <cell r="FH71">
            <v>2528.5</v>
          </cell>
          <cell r="FI71">
            <v>2600</v>
          </cell>
          <cell r="FJ71">
            <v>252.85</v>
          </cell>
          <cell r="FK71">
            <v>0</v>
          </cell>
          <cell r="FL71">
            <v>34.64</v>
          </cell>
          <cell r="FM71">
            <v>0</v>
          </cell>
          <cell r="FN71">
            <v>0</v>
          </cell>
          <cell r="FO71"/>
          <cell r="FP71">
            <v>71.5</v>
          </cell>
          <cell r="FQ71">
            <v>0</v>
          </cell>
          <cell r="FR71"/>
          <cell r="FS71"/>
          <cell r="FT71"/>
          <cell r="FU71">
            <v>1040</v>
          </cell>
          <cell r="FV71"/>
          <cell r="FW71"/>
          <cell r="FX71"/>
          <cell r="FY71"/>
          <cell r="FZ71"/>
          <cell r="GA71"/>
          <cell r="GB71"/>
          <cell r="GC71"/>
          <cell r="GD71"/>
          <cell r="GE71"/>
          <cell r="GF71"/>
          <cell r="GG71"/>
          <cell r="GH71"/>
          <cell r="GI71">
            <v>0</v>
          </cell>
          <cell r="GJ71">
            <v>0</v>
          </cell>
          <cell r="GK71"/>
          <cell r="GL71">
            <v>0</v>
          </cell>
          <cell r="GM71"/>
          <cell r="GN71">
            <v>0</v>
          </cell>
          <cell r="GO71">
            <v>0</v>
          </cell>
          <cell r="GP71"/>
          <cell r="GQ71"/>
          <cell r="GR71"/>
          <cell r="GS71"/>
          <cell r="GT71"/>
          <cell r="GU71"/>
          <cell r="GV71"/>
          <cell r="GW71"/>
          <cell r="GX71"/>
          <cell r="GY71"/>
          <cell r="GZ71"/>
          <cell r="HA71"/>
          <cell r="HB71"/>
          <cell r="HC71"/>
          <cell r="HD71"/>
          <cell r="HE71"/>
          <cell r="HF71"/>
          <cell r="HG71"/>
          <cell r="HH71"/>
          <cell r="HI71"/>
          <cell r="HJ71"/>
          <cell r="HK71"/>
          <cell r="HL71"/>
          <cell r="HM71"/>
          <cell r="HN71">
            <v>1398.99</v>
          </cell>
          <cell r="HO71">
            <v>1201.01</v>
          </cell>
          <cell r="HP71"/>
          <cell r="HQ71"/>
          <cell r="HR71">
            <v>1201.01</v>
          </cell>
          <cell r="HS71"/>
          <cell r="HT71"/>
          <cell r="HU71"/>
          <cell r="HV71">
            <v>170.67750000000001</v>
          </cell>
          <cell r="HW71">
            <v>227.57</v>
          </cell>
          <cell r="HX71">
            <v>56.892499999999998</v>
          </cell>
          <cell r="HY71"/>
          <cell r="IA71">
            <v>550</v>
          </cell>
          <cell r="IB71">
            <v>56.892499999999998</v>
          </cell>
          <cell r="IC71"/>
          <cell r="IG71"/>
          <cell r="IH71"/>
          <cell r="II71">
            <v>2528.5</v>
          </cell>
          <cell r="IJ71">
            <v>0</v>
          </cell>
          <cell r="IK71">
            <v>0</v>
          </cell>
          <cell r="IL71">
            <v>0</v>
          </cell>
          <cell r="IM71">
            <v>0</v>
          </cell>
          <cell r="IN71">
            <v>0</v>
          </cell>
          <cell r="IO71">
            <v>2600</v>
          </cell>
          <cell r="IP71" t="str">
            <v>OK</v>
          </cell>
        </row>
        <row r="72">
          <cell r="F72" t="str">
            <v>ROBINSON TORIBIO SARA JANET</v>
          </cell>
          <cell r="G72">
            <v>35615</v>
          </cell>
          <cell r="H72" t="str">
            <v>F</v>
          </cell>
          <cell r="I72" t="str">
            <v>COMPRAS</v>
          </cell>
          <cell r="J72" t="str">
            <v>OFICINA PRINCIPAL</v>
          </cell>
          <cell r="K72" t="str">
            <v>01OFP</v>
          </cell>
          <cell r="L72" t="str">
            <v>OFICINA PRINCIPAL</v>
          </cell>
          <cell r="M72">
            <v>100001</v>
          </cell>
          <cell r="N72" t="str">
            <v>Agenciamiento General</v>
          </cell>
          <cell r="O72">
            <v>1</v>
          </cell>
          <cell r="P72" t="str">
            <v>001OP</v>
          </cell>
          <cell r="Q72" t="str">
            <v>ADMINISTRACION</v>
          </cell>
          <cell r="R72">
            <v>1</v>
          </cell>
          <cell r="S72" t="str">
            <v>003DVB</v>
          </cell>
          <cell r="T72" t="str">
            <v>COMPRAS</v>
          </cell>
          <cell r="U72" t="str">
            <v>EMPLEADO</v>
          </cell>
          <cell r="V72" t="str">
            <v>JEFE DE COMPRAS</v>
          </cell>
          <cell r="W72" t="str">
            <v>POR INCREMENTO DE ACTIVIDADES</v>
          </cell>
          <cell r="X72"/>
          <cell r="Y72" t="str">
            <v>BANCO INTERBANK</v>
          </cell>
          <cell r="Z72" t="str">
            <v>00389801346434530443</v>
          </cell>
          <cell r="AA72"/>
          <cell r="AB72"/>
          <cell r="AC72">
            <v>45931</v>
          </cell>
          <cell r="AD72"/>
          <cell r="AE72"/>
          <cell r="AF72" t="str">
            <v>INTEGRA MIXTA</v>
          </cell>
          <cell r="AG72" t="str">
            <v>656130SRTII3</v>
          </cell>
          <cell r="AH72"/>
          <cell r="AI72"/>
          <cell r="AJ72"/>
          <cell r="AK72"/>
          <cell r="AL72"/>
          <cell r="AM72"/>
          <cell r="AN72"/>
          <cell r="AO72"/>
          <cell r="AP72" t="str">
            <v>SI</v>
          </cell>
          <cell r="AQ72"/>
          <cell r="AR72" t="str">
            <v/>
          </cell>
          <cell r="AS72" t="str">
            <v>NO</v>
          </cell>
          <cell r="AT72">
            <v>4100</v>
          </cell>
          <cell r="AU72">
            <v>30</v>
          </cell>
          <cell r="AV72">
            <v>0</v>
          </cell>
          <cell r="AW72">
            <v>0</v>
          </cell>
          <cell r="AX72"/>
          <cell r="AY72"/>
          <cell r="AZ72">
            <v>0</v>
          </cell>
          <cell r="BA72">
            <v>0</v>
          </cell>
          <cell r="BB72"/>
          <cell r="BC72"/>
          <cell r="BD72"/>
          <cell r="BE72"/>
          <cell r="BF72"/>
          <cell r="BG72"/>
          <cell r="BH72">
            <v>0</v>
          </cell>
          <cell r="BI72"/>
          <cell r="BJ72"/>
          <cell r="BK72"/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/>
          <cell r="BQ72"/>
          <cell r="BR72"/>
          <cell r="BS72"/>
          <cell r="BT72">
            <v>0</v>
          </cell>
          <cell r="BU72">
            <v>240</v>
          </cell>
          <cell r="BV72">
            <v>4100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/>
          <cell r="CD72"/>
          <cell r="CE72"/>
          <cell r="CF72"/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/>
          <cell r="CP72"/>
          <cell r="CQ72"/>
          <cell r="CR72"/>
          <cell r="CS72"/>
          <cell r="CT72"/>
          <cell r="CU72"/>
          <cell r="CV72"/>
          <cell r="CW72"/>
          <cell r="CX72">
            <v>0</v>
          </cell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>
            <v>0</v>
          </cell>
          <cell r="DJ72"/>
          <cell r="DK72"/>
          <cell r="DL72"/>
          <cell r="DM72"/>
          <cell r="DN72"/>
          <cell r="DO72"/>
          <cell r="DP72"/>
          <cell r="DQ72"/>
          <cell r="DR72"/>
          <cell r="DS72"/>
          <cell r="DT72"/>
          <cell r="DU72"/>
          <cell r="DV72"/>
          <cell r="DW72"/>
          <cell r="DX72"/>
          <cell r="DY72"/>
          <cell r="DZ72"/>
          <cell r="EA72"/>
          <cell r="EB72"/>
          <cell r="EC72"/>
          <cell r="ED72"/>
          <cell r="EE72"/>
          <cell r="EF72"/>
          <cell r="EG72"/>
          <cell r="EH72"/>
          <cell r="EI72"/>
          <cell r="EJ72"/>
          <cell r="EK72"/>
          <cell r="EL72"/>
          <cell r="EM72"/>
          <cell r="EN72"/>
          <cell r="EO72"/>
          <cell r="EP72"/>
          <cell r="EQ72"/>
          <cell r="ER72"/>
          <cell r="ES72"/>
          <cell r="ET72"/>
          <cell r="EU72"/>
          <cell r="EV72"/>
          <cell r="EW72"/>
          <cell r="EX72"/>
          <cell r="EY72"/>
          <cell r="EZ72"/>
          <cell r="FA72"/>
          <cell r="FB72"/>
          <cell r="FC72"/>
          <cell r="FD72"/>
          <cell r="FE72"/>
          <cell r="FF72"/>
          <cell r="FG72"/>
          <cell r="FH72">
            <v>4100</v>
          </cell>
          <cell r="FI72">
            <v>4100</v>
          </cell>
          <cell r="FJ72">
            <v>410</v>
          </cell>
          <cell r="FK72">
            <v>0</v>
          </cell>
          <cell r="FL72">
            <v>56.17</v>
          </cell>
          <cell r="FM72">
            <v>0</v>
          </cell>
          <cell r="FN72">
            <v>129.69</v>
          </cell>
          <cell r="FO72"/>
          <cell r="FP72">
            <v>0</v>
          </cell>
          <cell r="FQ72">
            <v>0</v>
          </cell>
          <cell r="FR72"/>
          <cell r="FS72"/>
          <cell r="FT72"/>
          <cell r="FU72">
            <v>1640</v>
          </cell>
          <cell r="FV72"/>
          <cell r="FW72"/>
          <cell r="FX72"/>
          <cell r="FY72"/>
          <cell r="FZ72"/>
          <cell r="GA72"/>
          <cell r="GB72"/>
          <cell r="GC72"/>
          <cell r="GD72"/>
          <cell r="GE72"/>
          <cell r="GF72"/>
          <cell r="GG72"/>
          <cell r="GH72"/>
          <cell r="GI72">
            <v>0</v>
          </cell>
          <cell r="GJ72">
            <v>0</v>
          </cell>
          <cell r="GK72"/>
          <cell r="GL72">
            <v>0</v>
          </cell>
          <cell r="GM72"/>
          <cell r="GN72">
            <v>0</v>
          </cell>
          <cell r="GO72">
            <v>0</v>
          </cell>
          <cell r="GP72"/>
          <cell r="GQ72"/>
          <cell r="GR72"/>
          <cell r="GS72"/>
          <cell r="GT72"/>
          <cell r="GU72"/>
          <cell r="GV72"/>
          <cell r="GW72"/>
          <cell r="GX72"/>
          <cell r="GY72"/>
          <cell r="GZ72"/>
          <cell r="HA72"/>
          <cell r="HB72"/>
          <cell r="HC72"/>
          <cell r="HD72"/>
          <cell r="HE72"/>
          <cell r="HF72"/>
          <cell r="HG72"/>
          <cell r="HH72"/>
          <cell r="HI72"/>
          <cell r="HJ72"/>
          <cell r="HK72"/>
          <cell r="HL72"/>
          <cell r="HM72"/>
          <cell r="HN72">
            <v>2235.86</v>
          </cell>
          <cell r="HO72">
            <v>1864.14</v>
          </cell>
          <cell r="HP72"/>
          <cell r="HQ72"/>
          <cell r="HR72">
            <v>1864.14</v>
          </cell>
          <cell r="HS72"/>
          <cell r="HT72"/>
          <cell r="HU72"/>
          <cell r="HV72">
            <v>276.75</v>
          </cell>
          <cell r="HW72">
            <v>369</v>
          </cell>
          <cell r="HX72">
            <v>92.25</v>
          </cell>
          <cell r="HY72"/>
          <cell r="IA72">
            <v>550</v>
          </cell>
          <cell r="IB72">
            <v>92.25</v>
          </cell>
          <cell r="IC72"/>
          <cell r="IG72"/>
          <cell r="IH72"/>
          <cell r="II72">
            <v>4100</v>
          </cell>
          <cell r="IJ72">
            <v>0</v>
          </cell>
          <cell r="IK72">
            <v>0</v>
          </cell>
          <cell r="IL72">
            <v>0</v>
          </cell>
          <cell r="IM72">
            <v>0</v>
          </cell>
          <cell r="IN72">
            <v>0</v>
          </cell>
          <cell r="IO72">
            <v>4100</v>
          </cell>
          <cell r="IP72" t="str">
            <v>OK</v>
          </cell>
        </row>
        <row r="73">
          <cell r="F73" t="str">
            <v>ROMAN PINTADO JULLISA IVETTE</v>
          </cell>
          <cell r="G73">
            <v>33735</v>
          </cell>
          <cell r="H73" t="str">
            <v>F</v>
          </cell>
          <cell r="I73" t="str">
            <v>DOCUMENTACION Y VISTO BUENO</v>
          </cell>
          <cell r="J73" t="str">
            <v>OFICINA PAITA</v>
          </cell>
          <cell r="K73" t="str">
            <v>05PAI</v>
          </cell>
          <cell r="L73" t="str">
            <v>PAITA</v>
          </cell>
          <cell r="M73">
            <v>100002</v>
          </cell>
          <cell r="N73" t="str">
            <v>Agenciamiento Marítimo</v>
          </cell>
          <cell r="O73">
            <v>1</v>
          </cell>
          <cell r="P73" t="str">
            <v>001OP</v>
          </cell>
          <cell r="Q73" t="str">
            <v xml:space="preserve">OPERACIONES </v>
          </cell>
          <cell r="R73">
            <v>0</v>
          </cell>
          <cell r="S73" t="str">
            <v>003DVB</v>
          </cell>
          <cell r="T73" t="str">
            <v>DOCUMENTACION-VISTO BUENO</v>
          </cell>
          <cell r="U73" t="str">
            <v>EMPLEADO</v>
          </cell>
          <cell r="V73" t="str">
            <v>ASISTENTE SENIOR DE DOCUMENTACIÓN</v>
          </cell>
          <cell r="W73" t="str">
            <v>INDETERMINADO</v>
          </cell>
          <cell r="X73"/>
          <cell r="Y73" t="str">
            <v>BANCO BBVA</v>
          </cell>
          <cell r="Z73" t="str">
            <v>01105700021558705472</v>
          </cell>
          <cell r="AA73"/>
          <cell r="AB73"/>
          <cell r="AC73">
            <v>43160</v>
          </cell>
          <cell r="AD73"/>
          <cell r="AE73"/>
          <cell r="AF73" t="str">
            <v>ONP</v>
          </cell>
          <cell r="AG73" t="str">
            <v/>
          </cell>
          <cell r="AH73"/>
          <cell r="AI73"/>
          <cell r="AJ73"/>
          <cell r="AK73"/>
          <cell r="AL73"/>
          <cell r="AM73"/>
          <cell r="AN73"/>
          <cell r="AO73"/>
          <cell r="AP73" t="str">
            <v>SI</v>
          </cell>
          <cell r="AQ73"/>
          <cell r="AR73" t="str">
            <v/>
          </cell>
          <cell r="AS73" t="str">
            <v>SI</v>
          </cell>
          <cell r="AT73">
            <v>3200</v>
          </cell>
          <cell r="AU73">
            <v>23</v>
          </cell>
          <cell r="AV73">
            <v>0</v>
          </cell>
          <cell r="AW73">
            <v>7</v>
          </cell>
          <cell r="AX73"/>
          <cell r="AY73"/>
          <cell r="AZ73">
            <v>0</v>
          </cell>
          <cell r="BA73">
            <v>0</v>
          </cell>
          <cell r="BB73"/>
          <cell r="BC73"/>
          <cell r="BD73"/>
          <cell r="BE73"/>
          <cell r="BF73"/>
          <cell r="BG73"/>
          <cell r="BH73">
            <v>0</v>
          </cell>
          <cell r="BI73"/>
          <cell r="BJ73"/>
          <cell r="BK73"/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/>
          <cell r="BQ73"/>
          <cell r="BR73"/>
          <cell r="BS73"/>
          <cell r="BT73">
            <v>5.36</v>
          </cell>
          <cell r="BU73">
            <v>184</v>
          </cell>
          <cell r="BV73">
            <v>2453.3333333333335</v>
          </cell>
          <cell r="BW73">
            <v>113</v>
          </cell>
          <cell r="BX73">
            <v>0</v>
          </cell>
          <cell r="BY73">
            <v>837.45</v>
          </cell>
          <cell r="BZ73">
            <v>0</v>
          </cell>
          <cell r="CA73">
            <v>0</v>
          </cell>
          <cell r="CB73">
            <v>0</v>
          </cell>
          <cell r="CC73"/>
          <cell r="CD73"/>
          <cell r="CE73"/>
          <cell r="CF73"/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/>
          <cell r="CP73"/>
          <cell r="CQ73"/>
          <cell r="CR73"/>
          <cell r="CS73"/>
          <cell r="CT73"/>
          <cell r="CU73"/>
          <cell r="CV73"/>
          <cell r="CW73"/>
          <cell r="CX73">
            <v>0</v>
          </cell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>
            <v>0</v>
          </cell>
          <cell r="DJ73"/>
          <cell r="DK73"/>
          <cell r="DL73"/>
          <cell r="DM73"/>
          <cell r="DN73"/>
          <cell r="DO73"/>
          <cell r="DP73"/>
          <cell r="DQ73"/>
          <cell r="DR73"/>
          <cell r="DS73"/>
          <cell r="DT73"/>
          <cell r="DU73"/>
          <cell r="DV73"/>
          <cell r="DW73"/>
          <cell r="DX73"/>
          <cell r="DY73"/>
          <cell r="DZ73"/>
          <cell r="EA73"/>
          <cell r="EB73"/>
          <cell r="EC73"/>
          <cell r="ED73"/>
          <cell r="EE73"/>
          <cell r="EF73"/>
          <cell r="EG73"/>
          <cell r="EH73"/>
          <cell r="EI73"/>
          <cell r="EJ73"/>
          <cell r="EK73"/>
          <cell r="EL73"/>
          <cell r="EM73"/>
          <cell r="EN73"/>
          <cell r="EO73"/>
          <cell r="EP73"/>
          <cell r="EQ73"/>
          <cell r="ER73"/>
          <cell r="ES73"/>
          <cell r="ET73"/>
          <cell r="EU73"/>
          <cell r="EV73"/>
          <cell r="EW73"/>
          <cell r="EX73"/>
          <cell r="EY73"/>
          <cell r="EZ73"/>
          <cell r="FA73"/>
          <cell r="FB73"/>
          <cell r="FC73"/>
          <cell r="FD73"/>
          <cell r="FE73"/>
          <cell r="FF73"/>
          <cell r="FG73"/>
          <cell r="FH73">
            <v>3332.313333333334</v>
          </cell>
          <cell r="FI73">
            <v>3403.7833333333338</v>
          </cell>
          <cell r="FJ73">
            <v>0</v>
          </cell>
          <cell r="FK73">
            <v>0</v>
          </cell>
          <cell r="FL73">
            <v>0</v>
          </cell>
          <cell r="FM73">
            <v>433.2</v>
          </cell>
          <cell r="FN73">
            <v>58.95</v>
          </cell>
          <cell r="FO73"/>
          <cell r="FP73">
            <v>71.47</v>
          </cell>
          <cell r="FQ73">
            <v>0</v>
          </cell>
          <cell r="FR73"/>
          <cell r="FS73"/>
          <cell r="FT73"/>
          <cell r="FU73">
            <v>1325.2</v>
          </cell>
          <cell r="FV73"/>
          <cell r="FW73"/>
          <cell r="FX73"/>
          <cell r="FY73"/>
          <cell r="FZ73"/>
          <cell r="GA73"/>
          <cell r="GB73"/>
          <cell r="GC73"/>
          <cell r="GD73"/>
          <cell r="GE73"/>
          <cell r="GF73"/>
          <cell r="GG73"/>
          <cell r="GH73"/>
          <cell r="GI73">
            <v>0</v>
          </cell>
          <cell r="GJ73">
            <v>0</v>
          </cell>
          <cell r="GK73"/>
          <cell r="GL73">
            <v>131.71</v>
          </cell>
          <cell r="GM73"/>
          <cell r="GN73">
            <v>0</v>
          </cell>
          <cell r="GO73">
            <v>0</v>
          </cell>
          <cell r="GP73"/>
          <cell r="GQ73"/>
          <cell r="GR73"/>
          <cell r="GS73"/>
          <cell r="GT73"/>
          <cell r="GU73"/>
          <cell r="GV73"/>
          <cell r="GW73"/>
          <cell r="GX73"/>
          <cell r="GY73"/>
          <cell r="GZ73"/>
          <cell r="HA73"/>
          <cell r="HB73"/>
          <cell r="HC73"/>
          <cell r="HD73"/>
          <cell r="HE73"/>
          <cell r="HF73"/>
          <cell r="HG73"/>
          <cell r="HH73"/>
          <cell r="HI73"/>
          <cell r="HJ73"/>
          <cell r="HK73"/>
          <cell r="HL73"/>
          <cell r="HM73"/>
          <cell r="HN73">
            <v>2020.53</v>
          </cell>
          <cell r="HO73">
            <v>1383.25</v>
          </cell>
          <cell r="HP73"/>
          <cell r="HQ73"/>
          <cell r="HR73">
            <v>1383.25</v>
          </cell>
          <cell r="HS73"/>
          <cell r="HT73"/>
          <cell r="HU73"/>
          <cell r="HV73">
            <v>224.9325</v>
          </cell>
          <cell r="HW73">
            <v>299.91000000000003</v>
          </cell>
          <cell r="HX73">
            <v>74.977500000000006</v>
          </cell>
          <cell r="HY73"/>
          <cell r="IA73">
            <v>550</v>
          </cell>
          <cell r="IB73">
            <v>74.977500000000006</v>
          </cell>
          <cell r="IC73"/>
          <cell r="IG73"/>
          <cell r="IH73"/>
          <cell r="II73">
            <v>3332.313333333334</v>
          </cell>
          <cell r="IJ73">
            <v>0</v>
          </cell>
          <cell r="IK73">
            <v>0</v>
          </cell>
          <cell r="IL73">
            <v>0</v>
          </cell>
          <cell r="IM73">
            <v>0</v>
          </cell>
          <cell r="IN73">
            <v>0</v>
          </cell>
          <cell r="IO73">
            <v>3313</v>
          </cell>
          <cell r="IP73" t="str">
            <v>OK</v>
          </cell>
        </row>
        <row r="74">
          <cell r="F74" t="str">
            <v>ROMAN RENTERIA ZAIDA YASMIN</v>
          </cell>
          <cell r="G74">
            <v>35843</v>
          </cell>
          <cell r="H74" t="str">
            <v>F</v>
          </cell>
          <cell r="I74" t="str">
            <v>DOCUMENTACION Y VISTO BUENO</v>
          </cell>
          <cell r="J74" t="str">
            <v>OFICINA PRINCIPAL</v>
          </cell>
          <cell r="K74" t="str">
            <v>01OFP</v>
          </cell>
          <cell r="L74" t="str">
            <v>OFICINA PRINCIPAL</v>
          </cell>
          <cell r="M74">
            <v>100001</v>
          </cell>
          <cell r="N74" t="str">
            <v>Agenciamiento General</v>
          </cell>
          <cell r="O74">
            <v>1</v>
          </cell>
          <cell r="P74" t="str">
            <v>002AD</v>
          </cell>
          <cell r="Q74" t="str">
            <v>ADMINISTRACION</v>
          </cell>
          <cell r="R74">
            <v>1</v>
          </cell>
          <cell r="S74" t="str">
            <v>003DVB</v>
          </cell>
          <cell r="T74" t="str">
            <v>OPERACIONES</v>
          </cell>
          <cell r="U74" t="str">
            <v>EMPLEADO</v>
          </cell>
          <cell r="V74" t="str">
            <v>SALES SUPPORT</v>
          </cell>
          <cell r="W74" t="str">
            <v>POR INCREMENTO DE ACTIVIDADES</v>
          </cell>
          <cell r="X74"/>
          <cell r="Y74" t="str">
            <v>BANCO DE CREDITO</v>
          </cell>
          <cell r="Z74" t="str">
            <v>30597388111015</v>
          </cell>
          <cell r="AA74"/>
          <cell r="AB74"/>
          <cell r="AC74">
            <v>45784</v>
          </cell>
          <cell r="AD74"/>
          <cell r="AE74"/>
          <cell r="AF74" t="str">
            <v>INTEGRA MIXTA</v>
          </cell>
          <cell r="AG74" t="str">
            <v>658410ZRRAT7</v>
          </cell>
          <cell r="AH74"/>
          <cell r="AI74"/>
          <cell r="AJ74"/>
          <cell r="AK74"/>
          <cell r="AL74"/>
          <cell r="AM74"/>
          <cell r="AN74"/>
          <cell r="AO74"/>
          <cell r="AP74" t="str">
            <v>SI</v>
          </cell>
          <cell r="AQ74"/>
          <cell r="AR74" t="str">
            <v/>
          </cell>
          <cell r="AS74" t="str">
            <v>NO</v>
          </cell>
          <cell r="AT74">
            <v>2800</v>
          </cell>
          <cell r="AU74">
            <v>30</v>
          </cell>
          <cell r="AV74">
            <v>0</v>
          </cell>
          <cell r="AW74">
            <v>0</v>
          </cell>
          <cell r="AX74"/>
          <cell r="AY74"/>
          <cell r="AZ74">
            <v>0</v>
          </cell>
          <cell r="BA74">
            <v>0</v>
          </cell>
          <cell r="BB74"/>
          <cell r="BC74"/>
          <cell r="BD74"/>
          <cell r="BE74"/>
          <cell r="BF74"/>
          <cell r="BG74"/>
          <cell r="BH74">
            <v>0</v>
          </cell>
          <cell r="BI74"/>
          <cell r="BJ74"/>
          <cell r="BK74"/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/>
          <cell r="BQ74"/>
          <cell r="BR74"/>
          <cell r="BS74"/>
          <cell r="BT74">
            <v>0.17</v>
          </cell>
          <cell r="BU74">
            <v>240</v>
          </cell>
          <cell r="BV74">
            <v>2800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/>
          <cell r="CD74"/>
          <cell r="CE74"/>
          <cell r="CF74"/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/>
          <cell r="CP74"/>
          <cell r="CQ74"/>
          <cell r="CR74"/>
          <cell r="CS74"/>
          <cell r="CT74"/>
          <cell r="CU74"/>
          <cell r="CV74"/>
          <cell r="CW74"/>
          <cell r="CX74">
            <v>0</v>
          </cell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>
            <v>0</v>
          </cell>
          <cell r="DJ74"/>
          <cell r="DK74"/>
          <cell r="DL74"/>
          <cell r="DM74"/>
          <cell r="DN74"/>
          <cell r="DO74"/>
          <cell r="DP74"/>
          <cell r="DQ74"/>
          <cell r="DR74"/>
          <cell r="DS74"/>
          <cell r="DT74"/>
          <cell r="DU74"/>
          <cell r="DV74"/>
          <cell r="DW74"/>
          <cell r="DX74"/>
          <cell r="DY74"/>
          <cell r="DZ74"/>
          <cell r="EA74"/>
          <cell r="EB74"/>
          <cell r="EC74"/>
          <cell r="ED74"/>
          <cell r="EE74"/>
          <cell r="EF74"/>
          <cell r="EG74"/>
          <cell r="EH74"/>
          <cell r="EI74"/>
          <cell r="EJ74"/>
          <cell r="EK74"/>
          <cell r="EL74"/>
          <cell r="EM74"/>
          <cell r="EN74"/>
          <cell r="EO74"/>
          <cell r="EP74"/>
          <cell r="EQ74"/>
          <cell r="ER74"/>
          <cell r="ES74"/>
          <cell r="ET74"/>
          <cell r="EU74"/>
          <cell r="EV74"/>
          <cell r="EW74"/>
          <cell r="EX74"/>
          <cell r="EY74"/>
          <cell r="EZ74"/>
          <cell r="FA74"/>
          <cell r="FB74"/>
          <cell r="FC74"/>
          <cell r="FD74"/>
          <cell r="FE74"/>
          <cell r="FF74"/>
          <cell r="FG74"/>
          <cell r="FH74">
            <v>2798.02</v>
          </cell>
          <cell r="FI74">
            <v>2800</v>
          </cell>
          <cell r="FJ74">
            <v>279.8</v>
          </cell>
          <cell r="FK74">
            <v>0</v>
          </cell>
          <cell r="FL74">
            <v>38.33</v>
          </cell>
          <cell r="FM74">
            <v>0</v>
          </cell>
          <cell r="FN74">
            <v>7.17</v>
          </cell>
          <cell r="FO74"/>
          <cell r="FP74">
            <v>1.98</v>
          </cell>
          <cell r="FQ74">
            <v>0</v>
          </cell>
          <cell r="FR74"/>
          <cell r="FS74"/>
          <cell r="FT74"/>
          <cell r="FU74">
            <v>1120</v>
          </cell>
          <cell r="FV74"/>
          <cell r="FW74"/>
          <cell r="FX74"/>
          <cell r="FY74"/>
          <cell r="FZ74"/>
          <cell r="GA74"/>
          <cell r="GB74"/>
          <cell r="GC74"/>
          <cell r="GD74"/>
          <cell r="GE74"/>
          <cell r="GF74"/>
          <cell r="GG74"/>
          <cell r="GH74"/>
          <cell r="GI74">
            <v>0</v>
          </cell>
          <cell r="GJ74">
            <v>0</v>
          </cell>
          <cell r="GK74"/>
          <cell r="GL74">
            <v>0</v>
          </cell>
          <cell r="GM74"/>
          <cell r="GN74">
            <v>0</v>
          </cell>
          <cell r="GO74">
            <v>0</v>
          </cell>
          <cell r="GP74"/>
          <cell r="GQ74"/>
          <cell r="GR74"/>
          <cell r="GS74"/>
          <cell r="GT74"/>
          <cell r="GU74"/>
          <cell r="GV74"/>
          <cell r="GW74"/>
          <cell r="GX74"/>
          <cell r="GY74"/>
          <cell r="GZ74"/>
          <cell r="HA74"/>
          <cell r="HB74"/>
          <cell r="HC74"/>
          <cell r="HD74"/>
          <cell r="HE74"/>
          <cell r="HF74"/>
          <cell r="HG74"/>
          <cell r="HH74"/>
          <cell r="HI74"/>
          <cell r="HJ74"/>
          <cell r="HK74"/>
          <cell r="HL74"/>
          <cell r="HM74"/>
          <cell r="HN74">
            <v>1447.28</v>
          </cell>
          <cell r="HO74">
            <v>1352.72</v>
          </cell>
          <cell r="HP74"/>
          <cell r="HQ74"/>
          <cell r="HR74">
            <v>1352.72</v>
          </cell>
          <cell r="HS74"/>
          <cell r="HT74"/>
          <cell r="HU74"/>
          <cell r="HV74">
            <v>188.86500000000001</v>
          </cell>
          <cell r="HW74">
            <v>251.82</v>
          </cell>
          <cell r="HX74">
            <v>62.954999999999998</v>
          </cell>
          <cell r="HY74"/>
          <cell r="IA74">
            <v>550</v>
          </cell>
          <cell r="IB74">
            <v>62.954999999999998</v>
          </cell>
          <cell r="IC74"/>
          <cell r="IG74"/>
          <cell r="IH74"/>
          <cell r="II74">
            <v>2798.02</v>
          </cell>
          <cell r="IJ74">
            <v>0</v>
          </cell>
          <cell r="IK74">
            <v>0</v>
          </cell>
          <cell r="IL74">
            <v>0</v>
          </cell>
          <cell r="IM74">
            <v>0</v>
          </cell>
          <cell r="IN74">
            <v>0</v>
          </cell>
          <cell r="IO74">
            <v>2800</v>
          </cell>
          <cell r="IP74" t="str">
            <v>OK</v>
          </cell>
        </row>
        <row r="75">
          <cell r="F75" t="str">
            <v>ROMERO ORDOÑEZ  EDUARDO ARTURO</v>
          </cell>
          <cell r="G75">
            <v>28257</v>
          </cell>
          <cell r="H75" t="str">
            <v>M</v>
          </cell>
          <cell r="I75" t="str">
            <v>DOCUMENTACIÓN Y VISTO BUENO</v>
          </cell>
          <cell r="J75" t="str">
            <v>OFICINA PRINCIPAL</v>
          </cell>
          <cell r="K75" t="str">
            <v>01OFP</v>
          </cell>
          <cell r="L75" t="str">
            <v>OFICINA PRINCIPAL</v>
          </cell>
          <cell r="M75">
            <v>100002</v>
          </cell>
          <cell r="N75" t="str">
            <v>Agenciamiento Marítimo</v>
          </cell>
          <cell r="O75">
            <v>1</v>
          </cell>
          <cell r="P75" t="str">
            <v>001OP</v>
          </cell>
          <cell r="Q75" t="str">
            <v xml:space="preserve">OPERACIONES </v>
          </cell>
          <cell r="R75">
            <v>0</v>
          </cell>
          <cell r="S75" t="str">
            <v>003DVB</v>
          </cell>
          <cell r="T75" t="str">
            <v>DOCUMENTACION-VISTO BUENO</v>
          </cell>
          <cell r="U75" t="str">
            <v>EMPLEADO</v>
          </cell>
          <cell r="V75" t="str">
            <v>ANALISTA DE DOCUMENTACIÓN</v>
          </cell>
          <cell r="W75" t="str">
            <v>INDETERMINADO</v>
          </cell>
          <cell r="X75"/>
          <cell r="Y75" t="str">
            <v>BANCO DE CREDITO</v>
          </cell>
          <cell r="Z75" t="str">
            <v>19339429501077</v>
          </cell>
          <cell r="AA75"/>
          <cell r="AB75"/>
          <cell r="AC75">
            <v>43070</v>
          </cell>
          <cell r="AD75"/>
          <cell r="AE75"/>
          <cell r="AF75" t="str">
            <v>PROFUTURO</v>
          </cell>
          <cell r="AG75" t="str">
            <v>582551EROEO4</v>
          </cell>
          <cell r="AH75"/>
          <cell r="AI75"/>
          <cell r="AJ75"/>
          <cell r="AK75"/>
          <cell r="AL75"/>
          <cell r="AM75"/>
          <cell r="AN75"/>
          <cell r="AO75"/>
          <cell r="AP75" t="str">
            <v>NO</v>
          </cell>
          <cell r="AQ75"/>
          <cell r="AR75" t="str">
            <v/>
          </cell>
          <cell r="AS75" t="str">
            <v>SI</v>
          </cell>
          <cell r="AT75">
            <v>4000</v>
          </cell>
          <cell r="AU75">
            <v>30</v>
          </cell>
          <cell r="AV75">
            <v>0</v>
          </cell>
          <cell r="AW75">
            <v>0</v>
          </cell>
          <cell r="AX75"/>
          <cell r="AY75"/>
          <cell r="AZ75">
            <v>0</v>
          </cell>
          <cell r="BA75">
            <v>0</v>
          </cell>
          <cell r="BB75"/>
          <cell r="BC75"/>
          <cell r="BD75"/>
          <cell r="BE75"/>
          <cell r="BF75"/>
          <cell r="BG75"/>
          <cell r="BH75">
            <v>0</v>
          </cell>
          <cell r="BI75"/>
          <cell r="BJ75"/>
          <cell r="BK75"/>
          <cell r="BL75">
            <v>2</v>
          </cell>
          <cell r="BM75">
            <v>4.28</v>
          </cell>
          <cell r="BN75">
            <v>0</v>
          </cell>
          <cell r="BO75">
            <v>20</v>
          </cell>
          <cell r="BP75"/>
          <cell r="BQ75"/>
          <cell r="BR75"/>
          <cell r="BS75"/>
          <cell r="BT75">
            <v>0.32</v>
          </cell>
          <cell r="BU75">
            <v>240</v>
          </cell>
          <cell r="BV75">
            <v>4000.0000000000005</v>
          </cell>
          <cell r="BW75">
            <v>113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/>
          <cell r="CD75"/>
          <cell r="CE75"/>
          <cell r="CF75"/>
          <cell r="CG75">
            <v>42.84375</v>
          </cell>
          <cell r="CH75">
            <v>99.020475000000005</v>
          </cell>
          <cell r="CI75">
            <v>0</v>
          </cell>
          <cell r="CJ75">
            <v>685.5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/>
          <cell r="CP75"/>
          <cell r="CQ75"/>
          <cell r="CR75"/>
          <cell r="CS75"/>
          <cell r="CT75"/>
          <cell r="CU75"/>
          <cell r="CV75"/>
          <cell r="CW75"/>
          <cell r="CX75">
            <v>0</v>
          </cell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>
            <v>0</v>
          </cell>
          <cell r="DJ75"/>
          <cell r="DK75"/>
          <cell r="DL75"/>
          <cell r="DM75"/>
          <cell r="DN75"/>
          <cell r="DO75"/>
          <cell r="DP75"/>
          <cell r="DQ75"/>
          <cell r="DR75"/>
          <cell r="DS75"/>
          <cell r="DT75"/>
          <cell r="DU75"/>
          <cell r="DV75"/>
          <cell r="DW75"/>
          <cell r="DX75"/>
          <cell r="DY75"/>
          <cell r="DZ75"/>
          <cell r="EA75"/>
          <cell r="EB75"/>
          <cell r="EC75"/>
          <cell r="ED75"/>
          <cell r="EE75"/>
          <cell r="EF75"/>
          <cell r="EG75"/>
          <cell r="EH75"/>
          <cell r="EI75"/>
          <cell r="EJ75"/>
          <cell r="EK75"/>
          <cell r="EL75"/>
          <cell r="EM75"/>
          <cell r="EN75"/>
          <cell r="EO75"/>
          <cell r="EP75"/>
          <cell r="EQ75"/>
          <cell r="ER75"/>
          <cell r="ES75"/>
          <cell r="ET75"/>
          <cell r="EU75"/>
          <cell r="EV75"/>
          <cell r="EW75"/>
          <cell r="EX75"/>
          <cell r="EY75"/>
          <cell r="EZ75"/>
          <cell r="FA75"/>
          <cell r="FB75"/>
          <cell r="FC75"/>
          <cell r="FD75"/>
          <cell r="FE75"/>
          <cell r="FF75"/>
          <cell r="FG75"/>
          <cell r="FH75">
            <v>4935.0342250000003</v>
          </cell>
          <cell r="FI75">
            <v>4940.3642250000003</v>
          </cell>
          <cell r="FJ75">
            <v>493.5</v>
          </cell>
          <cell r="FK75">
            <v>83.4</v>
          </cell>
          <cell r="FL75">
            <v>67.61</v>
          </cell>
          <cell r="FM75">
            <v>0</v>
          </cell>
          <cell r="FN75">
            <v>204.85999999999999</v>
          </cell>
          <cell r="FO75"/>
          <cell r="FP75">
            <v>5.33</v>
          </cell>
          <cell r="FQ75">
            <v>0</v>
          </cell>
          <cell r="FR75"/>
          <cell r="FS75"/>
          <cell r="FT75"/>
          <cell r="FU75">
            <v>1645.2</v>
          </cell>
          <cell r="FV75"/>
          <cell r="FW75"/>
          <cell r="FX75"/>
          <cell r="FY75"/>
          <cell r="FZ75"/>
          <cell r="GA75"/>
          <cell r="GB75"/>
          <cell r="GC75"/>
          <cell r="GD75"/>
          <cell r="GE75"/>
          <cell r="GF75"/>
          <cell r="GG75"/>
          <cell r="GH75"/>
          <cell r="GI75">
            <v>0</v>
          </cell>
          <cell r="GJ75">
            <v>0</v>
          </cell>
          <cell r="GK75"/>
          <cell r="GL75">
            <v>0</v>
          </cell>
          <cell r="GM75"/>
          <cell r="GN75">
            <v>0</v>
          </cell>
          <cell r="GO75">
            <v>0</v>
          </cell>
          <cell r="GP75"/>
          <cell r="GQ75"/>
          <cell r="GR75"/>
          <cell r="GS75"/>
          <cell r="GT75"/>
          <cell r="GU75"/>
          <cell r="GV75"/>
          <cell r="GW75"/>
          <cell r="GX75"/>
          <cell r="GY75"/>
          <cell r="GZ75"/>
          <cell r="HA75"/>
          <cell r="HB75"/>
          <cell r="HC75"/>
          <cell r="HD75"/>
          <cell r="HE75"/>
          <cell r="HF75"/>
          <cell r="HG75"/>
          <cell r="HH75"/>
          <cell r="HI75"/>
          <cell r="HJ75"/>
          <cell r="HK75"/>
          <cell r="HL75"/>
          <cell r="HM75"/>
          <cell r="HN75">
            <v>2499.9</v>
          </cell>
          <cell r="HO75">
            <v>2440.46</v>
          </cell>
          <cell r="HP75"/>
          <cell r="HQ75"/>
          <cell r="HR75">
            <v>2440.46</v>
          </cell>
          <cell r="HS75"/>
          <cell r="HT75"/>
          <cell r="HU75"/>
          <cell r="HV75">
            <v>444.15</v>
          </cell>
          <cell r="HW75">
            <v>444.15</v>
          </cell>
          <cell r="HX75">
            <v>0</v>
          </cell>
          <cell r="HY75"/>
          <cell r="IA75">
            <v>0</v>
          </cell>
          <cell r="IB75">
            <v>0</v>
          </cell>
          <cell r="IC75"/>
          <cell r="IG75"/>
          <cell r="IH75"/>
          <cell r="II75">
            <v>4107.67</v>
          </cell>
          <cell r="IJ75">
            <v>0</v>
          </cell>
          <cell r="IK75">
            <v>827.36422500000003</v>
          </cell>
          <cell r="IL75">
            <v>0</v>
          </cell>
          <cell r="IM75">
            <v>0</v>
          </cell>
          <cell r="IN75">
            <v>0</v>
          </cell>
          <cell r="IO75">
            <v>4113</v>
          </cell>
          <cell r="IP75" t="str">
            <v>OK</v>
          </cell>
        </row>
        <row r="76">
          <cell r="F76" t="str">
            <v>RONCEROS GONZALES LUISA MARILIN</v>
          </cell>
          <cell r="G76">
            <v>28453</v>
          </cell>
          <cell r="H76" t="str">
            <v>F</v>
          </cell>
          <cell r="I76" t="str">
            <v>ADMINISTRACIÓN</v>
          </cell>
          <cell r="J76" t="str">
            <v>OFICINA PRINCIPAL</v>
          </cell>
          <cell r="K76" t="str">
            <v>01OFP</v>
          </cell>
          <cell r="L76" t="str">
            <v>OFICINA PRINCIPAL</v>
          </cell>
          <cell r="M76">
            <v>100001</v>
          </cell>
          <cell r="N76" t="str">
            <v>Agenciamiento General</v>
          </cell>
          <cell r="O76">
            <v>1</v>
          </cell>
          <cell r="P76" t="str">
            <v>002AD</v>
          </cell>
          <cell r="Q76" t="str">
            <v>ADMINISTRACION</v>
          </cell>
          <cell r="R76">
            <v>1</v>
          </cell>
          <cell r="S76" t="str">
            <v>012ADM</v>
          </cell>
          <cell r="T76" t="str">
            <v>ADMINISTRACION</v>
          </cell>
          <cell r="U76" t="str">
            <v>EMPLEADO</v>
          </cell>
          <cell r="V76" t="str">
            <v xml:space="preserve">GERENTE DE ADMNISTRACIÓN </v>
          </cell>
          <cell r="W76" t="str">
            <v>INDETERMINADO</v>
          </cell>
          <cell r="X76" t="str">
            <v>CONFIANZA</v>
          </cell>
          <cell r="Y76" t="str">
            <v>BANCO DE CREDITO</v>
          </cell>
          <cell r="Z76" t="str">
            <v>19121585152082</v>
          </cell>
          <cell r="AA76"/>
          <cell r="AB76"/>
          <cell r="AC76">
            <v>43382</v>
          </cell>
          <cell r="AD76"/>
          <cell r="AE76"/>
          <cell r="AF76" t="str">
            <v>PRIMA</v>
          </cell>
          <cell r="AG76" t="str">
            <v>584510LRGCZ4</v>
          </cell>
          <cell r="AH76"/>
          <cell r="AI76"/>
          <cell r="AJ76"/>
          <cell r="AK76"/>
          <cell r="AL76"/>
          <cell r="AM76"/>
          <cell r="AN76"/>
          <cell r="AO76"/>
          <cell r="AP76" t="str">
            <v>SI</v>
          </cell>
          <cell r="AQ76"/>
          <cell r="AR76" t="str">
            <v/>
          </cell>
          <cell r="AS76" t="str">
            <v>SI</v>
          </cell>
          <cell r="AT76">
            <v>8000</v>
          </cell>
          <cell r="AU76">
            <v>12</v>
          </cell>
          <cell r="AV76">
            <v>0</v>
          </cell>
          <cell r="AW76">
            <v>18</v>
          </cell>
          <cell r="AX76"/>
          <cell r="AY76"/>
          <cell r="AZ76">
            <v>0</v>
          </cell>
          <cell r="BA76">
            <v>0</v>
          </cell>
          <cell r="BB76"/>
          <cell r="BC76"/>
          <cell r="BD76"/>
          <cell r="BE76"/>
          <cell r="BF76"/>
          <cell r="BG76"/>
          <cell r="BH76">
            <v>0</v>
          </cell>
          <cell r="BI76"/>
          <cell r="BJ76"/>
          <cell r="BK76"/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/>
          <cell r="BQ76"/>
          <cell r="BR76"/>
          <cell r="BS76"/>
          <cell r="BT76">
            <v>0</v>
          </cell>
          <cell r="BU76">
            <v>96</v>
          </cell>
          <cell r="BV76">
            <v>3200</v>
          </cell>
          <cell r="BW76">
            <v>113</v>
          </cell>
          <cell r="BX76">
            <v>0</v>
          </cell>
          <cell r="BY76">
            <v>4867.8</v>
          </cell>
          <cell r="BZ76">
            <v>0</v>
          </cell>
          <cell r="CA76">
            <v>0</v>
          </cell>
          <cell r="CB76">
            <v>0</v>
          </cell>
          <cell r="CC76"/>
          <cell r="CD76"/>
          <cell r="CE76"/>
          <cell r="CF76"/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/>
          <cell r="CP76"/>
          <cell r="CQ76"/>
          <cell r="CR76"/>
          <cell r="CS76"/>
          <cell r="CT76"/>
          <cell r="CU76"/>
          <cell r="CV76"/>
          <cell r="CW76"/>
          <cell r="CX76">
            <v>0</v>
          </cell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>
            <v>0</v>
          </cell>
          <cell r="DJ76"/>
          <cell r="DK76"/>
          <cell r="DL76"/>
          <cell r="DM76"/>
          <cell r="DN76"/>
          <cell r="DO76"/>
          <cell r="DP76"/>
          <cell r="DQ76"/>
          <cell r="DR76"/>
          <cell r="DS76"/>
          <cell r="DT76"/>
          <cell r="DU76"/>
          <cell r="DV76"/>
          <cell r="DW76"/>
          <cell r="DX76"/>
          <cell r="DY76"/>
          <cell r="DZ76"/>
          <cell r="EA76"/>
          <cell r="EB76"/>
          <cell r="EC76"/>
          <cell r="ED76"/>
          <cell r="EE76"/>
          <cell r="EF76"/>
          <cell r="EG76"/>
          <cell r="EH76"/>
          <cell r="EI76"/>
          <cell r="EJ76"/>
          <cell r="EK76"/>
          <cell r="EL76"/>
          <cell r="EM76"/>
          <cell r="EN76"/>
          <cell r="EO76"/>
          <cell r="EP76"/>
          <cell r="EQ76"/>
          <cell r="ER76"/>
          <cell r="ES76"/>
          <cell r="ET76"/>
          <cell r="EU76"/>
          <cell r="EV76"/>
          <cell r="EW76"/>
          <cell r="EX76"/>
          <cell r="EY76"/>
          <cell r="EZ76"/>
          <cell r="FA76"/>
          <cell r="FB76"/>
          <cell r="FC76"/>
          <cell r="FD76"/>
          <cell r="FE76"/>
          <cell r="FF76"/>
          <cell r="FG76"/>
          <cell r="FH76">
            <v>8180.8</v>
          </cell>
          <cell r="FI76">
            <v>8180.8</v>
          </cell>
          <cell r="FJ76">
            <v>818.08</v>
          </cell>
          <cell r="FK76">
            <v>130.88999999999999</v>
          </cell>
          <cell r="FL76">
            <v>112.08</v>
          </cell>
          <cell r="FM76">
            <v>0</v>
          </cell>
          <cell r="FN76">
            <v>752.1</v>
          </cell>
          <cell r="FO76"/>
          <cell r="FP76">
            <v>0</v>
          </cell>
          <cell r="FQ76">
            <v>0</v>
          </cell>
          <cell r="FR76"/>
          <cell r="FS76"/>
          <cell r="FT76"/>
          <cell r="FU76">
            <v>3245.2000000000007</v>
          </cell>
          <cell r="FV76"/>
          <cell r="FW76"/>
          <cell r="FX76"/>
          <cell r="FY76"/>
          <cell r="FZ76"/>
          <cell r="GA76"/>
          <cell r="GB76"/>
          <cell r="GC76"/>
          <cell r="GD76"/>
          <cell r="GE76"/>
          <cell r="GF76"/>
          <cell r="GG76"/>
          <cell r="GH76"/>
          <cell r="GI76">
            <v>0</v>
          </cell>
          <cell r="GJ76">
            <v>0</v>
          </cell>
          <cell r="GK76"/>
          <cell r="GL76">
            <v>131.71</v>
          </cell>
          <cell r="GM76"/>
          <cell r="GN76">
            <v>125.29</v>
          </cell>
          <cell r="GO76">
            <v>0</v>
          </cell>
          <cell r="GP76"/>
          <cell r="GQ76"/>
          <cell r="GR76"/>
          <cell r="GS76"/>
          <cell r="GT76"/>
          <cell r="GU76"/>
          <cell r="GV76"/>
          <cell r="GW76"/>
          <cell r="GX76"/>
          <cell r="GY76"/>
          <cell r="GZ76"/>
          <cell r="HA76"/>
          <cell r="HB76"/>
          <cell r="HC76"/>
          <cell r="HD76"/>
          <cell r="HE76"/>
          <cell r="HF76"/>
          <cell r="HG76"/>
          <cell r="HH76"/>
          <cell r="HI76"/>
          <cell r="HJ76"/>
          <cell r="HK76"/>
          <cell r="HL76"/>
          <cell r="HM76"/>
          <cell r="HN76">
            <v>5315.35</v>
          </cell>
          <cell r="HO76">
            <v>2865.45</v>
          </cell>
          <cell r="HP76"/>
          <cell r="HQ76"/>
          <cell r="HR76">
            <v>2865.45</v>
          </cell>
          <cell r="HS76"/>
          <cell r="HT76"/>
          <cell r="HU76"/>
          <cell r="HV76">
            <v>552.20249999999999</v>
          </cell>
          <cell r="HW76">
            <v>736.27</v>
          </cell>
          <cell r="HX76">
            <v>184.0675</v>
          </cell>
          <cell r="HY76"/>
          <cell r="IA76">
            <v>550</v>
          </cell>
          <cell r="IB76">
            <v>184.0675</v>
          </cell>
          <cell r="IC76"/>
          <cell r="IG76"/>
          <cell r="IH76"/>
          <cell r="II76">
            <v>8180.8</v>
          </cell>
          <cell r="IJ76">
            <v>0</v>
          </cell>
          <cell r="IK76">
            <v>0</v>
          </cell>
          <cell r="IL76">
            <v>0</v>
          </cell>
          <cell r="IM76">
            <v>0</v>
          </cell>
          <cell r="IN76">
            <v>0</v>
          </cell>
          <cell r="IO76">
            <v>8113</v>
          </cell>
          <cell r="IP76" t="str">
            <v>OK</v>
          </cell>
        </row>
        <row r="77">
          <cell r="F77" t="str">
            <v>ROSALES ATOCHE ROXANA IVETTE</v>
          </cell>
          <cell r="G77">
            <v>34064</v>
          </cell>
          <cell r="H77" t="str">
            <v>F</v>
          </cell>
          <cell r="I77" t="str">
            <v>COMERCIAL</v>
          </cell>
          <cell r="J77" t="str">
            <v>OFICINA PRINCIPAL</v>
          </cell>
          <cell r="K77" t="str">
            <v>01OFP</v>
          </cell>
          <cell r="L77" t="str">
            <v>OFICINA PRINCIPAL</v>
          </cell>
          <cell r="M77">
            <v>100001</v>
          </cell>
          <cell r="N77" t="str">
            <v>Agenciamiento General</v>
          </cell>
          <cell r="O77">
            <v>1</v>
          </cell>
          <cell r="P77" t="str">
            <v>003VE</v>
          </cell>
          <cell r="Q77" t="str">
            <v>VENTAS</v>
          </cell>
          <cell r="R77">
            <v>1</v>
          </cell>
          <cell r="S77" t="str">
            <v>006VEN</v>
          </cell>
          <cell r="T77" t="str">
            <v>COMERCIAL- VENTAS</v>
          </cell>
          <cell r="U77" t="str">
            <v>EMPLEADO</v>
          </cell>
          <cell r="V77" t="str">
            <v>ASISTENTE DE FLETADO</v>
          </cell>
          <cell r="W77" t="str">
            <v>POR INCREMENTO DE ACTIVIDADES</v>
          </cell>
          <cell r="X77"/>
          <cell r="Y77" t="str">
            <v>BANCO BBVA</v>
          </cell>
          <cell r="Z77" t="str">
            <v>01181400020476357213</v>
          </cell>
          <cell r="AA77"/>
          <cell r="AB77"/>
          <cell r="AC77">
            <v>44911</v>
          </cell>
          <cell r="AD77"/>
          <cell r="AE77"/>
          <cell r="AF77" t="str">
            <v>PRIMA MIXTA</v>
          </cell>
          <cell r="AG77" t="str">
            <v>640620RRAAC7</v>
          </cell>
          <cell r="AH77"/>
          <cell r="AI77"/>
          <cell r="AJ77"/>
          <cell r="AK77"/>
          <cell r="AL77"/>
          <cell r="AM77"/>
          <cell r="AN77"/>
          <cell r="AO77"/>
          <cell r="AP77" t="str">
            <v>NO</v>
          </cell>
          <cell r="AQ77"/>
          <cell r="AR77" t="str">
            <v/>
          </cell>
          <cell r="AS77" t="str">
            <v>SI</v>
          </cell>
          <cell r="AT77">
            <v>2200</v>
          </cell>
          <cell r="AU77">
            <v>27</v>
          </cell>
          <cell r="AV77">
            <v>0</v>
          </cell>
          <cell r="AW77">
            <v>3</v>
          </cell>
          <cell r="AX77"/>
          <cell r="AY77"/>
          <cell r="AZ77">
            <v>0</v>
          </cell>
          <cell r="BA77">
            <v>0</v>
          </cell>
          <cell r="BB77"/>
          <cell r="BC77"/>
          <cell r="BD77"/>
          <cell r="BE77"/>
          <cell r="BF77"/>
          <cell r="BG77"/>
          <cell r="BH77">
            <v>0</v>
          </cell>
          <cell r="BI77"/>
          <cell r="BJ77"/>
          <cell r="BK77"/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/>
          <cell r="BQ77"/>
          <cell r="BR77"/>
          <cell r="BS77"/>
          <cell r="BT77">
            <v>2.0099999999999998</v>
          </cell>
          <cell r="BU77">
            <v>216</v>
          </cell>
          <cell r="BV77">
            <v>1979.9999999999998</v>
          </cell>
          <cell r="BW77">
            <v>113</v>
          </cell>
          <cell r="BX77">
            <v>0</v>
          </cell>
          <cell r="BY77">
            <v>246.7</v>
          </cell>
          <cell r="BZ77">
            <v>0</v>
          </cell>
          <cell r="CA77">
            <v>0</v>
          </cell>
          <cell r="CB77">
            <v>0</v>
          </cell>
          <cell r="CC77"/>
          <cell r="CD77"/>
          <cell r="CE77"/>
          <cell r="CF77"/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/>
          <cell r="CP77"/>
          <cell r="CQ77"/>
          <cell r="CR77"/>
          <cell r="CS77"/>
          <cell r="CT77"/>
          <cell r="CU77"/>
          <cell r="CV77"/>
          <cell r="CW77"/>
          <cell r="CX77">
            <v>0</v>
          </cell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>
            <v>0</v>
          </cell>
          <cell r="DJ77"/>
          <cell r="DK77"/>
          <cell r="DL77"/>
          <cell r="DM77"/>
          <cell r="DN77"/>
          <cell r="DO77"/>
          <cell r="DP77"/>
          <cell r="DQ77"/>
          <cell r="DR77"/>
          <cell r="DS77"/>
          <cell r="DT77"/>
          <cell r="DU77"/>
          <cell r="DV77"/>
          <cell r="DW77"/>
          <cell r="DX77"/>
          <cell r="DY77"/>
          <cell r="DZ77"/>
          <cell r="EA77"/>
          <cell r="EB77"/>
          <cell r="EC77"/>
          <cell r="ED77"/>
          <cell r="EE77"/>
          <cell r="EF77"/>
          <cell r="EG77"/>
          <cell r="EH77"/>
          <cell r="EI77"/>
          <cell r="EJ77"/>
          <cell r="EK77"/>
          <cell r="EL77"/>
          <cell r="EM77"/>
          <cell r="EN77"/>
          <cell r="EO77"/>
          <cell r="EP77"/>
          <cell r="EQ77"/>
          <cell r="ER77"/>
          <cell r="ES77"/>
          <cell r="ET77"/>
          <cell r="EU77"/>
          <cell r="EV77"/>
          <cell r="EW77"/>
          <cell r="EX77"/>
          <cell r="EY77"/>
          <cell r="EZ77"/>
          <cell r="FA77"/>
          <cell r="FB77"/>
          <cell r="FC77"/>
          <cell r="FD77"/>
          <cell r="FE77"/>
          <cell r="FF77"/>
          <cell r="FG77"/>
          <cell r="FH77">
            <v>2321.27</v>
          </cell>
          <cell r="FI77">
            <v>2339.6999999999998</v>
          </cell>
          <cell r="FJ77">
            <v>232.13</v>
          </cell>
          <cell r="FK77">
            <v>0</v>
          </cell>
          <cell r="FL77">
            <v>31.8</v>
          </cell>
          <cell r="FM77">
            <v>0</v>
          </cell>
          <cell r="FN77">
            <v>0</v>
          </cell>
          <cell r="FO77"/>
          <cell r="FP77">
            <v>18.43</v>
          </cell>
          <cell r="FQ77">
            <v>0</v>
          </cell>
          <cell r="FR77"/>
          <cell r="FS77"/>
          <cell r="FT77"/>
          <cell r="FU77">
            <v>925.2</v>
          </cell>
          <cell r="FV77"/>
          <cell r="FW77"/>
          <cell r="FX77"/>
          <cell r="FY77"/>
          <cell r="FZ77"/>
          <cell r="GA77"/>
          <cell r="GB77"/>
          <cell r="GC77"/>
          <cell r="GD77"/>
          <cell r="GE77"/>
          <cell r="GF77"/>
          <cell r="GG77"/>
          <cell r="GH77"/>
          <cell r="GI77">
            <v>0</v>
          </cell>
          <cell r="GJ77">
            <v>0</v>
          </cell>
          <cell r="GK77"/>
          <cell r="GL77">
            <v>0</v>
          </cell>
          <cell r="GM77"/>
          <cell r="GN77">
            <v>0</v>
          </cell>
          <cell r="GO77">
            <v>0</v>
          </cell>
          <cell r="GP77"/>
          <cell r="GQ77"/>
          <cell r="GR77"/>
          <cell r="GS77"/>
          <cell r="GT77"/>
          <cell r="GU77"/>
          <cell r="GV77"/>
          <cell r="GW77"/>
          <cell r="GX77"/>
          <cell r="GY77"/>
          <cell r="GZ77"/>
          <cell r="HA77"/>
          <cell r="HB77"/>
          <cell r="HC77"/>
          <cell r="HD77"/>
          <cell r="HE77"/>
          <cell r="HF77"/>
          <cell r="HG77"/>
          <cell r="HH77"/>
          <cell r="HI77"/>
          <cell r="HJ77"/>
          <cell r="HK77"/>
          <cell r="HL77"/>
          <cell r="HM77"/>
          <cell r="HN77">
            <v>1207.56</v>
          </cell>
          <cell r="HO77">
            <v>1132.1400000000001</v>
          </cell>
          <cell r="HP77"/>
          <cell r="HQ77"/>
          <cell r="HR77">
            <v>1132.1400000000001</v>
          </cell>
          <cell r="HS77"/>
          <cell r="HT77"/>
          <cell r="HU77"/>
          <cell r="HV77">
            <v>208.91</v>
          </cell>
          <cell r="HW77">
            <v>208.91</v>
          </cell>
          <cell r="HX77">
            <v>0</v>
          </cell>
          <cell r="HY77"/>
          <cell r="IA77">
            <v>0</v>
          </cell>
          <cell r="IB77">
            <v>0</v>
          </cell>
          <cell r="IC77"/>
          <cell r="IG77"/>
          <cell r="IH77"/>
          <cell r="II77">
            <v>2321.27</v>
          </cell>
          <cell r="IJ77">
            <v>0</v>
          </cell>
          <cell r="IK77">
            <v>0</v>
          </cell>
          <cell r="IL77">
            <v>0</v>
          </cell>
          <cell r="IM77">
            <v>0</v>
          </cell>
          <cell r="IN77">
            <v>0</v>
          </cell>
          <cell r="IO77">
            <v>2313</v>
          </cell>
          <cell r="IP77" t="str">
            <v>OK</v>
          </cell>
        </row>
        <row r="78">
          <cell r="F78" t="str">
            <v>ROTALDE DEL RIO  XIMENA MARIA</v>
          </cell>
          <cell r="G78">
            <v>26321</v>
          </cell>
          <cell r="H78" t="str">
            <v>F</v>
          </cell>
          <cell r="I78" t="str">
            <v>CONTROL DE EQUIPOS</v>
          </cell>
          <cell r="J78" t="str">
            <v>OFICINA PRINCIPAL</v>
          </cell>
          <cell r="K78" t="str">
            <v>01OFP</v>
          </cell>
          <cell r="L78" t="str">
            <v>OFICINA PRINCIPAL</v>
          </cell>
          <cell r="M78">
            <v>100002</v>
          </cell>
          <cell r="N78" t="str">
            <v>Agenciamiento Marítimo</v>
          </cell>
          <cell r="O78">
            <v>0</v>
          </cell>
          <cell r="P78" t="str">
            <v>001OP</v>
          </cell>
          <cell r="Q78" t="str">
            <v xml:space="preserve">OPERACIONES </v>
          </cell>
          <cell r="R78">
            <v>0</v>
          </cell>
          <cell r="S78" t="str">
            <v>005CEQ</v>
          </cell>
          <cell r="T78" t="str">
            <v>CONTROL DE EQUIPOS</v>
          </cell>
          <cell r="U78" t="str">
            <v>EMPLEADO</v>
          </cell>
          <cell r="V78" t="str">
            <v>JEFE DE CONTROL DE EQUIPOS</v>
          </cell>
          <cell r="W78" t="str">
            <v>INDETERMINADO</v>
          </cell>
          <cell r="X78" t="str">
            <v>CONFIANZA</v>
          </cell>
          <cell r="Y78" t="str">
            <v>BANCO DE CREDITO</v>
          </cell>
          <cell r="Z78" t="str">
            <v>19138538673050</v>
          </cell>
          <cell r="AA78"/>
          <cell r="AB78"/>
          <cell r="AC78">
            <v>42985</v>
          </cell>
          <cell r="AD78"/>
          <cell r="AE78"/>
          <cell r="AF78" t="str">
            <v>HABITAT</v>
          </cell>
          <cell r="AG78" t="str">
            <v>563190XRRAO4</v>
          </cell>
          <cell r="AH78"/>
          <cell r="AI78"/>
          <cell r="AJ78"/>
          <cell r="AK78"/>
          <cell r="AL78"/>
          <cell r="AM78"/>
          <cell r="AN78"/>
          <cell r="AO78"/>
          <cell r="AP78" t="str">
            <v>SI</v>
          </cell>
          <cell r="AQ78"/>
          <cell r="AR78" t="str">
            <v/>
          </cell>
          <cell r="AS78" t="str">
            <v>SI</v>
          </cell>
          <cell r="AT78">
            <v>15000</v>
          </cell>
          <cell r="AU78">
            <v>29</v>
          </cell>
          <cell r="AV78">
            <v>0</v>
          </cell>
          <cell r="AW78">
            <v>1</v>
          </cell>
          <cell r="AX78"/>
          <cell r="AY78"/>
          <cell r="AZ78">
            <v>0</v>
          </cell>
          <cell r="BA78">
            <v>0</v>
          </cell>
          <cell r="BB78"/>
          <cell r="BC78"/>
          <cell r="BD78"/>
          <cell r="BE78"/>
          <cell r="BF78"/>
          <cell r="BG78"/>
          <cell r="BH78">
            <v>0</v>
          </cell>
          <cell r="BI78"/>
          <cell r="BJ78"/>
          <cell r="BK78"/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/>
          <cell r="BQ78"/>
          <cell r="BR78"/>
          <cell r="BS78"/>
          <cell r="BT78">
            <v>0</v>
          </cell>
          <cell r="BU78">
            <v>232</v>
          </cell>
          <cell r="BV78">
            <v>14500</v>
          </cell>
          <cell r="BW78">
            <v>113</v>
          </cell>
          <cell r="BX78">
            <v>0</v>
          </cell>
          <cell r="BY78">
            <v>503.77</v>
          </cell>
          <cell r="BZ78">
            <v>0</v>
          </cell>
          <cell r="CA78">
            <v>0</v>
          </cell>
          <cell r="CB78">
            <v>0</v>
          </cell>
          <cell r="CC78"/>
          <cell r="CD78"/>
          <cell r="CE78"/>
          <cell r="CF78"/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/>
          <cell r="CP78"/>
          <cell r="CQ78"/>
          <cell r="CR78"/>
          <cell r="CS78"/>
          <cell r="CT78"/>
          <cell r="CU78"/>
          <cell r="CV78"/>
          <cell r="CW78"/>
          <cell r="CX78">
            <v>0</v>
          </cell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>
            <v>0</v>
          </cell>
          <cell r="DJ78"/>
          <cell r="DK78"/>
          <cell r="DL78"/>
          <cell r="DM78"/>
          <cell r="DN78"/>
          <cell r="DO78"/>
          <cell r="DP78"/>
          <cell r="DQ78"/>
          <cell r="DR78"/>
          <cell r="DS78"/>
          <cell r="DT78"/>
          <cell r="DU78"/>
          <cell r="DV78"/>
          <cell r="DW78"/>
          <cell r="DX78"/>
          <cell r="DY78"/>
          <cell r="DZ78"/>
          <cell r="EA78"/>
          <cell r="EB78"/>
          <cell r="EC78"/>
          <cell r="ED78"/>
          <cell r="EE78"/>
          <cell r="EF78"/>
          <cell r="EG78"/>
          <cell r="EH78"/>
          <cell r="EI78"/>
          <cell r="EJ78"/>
          <cell r="EK78"/>
          <cell r="EL78"/>
          <cell r="EM78"/>
          <cell r="EN78"/>
          <cell r="EO78"/>
          <cell r="EP78"/>
          <cell r="EQ78"/>
          <cell r="ER78"/>
          <cell r="ES78"/>
          <cell r="ET78"/>
          <cell r="EU78"/>
          <cell r="EV78"/>
          <cell r="EW78"/>
          <cell r="EX78"/>
          <cell r="EY78"/>
          <cell r="EZ78"/>
          <cell r="FA78"/>
          <cell r="FB78"/>
          <cell r="FC78"/>
          <cell r="FD78"/>
          <cell r="FE78"/>
          <cell r="FF78"/>
          <cell r="FG78"/>
          <cell r="FH78">
            <v>15116.77</v>
          </cell>
          <cell r="FI78">
            <v>15116.77</v>
          </cell>
          <cell r="FJ78">
            <v>1511.68</v>
          </cell>
          <cell r="FK78">
            <v>222.22</v>
          </cell>
          <cell r="FL78">
            <v>167.26</v>
          </cell>
          <cell r="FM78">
            <v>0</v>
          </cell>
          <cell r="FN78">
            <v>2068.7199999999998</v>
          </cell>
          <cell r="FO78"/>
          <cell r="FP78">
            <v>0</v>
          </cell>
          <cell r="FQ78">
            <v>0</v>
          </cell>
          <cell r="FR78"/>
          <cell r="FS78"/>
          <cell r="FT78"/>
          <cell r="FU78">
            <v>6045.2000000000007</v>
          </cell>
          <cell r="FV78"/>
          <cell r="FW78"/>
          <cell r="FX78"/>
          <cell r="FY78"/>
          <cell r="FZ78"/>
          <cell r="GA78"/>
          <cell r="GB78"/>
          <cell r="GC78"/>
          <cell r="GD78"/>
          <cell r="GE78"/>
          <cell r="GF78"/>
          <cell r="GG78"/>
          <cell r="GH78"/>
          <cell r="GI78">
            <v>0</v>
          </cell>
          <cell r="GJ78">
            <v>0</v>
          </cell>
          <cell r="GK78"/>
          <cell r="GL78">
            <v>0</v>
          </cell>
          <cell r="GM78"/>
          <cell r="GN78">
            <v>0</v>
          </cell>
          <cell r="GO78">
            <v>0</v>
          </cell>
          <cell r="GP78"/>
          <cell r="GQ78"/>
          <cell r="GR78"/>
          <cell r="GS78"/>
          <cell r="GT78"/>
          <cell r="GU78"/>
          <cell r="GV78"/>
          <cell r="GW78"/>
          <cell r="GX78"/>
          <cell r="GY78"/>
          <cell r="GZ78"/>
          <cell r="HA78"/>
          <cell r="HB78"/>
          <cell r="HC78"/>
          <cell r="HD78"/>
          <cell r="HE78"/>
          <cell r="HF78"/>
          <cell r="HG78"/>
          <cell r="HH78"/>
          <cell r="HI78"/>
          <cell r="HJ78"/>
          <cell r="HK78"/>
          <cell r="HL78"/>
          <cell r="HM78"/>
          <cell r="HN78">
            <v>10015.08</v>
          </cell>
          <cell r="HO78">
            <v>5101.6899999999996</v>
          </cell>
          <cell r="HP78"/>
          <cell r="HQ78"/>
          <cell r="HR78">
            <v>5101.6899999999996</v>
          </cell>
          <cell r="HS78"/>
          <cell r="HT78"/>
          <cell r="HU78"/>
          <cell r="HV78">
            <v>1020.3824999999999</v>
          </cell>
          <cell r="HW78">
            <v>1360.51</v>
          </cell>
          <cell r="HX78">
            <v>340.1275</v>
          </cell>
          <cell r="HY78"/>
          <cell r="IA78">
            <v>550</v>
          </cell>
          <cell r="IB78">
            <v>340.1275</v>
          </cell>
          <cell r="IC78"/>
          <cell r="IG78"/>
          <cell r="IH78"/>
          <cell r="II78">
            <v>15116.77</v>
          </cell>
          <cell r="IJ78">
            <v>0</v>
          </cell>
          <cell r="IK78">
            <v>0</v>
          </cell>
          <cell r="IL78">
            <v>0</v>
          </cell>
          <cell r="IM78">
            <v>0</v>
          </cell>
          <cell r="IN78">
            <v>0</v>
          </cell>
          <cell r="IO78">
            <v>15113</v>
          </cell>
          <cell r="IP78" t="str">
            <v>OK</v>
          </cell>
        </row>
        <row r="79">
          <cell r="F79" t="str">
            <v>RUIZ SALCEDO  MARIA DE LOURDES</v>
          </cell>
          <cell r="G79">
            <v>27152</v>
          </cell>
          <cell r="H79" t="str">
            <v>F</v>
          </cell>
          <cell r="I79" t="str">
            <v>COMERCIAL</v>
          </cell>
          <cell r="J79" t="str">
            <v>OFICINA PRINCIPAL</v>
          </cell>
          <cell r="K79" t="str">
            <v>01OFP</v>
          </cell>
          <cell r="L79" t="str">
            <v>OFICINA PRINCIPAL</v>
          </cell>
          <cell r="M79">
            <v>100001</v>
          </cell>
          <cell r="N79" t="str">
            <v>Agenciamiento General</v>
          </cell>
          <cell r="O79">
            <v>1</v>
          </cell>
          <cell r="P79" t="str">
            <v>003VE</v>
          </cell>
          <cell r="Q79" t="str">
            <v>VENTAS</v>
          </cell>
          <cell r="R79">
            <v>1</v>
          </cell>
          <cell r="S79" t="str">
            <v>006VEN</v>
          </cell>
          <cell r="T79" t="str">
            <v>COMERCIAL- VENTAS</v>
          </cell>
          <cell r="U79" t="str">
            <v>EMPLEADO</v>
          </cell>
          <cell r="V79" t="str">
            <v>ASESOR COMERCIAL IMPO</v>
          </cell>
          <cell r="W79" t="str">
            <v>INDETERMINADO</v>
          </cell>
          <cell r="X79"/>
          <cell r="Y79" t="str">
            <v>BANCO DE CREDITO</v>
          </cell>
          <cell r="Z79" t="str">
            <v>19139024915005</v>
          </cell>
          <cell r="AA79"/>
          <cell r="AB79"/>
          <cell r="AC79">
            <v>43003</v>
          </cell>
          <cell r="AD79"/>
          <cell r="AE79"/>
          <cell r="AF79" t="str">
            <v>HABITAT</v>
          </cell>
          <cell r="AG79" t="str">
            <v>271500MRSZC2</v>
          </cell>
          <cell r="AH79"/>
          <cell r="AI79"/>
          <cell r="AJ79"/>
          <cell r="AK79"/>
          <cell r="AL79"/>
          <cell r="AM79"/>
          <cell r="AN79"/>
          <cell r="AO79"/>
          <cell r="AP79" t="str">
            <v>SI</v>
          </cell>
          <cell r="AQ79"/>
          <cell r="AR79" t="str">
            <v/>
          </cell>
          <cell r="AS79" t="str">
            <v>SI</v>
          </cell>
          <cell r="AT79">
            <v>12000</v>
          </cell>
          <cell r="AU79">
            <v>30</v>
          </cell>
          <cell r="AV79">
            <v>0</v>
          </cell>
          <cell r="AW79">
            <v>0</v>
          </cell>
          <cell r="AX79"/>
          <cell r="AY79"/>
          <cell r="AZ79">
            <v>0</v>
          </cell>
          <cell r="BA79">
            <v>0</v>
          </cell>
          <cell r="BB79"/>
          <cell r="BC79"/>
          <cell r="BD79"/>
          <cell r="BE79"/>
          <cell r="BF79"/>
          <cell r="BG79"/>
          <cell r="BH79">
            <v>0</v>
          </cell>
          <cell r="BI79"/>
          <cell r="BJ79"/>
          <cell r="BK79"/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/>
          <cell r="BQ79"/>
          <cell r="BR79"/>
          <cell r="BS79"/>
          <cell r="BT79">
            <v>0</v>
          </cell>
          <cell r="BU79">
            <v>240</v>
          </cell>
          <cell r="BV79">
            <v>12000</v>
          </cell>
          <cell r="BW79">
            <v>113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/>
          <cell r="CD79"/>
          <cell r="CE79"/>
          <cell r="CF79"/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/>
          <cell r="CP79"/>
          <cell r="CQ79"/>
          <cell r="CR79"/>
          <cell r="CS79"/>
          <cell r="CT79"/>
          <cell r="CU79"/>
          <cell r="CV79"/>
          <cell r="CW79"/>
          <cell r="CX79">
            <v>0</v>
          </cell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>
            <v>0</v>
          </cell>
          <cell r="DJ79"/>
          <cell r="DK79"/>
          <cell r="DL79"/>
          <cell r="DM79"/>
          <cell r="DN79"/>
          <cell r="DO79"/>
          <cell r="DP79"/>
          <cell r="DQ79"/>
          <cell r="DR79"/>
          <cell r="DS79"/>
          <cell r="DT79"/>
          <cell r="DU79"/>
          <cell r="DV79"/>
          <cell r="DW79"/>
          <cell r="DX79"/>
          <cell r="DY79"/>
          <cell r="DZ79"/>
          <cell r="EA79"/>
          <cell r="EB79"/>
          <cell r="EC79"/>
          <cell r="ED79"/>
          <cell r="EE79"/>
          <cell r="EF79"/>
          <cell r="EG79"/>
          <cell r="EH79"/>
          <cell r="EI79"/>
          <cell r="EJ79"/>
          <cell r="EK79"/>
          <cell r="EL79"/>
          <cell r="EM79"/>
          <cell r="EN79"/>
          <cell r="EO79"/>
          <cell r="EP79"/>
          <cell r="EQ79"/>
          <cell r="ER79"/>
          <cell r="ES79"/>
          <cell r="ET79"/>
          <cell r="EU79"/>
          <cell r="EV79"/>
          <cell r="EW79"/>
          <cell r="EX79"/>
          <cell r="EY79"/>
          <cell r="EZ79"/>
          <cell r="FA79"/>
          <cell r="FB79"/>
          <cell r="FC79"/>
          <cell r="FD79"/>
          <cell r="FE79"/>
          <cell r="FF79"/>
          <cell r="FG79"/>
          <cell r="FH79">
            <v>12113</v>
          </cell>
          <cell r="FI79">
            <v>12113</v>
          </cell>
          <cell r="FJ79">
            <v>1211.3</v>
          </cell>
          <cell r="FK79">
            <v>178.06</v>
          </cell>
          <cell r="FL79">
            <v>165.95</v>
          </cell>
          <cell r="FM79">
            <v>0</v>
          </cell>
          <cell r="FN79">
            <v>1467.35</v>
          </cell>
          <cell r="FO79"/>
          <cell r="FP79">
            <v>0</v>
          </cell>
          <cell r="FQ79">
            <v>0</v>
          </cell>
          <cell r="FR79"/>
          <cell r="FS79"/>
          <cell r="FT79"/>
          <cell r="FU79">
            <v>2845.2</v>
          </cell>
          <cell r="FV79"/>
          <cell r="FW79"/>
          <cell r="FX79"/>
          <cell r="FY79"/>
          <cell r="FZ79"/>
          <cell r="GA79"/>
          <cell r="GB79"/>
          <cell r="GC79"/>
          <cell r="GD79"/>
          <cell r="GE79"/>
          <cell r="GF79"/>
          <cell r="GG79"/>
          <cell r="GH79"/>
          <cell r="GI79">
            <v>0</v>
          </cell>
          <cell r="GJ79">
            <v>0</v>
          </cell>
          <cell r="GK79"/>
          <cell r="GL79">
            <v>831.87</v>
          </cell>
          <cell r="GM79"/>
          <cell r="GN79">
            <v>266.24</v>
          </cell>
          <cell r="GO79">
            <v>52.9</v>
          </cell>
          <cell r="GP79"/>
          <cell r="GQ79">
            <v>4000</v>
          </cell>
          <cell r="GR79"/>
          <cell r="GS79"/>
          <cell r="GT79"/>
          <cell r="GU79"/>
          <cell r="GV79"/>
          <cell r="GW79"/>
          <cell r="GX79"/>
          <cell r="GY79"/>
          <cell r="GZ79"/>
          <cell r="HA79"/>
          <cell r="HB79"/>
          <cell r="HC79"/>
          <cell r="HD79"/>
          <cell r="HE79"/>
          <cell r="HF79"/>
          <cell r="HG79"/>
          <cell r="HH79"/>
          <cell r="HI79"/>
          <cell r="HJ79"/>
          <cell r="HK79"/>
          <cell r="HL79"/>
          <cell r="HM79"/>
          <cell r="HN79">
            <v>11018.87</v>
          </cell>
          <cell r="HO79">
            <v>1094.1300000000001</v>
          </cell>
          <cell r="HP79"/>
          <cell r="HQ79"/>
          <cell r="HR79">
            <v>1094.1300000000001</v>
          </cell>
          <cell r="HS79"/>
          <cell r="HT79"/>
          <cell r="HU79"/>
          <cell r="HV79">
            <v>817.62750000000005</v>
          </cell>
          <cell r="HW79">
            <v>1090.17</v>
          </cell>
          <cell r="HX79">
            <v>272.54250000000002</v>
          </cell>
          <cell r="HY79"/>
          <cell r="IA79">
            <v>550</v>
          </cell>
          <cell r="IB79">
            <v>272.54250000000002</v>
          </cell>
          <cell r="IC79"/>
          <cell r="IG79"/>
          <cell r="IH79"/>
          <cell r="II79">
            <v>12113</v>
          </cell>
          <cell r="IJ79">
            <v>0</v>
          </cell>
          <cell r="IK79">
            <v>0</v>
          </cell>
          <cell r="IL79">
            <v>0</v>
          </cell>
          <cell r="IM79">
            <v>0</v>
          </cell>
          <cell r="IN79">
            <v>0</v>
          </cell>
          <cell r="IO79">
            <v>12113</v>
          </cell>
          <cell r="IP79" t="str">
            <v>OK</v>
          </cell>
        </row>
        <row r="80">
          <cell r="F80" t="str">
            <v>RUIZ TORRES CESAR AUGUSTO</v>
          </cell>
          <cell r="G80">
            <v>27048</v>
          </cell>
          <cell r="H80" t="str">
            <v>M</v>
          </cell>
          <cell r="I80" t="str">
            <v>ADMINISTRACIÓN</v>
          </cell>
          <cell r="J80" t="str">
            <v>OFICINA PRINCIPAL</v>
          </cell>
          <cell r="K80" t="str">
            <v>01OFP</v>
          </cell>
          <cell r="L80" t="str">
            <v>OFICINA PRINCIPAL</v>
          </cell>
          <cell r="M80">
            <v>100001</v>
          </cell>
          <cell r="N80" t="str">
            <v>Agenciamiento General</v>
          </cell>
          <cell r="O80">
            <v>1</v>
          </cell>
          <cell r="P80" t="str">
            <v>002AD</v>
          </cell>
          <cell r="Q80" t="str">
            <v>ADMINISTRACION</v>
          </cell>
          <cell r="R80">
            <v>1</v>
          </cell>
          <cell r="S80" t="str">
            <v>012ADM</v>
          </cell>
          <cell r="T80" t="str">
            <v>ADMINISTRACION</v>
          </cell>
          <cell r="U80" t="str">
            <v>EMPLEADO</v>
          </cell>
          <cell r="V80" t="str">
            <v>CONDUCTOR/MENSAJERO</v>
          </cell>
          <cell r="W80" t="str">
            <v>POR INCREMENTO DE ACTIVIDADES</v>
          </cell>
          <cell r="X80"/>
          <cell r="Y80" t="str">
            <v>BANCO DE CREDITO</v>
          </cell>
          <cell r="Z80" t="str">
            <v>19170640062096</v>
          </cell>
          <cell r="AA80"/>
          <cell r="AB80"/>
          <cell r="AC80">
            <v>44677</v>
          </cell>
          <cell r="AD80"/>
          <cell r="AE80"/>
          <cell r="AF80" t="str">
            <v>PROFUTURO MIXTA</v>
          </cell>
          <cell r="AG80" t="str">
            <v>570461CRTZR7</v>
          </cell>
          <cell r="AH80"/>
          <cell r="AI80"/>
          <cell r="AJ80"/>
          <cell r="AK80"/>
          <cell r="AL80"/>
          <cell r="AM80"/>
          <cell r="AN80"/>
          <cell r="AO80"/>
          <cell r="AP80" t="str">
            <v>NO</v>
          </cell>
          <cell r="AQ80"/>
          <cell r="AR80" t="str">
            <v/>
          </cell>
          <cell r="AS80" t="str">
            <v>SI</v>
          </cell>
          <cell r="AT80">
            <v>1800</v>
          </cell>
          <cell r="AU80">
            <v>27</v>
          </cell>
          <cell r="AV80">
            <v>3</v>
          </cell>
          <cell r="AW80">
            <v>0</v>
          </cell>
          <cell r="AX80"/>
          <cell r="AY80"/>
          <cell r="AZ80">
            <v>0</v>
          </cell>
          <cell r="BA80">
            <v>0</v>
          </cell>
          <cell r="BB80"/>
          <cell r="BC80"/>
          <cell r="BD80"/>
          <cell r="BE80"/>
          <cell r="BF80"/>
          <cell r="BG80"/>
          <cell r="BH80">
            <v>1</v>
          </cell>
          <cell r="BI80"/>
          <cell r="BJ80"/>
          <cell r="BK80"/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/>
          <cell r="BQ80"/>
          <cell r="BR80"/>
          <cell r="BS80"/>
          <cell r="BT80">
            <v>0</v>
          </cell>
          <cell r="BU80">
            <v>216</v>
          </cell>
          <cell r="BV80">
            <v>1620</v>
          </cell>
          <cell r="BW80">
            <v>113</v>
          </cell>
          <cell r="BX80">
            <v>180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/>
          <cell r="CD80"/>
          <cell r="CE80"/>
          <cell r="CF80"/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/>
          <cell r="CP80"/>
          <cell r="CQ80"/>
          <cell r="CR80"/>
          <cell r="CS80"/>
          <cell r="CT80"/>
          <cell r="CU80"/>
          <cell r="CV80"/>
          <cell r="CW80"/>
          <cell r="CX80">
            <v>9</v>
          </cell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>
            <v>0</v>
          </cell>
          <cell r="DJ80"/>
          <cell r="DK80"/>
          <cell r="DL80"/>
          <cell r="DM80"/>
          <cell r="DN80"/>
          <cell r="DO80"/>
          <cell r="DP80"/>
          <cell r="DQ80"/>
          <cell r="DR80"/>
          <cell r="DS80"/>
          <cell r="DT80"/>
          <cell r="DU80"/>
          <cell r="DV80"/>
          <cell r="DW80"/>
          <cell r="DX80"/>
          <cell r="DY80"/>
          <cell r="DZ80"/>
          <cell r="EA80"/>
          <cell r="EB80"/>
          <cell r="EC80"/>
          <cell r="ED80"/>
          <cell r="EE80"/>
          <cell r="EF80"/>
          <cell r="EG80"/>
          <cell r="EH80"/>
          <cell r="EI80"/>
          <cell r="EJ80"/>
          <cell r="EK80"/>
          <cell r="EL80"/>
          <cell r="EM80"/>
          <cell r="EN80"/>
          <cell r="EO80"/>
          <cell r="EP80"/>
          <cell r="EQ80"/>
          <cell r="ER80"/>
          <cell r="ES80"/>
          <cell r="ET80"/>
          <cell r="EU80"/>
          <cell r="EV80"/>
          <cell r="EW80"/>
          <cell r="EX80"/>
          <cell r="EY80"/>
          <cell r="EZ80"/>
          <cell r="FA80"/>
          <cell r="FB80"/>
          <cell r="FC80"/>
          <cell r="FD80"/>
          <cell r="FE80"/>
          <cell r="FF80"/>
          <cell r="FG80"/>
          <cell r="FH80">
            <v>1922</v>
          </cell>
          <cell r="FI80">
            <v>1922</v>
          </cell>
          <cell r="FJ80">
            <v>192.2</v>
          </cell>
          <cell r="FK80">
            <v>0</v>
          </cell>
          <cell r="FL80">
            <v>26.33</v>
          </cell>
          <cell r="FM80">
            <v>0</v>
          </cell>
          <cell r="FN80">
            <v>0</v>
          </cell>
          <cell r="FO80"/>
          <cell r="FP80">
            <v>0</v>
          </cell>
          <cell r="FQ80">
            <v>0</v>
          </cell>
          <cell r="FR80"/>
          <cell r="FS80"/>
          <cell r="FT80"/>
          <cell r="FU80">
            <v>765.2</v>
          </cell>
          <cell r="FV80"/>
          <cell r="FW80"/>
          <cell r="FX80"/>
          <cell r="FY80"/>
          <cell r="FZ80"/>
          <cell r="GA80"/>
          <cell r="GB80"/>
          <cell r="GC80"/>
          <cell r="GD80"/>
          <cell r="GE80"/>
          <cell r="GF80"/>
          <cell r="GG80"/>
          <cell r="GH80"/>
          <cell r="GI80">
            <v>9</v>
          </cell>
          <cell r="GJ80">
            <v>4</v>
          </cell>
          <cell r="GK80"/>
          <cell r="GL80">
            <v>0</v>
          </cell>
          <cell r="GM80"/>
          <cell r="GN80">
            <v>0</v>
          </cell>
          <cell r="GO80">
            <v>0</v>
          </cell>
          <cell r="GP80"/>
          <cell r="GQ80">
            <v>150</v>
          </cell>
          <cell r="GR80"/>
          <cell r="GS80"/>
          <cell r="GT80"/>
          <cell r="GU80"/>
          <cell r="GV80"/>
          <cell r="GW80"/>
          <cell r="GX80"/>
          <cell r="GY80"/>
          <cell r="GZ80"/>
          <cell r="HA80"/>
          <cell r="HB80"/>
          <cell r="HC80"/>
          <cell r="HD80"/>
          <cell r="HE80"/>
          <cell r="HF80"/>
          <cell r="HG80"/>
          <cell r="HH80"/>
          <cell r="HI80"/>
          <cell r="HJ80"/>
          <cell r="HK80"/>
          <cell r="HL80"/>
          <cell r="HM80"/>
          <cell r="HN80">
            <v>1146.73</v>
          </cell>
          <cell r="HO80">
            <v>775.27</v>
          </cell>
          <cell r="HP80"/>
          <cell r="HQ80"/>
          <cell r="HR80">
            <v>775.27</v>
          </cell>
          <cell r="HS80"/>
          <cell r="HT80"/>
          <cell r="HU80"/>
          <cell r="HV80">
            <v>172.98</v>
          </cell>
          <cell r="HW80">
            <v>172.98</v>
          </cell>
          <cell r="HX80">
            <v>0</v>
          </cell>
          <cell r="HY80"/>
          <cell r="IA80">
            <v>0</v>
          </cell>
          <cell r="IB80">
            <v>0</v>
          </cell>
          <cell r="IC80"/>
          <cell r="IG80"/>
          <cell r="IH80"/>
          <cell r="II80">
            <v>1913</v>
          </cell>
          <cell r="IJ80">
            <v>9</v>
          </cell>
          <cell r="IK80">
            <v>0</v>
          </cell>
          <cell r="IL80">
            <v>0</v>
          </cell>
          <cell r="IM80">
            <v>0</v>
          </cell>
          <cell r="IN80">
            <v>0</v>
          </cell>
          <cell r="IO80">
            <v>1913</v>
          </cell>
          <cell r="IP80" t="str">
            <v>OK</v>
          </cell>
        </row>
        <row r="81">
          <cell r="F81" t="str">
            <v>SAAVEDRA PAREDES MIGUEL ANGEL</v>
          </cell>
          <cell r="G81">
            <v>32795</v>
          </cell>
          <cell r="H81" t="str">
            <v>M</v>
          </cell>
          <cell r="I81" t="str">
            <v>PROYECTOS Y MEJORA CONTINUA</v>
          </cell>
          <cell r="J81" t="str">
            <v>OFICINA PRINCIPAL</v>
          </cell>
          <cell r="K81" t="str">
            <v>01OFP</v>
          </cell>
          <cell r="L81" t="str">
            <v>OFICINA PRINCIPAL</v>
          </cell>
          <cell r="M81">
            <v>100001</v>
          </cell>
          <cell r="N81" t="str">
            <v>Agenciamiento General</v>
          </cell>
          <cell r="O81">
            <v>1</v>
          </cell>
          <cell r="P81" t="str">
            <v>002AD</v>
          </cell>
          <cell r="Q81" t="str">
            <v>ADMINISTRACION</v>
          </cell>
          <cell r="R81">
            <v>1</v>
          </cell>
          <cell r="S81" t="str">
            <v>012ADM</v>
          </cell>
          <cell r="T81" t="str">
            <v>PROYECTOS Y MEJORA CONTINUA</v>
          </cell>
          <cell r="U81" t="str">
            <v>EMPLEADO</v>
          </cell>
          <cell r="V81" t="str">
            <v>ANALISTA DE PROCESOS Y DATOS</v>
          </cell>
          <cell r="W81" t="str">
            <v>POR INCREMENTO DE ACTIVIDADES</v>
          </cell>
          <cell r="X81"/>
          <cell r="Y81" t="str">
            <v>BANCO DE CREDITO</v>
          </cell>
          <cell r="Z81">
            <v>19198848118081</v>
          </cell>
          <cell r="AA81"/>
          <cell r="AB81"/>
          <cell r="AC81">
            <v>46023</v>
          </cell>
          <cell r="AD81"/>
          <cell r="AE81"/>
          <cell r="AF81" t="str">
            <v>HABITAT MIXTA</v>
          </cell>
          <cell r="AG81" t="str">
            <v>327931MSPVE8</v>
          </cell>
          <cell r="AH81"/>
          <cell r="AI81"/>
          <cell r="AJ81"/>
          <cell r="AK81"/>
          <cell r="AL81"/>
          <cell r="AM81"/>
          <cell r="AN81"/>
          <cell r="AO81"/>
          <cell r="AP81" t="str">
            <v>SI</v>
          </cell>
          <cell r="AQ81"/>
          <cell r="AR81" t="str">
            <v/>
          </cell>
          <cell r="AS81" t="str">
            <v>NO</v>
          </cell>
          <cell r="AT81">
            <v>3700</v>
          </cell>
          <cell r="AU81">
            <v>26</v>
          </cell>
          <cell r="AV81">
            <v>4</v>
          </cell>
          <cell r="AW81">
            <v>0</v>
          </cell>
          <cell r="AX81"/>
          <cell r="AY81"/>
          <cell r="AZ81">
            <v>0</v>
          </cell>
          <cell r="BA81">
            <v>0</v>
          </cell>
          <cell r="BB81"/>
          <cell r="BC81"/>
          <cell r="BD81"/>
          <cell r="BE81"/>
          <cell r="BF81"/>
          <cell r="BG81"/>
          <cell r="BH81">
            <v>0</v>
          </cell>
          <cell r="BI81"/>
          <cell r="BJ81"/>
          <cell r="BK81"/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/>
          <cell r="BQ81"/>
          <cell r="BR81"/>
          <cell r="BS81"/>
          <cell r="BT81">
            <v>0</v>
          </cell>
          <cell r="BU81">
            <v>208</v>
          </cell>
          <cell r="BV81">
            <v>3206.6666666666665</v>
          </cell>
          <cell r="BW81">
            <v>0</v>
          </cell>
          <cell r="BX81">
            <v>493.33333333333331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/>
          <cell r="CD81"/>
          <cell r="CE81"/>
          <cell r="CF81"/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/>
          <cell r="CP81"/>
          <cell r="CQ81"/>
          <cell r="CR81"/>
          <cell r="CS81"/>
          <cell r="CT81"/>
          <cell r="CU81"/>
          <cell r="CV81"/>
          <cell r="CW81"/>
          <cell r="CX81">
            <v>0</v>
          </cell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>
            <v>0</v>
          </cell>
          <cell r="DJ81"/>
          <cell r="DK81"/>
          <cell r="DL81"/>
          <cell r="DM81"/>
          <cell r="DN81"/>
          <cell r="DO81"/>
          <cell r="DP81"/>
          <cell r="DQ81"/>
          <cell r="DR81"/>
          <cell r="DS81"/>
          <cell r="DT81"/>
          <cell r="DU81"/>
          <cell r="DV81"/>
          <cell r="DW81"/>
          <cell r="DX81"/>
          <cell r="DY81"/>
          <cell r="DZ81"/>
          <cell r="EA81"/>
          <cell r="EB81"/>
          <cell r="EC81"/>
          <cell r="ED81"/>
          <cell r="EE81"/>
          <cell r="EF81"/>
          <cell r="EG81"/>
          <cell r="EH81"/>
          <cell r="EI81"/>
          <cell r="EJ81"/>
          <cell r="EK81"/>
          <cell r="EL81"/>
          <cell r="EM81"/>
          <cell r="EN81"/>
          <cell r="EO81"/>
          <cell r="EP81"/>
          <cell r="EQ81"/>
          <cell r="ER81"/>
          <cell r="ES81"/>
          <cell r="ET81"/>
          <cell r="EU81"/>
          <cell r="EV81"/>
          <cell r="EW81"/>
          <cell r="EX81"/>
          <cell r="EY81"/>
          <cell r="EZ81"/>
          <cell r="FA81"/>
          <cell r="FB81"/>
          <cell r="FC81"/>
          <cell r="FD81"/>
          <cell r="FE81"/>
          <cell r="FF81"/>
          <cell r="FG81"/>
          <cell r="FH81">
            <v>3700</v>
          </cell>
          <cell r="FI81">
            <v>3700</v>
          </cell>
          <cell r="FJ81">
            <v>370</v>
          </cell>
          <cell r="FK81">
            <v>0</v>
          </cell>
          <cell r="FL81">
            <v>50.69</v>
          </cell>
          <cell r="FM81">
            <v>0</v>
          </cell>
          <cell r="FN81">
            <v>93.17</v>
          </cell>
          <cell r="FO81"/>
          <cell r="FP81">
            <v>0</v>
          </cell>
          <cell r="FQ81">
            <v>0</v>
          </cell>
          <cell r="FR81"/>
          <cell r="FS81"/>
          <cell r="FT81"/>
          <cell r="FU81">
            <v>1480</v>
          </cell>
          <cell r="FV81"/>
          <cell r="FW81"/>
          <cell r="FX81"/>
          <cell r="FY81"/>
          <cell r="FZ81"/>
          <cell r="GA81"/>
          <cell r="GB81"/>
          <cell r="GC81"/>
          <cell r="GD81"/>
          <cell r="GE81"/>
          <cell r="GF81"/>
          <cell r="GG81"/>
          <cell r="GH81"/>
          <cell r="GI81">
            <v>0</v>
          </cell>
          <cell r="GJ81">
            <v>0</v>
          </cell>
          <cell r="GK81"/>
          <cell r="GL81">
            <v>0</v>
          </cell>
          <cell r="GM81"/>
          <cell r="GN81">
            <v>0</v>
          </cell>
          <cell r="GO81">
            <v>0</v>
          </cell>
          <cell r="GP81"/>
          <cell r="GQ81"/>
          <cell r="GR81"/>
          <cell r="GS81"/>
          <cell r="GT81"/>
          <cell r="GU81"/>
          <cell r="GV81"/>
          <cell r="GW81"/>
          <cell r="GX81"/>
          <cell r="GY81"/>
          <cell r="GZ81"/>
          <cell r="HA81"/>
          <cell r="HB81"/>
          <cell r="HC81"/>
          <cell r="HD81"/>
          <cell r="HE81"/>
          <cell r="HF81"/>
          <cell r="HG81"/>
          <cell r="HH81"/>
          <cell r="HI81"/>
          <cell r="HJ81"/>
          <cell r="HK81"/>
          <cell r="HL81"/>
          <cell r="HM81"/>
          <cell r="HN81">
            <v>1993.86</v>
          </cell>
          <cell r="HO81">
            <v>1706.14</v>
          </cell>
          <cell r="HP81">
            <v>1706.14</v>
          </cell>
          <cell r="HQ81"/>
          <cell r="HR81">
            <v>1706.14</v>
          </cell>
          <cell r="HS81"/>
          <cell r="HT81"/>
          <cell r="HU81"/>
          <cell r="HV81">
            <v>249.75</v>
          </cell>
          <cell r="HW81">
            <v>333</v>
          </cell>
          <cell r="HX81">
            <v>83.25</v>
          </cell>
          <cell r="HY81"/>
          <cell r="IA81">
            <v>550</v>
          </cell>
          <cell r="IB81">
            <v>83.25</v>
          </cell>
          <cell r="IC81"/>
          <cell r="IH81"/>
          <cell r="II81">
            <v>3700</v>
          </cell>
          <cell r="IJ81">
            <v>0</v>
          </cell>
          <cell r="IK81">
            <v>0</v>
          </cell>
          <cell r="IL81">
            <v>0</v>
          </cell>
          <cell r="IM81">
            <v>0</v>
          </cell>
          <cell r="IN81">
            <v>0</v>
          </cell>
          <cell r="IO81">
            <v>3700</v>
          </cell>
          <cell r="IP81" t="str">
            <v>OK</v>
          </cell>
        </row>
        <row r="82">
          <cell r="F82" t="str">
            <v>SAKAY MORISAKI LUIS CARLOS</v>
          </cell>
          <cell r="G82">
            <v>36953</v>
          </cell>
          <cell r="H82" t="str">
            <v>M</v>
          </cell>
          <cell r="I82" t="str">
            <v>ADMINISTRACIÓN</v>
          </cell>
          <cell r="J82" t="str">
            <v>OFICINA PRINCIPAL</v>
          </cell>
          <cell r="K82" t="str">
            <v>01OFP</v>
          </cell>
          <cell r="L82" t="str">
            <v>OFICINA PRINCIPAL</v>
          </cell>
          <cell r="M82">
            <v>100001</v>
          </cell>
          <cell r="N82" t="str">
            <v>Agenciamiento General</v>
          </cell>
          <cell r="O82">
            <v>1</v>
          </cell>
          <cell r="P82" t="str">
            <v>002AD</v>
          </cell>
          <cell r="Q82" t="str">
            <v>ADMINISTRACION</v>
          </cell>
          <cell r="R82">
            <v>1</v>
          </cell>
          <cell r="S82" t="str">
            <v>012ADM</v>
          </cell>
          <cell r="T82" t="str">
            <v>ADMINISTRACION</v>
          </cell>
          <cell r="U82" t="str">
            <v>EMPLEADO</v>
          </cell>
          <cell r="V82" t="str">
            <v>ASISTENTE ADMINISTRATIVO</v>
          </cell>
          <cell r="W82" t="str">
            <v>POR INCREMENTO DE ACTIVIDADES</v>
          </cell>
          <cell r="X82"/>
          <cell r="Y82" t="str">
            <v>BANCO DE CREDITO</v>
          </cell>
          <cell r="Z82" t="str">
            <v>19192038571051</v>
          </cell>
          <cell r="AA82"/>
          <cell r="AB82"/>
          <cell r="AC82">
            <v>44799</v>
          </cell>
          <cell r="AD82"/>
          <cell r="AE82"/>
          <cell r="AF82" t="str">
            <v>INTEGRA MIXTA</v>
          </cell>
          <cell r="AG82" t="str">
            <v>669511LSMAI8</v>
          </cell>
          <cell r="AH82"/>
          <cell r="AI82"/>
          <cell r="AJ82"/>
          <cell r="AK82"/>
          <cell r="AL82"/>
          <cell r="AM82"/>
          <cell r="AN82"/>
          <cell r="AO82"/>
          <cell r="AP82" t="str">
            <v>SI</v>
          </cell>
          <cell r="AQ82"/>
          <cell r="AR82" t="str">
            <v/>
          </cell>
          <cell r="AS82" t="str">
            <v>NO</v>
          </cell>
          <cell r="AT82">
            <v>2200</v>
          </cell>
          <cell r="AU82">
            <v>30</v>
          </cell>
          <cell r="AV82">
            <v>0</v>
          </cell>
          <cell r="AW82">
            <v>0</v>
          </cell>
          <cell r="AX82"/>
          <cell r="AY82"/>
          <cell r="AZ82">
            <v>0</v>
          </cell>
          <cell r="BA82">
            <v>0</v>
          </cell>
          <cell r="BB82"/>
          <cell r="BC82"/>
          <cell r="BD82"/>
          <cell r="BE82"/>
          <cell r="BF82"/>
          <cell r="BG82"/>
          <cell r="BH82">
            <v>0</v>
          </cell>
          <cell r="BI82"/>
          <cell r="BJ82"/>
          <cell r="BK82"/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/>
          <cell r="BQ82"/>
          <cell r="BR82"/>
          <cell r="BS82"/>
          <cell r="BT82">
            <v>1.59</v>
          </cell>
          <cell r="BU82">
            <v>240</v>
          </cell>
          <cell r="BV82">
            <v>2200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/>
          <cell r="CD82"/>
          <cell r="CE82"/>
          <cell r="CF82"/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/>
          <cell r="CP82"/>
          <cell r="CQ82"/>
          <cell r="CR82"/>
          <cell r="CS82"/>
          <cell r="CT82"/>
          <cell r="CU82"/>
          <cell r="CV82"/>
          <cell r="CW82"/>
          <cell r="CX82">
            <v>0</v>
          </cell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>
            <v>0</v>
          </cell>
          <cell r="DJ82"/>
          <cell r="DK82"/>
          <cell r="DL82"/>
          <cell r="DM82"/>
          <cell r="DN82"/>
          <cell r="DO82"/>
          <cell r="DP82"/>
          <cell r="DQ82"/>
          <cell r="DR82"/>
          <cell r="DS82"/>
          <cell r="DT82"/>
          <cell r="DU82"/>
          <cell r="DV82"/>
          <cell r="DW82"/>
          <cell r="DX82"/>
          <cell r="DY82"/>
          <cell r="DZ82"/>
          <cell r="EA82"/>
          <cell r="EB82"/>
          <cell r="EC82"/>
          <cell r="ED82"/>
          <cell r="EE82"/>
          <cell r="EF82"/>
          <cell r="EG82"/>
          <cell r="EH82"/>
          <cell r="EI82"/>
          <cell r="EJ82"/>
          <cell r="EK82"/>
          <cell r="EL82"/>
          <cell r="EM82"/>
          <cell r="EN82"/>
          <cell r="EO82"/>
          <cell r="EP82"/>
          <cell r="EQ82"/>
          <cell r="ER82"/>
          <cell r="ES82"/>
          <cell r="ET82"/>
          <cell r="EU82"/>
          <cell r="EV82"/>
          <cell r="EW82"/>
          <cell r="EX82"/>
          <cell r="EY82"/>
          <cell r="EZ82"/>
          <cell r="FA82"/>
          <cell r="FB82"/>
          <cell r="FC82"/>
          <cell r="FD82"/>
          <cell r="FE82"/>
          <cell r="FF82"/>
          <cell r="FG82"/>
          <cell r="FH82">
            <v>2185.42</v>
          </cell>
          <cell r="FI82">
            <v>2200</v>
          </cell>
          <cell r="FJ82">
            <v>218.54</v>
          </cell>
          <cell r="FK82">
            <v>0</v>
          </cell>
          <cell r="FL82">
            <v>29.94</v>
          </cell>
          <cell r="FM82">
            <v>0</v>
          </cell>
          <cell r="FN82">
            <v>0</v>
          </cell>
          <cell r="FO82"/>
          <cell r="FP82">
            <v>14.58</v>
          </cell>
          <cell r="FQ82">
            <v>0</v>
          </cell>
          <cell r="FR82"/>
          <cell r="FS82"/>
          <cell r="FT82"/>
          <cell r="FU82">
            <v>880</v>
          </cell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>
            <v>0</v>
          </cell>
          <cell r="GJ82">
            <v>0</v>
          </cell>
          <cell r="GK82"/>
          <cell r="GL82">
            <v>0</v>
          </cell>
          <cell r="GM82"/>
          <cell r="GN82">
            <v>0</v>
          </cell>
          <cell r="GO82">
            <v>0</v>
          </cell>
          <cell r="GP82"/>
          <cell r="GQ82">
            <v>333.34</v>
          </cell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>
            <v>1476.4</v>
          </cell>
          <cell r="HO82">
            <v>723.6</v>
          </cell>
          <cell r="HP82"/>
          <cell r="HQ82"/>
          <cell r="HR82">
            <v>723.6</v>
          </cell>
          <cell r="HS82"/>
          <cell r="HT82"/>
          <cell r="HU82"/>
          <cell r="HV82">
            <v>147.51749999999998</v>
          </cell>
          <cell r="HW82">
            <v>196.69</v>
          </cell>
          <cell r="HX82">
            <v>49.172499999999999</v>
          </cell>
          <cell r="HY82"/>
          <cell r="IA82">
            <v>550</v>
          </cell>
          <cell r="IB82">
            <v>49.172499999999999</v>
          </cell>
          <cell r="IC82"/>
          <cell r="IG82"/>
          <cell r="IH82"/>
          <cell r="II82">
            <v>2185.42</v>
          </cell>
          <cell r="IJ82">
            <v>0</v>
          </cell>
          <cell r="IK82">
            <v>0</v>
          </cell>
          <cell r="IL82">
            <v>0</v>
          </cell>
          <cell r="IM82">
            <v>0</v>
          </cell>
          <cell r="IN82">
            <v>0</v>
          </cell>
          <cell r="IO82">
            <v>2200</v>
          </cell>
          <cell r="IP82" t="str">
            <v>OK</v>
          </cell>
        </row>
        <row r="83">
          <cell r="F83" t="str">
            <v>SALAZAR DE LA ROCHA  JUAN CARLOS</v>
          </cell>
          <cell r="G83">
            <v>25978</v>
          </cell>
          <cell r="H83" t="str">
            <v>M</v>
          </cell>
          <cell r="I83" t="str">
            <v>GERENCIA GENERAL</v>
          </cell>
          <cell r="J83" t="str">
            <v>OFICINA PRINCIPAL</v>
          </cell>
          <cell r="K83" t="str">
            <v>01OFP</v>
          </cell>
          <cell r="L83" t="str">
            <v>OFICINA PRINCIPAL</v>
          </cell>
          <cell r="M83" t="str">
            <v>VARIOS</v>
          </cell>
          <cell r="N83" t="str">
            <v>VARIOS</v>
          </cell>
          <cell r="O83" t="str">
            <v>VARIOS</v>
          </cell>
          <cell r="P83" t="str">
            <v>VARIOS</v>
          </cell>
          <cell r="Q83" t="str">
            <v>VARIOS</v>
          </cell>
          <cell r="R83" t="str">
            <v>VARIOS</v>
          </cell>
          <cell r="S83" t="str">
            <v>001GGE</v>
          </cell>
          <cell r="T83" t="str">
            <v>GERENCIA GENERAL</v>
          </cell>
          <cell r="U83" t="str">
            <v>EJECUTIVO</v>
          </cell>
          <cell r="V83" t="str">
            <v>GERENTE GENERAL</v>
          </cell>
          <cell r="W83" t="str">
            <v>INDETERMINADO</v>
          </cell>
          <cell r="X83" t="str">
            <v>DIRECCIÓN</v>
          </cell>
          <cell r="Y83" t="str">
            <v>BANCO DE CREDITO</v>
          </cell>
          <cell r="Z83" t="str">
            <v>19436180079033</v>
          </cell>
          <cell r="AA83"/>
          <cell r="AB83"/>
          <cell r="AC83">
            <v>43003</v>
          </cell>
          <cell r="AD83"/>
          <cell r="AE83"/>
          <cell r="AF83" t="str">
            <v>HABITAT</v>
          </cell>
          <cell r="AG83" t="str">
            <v>259761JSRAH0</v>
          </cell>
          <cell r="AH83"/>
          <cell r="AI83"/>
          <cell r="AJ83" t="str">
            <v>NETO RIA</v>
          </cell>
          <cell r="AK83" t="str">
            <v>$ 10500</v>
          </cell>
          <cell r="AL83"/>
          <cell r="AM83"/>
          <cell r="AN83"/>
          <cell r="AO83"/>
          <cell r="AP83" t="str">
            <v>SI</v>
          </cell>
          <cell r="AQ83"/>
          <cell r="AR83" t="str">
            <v/>
          </cell>
          <cell r="AS83" t="str">
            <v>SI</v>
          </cell>
          <cell r="AT83">
            <v>38963.700066298436</v>
          </cell>
          <cell r="AU83">
            <v>23</v>
          </cell>
          <cell r="AV83">
            <v>0</v>
          </cell>
          <cell r="AW83">
            <v>7</v>
          </cell>
          <cell r="AX83"/>
          <cell r="AY83"/>
          <cell r="AZ83">
            <v>0</v>
          </cell>
          <cell r="BA83">
            <v>0</v>
          </cell>
          <cell r="BB83"/>
          <cell r="BC83"/>
          <cell r="BD83"/>
          <cell r="BE83"/>
          <cell r="BF83"/>
          <cell r="BG83"/>
          <cell r="BH83">
            <v>0</v>
          </cell>
          <cell r="BI83"/>
          <cell r="BJ83"/>
          <cell r="BK83"/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/>
          <cell r="BQ83"/>
          <cell r="BR83"/>
          <cell r="BS83"/>
          <cell r="BT83">
            <v>0</v>
          </cell>
          <cell r="BU83">
            <v>184</v>
          </cell>
          <cell r="BV83">
            <v>29872.170050828801</v>
          </cell>
          <cell r="BW83">
            <v>113</v>
          </cell>
          <cell r="BX83">
            <v>0</v>
          </cell>
          <cell r="BY83">
            <v>9117.9</v>
          </cell>
          <cell r="BZ83">
            <v>0</v>
          </cell>
          <cell r="CA83">
            <v>0</v>
          </cell>
          <cell r="CB83">
            <v>0</v>
          </cell>
          <cell r="CC83"/>
          <cell r="CD83"/>
          <cell r="CE83"/>
          <cell r="CF83"/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/>
          <cell r="CP83"/>
          <cell r="CQ83"/>
          <cell r="CR83"/>
          <cell r="CS83"/>
          <cell r="CT83"/>
          <cell r="CU83"/>
          <cell r="CV83"/>
          <cell r="CW83"/>
          <cell r="CX83">
            <v>0</v>
          </cell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>
            <v>0</v>
          </cell>
          <cell r="DJ83"/>
          <cell r="DK83">
            <v>6512.7833443830723</v>
          </cell>
          <cell r="DL83">
            <v>439.61287574585742</v>
          </cell>
          <cell r="DM83"/>
          <cell r="DN83"/>
          <cell r="DO83"/>
          <cell r="DP83"/>
          <cell r="DQ83"/>
          <cell r="DR83"/>
          <cell r="DS83"/>
          <cell r="DT83"/>
          <cell r="DU83"/>
          <cell r="DV83"/>
          <cell r="DW83"/>
          <cell r="DX83"/>
          <cell r="DY83"/>
          <cell r="DZ83"/>
          <cell r="EA83"/>
          <cell r="EB83"/>
          <cell r="EC83"/>
          <cell r="ED83"/>
          <cell r="EE83"/>
          <cell r="EF83"/>
          <cell r="EG83"/>
          <cell r="EH83"/>
          <cell r="EI83"/>
          <cell r="EJ83"/>
          <cell r="EK83"/>
          <cell r="EL83"/>
          <cell r="EM83"/>
          <cell r="EN83"/>
          <cell r="EO83"/>
          <cell r="EP83">
            <v>3799.1236175567924</v>
          </cell>
          <cell r="EQ83"/>
          <cell r="ER83"/>
          <cell r="ES83"/>
          <cell r="ET83"/>
          <cell r="EU83"/>
          <cell r="EV83"/>
          <cell r="EW83"/>
          <cell r="EX83"/>
          <cell r="EY83"/>
          <cell r="EZ83"/>
          <cell r="FA83"/>
          <cell r="FB83"/>
          <cell r="FC83"/>
          <cell r="FD83"/>
          <cell r="FE83"/>
          <cell r="FF83"/>
          <cell r="FG83"/>
          <cell r="FH83">
            <v>39103.070050828799</v>
          </cell>
          <cell r="FI83">
            <v>49854.589888514522</v>
          </cell>
          <cell r="FJ83">
            <v>3910.31</v>
          </cell>
          <cell r="FK83">
            <v>574.82000000000005</v>
          </cell>
          <cell r="FL83">
            <v>167.26</v>
          </cell>
          <cell r="FM83">
            <v>0</v>
          </cell>
          <cell r="FN83">
            <v>9890.7000000000007</v>
          </cell>
          <cell r="FO83"/>
          <cell r="FP83">
            <v>0</v>
          </cell>
          <cell r="FQ83">
            <v>0</v>
          </cell>
          <cell r="FR83"/>
          <cell r="FS83"/>
          <cell r="FT83"/>
          <cell r="FU83">
            <v>14124.6</v>
          </cell>
          <cell r="FV83"/>
          <cell r="FW83"/>
          <cell r="FX83"/>
          <cell r="FY83"/>
          <cell r="FZ83"/>
          <cell r="GA83"/>
          <cell r="GB83"/>
          <cell r="GC83"/>
          <cell r="GD83"/>
          <cell r="GE83"/>
          <cell r="GF83"/>
          <cell r="GG83"/>
          <cell r="GH83"/>
          <cell r="GI83">
            <v>0</v>
          </cell>
          <cell r="GJ83">
            <v>0</v>
          </cell>
          <cell r="GK83"/>
          <cell r="GL83">
            <v>0</v>
          </cell>
          <cell r="GM83"/>
          <cell r="GN83">
            <v>0</v>
          </cell>
          <cell r="GO83">
            <v>654.73</v>
          </cell>
          <cell r="GP83"/>
          <cell r="GQ83"/>
          <cell r="GR83"/>
          <cell r="GS83"/>
          <cell r="GT83"/>
          <cell r="GU83"/>
          <cell r="GV83"/>
          <cell r="GW83"/>
          <cell r="GX83"/>
          <cell r="GY83"/>
          <cell r="GZ83"/>
          <cell r="HA83"/>
          <cell r="HB83"/>
          <cell r="HC83"/>
          <cell r="HD83"/>
          <cell r="HE83"/>
          <cell r="HF83"/>
          <cell r="HG83"/>
          <cell r="HH83"/>
          <cell r="HI83"/>
          <cell r="HJ83"/>
          <cell r="HK83"/>
          <cell r="HL83"/>
          <cell r="HM83"/>
          <cell r="HN83">
            <v>29322.42</v>
          </cell>
          <cell r="HO83">
            <v>20532.169999999998</v>
          </cell>
          <cell r="HP83">
            <v>20532.170000000002</v>
          </cell>
          <cell r="HQ83"/>
          <cell r="HR83">
            <v>20532.169999999998</v>
          </cell>
          <cell r="HS83"/>
          <cell r="HT83"/>
          <cell r="HU83"/>
          <cell r="HV83">
            <v>2639.46</v>
          </cell>
          <cell r="HW83">
            <v>3519.28</v>
          </cell>
          <cell r="HX83">
            <v>879.82</v>
          </cell>
          <cell r="HY83"/>
          <cell r="IA83">
            <v>550</v>
          </cell>
          <cell r="IB83">
            <v>879.82</v>
          </cell>
          <cell r="IC83"/>
          <cell r="IG83"/>
          <cell r="IH83"/>
          <cell r="II83">
            <v>39103.070050828799</v>
          </cell>
          <cell r="IJ83">
            <v>0</v>
          </cell>
          <cell r="IK83">
            <v>0</v>
          </cell>
          <cell r="IL83">
            <v>0</v>
          </cell>
          <cell r="IM83">
            <v>6952.3962201289296</v>
          </cell>
          <cell r="IN83">
            <v>0</v>
          </cell>
          <cell r="IO83">
            <v>39076.700066298436</v>
          </cell>
          <cell r="IP83" t="str">
            <v>OK</v>
          </cell>
        </row>
        <row r="84">
          <cell r="F84" t="str">
            <v>SANCHEZ AUCCAPURE JILLS KRAINEEM</v>
          </cell>
          <cell r="G84">
            <v>35323</v>
          </cell>
          <cell r="H84" t="str">
            <v>M</v>
          </cell>
          <cell r="I84" t="str">
            <v>DOCUMENTACIÓN Y VISTO BUENO</v>
          </cell>
          <cell r="J84" t="str">
            <v>OFICINA PRINCIPAL</v>
          </cell>
          <cell r="K84" t="str">
            <v>01OFP</v>
          </cell>
          <cell r="L84" t="str">
            <v>OFICINA PRINCIPAL</v>
          </cell>
          <cell r="M84">
            <v>100001</v>
          </cell>
          <cell r="N84" t="str">
            <v>Agenciamiento Marítimo</v>
          </cell>
          <cell r="O84">
            <v>1</v>
          </cell>
          <cell r="P84" t="str">
            <v>001OP</v>
          </cell>
          <cell r="Q84" t="str">
            <v xml:space="preserve">OPERACIONES </v>
          </cell>
          <cell r="R84">
            <v>0</v>
          </cell>
          <cell r="S84" t="str">
            <v>003DVB</v>
          </cell>
          <cell r="T84" t="str">
            <v>DOCUMENTACION-VISTO BUENO</v>
          </cell>
          <cell r="U84" t="str">
            <v>EMPLEADO</v>
          </cell>
          <cell r="V84" t="str">
            <v>ASISTENTE DE DOCUMENTACIÓN Y VISTO BUENO</v>
          </cell>
          <cell r="W84" t="str">
            <v>POR INCREMENTO DE ACTIVIDADES</v>
          </cell>
          <cell r="X84"/>
          <cell r="Y84" t="str">
            <v>BANCO DE CREDITO</v>
          </cell>
          <cell r="Z84" t="str">
            <v>45596494799030</v>
          </cell>
          <cell r="AA84"/>
          <cell r="AB84"/>
          <cell r="AC84">
            <v>45125</v>
          </cell>
          <cell r="AD84"/>
          <cell r="AE84"/>
          <cell r="AF84" t="str">
            <v>PRIMA MIXTA</v>
          </cell>
          <cell r="AG84" t="str">
            <v>653211JSACC1</v>
          </cell>
          <cell r="AH84"/>
          <cell r="AI84"/>
          <cell r="AJ84"/>
          <cell r="AK84"/>
          <cell r="AL84"/>
          <cell r="AM84"/>
          <cell r="AN84"/>
          <cell r="AO84"/>
          <cell r="AP84" t="str">
            <v>NO</v>
          </cell>
          <cell r="AQ84"/>
          <cell r="AR84" t="str">
            <v/>
          </cell>
          <cell r="AS84" t="str">
            <v>NO</v>
          </cell>
          <cell r="AT84">
            <v>2000</v>
          </cell>
          <cell r="AU84">
            <v>30</v>
          </cell>
          <cell r="AV84">
            <v>0</v>
          </cell>
          <cell r="AW84">
            <v>0</v>
          </cell>
          <cell r="AX84"/>
          <cell r="AY84"/>
          <cell r="AZ84">
            <v>0</v>
          </cell>
          <cell r="BA84">
            <v>0</v>
          </cell>
          <cell r="BB84"/>
          <cell r="BC84"/>
          <cell r="BD84"/>
          <cell r="BE84"/>
          <cell r="BF84"/>
          <cell r="BG84"/>
          <cell r="BH84">
            <v>0</v>
          </cell>
          <cell r="BI84"/>
          <cell r="BJ84"/>
          <cell r="BK84"/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/>
          <cell r="BQ84"/>
          <cell r="BR84"/>
          <cell r="BS84"/>
          <cell r="BT84">
            <v>0</v>
          </cell>
          <cell r="BU84">
            <v>240</v>
          </cell>
          <cell r="BV84">
            <v>2000.0000000000002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/>
          <cell r="CD84"/>
          <cell r="CE84"/>
          <cell r="CF84"/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/>
          <cell r="CP84"/>
          <cell r="CQ84"/>
          <cell r="CR84"/>
          <cell r="CS84"/>
          <cell r="CT84"/>
          <cell r="CU84"/>
          <cell r="CV84"/>
          <cell r="CW84"/>
          <cell r="CX84">
            <v>0</v>
          </cell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>
            <v>0</v>
          </cell>
          <cell r="DJ84"/>
          <cell r="DK84"/>
          <cell r="DL84"/>
          <cell r="DM84"/>
          <cell r="DN84"/>
          <cell r="DO84"/>
          <cell r="DP84"/>
          <cell r="DQ84"/>
          <cell r="DR84"/>
          <cell r="DS84"/>
          <cell r="DT84"/>
          <cell r="DU84"/>
          <cell r="DV84"/>
          <cell r="DW84"/>
          <cell r="DX84"/>
          <cell r="DY84"/>
          <cell r="DZ84"/>
          <cell r="EA84"/>
          <cell r="EB84"/>
          <cell r="EC84"/>
          <cell r="ED84"/>
          <cell r="EE84"/>
          <cell r="EF84"/>
          <cell r="EG84"/>
          <cell r="EH84"/>
          <cell r="EI84"/>
          <cell r="EJ84"/>
          <cell r="EK84"/>
          <cell r="EL84"/>
          <cell r="EM84"/>
          <cell r="EN84"/>
          <cell r="EO84"/>
          <cell r="EP84"/>
          <cell r="EQ84"/>
          <cell r="ER84"/>
          <cell r="ES84"/>
          <cell r="ET84"/>
          <cell r="EU84"/>
          <cell r="EV84"/>
          <cell r="EW84"/>
          <cell r="EX84"/>
          <cell r="EY84"/>
          <cell r="EZ84"/>
          <cell r="FA84"/>
          <cell r="FB84"/>
          <cell r="FC84"/>
          <cell r="FD84"/>
          <cell r="FE84"/>
          <cell r="FF84"/>
          <cell r="FG84"/>
          <cell r="FH84">
            <v>2000.0000000000002</v>
          </cell>
          <cell r="FI84">
            <v>2000.0000000000002</v>
          </cell>
          <cell r="FJ84">
            <v>200</v>
          </cell>
          <cell r="FK84">
            <v>0</v>
          </cell>
          <cell r="FL84">
            <v>27.4</v>
          </cell>
          <cell r="FM84">
            <v>0</v>
          </cell>
          <cell r="FN84">
            <v>0</v>
          </cell>
          <cell r="FO84"/>
          <cell r="FP84">
            <v>0</v>
          </cell>
          <cell r="FQ84">
            <v>0</v>
          </cell>
          <cell r="FR84"/>
          <cell r="FS84"/>
          <cell r="FT84"/>
          <cell r="FU84">
            <v>800.00000000000011</v>
          </cell>
          <cell r="FV84"/>
          <cell r="FW84"/>
          <cell r="FX84"/>
          <cell r="FY84"/>
          <cell r="FZ84"/>
          <cell r="GA84"/>
          <cell r="GB84"/>
          <cell r="GC84"/>
          <cell r="GD84"/>
          <cell r="GE84"/>
          <cell r="GF84"/>
          <cell r="GG84"/>
          <cell r="GH84"/>
          <cell r="GI84">
            <v>0</v>
          </cell>
          <cell r="GJ84">
            <v>0</v>
          </cell>
          <cell r="GK84"/>
          <cell r="GL84">
            <v>0</v>
          </cell>
          <cell r="GM84"/>
          <cell r="GN84">
            <v>0</v>
          </cell>
          <cell r="GO84">
            <v>0</v>
          </cell>
          <cell r="GP84"/>
          <cell r="GQ84"/>
          <cell r="GR84"/>
          <cell r="GS84"/>
          <cell r="GT84"/>
          <cell r="GU84"/>
          <cell r="GV84"/>
          <cell r="GW84"/>
          <cell r="GX84"/>
          <cell r="GY84"/>
          <cell r="GZ84"/>
          <cell r="HA84"/>
          <cell r="HB84"/>
          <cell r="HC84"/>
          <cell r="HD84"/>
          <cell r="HE84"/>
          <cell r="HF84"/>
          <cell r="HG84"/>
          <cell r="HH84"/>
          <cell r="HI84"/>
          <cell r="HJ84"/>
          <cell r="HK84"/>
          <cell r="HL84"/>
          <cell r="HM84"/>
          <cell r="HN84">
            <v>1027.4000000000001</v>
          </cell>
          <cell r="HO84">
            <v>972.6</v>
          </cell>
          <cell r="HP84"/>
          <cell r="HQ84"/>
          <cell r="HR84">
            <v>972.6</v>
          </cell>
          <cell r="HS84"/>
          <cell r="HT84"/>
          <cell r="HU84"/>
          <cell r="HV84">
            <v>180</v>
          </cell>
          <cell r="HW84">
            <v>180</v>
          </cell>
          <cell r="HX84">
            <v>0</v>
          </cell>
          <cell r="HY84"/>
          <cell r="IA84">
            <v>0</v>
          </cell>
          <cell r="IB84">
            <v>0</v>
          </cell>
          <cell r="IC84"/>
          <cell r="IG84"/>
          <cell r="IH84"/>
          <cell r="II84">
            <v>2000.0000000000002</v>
          </cell>
          <cell r="IJ84">
            <v>0</v>
          </cell>
          <cell r="IK84">
            <v>0</v>
          </cell>
          <cell r="IL84">
            <v>0</v>
          </cell>
          <cell r="IM84">
            <v>0</v>
          </cell>
          <cell r="IN84">
            <v>0</v>
          </cell>
          <cell r="IO84">
            <v>2000</v>
          </cell>
          <cell r="IP84" t="str">
            <v>OK</v>
          </cell>
        </row>
        <row r="85">
          <cell r="F85" t="str">
            <v>SANCHEZ VALDEZ MACARENA</v>
          </cell>
          <cell r="G85">
            <v>34284</v>
          </cell>
          <cell r="H85" t="str">
            <v>F</v>
          </cell>
          <cell r="I85" t="str">
            <v>DOCUMENTACIÓN Y VISTO BUENOS</v>
          </cell>
          <cell r="J85" t="str">
            <v>OFICINA PRINCIPAL</v>
          </cell>
          <cell r="K85" t="str">
            <v>01OFP</v>
          </cell>
          <cell r="L85" t="str">
            <v>OFICINA PRINCIPAL</v>
          </cell>
          <cell r="M85">
            <v>100002</v>
          </cell>
          <cell r="N85" t="str">
            <v>Agenciamiento Marítimo</v>
          </cell>
          <cell r="O85">
            <v>1</v>
          </cell>
          <cell r="P85" t="str">
            <v>001OP</v>
          </cell>
          <cell r="Q85" t="str">
            <v xml:space="preserve">OPERACIONES </v>
          </cell>
          <cell r="R85">
            <v>1</v>
          </cell>
          <cell r="S85" t="str">
            <v>003DVB</v>
          </cell>
          <cell r="T85" t="str">
            <v>DOCUMENTACIÓN Y VISTO BUENOS</v>
          </cell>
          <cell r="U85" t="str">
            <v>EMPLEADO</v>
          </cell>
          <cell r="V85" t="str">
            <v>ASISTENTE DE DOCUMENTACIÓN</v>
          </cell>
          <cell r="W85" t="str">
            <v>POR INCREMENTO DE ACTIVIDADES</v>
          </cell>
          <cell r="X85"/>
          <cell r="Y85" t="str">
            <v>BANCO DE CREDITO</v>
          </cell>
          <cell r="Z85" t="str">
            <v>19273013028032</v>
          </cell>
          <cell r="AA85"/>
          <cell r="AB85"/>
          <cell r="AC85">
            <v>45574</v>
          </cell>
          <cell r="AD85"/>
          <cell r="AE85"/>
          <cell r="AF85" t="str">
            <v>HABITAT MIXTA</v>
          </cell>
          <cell r="AG85" t="str">
            <v>642820MSVCD1</v>
          </cell>
          <cell r="AH85"/>
          <cell r="AI85"/>
          <cell r="AJ85"/>
          <cell r="AK85"/>
          <cell r="AL85"/>
          <cell r="AM85"/>
          <cell r="AN85"/>
          <cell r="AO85"/>
          <cell r="AP85" t="str">
            <v>SI</v>
          </cell>
          <cell r="AQ85"/>
          <cell r="AR85" t="str">
            <v/>
          </cell>
          <cell r="AS85" t="str">
            <v>NO</v>
          </cell>
          <cell r="AT85">
            <v>3000</v>
          </cell>
          <cell r="AU85">
            <v>30</v>
          </cell>
          <cell r="AV85">
            <v>0</v>
          </cell>
          <cell r="AW85">
            <v>0</v>
          </cell>
          <cell r="AX85"/>
          <cell r="AY85"/>
          <cell r="AZ85">
            <v>0</v>
          </cell>
          <cell r="BA85">
            <v>0</v>
          </cell>
          <cell r="BB85"/>
          <cell r="BC85"/>
          <cell r="BD85"/>
          <cell r="BE85"/>
          <cell r="BF85"/>
          <cell r="BG85"/>
          <cell r="BH85">
            <v>0</v>
          </cell>
          <cell r="BI85"/>
          <cell r="BJ85"/>
          <cell r="BK85"/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/>
          <cell r="BQ85"/>
          <cell r="BR85"/>
          <cell r="BS85"/>
          <cell r="BT85">
            <v>2.8099999999999996</v>
          </cell>
          <cell r="BU85">
            <v>240</v>
          </cell>
          <cell r="BV85">
            <v>3000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/>
          <cell r="CD85"/>
          <cell r="CE85"/>
          <cell r="CF85"/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/>
          <cell r="CP85"/>
          <cell r="CQ85"/>
          <cell r="CR85"/>
          <cell r="CS85"/>
          <cell r="CT85"/>
          <cell r="CU85"/>
          <cell r="CV85"/>
          <cell r="CW85"/>
          <cell r="CX85">
            <v>0</v>
          </cell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>
            <v>0</v>
          </cell>
          <cell r="DJ85"/>
          <cell r="DK85"/>
          <cell r="DL85"/>
          <cell r="DM85"/>
          <cell r="DN85"/>
          <cell r="DO85"/>
          <cell r="DP85"/>
          <cell r="DQ85"/>
          <cell r="DR85"/>
          <cell r="DS85"/>
          <cell r="DT85"/>
          <cell r="DU85"/>
          <cell r="DV85"/>
          <cell r="DW85"/>
          <cell r="DX85"/>
          <cell r="DY85"/>
          <cell r="DZ85"/>
          <cell r="EA85"/>
          <cell r="EB85"/>
          <cell r="EC85"/>
          <cell r="ED85"/>
          <cell r="EE85"/>
          <cell r="EF85"/>
          <cell r="EG85"/>
          <cell r="EH85"/>
          <cell r="EI85"/>
          <cell r="EJ85"/>
          <cell r="EK85"/>
          <cell r="EL85"/>
          <cell r="EM85"/>
          <cell r="EN85"/>
          <cell r="EO85"/>
          <cell r="EP85"/>
          <cell r="EQ85"/>
          <cell r="ER85"/>
          <cell r="ES85"/>
          <cell r="ET85"/>
          <cell r="EU85"/>
          <cell r="EV85"/>
          <cell r="EW85"/>
          <cell r="EX85"/>
          <cell r="EY85"/>
          <cell r="EZ85"/>
          <cell r="FA85"/>
          <cell r="FB85"/>
          <cell r="FC85"/>
          <cell r="FD85"/>
          <cell r="FE85"/>
          <cell r="FF85"/>
          <cell r="FG85"/>
          <cell r="FH85">
            <v>2964.87</v>
          </cell>
          <cell r="FI85">
            <v>3000</v>
          </cell>
          <cell r="FJ85">
            <v>296.49</v>
          </cell>
          <cell r="FK85">
            <v>0</v>
          </cell>
          <cell r="FL85">
            <v>40.619999999999997</v>
          </cell>
          <cell r="FM85">
            <v>0</v>
          </cell>
          <cell r="FN85">
            <v>26.23</v>
          </cell>
          <cell r="FO85"/>
          <cell r="FP85">
            <v>35.130000000000003</v>
          </cell>
          <cell r="FQ85">
            <v>0</v>
          </cell>
          <cell r="FR85"/>
          <cell r="FS85"/>
          <cell r="FT85"/>
          <cell r="FU85">
            <v>1200</v>
          </cell>
          <cell r="FV85"/>
          <cell r="FW85"/>
          <cell r="FX85"/>
          <cell r="FY85"/>
          <cell r="FZ85"/>
          <cell r="GA85"/>
          <cell r="GB85"/>
          <cell r="GC85"/>
          <cell r="GD85"/>
          <cell r="GE85"/>
          <cell r="GF85"/>
          <cell r="GG85"/>
          <cell r="GH85"/>
          <cell r="GI85">
            <v>0</v>
          </cell>
          <cell r="GJ85">
            <v>0</v>
          </cell>
          <cell r="GK85"/>
          <cell r="GL85">
            <v>0</v>
          </cell>
          <cell r="GM85"/>
          <cell r="GN85">
            <v>0</v>
          </cell>
          <cell r="GO85">
            <v>0</v>
          </cell>
          <cell r="GP85"/>
          <cell r="GQ85"/>
          <cell r="GR85"/>
          <cell r="GS85"/>
          <cell r="GT85"/>
          <cell r="GU85"/>
          <cell r="GV85"/>
          <cell r="GW85"/>
          <cell r="GX85"/>
          <cell r="GY85"/>
          <cell r="GZ85"/>
          <cell r="HA85"/>
          <cell r="HB85"/>
          <cell r="HC85"/>
          <cell r="HD85"/>
          <cell r="HE85"/>
          <cell r="HF85"/>
          <cell r="HG85"/>
          <cell r="HH85"/>
          <cell r="HI85"/>
          <cell r="HJ85"/>
          <cell r="HK85"/>
          <cell r="HL85"/>
          <cell r="HM85"/>
          <cell r="HN85">
            <v>1598.47</v>
          </cell>
          <cell r="HO85">
            <v>1401.53</v>
          </cell>
          <cell r="HP85"/>
          <cell r="HQ85"/>
          <cell r="HR85">
            <v>1401.53</v>
          </cell>
          <cell r="HS85"/>
          <cell r="HT85"/>
          <cell r="HU85"/>
          <cell r="HV85">
            <v>200.13</v>
          </cell>
          <cell r="HW85">
            <v>266.83999999999997</v>
          </cell>
          <cell r="HX85">
            <v>66.709999999999994</v>
          </cell>
          <cell r="HY85"/>
          <cell r="IA85">
            <v>550</v>
          </cell>
          <cell r="IB85">
            <v>66.709999999999994</v>
          </cell>
          <cell r="IC85"/>
          <cell r="IG85"/>
          <cell r="IH85"/>
          <cell r="II85">
            <v>2964.87</v>
          </cell>
          <cell r="IJ85">
            <v>0</v>
          </cell>
          <cell r="IK85">
            <v>0</v>
          </cell>
          <cell r="IL85">
            <v>0</v>
          </cell>
          <cell r="IM85">
            <v>0</v>
          </cell>
          <cell r="IN85">
            <v>0</v>
          </cell>
          <cell r="IO85">
            <v>3000</v>
          </cell>
          <cell r="IP85" t="str">
            <v>OK</v>
          </cell>
        </row>
        <row r="86">
          <cell r="F86" t="str">
            <v>SANDOVAL GONZALES YASIRA JASMIN</v>
          </cell>
          <cell r="G86">
            <v>34900</v>
          </cell>
          <cell r="H86" t="str">
            <v>F</v>
          </cell>
          <cell r="I86" t="str">
            <v>DOCUMENTACIÓN Y VISTO BUENO</v>
          </cell>
          <cell r="J86" t="str">
            <v>OFICINA PRINCIPAL</v>
          </cell>
          <cell r="K86" t="str">
            <v>01OFP</v>
          </cell>
          <cell r="L86" t="str">
            <v>OFICINA PRINCIPAL</v>
          </cell>
          <cell r="M86">
            <v>100001</v>
          </cell>
          <cell r="N86" t="str">
            <v>Agenciamiento Marítimo</v>
          </cell>
          <cell r="O86">
            <v>1</v>
          </cell>
          <cell r="P86" t="str">
            <v>001OP</v>
          </cell>
          <cell r="Q86" t="str">
            <v xml:space="preserve">OPERACIONES </v>
          </cell>
          <cell r="R86">
            <v>0</v>
          </cell>
          <cell r="S86" t="str">
            <v>003DVB</v>
          </cell>
          <cell r="T86" t="str">
            <v>DOCUMENTACION-VISTO BUENO</v>
          </cell>
          <cell r="U86" t="str">
            <v>EMPLEADO</v>
          </cell>
          <cell r="V86" t="str">
            <v>ASISTENTE DE DOCUMENTACIÓN</v>
          </cell>
          <cell r="W86" t="str">
            <v>POR INCREMENTO DE ACTIVIDADES</v>
          </cell>
          <cell r="X86"/>
          <cell r="Y86" t="str">
            <v>BANCO DE CREDITO</v>
          </cell>
          <cell r="Z86" t="str">
            <v>45599789836050</v>
          </cell>
          <cell r="AA86"/>
          <cell r="AB86"/>
          <cell r="AC86">
            <v>45261</v>
          </cell>
          <cell r="AD86"/>
          <cell r="AE86"/>
          <cell r="AF86" t="str">
            <v>PRIMA MIXTA</v>
          </cell>
          <cell r="AG86" t="str">
            <v>648980YSGDZ2</v>
          </cell>
          <cell r="AH86"/>
          <cell r="AI86"/>
          <cell r="AJ86"/>
          <cell r="AK86"/>
          <cell r="AL86"/>
          <cell r="AM86"/>
          <cell r="AN86"/>
          <cell r="AO86"/>
          <cell r="AP86" t="str">
            <v>SI</v>
          </cell>
          <cell r="AQ86"/>
          <cell r="AR86" t="str">
            <v/>
          </cell>
          <cell r="AS86" t="str">
            <v>SI</v>
          </cell>
          <cell r="AT86">
            <v>2200</v>
          </cell>
          <cell r="AU86">
            <v>17</v>
          </cell>
          <cell r="AV86">
            <v>0</v>
          </cell>
          <cell r="AW86">
            <v>13</v>
          </cell>
          <cell r="AX86"/>
          <cell r="AY86"/>
          <cell r="AZ86">
            <v>0</v>
          </cell>
          <cell r="BA86">
            <v>0</v>
          </cell>
          <cell r="BB86"/>
          <cell r="BC86"/>
          <cell r="BD86"/>
          <cell r="BE86"/>
          <cell r="BF86"/>
          <cell r="BG86"/>
          <cell r="BH86">
            <v>0</v>
          </cell>
          <cell r="BI86"/>
          <cell r="BJ86"/>
          <cell r="BK86"/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/>
          <cell r="BQ86"/>
          <cell r="BR86"/>
          <cell r="BS86"/>
          <cell r="BT86">
            <v>0</v>
          </cell>
          <cell r="BU86">
            <v>136</v>
          </cell>
          <cell r="BV86">
            <v>1246.6666666666665</v>
          </cell>
          <cell r="BW86">
            <v>113</v>
          </cell>
          <cell r="BX86">
            <v>0</v>
          </cell>
          <cell r="BY86">
            <v>1002.3</v>
          </cell>
          <cell r="BZ86">
            <v>0</v>
          </cell>
          <cell r="CA86">
            <v>0</v>
          </cell>
          <cell r="CB86">
            <v>0</v>
          </cell>
          <cell r="CC86"/>
          <cell r="CD86"/>
          <cell r="CE86"/>
          <cell r="CF86"/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/>
          <cell r="CP86"/>
          <cell r="CQ86"/>
          <cell r="CR86"/>
          <cell r="CS86"/>
          <cell r="CT86"/>
          <cell r="CU86"/>
          <cell r="CV86"/>
          <cell r="CW86"/>
          <cell r="CX86">
            <v>0</v>
          </cell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>
            <v>0</v>
          </cell>
          <cell r="DJ86"/>
          <cell r="DK86"/>
          <cell r="DL86"/>
          <cell r="DM86"/>
          <cell r="DN86"/>
          <cell r="DO86"/>
          <cell r="DP86"/>
          <cell r="DQ86"/>
          <cell r="DR86"/>
          <cell r="DS86"/>
          <cell r="DT86"/>
          <cell r="DU86"/>
          <cell r="DV86"/>
          <cell r="DW86"/>
          <cell r="DX86"/>
          <cell r="DY86"/>
          <cell r="DZ86"/>
          <cell r="EA86"/>
          <cell r="EB86"/>
          <cell r="EC86"/>
          <cell r="ED86"/>
          <cell r="EE86"/>
          <cell r="EF86"/>
          <cell r="EG86"/>
          <cell r="EH86"/>
          <cell r="EI86"/>
          <cell r="EJ86"/>
          <cell r="EK86"/>
          <cell r="EL86"/>
          <cell r="EM86"/>
          <cell r="EN86"/>
          <cell r="EO86"/>
          <cell r="EP86"/>
          <cell r="EQ86"/>
          <cell r="ER86"/>
          <cell r="ES86"/>
          <cell r="ET86"/>
          <cell r="EU86"/>
          <cell r="EV86"/>
          <cell r="EW86"/>
          <cell r="EX86"/>
          <cell r="EY86"/>
          <cell r="EZ86"/>
          <cell r="FA86"/>
          <cell r="FB86"/>
          <cell r="FC86"/>
          <cell r="FD86"/>
          <cell r="FE86"/>
          <cell r="FF86"/>
          <cell r="FG86"/>
          <cell r="FH86">
            <v>2361.9666666666662</v>
          </cell>
          <cell r="FI86">
            <v>2361.9666666666662</v>
          </cell>
          <cell r="FJ86">
            <v>236.2</v>
          </cell>
          <cell r="FK86">
            <v>0</v>
          </cell>
          <cell r="FL86">
            <v>32.36</v>
          </cell>
          <cell r="FM86">
            <v>0</v>
          </cell>
          <cell r="FN86">
            <v>0</v>
          </cell>
          <cell r="FO86"/>
          <cell r="FP86">
            <v>0</v>
          </cell>
          <cell r="FQ86">
            <v>0</v>
          </cell>
          <cell r="FR86"/>
          <cell r="FS86"/>
          <cell r="FT86"/>
          <cell r="FU86">
            <v>925.2</v>
          </cell>
          <cell r="FV86"/>
          <cell r="FW86"/>
          <cell r="FX86"/>
          <cell r="FY86"/>
          <cell r="FZ86"/>
          <cell r="GA86"/>
          <cell r="GB86"/>
          <cell r="GC86"/>
          <cell r="GD86"/>
          <cell r="GE86"/>
          <cell r="GF86"/>
          <cell r="GG86"/>
          <cell r="GH86"/>
          <cell r="GI86">
            <v>0</v>
          </cell>
          <cell r="GJ86">
            <v>0</v>
          </cell>
          <cell r="GK86"/>
          <cell r="GL86">
            <v>0</v>
          </cell>
          <cell r="GM86"/>
          <cell r="GN86">
            <v>0</v>
          </cell>
          <cell r="GO86">
            <v>0</v>
          </cell>
          <cell r="GP86"/>
          <cell r="GQ86"/>
          <cell r="GR86"/>
          <cell r="GS86"/>
          <cell r="GT86"/>
          <cell r="GU86"/>
          <cell r="GV86"/>
          <cell r="GW86"/>
          <cell r="GX86"/>
          <cell r="GY86"/>
          <cell r="GZ86"/>
          <cell r="HA86"/>
          <cell r="HB86"/>
          <cell r="HC86"/>
          <cell r="HD86"/>
          <cell r="HE86"/>
          <cell r="HF86"/>
          <cell r="HG86"/>
          <cell r="HH86"/>
          <cell r="HI86"/>
          <cell r="HJ86"/>
          <cell r="HK86"/>
          <cell r="HL86"/>
          <cell r="HM86"/>
          <cell r="HN86">
            <v>1193.76</v>
          </cell>
          <cell r="HO86">
            <v>1168.21</v>
          </cell>
          <cell r="HP86"/>
          <cell r="HQ86"/>
          <cell r="HR86">
            <v>1168.21</v>
          </cell>
          <cell r="HS86"/>
          <cell r="HT86"/>
          <cell r="HU86"/>
          <cell r="HV86">
            <v>159.435</v>
          </cell>
          <cell r="HW86">
            <v>212.58</v>
          </cell>
          <cell r="HX86">
            <v>53.145000000000003</v>
          </cell>
          <cell r="HY86"/>
          <cell r="IA86">
            <v>550</v>
          </cell>
          <cell r="IB86">
            <v>53.145000000000003</v>
          </cell>
          <cell r="IC86"/>
          <cell r="IG86"/>
          <cell r="IH86"/>
          <cell r="II86">
            <v>2361.9666666666662</v>
          </cell>
          <cell r="IJ86">
            <v>0</v>
          </cell>
          <cell r="IK86">
            <v>0</v>
          </cell>
          <cell r="IL86">
            <v>0</v>
          </cell>
          <cell r="IM86">
            <v>0</v>
          </cell>
          <cell r="IN86">
            <v>0</v>
          </cell>
          <cell r="IO86">
            <v>2313</v>
          </cell>
          <cell r="IP86" t="str">
            <v>OK</v>
          </cell>
        </row>
        <row r="87">
          <cell r="F87" t="str">
            <v xml:space="preserve">TORRES TORRES ANA PAULA                </v>
          </cell>
          <cell r="G87">
            <v>34830</v>
          </cell>
          <cell r="H87" t="str">
            <v>F</v>
          </cell>
          <cell r="I87" t="str">
            <v>DOCUMENTACIÓN Y VISTO BUENO</v>
          </cell>
          <cell r="J87" t="str">
            <v>OFICINA PRINCIPAL</v>
          </cell>
          <cell r="K87" t="str">
            <v>01OFP</v>
          </cell>
          <cell r="L87" t="str">
            <v>OFICINA PRINCIPAL</v>
          </cell>
          <cell r="M87">
            <v>100001</v>
          </cell>
          <cell r="N87" t="str">
            <v>Agenciamiento Marítimo</v>
          </cell>
          <cell r="O87">
            <v>1</v>
          </cell>
          <cell r="P87" t="str">
            <v>001OP</v>
          </cell>
          <cell r="Q87" t="str">
            <v xml:space="preserve">OPERACIONES </v>
          </cell>
          <cell r="R87">
            <v>0</v>
          </cell>
          <cell r="S87" t="str">
            <v>003DVB</v>
          </cell>
          <cell r="T87" t="str">
            <v>DOCUMENTACION-VISTO BUENO</v>
          </cell>
          <cell r="U87" t="str">
            <v>EMPLEADO</v>
          </cell>
          <cell r="V87" t="str">
            <v>ASISTENTE DE VISTO BUENO</v>
          </cell>
          <cell r="W87" t="str">
            <v>POR INCREMENTO DE ACTIVIDADES</v>
          </cell>
          <cell r="X87"/>
          <cell r="Y87" t="str">
            <v>BANCO INTERBANK</v>
          </cell>
          <cell r="Z87" t="str">
            <v>00337801333520490472</v>
          </cell>
          <cell r="AA87"/>
          <cell r="AB87"/>
          <cell r="AC87">
            <v>45481</v>
          </cell>
          <cell r="AD87"/>
          <cell r="AE87"/>
          <cell r="AF87" t="str">
            <v>HABITAT MIXTA</v>
          </cell>
          <cell r="AG87" t="str">
            <v>648280ATTRR4</v>
          </cell>
          <cell r="AH87"/>
          <cell r="AI87"/>
          <cell r="AJ87"/>
          <cell r="AK87"/>
          <cell r="AL87"/>
          <cell r="AM87"/>
          <cell r="AN87"/>
          <cell r="AO87"/>
          <cell r="AP87" t="str">
            <v>SI</v>
          </cell>
          <cell r="AQ87"/>
          <cell r="AR87" t="str">
            <v/>
          </cell>
          <cell r="AS87" t="str">
            <v>SI</v>
          </cell>
          <cell r="AT87">
            <v>2200</v>
          </cell>
          <cell r="AU87">
            <v>22</v>
          </cell>
          <cell r="AV87">
            <v>0</v>
          </cell>
          <cell r="AW87">
            <v>8</v>
          </cell>
          <cell r="AX87"/>
          <cell r="AY87"/>
          <cell r="AZ87">
            <v>0</v>
          </cell>
          <cell r="BA87">
            <v>0</v>
          </cell>
          <cell r="BB87"/>
          <cell r="BC87"/>
          <cell r="BD87"/>
          <cell r="BE87"/>
          <cell r="BF87"/>
          <cell r="BG87"/>
          <cell r="BH87">
            <v>0</v>
          </cell>
          <cell r="BI87"/>
          <cell r="BJ87"/>
          <cell r="BK87"/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/>
          <cell r="BQ87"/>
          <cell r="BR87"/>
          <cell r="BS87"/>
          <cell r="BT87">
            <v>5.68</v>
          </cell>
          <cell r="BU87">
            <v>176</v>
          </cell>
          <cell r="BV87">
            <v>1613.3333333333333</v>
          </cell>
          <cell r="BW87">
            <v>113</v>
          </cell>
          <cell r="BX87">
            <v>0</v>
          </cell>
          <cell r="BY87">
            <v>684.05</v>
          </cell>
          <cell r="BZ87">
            <v>0</v>
          </cell>
          <cell r="CA87">
            <v>0</v>
          </cell>
          <cell r="CB87">
            <v>0</v>
          </cell>
          <cell r="CC87"/>
          <cell r="CD87"/>
          <cell r="CE87"/>
          <cell r="CF87"/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/>
          <cell r="CP87"/>
          <cell r="CQ87"/>
          <cell r="CR87"/>
          <cell r="CS87"/>
          <cell r="CT87"/>
          <cell r="CU87"/>
          <cell r="CV87"/>
          <cell r="CW87"/>
          <cell r="CX87">
            <v>0</v>
          </cell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>
            <v>0</v>
          </cell>
          <cell r="DJ87"/>
          <cell r="DK87"/>
          <cell r="DL87"/>
          <cell r="DM87"/>
          <cell r="DN87"/>
          <cell r="DO87"/>
          <cell r="DP87"/>
          <cell r="DQ87"/>
          <cell r="DR87"/>
          <cell r="DS87"/>
          <cell r="DT87"/>
          <cell r="DU87"/>
          <cell r="DV87"/>
          <cell r="DW87"/>
          <cell r="DX87"/>
          <cell r="DY87"/>
          <cell r="DZ87"/>
          <cell r="EA87"/>
          <cell r="EB87"/>
          <cell r="EC87"/>
          <cell r="ED87"/>
          <cell r="EE87"/>
          <cell r="EF87"/>
          <cell r="EG87"/>
          <cell r="EH87"/>
          <cell r="EI87"/>
          <cell r="EJ87"/>
          <cell r="EK87"/>
          <cell r="EL87"/>
          <cell r="EM87"/>
          <cell r="EN87"/>
          <cell r="EO87"/>
          <cell r="EP87"/>
          <cell r="EQ87"/>
          <cell r="ER87"/>
          <cell r="ES87"/>
          <cell r="ET87"/>
          <cell r="EU87"/>
          <cell r="EV87"/>
          <cell r="EW87"/>
          <cell r="EX87"/>
          <cell r="EY87"/>
          <cell r="EZ87"/>
          <cell r="FA87"/>
          <cell r="FB87"/>
          <cell r="FC87"/>
          <cell r="FD87"/>
          <cell r="FE87"/>
          <cell r="FF87"/>
          <cell r="FG87"/>
          <cell r="FH87">
            <v>2358.313333333333</v>
          </cell>
          <cell r="FI87">
            <v>2410.3833333333332</v>
          </cell>
          <cell r="FJ87">
            <v>235.83</v>
          </cell>
          <cell r="FK87">
            <v>0</v>
          </cell>
          <cell r="FL87">
            <v>32.31</v>
          </cell>
          <cell r="FM87">
            <v>0</v>
          </cell>
          <cell r="FN87">
            <v>0</v>
          </cell>
          <cell r="FO87"/>
          <cell r="FP87">
            <v>52.07</v>
          </cell>
          <cell r="FQ87">
            <v>0</v>
          </cell>
          <cell r="FR87"/>
          <cell r="FS87"/>
          <cell r="FT87"/>
          <cell r="FU87">
            <v>925.2</v>
          </cell>
          <cell r="FV87"/>
          <cell r="FW87"/>
          <cell r="FX87"/>
          <cell r="FY87"/>
          <cell r="FZ87"/>
          <cell r="GA87"/>
          <cell r="GB87"/>
          <cell r="GC87"/>
          <cell r="GD87"/>
          <cell r="GE87"/>
          <cell r="GF87"/>
          <cell r="GG87"/>
          <cell r="GH87"/>
          <cell r="GI87">
            <v>0</v>
          </cell>
          <cell r="GJ87">
            <v>0</v>
          </cell>
          <cell r="GK87"/>
          <cell r="GL87">
            <v>131.71</v>
          </cell>
          <cell r="GM87"/>
          <cell r="GN87">
            <v>0</v>
          </cell>
          <cell r="GO87">
            <v>0</v>
          </cell>
          <cell r="GP87"/>
          <cell r="GQ87"/>
          <cell r="GR87"/>
          <cell r="GS87"/>
          <cell r="GT87"/>
          <cell r="GU87"/>
          <cell r="GV87"/>
          <cell r="GW87"/>
          <cell r="GX87"/>
          <cell r="GY87"/>
          <cell r="GZ87"/>
          <cell r="HA87"/>
          <cell r="HB87"/>
          <cell r="HC87"/>
          <cell r="HD87"/>
          <cell r="HE87"/>
          <cell r="HF87"/>
          <cell r="HG87"/>
          <cell r="HH87"/>
          <cell r="HI87"/>
          <cell r="HJ87"/>
          <cell r="HK87"/>
          <cell r="HL87"/>
          <cell r="HM87"/>
          <cell r="HN87">
            <v>1377.12</v>
          </cell>
          <cell r="HO87">
            <v>1033.26</v>
          </cell>
          <cell r="HP87"/>
          <cell r="HQ87"/>
          <cell r="HR87">
            <v>1033.26</v>
          </cell>
          <cell r="HS87"/>
          <cell r="HT87"/>
          <cell r="HU87"/>
          <cell r="HV87">
            <v>159.1875</v>
          </cell>
          <cell r="HW87">
            <v>212.25</v>
          </cell>
          <cell r="HX87">
            <v>53.0625</v>
          </cell>
          <cell r="HY87"/>
          <cell r="IA87">
            <v>550</v>
          </cell>
          <cell r="IB87">
            <v>53.0625</v>
          </cell>
          <cell r="IC87"/>
          <cell r="IG87"/>
          <cell r="IH87"/>
          <cell r="II87">
            <v>2358.313333333333</v>
          </cell>
          <cell r="IJ87">
            <v>0</v>
          </cell>
          <cell r="IK87">
            <v>0</v>
          </cell>
          <cell r="IL87">
            <v>0</v>
          </cell>
          <cell r="IM87">
            <v>0</v>
          </cell>
          <cell r="IN87">
            <v>0</v>
          </cell>
          <cell r="IO87">
            <v>2313</v>
          </cell>
          <cell r="IP87" t="str">
            <v>OK</v>
          </cell>
        </row>
        <row r="88">
          <cell r="F88" t="str">
            <v>VALDEZ CRUZ JOSEPH JOSUE</v>
          </cell>
          <cell r="G88">
            <v>30917</v>
          </cell>
          <cell r="H88" t="str">
            <v>M</v>
          </cell>
          <cell r="I88" t="str">
            <v>OPERACIONES PORTUARIAS</v>
          </cell>
          <cell r="J88" t="str">
            <v>OFICINA PAITA</v>
          </cell>
          <cell r="K88" t="str">
            <v>05PAI</v>
          </cell>
          <cell r="L88" t="str">
            <v>PAITA</v>
          </cell>
          <cell r="M88">
            <v>100002</v>
          </cell>
          <cell r="N88" t="str">
            <v>Agenciamiento Marítimo</v>
          </cell>
          <cell r="O88">
            <v>1</v>
          </cell>
          <cell r="P88" t="str">
            <v>001OP</v>
          </cell>
          <cell r="Q88" t="str">
            <v xml:space="preserve">OPERACIONES </v>
          </cell>
          <cell r="R88">
            <v>1</v>
          </cell>
          <cell r="S88" t="str">
            <v>004OPP</v>
          </cell>
          <cell r="T88" t="str">
            <v>OPERACIONES PORTUARIAS</v>
          </cell>
          <cell r="U88" t="str">
            <v>EMPLEADO</v>
          </cell>
          <cell r="V88" t="str">
            <v>PROCURADOR MARITIMO PAITA</v>
          </cell>
          <cell r="W88" t="str">
            <v>INDETERMINADO</v>
          </cell>
          <cell r="X88"/>
          <cell r="Y88" t="str">
            <v>BANCO DE CREDITO</v>
          </cell>
          <cell r="Z88" t="str">
            <v>45590479804078</v>
          </cell>
          <cell r="AA88"/>
          <cell r="AB88"/>
          <cell r="AC88">
            <v>43222</v>
          </cell>
          <cell r="AD88"/>
          <cell r="AE88"/>
          <cell r="AF88" t="str">
            <v>INTEGRA</v>
          </cell>
          <cell r="AG88" t="str">
            <v>609151JVCDZ8</v>
          </cell>
          <cell r="AH88"/>
          <cell r="AI88"/>
          <cell r="AJ88"/>
          <cell r="AK88"/>
          <cell r="AL88"/>
          <cell r="AM88"/>
          <cell r="AN88"/>
          <cell r="AO88"/>
          <cell r="AP88" t="str">
            <v>SI</v>
          </cell>
          <cell r="AQ88"/>
          <cell r="AR88" t="str">
            <v/>
          </cell>
          <cell r="AS88" t="str">
            <v>NO</v>
          </cell>
          <cell r="AT88">
            <v>3000</v>
          </cell>
          <cell r="AU88">
            <v>30</v>
          </cell>
          <cell r="AV88">
            <v>0</v>
          </cell>
          <cell r="AW88">
            <v>0</v>
          </cell>
          <cell r="AX88"/>
          <cell r="AY88"/>
          <cell r="AZ88">
            <v>0</v>
          </cell>
          <cell r="BA88">
            <v>0</v>
          </cell>
          <cell r="BB88"/>
          <cell r="BC88"/>
          <cell r="BD88"/>
          <cell r="BE88"/>
          <cell r="BF88"/>
          <cell r="BG88"/>
          <cell r="BH88">
            <v>0</v>
          </cell>
          <cell r="BI88"/>
          <cell r="BJ88"/>
          <cell r="BK88"/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/>
          <cell r="BQ88"/>
          <cell r="BR88"/>
          <cell r="BS88"/>
          <cell r="BT88">
            <v>0.22</v>
          </cell>
          <cell r="BU88">
            <v>240</v>
          </cell>
          <cell r="BV88">
            <v>3000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/>
          <cell r="CD88"/>
          <cell r="CE88"/>
          <cell r="CF88"/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/>
          <cell r="CP88"/>
          <cell r="CQ88"/>
          <cell r="CR88"/>
          <cell r="CS88"/>
          <cell r="CT88"/>
          <cell r="CU88"/>
          <cell r="CV88"/>
          <cell r="CW88"/>
          <cell r="CX88">
            <v>0</v>
          </cell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>
            <v>0</v>
          </cell>
          <cell r="DJ88"/>
          <cell r="DK88"/>
          <cell r="DL88"/>
          <cell r="DM88"/>
          <cell r="DN88"/>
          <cell r="DO88"/>
          <cell r="DP88"/>
          <cell r="DQ88"/>
          <cell r="DR88"/>
          <cell r="DS88"/>
          <cell r="DT88"/>
          <cell r="DU88"/>
          <cell r="DV88"/>
          <cell r="DW88"/>
          <cell r="DX88"/>
          <cell r="DY88"/>
          <cell r="DZ88"/>
          <cell r="EA88"/>
          <cell r="EB88"/>
          <cell r="EC88"/>
          <cell r="ED88"/>
          <cell r="EE88"/>
          <cell r="EF88"/>
          <cell r="EG88"/>
          <cell r="EH88"/>
          <cell r="EI88"/>
          <cell r="EJ88"/>
          <cell r="EK88"/>
          <cell r="EL88"/>
          <cell r="EM88"/>
          <cell r="EN88"/>
          <cell r="EO88"/>
          <cell r="EP88"/>
          <cell r="EQ88"/>
          <cell r="ER88"/>
          <cell r="ES88"/>
          <cell r="ET88"/>
          <cell r="EU88"/>
          <cell r="EV88"/>
          <cell r="EW88"/>
          <cell r="EX88"/>
          <cell r="EY88"/>
          <cell r="EZ88"/>
          <cell r="FA88"/>
          <cell r="FB88"/>
          <cell r="FC88"/>
          <cell r="FD88"/>
          <cell r="FE88"/>
          <cell r="FF88"/>
          <cell r="FG88"/>
          <cell r="FH88">
            <v>2997.25</v>
          </cell>
          <cell r="FI88">
            <v>3000</v>
          </cell>
          <cell r="FJ88">
            <v>299.73</v>
          </cell>
          <cell r="FK88">
            <v>46.46</v>
          </cell>
          <cell r="FL88">
            <v>41.06</v>
          </cell>
          <cell r="FM88">
            <v>0</v>
          </cell>
          <cell r="FN88">
            <v>28.12</v>
          </cell>
          <cell r="FO88"/>
          <cell r="FP88">
            <v>2.75</v>
          </cell>
          <cell r="FQ88">
            <v>0</v>
          </cell>
          <cell r="FR88"/>
          <cell r="FS88"/>
          <cell r="FT88"/>
          <cell r="FU88">
            <v>1200</v>
          </cell>
          <cell r="FV88"/>
          <cell r="FW88"/>
          <cell r="FX88"/>
          <cell r="FY88"/>
          <cell r="FZ88"/>
          <cell r="GA88"/>
          <cell r="GB88"/>
          <cell r="GC88"/>
          <cell r="GD88"/>
          <cell r="GE88"/>
          <cell r="GF88"/>
          <cell r="GG88"/>
          <cell r="GH88"/>
          <cell r="GI88">
            <v>0</v>
          </cell>
          <cell r="GJ88">
            <v>0</v>
          </cell>
          <cell r="GK88"/>
          <cell r="GL88">
            <v>0</v>
          </cell>
          <cell r="GM88"/>
          <cell r="GN88">
            <v>0</v>
          </cell>
          <cell r="GO88">
            <v>0</v>
          </cell>
          <cell r="GP88"/>
          <cell r="GQ88"/>
          <cell r="GR88"/>
          <cell r="GS88"/>
          <cell r="GT88"/>
          <cell r="GU88"/>
          <cell r="GV88"/>
          <cell r="GW88"/>
          <cell r="GX88"/>
          <cell r="GY88"/>
          <cell r="GZ88"/>
          <cell r="HA88"/>
          <cell r="HB88"/>
          <cell r="HC88"/>
          <cell r="HD88"/>
          <cell r="HE88"/>
          <cell r="HF88"/>
          <cell r="HG88"/>
          <cell r="HH88"/>
          <cell r="HI88"/>
          <cell r="HJ88"/>
          <cell r="HK88"/>
          <cell r="HL88"/>
          <cell r="HM88"/>
          <cell r="HN88">
            <v>1618.12</v>
          </cell>
          <cell r="HO88">
            <v>1381.88</v>
          </cell>
          <cell r="HP88"/>
          <cell r="HQ88"/>
          <cell r="HR88">
            <v>1381.88</v>
          </cell>
          <cell r="HS88"/>
          <cell r="HT88"/>
          <cell r="HU88"/>
          <cell r="HV88">
            <v>202.3125</v>
          </cell>
          <cell r="HW88">
            <v>269.75</v>
          </cell>
          <cell r="HX88">
            <v>67.4375</v>
          </cell>
          <cell r="HY88"/>
          <cell r="IA88">
            <v>550</v>
          </cell>
          <cell r="IB88">
            <v>67.4375</v>
          </cell>
          <cell r="IC88"/>
          <cell r="IG88"/>
          <cell r="IH88"/>
          <cell r="II88">
            <v>2997.25</v>
          </cell>
          <cell r="IJ88">
            <v>0</v>
          </cell>
          <cell r="IK88">
            <v>0</v>
          </cell>
          <cell r="IL88">
            <v>0</v>
          </cell>
          <cell r="IM88">
            <v>0</v>
          </cell>
          <cell r="IN88">
            <v>0</v>
          </cell>
          <cell r="IO88">
            <v>3000</v>
          </cell>
          <cell r="IP88" t="str">
            <v>OK</v>
          </cell>
        </row>
        <row r="89">
          <cell r="F89" t="str">
            <v>VERA HUAMANCHUMO ANA PAULA</v>
          </cell>
          <cell r="G89">
            <v>36652</v>
          </cell>
          <cell r="H89" t="str">
            <v>F</v>
          </cell>
          <cell r="I89" t="str">
            <v>COMERCIAL</v>
          </cell>
          <cell r="J89" t="str">
            <v>OFICINA PRINCIPAL</v>
          </cell>
          <cell r="K89" t="str">
            <v>01OFP</v>
          </cell>
          <cell r="L89" t="str">
            <v>OFICINA PRINCIPAL</v>
          </cell>
          <cell r="M89">
            <v>100001</v>
          </cell>
          <cell r="N89" t="str">
            <v>Agenciamiento General</v>
          </cell>
          <cell r="O89">
            <v>1</v>
          </cell>
          <cell r="P89" t="str">
            <v>003VE</v>
          </cell>
          <cell r="Q89" t="str">
            <v>VENTAS</v>
          </cell>
          <cell r="R89">
            <v>1</v>
          </cell>
          <cell r="S89" t="str">
            <v>006VEN</v>
          </cell>
          <cell r="T89" t="str">
            <v>COMERCIAL</v>
          </cell>
          <cell r="U89" t="str">
            <v>EMPLEADO</v>
          </cell>
          <cell r="V89" t="str">
            <v>ASISTENTE DE CUSTOMER SERVICE IMPORTACION</v>
          </cell>
          <cell r="W89" t="str">
            <v>INICIO DE ACTIVIDAD</v>
          </cell>
          <cell r="X89"/>
          <cell r="Y89" t="str">
            <v>BANCO DE CREDITO</v>
          </cell>
          <cell r="Z89" t="str">
            <v>19112549440000</v>
          </cell>
          <cell r="AA89"/>
          <cell r="AB89"/>
          <cell r="AC89">
            <v>45852</v>
          </cell>
          <cell r="AD89"/>
          <cell r="AE89"/>
          <cell r="AF89" t="str">
            <v>INTEGRA MIXTA</v>
          </cell>
          <cell r="AG89" t="str">
            <v>666500AVHAM7</v>
          </cell>
          <cell r="AH89"/>
          <cell r="AI89"/>
          <cell r="AJ89"/>
          <cell r="AK89"/>
          <cell r="AL89"/>
          <cell r="AM89"/>
          <cell r="AN89"/>
          <cell r="AO89"/>
          <cell r="AP89" t="str">
            <v>SI</v>
          </cell>
          <cell r="AQ89"/>
          <cell r="AR89" t="str">
            <v/>
          </cell>
          <cell r="AS89" t="str">
            <v>NO</v>
          </cell>
          <cell r="AT89">
            <v>2500</v>
          </cell>
          <cell r="AU89">
            <v>30</v>
          </cell>
          <cell r="AV89">
            <v>0</v>
          </cell>
          <cell r="AW89">
            <v>0</v>
          </cell>
          <cell r="AX89"/>
          <cell r="AY89"/>
          <cell r="AZ89">
            <v>0</v>
          </cell>
          <cell r="BA89">
            <v>0</v>
          </cell>
          <cell r="BB89"/>
          <cell r="BC89"/>
          <cell r="BD89"/>
          <cell r="BE89"/>
          <cell r="BF89"/>
          <cell r="BG89"/>
          <cell r="BH89">
            <v>0</v>
          </cell>
          <cell r="BI89"/>
          <cell r="BJ89"/>
          <cell r="BK89"/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/>
          <cell r="BQ89"/>
          <cell r="BR89"/>
          <cell r="BS89"/>
          <cell r="BT89">
            <v>0.63</v>
          </cell>
          <cell r="BU89">
            <v>240</v>
          </cell>
          <cell r="BV89">
            <v>2500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/>
          <cell r="CD89"/>
          <cell r="CE89"/>
          <cell r="CF89"/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/>
          <cell r="CP89"/>
          <cell r="CQ89"/>
          <cell r="CR89"/>
          <cell r="CS89"/>
          <cell r="CT89"/>
          <cell r="CU89"/>
          <cell r="CV89"/>
          <cell r="CW89"/>
          <cell r="CX89">
            <v>0</v>
          </cell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>
            <v>0</v>
          </cell>
          <cell r="DJ89"/>
          <cell r="DK89"/>
          <cell r="DL89"/>
          <cell r="DM89"/>
          <cell r="DN89"/>
          <cell r="DO89"/>
          <cell r="DP89"/>
          <cell r="DQ89"/>
          <cell r="DR89"/>
          <cell r="DS89"/>
          <cell r="DT89"/>
          <cell r="DU89"/>
          <cell r="DV89"/>
          <cell r="DW89"/>
          <cell r="DX89"/>
          <cell r="DY89"/>
          <cell r="DZ89"/>
          <cell r="EA89"/>
          <cell r="EB89"/>
          <cell r="EC89"/>
          <cell r="ED89"/>
          <cell r="EE89"/>
          <cell r="EF89"/>
          <cell r="EG89"/>
          <cell r="EH89"/>
          <cell r="EI89"/>
          <cell r="EJ89"/>
          <cell r="EK89"/>
          <cell r="EL89"/>
          <cell r="EM89"/>
          <cell r="EN89"/>
          <cell r="EO89"/>
          <cell r="EP89"/>
          <cell r="EQ89"/>
          <cell r="ER89"/>
          <cell r="ES89"/>
          <cell r="ET89"/>
          <cell r="EU89"/>
          <cell r="EV89"/>
          <cell r="EW89"/>
          <cell r="EX89"/>
          <cell r="EY89"/>
          <cell r="EZ89"/>
          <cell r="FA89"/>
          <cell r="FB89"/>
          <cell r="FC89"/>
          <cell r="FD89"/>
          <cell r="FE89"/>
          <cell r="FF89"/>
          <cell r="FG89"/>
          <cell r="FH89">
            <v>2493.44</v>
          </cell>
          <cell r="FI89">
            <v>2500</v>
          </cell>
          <cell r="FJ89">
            <v>249.34</v>
          </cell>
          <cell r="FK89">
            <v>0</v>
          </cell>
          <cell r="FL89">
            <v>34.159999999999997</v>
          </cell>
          <cell r="FM89">
            <v>0</v>
          </cell>
          <cell r="FN89">
            <v>0</v>
          </cell>
          <cell r="FO89"/>
          <cell r="FP89">
            <v>6.56</v>
          </cell>
          <cell r="FQ89">
            <v>0</v>
          </cell>
          <cell r="FR89"/>
          <cell r="FS89"/>
          <cell r="FT89"/>
          <cell r="FU89">
            <v>1000</v>
          </cell>
          <cell r="FV89"/>
          <cell r="FW89"/>
          <cell r="FX89"/>
          <cell r="FY89"/>
          <cell r="FZ89"/>
          <cell r="GA89"/>
          <cell r="GB89"/>
          <cell r="GC89"/>
          <cell r="GD89"/>
          <cell r="GE89"/>
          <cell r="GF89"/>
          <cell r="GG89"/>
          <cell r="GH89"/>
          <cell r="GI89">
            <v>0</v>
          </cell>
          <cell r="GJ89">
            <v>0</v>
          </cell>
          <cell r="GK89"/>
          <cell r="GL89">
            <v>0</v>
          </cell>
          <cell r="GM89"/>
          <cell r="GN89">
            <v>0</v>
          </cell>
          <cell r="GO89">
            <v>0</v>
          </cell>
          <cell r="GP89"/>
          <cell r="GQ89"/>
          <cell r="GR89"/>
          <cell r="GS89"/>
          <cell r="GT89"/>
          <cell r="GU89"/>
          <cell r="GV89"/>
          <cell r="GW89"/>
          <cell r="GX89"/>
          <cell r="GY89"/>
          <cell r="GZ89"/>
          <cell r="HA89"/>
          <cell r="HB89"/>
          <cell r="HC89"/>
          <cell r="HD89"/>
          <cell r="HE89"/>
          <cell r="HF89"/>
          <cell r="HG89"/>
          <cell r="HH89"/>
          <cell r="HI89"/>
          <cell r="HJ89"/>
          <cell r="HK89"/>
          <cell r="HL89"/>
          <cell r="HM89"/>
          <cell r="HN89">
            <v>1290.06</v>
          </cell>
          <cell r="HO89">
            <v>1209.94</v>
          </cell>
          <cell r="HP89"/>
          <cell r="HQ89"/>
          <cell r="HR89">
            <v>1209.94</v>
          </cell>
          <cell r="HS89"/>
          <cell r="HT89"/>
          <cell r="HU89"/>
          <cell r="HV89">
            <v>168.3075</v>
          </cell>
          <cell r="HW89">
            <v>224.41</v>
          </cell>
          <cell r="HX89">
            <v>56.102499999999999</v>
          </cell>
          <cell r="HY89"/>
          <cell r="IA89">
            <v>550</v>
          </cell>
          <cell r="IB89">
            <v>56.102499999999999</v>
          </cell>
          <cell r="IC89"/>
          <cell r="IG89"/>
          <cell r="IH89"/>
          <cell r="II89">
            <v>2493.44</v>
          </cell>
          <cell r="IJ89">
            <v>0</v>
          </cell>
          <cell r="IK89">
            <v>0</v>
          </cell>
          <cell r="IL89">
            <v>0</v>
          </cell>
          <cell r="IM89">
            <v>0</v>
          </cell>
          <cell r="IN89">
            <v>0</v>
          </cell>
          <cell r="IO89">
            <v>2500</v>
          </cell>
          <cell r="IP89" t="str">
            <v>OK</v>
          </cell>
        </row>
        <row r="90">
          <cell r="F90" t="str">
            <v>VILLANTOY GUTIERREZ ANDRES DANIEL</v>
          </cell>
          <cell r="G90">
            <v>33862</v>
          </cell>
          <cell r="H90" t="str">
            <v>M</v>
          </cell>
          <cell r="I90" t="str">
            <v>OPERACIONES PORTUARIAS</v>
          </cell>
          <cell r="J90" t="str">
            <v>OFICINA PRINCIPAL</v>
          </cell>
          <cell r="K90" t="str">
            <v>01OFP</v>
          </cell>
          <cell r="L90" t="str">
            <v>OFICINA PRINCIPAL</v>
          </cell>
          <cell r="M90">
            <v>100002</v>
          </cell>
          <cell r="N90" t="str">
            <v>Agenciamiento Marítimo</v>
          </cell>
          <cell r="O90">
            <v>1</v>
          </cell>
          <cell r="P90" t="str">
            <v>001OP</v>
          </cell>
          <cell r="Q90" t="str">
            <v xml:space="preserve">OPERACIONES </v>
          </cell>
          <cell r="R90">
            <v>1</v>
          </cell>
          <cell r="S90" t="str">
            <v>004OPP</v>
          </cell>
          <cell r="T90" t="str">
            <v>OPERACIONES PORTUARIAS</v>
          </cell>
          <cell r="U90" t="str">
            <v>EMPLEADO</v>
          </cell>
          <cell r="V90" t="str">
            <v>COORDINADOR DE OPERACIONES</v>
          </cell>
          <cell r="W90" t="str">
            <v>INDETERMINADO</v>
          </cell>
          <cell r="X90"/>
          <cell r="Y90" t="str">
            <v>SCOTIABANK</v>
          </cell>
          <cell r="Z90" t="str">
            <v>00938820388029833002</v>
          </cell>
          <cell r="AA90"/>
          <cell r="AB90"/>
          <cell r="AC90">
            <v>43206</v>
          </cell>
          <cell r="AD90"/>
          <cell r="AE90"/>
          <cell r="AF90" t="str">
            <v>HABITAT MIXTA</v>
          </cell>
          <cell r="AG90" t="str">
            <v>638601AVGLI0</v>
          </cell>
          <cell r="AH90"/>
          <cell r="AI90"/>
          <cell r="AJ90"/>
          <cell r="AK90"/>
          <cell r="AL90"/>
          <cell r="AM90"/>
          <cell r="AN90"/>
          <cell r="AO90"/>
          <cell r="AP90" t="str">
            <v>NO</v>
          </cell>
          <cell r="AQ90"/>
          <cell r="AR90" t="str">
            <v/>
          </cell>
          <cell r="AS90" t="str">
            <v>NO</v>
          </cell>
          <cell r="AT90">
            <v>5000</v>
          </cell>
          <cell r="AU90">
            <v>26</v>
          </cell>
          <cell r="AV90">
            <v>0</v>
          </cell>
          <cell r="AW90">
            <v>4</v>
          </cell>
          <cell r="AX90"/>
          <cell r="AY90"/>
          <cell r="AZ90">
            <v>0</v>
          </cell>
          <cell r="BA90">
            <v>0</v>
          </cell>
          <cell r="BB90"/>
          <cell r="BC90"/>
          <cell r="BD90"/>
          <cell r="BE90"/>
          <cell r="BF90"/>
          <cell r="BG90"/>
          <cell r="BH90">
            <v>0</v>
          </cell>
          <cell r="BI90"/>
          <cell r="BJ90"/>
          <cell r="BK90"/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/>
          <cell r="BQ90"/>
          <cell r="BR90"/>
          <cell r="BS90"/>
          <cell r="BT90">
            <v>0</v>
          </cell>
          <cell r="BU90">
            <v>208</v>
          </cell>
          <cell r="BV90">
            <v>4333.333333333333</v>
          </cell>
          <cell r="BW90">
            <v>0</v>
          </cell>
          <cell r="BX90">
            <v>0</v>
          </cell>
          <cell r="BY90">
            <v>717.04</v>
          </cell>
          <cell r="BZ90">
            <v>0</v>
          </cell>
          <cell r="CA90">
            <v>0</v>
          </cell>
          <cell r="CB90">
            <v>0</v>
          </cell>
          <cell r="CC90"/>
          <cell r="CD90"/>
          <cell r="CE90"/>
          <cell r="CF90"/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/>
          <cell r="CP90"/>
          <cell r="CQ90"/>
          <cell r="CR90"/>
          <cell r="CS90"/>
          <cell r="CT90"/>
          <cell r="CU90"/>
          <cell r="CV90"/>
          <cell r="CW90"/>
          <cell r="CX90">
            <v>0</v>
          </cell>
          <cell r="CY90"/>
          <cell r="CZ90"/>
          <cell r="DA90"/>
          <cell r="DB90"/>
          <cell r="DC90"/>
          <cell r="DD90"/>
          <cell r="DE90"/>
          <cell r="DF90"/>
          <cell r="DG90"/>
          <cell r="DH90"/>
          <cell r="DI90">
            <v>0</v>
          </cell>
          <cell r="DJ90"/>
          <cell r="DK90"/>
          <cell r="DL90"/>
          <cell r="DM90"/>
          <cell r="DN90"/>
          <cell r="DO90"/>
          <cell r="DP90"/>
          <cell r="DQ90"/>
          <cell r="DR90"/>
          <cell r="DS90"/>
          <cell r="DT90"/>
          <cell r="DU90"/>
          <cell r="DV90"/>
          <cell r="DW90"/>
          <cell r="DX90"/>
          <cell r="DY90"/>
          <cell r="DZ90"/>
          <cell r="EA90"/>
          <cell r="EB90"/>
          <cell r="EC90"/>
          <cell r="ED90"/>
          <cell r="EE90"/>
          <cell r="EF90"/>
          <cell r="EG90"/>
          <cell r="EH90"/>
          <cell r="EI90"/>
          <cell r="EJ90"/>
          <cell r="EK90"/>
          <cell r="EL90"/>
          <cell r="EM90"/>
          <cell r="EN90"/>
          <cell r="EO90"/>
          <cell r="EP90"/>
          <cell r="EQ90"/>
          <cell r="ER90"/>
          <cell r="ES90"/>
          <cell r="ET90"/>
          <cell r="EU90"/>
          <cell r="EV90"/>
          <cell r="EW90"/>
          <cell r="EX90"/>
          <cell r="EY90"/>
          <cell r="EZ90"/>
          <cell r="FA90"/>
          <cell r="FB90"/>
          <cell r="FC90"/>
          <cell r="FD90"/>
          <cell r="FE90"/>
          <cell r="FF90"/>
          <cell r="FG90"/>
          <cell r="FH90">
            <v>5050.373333333333</v>
          </cell>
          <cell r="FI90">
            <v>5050.373333333333</v>
          </cell>
          <cell r="FJ90">
            <v>505.04</v>
          </cell>
          <cell r="FK90">
            <v>0</v>
          </cell>
          <cell r="FL90">
            <v>69.19</v>
          </cell>
          <cell r="FM90">
            <v>0</v>
          </cell>
          <cell r="FN90">
            <v>245.26</v>
          </cell>
          <cell r="FO90"/>
          <cell r="FP90">
            <v>0</v>
          </cell>
          <cell r="FQ90">
            <v>0</v>
          </cell>
          <cell r="FR90"/>
          <cell r="FS90"/>
          <cell r="FT90"/>
          <cell r="FU90">
            <v>2000</v>
          </cell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>
            <v>0</v>
          </cell>
          <cell r="GJ90">
            <v>0</v>
          </cell>
          <cell r="GK90"/>
          <cell r="GL90">
            <v>0</v>
          </cell>
          <cell r="GM90"/>
          <cell r="GN90">
            <v>0</v>
          </cell>
          <cell r="GO90">
            <v>0</v>
          </cell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>
            <v>2819.49</v>
          </cell>
          <cell r="HO90">
            <v>2230.88</v>
          </cell>
          <cell r="HP90"/>
          <cell r="HQ90"/>
          <cell r="HR90">
            <v>2230.88</v>
          </cell>
          <cell r="HS90"/>
          <cell r="HT90"/>
          <cell r="HU90"/>
          <cell r="HV90">
            <v>454.53</v>
          </cell>
          <cell r="HW90">
            <v>454.53</v>
          </cell>
          <cell r="HX90">
            <v>0</v>
          </cell>
          <cell r="HY90"/>
          <cell r="IA90">
            <v>0</v>
          </cell>
          <cell r="IB90">
            <v>0</v>
          </cell>
          <cell r="IC90"/>
          <cell r="IG90"/>
          <cell r="IH90"/>
          <cell r="II90">
            <v>5050.373333333333</v>
          </cell>
          <cell r="IJ90">
            <v>0</v>
          </cell>
          <cell r="IK90">
            <v>0</v>
          </cell>
          <cell r="IL90">
            <v>0</v>
          </cell>
          <cell r="IM90">
            <v>0</v>
          </cell>
          <cell r="IN90">
            <v>0</v>
          </cell>
          <cell r="IO90">
            <v>5000</v>
          </cell>
          <cell r="IP90" t="str">
            <v>OK</v>
          </cell>
        </row>
        <row r="91">
          <cell r="F91" t="str">
            <v>VILLANUEVA TORRES GERALDINE CYNTHIA</v>
          </cell>
          <cell r="G91">
            <v>33878</v>
          </cell>
          <cell r="H91" t="str">
            <v>F</v>
          </cell>
          <cell r="I91" t="str">
            <v>ADMINISTRACION</v>
          </cell>
          <cell r="J91" t="str">
            <v>OFICINA PRINCIPAL</v>
          </cell>
          <cell r="K91" t="str">
            <v>01OFP</v>
          </cell>
          <cell r="L91" t="str">
            <v>OFICINA PRINCIPAL</v>
          </cell>
          <cell r="M91">
            <v>100001</v>
          </cell>
          <cell r="N91" t="str">
            <v>Agenciamiento General</v>
          </cell>
          <cell r="O91">
            <v>1</v>
          </cell>
          <cell r="P91" t="str">
            <v>001OP</v>
          </cell>
          <cell r="Q91" t="str">
            <v>ADMINISTRACION</v>
          </cell>
          <cell r="R91">
            <v>1</v>
          </cell>
          <cell r="S91" t="str">
            <v>003DVB</v>
          </cell>
          <cell r="T91" t="str">
            <v>ADMINISTRACION</v>
          </cell>
          <cell r="U91" t="str">
            <v>EMPLEADO</v>
          </cell>
          <cell r="V91" t="str">
            <v>ASISTENTE DE VISTO BUENO</v>
          </cell>
          <cell r="W91" t="str">
            <v>POR INCREMENTO DE ACTIVIDADES</v>
          </cell>
          <cell r="X91"/>
          <cell r="Y91" t="str">
            <v>BANCO BBVA</v>
          </cell>
          <cell r="Z91" t="str">
            <v>01157900023596529002</v>
          </cell>
          <cell r="AA91"/>
          <cell r="AB91"/>
          <cell r="AC91">
            <v>45964</v>
          </cell>
          <cell r="AD91"/>
          <cell r="AE91"/>
          <cell r="AF91" t="str">
            <v>HABITAT MIXTA</v>
          </cell>
          <cell r="AG91" t="str">
            <v>338760GVTLR3</v>
          </cell>
          <cell r="AH91"/>
          <cell r="AI91"/>
          <cell r="AJ91"/>
          <cell r="AK91"/>
          <cell r="AL91"/>
          <cell r="AM91"/>
          <cell r="AN91"/>
          <cell r="AO91"/>
          <cell r="AP91" t="str">
            <v>NO</v>
          </cell>
          <cell r="AQ91"/>
          <cell r="AR91" t="str">
            <v/>
          </cell>
          <cell r="AS91" t="str">
            <v>SI</v>
          </cell>
          <cell r="AT91">
            <v>2200</v>
          </cell>
          <cell r="AU91">
            <v>30</v>
          </cell>
          <cell r="AV91">
            <v>0</v>
          </cell>
          <cell r="AW91">
            <v>0</v>
          </cell>
          <cell r="AX91"/>
          <cell r="AY91"/>
          <cell r="AZ91">
            <v>0</v>
          </cell>
          <cell r="BA91">
            <v>0</v>
          </cell>
          <cell r="BB91"/>
          <cell r="BC91"/>
          <cell r="BD91"/>
          <cell r="BE91"/>
          <cell r="BF91"/>
          <cell r="BG91"/>
          <cell r="BH91">
            <v>0</v>
          </cell>
          <cell r="BI91"/>
          <cell r="BJ91"/>
          <cell r="BK91"/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/>
          <cell r="BQ91"/>
          <cell r="BR91"/>
          <cell r="BS91"/>
          <cell r="BT91">
            <v>4.8099999999999996</v>
          </cell>
          <cell r="BU91">
            <v>240</v>
          </cell>
          <cell r="BV91">
            <v>2200</v>
          </cell>
          <cell r="BW91">
            <v>113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/>
          <cell r="CD91"/>
          <cell r="CE91"/>
          <cell r="CF91"/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/>
          <cell r="CP91"/>
          <cell r="CQ91"/>
          <cell r="CR91"/>
          <cell r="CS91"/>
          <cell r="CT91"/>
          <cell r="CU91"/>
          <cell r="CV91"/>
          <cell r="CW91"/>
          <cell r="CX91">
            <v>0</v>
          </cell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>
            <v>0</v>
          </cell>
          <cell r="DJ91"/>
          <cell r="DK91"/>
          <cell r="DL91"/>
          <cell r="DM91"/>
          <cell r="DN91"/>
          <cell r="DO91"/>
          <cell r="DP91"/>
          <cell r="DQ91"/>
          <cell r="DR91"/>
          <cell r="DS91"/>
          <cell r="DT91"/>
          <cell r="DU91"/>
          <cell r="DV91"/>
          <cell r="DW91"/>
          <cell r="DX91"/>
          <cell r="DY91"/>
          <cell r="DZ91"/>
          <cell r="EA91"/>
          <cell r="EB91"/>
          <cell r="EC91"/>
          <cell r="ED91"/>
          <cell r="EE91"/>
          <cell r="EF91"/>
          <cell r="EG91"/>
          <cell r="EH91"/>
          <cell r="EI91"/>
          <cell r="EJ91"/>
          <cell r="EK91"/>
          <cell r="EL91"/>
          <cell r="EM91"/>
          <cell r="EN91"/>
          <cell r="EO91"/>
          <cell r="EP91"/>
          <cell r="EQ91"/>
          <cell r="ER91"/>
          <cell r="ES91"/>
          <cell r="ET91"/>
          <cell r="EU91"/>
          <cell r="EV91"/>
          <cell r="EW91"/>
          <cell r="EX91"/>
          <cell r="EY91"/>
          <cell r="EZ91"/>
          <cell r="FA91"/>
          <cell r="FB91"/>
          <cell r="FC91"/>
          <cell r="FD91"/>
          <cell r="FE91"/>
          <cell r="FF91"/>
          <cell r="FG91"/>
          <cell r="FH91">
            <v>2268.91</v>
          </cell>
          <cell r="FI91">
            <v>2313</v>
          </cell>
          <cell r="FJ91">
            <v>226.89</v>
          </cell>
          <cell r="FK91">
            <v>0</v>
          </cell>
          <cell r="FL91">
            <v>31.08</v>
          </cell>
          <cell r="FM91">
            <v>0</v>
          </cell>
          <cell r="FN91">
            <v>0</v>
          </cell>
          <cell r="FO91"/>
          <cell r="FP91">
            <v>44.09</v>
          </cell>
          <cell r="FQ91">
            <v>0</v>
          </cell>
          <cell r="FR91"/>
          <cell r="FS91"/>
          <cell r="FT91"/>
          <cell r="FU91">
            <v>925.2</v>
          </cell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>
            <v>0</v>
          </cell>
          <cell r="GJ91">
            <v>0</v>
          </cell>
          <cell r="GK91"/>
          <cell r="GL91">
            <v>0</v>
          </cell>
          <cell r="GM91"/>
          <cell r="GN91">
            <v>0</v>
          </cell>
          <cell r="GO91">
            <v>0</v>
          </cell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>
            <v>1227.26</v>
          </cell>
          <cell r="HO91">
            <v>1085.74</v>
          </cell>
          <cell r="HP91"/>
          <cell r="HQ91"/>
          <cell r="HR91">
            <v>1085.74</v>
          </cell>
          <cell r="HS91"/>
          <cell r="HT91"/>
          <cell r="HU91"/>
          <cell r="HV91">
            <v>204.2</v>
          </cell>
          <cell r="HW91">
            <v>204.2</v>
          </cell>
          <cell r="HX91">
            <v>0</v>
          </cell>
          <cell r="HY91"/>
          <cell r="IA91">
            <v>0</v>
          </cell>
          <cell r="IB91">
            <v>0</v>
          </cell>
          <cell r="IC91"/>
          <cell r="IG91"/>
          <cell r="IH91"/>
          <cell r="II91">
            <v>2268.91</v>
          </cell>
          <cell r="IJ91">
            <v>0</v>
          </cell>
          <cell r="IK91">
            <v>0</v>
          </cell>
          <cell r="IL91">
            <v>0</v>
          </cell>
          <cell r="IM91">
            <v>0</v>
          </cell>
          <cell r="IN91">
            <v>0</v>
          </cell>
          <cell r="IO91">
            <v>2313</v>
          </cell>
          <cell r="IP91" t="str">
            <v>OK</v>
          </cell>
        </row>
        <row r="92">
          <cell r="F92" t="str">
            <v>YUCRA MANCILLA AHRON</v>
          </cell>
          <cell r="G92">
            <v>34298</v>
          </cell>
          <cell r="H92" t="str">
            <v>M</v>
          </cell>
          <cell r="I92" t="str">
            <v>COBRANZAS Y FACTURACIÓN</v>
          </cell>
          <cell r="J92" t="str">
            <v>OFICINA PRINCIPAL</v>
          </cell>
          <cell r="K92" t="str">
            <v>01OFP</v>
          </cell>
          <cell r="L92" t="str">
            <v>OFICINA PRINCIPAL</v>
          </cell>
          <cell r="M92">
            <v>100001</v>
          </cell>
          <cell r="N92" t="str">
            <v>Agenciamiento General</v>
          </cell>
          <cell r="O92">
            <v>1</v>
          </cell>
          <cell r="P92" t="str">
            <v>002AD</v>
          </cell>
          <cell r="Q92" t="str">
            <v>ADMINISTRACION</v>
          </cell>
          <cell r="R92">
            <v>1</v>
          </cell>
          <cell r="S92" t="str">
            <v>011COB</v>
          </cell>
          <cell r="T92" t="str">
            <v>COBRANZAS</v>
          </cell>
          <cell r="U92" t="str">
            <v>EMPLEADO</v>
          </cell>
          <cell r="V92" t="str">
            <v>ANALISTA DE COBRANZAS Y FACTURACION</v>
          </cell>
          <cell r="W92" t="str">
            <v>POR INCREMENTO DE ACTIVIDADES</v>
          </cell>
          <cell r="X92"/>
          <cell r="Y92" t="str">
            <v>BANCO DE CREDITO</v>
          </cell>
          <cell r="Z92" t="str">
            <v>19304241837083</v>
          </cell>
          <cell r="AA92"/>
          <cell r="AB92"/>
          <cell r="AC92">
            <v>45627</v>
          </cell>
          <cell r="AD92">
            <v>46078</v>
          </cell>
          <cell r="AE92" t="str">
            <v>RENUNCIA</v>
          </cell>
          <cell r="AF92" t="str">
            <v>INTEGRA</v>
          </cell>
          <cell r="AG92" t="str">
            <v>642961AYMRC5</v>
          </cell>
          <cell r="AH92"/>
          <cell r="AI92"/>
          <cell r="AJ92"/>
          <cell r="AK92"/>
          <cell r="AL92"/>
          <cell r="AM92"/>
          <cell r="AN92"/>
          <cell r="AO92"/>
          <cell r="AP92" t="str">
            <v>SI</v>
          </cell>
          <cell r="AQ92"/>
          <cell r="AR92" t="str">
            <v/>
          </cell>
          <cell r="AS92" t="str">
            <v>NO</v>
          </cell>
          <cell r="AT92">
            <v>3200</v>
          </cell>
          <cell r="AU92">
            <v>0</v>
          </cell>
          <cell r="AV92"/>
          <cell r="AW92">
            <v>0</v>
          </cell>
          <cell r="AX92"/>
          <cell r="AY92"/>
          <cell r="AZ92">
            <v>0</v>
          </cell>
          <cell r="BA92">
            <v>0</v>
          </cell>
          <cell r="BB92"/>
          <cell r="BC92"/>
          <cell r="BD92"/>
          <cell r="BE92"/>
          <cell r="BF92"/>
          <cell r="BG92"/>
          <cell r="BH92">
            <v>0</v>
          </cell>
          <cell r="BI92"/>
          <cell r="BJ92"/>
          <cell r="BK92"/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/>
          <cell r="BQ92"/>
          <cell r="BR92"/>
          <cell r="BS92"/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/>
          <cell r="CD92"/>
          <cell r="CE92"/>
          <cell r="CF92"/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/>
          <cell r="CP92"/>
          <cell r="CQ92"/>
          <cell r="CR92"/>
          <cell r="CS92"/>
          <cell r="CT92"/>
          <cell r="CU92"/>
          <cell r="CV92"/>
          <cell r="CW92"/>
          <cell r="CX92">
            <v>0</v>
          </cell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>
            <v>0</v>
          </cell>
          <cell r="DJ92"/>
          <cell r="DK92"/>
          <cell r="DL92"/>
          <cell r="DM92"/>
          <cell r="DN92"/>
          <cell r="DO92"/>
          <cell r="DP92"/>
          <cell r="DQ92"/>
          <cell r="DR92"/>
          <cell r="DS92"/>
          <cell r="DT92"/>
          <cell r="DU92"/>
          <cell r="DV92"/>
          <cell r="DW92"/>
          <cell r="DX92"/>
          <cell r="DY92"/>
          <cell r="DZ92"/>
          <cell r="EA92"/>
          <cell r="EB92"/>
          <cell r="EC92"/>
          <cell r="ED92"/>
          <cell r="EE92"/>
          <cell r="EF92"/>
          <cell r="EG92"/>
          <cell r="EH92"/>
          <cell r="EI92"/>
          <cell r="EJ92"/>
          <cell r="EK92"/>
          <cell r="EL92"/>
          <cell r="EM92"/>
          <cell r="EN92"/>
          <cell r="EO92"/>
          <cell r="EP92"/>
          <cell r="EQ92"/>
          <cell r="ER92"/>
          <cell r="ES92"/>
          <cell r="ET92"/>
          <cell r="EU92"/>
          <cell r="EV92"/>
          <cell r="EW92"/>
          <cell r="EX92"/>
          <cell r="EY92"/>
          <cell r="EZ92"/>
          <cell r="FA92"/>
          <cell r="FB92"/>
          <cell r="FC92"/>
          <cell r="FD92"/>
          <cell r="FE92"/>
          <cell r="FF92"/>
          <cell r="FG92"/>
          <cell r="FH92">
            <v>0</v>
          </cell>
          <cell r="FI92">
            <v>0</v>
          </cell>
          <cell r="FJ92">
            <v>0</v>
          </cell>
          <cell r="FK92">
            <v>0</v>
          </cell>
          <cell r="FL92">
            <v>0</v>
          </cell>
          <cell r="FM92">
            <v>0</v>
          </cell>
          <cell r="FN92">
            <v>0</v>
          </cell>
          <cell r="FO92"/>
          <cell r="FP92">
            <v>0</v>
          </cell>
          <cell r="FQ92">
            <v>0</v>
          </cell>
          <cell r="FR92"/>
          <cell r="FS92"/>
          <cell r="FT92"/>
          <cell r="FU92">
            <v>0</v>
          </cell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>
            <v>0</v>
          </cell>
          <cell r="GJ92">
            <v>0</v>
          </cell>
          <cell r="GK92"/>
          <cell r="GL92">
            <v>0</v>
          </cell>
          <cell r="GM92"/>
          <cell r="GN92">
            <v>0</v>
          </cell>
          <cell r="GO92">
            <v>0</v>
          </cell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>
            <v>0</v>
          </cell>
          <cell r="HO92">
            <v>0</v>
          </cell>
          <cell r="HP92"/>
          <cell r="HQ92"/>
          <cell r="HR92">
            <v>0</v>
          </cell>
          <cell r="HS92"/>
          <cell r="HT92"/>
          <cell r="HU92"/>
          <cell r="HV92">
            <v>0</v>
          </cell>
          <cell r="HW92">
            <v>0</v>
          </cell>
          <cell r="HX92">
            <v>0</v>
          </cell>
          <cell r="HY92"/>
          <cell r="IA92">
            <v>550</v>
          </cell>
          <cell r="IB92">
            <v>0</v>
          </cell>
          <cell r="IC92"/>
          <cell r="IG92"/>
          <cell r="IH92"/>
          <cell r="II92">
            <v>0</v>
          </cell>
          <cell r="IJ92">
            <v>0</v>
          </cell>
          <cell r="IK92">
            <v>0</v>
          </cell>
          <cell r="IL92">
            <v>0</v>
          </cell>
          <cell r="IM92">
            <v>0</v>
          </cell>
          <cell r="IN92">
            <v>0</v>
          </cell>
          <cell r="IO92">
            <v>0</v>
          </cell>
          <cell r="IP92" t="str">
            <v>OK</v>
          </cell>
        </row>
        <row r="93">
          <cell r="F93" t="str">
            <v>ZETA CORONADO SHAHIRA CELIA</v>
          </cell>
          <cell r="G93">
            <v>35412</v>
          </cell>
          <cell r="H93" t="str">
            <v>F</v>
          </cell>
          <cell r="I93" t="str">
            <v>ADMINISTRACION</v>
          </cell>
          <cell r="J93" t="str">
            <v>OFICINA PRINCIPAL</v>
          </cell>
          <cell r="K93" t="str">
            <v>01OFP</v>
          </cell>
          <cell r="L93" t="str">
            <v>OFICINA PRINCIPAL</v>
          </cell>
          <cell r="M93">
            <v>100001</v>
          </cell>
          <cell r="N93" t="str">
            <v>Agenciamiento General</v>
          </cell>
          <cell r="O93">
            <v>1</v>
          </cell>
          <cell r="P93" t="str">
            <v>001OP</v>
          </cell>
          <cell r="Q93" t="str">
            <v>ADMINISTRACION</v>
          </cell>
          <cell r="R93">
            <v>1</v>
          </cell>
          <cell r="S93" t="str">
            <v>003DVB</v>
          </cell>
          <cell r="T93" t="str">
            <v>ADMINISTRACION</v>
          </cell>
          <cell r="U93" t="str">
            <v>EMPLEADO</v>
          </cell>
          <cell r="V93" t="str">
            <v>AUXILIAR ADMINISTRATIVO - RECEPCION</v>
          </cell>
          <cell r="W93" t="str">
            <v>POR INCREMENTO DE ACTIVIDADES</v>
          </cell>
          <cell r="X93"/>
          <cell r="Y93" t="str">
            <v>BANCO BBVA</v>
          </cell>
          <cell r="Z93">
            <v>1.1579000220546601E+18</v>
          </cell>
          <cell r="AA93"/>
          <cell r="AB93"/>
          <cell r="AC93">
            <v>45931</v>
          </cell>
          <cell r="AD93"/>
          <cell r="AE93"/>
          <cell r="AF93" t="str">
            <v>HABITAT MIXTA</v>
          </cell>
          <cell r="AG93" t="str">
            <v>654000SZCAO8</v>
          </cell>
          <cell r="AH93"/>
          <cell r="AI93"/>
          <cell r="AJ93"/>
          <cell r="AK93"/>
          <cell r="AL93"/>
          <cell r="AM93"/>
          <cell r="AN93"/>
          <cell r="AO93"/>
          <cell r="AP93" t="str">
            <v>SI</v>
          </cell>
          <cell r="AQ93"/>
          <cell r="AR93" t="str">
            <v/>
          </cell>
          <cell r="AS93" t="str">
            <v>NO</v>
          </cell>
          <cell r="AT93">
            <v>1800</v>
          </cell>
          <cell r="AU93">
            <v>30</v>
          </cell>
          <cell r="AV93">
            <v>0</v>
          </cell>
          <cell r="AW93">
            <v>0</v>
          </cell>
          <cell r="AX93"/>
          <cell r="AY93"/>
          <cell r="AZ93">
            <v>0</v>
          </cell>
          <cell r="BA93">
            <v>0</v>
          </cell>
          <cell r="BB93"/>
          <cell r="BC93"/>
          <cell r="BD93"/>
          <cell r="BE93"/>
          <cell r="BF93"/>
          <cell r="BG93"/>
          <cell r="BH93">
            <v>0</v>
          </cell>
          <cell r="BI93"/>
          <cell r="BJ93"/>
          <cell r="BK93"/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/>
          <cell r="BQ93"/>
          <cell r="BR93"/>
          <cell r="BS93"/>
          <cell r="BT93">
            <v>0.38</v>
          </cell>
          <cell r="BU93">
            <v>240</v>
          </cell>
          <cell r="BV93">
            <v>1800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/>
          <cell r="CD93"/>
          <cell r="CE93"/>
          <cell r="CF93"/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/>
          <cell r="CP93"/>
          <cell r="CQ93"/>
          <cell r="CR93"/>
          <cell r="CS93"/>
          <cell r="CT93"/>
          <cell r="CU93"/>
          <cell r="CV93"/>
          <cell r="CW93"/>
          <cell r="CX93">
            <v>0</v>
          </cell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>
            <v>0</v>
          </cell>
          <cell r="DJ93"/>
          <cell r="DK93"/>
          <cell r="DL93"/>
          <cell r="DM93"/>
          <cell r="DN93"/>
          <cell r="DO93"/>
          <cell r="DP93"/>
          <cell r="DQ93"/>
          <cell r="DR93"/>
          <cell r="DS93"/>
          <cell r="DT93"/>
          <cell r="DU93"/>
          <cell r="DV93"/>
          <cell r="DW93"/>
          <cell r="DX93"/>
          <cell r="DY93"/>
          <cell r="DZ93"/>
          <cell r="EA93"/>
          <cell r="EB93"/>
          <cell r="EC93"/>
          <cell r="ED93"/>
          <cell r="EE93"/>
          <cell r="EF93"/>
          <cell r="EG93"/>
          <cell r="EH93"/>
          <cell r="EI93"/>
          <cell r="EJ93"/>
          <cell r="EK93"/>
          <cell r="EL93"/>
          <cell r="EM93"/>
          <cell r="EN93"/>
          <cell r="EO93"/>
          <cell r="EP93"/>
          <cell r="EQ93"/>
          <cell r="ER93"/>
          <cell r="ES93"/>
          <cell r="ET93"/>
          <cell r="EU93"/>
          <cell r="EV93"/>
          <cell r="EW93"/>
          <cell r="EX93"/>
          <cell r="EY93"/>
          <cell r="EZ93"/>
          <cell r="FA93"/>
          <cell r="FB93"/>
          <cell r="FC93"/>
          <cell r="FD93"/>
          <cell r="FE93"/>
          <cell r="FF93"/>
          <cell r="FG93"/>
          <cell r="FH93">
            <v>1797.15</v>
          </cell>
          <cell r="FI93">
            <v>1800</v>
          </cell>
          <cell r="FJ93">
            <v>179.72</v>
          </cell>
          <cell r="FK93">
            <v>0</v>
          </cell>
          <cell r="FL93">
            <v>24.62</v>
          </cell>
          <cell r="FM93">
            <v>0</v>
          </cell>
          <cell r="FN93">
            <v>0</v>
          </cell>
          <cell r="FO93"/>
          <cell r="FP93">
            <v>2.85</v>
          </cell>
          <cell r="FQ93">
            <v>0</v>
          </cell>
          <cell r="FR93"/>
          <cell r="FS93"/>
          <cell r="FT93"/>
          <cell r="FU93">
            <v>720</v>
          </cell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>
            <v>0</v>
          </cell>
          <cell r="GJ93">
            <v>0</v>
          </cell>
          <cell r="GK93"/>
          <cell r="GL93">
            <v>131.71</v>
          </cell>
          <cell r="GM93"/>
          <cell r="GN93">
            <v>0</v>
          </cell>
          <cell r="GO93">
            <v>0</v>
          </cell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>
            <v>1058.9000000000001</v>
          </cell>
          <cell r="HO93">
            <v>741.1</v>
          </cell>
          <cell r="HP93"/>
          <cell r="HQ93"/>
          <cell r="HR93">
            <v>741.1</v>
          </cell>
          <cell r="HS93"/>
          <cell r="HT93"/>
          <cell r="HU93"/>
          <cell r="HV93">
            <v>121.30500000000001</v>
          </cell>
          <cell r="HW93">
            <v>161.74</v>
          </cell>
          <cell r="HX93">
            <v>40.435000000000002</v>
          </cell>
          <cell r="HY93"/>
          <cell r="IA93">
            <v>550</v>
          </cell>
          <cell r="IB93">
            <v>40.435000000000002</v>
          </cell>
          <cell r="IC93"/>
          <cell r="IG93"/>
          <cell r="IH93"/>
          <cell r="II93">
            <v>1797.15</v>
          </cell>
          <cell r="IJ93">
            <v>0</v>
          </cell>
          <cell r="IK93">
            <v>0</v>
          </cell>
          <cell r="IL93">
            <v>0</v>
          </cell>
          <cell r="IM93">
            <v>0</v>
          </cell>
          <cell r="IN93">
            <v>0</v>
          </cell>
          <cell r="IO93">
            <v>1800</v>
          </cell>
          <cell r="IP93" t="str">
            <v>OK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chivo Excel Haberes Input"/>
      <sheetName val="Hoja3"/>
      <sheetName val="Hoja2"/>
      <sheetName val="Hoja1"/>
    </sheetNames>
    <sheetDataSet>
      <sheetData sheetId="0">
        <row r="11">
          <cell r="K11" t="str">
            <v>45813056</v>
          </cell>
        </row>
        <row r="12">
          <cell r="K12" t="str">
            <v>09335023</v>
          </cell>
        </row>
        <row r="13">
          <cell r="K13" t="str">
            <v>47472407</v>
          </cell>
        </row>
        <row r="14">
          <cell r="K14" t="str">
            <v>09410158</v>
          </cell>
        </row>
        <row r="15">
          <cell r="K15" t="str">
            <v>48588627</v>
          </cell>
        </row>
        <row r="16">
          <cell r="K16" t="str">
            <v>09542822</v>
          </cell>
        </row>
        <row r="17">
          <cell r="K17" t="str">
            <v>07262343</v>
          </cell>
        </row>
        <row r="18">
          <cell r="K18" t="str">
            <v>40537272</v>
          </cell>
        </row>
        <row r="19">
          <cell r="K19" t="str">
            <v>25710966</v>
          </cell>
        </row>
        <row r="20">
          <cell r="K20" t="str">
            <v>08693248</v>
          </cell>
        </row>
        <row r="21">
          <cell r="K21" t="str">
            <v>43426313</v>
          </cell>
        </row>
        <row r="22">
          <cell r="K22" t="str">
            <v>42168737</v>
          </cell>
        </row>
        <row r="23">
          <cell r="K23" t="str">
            <v>40508445</v>
          </cell>
        </row>
        <row r="24">
          <cell r="K24" t="str">
            <v>47806538</v>
          </cell>
        </row>
        <row r="25">
          <cell r="K25" t="str">
            <v>47668422</v>
          </cell>
        </row>
        <row r="26">
          <cell r="K26" t="str">
            <v>10346719</v>
          </cell>
        </row>
        <row r="27">
          <cell r="K27" t="str">
            <v>10725704</v>
          </cell>
        </row>
        <row r="28">
          <cell r="K28" t="str">
            <v>09867320</v>
          </cell>
        </row>
        <row r="29">
          <cell r="K29" t="str">
            <v>08887801</v>
          </cell>
        </row>
        <row r="30">
          <cell r="K30" t="str">
            <v>07537953</v>
          </cell>
        </row>
        <row r="31">
          <cell r="K31" t="str">
            <v>42560153</v>
          </cell>
        </row>
        <row r="32">
          <cell r="K32" t="str">
            <v>47470495</v>
          </cell>
        </row>
        <row r="33">
          <cell r="K33" t="str">
            <v>74080395</v>
          </cell>
        </row>
        <row r="34">
          <cell r="K34" t="str">
            <v>73958636</v>
          </cell>
        </row>
        <row r="35">
          <cell r="K35" t="str">
            <v>71467210</v>
          </cell>
        </row>
        <row r="36">
          <cell r="K36" t="str">
            <v>72152204</v>
          </cell>
        </row>
        <row r="37">
          <cell r="K37" t="str">
            <v>71569497</v>
          </cell>
        </row>
        <row r="38">
          <cell r="K38" t="str">
            <v>25828090</v>
          </cell>
        </row>
        <row r="39">
          <cell r="K39" t="str">
            <v>72016504</v>
          </cell>
        </row>
        <row r="40">
          <cell r="K40" t="str">
            <v>72686896</v>
          </cell>
        </row>
        <row r="41">
          <cell r="K41" t="str">
            <v>74069271</v>
          </cell>
        </row>
        <row r="42">
          <cell r="K42" t="str">
            <v>72001771</v>
          </cell>
        </row>
        <row r="43">
          <cell r="K43" t="str">
            <v>47706283</v>
          </cell>
        </row>
        <row r="44">
          <cell r="K44" t="str">
            <v>45858948</v>
          </cell>
        </row>
        <row r="45">
          <cell r="K45" t="str">
            <v>76723256</v>
          </cell>
        </row>
        <row r="46">
          <cell r="K46" t="str">
            <v>25769631</v>
          </cell>
        </row>
        <row r="47">
          <cell r="K47" t="str">
            <v>70857319</v>
          </cell>
        </row>
        <row r="48">
          <cell r="K48" t="str">
            <v>47867088</v>
          </cell>
        </row>
        <row r="49">
          <cell r="K49" t="str">
            <v>42646402</v>
          </cell>
        </row>
        <row r="50">
          <cell r="K50" t="str">
            <v>76084478</v>
          </cell>
        </row>
        <row r="51">
          <cell r="K51" t="str">
            <v>76163280</v>
          </cell>
        </row>
        <row r="52">
          <cell r="K52" t="str">
            <v>42035890</v>
          </cell>
        </row>
        <row r="53">
          <cell r="K53" t="str">
            <v>77473806</v>
          </cell>
        </row>
        <row r="54">
          <cell r="K54" t="str">
            <v>46833118</v>
          </cell>
        </row>
        <row r="55">
          <cell r="K55" t="str">
            <v>72152557</v>
          </cell>
        </row>
        <row r="56">
          <cell r="K56" t="str">
            <v>41047057</v>
          </cell>
        </row>
        <row r="57">
          <cell r="K57" t="str">
            <v>73115211</v>
          </cell>
        </row>
        <row r="58">
          <cell r="K58" t="str">
            <v>45282900</v>
          </cell>
        </row>
        <row r="59">
          <cell r="K59" t="str">
            <v>72857524</v>
          </cell>
        </row>
        <row r="60">
          <cell r="K60" t="str">
            <v>71726981</v>
          </cell>
        </row>
        <row r="61">
          <cell r="K61" t="str">
            <v>75743277</v>
          </cell>
        </row>
        <row r="62">
          <cell r="K62" t="str">
            <v>76055775</v>
          </cell>
        </row>
        <row r="63">
          <cell r="K63" t="str">
            <v>74723670</v>
          </cell>
        </row>
        <row r="64">
          <cell r="K64" t="str">
            <v>78377581</v>
          </cell>
        </row>
        <row r="65">
          <cell r="K65" t="str">
            <v>42151178</v>
          </cell>
        </row>
        <row r="66">
          <cell r="K66" t="str">
            <v>73218422</v>
          </cell>
        </row>
        <row r="67">
          <cell r="K67" t="str">
            <v>48109666</v>
          </cell>
        </row>
        <row r="68">
          <cell r="K68" t="str">
            <v>74611823</v>
          </cell>
        </row>
        <row r="69">
          <cell r="K69" t="str">
            <v>76644670</v>
          </cell>
        </row>
        <row r="70">
          <cell r="K70" t="str">
            <v>45533404</v>
          </cell>
        </row>
        <row r="71">
          <cell r="K71" t="str">
            <v>72531605</v>
          </cell>
        </row>
        <row r="72">
          <cell r="K72" t="str">
            <v>75267086</v>
          </cell>
        </row>
        <row r="73">
          <cell r="K73" t="str">
            <v>46137609</v>
          </cell>
        </row>
        <row r="74">
          <cell r="K74" t="str">
            <v>10659025</v>
          </cell>
        </row>
        <row r="75">
          <cell r="K75" t="str">
            <v>47500764</v>
          </cell>
        </row>
        <row r="76">
          <cell r="K76" t="str">
            <v>46854908</v>
          </cell>
        </row>
        <row r="77">
          <cell r="K77" t="str">
            <v>72902664</v>
          </cell>
        </row>
        <row r="78">
          <cell r="K78" t="str">
            <v>72859721</v>
          </cell>
        </row>
        <row r="79">
          <cell r="K79" t="str">
            <v>40865746</v>
          </cell>
        </row>
        <row r="80">
          <cell r="K80" t="str">
            <v>74376927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ery   Arcos Sota" id="{8CC29A6D-ACEA-4901-8D71-31E3A81528CB}" userId="S::nery.arcos@paredescano.com::6049e8b0-1e2b-4c8e-9e12-0e2eed4bffa8" providerId="AD"/>
  <person displayName="Iris Roxana Garrido Lucio" id="{4FED345A-7953-4EA2-9133-8D9AD1305099}" userId="S::iris.garrido@paredescano.com::dd272a31-df94-4818-9ef9-70388147e6ba" providerId="AD"/>
  <person displayName="Training Recursos Humanos" id="{70E35B1D-53D7-4F64-A0B9-B6D2492138DE}" userId="S::training.rrhh@paredescano.com::f178d60b-ee4c-40ca-a624-c4bec0f4e61f" providerId="AD"/>
  <person displayName="Gianella Viviana Martinez Viteri" id="{E69F2F1C-B522-4958-8599-4C895DDED225}" userId="S::gianella.martinez@paredescano.com::f178d60b-ee4c-40ca-a624-c4bec0f4e61f" providerId="AD"/>
  <person displayName="Mirella Irma Fernández Barrientos" id="{FB1A127E-8EFF-4BDE-808C-14BEF9C6F353}" userId="S::mirella.fernandez@paredescano.com::78da3bf3-0ca2-417b-abf3-939a78997a4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J10" dT="2025-03-26T23:37:35.90" personId="{4FED345A-7953-4EA2-9133-8D9AD1305099}" id="{5CC6637C-CB1E-4B8B-ABD6-FF0E31BAC8C9}">
    <text>PAGAR TODO EN QUINCENA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R8" dT="2024-09-26T01:40:38.08" personId="{4FED345A-7953-4EA2-9133-8D9AD1305099}" id="{C6F46EEA-27DE-402D-A1F9-C0FDB33781B7}">
    <text xml:space="preserve">DE 2800 A 3200 APARTIR DE SET 24
</text>
  </threadedComment>
  <threadedComment ref="AR17" dT="2024-08-26T03:42:54.52" personId="{4FED345A-7953-4EA2-9133-8D9AD1305099}" id="{57806495-811E-483E-B6EA-1BAB40969CD7}">
    <text>Aumento de sueldo apartir de agosto 2024 de 3800 a 4300</text>
  </threadedComment>
  <threadedComment ref="AR18" dT="2024-08-26T03:44:53.26" personId="{4FED345A-7953-4EA2-9133-8D9AD1305099}" id="{2A479CDB-5480-4B90-A939-1DEF51BADEC0}">
    <text>Aumento de sueldo apartir de agosto 2024 de 4800 a 5040</text>
  </threadedComment>
  <threadedComment ref="AR19" dT="2024-08-26T03:43:24.62" personId="{4FED345A-7953-4EA2-9133-8D9AD1305099}" id="{379BCA9E-8B98-4292-905E-796A4DFC8F46}">
    <text>Aumento de sueldo apartir de agosto 2024 de 2200 a 2600</text>
  </threadedComment>
  <threadedComment ref="AR32" dT="2024-08-26T03:44:04.38" personId="{4FED345A-7953-4EA2-9133-8D9AD1305099}" id="{C1313AB2-6BEC-462C-B4B2-A6432619CF19}">
    <text>Aumento de sueldo apartir de agosto 2024 de 2700 a 3300</text>
  </threadedComment>
  <threadedComment ref="AR41" dT="2024-08-26T03:40:36.31" personId="{4FED345A-7953-4EA2-9133-8D9AD1305099}" id="{9B29B953-55E7-4CB1-A723-6F248AD4204F}">
    <text>Aumento de sueldo apartir de agosto 2024 de 1800 a 2500</text>
  </threadedComment>
  <threadedComment ref="AR49" dT="2024-08-26T03:41:08.39" personId="{4FED345A-7953-4EA2-9133-8D9AD1305099}" id="{A73DC2C6-C036-450B-A7A6-F0C63779DD52}">
    <text>Aumento de sueldo apartir de agosto 2024 de 1300 a 1800</text>
  </threadedComment>
  <threadedComment ref="AR50" dT="2024-08-26T03:46:27.64" personId="{4FED345A-7953-4EA2-9133-8D9AD1305099}" id="{7A933CF1-6A9F-43A0-8E36-F95096B35791}">
    <text>Aumento de sueldo apartir de agosto 2024 de 5000 a 6000</text>
  </threadedComment>
  <threadedComment ref="X51" dT="2024-03-13T23:08:55.55" personId="{8CC29A6D-ACEA-4901-8D71-31E3A81528CB}" id="{9D0051D7-A30D-4C2A-8342-61735FCD384B}">
    <text>CAMBIO DE SUELDO 032024</text>
  </threadedComment>
  <threadedComment ref="AR53" dT="2024-03-14T15:14:01.37" personId="{8CC29A6D-ACEA-4901-8D71-31E3A81528CB}" id="{EA3AA9E3-593D-4066-B053-198B736289CF}">
    <text>Cambio desde 1Q MARZO 2024</text>
  </threadedComment>
  <threadedComment ref="X57" dT="2024-04-12T17:14:07.48" personId="{8CC29A6D-ACEA-4901-8D71-31E3A81528CB}" id="{4EF5B46A-AF5E-4D72-BBC2-60E7A9D6D86E}">
    <text>CAMBIO DE CUENTA A BCP DESDE MARZO 1Q</text>
  </threadedComment>
  <threadedComment ref="AR57" dT="2024-11-28T03:21:52.06" personId="{4FED345A-7953-4EA2-9133-8D9AD1305099}" id="{304DA421-4094-466B-9193-071FC21BCE36}">
    <text>AUMENTO DE SUELDO DE 5500 A 6500 APARTIR DE NOV2024</text>
  </threadedComment>
  <threadedComment ref="AR81" dT="2024-09-26T01:40:38.08" personId="{4FED345A-7953-4EA2-9133-8D9AD1305099}" id="{3102A455-8C87-42C2-B6E4-32A72060D3A8}">
    <text xml:space="preserve">DE 2800 A 3200 APARTIR DE SET 24
</text>
  </threadedComment>
  <threadedComment ref="AY83" dT="2025-02-25T22:19:33.94" personId="{4FED345A-7953-4EA2-9133-8D9AD1305099}" id="{B4611C54-F155-4C45-A1F5-831BCC44E700}">
    <text>SUB. POR MATERNIDAD 11/01 al 18/04</text>
  </threadedComment>
  <threadedComment ref="AR90" dT="2024-08-26T03:42:54.52" personId="{4FED345A-7953-4EA2-9133-8D9AD1305099}" id="{34301D98-51E9-4227-9321-EAD0A42C0744}">
    <text>Aumento de sueldo apartir de agosto 2024 de 3800 a 4300</text>
  </threadedComment>
  <threadedComment ref="AR91" dT="2024-08-26T03:44:53.26" personId="{4FED345A-7953-4EA2-9133-8D9AD1305099}" id="{50407882-DE3D-47A7-8872-1070B8AFE939}">
    <text>Aumento de sueldo apartir de agosto 2024 de 4800 a 5040</text>
  </threadedComment>
  <threadedComment ref="AR92" dT="2024-08-26T03:43:24.62" personId="{4FED345A-7953-4EA2-9133-8D9AD1305099}" id="{C39E1512-9B58-4F4E-8891-9C667B1124C3}">
    <text>Aumento de sueldo apartir de agosto 2024 de 2200 a 2600</text>
  </threadedComment>
  <threadedComment ref="AR105" dT="2024-08-26T03:44:04.38" personId="{4FED345A-7953-4EA2-9133-8D9AD1305099}" id="{E5736895-6131-4DE9-A4B6-FD6984DBD7FF}">
    <text>Aumento de sueldo apartir de agosto 2024 de 2700 a 3300</text>
  </threadedComment>
  <threadedComment ref="AR114" dT="2024-08-26T03:40:36.31" personId="{4FED345A-7953-4EA2-9133-8D9AD1305099}" id="{9F633B65-0425-4486-BC0C-18E772B314A9}">
    <text>Aumento de sueldo apartir de agosto 2024 de 1800 a 2500</text>
  </threadedComment>
  <threadedComment ref="AR119" dT="2025-02-25T20:18:11.87" personId="{4FED345A-7953-4EA2-9133-8D9AD1305099}" id="{18D0C729-0CFD-4423-BA27-8D7055D52E24}">
    <text>AUMENTO DE 2000 A 2200 DESDE FEB 2025</text>
  </threadedComment>
  <threadedComment ref="AR122" dT="2024-08-26T03:41:08.39" personId="{4FED345A-7953-4EA2-9133-8D9AD1305099}" id="{0C583397-3746-44CB-9AF1-1FE76FE29EB5}">
    <text>Aumento de sueldo apartir de agosto 2024 de 1300 a 1800</text>
  </threadedComment>
  <threadedComment ref="AR123" dT="2024-08-26T03:46:27.64" personId="{4FED345A-7953-4EA2-9133-8D9AD1305099}" id="{02AC5801-C3D6-448A-8144-2D8C4DFC2520}">
    <text>Aumento de sueldo apartir de agosto 2024 de 5000 a 6000</text>
  </threadedComment>
  <threadedComment ref="X124" dT="2024-03-13T23:08:55.55" personId="{8CC29A6D-ACEA-4901-8D71-31E3A81528CB}" id="{E9A20C88-87DA-4E1A-9174-8E0546118051}">
    <text>CAMBIO DE SUELDO 032024</text>
  </threadedComment>
  <threadedComment ref="AR126" dT="2024-03-14T15:14:01.37" personId="{8CC29A6D-ACEA-4901-8D71-31E3A81528CB}" id="{F2E4EA67-730C-41AC-B2B2-1E3FFD69CDAD}">
    <text>Cambio desde 1Q MARZO 2024</text>
  </threadedComment>
  <threadedComment ref="X130" dT="2024-04-12T17:14:07.48" personId="{8CC29A6D-ACEA-4901-8D71-31E3A81528CB}" id="{896E6B15-2ACC-48EA-8CB1-CBE273DAF2C0}">
    <text>CAMBIO DE CUENTA A BCP DESDE MARZO 1Q</text>
  </threadedComment>
  <threadedComment ref="AR130" dT="2024-11-28T03:21:52.06" personId="{4FED345A-7953-4EA2-9133-8D9AD1305099}" id="{7E8CA803-7BF7-4C78-B4BB-0AA931EA5E41}">
    <text>AUMENTO DE SUELDO DE 5500 A 6500 APARTIR DE NOV2024</text>
  </threadedComment>
  <threadedComment ref="AR155" dT="2024-09-26T01:40:38.08" personId="{4FED345A-7953-4EA2-9133-8D9AD1305099}" id="{DD29A16E-B843-4CF4-8B35-56DA0B9F74B2}">
    <text xml:space="preserve">DE 2800 A 3200 APARTIR DE SET 24
</text>
  </threadedComment>
  <threadedComment ref="AY157" dT="2025-02-25T22:19:33.94" personId="{4FED345A-7953-4EA2-9133-8D9AD1305099}" id="{32331721-F52C-4FD3-A0F7-F8E472195E99}">
    <text>SUB. POR MATERNIDAD 11/01 al 18/04</text>
  </threadedComment>
  <threadedComment ref="AR159" dT="2025-03-26T22:06:56.46" personId="{4FED345A-7953-4EA2-9133-8D9AD1305099}" id="{75E7CA0B-14D7-4B87-81AE-76F7CC692BA0}">
    <text>AUMETNO DE 2650 A 3000 APARTIR DE MARZO 2025</text>
  </threadedComment>
  <threadedComment ref="AR164" dT="2024-08-26T03:42:54.52" personId="{4FED345A-7953-4EA2-9133-8D9AD1305099}" id="{2EEBA28A-A1F1-46E1-BBDD-5EBE8DEC50DD}">
    <text>Aumento de sueldo apartir de agosto 2024 de 3800 a 4300</text>
  </threadedComment>
  <threadedComment ref="AR165" dT="2024-08-26T03:44:53.26" personId="{4FED345A-7953-4EA2-9133-8D9AD1305099}" id="{6E7CC106-4B1B-4908-AC92-B430B9850B2F}">
    <text>Aumento de sueldo apartir de agosto 2024 de 4800 a 5040</text>
  </threadedComment>
  <threadedComment ref="AR166" dT="2024-08-26T03:43:24.62" personId="{4FED345A-7953-4EA2-9133-8D9AD1305099}" id="{EDFE2C89-66EA-4259-9259-4565F92E2045}">
    <text>Aumento de sueldo apartir de agosto 2024 de 2200 a 2600</text>
  </threadedComment>
  <threadedComment ref="AR170" dT="2025-03-26T22:05:22.69" personId="{4FED345A-7953-4EA2-9133-8D9AD1305099}" id="{F1DE4D70-C282-4CF8-BEED-7305EE8FE979}">
    <text>AUMENTO DE 11500 AL 13500 APARTIR DE MARZO 2025</text>
  </threadedComment>
  <threadedComment ref="AR179" dT="2024-08-26T03:44:04.38" personId="{4FED345A-7953-4EA2-9133-8D9AD1305099}" id="{221DE24A-3840-42D8-AD91-35CD5DB886A0}">
    <text>Aumento de sueldo apartir de agosto 2024 de 2700 a 3300</text>
  </threadedComment>
  <threadedComment ref="AR188" dT="2024-08-26T03:40:36.31" personId="{4FED345A-7953-4EA2-9133-8D9AD1305099}" id="{1D9310F9-578E-44AE-9689-1B766654F920}">
    <text>Aumento de sueldo apartir de agosto 2024 de 1800 a 2500</text>
  </threadedComment>
  <threadedComment ref="AR193" dT="2025-02-25T20:18:11.87" personId="{4FED345A-7953-4EA2-9133-8D9AD1305099}" id="{92A25869-9373-45A1-9C25-99466EAD0682}">
    <text>AUMENTO DE 2000 A 2200 DESDE FEB 2025</text>
  </threadedComment>
  <threadedComment ref="AR196" dT="2024-08-26T03:41:08.39" personId="{4FED345A-7953-4EA2-9133-8D9AD1305099}" id="{A43F2550-DE91-4FDB-AEB2-DB3FE6145BFC}">
    <text>Aumento de sueldo apartir de agosto 2024 de 1300 a 1800</text>
  </threadedComment>
  <threadedComment ref="AR197" dT="2024-08-26T03:46:27.64" personId="{4FED345A-7953-4EA2-9133-8D9AD1305099}" id="{794D43FB-337F-4B7D-B323-93BE5BCA144B}">
    <text>Aumento de sueldo apartir de agosto 2024 de 5000 a 6000</text>
  </threadedComment>
  <threadedComment ref="X198" dT="2024-03-13T23:08:55.55" personId="{8CC29A6D-ACEA-4901-8D71-31E3A81528CB}" id="{28D6E6DB-A9A7-4F58-8D95-2837255117A9}">
    <text>CAMBIO DE SUELDO 032024</text>
  </threadedComment>
  <threadedComment ref="AR200" dT="2024-03-14T15:14:01.37" personId="{8CC29A6D-ACEA-4901-8D71-31E3A81528CB}" id="{6E104541-9D79-4429-A2EF-7D8900C24E1A}">
    <text>Cambio desde 1Q MARZO 2024</text>
  </threadedComment>
  <threadedComment ref="X204" dT="2024-04-12T17:14:07.48" personId="{8CC29A6D-ACEA-4901-8D71-31E3A81528CB}" id="{A7F2FD24-9781-4244-ADC8-FA4BAB5E141A}">
    <text>CAMBIO DE CUENTA A BCP DESDE MARZO 1Q</text>
  </threadedComment>
  <threadedComment ref="AR204" dT="2024-11-28T03:21:52.06" personId="{4FED345A-7953-4EA2-9133-8D9AD1305099}" id="{4BB5FC2F-6D26-4862-9DAA-91F0C64CFBA8}">
    <text>AUMENTO DE SUELDO DE 5500 A 6500 APARTIR DE NOV2024</text>
  </threadedComment>
  <threadedComment ref="F221" dT="2025-03-26T23:37:35.90" personId="{4FED345A-7953-4EA2-9133-8D9AD1305099}" id="{8C1646A5-1F19-426C-BA3F-E72348F4F3FA}">
    <text>PAGAR TODO EN QUINCENA</text>
  </threadedComment>
  <threadedComment ref="X221" dT="2025-03-26T21:46:57.48" personId="{4FED345A-7953-4EA2-9133-8D9AD1305099}" id="{A2A1BDA1-95D4-4CE3-8042-723363FBC5A5}">
    <text>NO GENERA TXT PAGO POR CHEQUE</text>
  </threadedComment>
  <threadedComment ref="Y221" dT="2025-03-26T21:46:48.50" personId="{4FED345A-7953-4EA2-9133-8D9AD1305099}" id="{9E3F1C7D-8BFB-4DD9-894C-4FA5D0CAB97B}">
    <text>NO GENERAR TXT/ PAGO POR CHEQUE</text>
  </threadedComment>
  <threadedComment ref="AR254" dT="2024-09-26T01:40:38.08" personId="{4FED345A-7953-4EA2-9133-8D9AD1305099}" id="{2B1E7B71-B0CE-4050-80D3-1F00864C0615}">
    <text xml:space="preserve">DE 2800 A 3200 APARTIR DE SET 24
</text>
  </threadedComment>
  <threadedComment ref="AY256" dT="2025-02-25T22:19:33.94" personId="{4FED345A-7953-4EA2-9133-8D9AD1305099}" id="{05D69924-38B9-402B-BC19-32EE9FDC44EA}">
    <text>SUB. POR MATERNIDAD 11/01 al 18/04</text>
  </threadedComment>
  <threadedComment ref="AR258" dT="2025-03-26T22:06:56.46" personId="{4FED345A-7953-4EA2-9133-8D9AD1305099}" id="{2E7D3823-61EC-4327-8FD2-5C9F4AA55A14}">
    <text>AUMETNO DE 2650 A 3000 APARTIR DE MARZO 2025</text>
  </threadedComment>
  <threadedComment ref="AR263" dT="2024-08-26T03:42:54.52" personId="{4FED345A-7953-4EA2-9133-8D9AD1305099}" id="{9D7E94E0-3D14-45F6-9376-0214166DC51C}">
    <text>Aumento de sueldo apartir de agosto 2024 de 3800 a 4300</text>
  </threadedComment>
  <threadedComment ref="AR264" dT="2024-08-26T03:44:53.26" personId="{4FED345A-7953-4EA2-9133-8D9AD1305099}" id="{7171F53A-93AB-4110-A225-B5AC14B9A392}">
    <text>Aumento de sueldo apartir de agosto 2024 de 4800 a 5040</text>
  </threadedComment>
  <threadedComment ref="AR265" dT="2024-08-26T03:43:24.62" personId="{4FED345A-7953-4EA2-9133-8D9AD1305099}" id="{7357FD5F-E759-4170-BAFC-A5A36E145DD1}">
    <text>Aumento de sueldo apartir de agosto 2024 de 2200 a 2600</text>
  </threadedComment>
  <threadedComment ref="AR269" dT="2025-03-26T22:05:22.69" personId="{4FED345A-7953-4EA2-9133-8D9AD1305099}" id="{6DCE653B-FA10-4181-9E5D-2958237CE292}">
    <text>AUMENTO DE 13500 A 15000 APARTIR DE ABR2025
AUMENTO DE 11500 AL 13500 APARTIR DE MARZO 2025</text>
  </threadedComment>
  <threadedComment ref="AR278" dT="2024-08-26T03:44:04.38" personId="{4FED345A-7953-4EA2-9133-8D9AD1305099}" id="{4129204F-9F8E-4EF7-83CC-1DCC67F0B819}">
    <text>Aumento de sueldo apartir de agosto 2024 de 2700 a 3300</text>
  </threadedComment>
  <threadedComment ref="AR286" dT="2024-08-26T03:40:36.31" personId="{4FED345A-7953-4EA2-9133-8D9AD1305099}" id="{37EB85E8-D6AF-4AAE-B3BA-785113AE5D2C}">
    <text>Aumento de sueldo apartir de agosto 2024 de 1800 a 2500</text>
  </threadedComment>
  <threadedComment ref="AR291" dT="2025-02-25T20:18:11.87" personId="{4FED345A-7953-4EA2-9133-8D9AD1305099}" id="{0E0F3270-A41A-4D1A-AC3B-555489494FE0}">
    <text>AUMENTO DE 2000 A 2200 DESDE FEB 2025</text>
  </threadedComment>
  <threadedComment ref="AR294" dT="2024-08-26T03:41:08.39" personId="{4FED345A-7953-4EA2-9133-8D9AD1305099}" id="{640E6EC9-3CC2-491A-93EE-D5282C281EA2}">
    <text>Aumento de sueldo apartir de agosto 2024 de 1300 a 1800</text>
  </threadedComment>
  <threadedComment ref="AR295" dT="2024-08-26T03:46:27.64" personId="{4FED345A-7953-4EA2-9133-8D9AD1305099}" id="{03026B4A-1DE5-4E72-BF0C-4013F2FD810A}">
    <text>Aumento de sueldo apartir de agosto 2024 de 5000 a 6000</text>
  </threadedComment>
  <threadedComment ref="X296" dT="2024-03-13T23:08:55.55" personId="{8CC29A6D-ACEA-4901-8D71-31E3A81528CB}" id="{8E52F1B5-FEAB-49EF-A476-F9ECC9A1474B}">
    <text>CAMBIO DE SUELDO 032024</text>
  </threadedComment>
  <threadedComment ref="AR298" dT="2024-03-14T15:14:01.37" personId="{8CC29A6D-ACEA-4901-8D71-31E3A81528CB}" id="{37C7B8F9-A012-4B46-9F76-719A1111115F}">
    <text>Cambio desde 1Q MARZO 2024</text>
  </threadedComment>
  <threadedComment ref="AR301" dT="2025-04-28T20:10:30.23" personId="{4FED345A-7953-4EA2-9133-8D9AD1305099}" id="{0DA71B33-6EB9-4B2D-BAA4-E88F970AAC88}">
    <text>AUMENTO DE 3700 A 4700 APARTIR DE ABR2025</text>
  </threadedComment>
  <threadedComment ref="X302" dT="2024-04-12T17:14:07.48" personId="{8CC29A6D-ACEA-4901-8D71-31E3A81528CB}" id="{0DFE9AB7-A87E-42F7-9E86-63D8D0A09E81}">
    <text>CAMBIO DE CUENTA A BCP DESDE MARZO 1Q</text>
  </threadedComment>
  <threadedComment ref="AR302" dT="2024-11-28T03:21:52.06" personId="{4FED345A-7953-4EA2-9133-8D9AD1305099}" id="{945B841F-BF33-493C-B6F8-071C72191972}">
    <text>AUMENTO DE SUELDO DE 5500 A 6500 APARTIR DE NOV2024</text>
  </threadedComment>
  <threadedComment ref="AR311" dT="2025-04-28T20:10:57.21" personId="{4FED345A-7953-4EA2-9133-8D9AD1305099}" id="{B52A4777-D2B6-4B30-84E8-8388C2DBA559}">
    <text>AUMENTO DE 2200 AL 3000 APARTIR DE ABR2025</text>
  </threadedComment>
  <threadedComment ref="F319" dT="2025-03-26T23:37:35.90" personId="{4FED345A-7953-4EA2-9133-8D9AD1305099}" id="{4C37BB09-C6C7-43D6-80B4-9BF07192CA76}">
    <text>PAGAR TODO EN QUINCENA</text>
  </threadedComment>
  <threadedComment ref="X319" dT="2025-03-26T21:46:57.48" personId="{4FED345A-7953-4EA2-9133-8D9AD1305099}" id="{AA798539-FEDC-4FD1-AEC4-D576D14DF24D}">
    <text>NO GENERA TXT PAGO POR CHEQUE</text>
  </threadedComment>
  <threadedComment ref="Y319" dT="2025-03-26T21:46:48.50" personId="{4FED345A-7953-4EA2-9133-8D9AD1305099}" id="{46B98B3B-1BB2-4328-8D77-E26B11D0780A}">
    <text>NO GENERAR TXT/ PAGO POR CHEQUE</text>
  </threadedComment>
  <threadedComment ref="AR328" dT="2024-09-26T01:40:38.08" personId="{4FED345A-7953-4EA2-9133-8D9AD1305099}" id="{BBCF529D-2CAC-4AC1-B513-07E54B960D7D}">
    <text xml:space="preserve">DE 2800 A 3200 APARTIR DE SET 24
</text>
  </threadedComment>
  <threadedComment ref="AR332" dT="2025-03-26T22:06:56.46" personId="{4FED345A-7953-4EA2-9133-8D9AD1305099}" id="{4E637D5B-2137-4FBF-87AA-77998721FA20}">
    <text>AUMETNO DE 2650 A 3000 APARTIR DE MARZO 2025</text>
  </threadedComment>
  <threadedComment ref="AR337" dT="2024-08-26T03:42:54.52" personId="{4FED345A-7953-4EA2-9133-8D9AD1305099}" id="{49AFFDD9-CFC1-4CCA-845C-EC19549646D5}">
    <text>Aumento de sueldo apartir de agosto 2024 de 3800 a 4300</text>
  </threadedComment>
  <threadedComment ref="AR338" dT="2024-08-26T03:44:53.26" personId="{4FED345A-7953-4EA2-9133-8D9AD1305099}" id="{899E608E-5782-42AA-97EA-422701D5B0FB}">
    <text>Aumento de sueldo apartir de agosto 2024 de 4800 a 5040</text>
  </threadedComment>
  <threadedComment ref="AR339" dT="2024-08-26T03:43:24.62" personId="{4FED345A-7953-4EA2-9133-8D9AD1305099}" id="{002F445E-A36E-417D-81B9-72259F94DE64}">
    <text>Aumento de sueldo apartir de agosto 2024 de 2200 a 2600</text>
  </threadedComment>
  <threadedComment ref="AR343" dT="2025-03-26T22:05:22.69" personId="{4FED345A-7953-4EA2-9133-8D9AD1305099}" id="{A95CF02B-020E-4F3E-A388-8E48A829789A}">
    <text>AUMENTO DE 13500 A 15000 APARTIR DE ABR2025
AUMENTO DE 11500 AL 13500 APARTIR DE MARZO 2025</text>
  </threadedComment>
  <threadedComment ref="AR352" dT="2024-08-26T03:44:04.38" personId="{4FED345A-7953-4EA2-9133-8D9AD1305099}" id="{47D23611-985E-49CD-9F83-B9637B187024}">
    <text>Aumento de sueldo apartir de agosto 2024 de 2700 a 3300</text>
  </threadedComment>
  <threadedComment ref="AR360" dT="2024-08-26T03:40:36.31" personId="{4FED345A-7953-4EA2-9133-8D9AD1305099}" id="{384FFEF1-2E05-49DF-9EA1-D33F65A10039}">
    <text>Aumento de sueldo apartir de agosto 2024 de 1800 a 2500</text>
  </threadedComment>
  <threadedComment ref="AR365" dT="2025-02-25T20:18:11.87" personId="{4FED345A-7953-4EA2-9133-8D9AD1305099}" id="{AC8F88B0-0C92-4B51-94B4-A5676CE328BE}">
    <text>AUMENTO DE 2000 A 2200 DESDE FEB 2025</text>
  </threadedComment>
  <threadedComment ref="AR368" dT="2024-08-26T03:41:08.39" personId="{4FED345A-7953-4EA2-9133-8D9AD1305099}" id="{50B22234-E27A-4644-8247-F54F90661807}">
    <text>Aumento de sueldo apartir de agosto 2024 de 1300 a 1800</text>
  </threadedComment>
  <threadedComment ref="X369" dT="2024-03-13T23:08:55.55" personId="{8CC29A6D-ACEA-4901-8D71-31E3A81528CB}" id="{63D8DC43-61AD-4B4F-B9EA-DE663B836D7B}">
    <text>CAMBIO DE SUELDO 032024</text>
  </threadedComment>
  <threadedComment ref="AR371" dT="2024-03-14T15:14:01.37" personId="{8CC29A6D-ACEA-4901-8D71-31E3A81528CB}" id="{5DB2AE13-9ADB-42A6-97AA-936548CA7320}">
    <text>Cambio desde 1Q MARZO 2024</text>
  </threadedComment>
  <threadedComment ref="AR374" dT="2025-04-28T20:10:30.23" personId="{4FED345A-7953-4EA2-9133-8D9AD1305099}" id="{0B9B30E1-CCAD-4664-8669-94D04FB923F9}">
    <text>AUMENTO DE 3700 A 4700 APARTIR DE ABR2025</text>
  </threadedComment>
  <threadedComment ref="X375" dT="2024-04-12T17:14:07.48" personId="{8CC29A6D-ACEA-4901-8D71-31E3A81528CB}" id="{77C3E709-BEEB-4D18-B891-7CF6F9B13ECF}">
    <text>CAMBIO DE CUENTA A BCP DESDE MARZO 1Q</text>
  </threadedComment>
  <threadedComment ref="AR375" dT="2024-11-28T03:21:52.06" personId="{4FED345A-7953-4EA2-9133-8D9AD1305099}" id="{26794563-CE8B-4A05-92E2-CD9956C4B9B3}">
    <text>AUMENTO DE SUELDO DE 5500 A 6500 APARTIR DE NOV2024</text>
  </threadedComment>
  <threadedComment ref="AR384" dT="2025-04-28T20:10:57.21" personId="{4FED345A-7953-4EA2-9133-8D9AD1305099}" id="{F63E7DC9-C398-4278-B587-2DCD98D15436}">
    <text>AUMENTO DE 2200 AL 3000 APARTIR DE ABR2025</text>
  </threadedComment>
  <threadedComment ref="F392" dT="2025-03-26T23:37:35.90" personId="{4FED345A-7953-4EA2-9133-8D9AD1305099}" id="{2CBCF745-93C6-41AD-84CF-EDC6BA689BEE}">
    <text>PAGAR TODO EN QUINCENA</text>
  </threadedComment>
  <threadedComment ref="X392" dT="2025-03-26T21:46:57.48" personId="{4FED345A-7953-4EA2-9133-8D9AD1305099}" id="{AA9AF467-C6AA-4054-9C3A-05A037B950D4}">
    <text>NO GENERA TXT PAGO POR CHEQUE</text>
  </threadedComment>
  <threadedComment ref="Y392" dT="2025-03-26T21:46:48.50" personId="{4FED345A-7953-4EA2-9133-8D9AD1305099}" id="{E889929A-5EB1-4CC1-B146-2E3D88797997}">
    <text>NO GENERAR TXT/ PAGO POR CHEQUE</text>
  </threadedComment>
  <threadedComment ref="AR403" dT="2024-09-26T01:40:38.08" personId="{4FED345A-7953-4EA2-9133-8D9AD1305099}" id="{83F81092-B3F6-4921-B9DA-2D1A19F1982C}">
    <text xml:space="preserve">DE 2800 A 3200 APARTIR DE SET 24
</text>
  </threadedComment>
  <threadedComment ref="AR407" dT="2025-03-26T22:06:56.46" personId="{4FED345A-7953-4EA2-9133-8D9AD1305099}" id="{206B905E-B8F6-4CB6-91FF-87CC2B5BF53F}">
    <text>AUMETNO DE 2650 A 3000 APARTIR DE MARZO 2025</text>
  </threadedComment>
  <threadedComment ref="AR412" dT="2024-08-26T03:42:54.52" personId="{4FED345A-7953-4EA2-9133-8D9AD1305099}" id="{525565BF-3A6F-4A37-B915-2E370C5C9603}">
    <text>Aumento de sueldo apartir de agosto 2024 de 3800 a 4300</text>
  </threadedComment>
  <threadedComment ref="AR413" dT="2024-08-26T03:44:53.26" personId="{4FED345A-7953-4EA2-9133-8D9AD1305099}" id="{FF97A4E6-4F5D-4E17-AF83-D80D1FA2FF17}">
    <text>Aumento de sueldo apartir de agosto 2024 de 4800 a 5040</text>
  </threadedComment>
  <threadedComment ref="AR414" dT="2024-08-26T03:43:24.62" personId="{4FED345A-7953-4EA2-9133-8D9AD1305099}" id="{F88C829F-045A-48A1-ABFD-DC2BCFED1AA2}">
    <text>Aumento de sueldo apartir de agosto 2024 de 2200 a 2600</text>
  </threadedComment>
  <threadedComment ref="AR418" dT="2025-03-26T22:05:22.69" personId="{4FED345A-7953-4EA2-9133-8D9AD1305099}" id="{BF572A18-8E3A-4FF4-B651-AFD22930E2B6}">
    <text>AUMENTO DE 13500 A 15000 APARTIR DE ABR2025
AUMENTO DE 11500 AL 13500 APARTIR DE MARZO 2025</text>
  </threadedComment>
  <threadedComment ref="AR427" dT="2024-08-26T03:44:04.38" personId="{4FED345A-7953-4EA2-9133-8D9AD1305099}" id="{92D518B5-C53A-48D3-8865-D51FAAA96E4A}">
    <text>Aumento de sueldo apartir de agosto 2024 de 2700 a 3300</text>
  </threadedComment>
  <threadedComment ref="AR435" dT="2024-08-26T03:40:36.31" personId="{4FED345A-7953-4EA2-9133-8D9AD1305099}" id="{BFFF7FA9-5A7B-4373-BE62-CB3110778FA9}">
    <text>Aumento de sueldo apartir de agosto 2024 de 1800 a 2500</text>
  </threadedComment>
  <threadedComment ref="AR440" dT="2025-02-25T20:18:11.87" personId="{4FED345A-7953-4EA2-9133-8D9AD1305099}" id="{5050DD4C-6C38-46C6-8B26-84A52107723D}">
    <text>AUMENTO DE 2000 A 2200 DESDE FEB 2025</text>
  </threadedComment>
  <threadedComment ref="AR443" dT="2024-08-26T03:41:08.39" personId="{4FED345A-7953-4EA2-9133-8D9AD1305099}" id="{BA7380F2-65C0-4092-9B13-FF80D37BDE53}">
    <text>Aumento de sueldo apartir de agosto 2024 de 1300 a 1800</text>
  </threadedComment>
  <threadedComment ref="X444" dT="2024-03-13T23:08:55.55" personId="{8CC29A6D-ACEA-4901-8D71-31E3A81528CB}" id="{6BEB66BC-9B9B-4445-AC8C-F4FEFA041D80}">
    <text>CAMBIO DE SUELDO 032024</text>
  </threadedComment>
  <threadedComment ref="AR446" dT="2024-03-14T15:14:01.37" personId="{8CC29A6D-ACEA-4901-8D71-31E3A81528CB}" id="{7278BCF9-351D-4F1F-BEC0-402C42A0FD45}">
    <text>Cambio desde 1Q MARZO 2024</text>
  </threadedComment>
  <threadedComment ref="AR449" dT="2025-04-28T20:10:30.23" personId="{4FED345A-7953-4EA2-9133-8D9AD1305099}" id="{0D787267-DE33-4967-91A4-11E94DD6FDBD}">
    <text>AUMENTO DE 3700 A 4700 APARTIR DE ABR2025</text>
  </threadedComment>
  <threadedComment ref="X450" dT="2024-04-12T17:14:07.48" personId="{8CC29A6D-ACEA-4901-8D71-31E3A81528CB}" id="{D86731FE-B13F-4E04-85EB-870C683D1209}">
    <text>CAMBIO DE CUENTA A BCP DESDE MARZO 1Q</text>
  </threadedComment>
  <threadedComment ref="AR450" dT="2024-11-28T03:21:52.06" personId="{4FED345A-7953-4EA2-9133-8D9AD1305099}" id="{D25F2599-6352-457B-8C92-74D21DC430C1}">
    <text>AUMENTO DE SUELDO DE 5500 A 6500 APARTIR DE NOV2024</text>
  </threadedComment>
  <threadedComment ref="AR459" dT="2025-04-28T20:10:57.21" personId="{4FED345A-7953-4EA2-9133-8D9AD1305099}" id="{FA355F6C-7987-4718-A409-16DC0C5D8DC7}">
    <text>AUMENTO DE 2200 AL 3000 APARTIR DE ABR2025</text>
  </threadedComment>
  <threadedComment ref="F466" dT="2025-03-26T23:37:35.90" personId="{4FED345A-7953-4EA2-9133-8D9AD1305099}" id="{04A75569-D2DD-4CF7-8AB4-F8093ABA0B35}">
    <text>PAGAR TODO EN QUINCENA</text>
  </threadedComment>
  <threadedComment ref="X466" dT="2025-03-26T21:46:57.48" personId="{4FED345A-7953-4EA2-9133-8D9AD1305099}" id="{F4AE5CC2-1396-4821-ADF5-155C92DE20DF}">
    <text>NO GENERA TXT PAGO POR CHEQUE</text>
  </threadedComment>
  <threadedComment ref="Y466" dT="2025-03-26T21:46:48.50" personId="{4FED345A-7953-4EA2-9133-8D9AD1305099}" id="{4F5C8A7F-CAF9-41A0-8817-8B77452F2920}">
    <text>NO GENERAR TXT/ PAGO POR CHEQUE</text>
  </threadedComment>
  <threadedComment ref="AR477" dT="2024-09-26T01:40:38.08" personId="{4FED345A-7953-4EA2-9133-8D9AD1305099}" id="{6DB29036-917A-4C05-BC9C-B6F976AC0822}">
    <text xml:space="preserve">DE 2800 A 3200 APARTIR DE SET 24
</text>
  </threadedComment>
  <threadedComment ref="AR481" dT="2025-03-26T22:06:56.46" personId="{4FED345A-7953-4EA2-9133-8D9AD1305099}" id="{B52CD024-62A6-4CF8-85D9-9F456944EC37}">
    <text>AUMETNO DE 2650 A 3000 APARTIR DE MARZO 2025</text>
  </threadedComment>
  <threadedComment ref="AR486" dT="2024-08-26T03:42:54.52" personId="{4FED345A-7953-4EA2-9133-8D9AD1305099}" id="{7430DCF6-EB43-4090-B4D1-D72B2DD77CDF}">
    <text>Aumento de sueldo apartir de agosto 2024 de 3800 a 4300</text>
  </threadedComment>
  <threadedComment ref="AR487" dT="2024-08-26T03:44:53.26" personId="{4FED345A-7953-4EA2-9133-8D9AD1305099}" id="{A2A668FF-5956-40FB-ACD0-7C2531A46C64}">
    <text>Aumento de sueldo apartir de agosto 2024 de 4800 a 5040</text>
  </threadedComment>
  <threadedComment ref="AR488" dT="2024-08-26T03:43:24.62" personId="{4FED345A-7953-4EA2-9133-8D9AD1305099}" id="{E3E304F4-750B-4B2D-99A1-0FAD0CEDCEE0}">
    <text>Aumento de sueldo apartir de agosto 2024 de 2200 a 2600</text>
  </threadedComment>
  <threadedComment ref="AR492" dT="2025-03-26T22:05:22.69" personId="{4FED345A-7953-4EA2-9133-8D9AD1305099}" id="{EE0B87FB-7580-448B-9CC1-F7EFA8C71966}">
    <text>AUMENTO DE 13500 A 15000 APARTIR DE ABR2025
AUMENTO DE 11500 AL 13500 APARTIR DE MARZO 2025</text>
  </threadedComment>
  <threadedComment ref="AR501" dT="2024-08-26T03:44:04.38" personId="{4FED345A-7953-4EA2-9133-8D9AD1305099}" id="{F1A1DEF4-6325-4D7B-9F98-36789A0CFDC3}">
    <text>Aumento de sueldo apartir de agosto 2024 de 2700 a 3300</text>
  </threadedComment>
  <threadedComment ref="AR508" dT="2024-08-26T03:40:36.31" personId="{4FED345A-7953-4EA2-9133-8D9AD1305099}" id="{E68321A2-66A5-4C7D-8F8B-37012EE71545}">
    <text>Aumento de sueldo apartir de agosto 2024 de 1800 a 2500</text>
  </threadedComment>
  <threadedComment ref="AR513" dT="2025-02-25T20:18:11.87" personId="{4FED345A-7953-4EA2-9133-8D9AD1305099}" id="{71064DB0-90FD-4909-B6B6-CF42CAC56D09}">
    <text>AUMENTO DE 2000 A 2200 DESDE FEB 2025</text>
  </threadedComment>
  <threadedComment ref="AR516" dT="2024-08-26T03:41:08.39" personId="{4FED345A-7953-4EA2-9133-8D9AD1305099}" id="{3793D9D5-59C6-40BE-84EE-0666939643FE}">
    <text>Aumento de sueldo apartir de agosto 2024 de 1300 a 1800</text>
  </threadedComment>
  <threadedComment ref="X517" dT="2024-03-13T23:08:55.55" personId="{8CC29A6D-ACEA-4901-8D71-31E3A81528CB}" id="{402BC1E3-C6B9-4A33-ABAD-D67F38CFDB09}">
    <text>CAMBIO DE SUELDO 032024</text>
  </threadedComment>
  <threadedComment ref="AR519" dT="2024-03-14T15:14:01.37" personId="{8CC29A6D-ACEA-4901-8D71-31E3A81528CB}" id="{96475425-50FB-41CE-AB04-ADF68B2F166D}">
    <text>Cambio desde 1Q MARZO 2024</text>
  </threadedComment>
  <threadedComment ref="AR522" dT="2025-04-28T20:10:30.23" personId="{4FED345A-7953-4EA2-9133-8D9AD1305099}" id="{227F8E16-E677-47CA-BDAB-2C3D6716428C}">
    <text>AUMENTO DE 3700 A 4700 APARTIR DE ABR2025</text>
  </threadedComment>
  <threadedComment ref="X523" dT="2024-04-12T17:14:07.48" personId="{8CC29A6D-ACEA-4901-8D71-31E3A81528CB}" id="{5C40869E-A244-48FA-BF6A-DF0D35E52F1C}">
    <text>CAMBIO DE CUENTA A BCP DESDE MARZO 1Q</text>
  </threadedComment>
  <threadedComment ref="AR523" dT="2024-11-28T03:21:52.06" personId="{4FED345A-7953-4EA2-9133-8D9AD1305099}" id="{D51D119B-42A8-44A9-B7B5-BABBBCC972FF}">
    <text>AUMENTO DE SUELDO DE 5500 A 6500 APARTIR DE NOV2024</text>
  </threadedComment>
  <threadedComment ref="AR532" dT="2025-04-28T20:10:57.21" personId="{4FED345A-7953-4EA2-9133-8D9AD1305099}" id="{FDA8DE12-C014-487C-805C-0EACF145A246}">
    <text>AUMENTO DE 2200 AL 3000 APARTIR DE ABR2025</text>
  </threadedComment>
  <threadedComment ref="F539" dT="2025-03-26T23:37:35.90" personId="{4FED345A-7953-4EA2-9133-8D9AD1305099}" id="{5C7CAF38-A4DF-47C0-B7A6-430CB0CDA3A8}">
    <text>PAGAR TODO EN QUINCENA</text>
  </threadedComment>
  <threadedComment ref="X539" dT="2025-03-26T21:46:57.48" personId="{4FED345A-7953-4EA2-9133-8D9AD1305099}" id="{ED825DF5-D4A0-4149-9168-D68EDF70B4DF}">
    <text>NO GENERA TXT PAGO POR CHEQUE</text>
  </threadedComment>
  <threadedComment ref="Y539" dT="2025-03-26T21:46:48.50" personId="{4FED345A-7953-4EA2-9133-8D9AD1305099}" id="{9B9150AA-F11C-4352-97CD-772F70F296EB}">
    <text>NO GENERAR TXT/ PAGO POR CHEQUE</text>
  </threadedComment>
  <threadedComment ref="AR553" dT="2024-09-26T01:40:38.08" personId="{4FED345A-7953-4EA2-9133-8D9AD1305099}" id="{246D5B89-EDA5-4EE4-A042-12DD963D5A96}">
    <text xml:space="preserve">DE 2800 A 3200 APARTIR DE SET 24
</text>
  </threadedComment>
  <threadedComment ref="AR557" dT="2025-03-26T22:06:56.46" personId="{4FED345A-7953-4EA2-9133-8D9AD1305099}" id="{BF4AC2CD-43C5-4C1A-9C13-63E311902514}">
    <text>AUMETNO DE 2650 A 3000 APARTIR DE MARZO 2025</text>
  </threadedComment>
  <threadedComment ref="AR562" dT="2024-08-26T03:42:54.52" personId="{4FED345A-7953-4EA2-9133-8D9AD1305099}" id="{DDC13524-E4AA-4C5C-A760-716222AD48CC}">
    <text>Aumento de sueldo apartir de agosto 2024 de 3800 a 4300</text>
  </threadedComment>
  <threadedComment ref="AR563" dT="2024-08-26T03:44:53.26" personId="{4FED345A-7953-4EA2-9133-8D9AD1305099}" id="{44E47F6E-1E46-4548-9A65-AF2E736A6AEB}">
    <text>Aumento de sueldo apartir de agosto 2024 de 4800 a 5040</text>
  </threadedComment>
  <threadedComment ref="AR564" dT="2024-08-26T03:43:24.62" personId="{4FED345A-7953-4EA2-9133-8D9AD1305099}" id="{03FA15B5-0081-44AD-9CC2-3CEBBECE3F4E}">
    <text>Aumento de sueldo apartir de agosto 2024 de 2200 a 2600</text>
  </threadedComment>
  <threadedComment ref="DY566" dT="2025-08-26T18:44:58.07" personId="{70E35B1D-53D7-4F64-A0B9-B6D2492138DE}" id="{2F4367EE-6E23-4717-96CD-127D088296EC}">
    <text>REINTEGRO EPS</text>
  </threadedComment>
  <threadedComment ref="AR568" dT="2025-03-26T22:05:22.69" personId="{4FED345A-7953-4EA2-9133-8D9AD1305099}" id="{F11C717E-6F04-4AFA-BAF2-41CC46E8C973}">
    <text>AUMENTO DE 13500 A 15000 APARTIR DE ABR2025
AUMENTO DE 11500 AL 13500 APARTIR DE MARZO 2025</text>
  </threadedComment>
  <threadedComment ref="AR577" dT="2024-08-26T03:44:04.38" personId="{4FED345A-7953-4EA2-9133-8D9AD1305099}" id="{A81685E7-997F-4822-BF41-4388A514627F}">
    <text>Aumento de sueldo apartir de agosto 2024 de 2700 a 3300</text>
  </threadedComment>
  <threadedComment ref="AR583" dT="2024-08-26T03:40:36.31" personId="{4FED345A-7953-4EA2-9133-8D9AD1305099}" id="{546B4347-B991-4EA5-BC62-F0104DCC153F}">
    <text>Aumento de sueldo apartir de agosto 2024 de 1800 a 2500</text>
  </threadedComment>
  <threadedComment ref="AR588" dT="2025-02-25T20:18:11.87" personId="{4FED345A-7953-4EA2-9133-8D9AD1305099}" id="{49F62645-8909-4340-8D57-DE053E7BC55C}">
    <text>AUMENTO DE 2000 A 2200 DESDE FEB 2025</text>
  </threadedComment>
  <threadedComment ref="AR591" dT="2024-08-26T03:41:08.39" personId="{4FED345A-7953-4EA2-9133-8D9AD1305099}" id="{DC25C8FF-3559-45FC-9856-CE3FE1EEDD3C}">
    <text>Aumento de sueldo apartir de agosto 2024 de 1300 a 1800</text>
  </threadedComment>
  <threadedComment ref="X592" dT="2024-03-13T23:08:55.55" personId="{8CC29A6D-ACEA-4901-8D71-31E3A81528CB}" id="{C4D399AA-4073-411E-B473-46EAF5660025}">
    <text>CAMBIO DE SUELDO 032024</text>
  </threadedComment>
  <threadedComment ref="AR594" dT="2024-03-14T15:14:01.37" personId="{8CC29A6D-ACEA-4901-8D71-31E3A81528CB}" id="{D1A18CFC-F6A9-4763-8858-671FFE4D4AA6}">
    <text>Cambio desde 1Q MARZO 2024</text>
  </threadedComment>
  <threadedComment ref="AR597" dT="2025-04-28T20:10:30.23" personId="{4FED345A-7953-4EA2-9133-8D9AD1305099}" id="{3D42B6E9-CB9F-4EF5-BED8-05529EBE107D}">
    <text>AUMENTO DE 3700 A 4700 APARTIR DE ABR2025</text>
  </threadedComment>
  <threadedComment ref="X598" dT="2024-04-12T17:14:07.48" personId="{8CC29A6D-ACEA-4901-8D71-31E3A81528CB}" id="{52B7E19E-A65F-4489-B0ED-1523524196AC}">
    <text>CAMBIO DE CUENTA A BCP DESDE MARZO 1Q</text>
  </threadedComment>
  <threadedComment ref="AR598" dT="2024-11-28T03:21:52.06" personId="{4FED345A-7953-4EA2-9133-8D9AD1305099}" id="{95C971FA-AC54-49CA-A81D-3DC36DDF73DF}">
    <text>AUMENTO DE SUELDO DE 5500 A 6500 APARTIR DE NOV2024</text>
  </threadedComment>
  <threadedComment ref="AR607" dT="2025-04-28T20:10:57.21" personId="{4FED345A-7953-4EA2-9133-8D9AD1305099}" id="{C6942B2B-78A4-4237-BBEC-A3CAA19B996C}">
    <text>AUMENTO DE 2200 AL 3000 APARTIR DE ABR2025</text>
  </threadedComment>
  <threadedComment ref="F614" dT="2025-03-26T23:37:35.90" personId="{4FED345A-7953-4EA2-9133-8D9AD1305099}" id="{F725365B-5BA4-4335-845B-2B5C5FFAA032}">
    <text>PAGAR TODO EN QUINCENA</text>
  </threadedComment>
  <threadedComment ref="X614" dT="2025-03-26T21:46:57.48" personId="{4FED345A-7953-4EA2-9133-8D9AD1305099}" id="{195ABD2D-BEC9-4F9D-8FFB-44C7B58CAA7E}">
    <text>NO GENERA TXT PAGO POR CHEQUE</text>
  </threadedComment>
  <threadedComment ref="Y614" dT="2025-03-26T21:46:48.50" personId="{4FED345A-7953-4EA2-9133-8D9AD1305099}" id="{93A5AFEE-6EE4-4B9E-BF59-F623AE3CA082}">
    <text>NO GENERAR TXT/ PAGO POR CHEQUE</text>
  </threadedComment>
  <threadedComment ref="DY615" dT="2025-08-26T18:45:03.20" personId="{70E35B1D-53D7-4F64-A0B9-B6D2492138DE}" id="{6497FAF5-6EBB-4B57-ACAE-8F3FA381357F}">
    <text>REINTEGRO EPS</text>
  </threadedComment>
  <threadedComment ref="DY621" dT="2025-08-26T18:45:13.32" personId="{70E35B1D-53D7-4F64-A0B9-B6D2492138DE}" id="{A41EFF4C-7947-4EF7-AABE-485DEC73135F}">
    <text>REINTEGRO DE ALMUERZO</text>
  </threadedComment>
  <threadedComment ref="DY631" dT="2025-09-26T15:27:18.09" personId="{70E35B1D-53D7-4F64-A0B9-B6D2492138DE}" id="{D51447A4-5B7F-4E66-AC2A-A7EE387DCA1B}">
    <text>Reintegro por descuento de Oncosalud por S/ 34.94</text>
  </threadedComment>
  <threadedComment ref="BO635" dT="2025-09-30T13:11:09.50" personId="{70E35B1D-53D7-4F64-A0B9-B6D2492138DE}" id="{C50463FA-2886-4C0E-B416-70E3091CB984}">
    <text>SE RETIRO LA TARDANZA A SOLICITUD DEL CLIENTE</text>
  </threadedComment>
  <threadedComment ref="AR636" dT="2024-08-26T03:41:08.39" personId="{4FED345A-7953-4EA2-9133-8D9AD1305099}" id="{D483DF2F-E513-409D-89F4-5FD7C0A7F7FB}">
    <text>Aumento de sueldo apartir de agosto 2024 de 1300 a 1800</text>
  </threadedComment>
  <threadedComment ref="AR637" dT="2024-09-26T01:40:38.08" personId="{4FED345A-7953-4EA2-9133-8D9AD1305099}" id="{8B42808C-95F7-460C-A200-85C252B2FC1B}">
    <text xml:space="preserve">DE 2800 A 3200 APARTIR DE SET 24
</text>
  </threadedComment>
  <threadedComment ref="F642" dT="2025-03-26T23:37:35.90" personId="{4FED345A-7953-4EA2-9133-8D9AD1305099}" id="{6D814AD3-783D-4771-9439-856D5AEC93D0}">
    <text>PAGAR TODO EN QUINCENA</text>
  </threadedComment>
  <threadedComment ref="X642" dT="2025-03-26T21:46:57.48" personId="{4FED345A-7953-4EA2-9133-8D9AD1305099}" id="{1EF82861-AA63-460E-9ED0-384EA4F0A840}">
    <text>NO GENERA TXT PAGO POR CHEQUE</text>
  </threadedComment>
  <threadedComment ref="Y642" dT="2025-03-26T21:46:48.50" personId="{4FED345A-7953-4EA2-9133-8D9AD1305099}" id="{F1755A55-60AD-4B86-9AC2-0C9E85D46C6F}">
    <text>NO GENERAR TXT/ PAGO POR CHEQUE</text>
  </threadedComment>
  <threadedComment ref="BO644" dT="2025-09-30T13:11:09.50" personId="{70E35B1D-53D7-4F64-A0B9-B6D2492138DE}" id="{1058CB3B-BEB8-4BCD-91E9-AB8ECA686052}">
    <text>SE RETIRO LA TARDANZA A SOLICITUD DEL CLIENTE</text>
  </threadedComment>
  <threadedComment ref="AU645" dT="2025-09-24T22:58:45.13" personId="{FB1A127E-8EFF-4BDE-808C-14BEF9C6F353}" id="{2FA91AE2-F677-4670-9CE4-E4A1E094291C}">
    <text>DE AGOSTO</text>
  </threadedComment>
  <threadedComment ref="X646" dT="2024-04-12T17:14:07.48" personId="{8CC29A6D-ACEA-4901-8D71-31E3A81528CB}" id="{3DB50B17-5C16-4588-ABB8-7EB5A317A4FF}">
    <text>CAMBIO DE CUENTA A BCP DESDE MARZO 1Q</text>
  </threadedComment>
  <threadedComment ref="AR646" dT="2024-11-28T03:21:52.06" personId="{4FED345A-7953-4EA2-9133-8D9AD1305099}" id="{F345E922-36EE-47DA-B2C9-B073AD3C0F24}">
    <text>AUMENTO DE SUELDO DE 5500 A 6500 APARTIR DE NOV2024</text>
  </threadedComment>
  <threadedComment ref="BO649" dT="2025-09-30T13:11:09.50" personId="{70E35B1D-53D7-4F64-A0B9-B6D2492138DE}" id="{1800FE1C-17D9-4351-82A3-00030020B2A4}">
    <text>SE RETIRO LA TARDANZA A SOLICITUD DEL CLIENTE</text>
  </threadedComment>
  <threadedComment ref="AR653" dT="2025-03-26T22:06:56.46" personId="{4FED345A-7953-4EA2-9133-8D9AD1305099}" id="{7A3FC3B9-4325-489C-BA25-419064AE68D2}">
    <text>AUMETNO DE 2650 A 3000 APARTIR DE MARZO 2025</text>
  </threadedComment>
  <threadedComment ref="CI658" dT="2025-09-26T15:27:38.38" personId="{70E35B1D-53D7-4F64-A0B9-B6D2492138DE}" id="{AE7D1A03-D335-4B8B-9352-A4768AA3747B}">
    <text xml:space="preserve">Reintegro por tardanzas S/ 82.92 </text>
  </threadedComment>
  <threadedComment ref="AR661" dT="2024-03-14T15:14:01.37" personId="{8CC29A6D-ACEA-4901-8D71-31E3A81528CB}" id="{DF8D6CED-7584-4356-870B-8D2F07623F29}">
    <text>Cambio desde 1Q MARZO 2024</text>
  </threadedComment>
  <threadedComment ref="AR665" dT="2025-04-28T20:10:30.23" personId="{4FED345A-7953-4EA2-9133-8D9AD1305099}" id="{56FC63B3-6419-4833-8E60-D2FE581FE44E}">
    <text>AUMENTO DE 3700 A 4700 APARTIR DE ABR2025</text>
  </threadedComment>
  <threadedComment ref="AR666" dT="2024-08-26T03:40:36.31" personId="{4FED345A-7953-4EA2-9133-8D9AD1305099}" id="{0AB5BBFD-B839-45DF-9DE3-29DDCFF58683}">
    <text>Aumento de sueldo apartir de agosto 2024 de 1800 a 2500</text>
  </threadedComment>
  <threadedComment ref="AR669" dT="2024-08-26T03:44:04.38" personId="{4FED345A-7953-4EA2-9133-8D9AD1305099}" id="{6601D53A-11AC-4A72-9187-C67757D30DBC}">
    <text>Aumento de sueldo apartir de agosto 2024 de 2700 a 3300</text>
  </threadedComment>
  <threadedComment ref="AT672" dT="2025-10-16T16:08:00.36" personId="{70E35B1D-53D7-4F64-A0B9-B6D2492138DE}" id="{F3A66514-D5DB-41F4-9026-EED2B66CB283}">
    <text xml:space="preserve">1 dia de descanso medico es de agosto, hay que rectificar </text>
  </threadedComment>
  <threadedComment ref="BO674" dT="2025-09-30T13:11:09.50" personId="{70E35B1D-53D7-4F64-A0B9-B6D2492138DE}" id="{91D6912D-1C56-4C11-8E88-875671612D22}">
    <text>SE RETIRO LA TARDANZA A SOLICITUD DEL CLIENTE</text>
  </threadedComment>
  <threadedComment ref="CI674" dT="2025-09-26T15:23:02.67" personId="{70E35B1D-53D7-4F64-A0B9-B6D2492138DE}" id="{ED504B1E-1A2C-4052-A16C-726BDA0F03DB}">
    <text>Reintegro desde el 25 al 31 agost</text>
  </threadedComment>
  <threadedComment ref="AR675" dT="2024-08-26T03:42:54.52" personId="{4FED345A-7953-4EA2-9133-8D9AD1305099}" id="{B395AC7E-A5C8-472C-9B33-B1CF98E343CF}">
    <text>Aumento de sueldo apartir de agosto 2024 de 3800 a 4300</text>
  </threadedComment>
  <threadedComment ref="BO675" dT="2025-09-30T13:11:09.50" personId="{70E35B1D-53D7-4F64-A0B9-B6D2492138DE}" id="{F6F2E30A-0238-4A18-A736-E61F3C85D83A}">
    <text>SE RETIRO LA TARDANZA A SOLICITUD DEL CLIENTE</text>
  </threadedComment>
  <threadedComment ref="AR676" dT="2024-08-26T03:44:53.26" personId="{4FED345A-7953-4EA2-9133-8D9AD1305099}" id="{90526F43-5B92-41AC-B528-1025CA8FE3D7}">
    <text>Aumento de sueldo apartir de agosto 2024 de 4800 a 5040</text>
  </threadedComment>
  <threadedComment ref="AR687" dT="2025-03-26T22:05:22.69" personId="{4FED345A-7953-4EA2-9133-8D9AD1305099}" id="{6A036F32-2C1C-4115-9759-905C51AA25DF}">
    <text>AUMENTO DE 13500 A 15000 APARTIR DE ABR2025
AUMENTO DE 11500 AL 13500 APARTIR DE MARZO 2025</text>
  </threadedComment>
  <threadedComment ref="AR690" dT="2025-02-25T20:18:11.87" personId="{4FED345A-7953-4EA2-9133-8D9AD1305099}" id="{E7FA3192-44AB-4AF1-861E-E3BDF68EB83C}">
    <text>AUMENTO DE 2000 A 2200 DESDE FEB 2025</text>
  </threadedComment>
  <threadedComment ref="BO690" dT="2025-09-30T13:11:09.50" personId="{70E35B1D-53D7-4F64-A0B9-B6D2492138DE}" id="{9F9979C1-0C93-4E7A-BE00-4C8625C4D040}">
    <text>SE RETIRO LA TARDANZA A SOLICITUD DEL CLIENTE</text>
  </threadedComment>
  <threadedComment ref="X692" dT="2024-03-13T23:08:55.55" personId="{8CC29A6D-ACEA-4901-8D71-31E3A81528CB}" id="{4B71FEA4-152E-4CD9-9A75-F8ADC796C469}">
    <text>CAMBIO DE SUELDO 032024</text>
  </threadedComment>
  <threadedComment ref="AR693" dT="2025-04-28T20:10:57.21" personId="{4FED345A-7953-4EA2-9133-8D9AD1305099}" id="{D3595618-EBDC-4E93-A19E-71C6CC3A79DE}">
    <text>AUMENTO DE 2200 AL 3000 APARTIR DE ABR2025</text>
  </threadedComment>
  <threadedComment ref="CI693" dT="2025-09-26T15:26:27.86" personId="{70E35B1D-53D7-4F64-A0B9-B6D2492138DE}" id="{BB6F6FB7-542E-475E-ADB2-AC6D50F5C6E1}">
    <text xml:space="preserve">REINTEGRAR 36.30, CORREO DE RECTIFICACION PAREDES CANO </text>
  </threadedComment>
  <threadedComment ref="BO698" dT="2025-09-30T13:11:09.50" personId="{70E35B1D-53D7-4F64-A0B9-B6D2492138DE}" id="{1885CBAA-BD8F-48F1-9D18-1F50955292B8}">
    <text>SE RETIRO LA TARDANZA A SOLICITUD DEL CLIENTE</text>
  </threadedComment>
  <threadedComment ref="AR708" dT="2024-09-26T01:40:38.08" personId="{4FED345A-7953-4EA2-9133-8D9AD1305099}" id="{E2B0053B-2BA4-4BCD-B97D-5143D2F008B8}">
    <text xml:space="preserve">DE 2800 A 3200 APARTIR DE SET 24
</text>
  </threadedComment>
  <threadedComment ref="AA712" dT="2025-10-27T19:26:18.90" personId="{FB1A127E-8EFF-4BDE-808C-14BEF9C6F353}" id="{90E70794-2491-40BC-9F5B-EDB53F694B4E}">
    <text>CAMBIO DE CUENTA DESDE OCT-25</text>
  </threadedComment>
  <threadedComment ref="AR712" dT="2025-03-26T22:06:56.46" personId="{4FED345A-7953-4EA2-9133-8D9AD1305099}" id="{D903700C-641A-442F-9AA8-01F647520308}">
    <text>AUMETNO DE 2650 A 3000 APARTIR DE MARZO 2025</text>
  </threadedComment>
  <threadedComment ref="AR717" dT="2024-08-26T03:42:54.52" personId="{4FED345A-7953-4EA2-9133-8D9AD1305099}" id="{CF7D93FE-C899-4AAE-B1D5-F701339FEAFC}">
    <text>Aumento de sueldo apartir de agosto 2024 de 3800 a 4300</text>
  </threadedComment>
  <threadedComment ref="AR718" dT="2024-08-26T03:44:53.26" personId="{4FED345A-7953-4EA2-9133-8D9AD1305099}" id="{6A31E7C8-8980-4CE9-A9B2-1B9A19611073}">
    <text>Aumento de sueldo apartir de agosto 2024 de 4800 a 5040</text>
  </threadedComment>
  <threadedComment ref="AR723" dT="2025-03-26T22:05:22.69" personId="{4FED345A-7953-4EA2-9133-8D9AD1305099}" id="{B2FFBC03-1882-4A18-B53A-E160D90CAE2F}">
    <text>AUMENTO DE 13500 A 15000 APARTIR DE ABR2025
AUMENTO DE 11500 AL 13500 APARTIR DE MARZO 2025</text>
  </threadedComment>
  <threadedComment ref="AR732" dT="2024-08-26T03:44:04.38" personId="{4FED345A-7953-4EA2-9133-8D9AD1305099}" id="{75FB4E54-D3DA-4138-826F-59AF1EC60082}">
    <text>Aumento de sueldo apartir de agosto 2024 de 2700 a 3300</text>
  </threadedComment>
  <threadedComment ref="AQ733" dT="2025-10-27T19:29:33.98" personId="{FB1A127E-8EFF-4BDE-808C-14BEF9C6F353}" id="{8A3448BE-B56D-4D8C-BE63-CAB26FD15F5F}">
    <text>INFORMADO DESDE OCT-25 (REINTEGRO AGO-SET)</text>
  </threadedComment>
  <threadedComment ref="AE736" dT="2025-10-28T14:07:49.42" personId="{FB1A127E-8EFF-4BDE-808C-14BEF9C6F353}" id="{634F9FCD-D171-47EB-A0BB-FB95334C1670}">
    <text>Cambio de INTEGRA A HABITAT</text>
  </threadedComment>
  <threadedComment ref="AR738" dT="2024-08-26T03:40:36.31" personId="{4FED345A-7953-4EA2-9133-8D9AD1305099}" id="{B4A6844E-2128-461E-B098-36A851B1A250}">
    <text>Aumento de sueldo apartir de agosto 2024 de 1800 a 2500</text>
  </threadedComment>
  <threadedComment ref="AR743" dT="2025-02-25T20:18:11.87" personId="{4FED345A-7953-4EA2-9133-8D9AD1305099}" id="{6D8A72B1-14FB-4CB8-A266-E1E3712CC9DE}">
    <text>AUMENTO DE 2000 A 2200 DESDE FEB 2025</text>
  </threadedComment>
  <threadedComment ref="AR746" dT="2024-08-26T03:41:08.39" personId="{4FED345A-7953-4EA2-9133-8D9AD1305099}" id="{DE415AD2-910C-4D98-9151-63DC6C8D0567}">
    <text>Aumento de sueldo apartir de agosto 2024 de 1300 a 1800</text>
  </threadedComment>
  <threadedComment ref="X747" dT="2024-03-13T23:08:55.55" personId="{8CC29A6D-ACEA-4901-8D71-31E3A81528CB}" id="{9D75CE14-88A1-47B1-885E-724358B2752D}">
    <text>CAMBIO DE SUELDO 032024</text>
  </threadedComment>
  <threadedComment ref="AR749" dT="2024-03-14T15:14:01.37" personId="{8CC29A6D-ACEA-4901-8D71-31E3A81528CB}" id="{3672F7DA-0AD0-4F4E-AF43-7F8880A8D0B8}">
    <text>Cambio desde 1Q MARZO 2024</text>
  </threadedComment>
  <threadedComment ref="AR752" dT="2025-04-28T20:10:30.23" personId="{4FED345A-7953-4EA2-9133-8D9AD1305099}" id="{21623234-1C0D-4424-A9EE-EC2CFA6F9FC7}">
    <text>AUMENTO DE 3700 A 4700 APARTIR DE ABR2025</text>
  </threadedComment>
  <threadedComment ref="X753" dT="2024-04-12T17:14:07.48" personId="{8CC29A6D-ACEA-4901-8D71-31E3A81528CB}" id="{DA2C5768-202A-4655-A01E-CC35F1EF1859}">
    <text>CAMBIO DE CUENTA A BCP DESDE MARZO 1Q</text>
  </threadedComment>
  <threadedComment ref="AR753" dT="2024-11-28T03:21:52.06" personId="{4FED345A-7953-4EA2-9133-8D9AD1305099}" id="{AE7E0ABD-4063-4723-86A4-3CD2F1E2B12E}">
    <text>AUMENTO DE SUELDO DE 5500 A 6500 APARTIR DE NOV2024</text>
  </threadedComment>
  <threadedComment ref="CV756" dT="2025-10-29T21:52:58.60" personId="{FB1A127E-8EFF-4BDE-808C-14BEF9C6F353}" id="{1383362F-3749-43D2-BBE1-8B6BE8941E76}">
    <text>200 SOLES DEL MES Y 200 DE REINTEGRO</text>
  </threadedComment>
  <threadedComment ref="AR761" dT="2025-04-28T20:10:57.21" personId="{4FED345A-7953-4EA2-9133-8D9AD1305099}" id="{BC343253-1D14-465F-B025-9CC0B808E53A}">
    <text>AUMENTO DE 2200 AL 3000 APARTIR DE ABR2025</text>
  </threadedComment>
  <threadedComment ref="AR766" dT="2025-10-29T21:51:51.25" personId="{FB1A127E-8EFF-4BDE-808C-14BEF9C6F353}" id="{64E9A961-89BA-4C97-991D-A99772C3BE2A}">
    <text>CAMBIO DESDE OCT</text>
  </threadedComment>
  <threadedComment ref="F767" dT="2025-03-26T23:37:35.90" personId="{4FED345A-7953-4EA2-9133-8D9AD1305099}" id="{20F5D2C5-BA82-4085-9929-951F4EE4177A}">
    <text>PAGAR TODO EN QUINCENA</text>
  </threadedComment>
  <threadedComment ref="X767" dT="2025-03-26T21:46:57.48" personId="{4FED345A-7953-4EA2-9133-8D9AD1305099}" id="{56B152B5-AEAE-494C-A55C-54E5A100ADE3}">
    <text>NO GENERA TXT PAGO POR CHEQUE</text>
  </threadedComment>
  <threadedComment ref="Y767" dT="2025-03-26T21:46:48.50" personId="{4FED345A-7953-4EA2-9133-8D9AD1305099}" id="{DD436B6F-B70B-4EF9-B236-B554C68452A0}">
    <text>NO GENERAR TXT/ PAGO POR CHEQUE</text>
  </threadedComment>
  <threadedComment ref="AO769" dT="2025-10-27T23:29:15.87" personId="{FB1A127E-8EFF-4BDE-808C-14BEF9C6F353}" id="{BEB6F4A6-8F40-4D38-98D2-1AE04E714EC3}">
    <text>AFILIADO EN OCT-25</text>
  </threadedComment>
  <threadedComment ref="AO771" dT="2025-10-27T23:29:15.87" personId="{FB1A127E-8EFF-4BDE-808C-14BEF9C6F353}" id="{08C6C8D4-9881-430B-8778-14C853D58777}">
    <text>AFILIADO EN OCT-25</text>
  </threadedComment>
  <threadedComment ref="AO774" dT="2025-10-27T23:29:15.87" personId="{FB1A127E-8EFF-4BDE-808C-14BEF9C6F353}" id="{072D08AC-F607-433F-A662-09FB67A5ACE0}">
    <text>AFILIADO EN OCT-25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41" dT="2026-03-12T15:57:35.25" personId="{E69F2F1C-B522-4958-8599-4C895DDED225}" id="{5BF9DF95-8D0A-46B7-9186-D43BDBACCB57}">
    <text>PLANILLA 6 Y PLAME 5</text>
  </threadedComment>
  <threadedComment ref="D43" dT="2026-03-12T15:59:43.22" personId="{E69F2F1C-B522-4958-8599-4C895DDED225}" id="{8986FA5F-F2B1-43DF-A192-CBA54599FEBB}">
    <text>EN PLAME OTRO DIA Y PLANILLA OTRO</text>
  </threadedComment>
  <threadedComment ref="B173" dT="2026-03-12T16:44:33.95" personId="{E69F2F1C-B522-4958-8599-4C895DDED225}" id="{FA885328-B5DF-4F7A-A32F-09A18A06A398}">
    <text>En plame pero no en planilla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00"/>
  </sheetPr>
  <dimension ref="A1:AJ110"/>
  <sheetViews>
    <sheetView zoomScale="80" zoomScaleNormal="80" workbookViewId="0">
      <pane xSplit="5" ySplit="6" topLeftCell="L62" activePane="bottomRight" state="frozen"/>
      <selection pane="topRight" activeCell="J20" sqref="J20"/>
      <selection pane="bottomLeft" activeCell="J20" sqref="J20"/>
      <selection pane="bottomRight" activeCell="V62" sqref="V62"/>
    </sheetView>
  </sheetViews>
  <sheetFormatPr baseColWidth="10" defaultColWidth="11.42578125" defaultRowHeight="15"/>
  <cols>
    <col min="1" max="2" width="3.28515625" style="2" customWidth="1"/>
    <col min="3" max="3" width="5.85546875" style="2" customWidth="1"/>
    <col min="4" max="4" width="10" style="2" customWidth="1"/>
    <col min="5" max="5" width="45.5703125" style="2" customWidth="1"/>
    <col min="6" max="6" width="33.28515625" style="2" customWidth="1"/>
    <col min="7" max="8" width="24" style="2" customWidth="1"/>
    <col min="9" max="12" width="13.85546875" style="2" customWidth="1"/>
    <col min="13" max="13" width="14.42578125" style="3" customWidth="1"/>
    <col min="14" max="14" width="14.42578125" style="2" customWidth="1"/>
    <col min="15" max="15" width="22" style="2" customWidth="1"/>
    <col min="16" max="22" width="14.42578125" style="2" customWidth="1"/>
    <col min="23" max="23" width="14.5703125" style="2" customWidth="1"/>
    <col min="24" max="24" width="11.140625" style="2" customWidth="1"/>
    <col min="25" max="25" width="14.42578125" style="2" customWidth="1"/>
    <col min="26" max="26" width="11.42578125" style="32"/>
    <col min="27" max="29" width="11.42578125" style="2"/>
    <col min="30" max="30" width="12.5703125" style="2" bestFit="1" customWidth="1"/>
    <col min="31" max="33" width="11.42578125" style="2"/>
    <col min="34" max="34" width="12.7109375" style="2" bestFit="1" customWidth="1"/>
    <col min="35" max="35" width="11.42578125" style="2"/>
    <col min="36" max="36" width="14.140625" style="2" bestFit="1" customWidth="1"/>
    <col min="37" max="37" width="11.85546875" style="2" bestFit="1" customWidth="1"/>
    <col min="38" max="16384" width="11.42578125" style="2"/>
  </cols>
  <sheetData>
    <row r="1" spans="1:36" ht="16.5" customHeight="1">
      <c r="A1" s="171"/>
      <c r="B1" s="25"/>
      <c r="O1" s="172"/>
      <c r="P1" s="173"/>
      <c r="Q1" s="173"/>
      <c r="R1" s="173"/>
      <c r="S1" s="173"/>
      <c r="T1" s="173"/>
      <c r="U1" s="173"/>
      <c r="V1" s="173"/>
      <c r="Y1" s="173"/>
      <c r="AA1" s="2223">
        <f>+ROUND(V1/$AA$3,2)</f>
        <v>0</v>
      </c>
      <c r="AB1" s="32"/>
      <c r="AC1" s="32"/>
      <c r="AD1" s="32"/>
    </row>
    <row r="2" spans="1:36" ht="31.5">
      <c r="A2" s="171"/>
      <c r="B2" s="171"/>
      <c r="C2" s="174" t="s">
        <v>0</v>
      </c>
      <c r="D2" s="175"/>
      <c r="E2" s="176"/>
      <c r="O2" s="172"/>
      <c r="P2" s="173"/>
      <c r="Q2" s="173"/>
      <c r="R2" s="173"/>
      <c r="S2" s="173"/>
      <c r="T2" s="173"/>
      <c r="U2" s="173"/>
      <c r="V2" s="173"/>
      <c r="Y2" s="173"/>
      <c r="AA2" s="32"/>
      <c r="AC2" s="32"/>
      <c r="AD2" s="32"/>
    </row>
    <row r="3" spans="1:36" ht="16.5" customHeight="1">
      <c r="A3" s="171"/>
      <c r="B3" s="171"/>
      <c r="C3" s="177" t="s">
        <v>1149</v>
      </c>
      <c r="D3" s="178"/>
      <c r="E3" s="179"/>
      <c r="M3" s="2138" t="s">
        <v>1150</v>
      </c>
      <c r="N3" s="2138" t="s">
        <v>1150</v>
      </c>
      <c r="O3" s="180"/>
      <c r="P3" s="181"/>
      <c r="Q3" s="181"/>
      <c r="R3" s="181"/>
      <c r="S3" s="181"/>
      <c r="T3" s="181"/>
      <c r="U3" s="181"/>
      <c r="V3" s="181"/>
      <c r="Y3" s="181"/>
      <c r="Z3" s="89" t="s">
        <v>1</v>
      </c>
      <c r="AA3" s="88">
        <v>3.4350000000000001</v>
      </c>
      <c r="AC3" s="32"/>
      <c r="AD3" s="32"/>
    </row>
    <row r="4" spans="1:36" s="5" customFormat="1">
      <c r="A4" s="182"/>
      <c r="B4" s="183"/>
      <c r="C4" s="184">
        <v>1</v>
      </c>
      <c r="D4" s="184">
        <v>2</v>
      </c>
      <c r="E4" s="184">
        <v>3</v>
      </c>
      <c r="F4" s="184">
        <v>4</v>
      </c>
      <c r="G4" s="184"/>
      <c r="H4" s="184"/>
      <c r="I4" s="184">
        <v>5</v>
      </c>
      <c r="J4" s="184">
        <v>6</v>
      </c>
      <c r="K4" s="2112"/>
      <c r="L4" s="2112"/>
      <c r="M4" s="184">
        <v>7</v>
      </c>
      <c r="N4" s="184">
        <v>8</v>
      </c>
      <c r="O4" s="184">
        <v>9</v>
      </c>
      <c r="P4" s="184">
        <v>10</v>
      </c>
      <c r="Q4" s="184">
        <v>11</v>
      </c>
      <c r="R4" s="184">
        <v>12</v>
      </c>
      <c r="S4" s="184"/>
      <c r="T4" s="184">
        <v>13</v>
      </c>
      <c r="U4" s="184"/>
      <c r="V4" s="184">
        <v>14</v>
      </c>
      <c r="Y4" s="184"/>
      <c r="Z4" s="32"/>
      <c r="AA4" s="32"/>
      <c r="AB4" s="2"/>
      <c r="AC4" s="33"/>
      <c r="AD4" s="33"/>
    </row>
    <row r="5" spans="1:36" s="4" customFormat="1" ht="15" customHeight="1">
      <c r="A5" s="159"/>
      <c r="B5" s="183"/>
      <c r="C5" s="2234" t="s">
        <v>859</v>
      </c>
      <c r="D5" s="2240" t="s">
        <v>3</v>
      </c>
      <c r="E5" s="2234" t="s">
        <v>4</v>
      </c>
      <c r="F5" s="2234" t="s">
        <v>5</v>
      </c>
      <c r="G5" s="2242" t="s">
        <v>6</v>
      </c>
      <c r="H5" s="2242" t="s">
        <v>7</v>
      </c>
      <c r="I5" s="2234" t="s">
        <v>8</v>
      </c>
      <c r="J5" s="2234" t="s">
        <v>9</v>
      </c>
      <c r="K5" s="2234" t="s">
        <v>8</v>
      </c>
      <c r="L5" s="2234" t="s">
        <v>9</v>
      </c>
      <c r="M5" s="2234" t="s">
        <v>10</v>
      </c>
      <c r="N5" s="2234" t="s">
        <v>11</v>
      </c>
      <c r="O5" s="2234" t="s">
        <v>12</v>
      </c>
      <c r="P5" s="2234" t="s">
        <v>13</v>
      </c>
      <c r="Q5" s="2234" t="s">
        <v>14</v>
      </c>
      <c r="R5" s="2234" t="s">
        <v>15</v>
      </c>
      <c r="S5" s="2234" t="s">
        <v>16</v>
      </c>
      <c r="T5" s="2234" t="s">
        <v>17</v>
      </c>
      <c r="U5" s="2234" t="s">
        <v>1217</v>
      </c>
      <c r="V5" s="2237" t="s">
        <v>19</v>
      </c>
      <c r="W5" s="2239"/>
      <c r="X5" s="2239"/>
      <c r="Y5" s="2236" t="s">
        <v>20</v>
      </c>
      <c r="Z5" s="34"/>
      <c r="AA5" s="2236" t="s">
        <v>21</v>
      </c>
      <c r="AB5" s="2"/>
    </row>
    <row r="6" spans="1:36" s="4" customFormat="1" ht="36.75" customHeight="1">
      <c r="A6" s="159"/>
      <c r="B6" s="183"/>
      <c r="C6" s="2235"/>
      <c r="D6" s="2241"/>
      <c r="E6" s="2235"/>
      <c r="F6" s="2235"/>
      <c r="G6" s="2243"/>
      <c r="H6" s="2243"/>
      <c r="I6" s="2235"/>
      <c r="J6" s="2235"/>
      <c r="K6" s="2235"/>
      <c r="L6" s="2235"/>
      <c r="M6" s="2235"/>
      <c r="N6" s="2235"/>
      <c r="O6" s="2235"/>
      <c r="P6" s="2235"/>
      <c r="Q6" s="2235"/>
      <c r="R6" s="2235"/>
      <c r="S6" s="2235"/>
      <c r="T6" s="2235"/>
      <c r="U6" s="2235"/>
      <c r="V6" s="2238"/>
      <c r="W6" s="2239"/>
      <c r="X6" s="2239"/>
      <c r="Y6" s="2236"/>
      <c r="Z6" s="34"/>
      <c r="AA6" s="2236"/>
      <c r="AB6" s="2"/>
      <c r="AC6" s="68"/>
      <c r="AG6" s="37"/>
      <c r="AH6" s="37"/>
      <c r="AJ6" s="37"/>
    </row>
    <row r="7" spans="1:36">
      <c r="A7" s="159"/>
      <c r="B7" s="159"/>
      <c r="C7" s="2116">
        <v>1</v>
      </c>
      <c r="D7" s="2117" t="s">
        <v>22</v>
      </c>
      <c r="E7" s="2117" t="s">
        <v>23</v>
      </c>
      <c r="F7" s="1860" t="s">
        <v>230</v>
      </c>
      <c r="G7" s="1860" t="s">
        <v>478</v>
      </c>
      <c r="H7" s="1860" t="s">
        <v>478</v>
      </c>
      <c r="I7" s="2118">
        <f>VLOOKUP(D7,'DÍAS EFECTIVOS LABORADOS 2025'!B:F,3,0)</f>
        <v>43357</v>
      </c>
      <c r="J7" s="2118"/>
      <c r="K7" s="2118"/>
      <c r="L7" s="2118"/>
      <c r="M7" s="2116">
        <f>VLOOKUP(D7,'DÍAS EFECTIVOS LABORADOS 2025'!B:O,14,0)</f>
        <v>231</v>
      </c>
      <c r="N7" s="2221">
        <f>+ROUND(VLOOKUP(D7,'INGRESOS 2025'!$B$7:$V$159,21,0),2)</f>
        <v>57700.7</v>
      </c>
      <c r="O7" s="2119" t="s">
        <v>24</v>
      </c>
      <c r="P7" s="2119">
        <f>$N$103*M7</f>
        <v>11372.667636925271</v>
      </c>
      <c r="Q7" s="2119">
        <f t="shared" ref="Q7:Q38" si="0">$N$104*N7</f>
        <v>5731.2636282669855</v>
      </c>
      <c r="R7" s="2120">
        <f>+ROUND(P7+Q7,2)</f>
        <v>17103.93</v>
      </c>
      <c r="S7" s="2120">
        <f>ROUND(HLOOKUP(D7,'5ta'!$C$7:$CF$118,112,0),2)</f>
        <v>1490.95</v>
      </c>
      <c r="T7" s="2119"/>
      <c r="U7" s="2119">
        <f>5856.36+5000</f>
        <v>10856.36</v>
      </c>
      <c r="V7" s="2121">
        <f>+ROUND(R7-T7-S7-U7,2)</f>
        <v>4756.62</v>
      </c>
      <c r="W7" s="20"/>
      <c r="X7" s="20" t="b">
        <f>HLOOKUP(D7,'5ta'!$C$7:$CG$139,133,0)</f>
        <v>0</v>
      </c>
      <c r="Y7" s="74" t="str">
        <f>HLOOKUP(D7,'5ta'!$C$7:$CF$145,134,0)</f>
        <v>08% - 14%</v>
      </c>
      <c r="Z7" s="2147">
        <f>VLOOKUP(D7,'[1]0220262'!$E$12:$AD$94,26,0)</f>
        <v>0</v>
      </c>
      <c r="AA7" s="2223"/>
      <c r="AB7" s="2" t="str">
        <f>VLOOKUP(D7,'[2]Archivo Excel Haberes Input'!$K$11:$K$80,1,0)</f>
        <v>07262343</v>
      </c>
      <c r="AC7" s="35"/>
      <c r="AD7" s="35"/>
      <c r="AE7" s="35"/>
      <c r="AF7" s="4"/>
      <c r="AG7" s="37"/>
      <c r="AH7" s="37"/>
      <c r="AJ7" s="38"/>
    </row>
    <row r="8" spans="1:36">
      <c r="A8" s="159"/>
      <c r="B8" s="159"/>
      <c r="C8" s="2116">
        <v>2</v>
      </c>
      <c r="D8" s="2117" t="s">
        <v>27</v>
      </c>
      <c r="E8" s="2117" t="s">
        <v>28</v>
      </c>
      <c r="F8" s="1860" t="s">
        <v>232</v>
      </c>
      <c r="G8" s="1860" t="s">
        <v>525</v>
      </c>
      <c r="H8" s="1860" t="s">
        <v>526</v>
      </c>
      <c r="I8" s="2118">
        <f>VLOOKUP(D8,'DÍAS EFECTIVOS LABORADOS 2025'!B:F,3,0)</f>
        <v>43003</v>
      </c>
      <c r="J8" s="2118"/>
      <c r="K8" s="2118"/>
      <c r="L8" s="2118"/>
      <c r="M8" s="2116">
        <f>VLOOKUP(D8,'DÍAS EFECTIVOS LABORADOS 2025'!B:O,14,0)</f>
        <v>222</v>
      </c>
      <c r="N8" s="2221">
        <f>+ROUND(VLOOKUP(D8,'INGRESOS 2025'!$B$7:$V$159,21,0),2)</f>
        <v>574648.72</v>
      </c>
      <c r="O8" s="2119" t="s">
        <v>24</v>
      </c>
      <c r="P8" s="2119">
        <f t="shared" ref="P8:P38" si="1">$N$103*M8</f>
        <v>10929.576690032078</v>
      </c>
      <c r="Q8" s="2119">
        <f t="shared" si="0"/>
        <v>57078.394334317942</v>
      </c>
      <c r="R8" s="2120">
        <f t="shared" ref="R8:R71" si="2">+ROUND(P8+Q8,2)</f>
        <v>68007.97</v>
      </c>
      <c r="S8" s="2120">
        <f>ROUND(HLOOKUP(D8,'5ta'!$C$7:$CF$118,112,0),2)</f>
        <v>20402.39</v>
      </c>
      <c r="T8" s="2119"/>
      <c r="U8" s="2119"/>
      <c r="V8" s="2121">
        <f t="shared" ref="V8:V71" si="3">+ROUND(R8-T8-S8-U8,2)</f>
        <v>47605.58</v>
      </c>
      <c r="W8" s="20">
        <f>+Y8*R8-S8</f>
        <v>1.0000000002037268E-3</v>
      </c>
      <c r="X8" s="20" t="b">
        <f>HLOOKUP(D8,'5ta'!$C$7:$CG$139,133,0)</f>
        <v>1</v>
      </c>
      <c r="Y8" s="74">
        <f>HLOOKUP(D8,'5ta'!$C$7:$CF$135,129,0)</f>
        <v>0.3</v>
      </c>
      <c r="Z8" s="2147">
        <f>VLOOKUP(D8,'[1]0220262'!$E$12:$AD$94,26,0)</f>
        <v>0</v>
      </c>
      <c r="AA8" s="185"/>
      <c r="AB8" s="2" t="str">
        <f>VLOOKUP(D8,'[2]Archivo Excel Haberes Input'!$K$11:$K$80,1,0)</f>
        <v>07537953</v>
      </c>
      <c r="AC8" s="35"/>
      <c r="AD8" s="35"/>
      <c r="AE8" s="35"/>
      <c r="AF8" s="4"/>
      <c r="AG8" s="37"/>
      <c r="AH8" s="37"/>
      <c r="AJ8" s="38"/>
    </row>
    <row r="9" spans="1:36">
      <c r="A9" s="159"/>
      <c r="B9" s="159"/>
      <c r="C9" s="2116">
        <v>3</v>
      </c>
      <c r="D9" s="2117" t="s">
        <v>30</v>
      </c>
      <c r="E9" s="2117" t="s">
        <v>31</v>
      </c>
      <c r="F9" s="1860" t="s">
        <v>233</v>
      </c>
      <c r="G9" s="1860" t="s">
        <v>486</v>
      </c>
      <c r="H9" s="1860" t="s">
        <v>459</v>
      </c>
      <c r="I9" s="2118">
        <f>VLOOKUP(D9,'DÍAS EFECTIVOS LABORADOS 2025'!B:F,3,0)</f>
        <v>43160</v>
      </c>
      <c r="J9" s="2118"/>
      <c r="K9" s="2118"/>
      <c r="L9" s="2118"/>
      <c r="M9" s="2116">
        <f>VLOOKUP(D9,'DÍAS EFECTIVOS LABORADOS 2025'!B:O,14,0)</f>
        <v>235</v>
      </c>
      <c r="N9" s="2221">
        <f>+ROUND(VLOOKUP(D9,'INGRESOS 2025'!$B$7:$V$159,21,0),2)</f>
        <v>78353.36</v>
      </c>
      <c r="O9" s="2119" t="s">
        <v>24</v>
      </c>
      <c r="P9" s="2119">
        <f t="shared" si="1"/>
        <v>11569.596946655578</v>
      </c>
      <c r="Q9" s="2119">
        <f t="shared" si="0"/>
        <v>7782.6397655575993</v>
      </c>
      <c r="R9" s="2120">
        <f t="shared" si="2"/>
        <v>19352.240000000002</v>
      </c>
      <c r="S9" s="2120">
        <f>ROUND(HLOOKUP(D9,'5ta'!$C$7:$CF$118,112,0),2)</f>
        <v>2709.31</v>
      </c>
      <c r="T9" s="2119"/>
      <c r="U9" s="2119"/>
      <c r="V9" s="2121">
        <f t="shared" si="3"/>
        <v>16642.93</v>
      </c>
      <c r="W9" s="20">
        <f t="shared" ref="W9:W13" si="4">+Y9*R9-S9</f>
        <v>3.6000000004605681E-3</v>
      </c>
      <c r="X9" s="20" t="b">
        <f>HLOOKUP(D9,'5ta'!$C$7:$CG$139,133,0)</f>
        <v>1</v>
      </c>
      <c r="Y9" s="74">
        <f>HLOOKUP(D9,'5ta'!$C$7:$CF$135,129,0)</f>
        <v>0.14000000000000001</v>
      </c>
      <c r="Z9" s="2147">
        <f>VLOOKUP(D9,'[1]0220262'!$E$12:$AD$94,26,0)</f>
        <v>0</v>
      </c>
      <c r="AA9" s="185"/>
      <c r="AB9" s="2" t="str">
        <f>VLOOKUP(D9,'[2]Archivo Excel Haberes Input'!$K$11:$K$80,1,0)</f>
        <v>08693248</v>
      </c>
      <c r="AC9" s="35"/>
      <c r="AD9" s="35"/>
      <c r="AE9" s="35"/>
      <c r="AF9" s="4"/>
      <c r="AG9" s="37"/>
      <c r="AH9" s="37"/>
      <c r="AJ9" s="38"/>
    </row>
    <row r="10" spans="1:36">
      <c r="A10" s="159"/>
      <c r="B10" s="159"/>
      <c r="C10" s="2116">
        <v>4</v>
      </c>
      <c r="D10" s="2117" t="s">
        <v>34</v>
      </c>
      <c r="E10" s="2117" t="s">
        <v>35</v>
      </c>
      <c r="F10" s="1860" t="s">
        <v>234</v>
      </c>
      <c r="G10" s="1860" t="s">
        <v>474</v>
      </c>
      <c r="H10" s="1860" t="s">
        <v>472</v>
      </c>
      <c r="I10" s="2118">
        <f>VLOOKUP(D10,'DÍAS EFECTIVOS LABORADOS 2025'!B:F,3,0)</f>
        <v>43003</v>
      </c>
      <c r="J10" s="2118"/>
      <c r="K10" s="2118"/>
      <c r="L10" s="2118"/>
      <c r="M10" s="2116">
        <f>VLOOKUP(D10,'DÍAS EFECTIVOS LABORADOS 2025'!B:O,14,0)</f>
        <v>222</v>
      </c>
      <c r="N10" s="2221">
        <f>+ROUND(VLOOKUP(D10,'INGRESOS 2025'!$B$7:$V$159,21,0),2)</f>
        <v>181223.64</v>
      </c>
      <c r="O10" s="2119" t="s">
        <v>24</v>
      </c>
      <c r="P10" s="2119">
        <f t="shared" si="1"/>
        <v>10929.576690032078</v>
      </c>
      <c r="Q10" s="2119">
        <f t="shared" si="0"/>
        <v>18000.482776017452</v>
      </c>
      <c r="R10" s="2120">
        <f t="shared" si="2"/>
        <v>28930.06</v>
      </c>
      <c r="S10" s="2120">
        <f>ROUND(HLOOKUP(D10,'5ta'!$C$7:$CF$118,112,0),2)</f>
        <v>4918.1099999999997</v>
      </c>
      <c r="T10" s="2119"/>
      <c r="U10" s="2119"/>
      <c r="V10" s="2121">
        <f t="shared" si="3"/>
        <v>24011.95</v>
      </c>
      <c r="W10" s="20">
        <f t="shared" si="4"/>
        <v>2.0000000131403795E-4</v>
      </c>
      <c r="X10" s="20" t="b">
        <f>HLOOKUP(D10,'5ta'!$C$7:$CG$139,133,0)</f>
        <v>1</v>
      </c>
      <c r="Y10" s="74">
        <f>HLOOKUP(D10,'5ta'!$C$7:$CF$135,129,0)</f>
        <v>0.17</v>
      </c>
      <c r="Z10" s="2147">
        <f>VLOOKUP(D10,'[1]0220262'!$E$12:$AD$94,26,0)</f>
        <v>0</v>
      </c>
      <c r="AA10" s="185"/>
      <c r="AB10" s="2" t="str">
        <f>VLOOKUP(D10,'[2]Archivo Excel Haberes Input'!$K$11:$K$80,1,0)</f>
        <v>08887801</v>
      </c>
      <c r="AC10" s="35"/>
      <c r="AD10" s="35"/>
      <c r="AE10" s="35"/>
      <c r="AF10" s="4"/>
      <c r="AG10" s="37"/>
      <c r="AH10" s="37"/>
      <c r="AJ10" s="38"/>
    </row>
    <row r="11" spans="1:36">
      <c r="A11" s="159"/>
      <c r="B11" s="159"/>
      <c r="C11" s="2116">
        <v>5</v>
      </c>
      <c r="D11" s="2117" t="s">
        <v>37</v>
      </c>
      <c r="E11" s="2117" t="s">
        <v>38</v>
      </c>
      <c r="F11" s="1860" t="s">
        <v>235</v>
      </c>
      <c r="G11" s="1860" t="s">
        <v>474</v>
      </c>
      <c r="H11" s="1860" t="s">
        <v>472</v>
      </c>
      <c r="I11" s="2118">
        <f>VLOOKUP(D11,'DÍAS EFECTIVOS LABORADOS 2025'!B:F,3,0)</f>
        <v>43003</v>
      </c>
      <c r="J11" s="2118"/>
      <c r="K11" s="2118"/>
      <c r="L11" s="2118"/>
      <c r="M11" s="2116">
        <f>VLOOKUP(D11,'DÍAS EFECTIVOS LABORADOS 2025'!B:O,14,0)</f>
        <v>227</v>
      </c>
      <c r="N11" s="2221">
        <f>+ROUND(VLOOKUP(D11,'INGRESOS 2025'!$B$7:$V$159,21,0),2)</f>
        <v>179497.7</v>
      </c>
      <c r="O11" s="2119" t="s">
        <v>24</v>
      </c>
      <c r="P11" s="2119">
        <f t="shared" si="1"/>
        <v>11175.738327194964</v>
      </c>
      <c r="Q11" s="2119">
        <f t="shared" si="0"/>
        <v>17829.049549963504</v>
      </c>
      <c r="R11" s="2120">
        <f t="shared" si="2"/>
        <v>29004.79</v>
      </c>
      <c r="S11" s="2120">
        <f>ROUND(HLOOKUP(D11,'5ta'!$C$7:$CF$118,112,0),2)</f>
        <v>4930.8100000000004</v>
      </c>
      <c r="T11" s="2119"/>
      <c r="U11" s="2119"/>
      <c r="V11" s="2121">
        <f t="shared" si="3"/>
        <v>24073.98</v>
      </c>
      <c r="W11" s="20">
        <f t="shared" si="4"/>
        <v>4.3000000005122274E-3</v>
      </c>
      <c r="X11" s="20" t="b">
        <f>HLOOKUP(D11,'5ta'!$C$7:$CG$139,133,0)</f>
        <v>1</v>
      </c>
      <c r="Y11" s="74">
        <f>HLOOKUP(D11,'5ta'!$C$7:$CF$135,129,0)</f>
        <v>0.17</v>
      </c>
      <c r="Z11" s="2147">
        <f>VLOOKUP(D11,'[1]0220262'!$E$12:$AD$94,26,0)</f>
        <v>0</v>
      </c>
      <c r="AA11" s="185"/>
      <c r="AB11" s="2" t="str">
        <f>VLOOKUP(D11,'[2]Archivo Excel Haberes Input'!$K$11:$K$80,1,0)</f>
        <v>09335023</v>
      </c>
      <c r="AC11" s="35"/>
      <c r="AD11" s="35"/>
      <c r="AE11" s="35"/>
      <c r="AF11" s="4"/>
      <c r="AG11" s="37"/>
      <c r="AH11" s="37"/>
      <c r="AJ11" s="38"/>
    </row>
    <row r="12" spans="1:36">
      <c r="A12" s="159"/>
      <c r="B12" s="159"/>
      <c r="C12" s="2116">
        <v>6</v>
      </c>
      <c r="D12" s="2117" t="s">
        <v>40</v>
      </c>
      <c r="E12" s="2117" t="s">
        <v>41</v>
      </c>
      <c r="F12" s="1860" t="s">
        <v>233</v>
      </c>
      <c r="G12" s="1860" t="s">
        <v>486</v>
      </c>
      <c r="H12" s="1860" t="s">
        <v>459</v>
      </c>
      <c r="I12" s="2118">
        <f>VLOOKUP(D12,'DÍAS EFECTIVOS LABORADOS 2025'!B:F,3,0)</f>
        <v>42985</v>
      </c>
      <c r="J12" s="2118"/>
      <c r="K12" s="2118"/>
      <c r="L12" s="2118"/>
      <c r="M12" s="2116">
        <f>VLOOKUP(D12,'DÍAS EFECTIVOS LABORADOS 2025'!B:O,14,0)</f>
        <v>227</v>
      </c>
      <c r="N12" s="2221">
        <f>+ROUND(VLOOKUP(D12,'INGRESOS 2025'!$B$7:$V$159,21,0),2)</f>
        <v>71990.240000000005</v>
      </c>
      <c r="O12" s="2119" t="s">
        <v>24</v>
      </c>
      <c r="P12" s="2119">
        <f t="shared" si="1"/>
        <v>11175.738327194964</v>
      </c>
      <c r="Q12" s="2119">
        <f t="shared" si="0"/>
        <v>7150.6072561028059</v>
      </c>
      <c r="R12" s="2120">
        <f t="shared" si="2"/>
        <v>18326.349999999999</v>
      </c>
      <c r="S12" s="2120">
        <f>ROUND(HLOOKUP(D12,'5ta'!$C$7:$CF$118,112,0),2)</f>
        <v>2565.69</v>
      </c>
      <c r="T12" s="2119"/>
      <c r="U12" s="2119"/>
      <c r="V12" s="2121">
        <f t="shared" si="3"/>
        <v>15760.66</v>
      </c>
      <c r="W12" s="20">
        <f t="shared" si="4"/>
        <v>-1.0000000002037268E-3</v>
      </c>
      <c r="X12" s="20" t="b">
        <f>HLOOKUP(D12,'5ta'!$C$7:$CG$139,133,0)</f>
        <v>1</v>
      </c>
      <c r="Y12" s="74">
        <f>HLOOKUP(D12,'5ta'!$C$7:$CF$135,129,0)</f>
        <v>0.14000000000000001</v>
      </c>
      <c r="Z12" s="2147">
        <f>VLOOKUP(D12,'[1]0220262'!$E$12:$AD$94,26,0)</f>
        <v>0</v>
      </c>
      <c r="AA12" s="185"/>
      <c r="AB12" s="2" t="str">
        <f>VLOOKUP(D12,'[2]Archivo Excel Haberes Input'!$K$11:$K$80,1,0)</f>
        <v>09410158</v>
      </c>
      <c r="AC12" s="35"/>
      <c r="AD12" s="35"/>
      <c r="AE12" s="35"/>
      <c r="AF12" s="4"/>
      <c r="AG12" s="37"/>
      <c r="AH12" s="37"/>
      <c r="AJ12" s="38"/>
    </row>
    <row r="13" spans="1:36">
      <c r="A13" s="159"/>
      <c r="B13" s="159"/>
      <c r="C13" s="2116">
        <v>7</v>
      </c>
      <c r="D13" s="2117" t="s">
        <v>43</v>
      </c>
      <c r="E13" s="2117" t="s">
        <v>44</v>
      </c>
      <c r="F13" s="1860" t="s">
        <v>236</v>
      </c>
      <c r="G13" s="1860" t="s">
        <v>474</v>
      </c>
      <c r="H13" s="1860" t="s">
        <v>472</v>
      </c>
      <c r="I13" s="2118">
        <f>VLOOKUP(D13,'DÍAS EFECTIVOS LABORADOS 2025'!B:F,3,0)</f>
        <v>42985</v>
      </c>
      <c r="J13" s="2118"/>
      <c r="K13" s="2118"/>
      <c r="L13" s="2118"/>
      <c r="M13" s="2116">
        <f>VLOOKUP(D13,'DÍAS EFECTIVOS LABORADOS 2025'!B:O,14,0)</f>
        <v>235</v>
      </c>
      <c r="N13" s="2221">
        <f>+ROUND(VLOOKUP(D13,'INGRESOS 2025'!$B$7:$V$159,21,0),2)</f>
        <v>132874.03</v>
      </c>
      <c r="O13" s="2119" t="s">
        <v>24</v>
      </c>
      <c r="P13" s="2119">
        <f t="shared" si="1"/>
        <v>11569.596946655578</v>
      </c>
      <c r="Q13" s="2119">
        <f t="shared" si="0"/>
        <v>13198.039110101894</v>
      </c>
      <c r="R13" s="2120">
        <f t="shared" si="2"/>
        <v>24767.64</v>
      </c>
      <c r="S13" s="2120">
        <f>ROUND(HLOOKUP(D13,'5ta'!$C$7:$CF$118,112,0),2)</f>
        <v>3467.47</v>
      </c>
      <c r="T13" s="2119"/>
      <c r="U13" s="2119"/>
      <c r="V13" s="2121">
        <f t="shared" si="3"/>
        <v>21300.17</v>
      </c>
      <c r="W13" s="20">
        <f t="shared" si="4"/>
        <v>-3.9999999944484443E-4</v>
      </c>
      <c r="X13" s="20" t="b">
        <f>HLOOKUP(D13,'5ta'!$C$7:$CG$139,133,0)</f>
        <v>1</v>
      </c>
      <c r="Y13" s="74">
        <f>HLOOKUP(D13,'5ta'!$C$7:$CF$135,129,0)</f>
        <v>0.14000000000000001</v>
      </c>
      <c r="Z13" s="2147">
        <f>VLOOKUP(D13,'[1]0220262'!$E$12:$AD$94,26,0)</f>
        <v>0</v>
      </c>
      <c r="AA13" s="185"/>
      <c r="AB13" s="2" t="str">
        <f>VLOOKUP(D13,'[2]Archivo Excel Haberes Input'!$K$11:$K$80,1,0)</f>
        <v>09542822</v>
      </c>
      <c r="AC13" s="35"/>
      <c r="AD13" s="35"/>
      <c r="AE13" s="35"/>
      <c r="AF13" s="4"/>
      <c r="AG13" s="37"/>
      <c r="AH13" s="37"/>
      <c r="AJ13" s="38"/>
    </row>
    <row r="14" spans="1:36">
      <c r="A14" s="159"/>
      <c r="B14" s="159"/>
      <c r="C14" s="2116">
        <v>8</v>
      </c>
      <c r="D14" s="2117" t="s">
        <v>46</v>
      </c>
      <c r="E14" s="2117" t="s">
        <v>47</v>
      </c>
      <c r="F14" s="1860" t="s">
        <v>237</v>
      </c>
      <c r="G14" s="1860" t="s">
        <v>488</v>
      </c>
      <c r="H14" s="1860" t="s">
        <v>459</v>
      </c>
      <c r="I14" s="2118">
        <f>VLOOKUP(D14,'DÍAS EFECTIVOS LABORADOS 2025'!B:F,3,0)</f>
        <v>42985</v>
      </c>
      <c r="J14" s="2118"/>
      <c r="K14" s="2118"/>
      <c r="L14" s="2118"/>
      <c r="M14" s="2116">
        <f>VLOOKUP(D14,'DÍAS EFECTIVOS LABORADOS 2025'!B:O,14,0)</f>
        <v>229</v>
      </c>
      <c r="N14" s="2221">
        <f>+ROUND(VLOOKUP(D14,'INGRESOS 2025'!$B$7:$V$159,21,0),2)</f>
        <v>224410.03</v>
      </c>
      <c r="O14" s="2119" t="s">
        <v>24</v>
      </c>
      <c r="P14" s="2119">
        <f t="shared" si="1"/>
        <v>11274.202982060116</v>
      </c>
      <c r="Q14" s="2119">
        <f t="shared" si="0"/>
        <v>22290.07694460038</v>
      </c>
      <c r="R14" s="2120">
        <f t="shared" si="2"/>
        <v>33564.28</v>
      </c>
      <c r="S14" s="2120">
        <f>ROUND(HLOOKUP(D14,'5ta'!$C$7:$CF$118,112,0),2)</f>
        <v>6192.2</v>
      </c>
      <c r="T14" s="2119"/>
      <c r="U14" s="2119"/>
      <c r="V14" s="2121">
        <f t="shared" si="3"/>
        <v>27372.080000000002</v>
      </c>
      <c r="W14" s="20"/>
      <c r="X14" s="20" t="b">
        <f>HLOOKUP(D14,'5ta'!$C$7:$CG$139,133,0)</f>
        <v>0</v>
      </c>
      <c r="Y14" s="74" t="str">
        <f>HLOOKUP(D14,'5ta'!$C$7:$CF$145,134,0)</f>
        <v>17% - 20%</v>
      </c>
      <c r="Z14" s="2147">
        <f>VLOOKUP(D14,'[1]0220262'!$E$12:$AD$94,26,0)</f>
        <v>0</v>
      </c>
      <c r="AA14" s="185"/>
      <c r="AB14" s="2" t="str">
        <f>VLOOKUP(D14,'[2]Archivo Excel Haberes Input'!$K$11:$K$80,1,0)</f>
        <v>09867320</v>
      </c>
      <c r="AC14" s="35"/>
      <c r="AD14" s="35"/>
      <c r="AE14" s="35"/>
      <c r="AF14" s="4"/>
      <c r="AG14" s="37"/>
      <c r="AH14" s="37"/>
      <c r="AJ14" s="38"/>
    </row>
    <row r="15" spans="1:36">
      <c r="A15" s="159"/>
      <c r="B15" s="159"/>
      <c r="C15" s="2116">
        <v>9</v>
      </c>
      <c r="D15" s="2117" t="s">
        <v>49</v>
      </c>
      <c r="E15" s="2117" t="s">
        <v>50</v>
      </c>
      <c r="F15" s="2222"/>
      <c r="G15" s="2222"/>
      <c r="H15" s="2222"/>
      <c r="I15" s="2118">
        <f>VLOOKUP(D15,'DÍAS EFECTIVOS LABORADOS 2025'!B:F,3,0)</f>
        <v>44911</v>
      </c>
      <c r="J15" s="2118">
        <f>VLOOKUP(D15,'DÍAS EFECTIVOS LABORADOS 2025'!B:F,5,0)</f>
        <v>45961</v>
      </c>
      <c r="K15" s="2118"/>
      <c r="L15" s="2118"/>
      <c r="M15" s="2116">
        <f>VLOOKUP(D15,'DÍAS EFECTIVOS LABORADOS 2025'!B:O,14,0)</f>
        <v>179</v>
      </c>
      <c r="N15" s="2221">
        <f>+ROUND(VLOOKUP(D15,'INGRESOS 2025'!$B$7:$V$159,21,0),2)</f>
        <v>82758.7</v>
      </c>
      <c r="O15" s="2119" t="s">
        <v>89</v>
      </c>
      <c r="P15" s="2119">
        <f t="shared" si="1"/>
        <v>8812.5866104312699</v>
      </c>
      <c r="Q15" s="2119">
        <f t="shared" si="0"/>
        <v>8220.210972010027</v>
      </c>
      <c r="R15" s="2120">
        <f t="shared" si="2"/>
        <v>17032.8</v>
      </c>
      <c r="S15" s="2120"/>
      <c r="T15" s="2119"/>
      <c r="U15" s="2119"/>
      <c r="V15" s="2121">
        <f t="shared" si="3"/>
        <v>17032.8</v>
      </c>
      <c r="W15" s="20"/>
      <c r="X15" s="20"/>
      <c r="Y15" s="74"/>
      <c r="Z15" s="2147" t="e">
        <f>VLOOKUP(D15,'[1]0220262'!$E$12:$AD$94,26,0)</f>
        <v>#N/A</v>
      </c>
      <c r="AA15" s="185"/>
      <c r="AC15" s="35"/>
      <c r="AD15" s="35"/>
      <c r="AE15" s="35"/>
      <c r="AF15" s="4"/>
      <c r="AG15" s="37"/>
      <c r="AH15" s="37"/>
      <c r="AJ15" s="38"/>
    </row>
    <row r="16" spans="1:36">
      <c r="A16" s="159"/>
      <c r="B16" s="159"/>
      <c r="C16" s="2116">
        <v>10</v>
      </c>
      <c r="D16" s="2117" t="s">
        <v>52</v>
      </c>
      <c r="E16" s="2117" t="s">
        <v>53</v>
      </c>
      <c r="F16" s="1860" t="s">
        <v>239</v>
      </c>
      <c r="G16" s="1860" t="s">
        <v>486</v>
      </c>
      <c r="H16" s="1860" t="s">
        <v>459</v>
      </c>
      <c r="I16" s="2118">
        <f>VLOOKUP(D16,'DÍAS EFECTIVOS LABORADOS 2025'!B:F,3,0)</f>
        <v>43070</v>
      </c>
      <c r="J16" s="2118"/>
      <c r="K16" s="2118"/>
      <c r="L16" s="2118"/>
      <c r="M16" s="2116">
        <f>VLOOKUP(D16,'DÍAS EFECTIVOS LABORADOS 2025'!B:O,14,0)</f>
        <v>240</v>
      </c>
      <c r="N16" s="2221">
        <f>+ROUND(VLOOKUP(D16,'INGRESOS 2025'!$B$7:$V$159,21,0),2)</f>
        <v>62197.96</v>
      </c>
      <c r="O16" s="2119" t="s">
        <v>24</v>
      </c>
      <c r="P16" s="2119">
        <f t="shared" si="1"/>
        <v>11815.758583818464</v>
      </c>
      <c r="Q16" s="2119">
        <f t="shared" si="0"/>
        <v>6177.965014296271</v>
      </c>
      <c r="R16" s="2120">
        <f t="shared" si="2"/>
        <v>17993.72</v>
      </c>
      <c r="S16" s="2120">
        <f>ROUND(HLOOKUP(D16,'5ta'!$C$7:$CF$118,112,0),2)</f>
        <v>2161.89</v>
      </c>
      <c r="T16" s="2119"/>
      <c r="U16" s="2119"/>
      <c r="V16" s="2121">
        <f t="shared" si="3"/>
        <v>15831.83</v>
      </c>
      <c r="W16" s="20"/>
      <c r="X16" s="20" t="b">
        <f>HLOOKUP(D16,'5ta'!$C$7:$CG$139,133,0)</f>
        <v>0</v>
      </c>
      <c r="Y16" s="74" t="str">
        <f>HLOOKUP(D16,'5ta'!$C$7:$CF$145,134,0)</f>
        <v>08% - 14%</v>
      </c>
      <c r="Z16" s="2147">
        <f>VLOOKUP(D16,'[1]0220262'!$E$12:$AD$94,26,0)</f>
        <v>0</v>
      </c>
      <c r="AA16" s="185"/>
      <c r="AB16" s="2" t="str">
        <f>VLOOKUP(D16,'[2]Archivo Excel Haberes Input'!$K$11:$K$80,1,0)</f>
        <v>10346719</v>
      </c>
      <c r="AC16" s="35"/>
      <c r="AD16" s="35"/>
      <c r="AE16" s="35"/>
      <c r="AF16" s="4"/>
      <c r="AG16" s="37"/>
      <c r="AH16" s="37"/>
      <c r="AJ16" s="38"/>
    </row>
    <row r="17" spans="1:36">
      <c r="A17" s="159"/>
      <c r="B17" s="159"/>
      <c r="C17" s="2116">
        <v>11</v>
      </c>
      <c r="D17" s="2117" t="s">
        <v>55</v>
      </c>
      <c r="E17" s="2117" t="s">
        <v>56</v>
      </c>
      <c r="F17" s="1860" t="s">
        <v>1211</v>
      </c>
      <c r="G17" s="1860" t="s">
        <v>478</v>
      </c>
      <c r="H17" s="1860" t="s">
        <v>478</v>
      </c>
      <c r="I17" s="2118">
        <f>VLOOKUP(D17,'DÍAS EFECTIVOS LABORADOS 2025'!B:F,3,0)</f>
        <v>43382</v>
      </c>
      <c r="J17" s="2118"/>
      <c r="K17" s="2118"/>
      <c r="L17" s="2118"/>
      <c r="M17" s="2116">
        <f>VLOOKUP(D17,'DÍAS EFECTIVOS LABORADOS 2025'!B:O,14,0)</f>
        <v>239</v>
      </c>
      <c r="N17" s="2221">
        <f>+ROUND(VLOOKUP(D17,'INGRESOS 2025'!$B$7:$V$159,21,0),2)</f>
        <v>116634.4</v>
      </c>
      <c r="O17" s="2119" t="s">
        <v>24</v>
      </c>
      <c r="P17" s="2119">
        <f t="shared" si="1"/>
        <v>11766.526256385887</v>
      </c>
      <c r="Q17" s="2119">
        <f t="shared" si="0"/>
        <v>11584.998007385404</v>
      </c>
      <c r="R17" s="2120">
        <f t="shared" si="2"/>
        <v>23351.52</v>
      </c>
      <c r="S17" s="2120">
        <f>ROUND(HLOOKUP(D17,'5ta'!$C$7:$CF$118,112,0),2)</f>
        <v>3269.21</v>
      </c>
      <c r="T17" s="2119"/>
      <c r="U17" s="2119"/>
      <c r="V17" s="2121">
        <f t="shared" si="3"/>
        <v>20082.310000000001</v>
      </c>
      <c r="W17" s="20">
        <f t="shared" ref="W17:W18" si="5">+Y17*R17-S17</f>
        <v>2.8000000002066372E-3</v>
      </c>
      <c r="X17" s="20" t="b">
        <f>HLOOKUP(D17,'5ta'!$C$7:$CG$139,133,0)</f>
        <v>1</v>
      </c>
      <c r="Y17" s="74">
        <f>HLOOKUP(D17,'5ta'!$C$7:$CF$135,129,0)</f>
        <v>0.14000000000000001</v>
      </c>
      <c r="Z17" s="2147">
        <f>VLOOKUP(D17,'[1]0220262'!$E$12:$AD$94,26,0)</f>
        <v>0</v>
      </c>
      <c r="AA17" s="185"/>
      <c r="AB17" s="2" t="str">
        <f>VLOOKUP(D17,'[2]Archivo Excel Haberes Input'!$K$11:$K$80,1,0)</f>
        <v>10725704</v>
      </c>
      <c r="AC17" s="35"/>
      <c r="AD17" s="35"/>
      <c r="AE17" s="35"/>
      <c r="AF17" s="4"/>
      <c r="AG17" s="37"/>
      <c r="AH17" s="37"/>
      <c r="AJ17" s="38"/>
    </row>
    <row r="18" spans="1:36">
      <c r="A18" s="159"/>
      <c r="B18" s="159"/>
      <c r="C18" s="2116">
        <v>12</v>
      </c>
      <c r="D18" s="2117" t="s">
        <v>58</v>
      </c>
      <c r="E18" s="2117" t="s">
        <v>59</v>
      </c>
      <c r="F18" s="1860" t="s">
        <v>240</v>
      </c>
      <c r="G18" s="1860" t="s">
        <v>486</v>
      </c>
      <c r="H18" s="1860" t="s">
        <v>459</v>
      </c>
      <c r="I18" s="2118">
        <f>VLOOKUP(D18,'DÍAS EFECTIVOS LABORADOS 2025'!B:F,3,0)</f>
        <v>42985</v>
      </c>
      <c r="J18" s="2118"/>
      <c r="K18" s="2118"/>
      <c r="L18" s="2118"/>
      <c r="M18" s="2116">
        <f>VLOOKUP(D18,'DÍAS EFECTIVOS LABORADOS 2025'!B:O,14,0)</f>
        <v>238</v>
      </c>
      <c r="N18" s="2221">
        <f>+ROUND(VLOOKUP(D18,'INGRESOS 2025'!$B$7:$V$159,21,0),2)</f>
        <v>113138.07</v>
      </c>
      <c r="O18" s="2119" t="s">
        <v>24</v>
      </c>
      <c r="P18" s="2119">
        <f t="shared" si="1"/>
        <v>11717.29392895331</v>
      </c>
      <c r="Q18" s="2119">
        <f t="shared" si="0"/>
        <v>11237.716449944703</v>
      </c>
      <c r="R18" s="2120">
        <f t="shared" si="2"/>
        <v>22955.01</v>
      </c>
      <c r="S18" s="2120">
        <f>ROUND(HLOOKUP(D18,'5ta'!$C$7:$CF$118,112,0),2)</f>
        <v>3213.7</v>
      </c>
      <c r="T18" s="2119"/>
      <c r="U18" s="2119"/>
      <c r="V18" s="2121">
        <f t="shared" si="3"/>
        <v>19741.310000000001</v>
      </c>
      <c r="W18" s="20">
        <f t="shared" si="5"/>
        <v>1.4000000001033186E-3</v>
      </c>
      <c r="X18" s="20" t="b">
        <f>HLOOKUP(D18,'5ta'!$C$7:$CG$139,133,0)</f>
        <v>1</v>
      </c>
      <c r="Y18" s="74">
        <f>HLOOKUP(D18,'5ta'!$C$7:$CF$135,129,0)</f>
        <v>0.14000000000000001</v>
      </c>
      <c r="Z18" s="2147">
        <f>VLOOKUP(D18,'[1]0220262'!$E$12:$AD$94,26,0)</f>
        <v>0</v>
      </c>
      <c r="AA18" s="185"/>
      <c r="AB18" s="2" t="str">
        <f>VLOOKUP(D18,'[2]Archivo Excel Haberes Input'!$K$11:$K$80,1,0)</f>
        <v>25710966</v>
      </c>
      <c r="AC18" s="35"/>
      <c r="AD18" s="35"/>
      <c r="AE18" s="35"/>
      <c r="AF18" s="4"/>
      <c r="AG18" s="37"/>
      <c r="AH18" s="37"/>
      <c r="AJ18" s="38"/>
    </row>
    <row r="19" spans="1:36">
      <c r="A19" s="159"/>
      <c r="B19" s="159"/>
      <c r="C19" s="2116">
        <v>13</v>
      </c>
      <c r="D19" s="2117" t="s">
        <v>61</v>
      </c>
      <c r="E19" s="2117" t="s">
        <v>62</v>
      </c>
      <c r="F19" s="1860" t="s">
        <v>1212</v>
      </c>
      <c r="G19" s="1860" t="s">
        <v>478</v>
      </c>
      <c r="H19" s="1860" t="s">
        <v>478</v>
      </c>
      <c r="I19" s="2118">
        <f>VLOOKUP(D19,'DÍAS EFECTIVOS LABORADOS 2025'!B:F,3,0)</f>
        <v>44677</v>
      </c>
      <c r="J19" s="2118"/>
      <c r="K19" s="2118"/>
      <c r="L19" s="2118"/>
      <c r="M19" s="2116">
        <f>VLOOKUP(D19,'DÍAS EFECTIVOS LABORADOS 2025'!B:O,14,0)</f>
        <v>219</v>
      </c>
      <c r="N19" s="2221">
        <f>+ROUND(VLOOKUP(D19,'INGRESOS 2025'!$B$7:$V$159,21,0),2)</f>
        <v>30225.82</v>
      </c>
      <c r="O19" s="2119" t="s">
        <v>24</v>
      </c>
      <c r="P19" s="2119">
        <f t="shared" si="1"/>
        <v>10781.879707734348</v>
      </c>
      <c r="Q19" s="2119">
        <f t="shared" si="0"/>
        <v>3002.253747364327</v>
      </c>
      <c r="R19" s="2120">
        <f t="shared" si="2"/>
        <v>13784.13</v>
      </c>
      <c r="S19" s="2120">
        <f>ROUND(HLOOKUP(D19,'5ta'!$C$7:$CF$118,112,0),2)</f>
        <v>203.01</v>
      </c>
      <c r="T19" s="2119"/>
      <c r="U19" s="2119"/>
      <c r="V19" s="2121">
        <f t="shared" si="3"/>
        <v>13581.12</v>
      </c>
      <c r="W19" s="20"/>
      <c r="X19" s="20" t="b">
        <f>HLOOKUP(D19,'5ta'!$C$7:$CG$139,133,0)</f>
        <v>0</v>
      </c>
      <c r="Y19" s="74" t="str">
        <f>HLOOKUP(D19,'5ta'!$C$7:$CF$145,134,0)</f>
        <v>00% - 08%</v>
      </c>
      <c r="Z19" s="2147">
        <f>VLOOKUP(D19,'[1]0220262'!$E$12:$AD$94,26,0)</f>
        <v>0</v>
      </c>
      <c r="AA19" s="185"/>
      <c r="AB19" s="2" t="str">
        <f>VLOOKUP(D19,'[2]Archivo Excel Haberes Input'!$K$11:$K$80,1,0)</f>
        <v>25769631</v>
      </c>
      <c r="AC19" s="35"/>
      <c r="AD19" s="35"/>
      <c r="AE19" s="35"/>
      <c r="AF19" s="4"/>
      <c r="AG19" s="37"/>
      <c r="AH19" s="37"/>
      <c r="AJ19" s="38"/>
    </row>
    <row r="20" spans="1:36">
      <c r="A20" s="159"/>
      <c r="B20" s="159"/>
      <c r="C20" s="2116">
        <v>14</v>
      </c>
      <c r="D20" s="2117" t="s">
        <v>64</v>
      </c>
      <c r="E20" s="2117" t="s">
        <v>65</v>
      </c>
      <c r="F20" s="1860" t="s">
        <v>242</v>
      </c>
      <c r="G20" s="1860" t="s">
        <v>552</v>
      </c>
      <c r="H20" s="1860" t="s">
        <v>459</v>
      </c>
      <c r="I20" s="2118">
        <f>VLOOKUP(D20,'DÍAS EFECTIVOS LABORADOS 2025'!B:F,3,0)</f>
        <v>44111</v>
      </c>
      <c r="J20" s="2118"/>
      <c r="K20" s="2118"/>
      <c r="L20" s="2118"/>
      <c r="M20" s="2116">
        <f>VLOOKUP(D20,'DÍAS EFECTIVOS LABORADOS 2025'!B:O,14,0)</f>
        <v>226</v>
      </c>
      <c r="N20" s="2221">
        <f>+ROUND(VLOOKUP(D20,'INGRESOS 2025'!$B$7:$V$159,21,0),2)</f>
        <v>54262.99</v>
      </c>
      <c r="O20" s="2119" t="s">
        <v>24</v>
      </c>
      <c r="P20" s="2119">
        <f t="shared" si="1"/>
        <v>11126.505999762387</v>
      </c>
      <c r="Q20" s="2119">
        <f t="shared" si="0"/>
        <v>5389.8046461830645</v>
      </c>
      <c r="R20" s="2120">
        <f t="shared" si="2"/>
        <v>16516.310000000001</v>
      </c>
      <c r="S20" s="2120">
        <f>ROUND(HLOOKUP(D20,'5ta'!$C$7:$CF$118,112,0),2)</f>
        <v>1505.33</v>
      </c>
      <c r="T20" s="2119"/>
      <c r="U20" s="2119"/>
      <c r="V20" s="2121">
        <f t="shared" si="3"/>
        <v>15010.98</v>
      </c>
      <c r="W20" s="20"/>
      <c r="X20" s="20" t="b">
        <f>HLOOKUP(D20,'5ta'!$C$7:$CG$139,133,0)</f>
        <v>0</v>
      </c>
      <c r="Y20" s="74" t="str">
        <f>HLOOKUP(D20,'5ta'!$C$7:$CF$145,134,0)</f>
        <v>08% - 14%</v>
      </c>
      <c r="Z20" s="2147">
        <f>VLOOKUP(D20,'[1]0220262'!$E$12:$AD$94,26,0)</f>
        <v>0</v>
      </c>
      <c r="AA20" s="185"/>
      <c r="AB20" s="2" t="str">
        <f>VLOOKUP(D20,'[2]Archivo Excel Haberes Input'!$K$11:$K$80,1,0)</f>
        <v>25828090</v>
      </c>
      <c r="AC20" s="35"/>
      <c r="AD20" s="35"/>
      <c r="AE20" s="35"/>
      <c r="AF20" s="4"/>
      <c r="AG20" s="37"/>
      <c r="AH20" s="37"/>
      <c r="AJ20" s="38"/>
    </row>
    <row r="21" spans="1:36">
      <c r="A21" s="159"/>
      <c r="B21" s="159"/>
      <c r="C21" s="2116">
        <v>15</v>
      </c>
      <c r="D21" s="2117" t="s">
        <v>67</v>
      </c>
      <c r="E21" s="2117" t="s">
        <v>68</v>
      </c>
      <c r="F21" s="1860" t="s">
        <v>243</v>
      </c>
      <c r="G21" s="1860" t="s">
        <v>488</v>
      </c>
      <c r="H21" s="1860" t="s">
        <v>459</v>
      </c>
      <c r="I21" s="2118">
        <f>VLOOKUP(D21,'DÍAS EFECTIVOS LABORADOS 2025'!B:F,3,0)</f>
        <v>42985</v>
      </c>
      <c r="J21" s="2118"/>
      <c r="K21" s="2118"/>
      <c r="L21" s="2118"/>
      <c r="M21" s="2116">
        <f>VLOOKUP(D21,'DÍAS EFECTIVOS LABORADOS 2025'!B:O,14,0)</f>
        <v>214</v>
      </c>
      <c r="N21" s="2221">
        <f>+ROUND(VLOOKUP(D21,'INGRESOS 2025'!$B$7:$V$159,21,0),2)</f>
        <v>76929.63</v>
      </c>
      <c r="O21" s="2119" t="s">
        <v>24</v>
      </c>
      <c r="P21" s="2119">
        <f t="shared" si="1"/>
        <v>10535.718070571464</v>
      </c>
      <c r="Q21" s="2119">
        <f t="shared" si="0"/>
        <v>7641.2242893940074</v>
      </c>
      <c r="R21" s="2120">
        <f t="shared" si="2"/>
        <v>18176.939999999999</v>
      </c>
      <c r="S21" s="2120">
        <f>ROUND(HLOOKUP(D21,'5ta'!$C$7:$CF$118,112,0),2)</f>
        <v>2544.77</v>
      </c>
      <c r="T21" s="2119"/>
      <c r="U21" s="2119"/>
      <c r="V21" s="2121">
        <f t="shared" si="3"/>
        <v>15632.17</v>
      </c>
      <c r="W21" s="20">
        <f>+Y21*R21-S21</f>
        <v>1.6000000000531145E-3</v>
      </c>
      <c r="X21" s="20" t="b">
        <f>HLOOKUP(D21,'5ta'!$C$7:$CG$139,133,0)</f>
        <v>1</v>
      </c>
      <c r="Y21" s="74">
        <f>HLOOKUP(D21,'5ta'!$C$7:$CF$135,129,0)</f>
        <v>0.14000000000000001</v>
      </c>
      <c r="Z21" s="2147">
        <f>VLOOKUP(D21,'[1]0220262'!$E$12:$AD$94,26,0)</f>
        <v>0</v>
      </c>
      <c r="AA21" s="185"/>
      <c r="AB21" s="2" t="str">
        <f>VLOOKUP(D21,'[2]Archivo Excel Haberes Input'!$K$11:$K$80,1,0)</f>
        <v>40508445</v>
      </c>
      <c r="AC21" s="35"/>
      <c r="AD21" s="35"/>
      <c r="AE21" s="35"/>
      <c r="AF21" s="4"/>
      <c r="AG21" s="37"/>
      <c r="AH21" s="37"/>
      <c r="AJ21" s="38"/>
    </row>
    <row r="22" spans="1:36">
      <c r="A22" s="159"/>
      <c r="B22" s="159"/>
      <c r="C22" s="2116">
        <v>16</v>
      </c>
      <c r="D22" s="2117" t="s">
        <v>70</v>
      </c>
      <c r="E22" s="2117" t="s">
        <v>71</v>
      </c>
      <c r="F22" s="1860" t="s">
        <v>244</v>
      </c>
      <c r="G22" s="1860" t="s">
        <v>474</v>
      </c>
      <c r="H22" s="1860" t="s">
        <v>472</v>
      </c>
      <c r="I22" s="2118">
        <f>VLOOKUP(D22,'DÍAS EFECTIVOS LABORADOS 2025'!B:F,3,0)</f>
        <v>42985</v>
      </c>
      <c r="J22" s="2118"/>
      <c r="K22" s="2118"/>
      <c r="L22" s="2118"/>
      <c r="M22" s="2116">
        <f>VLOOKUP(D22,'DÍAS EFECTIVOS LABORADOS 2025'!B:O,14,0)</f>
        <v>232</v>
      </c>
      <c r="N22" s="2221">
        <f>+ROUND(VLOOKUP(D22,'INGRESOS 2025'!$B$7:$V$159,21,0),2)</f>
        <v>154154.13</v>
      </c>
      <c r="O22" s="2119" t="s">
        <v>24</v>
      </c>
      <c r="P22" s="2119">
        <f t="shared" si="1"/>
        <v>11421.899964357848</v>
      </c>
      <c r="Q22" s="2119">
        <f t="shared" si="0"/>
        <v>15311.737265165599</v>
      </c>
      <c r="R22" s="2120">
        <f t="shared" si="2"/>
        <v>26733.64</v>
      </c>
      <c r="S22" s="2120">
        <f>ROUND(HLOOKUP(D22,'5ta'!$C$7:$CF$118,112,0),2)</f>
        <v>4378.8100000000004</v>
      </c>
      <c r="T22" s="2119"/>
      <c r="U22" s="2119"/>
      <c r="V22" s="2121">
        <f t="shared" si="3"/>
        <v>22354.83</v>
      </c>
      <c r="W22" s="20"/>
      <c r="X22" s="20" t="b">
        <f>HLOOKUP(D22,'5ta'!$C$7:$CG$139,133,0)</f>
        <v>0</v>
      </c>
      <c r="Y22" s="74" t="str">
        <f>HLOOKUP(D22,'5ta'!$C$7:$CF$145,134,0)</f>
        <v>14% - 17%</v>
      </c>
      <c r="Z22" s="2147">
        <f>VLOOKUP(D22,'[1]0220262'!$E$12:$AD$94,26,0)</f>
        <v>0</v>
      </c>
      <c r="AA22" s="185"/>
      <c r="AB22" s="2" t="str">
        <f>VLOOKUP(D22,'[2]Archivo Excel Haberes Input'!$K$11:$K$80,1,0)</f>
        <v>40537272</v>
      </c>
      <c r="AC22" s="35"/>
      <c r="AD22" s="35"/>
      <c r="AE22" s="35"/>
      <c r="AF22" s="4"/>
      <c r="AG22" s="37"/>
      <c r="AH22" s="37"/>
      <c r="AJ22" s="38"/>
    </row>
    <row r="23" spans="1:36">
      <c r="A23" s="159"/>
      <c r="B23" s="159"/>
      <c r="C23" s="2116">
        <v>17</v>
      </c>
      <c r="D23" s="2117" t="s">
        <v>201</v>
      </c>
      <c r="E23" s="2117" t="s">
        <v>202</v>
      </c>
      <c r="F23" s="1860" t="s">
        <v>289</v>
      </c>
      <c r="G23" s="1860" t="s">
        <v>537</v>
      </c>
      <c r="H23" s="1860" t="s">
        <v>478</v>
      </c>
      <c r="I23" s="2118">
        <f>VLOOKUP(D23,'DÍAS EFECTIVOS LABORADOS 2025'!B:F,3,0)</f>
        <v>45481</v>
      </c>
      <c r="J23" s="2118"/>
      <c r="K23" s="2118"/>
      <c r="L23" s="2118"/>
      <c r="M23" s="2116">
        <f>VLOOKUP(D23,'DÍAS EFECTIVOS LABORADOS 2025'!B:O,14,0)</f>
        <v>237</v>
      </c>
      <c r="N23" s="2221">
        <f>+ROUND(VLOOKUP(D23,'INGRESOS 2025'!$B$7:$V$159,21,0),2)</f>
        <v>87323.01</v>
      </c>
      <c r="O23" s="2119" t="s">
        <v>24</v>
      </c>
      <c r="P23" s="2119">
        <f t="shared" si="1"/>
        <v>11668.061601520732</v>
      </c>
      <c r="Q23" s="2119">
        <f t="shared" si="0"/>
        <v>8673.5722638337884</v>
      </c>
      <c r="R23" s="2120">
        <f t="shared" si="2"/>
        <v>20341.63</v>
      </c>
      <c r="S23" s="2120">
        <f>ROUND(HLOOKUP(D23,'5ta'!$C$7:$CF$118,112,0),2)</f>
        <v>2847.83</v>
      </c>
      <c r="T23" s="2119"/>
      <c r="U23" s="2119"/>
      <c r="V23" s="2121">
        <f t="shared" si="3"/>
        <v>17493.8</v>
      </c>
      <c r="W23" s="20">
        <f>+Y23*R23-S23</f>
        <v>-1.799999999548163E-3</v>
      </c>
      <c r="X23" s="20" t="b">
        <f>HLOOKUP(D23,'5ta'!$C$7:$CG$139,133,0)</f>
        <v>1</v>
      </c>
      <c r="Y23" s="74">
        <f>HLOOKUP(D23,'5ta'!$C$7:$CF$135,129,0)</f>
        <v>0.14000000000000001</v>
      </c>
      <c r="Z23" s="2147">
        <f>VLOOKUP(D23,'[1]0220262'!$E$12:$AD$94,26,0)</f>
        <v>0</v>
      </c>
      <c r="AA23" s="185"/>
      <c r="AB23" s="2" t="str">
        <f>VLOOKUP(D23,'[2]Archivo Excel Haberes Input'!$K$11:$K$80,1,0)</f>
        <v>41047057</v>
      </c>
      <c r="AC23" s="35"/>
      <c r="AD23" s="35"/>
      <c r="AE23" s="35"/>
      <c r="AF23" s="4"/>
      <c r="AG23" s="37"/>
      <c r="AH23" s="37"/>
      <c r="AJ23" s="38"/>
    </row>
    <row r="24" spans="1:36">
      <c r="A24" s="159"/>
      <c r="B24" s="159"/>
      <c r="C24" s="2116">
        <v>18</v>
      </c>
      <c r="D24" s="2117" t="s">
        <v>73</v>
      </c>
      <c r="E24" s="2117" t="s">
        <v>74</v>
      </c>
      <c r="F24" s="2222"/>
      <c r="G24" s="2222"/>
      <c r="H24" s="2222"/>
      <c r="I24" s="2118">
        <f>VLOOKUP(D24,'DÍAS EFECTIVOS LABORADOS 2025'!B:F,3,0)</f>
        <v>44986</v>
      </c>
      <c r="J24" s="2118">
        <f>VLOOKUP(D24,'DÍAS EFECTIVOS LABORADOS 2025'!B:F,5,0)</f>
        <v>45748</v>
      </c>
      <c r="K24" s="2118"/>
      <c r="L24" s="2118"/>
      <c r="M24" s="2116">
        <f>VLOOKUP(D24,'DÍAS EFECTIVOS LABORADOS 2025'!B:O,14,0)</f>
        <v>49</v>
      </c>
      <c r="N24" s="2221">
        <f>+ROUND(VLOOKUP(D24,'INGRESOS 2025'!$B$7:$V$159,21,0),2)</f>
        <v>29573.67</v>
      </c>
      <c r="O24" s="2119" t="s">
        <v>89</v>
      </c>
      <c r="P24" s="2119">
        <f t="shared" si="1"/>
        <v>2412.3840441962698</v>
      </c>
      <c r="Q24" s="2119">
        <f t="shared" si="0"/>
        <v>2937.4773482015039</v>
      </c>
      <c r="R24" s="2120">
        <f t="shared" si="2"/>
        <v>5349.86</v>
      </c>
      <c r="S24" s="2120"/>
      <c r="T24" s="2119"/>
      <c r="U24" s="2119"/>
      <c r="V24" s="2121">
        <f t="shared" si="3"/>
        <v>5349.86</v>
      </c>
      <c r="W24" s="20"/>
      <c r="X24" s="20"/>
      <c r="Y24" s="74"/>
      <c r="Z24" s="2147" t="e">
        <f>VLOOKUP(D24,'[1]0220262'!$E$12:$AD$94,26,0)</f>
        <v>#N/A</v>
      </c>
      <c r="AA24" s="185"/>
      <c r="AC24" s="35"/>
      <c r="AD24" s="35"/>
      <c r="AE24" s="35"/>
      <c r="AF24" s="4"/>
      <c r="AG24" s="37"/>
      <c r="AH24" s="37"/>
      <c r="AJ24" s="38"/>
    </row>
    <row r="25" spans="1:36">
      <c r="A25" s="159"/>
      <c r="B25" s="159"/>
      <c r="C25" s="2116">
        <v>19</v>
      </c>
      <c r="D25" s="2117" t="s">
        <v>76</v>
      </c>
      <c r="E25" s="2117" t="s">
        <v>77</v>
      </c>
      <c r="F25" s="1860" t="s">
        <v>633</v>
      </c>
      <c r="G25" s="1860" t="s">
        <v>537</v>
      </c>
      <c r="H25" s="1860" t="s">
        <v>478</v>
      </c>
      <c r="I25" s="2118">
        <f>VLOOKUP(D25,'DÍAS EFECTIVOS LABORADOS 2025'!B:F,3,0)</f>
        <v>45181</v>
      </c>
      <c r="J25" s="2118"/>
      <c r="K25" s="2118"/>
      <c r="L25" s="2118"/>
      <c r="M25" s="2116">
        <f>VLOOKUP(D25,'DÍAS EFECTIVOS LABORADOS 2025'!B:O,14,0)</f>
        <v>227</v>
      </c>
      <c r="N25" s="2221">
        <f>+ROUND(VLOOKUP(D25,'INGRESOS 2025'!$B$7:$V$159,21,0),2)</f>
        <v>95349.71</v>
      </c>
      <c r="O25" s="2119" t="s">
        <v>24</v>
      </c>
      <c r="P25" s="2119">
        <f t="shared" si="1"/>
        <v>11175.738327194964</v>
      </c>
      <c r="Q25" s="2119">
        <f t="shared" si="0"/>
        <v>9470.8439393075823</v>
      </c>
      <c r="R25" s="2120">
        <f t="shared" si="2"/>
        <v>20646.580000000002</v>
      </c>
      <c r="S25" s="2120">
        <f>ROUND(HLOOKUP(D25,'5ta'!$C$7:$CF$118,112,0),2)</f>
        <v>2890.52</v>
      </c>
      <c r="T25" s="2119"/>
      <c r="U25" s="2119"/>
      <c r="V25" s="2121">
        <f t="shared" si="3"/>
        <v>17756.060000000001</v>
      </c>
      <c r="W25" s="20">
        <f t="shared" ref="W25:W26" si="6">+Y25*R25-S25</f>
        <v>1.2000000006082701E-3</v>
      </c>
      <c r="X25" s="20" t="b">
        <f>HLOOKUP(D25,'5ta'!$C$7:$CG$139,133,0)</f>
        <v>1</v>
      </c>
      <c r="Y25" s="74">
        <f>HLOOKUP(D25,'5ta'!$C$7:$CF$135,129,0)</f>
        <v>0.14000000000000001</v>
      </c>
      <c r="Z25" s="2147">
        <f>VLOOKUP(D25,'[1]0220262'!$E$12:$AD$94,26,0)</f>
        <v>0</v>
      </c>
      <c r="AA25" s="185"/>
      <c r="AB25" s="2" t="str">
        <f>VLOOKUP(D25,'[2]Archivo Excel Haberes Input'!$K$11:$K$80,1,0)</f>
        <v>42035890</v>
      </c>
      <c r="AC25" s="35"/>
      <c r="AD25" s="35"/>
      <c r="AE25" s="35"/>
      <c r="AF25" s="4"/>
      <c r="AG25" s="37"/>
      <c r="AH25" s="37"/>
      <c r="AJ25" s="38"/>
    </row>
    <row r="26" spans="1:36">
      <c r="A26" s="159"/>
      <c r="B26" s="159"/>
      <c r="C26" s="2116">
        <v>20</v>
      </c>
      <c r="D26" s="2117" t="s">
        <v>80</v>
      </c>
      <c r="E26" s="2117" t="s">
        <v>81</v>
      </c>
      <c r="F26" s="1860" t="s">
        <v>274</v>
      </c>
      <c r="G26" s="1860" t="s">
        <v>474</v>
      </c>
      <c r="H26" s="1860" t="s">
        <v>472</v>
      </c>
      <c r="I26" s="2118">
        <f>VLOOKUP(D26,'DÍAS EFECTIVOS LABORADOS 2025'!B:F,3,0)</f>
        <v>43252</v>
      </c>
      <c r="J26" s="2118"/>
      <c r="K26" s="2118"/>
      <c r="L26" s="2118"/>
      <c r="M26" s="2116">
        <f>VLOOKUP(D26,'DÍAS EFECTIVOS LABORADOS 2025'!B:O,14,0)</f>
        <v>238</v>
      </c>
      <c r="N26" s="2221">
        <f>+ROUND(VLOOKUP(D26,'INGRESOS 2025'!$B$7:$V$159,21,0),2)</f>
        <v>65356.07</v>
      </c>
      <c r="O26" s="2119" t="s">
        <v>24</v>
      </c>
      <c r="P26" s="2119">
        <f t="shared" si="1"/>
        <v>11717.29392895331</v>
      </c>
      <c r="Q26" s="2119">
        <f t="shared" si="0"/>
        <v>6491.6520402260476</v>
      </c>
      <c r="R26" s="2120">
        <f t="shared" si="2"/>
        <v>18208.95</v>
      </c>
      <c r="S26" s="2120">
        <f>ROUND(HLOOKUP(D26,'5ta'!$C$7:$CF$118,112,0),2)</f>
        <v>2549.25</v>
      </c>
      <c r="T26" s="2119"/>
      <c r="U26" s="2119"/>
      <c r="V26" s="2121">
        <f t="shared" si="3"/>
        <v>15659.7</v>
      </c>
      <c r="W26" s="20">
        <f t="shared" si="6"/>
        <v>3.0000000001564331E-3</v>
      </c>
      <c r="X26" s="20" t="b">
        <f>HLOOKUP(D26,'5ta'!$C$7:$CG$139,133,0)</f>
        <v>1</v>
      </c>
      <c r="Y26" s="74">
        <f>HLOOKUP(D26,'5ta'!$C$7:$CF$135,129,0)</f>
        <v>0.14000000000000001</v>
      </c>
      <c r="Z26" s="2147">
        <f>VLOOKUP(D26,'[1]0220262'!$E$12:$AD$94,26,0)</f>
        <v>0</v>
      </c>
      <c r="AA26" s="185"/>
      <c r="AB26" s="2" t="str">
        <f>VLOOKUP(D26,'[2]Archivo Excel Haberes Input'!$K$11:$K$80,1,0)</f>
        <v>42168737</v>
      </c>
      <c r="AC26" s="35"/>
      <c r="AD26" s="35"/>
      <c r="AE26" s="35"/>
      <c r="AF26" s="4"/>
      <c r="AG26" s="37"/>
      <c r="AH26" s="37"/>
      <c r="AJ26" s="38"/>
    </row>
    <row r="27" spans="1:36">
      <c r="A27" s="159"/>
      <c r="B27" s="159"/>
      <c r="C27" s="2116">
        <v>21</v>
      </c>
      <c r="D27" s="2117" t="s">
        <v>83</v>
      </c>
      <c r="E27" s="2117" t="s">
        <v>84</v>
      </c>
      <c r="F27" s="2222"/>
      <c r="G27" s="2222"/>
      <c r="H27" s="2222"/>
      <c r="I27" s="2118">
        <f>VLOOKUP(D27,'DÍAS EFECTIVOS LABORADOS 2025'!B:F,3,0)</f>
        <v>43900</v>
      </c>
      <c r="J27" s="2118">
        <f>VLOOKUP(D27,'DÍAS EFECTIVOS LABORADOS 2025'!B:F,5,0)</f>
        <v>45747</v>
      </c>
      <c r="K27" s="2118"/>
      <c r="L27" s="2118"/>
      <c r="M27" s="2116">
        <f>VLOOKUP(D27,'DÍAS EFECTIVOS LABORADOS 2025'!B:O,14,0)</f>
        <v>63</v>
      </c>
      <c r="N27" s="2221">
        <f>+ROUND(VLOOKUP(D27,'INGRESOS 2025'!$B$7:$V$159,21,0),2)</f>
        <v>75354.759999999995</v>
      </c>
      <c r="O27" s="2119" t="s">
        <v>89</v>
      </c>
      <c r="P27" s="2119">
        <f t="shared" si="1"/>
        <v>3101.6366282523468</v>
      </c>
      <c r="Q27" s="2119">
        <f t="shared" si="0"/>
        <v>7484.7964618243441</v>
      </c>
      <c r="R27" s="2120">
        <f t="shared" si="2"/>
        <v>10586.43</v>
      </c>
      <c r="S27" s="2120"/>
      <c r="T27" s="2119"/>
      <c r="U27" s="2119"/>
      <c r="V27" s="2121">
        <f t="shared" si="3"/>
        <v>10586.43</v>
      </c>
      <c r="W27" s="20"/>
      <c r="X27" s="20"/>
      <c r="Y27" s="74"/>
      <c r="Z27" s="2147" t="e">
        <f>VLOOKUP(D27,'[1]0220262'!$E$12:$AD$94,26,0)</f>
        <v>#N/A</v>
      </c>
      <c r="AA27" s="185"/>
      <c r="AC27" s="35"/>
      <c r="AD27" s="35"/>
      <c r="AE27" s="35"/>
      <c r="AF27" s="4"/>
      <c r="AG27" s="37"/>
      <c r="AH27" s="37"/>
      <c r="AJ27" s="38"/>
    </row>
    <row r="28" spans="1:36">
      <c r="A28" s="159"/>
      <c r="B28" s="159"/>
      <c r="C28" s="2116">
        <v>22</v>
      </c>
      <c r="D28" s="2117" t="s">
        <v>86</v>
      </c>
      <c r="E28" s="2117" t="s">
        <v>87</v>
      </c>
      <c r="F28" s="1860" t="s">
        <v>249</v>
      </c>
      <c r="G28" s="1860" t="s">
        <v>453</v>
      </c>
      <c r="H28" s="1860" t="s">
        <v>459</v>
      </c>
      <c r="I28" s="2118">
        <f>VLOOKUP(D28,'DÍAS EFECTIVOS LABORADOS 2025'!B:F,3,0)</f>
        <v>43222</v>
      </c>
      <c r="J28" s="2118"/>
      <c r="K28" s="2118"/>
      <c r="L28" s="2118"/>
      <c r="M28" s="2116">
        <f>VLOOKUP(D28,'DÍAS EFECTIVOS LABORADOS 2025'!B:O,14,0)</f>
        <v>229</v>
      </c>
      <c r="N28" s="2221">
        <f>+ROUND(VLOOKUP(D28,'INGRESOS 2025'!$B$7:$V$159,21,0),2)</f>
        <v>46483.98</v>
      </c>
      <c r="O28" s="2119" t="s">
        <v>24</v>
      </c>
      <c r="P28" s="2119">
        <f t="shared" si="1"/>
        <v>11274.202982060116</v>
      </c>
      <c r="Q28" s="2119">
        <f t="shared" si="0"/>
        <v>4617.1353878044811</v>
      </c>
      <c r="R28" s="2120">
        <f t="shared" si="2"/>
        <v>15891.34</v>
      </c>
      <c r="S28" s="2120">
        <f>ROUND(HLOOKUP(D28,'5ta'!$C$7:$CF$118,112,0),2)</f>
        <v>1271.31</v>
      </c>
      <c r="T28" s="2119"/>
      <c r="U28" s="2119"/>
      <c r="V28" s="2121">
        <f t="shared" si="3"/>
        <v>14620.03</v>
      </c>
      <c r="W28" s="20">
        <f>+Y28*R28-S28</f>
        <v>-2.7999999999792635E-3</v>
      </c>
      <c r="X28" s="20" t="b">
        <f>HLOOKUP(D28,'5ta'!$C$7:$CG$139,133,0)</f>
        <v>1</v>
      </c>
      <c r="Y28" s="74">
        <f>HLOOKUP(D28,'5ta'!$C$7:$CF$135,129,0)</f>
        <v>0.08</v>
      </c>
      <c r="Z28" s="2147">
        <f>VLOOKUP(D28,'[1]0220262'!$E$12:$AD$94,26,0)</f>
        <v>0</v>
      </c>
      <c r="AA28" s="185"/>
      <c r="AB28" s="2" t="str">
        <f>VLOOKUP(D28,'[2]Archivo Excel Haberes Input'!$K$11:$K$80,1,0)</f>
        <v>42560153</v>
      </c>
      <c r="AC28" s="35"/>
      <c r="AD28" s="35"/>
      <c r="AE28" s="35"/>
      <c r="AF28" s="4"/>
      <c r="AG28" s="37"/>
      <c r="AH28" s="37"/>
      <c r="AJ28" s="38"/>
    </row>
    <row r="29" spans="1:36">
      <c r="A29" s="159"/>
      <c r="B29" s="159"/>
      <c r="C29" s="2116">
        <v>23</v>
      </c>
      <c r="D29" s="2117" t="s">
        <v>90</v>
      </c>
      <c r="E29" s="2117" t="s">
        <v>91</v>
      </c>
      <c r="F29" s="1860" t="s">
        <v>250</v>
      </c>
      <c r="G29" s="1860" t="s">
        <v>478</v>
      </c>
      <c r="H29" s="1860" t="s">
        <v>478</v>
      </c>
      <c r="I29" s="2118">
        <f>VLOOKUP(D29,'DÍAS EFECTIVOS LABORADOS 2025'!B:F,3,0)</f>
        <v>44935</v>
      </c>
      <c r="J29" s="2118"/>
      <c r="K29" s="2118"/>
      <c r="L29" s="2118"/>
      <c r="M29" s="2116">
        <f>VLOOKUP(D29,'DÍAS EFECTIVOS LABORADOS 2025'!B:O,14,0)</f>
        <v>235</v>
      </c>
      <c r="N29" s="2221">
        <f>+ROUND(VLOOKUP(D29,'INGRESOS 2025'!$B$7:$V$159,21,0),2)</f>
        <v>28101.11</v>
      </c>
      <c r="O29" s="2119" t="s">
        <v>24</v>
      </c>
      <c r="P29" s="2119">
        <f t="shared" si="1"/>
        <v>11569.596946655578</v>
      </c>
      <c r="Q29" s="2119">
        <f t="shared" si="0"/>
        <v>2791.2117124563429</v>
      </c>
      <c r="R29" s="2120">
        <f t="shared" si="2"/>
        <v>14360.81</v>
      </c>
      <c r="S29" s="2120">
        <f>ROUND(HLOOKUP(D29,'5ta'!$C$7:$CF$118,112,0),2)</f>
        <v>246.5</v>
      </c>
      <c r="T29" s="2119"/>
      <c r="U29" s="2119"/>
      <c r="V29" s="2121">
        <f t="shared" si="3"/>
        <v>14114.31</v>
      </c>
      <c r="W29" s="20"/>
      <c r="X29" s="20" t="b">
        <f>HLOOKUP(D29,'5ta'!$C$7:$CG$139,133,0)</f>
        <v>0</v>
      </c>
      <c r="Y29" s="74" t="str">
        <f>HLOOKUP(D29,'5ta'!$C$7:$CF$145,134,0)</f>
        <v>00% - 08%</v>
      </c>
      <c r="Z29" s="2147">
        <f>VLOOKUP(D29,'[1]0220262'!$E$12:$AD$94,26,0)</f>
        <v>0</v>
      </c>
      <c r="AA29" s="185"/>
      <c r="AB29" s="2" t="str">
        <f>VLOOKUP(D29,'[2]Archivo Excel Haberes Input'!$K$11:$K$80,1,0)</f>
        <v>42646402</v>
      </c>
      <c r="AC29" s="35"/>
      <c r="AD29" s="35"/>
      <c r="AE29" s="35"/>
      <c r="AF29" s="4"/>
      <c r="AG29" s="37"/>
      <c r="AH29" s="37"/>
      <c r="AJ29" s="38"/>
    </row>
    <row r="30" spans="1:36">
      <c r="A30" s="159"/>
      <c r="B30" s="159"/>
      <c r="C30" s="2116">
        <v>24</v>
      </c>
      <c r="D30" s="2117" t="s">
        <v>214</v>
      </c>
      <c r="E30" s="2117" t="s">
        <v>215</v>
      </c>
      <c r="F30" s="2222"/>
      <c r="G30" s="2222"/>
      <c r="H30" s="2222"/>
      <c r="I30" s="2118">
        <f>VLOOKUP(D30,'DÍAS EFECTIVOS LABORADOS 2025'!B:F,3,0)</f>
        <v>45631</v>
      </c>
      <c r="J30" s="2118">
        <f>VLOOKUP(D30,'DÍAS EFECTIVOS LABORADOS 2025'!B:F,5,0)</f>
        <v>45882</v>
      </c>
      <c r="K30" s="2118"/>
      <c r="L30" s="2118"/>
      <c r="M30" s="2116">
        <f>VLOOKUP(D30,'DÍAS EFECTIVOS LABORADOS 2025'!B:O,14,0)</f>
        <v>152</v>
      </c>
      <c r="N30" s="2221">
        <f>+ROUND(VLOOKUP(D30,'INGRESOS 2025'!$B$7:$V$159,21,0),2)</f>
        <v>38843.4</v>
      </c>
      <c r="O30" s="2119" t="s">
        <v>89</v>
      </c>
      <c r="P30" s="2119">
        <f t="shared" si="1"/>
        <v>7483.3137697516931</v>
      </c>
      <c r="Q30" s="2119">
        <f t="shared" si="0"/>
        <v>3858.2160288909122</v>
      </c>
      <c r="R30" s="2120">
        <f t="shared" si="2"/>
        <v>11341.53</v>
      </c>
      <c r="S30" s="2120"/>
      <c r="T30" s="2119"/>
      <c r="U30" s="2119"/>
      <c r="V30" s="2121">
        <f t="shared" si="3"/>
        <v>11341.53</v>
      </c>
      <c r="W30" s="20"/>
      <c r="X30" s="20"/>
      <c r="Y30" s="74"/>
      <c r="Z30" s="2147" t="e">
        <f>VLOOKUP(D30,'[1]0220262'!$E$12:$AD$94,26,0)</f>
        <v>#N/A</v>
      </c>
      <c r="AA30" s="185"/>
      <c r="AC30" s="35"/>
      <c r="AD30" s="35"/>
      <c r="AE30" s="35"/>
      <c r="AF30" s="4"/>
      <c r="AG30" s="37"/>
      <c r="AH30" s="37"/>
      <c r="AJ30" s="38"/>
    </row>
    <row r="31" spans="1:36">
      <c r="A31" s="159"/>
      <c r="B31" s="159"/>
      <c r="C31" s="2116">
        <v>25</v>
      </c>
      <c r="D31" s="2117" t="s">
        <v>93</v>
      </c>
      <c r="E31" s="2117" t="s">
        <v>94</v>
      </c>
      <c r="F31" s="1860" t="s">
        <v>928</v>
      </c>
      <c r="G31" s="1860" t="s">
        <v>486</v>
      </c>
      <c r="H31" s="1860" t="s">
        <v>459</v>
      </c>
      <c r="I31" s="2118">
        <f>VLOOKUP(D31,'DÍAS EFECTIVOS LABORADOS 2025'!B:F,3,0)</f>
        <v>43206</v>
      </c>
      <c r="J31" s="2118"/>
      <c r="K31" s="2118"/>
      <c r="L31" s="2118"/>
      <c r="M31" s="2116">
        <f>VLOOKUP(D31,'DÍAS EFECTIVOS LABORADOS 2025'!B:O,14,0)</f>
        <v>219</v>
      </c>
      <c r="N31" s="2221">
        <f>+ROUND(VLOOKUP(D31,'INGRESOS 2025'!$B$7:$V$159,21,0),2)</f>
        <v>71138.399999999994</v>
      </c>
      <c r="O31" s="2119" t="s">
        <v>24</v>
      </c>
      <c r="P31" s="2119">
        <f t="shared" si="1"/>
        <v>10781.879707734348</v>
      </c>
      <c r="Q31" s="2119">
        <f t="shared" si="0"/>
        <v>7065.9961576394762</v>
      </c>
      <c r="R31" s="2120">
        <f t="shared" si="2"/>
        <v>17847.88</v>
      </c>
      <c r="S31" s="2120">
        <f>ROUND(HLOOKUP(D31,'5ta'!$C$7:$CF$118,112,0),2)</f>
        <v>2498.6999999999998</v>
      </c>
      <c r="T31" s="2119"/>
      <c r="U31" s="2119"/>
      <c r="V31" s="2121">
        <f t="shared" si="3"/>
        <v>15349.18</v>
      </c>
      <c r="W31" s="20">
        <f>+Y31*R31-S31</f>
        <v>3.2000000005609763E-3</v>
      </c>
      <c r="X31" s="20" t="b">
        <f>HLOOKUP(D31,'5ta'!$C$7:$CG$139,133,0)</f>
        <v>1</v>
      </c>
      <c r="Y31" s="74">
        <f>HLOOKUP(D31,'5ta'!$C$7:$CF$135,129,0)</f>
        <v>0.14000000000000001</v>
      </c>
      <c r="Z31" s="2147">
        <f>VLOOKUP(D31,'[1]0220262'!$E$12:$AD$94,26,0)</f>
        <v>0</v>
      </c>
      <c r="AA31" s="185"/>
      <c r="AB31" s="2" t="str">
        <f>VLOOKUP(D31,'[2]Archivo Excel Haberes Input'!$K$11:$K$80,1,0)</f>
        <v>43426313</v>
      </c>
      <c r="AC31" s="35"/>
      <c r="AD31" s="35"/>
      <c r="AE31" s="35"/>
      <c r="AF31" s="4"/>
      <c r="AG31" s="37"/>
      <c r="AH31" s="37"/>
      <c r="AJ31" s="38"/>
    </row>
    <row r="32" spans="1:36">
      <c r="A32" s="159"/>
      <c r="B32" s="159"/>
      <c r="C32" s="2116">
        <v>26</v>
      </c>
      <c r="D32" s="2117" t="s">
        <v>95</v>
      </c>
      <c r="E32" s="2117" t="s">
        <v>96</v>
      </c>
      <c r="F32" s="2222"/>
      <c r="G32" s="2222"/>
      <c r="H32" s="2222"/>
      <c r="I32" s="2118">
        <f>VLOOKUP(D32,'DÍAS EFECTIVOS LABORADOS 2025'!B:F,3,0)</f>
        <v>44348</v>
      </c>
      <c r="J32" s="2118">
        <f>VLOOKUP(D32,'DÍAS EFECTIVOS LABORADOS 2025'!B:F,5,0)</f>
        <v>45844</v>
      </c>
      <c r="K32" s="2118"/>
      <c r="L32" s="2118"/>
      <c r="M32" s="2116">
        <f>VLOOKUP(D32,'DÍAS EFECTIVOS LABORADOS 2025'!B:O,14,0)</f>
        <v>115</v>
      </c>
      <c r="N32" s="2221">
        <f>+ROUND(VLOOKUP(D32,'INGRESOS 2025'!$B$7:$V$159,21,0),2)</f>
        <v>62939.35</v>
      </c>
      <c r="O32" s="2119" t="s">
        <v>89</v>
      </c>
      <c r="P32" s="2119">
        <f t="shared" si="1"/>
        <v>5661.7176547463469</v>
      </c>
      <c r="Q32" s="2119">
        <f t="shared" si="0"/>
        <v>6251.6053954590798</v>
      </c>
      <c r="R32" s="2120">
        <f t="shared" si="2"/>
        <v>11913.32</v>
      </c>
      <c r="S32" s="2120"/>
      <c r="T32" s="2119"/>
      <c r="U32" s="2225">
        <v>21.74</v>
      </c>
      <c r="V32" s="2121">
        <f t="shared" si="3"/>
        <v>11891.58</v>
      </c>
      <c r="W32" s="20"/>
      <c r="X32" s="20"/>
      <c r="Y32" s="74"/>
      <c r="Z32" s="2147" t="e">
        <f>VLOOKUP(D32,'[1]0220262'!$E$12:$AD$94,26,0)</f>
        <v>#N/A</v>
      </c>
      <c r="AA32" s="185"/>
      <c r="AC32" s="35"/>
      <c r="AD32" s="35"/>
      <c r="AE32" s="35"/>
      <c r="AF32" s="4"/>
      <c r="AG32" s="37"/>
      <c r="AH32" s="37"/>
      <c r="AJ32" s="38"/>
    </row>
    <row r="33" spans="1:36">
      <c r="A33" s="159"/>
      <c r="B33" s="159"/>
      <c r="C33" s="2116">
        <v>27</v>
      </c>
      <c r="D33" s="2117" t="s">
        <v>205</v>
      </c>
      <c r="E33" s="2117" t="s">
        <v>206</v>
      </c>
      <c r="F33" s="1860" t="s">
        <v>981</v>
      </c>
      <c r="G33" s="1860" t="s">
        <v>980</v>
      </c>
      <c r="H33" s="1860" t="s">
        <v>459</v>
      </c>
      <c r="I33" s="2118">
        <f>VLOOKUP(D33,'DÍAS EFECTIVOS LABORADOS 2025'!B:F,3,0)</f>
        <v>45541</v>
      </c>
      <c r="J33" s="2118"/>
      <c r="K33" s="2118"/>
      <c r="L33" s="2118"/>
      <c r="M33" s="2116">
        <f>VLOOKUP(D33,'DÍAS EFECTIVOS LABORADOS 2025'!B:O,14,0)</f>
        <v>240</v>
      </c>
      <c r="N33" s="2221">
        <f>+ROUND(VLOOKUP(D33,'INGRESOS 2025'!$B$7:$V$159,21,0),2)</f>
        <v>41728.5</v>
      </c>
      <c r="O33" s="2119" t="s">
        <v>24</v>
      </c>
      <c r="P33" s="2119">
        <f t="shared" si="1"/>
        <v>11815.758583818464</v>
      </c>
      <c r="Q33" s="2119">
        <f t="shared" si="0"/>
        <v>4144.7856665887748</v>
      </c>
      <c r="R33" s="2120">
        <f t="shared" si="2"/>
        <v>15960.54</v>
      </c>
      <c r="S33" s="2120">
        <f>ROUND(HLOOKUP(D33,'5ta'!$C$7:$CF$118,112,0),2)</f>
        <v>1276.8399999999999</v>
      </c>
      <c r="T33" s="2119"/>
      <c r="U33" s="2119"/>
      <c r="V33" s="2121">
        <f t="shared" si="3"/>
        <v>14683.7</v>
      </c>
      <c r="W33" s="20">
        <f>+Y33*R33-S33</f>
        <v>3.200000000106229E-3</v>
      </c>
      <c r="X33" s="20" t="b">
        <f>HLOOKUP(D33,'5ta'!$C$7:$CG$139,133,0)</f>
        <v>1</v>
      </c>
      <c r="Y33" s="74">
        <f>HLOOKUP(D33,'5ta'!$C$7:$CF$135,129,0)</f>
        <v>0.08</v>
      </c>
      <c r="Z33" s="2147">
        <f>VLOOKUP(D33,'[1]0220262'!$E$12:$AD$94,26,0)</f>
        <v>0</v>
      </c>
      <c r="AA33" s="185"/>
      <c r="AB33" s="2" t="str">
        <f>VLOOKUP(D33,'[2]Archivo Excel Haberes Input'!$K$11:$K$80,1,0)</f>
        <v>45282900</v>
      </c>
      <c r="AC33" s="35"/>
      <c r="AD33" s="35"/>
      <c r="AE33" s="35"/>
      <c r="AF33" s="4"/>
      <c r="AG33" s="37"/>
      <c r="AH33" s="37"/>
      <c r="AJ33" s="38"/>
    </row>
    <row r="34" spans="1:36">
      <c r="A34" s="159"/>
      <c r="B34" s="159"/>
      <c r="C34" s="2116">
        <v>28</v>
      </c>
      <c r="D34" s="2117" t="s">
        <v>102</v>
      </c>
      <c r="E34" s="2117" t="s">
        <v>103</v>
      </c>
      <c r="F34" s="1860" t="s">
        <v>255</v>
      </c>
      <c r="G34" s="1860" t="s">
        <v>453</v>
      </c>
      <c r="H34" s="1860" t="s">
        <v>459</v>
      </c>
      <c r="I34" s="2118">
        <f>VLOOKUP(D34,'DÍAS EFECTIVOS LABORADOS 2025'!B:F,3,0)</f>
        <v>42948</v>
      </c>
      <c r="J34" s="2118"/>
      <c r="K34" s="2118"/>
      <c r="L34" s="2118"/>
      <c r="M34" s="2116">
        <f>VLOOKUP(D34,'DÍAS EFECTIVOS LABORADOS 2025'!B:O,14,0)</f>
        <v>221</v>
      </c>
      <c r="N34" s="2221">
        <f>+ROUND(VLOOKUP(D34,'INGRESOS 2025'!$B$7:$V$159,21,0),2)</f>
        <v>156914.37</v>
      </c>
      <c r="O34" s="2119" t="s">
        <v>24</v>
      </c>
      <c r="P34" s="2119">
        <f t="shared" si="1"/>
        <v>10880.344362599502</v>
      </c>
      <c r="Q34" s="2119">
        <f t="shared" si="0"/>
        <v>15585.90487694999</v>
      </c>
      <c r="R34" s="2120">
        <f t="shared" si="2"/>
        <v>26466.25</v>
      </c>
      <c r="S34" s="2120">
        <f>ROUND(HLOOKUP(D34,'5ta'!$C$7:$CF$118,112,0),2)</f>
        <v>4250.84</v>
      </c>
      <c r="T34" s="2119"/>
      <c r="U34" s="2119"/>
      <c r="V34" s="2121">
        <f t="shared" si="3"/>
        <v>22215.41</v>
      </c>
      <c r="W34" s="20"/>
      <c r="X34" s="20" t="b">
        <f>HLOOKUP(D34,'5ta'!$C$7:$CG$139,133,0)</f>
        <v>0</v>
      </c>
      <c r="Y34" s="74" t="str">
        <f>HLOOKUP(D34,'5ta'!$C$7:$CF$145,134,0)</f>
        <v>14% - 17%</v>
      </c>
      <c r="Z34" s="2147">
        <f>VLOOKUP(D34,'[1]0220262'!$E$12:$AD$94,26,0)</f>
        <v>0</v>
      </c>
      <c r="AA34" s="185"/>
      <c r="AB34" s="2" t="str">
        <f>VLOOKUP(D34,'[2]Archivo Excel Haberes Input'!$K$11:$K$80,1,0)</f>
        <v>45813056</v>
      </c>
      <c r="AC34" s="35"/>
      <c r="AD34" s="35"/>
      <c r="AE34" s="35"/>
      <c r="AF34" s="4"/>
      <c r="AG34" s="37"/>
      <c r="AH34" s="37"/>
      <c r="AJ34" s="38"/>
    </row>
    <row r="35" spans="1:36">
      <c r="A35" s="159"/>
      <c r="B35" s="159"/>
      <c r="C35" s="2116">
        <v>29</v>
      </c>
      <c r="D35" s="2117" t="s">
        <v>104</v>
      </c>
      <c r="E35" s="2117" t="s">
        <v>105</v>
      </c>
      <c r="F35" s="1860" t="s">
        <v>257</v>
      </c>
      <c r="G35" s="1860" t="s">
        <v>453</v>
      </c>
      <c r="H35" s="1860" t="s">
        <v>459</v>
      </c>
      <c r="I35" s="2118">
        <f>VLOOKUP(D35,'DÍAS EFECTIVOS LABORADOS 2025'!B:F,3,0)</f>
        <v>44600</v>
      </c>
      <c r="J35" s="2118"/>
      <c r="K35" s="2118"/>
      <c r="L35" s="2118"/>
      <c r="M35" s="2116">
        <f>VLOOKUP(D35,'DÍAS EFECTIVOS LABORADOS 2025'!B:O,14,0)</f>
        <v>223</v>
      </c>
      <c r="N35" s="2221">
        <f>+ROUND(VLOOKUP(D35,'INGRESOS 2025'!$B$7:$V$159,21,0),2)</f>
        <v>41789.269999999997</v>
      </c>
      <c r="O35" s="2119" t="s">
        <v>24</v>
      </c>
      <c r="P35" s="2119">
        <f t="shared" si="1"/>
        <v>10978.809017464655</v>
      </c>
      <c r="Q35" s="2119">
        <f t="shared" si="0"/>
        <v>4150.8217959717767</v>
      </c>
      <c r="R35" s="2120">
        <f t="shared" si="2"/>
        <v>15129.63</v>
      </c>
      <c r="S35" s="2120">
        <f>ROUND(HLOOKUP(D35,'5ta'!$C$7:$CF$118,112,0),2)</f>
        <v>1149.8599999999999</v>
      </c>
      <c r="T35" s="2119"/>
      <c r="U35" s="2119"/>
      <c r="V35" s="2121">
        <f t="shared" si="3"/>
        <v>13979.77</v>
      </c>
      <c r="W35" s="20"/>
      <c r="X35" s="20" t="b">
        <f>HLOOKUP(D35,'5ta'!$C$7:$CG$139,133,0)</f>
        <v>0</v>
      </c>
      <c r="Y35" s="74" t="str">
        <f>HLOOKUP(D35,'5ta'!$C$7:$CF$145,134,0)</f>
        <v>00% - 08%</v>
      </c>
      <c r="Z35" s="2147">
        <f>VLOOKUP(D35,'[1]0220262'!$E$12:$AD$94,26,0)</f>
        <v>0</v>
      </c>
      <c r="AA35" s="185"/>
      <c r="AB35" s="2" t="str">
        <f>VLOOKUP(D35,'[2]Archivo Excel Haberes Input'!$K$11:$K$80,1,0)</f>
        <v>45858948</v>
      </c>
      <c r="AC35" s="35"/>
      <c r="AD35" s="35"/>
      <c r="AE35" s="35"/>
      <c r="AF35" s="4"/>
      <c r="AG35" s="37"/>
      <c r="AH35" s="37"/>
      <c r="AJ35" s="38"/>
    </row>
    <row r="36" spans="1:36">
      <c r="A36" s="159"/>
      <c r="B36" s="159"/>
      <c r="C36" s="2116">
        <v>30</v>
      </c>
      <c r="D36" s="2117" t="s">
        <v>109</v>
      </c>
      <c r="E36" s="2117" t="s">
        <v>110</v>
      </c>
      <c r="F36" s="1860" t="s">
        <v>258</v>
      </c>
      <c r="G36" s="1860" t="s">
        <v>537</v>
      </c>
      <c r="H36" s="1860" t="s">
        <v>478</v>
      </c>
      <c r="I36" s="2118">
        <f>VLOOKUP(D36,'DÍAS EFECTIVOS LABORADOS 2025'!B:F,3,0)</f>
        <v>45292</v>
      </c>
      <c r="J36" s="2118"/>
      <c r="K36" s="2118"/>
      <c r="L36" s="2118"/>
      <c r="M36" s="2116">
        <f>VLOOKUP(D36,'DÍAS EFECTIVOS LABORADOS 2025'!B:O,14,0)</f>
        <v>233</v>
      </c>
      <c r="N36" s="2221">
        <f>+ROUND(VLOOKUP(D36,'INGRESOS 2025'!$B$7:$V$159,21,0),2)</f>
        <v>38324.14</v>
      </c>
      <c r="O36" s="2119" t="s">
        <v>24</v>
      </c>
      <c r="P36" s="2119">
        <f t="shared" si="1"/>
        <v>11471.132291790425</v>
      </c>
      <c r="Q36" s="2119">
        <f t="shared" si="0"/>
        <v>3806.639255097632</v>
      </c>
      <c r="R36" s="2120">
        <f t="shared" si="2"/>
        <v>15277.77</v>
      </c>
      <c r="S36" s="2120">
        <f>ROUND(HLOOKUP(D36,'5ta'!$C$7:$CF$118,112,0),2)</f>
        <v>1222.22</v>
      </c>
      <c r="T36" s="2119"/>
      <c r="U36" s="2119"/>
      <c r="V36" s="2121">
        <f t="shared" si="3"/>
        <v>14055.55</v>
      </c>
      <c r="W36" s="20">
        <f t="shared" ref="W36:W39" si="7">+Y36*R36-S36</f>
        <v>1.6000000000531145E-3</v>
      </c>
      <c r="X36" s="20" t="b">
        <f>HLOOKUP(D36,'5ta'!$C$7:$CG$139,133,0)</f>
        <v>1</v>
      </c>
      <c r="Y36" s="74">
        <f>HLOOKUP(D36,'5ta'!$C$7:$CF$135,129,0)</f>
        <v>0.08</v>
      </c>
      <c r="Z36" s="2147">
        <f>VLOOKUP(D36,'[1]0220262'!$E$12:$AD$94,26,0)</f>
        <v>0</v>
      </c>
      <c r="AA36" s="185"/>
      <c r="AB36" s="2" t="str">
        <f>VLOOKUP(D36,'[2]Archivo Excel Haberes Input'!$K$11:$K$80,1,0)</f>
        <v>46833118</v>
      </c>
      <c r="AC36" s="35"/>
      <c r="AD36" s="35"/>
      <c r="AE36" s="35"/>
      <c r="AF36" s="4"/>
      <c r="AG36" s="37"/>
      <c r="AH36" s="37"/>
      <c r="AJ36" s="38"/>
    </row>
    <row r="37" spans="1:36">
      <c r="A37" s="159"/>
      <c r="B37" s="159"/>
      <c r="C37" s="2116">
        <v>31</v>
      </c>
      <c r="D37" s="2117" t="s">
        <v>111</v>
      </c>
      <c r="E37" s="2117" t="s">
        <v>112</v>
      </c>
      <c r="F37" s="1860" t="s">
        <v>1030</v>
      </c>
      <c r="G37" s="1860" t="s">
        <v>453</v>
      </c>
      <c r="H37" s="1860" t="s">
        <v>459</v>
      </c>
      <c r="I37" s="2118">
        <f>VLOOKUP(D37,'DÍAS EFECTIVOS LABORADOS 2025'!B:F,3,0)</f>
        <v>43206</v>
      </c>
      <c r="J37" s="2118"/>
      <c r="K37" s="2118"/>
      <c r="L37" s="2118"/>
      <c r="M37" s="2116">
        <f>VLOOKUP(D37,'DÍAS EFECTIVOS LABORADOS 2025'!B:O,14,0)</f>
        <v>224</v>
      </c>
      <c r="N37" s="2221">
        <f>+ROUND(VLOOKUP(D37,'INGRESOS 2025'!$B$7:$V$159,21,0),2)</f>
        <v>63233.48</v>
      </c>
      <c r="O37" s="2119" t="s">
        <v>24</v>
      </c>
      <c r="P37" s="2119">
        <f t="shared" si="1"/>
        <v>11028.041344897232</v>
      </c>
      <c r="Q37" s="2119">
        <f t="shared" si="0"/>
        <v>6280.8205795206632</v>
      </c>
      <c r="R37" s="2120">
        <f t="shared" si="2"/>
        <v>17308.86</v>
      </c>
      <c r="S37" s="2120">
        <f>ROUND(HLOOKUP(D37,'5ta'!$C$7:$CF$118,112,0),2)</f>
        <v>2423.2399999999998</v>
      </c>
      <c r="T37" s="2119"/>
      <c r="U37" s="2119"/>
      <c r="V37" s="2121">
        <f t="shared" si="3"/>
        <v>14885.62</v>
      </c>
      <c r="W37" s="20">
        <f t="shared" si="7"/>
        <v>4.0000000035433914E-4</v>
      </c>
      <c r="X37" s="20" t="b">
        <f>HLOOKUP(D37,'5ta'!$C$7:$CG$139,133,0)</f>
        <v>1</v>
      </c>
      <c r="Y37" s="74">
        <f>HLOOKUP(D37,'5ta'!$C$7:$CF$135,129,0)</f>
        <v>0.14000000000000001</v>
      </c>
      <c r="Z37" s="2147">
        <f>VLOOKUP(D37,'[1]0220262'!$E$12:$AD$94,26,0)</f>
        <v>0</v>
      </c>
      <c r="AA37" s="185"/>
      <c r="AB37" s="2" t="str">
        <f>VLOOKUP(D37,'[2]Archivo Excel Haberes Input'!$K$11:$K$80,1,0)</f>
        <v>47470495</v>
      </c>
      <c r="AC37" s="35"/>
      <c r="AD37" s="35"/>
      <c r="AE37" s="35"/>
      <c r="AF37" s="4"/>
      <c r="AG37" s="37"/>
      <c r="AH37" s="37"/>
      <c r="AJ37" s="38"/>
    </row>
    <row r="38" spans="1:36">
      <c r="A38" s="159"/>
      <c r="B38" s="159"/>
      <c r="C38" s="2116">
        <v>32</v>
      </c>
      <c r="D38" s="2117" t="s">
        <v>114</v>
      </c>
      <c r="E38" s="2117" t="s">
        <v>115</v>
      </c>
      <c r="F38" s="1860" t="s">
        <v>1213</v>
      </c>
      <c r="G38" s="1860" t="s">
        <v>480</v>
      </c>
      <c r="H38" s="1860" t="s">
        <v>478</v>
      </c>
      <c r="I38" s="2118">
        <f>VLOOKUP(D38,'DÍAS EFECTIVOS LABORADOS 2025'!B:F,3,0)</f>
        <v>43374</v>
      </c>
      <c r="J38" s="2118"/>
      <c r="K38" s="2118"/>
      <c r="L38" s="2118"/>
      <c r="M38" s="2116">
        <f>VLOOKUP(D38,'DÍAS EFECTIVOS LABORADOS 2025'!B:O,14,0)</f>
        <v>224</v>
      </c>
      <c r="N38" s="2221">
        <f>+ROUND(VLOOKUP(D38,'INGRESOS 2025'!$B$7:$V$159,21,0),2)</f>
        <v>47055.4</v>
      </c>
      <c r="O38" s="2119" t="s">
        <v>24</v>
      </c>
      <c r="P38" s="2119">
        <f t="shared" si="1"/>
        <v>11028.041344897232</v>
      </c>
      <c r="Q38" s="2119">
        <f t="shared" si="0"/>
        <v>4673.8930816013381</v>
      </c>
      <c r="R38" s="2120">
        <f t="shared" si="2"/>
        <v>15701.93</v>
      </c>
      <c r="S38" s="2120">
        <f>ROUND(HLOOKUP(D38,'5ta'!$C$7:$CF$118,112,0),2)</f>
        <v>1256.1500000000001</v>
      </c>
      <c r="T38" s="2119"/>
      <c r="U38" s="2119"/>
      <c r="V38" s="2121">
        <f t="shared" si="3"/>
        <v>14445.78</v>
      </c>
      <c r="W38" s="20">
        <f t="shared" si="7"/>
        <v>4.400000000032378E-3</v>
      </c>
      <c r="X38" s="20" t="b">
        <f>HLOOKUP(D38,'5ta'!$C$7:$CG$139,133,0)</f>
        <v>1</v>
      </c>
      <c r="Y38" s="74">
        <f>HLOOKUP(D38,'5ta'!$C$7:$CF$135,129,0)</f>
        <v>0.08</v>
      </c>
      <c r="Z38" s="2147">
        <f>VLOOKUP(D38,'[1]0220262'!$E$12:$AD$94,26,0)</f>
        <v>0</v>
      </c>
      <c r="AA38" s="185"/>
      <c r="AB38" s="2" t="str">
        <f>VLOOKUP(D38,'[2]Archivo Excel Haberes Input'!$K$11:$K$80,1,0)</f>
        <v>47472407</v>
      </c>
      <c r="AC38" s="35"/>
      <c r="AD38" s="35"/>
      <c r="AE38" s="35"/>
      <c r="AF38" s="4"/>
      <c r="AG38" s="37"/>
      <c r="AH38" s="37"/>
      <c r="AJ38" s="38"/>
    </row>
    <row r="39" spans="1:36">
      <c r="A39" s="159"/>
      <c r="B39" s="159"/>
      <c r="C39" s="2116">
        <v>33</v>
      </c>
      <c r="D39" s="2117" t="s">
        <v>118</v>
      </c>
      <c r="E39" s="2117" t="s">
        <v>119</v>
      </c>
      <c r="F39" s="1860" t="s">
        <v>262</v>
      </c>
      <c r="G39" s="1860" t="s">
        <v>486</v>
      </c>
      <c r="H39" s="1860" t="s">
        <v>459</v>
      </c>
      <c r="I39" s="2118">
        <f>VLOOKUP(D39,'DÍAS EFECTIVOS LABORADOS 2025'!B:F,3,0)</f>
        <v>43160</v>
      </c>
      <c r="J39" s="2118"/>
      <c r="K39" s="2118"/>
      <c r="L39" s="2118"/>
      <c r="M39" s="2116">
        <f>VLOOKUP(D39,'DÍAS EFECTIVOS LABORADOS 2025'!B:O,14,0)</f>
        <v>235</v>
      </c>
      <c r="N39" s="2221">
        <f>+ROUND(VLOOKUP(D39,'INGRESOS 2025'!$B$7:$V$159,21,0),2)</f>
        <v>48632.41</v>
      </c>
      <c r="O39" s="2119" t="s">
        <v>24</v>
      </c>
      <c r="P39" s="2119">
        <f t="shared" ref="P39:P70" si="8">$N$103*M39</f>
        <v>11569.596946655578</v>
      </c>
      <c r="Q39" s="2119">
        <f t="shared" ref="Q39:Q70" si="9">$N$104*N39</f>
        <v>4830.5334699226814</v>
      </c>
      <c r="R39" s="2120">
        <f t="shared" si="2"/>
        <v>16400.13</v>
      </c>
      <c r="S39" s="2120">
        <f>ROUND(HLOOKUP(D39,'5ta'!$C$7:$CF$118,112,0),2)</f>
        <v>1312.01</v>
      </c>
      <c r="T39" s="2119"/>
      <c r="U39" s="2119"/>
      <c r="V39" s="2121">
        <f t="shared" si="3"/>
        <v>15088.12</v>
      </c>
      <c r="W39" s="20">
        <f t="shared" si="7"/>
        <v>4.0000000012696546E-4</v>
      </c>
      <c r="X39" s="20" t="b">
        <f>HLOOKUP(D39,'5ta'!$C$7:$CG$139,133,0)</f>
        <v>1</v>
      </c>
      <c r="Y39" s="74">
        <f>HLOOKUP(D39,'5ta'!$C$7:$CF$135,129,0)</f>
        <v>0.08</v>
      </c>
      <c r="Z39" s="2147">
        <f>VLOOKUP(D39,'[1]0220262'!$E$12:$AD$94,26,0)</f>
        <v>0</v>
      </c>
      <c r="AA39" s="185"/>
      <c r="AB39" s="2" t="str">
        <f>VLOOKUP(D39,'[2]Archivo Excel Haberes Input'!$K$11:$K$80,1,0)</f>
        <v>47668422</v>
      </c>
      <c r="AC39" s="35"/>
      <c r="AD39" s="35"/>
      <c r="AE39" s="35"/>
      <c r="AF39" s="4"/>
      <c r="AG39" s="37"/>
      <c r="AH39" s="37"/>
      <c r="AJ39" s="38"/>
    </row>
    <row r="40" spans="1:36">
      <c r="A40" s="159"/>
      <c r="B40" s="159"/>
      <c r="C40" s="2116">
        <v>34</v>
      </c>
      <c r="D40" s="2117" t="s">
        <v>121</v>
      </c>
      <c r="E40" s="2117" t="s">
        <v>122</v>
      </c>
      <c r="F40" s="1860" t="s">
        <v>263</v>
      </c>
      <c r="G40" s="1860" t="s">
        <v>486</v>
      </c>
      <c r="H40" s="1860" t="s">
        <v>459</v>
      </c>
      <c r="I40" s="2118">
        <f>VLOOKUP(D40,'DÍAS EFECTIVOS LABORADOS 2025'!B:F,3,0)</f>
        <v>44539</v>
      </c>
      <c r="J40" s="2118"/>
      <c r="K40" s="2118"/>
      <c r="L40" s="2118"/>
      <c r="M40" s="2116">
        <f>VLOOKUP(D40,'DÍAS EFECTIVOS LABORADOS 2025'!B:O,14,0)</f>
        <v>234</v>
      </c>
      <c r="N40" s="2221">
        <f>+ROUND(VLOOKUP(D40,'INGRESOS 2025'!$B$7:$V$159,21,0),2)</f>
        <v>33537.660000000003</v>
      </c>
      <c r="O40" s="2119" t="s">
        <v>24</v>
      </c>
      <c r="P40" s="2119">
        <f t="shared" si="8"/>
        <v>11520.364619223003</v>
      </c>
      <c r="Q40" s="2119">
        <f t="shared" si="9"/>
        <v>3331.2103828061809</v>
      </c>
      <c r="R40" s="2120">
        <f t="shared" si="2"/>
        <v>14851.58</v>
      </c>
      <c r="S40" s="2120">
        <f>ROUND(HLOOKUP(D40,'5ta'!$C$7:$CF$118,112,0),2)</f>
        <v>713.36</v>
      </c>
      <c r="T40" s="2119"/>
      <c r="U40" s="2119"/>
      <c r="V40" s="2121">
        <f t="shared" si="3"/>
        <v>14138.22</v>
      </c>
      <c r="W40" s="20"/>
      <c r="X40" s="20" t="b">
        <f>HLOOKUP(D40,'5ta'!$C$7:$CG$139,133,0)</f>
        <v>0</v>
      </c>
      <c r="Y40" s="74" t="str">
        <f>HLOOKUP(D40,'5ta'!$C$7:$CF$145,134,0)</f>
        <v>00% - 08%</v>
      </c>
      <c r="Z40" s="2147">
        <f>VLOOKUP(D40,'[1]0220262'!$E$12:$AD$94,26,0)</f>
        <v>0</v>
      </c>
      <c r="AA40" s="185"/>
      <c r="AB40" s="2" t="str">
        <f>VLOOKUP(D40,'[2]Archivo Excel Haberes Input'!$K$11:$K$80,1,0)</f>
        <v>47706283</v>
      </c>
      <c r="AC40" s="35"/>
      <c r="AD40" s="35"/>
      <c r="AE40" s="35"/>
      <c r="AF40" s="4"/>
      <c r="AG40" s="37"/>
      <c r="AH40" s="37"/>
      <c r="AJ40" s="38"/>
    </row>
    <row r="41" spans="1:36">
      <c r="A41" s="159"/>
      <c r="B41" s="159"/>
      <c r="C41" s="2116">
        <v>35</v>
      </c>
      <c r="D41" s="2117" t="s">
        <v>124</v>
      </c>
      <c r="E41" s="2117" t="s">
        <v>125</v>
      </c>
      <c r="F41" s="1860" t="s">
        <v>1214</v>
      </c>
      <c r="G41" s="1860" t="s">
        <v>474</v>
      </c>
      <c r="H41" s="1860" t="s">
        <v>472</v>
      </c>
      <c r="I41" s="2118">
        <f>VLOOKUP(D41,'DÍAS EFECTIVOS LABORADOS 2025'!B:F,3,0)</f>
        <v>43402</v>
      </c>
      <c r="J41" s="2118"/>
      <c r="K41" s="2118"/>
      <c r="L41" s="2118"/>
      <c r="M41" s="2116">
        <f>VLOOKUP(D41,'DÍAS EFECTIVOS LABORADOS 2025'!B:O,14,0)</f>
        <v>246</v>
      </c>
      <c r="N41" s="2221">
        <f>+ROUND(VLOOKUP(D41,'INGRESOS 2025'!$B$7:$V$159,21,0),2)</f>
        <v>43663.7</v>
      </c>
      <c r="O41" s="2119" t="s">
        <v>24</v>
      </c>
      <c r="P41" s="2119">
        <f t="shared" si="8"/>
        <v>12111.152548413926</v>
      </c>
      <c r="Q41" s="2119">
        <f t="shared" si="9"/>
        <v>4337.0041556785482</v>
      </c>
      <c r="R41" s="2120">
        <f t="shared" si="2"/>
        <v>16448.16</v>
      </c>
      <c r="S41" s="2120">
        <f>ROUND(HLOOKUP(D41,'5ta'!$C$7:$CF$118,112,0),2)</f>
        <v>1388.32</v>
      </c>
      <c r="T41" s="2119"/>
      <c r="U41" s="2119"/>
      <c r="V41" s="2121">
        <f t="shared" si="3"/>
        <v>15059.84</v>
      </c>
      <c r="W41" s="20"/>
      <c r="X41" s="20" t="b">
        <f>HLOOKUP(D41,'5ta'!$C$7:$CG$139,133,0)</f>
        <v>0</v>
      </c>
      <c r="Y41" s="74" t="str">
        <f>HLOOKUP(D41,'5ta'!$C$7:$CF$145,134,0)</f>
        <v>08% - 14%</v>
      </c>
      <c r="Z41" s="2147">
        <f>VLOOKUP(D41,'[1]0220262'!$E$12:$AD$94,26,0)</f>
        <v>0</v>
      </c>
      <c r="AA41" s="185"/>
      <c r="AB41" s="2" t="str">
        <f>VLOOKUP(D41,'[2]Archivo Excel Haberes Input'!$K$11:$K$80,1,0)</f>
        <v>47806538</v>
      </c>
      <c r="AC41" s="35"/>
      <c r="AD41" s="35"/>
      <c r="AE41" s="35"/>
      <c r="AF41" s="4"/>
      <c r="AG41" s="37"/>
      <c r="AH41" s="37"/>
      <c r="AJ41" s="38"/>
    </row>
    <row r="42" spans="1:36">
      <c r="A42" s="159"/>
      <c r="B42" s="159"/>
      <c r="C42" s="2116">
        <v>36</v>
      </c>
      <c r="D42" s="2117" t="s">
        <v>126</v>
      </c>
      <c r="E42" s="2117" t="s">
        <v>127</v>
      </c>
      <c r="F42" s="1860" t="s">
        <v>266</v>
      </c>
      <c r="G42" s="1860" t="s">
        <v>474</v>
      </c>
      <c r="H42" s="1860" t="s">
        <v>472</v>
      </c>
      <c r="I42" s="2118">
        <f>VLOOKUP(D42,'DÍAS EFECTIVOS LABORADOS 2025'!B:F,3,0)</f>
        <v>44911</v>
      </c>
      <c r="J42" s="2118"/>
      <c r="K42" s="2118"/>
      <c r="L42" s="2118"/>
      <c r="M42" s="2116">
        <f>VLOOKUP(D42,'DÍAS EFECTIVOS LABORADOS 2025'!B:O,14,0)</f>
        <v>232</v>
      </c>
      <c r="N42" s="2221">
        <f>+ROUND(VLOOKUP(D42,'INGRESOS 2025'!$B$7:$V$159,21,0),2)</f>
        <v>34615.03</v>
      </c>
      <c r="O42" s="2119" t="s">
        <v>24</v>
      </c>
      <c r="P42" s="2119">
        <f t="shared" si="8"/>
        <v>11421.899964357848</v>
      </c>
      <c r="Q42" s="2119">
        <f t="shared" si="9"/>
        <v>3438.2228019828281</v>
      </c>
      <c r="R42" s="2120">
        <f t="shared" si="2"/>
        <v>14860.12</v>
      </c>
      <c r="S42" s="2120">
        <f>ROUND(HLOOKUP(D42,'5ta'!$C$7:$CF$118,112,0),2)</f>
        <v>742.51</v>
      </c>
      <c r="T42" s="2119"/>
      <c r="U42" s="2119"/>
      <c r="V42" s="2121">
        <f t="shared" si="3"/>
        <v>14117.61</v>
      </c>
      <c r="W42" s="20"/>
      <c r="X42" s="20" t="b">
        <f>HLOOKUP(D42,'5ta'!$C$7:$CG$139,133,0)</f>
        <v>0</v>
      </c>
      <c r="Y42" s="74" t="str">
        <f>HLOOKUP(D42,'5ta'!$C$7:$CF$145,134,0)</f>
        <v>00% - 08%</v>
      </c>
      <c r="Z42" s="2147">
        <f>VLOOKUP(D42,'[1]0220262'!$E$12:$AD$94,26,0)</f>
        <v>0</v>
      </c>
      <c r="AA42" s="185"/>
      <c r="AB42" s="2" t="str">
        <f>VLOOKUP(D42,'[2]Archivo Excel Haberes Input'!$K$11:$K$80,1,0)</f>
        <v>47867088</v>
      </c>
      <c r="AC42" s="35"/>
      <c r="AD42" s="35"/>
      <c r="AE42" s="35"/>
      <c r="AF42" s="4"/>
      <c r="AG42" s="37"/>
      <c r="AH42" s="37"/>
      <c r="AJ42" s="38"/>
    </row>
    <row r="43" spans="1:36">
      <c r="A43" s="159"/>
      <c r="B43" s="159"/>
      <c r="C43" s="2116">
        <v>37</v>
      </c>
      <c r="D43" s="2117" t="s">
        <v>217</v>
      </c>
      <c r="E43" s="2117" t="s">
        <v>218</v>
      </c>
      <c r="F43" s="1860" t="s">
        <v>1213</v>
      </c>
      <c r="G43" s="1860" t="s">
        <v>480</v>
      </c>
      <c r="H43" s="1860" t="s">
        <v>478</v>
      </c>
      <c r="I43" s="2118">
        <f>VLOOKUP(D43,'DÍAS EFECTIVOS LABORADOS 2025'!B:F,3,0)</f>
        <v>45627</v>
      </c>
      <c r="J43" s="2118"/>
      <c r="K43" s="2118"/>
      <c r="L43" s="2118"/>
      <c r="M43" s="2116">
        <f>VLOOKUP(D43,'DÍAS EFECTIVOS LABORADOS 2025'!B:O,14,0)</f>
        <v>238</v>
      </c>
      <c r="N43" s="2221">
        <f>+ROUND(VLOOKUP(D43,'INGRESOS 2025'!$B$7:$V$159,21,0),2)</f>
        <v>46934.94</v>
      </c>
      <c r="O43" s="2119" t="s">
        <v>1161</v>
      </c>
      <c r="P43" s="2119">
        <f t="shared" si="8"/>
        <v>11717.29392895331</v>
      </c>
      <c r="Q43" s="2119">
        <f t="shared" si="9"/>
        <v>4661.9280964857153</v>
      </c>
      <c r="R43" s="2120">
        <f t="shared" si="2"/>
        <v>16379.22</v>
      </c>
      <c r="S43" s="2120"/>
      <c r="T43" s="2119"/>
      <c r="U43" s="2119"/>
      <c r="V43" s="2121">
        <f t="shared" si="3"/>
        <v>16379.22</v>
      </c>
      <c r="W43" s="20"/>
      <c r="X43" s="20"/>
      <c r="Y43" s="74"/>
      <c r="Z43" s="2147">
        <f>VLOOKUP(D43,'[1]0220262'!$E$12:$AD$94,26,0)</f>
        <v>46078</v>
      </c>
      <c r="AA43" s="185"/>
      <c r="AC43" s="35"/>
      <c r="AD43" s="35"/>
      <c r="AE43" s="35"/>
      <c r="AF43" s="4"/>
      <c r="AG43" s="37"/>
      <c r="AH43" s="37"/>
      <c r="AJ43" s="38"/>
    </row>
    <row r="44" spans="1:36">
      <c r="A44" s="159"/>
      <c r="B44" s="159"/>
      <c r="C44" s="2116">
        <v>38</v>
      </c>
      <c r="D44" s="2117" t="s">
        <v>220</v>
      </c>
      <c r="E44" s="2117" t="s">
        <v>221</v>
      </c>
      <c r="F44" s="1860" t="s">
        <v>299</v>
      </c>
      <c r="G44" s="1860" t="s">
        <v>1018</v>
      </c>
      <c r="H44" s="1860" t="s">
        <v>478</v>
      </c>
      <c r="I44" s="2118">
        <f>VLOOKUP(D44,'DÍAS EFECTIVOS LABORADOS 2025'!B:F,3,0)</f>
        <v>45628</v>
      </c>
      <c r="J44" s="2118">
        <f>VLOOKUP(D44,'DÍAS EFECTIVOS LABORADOS 2025'!B:F,5,0)</f>
        <v>45716</v>
      </c>
      <c r="K44" s="1436">
        <v>45887</v>
      </c>
      <c r="L44" s="2118"/>
      <c r="M44" s="2116">
        <f>VLOOKUP(D44,'DÍAS EFECTIVOS LABORADOS 2025'!B:O,14,0)</f>
        <v>133</v>
      </c>
      <c r="N44" s="2221">
        <f>+ROUND(VLOOKUP(D44,'INGRESOS 2025'!$B$7:$V$159,21,0),2)</f>
        <v>34773.230000000003</v>
      </c>
      <c r="O44" s="2119" t="s">
        <v>24</v>
      </c>
      <c r="P44" s="2119">
        <f t="shared" si="8"/>
        <v>6547.8995485327314</v>
      </c>
      <c r="Q44" s="2119">
        <f t="shared" si="9"/>
        <v>3453.936405214537</v>
      </c>
      <c r="R44" s="2120">
        <f t="shared" si="2"/>
        <v>10001.84</v>
      </c>
      <c r="S44" s="2120">
        <f>ROUND(HLOOKUP(D44,'5ta'!$C$7:$CF$118,112,0),2)</f>
        <v>1341.52</v>
      </c>
      <c r="T44" s="2119"/>
      <c r="U44" s="2119"/>
      <c r="V44" s="2121">
        <f t="shared" si="3"/>
        <v>8660.32</v>
      </c>
      <c r="W44" s="20"/>
      <c r="X44" s="20" t="b">
        <f>HLOOKUP(D44,'5ta'!$C$7:$CG$139,133,0)</f>
        <v>0</v>
      </c>
      <c r="Y44" s="74" t="str">
        <f>HLOOKUP(D44,'5ta'!$C$7:$CF$145,134,0)</f>
        <v>08% - 14%</v>
      </c>
      <c r="Z44" s="2147">
        <f>VLOOKUP(D44,'[1]0220262'!$E$12:$AD$94,26,0)</f>
        <v>0</v>
      </c>
      <c r="AA44" s="185"/>
      <c r="AB44" s="2" t="str">
        <f>VLOOKUP(D44,'[2]Archivo Excel Haberes Input'!$K$11:$K$80,1,0)</f>
        <v>48109666</v>
      </c>
      <c r="AC44" s="35"/>
      <c r="AD44" s="35"/>
      <c r="AE44" s="35"/>
      <c r="AF44" s="4"/>
      <c r="AG44" s="37"/>
      <c r="AH44" s="37"/>
      <c r="AJ44" s="38"/>
    </row>
    <row r="45" spans="1:36">
      <c r="A45" s="159"/>
      <c r="B45" s="159"/>
      <c r="C45" s="2116">
        <v>39</v>
      </c>
      <c r="D45" s="2117" t="s">
        <v>130</v>
      </c>
      <c r="E45" s="2117" t="s">
        <v>131</v>
      </c>
      <c r="F45" s="1860" t="s">
        <v>267</v>
      </c>
      <c r="G45" s="1860" t="s">
        <v>488</v>
      </c>
      <c r="H45" s="1860" t="s">
        <v>459</v>
      </c>
      <c r="I45" s="2118">
        <f>VLOOKUP(D45,'DÍAS EFECTIVOS LABORADOS 2025'!B:F,3,0)</f>
        <v>43243</v>
      </c>
      <c r="J45" s="2118"/>
      <c r="K45" s="2118"/>
      <c r="L45" s="2118"/>
      <c r="M45" s="2116">
        <f>VLOOKUP(D45,'DÍAS EFECTIVOS LABORADOS 2025'!B:O,14,0)</f>
        <v>264</v>
      </c>
      <c r="N45" s="2221">
        <f>+ROUND(VLOOKUP(D45,'INGRESOS 2025'!$B$7:$V$159,21,0),2)</f>
        <v>30017.31</v>
      </c>
      <c r="O45" s="2119" t="s">
        <v>24</v>
      </c>
      <c r="P45" s="2119">
        <f t="shared" si="8"/>
        <v>12997.33444220031</v>
      </c>
      <c r="Q45" s="2119">
        <f t="shared" si="9"/>
        <v>2981.542979919046</v>
      </c>
      <c r="R45" s="2120">
        <f t="shared" si="2"/>
        <v>15978.88</v>
      </c>
      <c r="S45" s="2120">
        <f>ROUND(HLOOKUP(D45,'5ta'!$C$7:$CF$118,112,0),2)</f>
        <v>1148.3399999999999</v>
      </c>
      <c r="T45" s="2119"/>
      <c r="U45" s="2119"/>
      <c r="V45" s="2121">
        <f t="shared" si="3"/>
        <v>14830.54</v>
      </c>
      <c r="W45" s="20"/>
      <c r="X45" s="20" t="b">
        <f>HLOOKUP(D45,'5ta'!$C$7:$CG$139,133,0)</f>
        <v>0</v>
      </c>
      <c r="Y45" s="74" t="str">
        <f>HLOOKUP(D45,'5ta'!$C$7:$CF$145,134,0)</f>
        <v>00% - 08%</v>
      </c>
      <c r="Z45" s="2147">
        <f>VLOOKUP(D45,'[1]0220262'!$E$12:$AD$94,26,0)</f>
        <v>0</v>
      </c>
      <c r="AA45" s="185"/>
      <c r="AB45" s="2" t="str">
        <f>VLOOKUP(D45,'[2]Archivo Excel Haberes Input'!$K$11:$K$80,1,0)</f>
        <v>48588627</v>
      </c>
      <c r="AC45" s="35"/>
      <c r="AD45" s="35"/>
      <c r="AE45" s="35"/>
      <c r="AF45" s="4"/>
      <c r="AG45" s="37"/>
      <c r="AH45" s="37"/>
      <c r="AJ45" s="38"/>
    </row>
    <row r="46" spans="1:36">
      <c r="A46" s="159"/>
      <c r="B46" s="159"/>
      <c r="C46" s="2116">
        <v>40</v>
      </c>
      <c r="D46" s="2117" t="s">
        <v>133</v>
      </c>
      <c r="E46" s="2117" t="s">
        <v>134</v>
      </c>
      <c r="F46" s="1860" t="s">
        <v>268</v>
      </c>
      <c r="G46" s="1860" t="s">
        <v>478</v>
      </c>
      <c r="H46" s="1860" t="s">
        <v>478</v>
      </c>
      <c r="I46" s="2118">
        <f>VLOOKUP(D46,'DÍAS EFECTIVOS LABORADOS 2025'!B:F,3,0)</f>
        <v>44799</v>
      </c>
      <c r="J46" s="2118"/>
      <c r="K46" s="2118"/>
      <c r="L46" s="2118"/>
      <c r="M46" s="2116">
        <f>VLOOKUP(D46,'DÍAS EFECTIVOS LABORADOS 2025'!B:O,14,0)</f>
        <v>225</v>
      </c>
      <c r="N46" s="2221">
        <f>+ROUND(VLOOKUP(D46,'INGRESOS 2025'!$B$7:$V$159,21,0),2)</f>
        <v>31999.39</v>
      </c>
      <c r="O46" s="2119" t="s">
        <v>24</v>
      </c>
      <c r="P46" s="2119">
        <f t="shared" si="8"/>
        <v>11077.273672329809</v>
      </c>
      <c r="Q46" s="2119">
        <f t="shared" si="9"/>
        <v>3178.4179400549788</v>
      </c>
      <c r="R46" s="2120">
        <f t="shared" si="2"/>
        <v>14255.69</v>
      </c>
      <c r="S46" s="2120">
        <f>ROUND(HLOOKUP(D46,'5ta'!$C$7:$CF$118,112,0),2)</f>
        <v>546.67999999999995</v>
      </c>
      <c r="T46" s="2119"/>
      <c r="U46" s="2119"/>
      <c r="V46" s="2121">
        <f t="shared" si="3"/>
        <v>13709.01</v>
      </c>
      <c r="W46" s="20"/>
      <c r="X46" s="20" t="b">
        <f>HLOOKUP(D46,'5ta'!$C$7:$CG$139,133,0)</f>
        <v>0</v>
      </c>
      <c r="Y46" s="74" t="str">
        <f>HLOOKUP(D46,'5ta'!$C$7:$CF$145,134,0)</f>
        <v>00% - 08%</v>
      </c>
      <c r="Z46" s="2147">
        <f>VLOOKUP(D46,'[1]0220262'!$E$12:$AD$94,26,0)</f>
        <v>0</v>
      </c>
      <c r="AA46" s="185"/>
      <c r="AB46" s="2" t="str">
        <f>VLOOKUP(D46,'[2]Archivo Excel Haberes Input'!$K$11:$K$80,1,0)</f>
        <v>70857319</v>
      </c>
      <c r="AC46" s="35"/>
      <c r="AD46" s="35"/>
      <c r="AE46" s="35"/>
      <c r="AF46" s="4"/>
      <c r="AG46" s="37"/>
      <c r="AH46" s="37"/>
      <c r="AJ46" s="38"/>
    </row>
    <row r="47" spans="1:36">
      <c r="A47" s="159"/>
      <c r="B47" s="159"/>
      <c r="C47" s="2116">
        <v>41</v>
      </c>
      <c r="D47" s="2117" t="s">
        <v>136</v>
      </c>
      <c r="E47" s="2117" t="s">
        <v>137</v>
      </c>
      <c r="F47" s="1860" t="s">
        <v>254</v>
      </c>
      <c r="G47" s="1860" t="s">
        <v>537</v>
      </c>
      <c r="H47" s="1860" t="s">
        <v>478</v>
      </c>
      <c r="I47" s="2118">
        <f>VLOOKUP(D47,'DÍAS EFECTIVOS LABORADOS 2025'!B:F,3,0)</f>
        <v>43525</v>
      </c>
      <c r="J47" s="2118"/>
      <c r="K47" s="2118"/>
      <c r="L47" s="2118"/>
      <c r="M47" s="2116">
        <f>VLOOKUP(D47,'DÍAS EFECTIVOS LABORADOS 2025'!B:O,14,0)</f>
        <v>230</v>
      </c>
      <c r="N47" s="2221">
        <f>+ROUND(VLOOKUP(D47,'INGRESOS 2025'!$B$7:$V$159,21,0),2)</f>
        <v>51211.13</v>
      </c>
      <c r="O47" s="2119" t="s">
        <v>24</v>
      </c>
      <c r="P47" s="2119">
        <f t="shared" si="8"/>
        <v>11323.435309492694</v>
      </c>
      <c r="Q47" s="2119">
        <f t="shared" si="9"/>
        <v>5086.671162246771</v>
      </c>
      <c r="R47" s="2120">
        <f t="shared" si="2"/>
        <v>16410.11</v>
      </c>
      <c r="S47" s="2120">
        <f>ROUND(HLOOKUP(D47,'5ta'!$C$7:$CF$118,112,0),2)</f>
        <v>1312.81</v>
      </c>
      <c r="T47" s="2119"/>
      <c r="U47" s="2119"/>
      <c r="V47" s="2121">
        <f t="shared" si="3"/>
        <v>15097.3</v>
      </c>
      <c r="W47" s="20">
        <f>+Y47*R47-S47</f>
        <v>-1.199999999926149E-3</v>
      </c>
      <c r="X47" s="20" t="b">
        <f>HLOOKUP(D47,'5ta'!$C$7:$CG$139,133,0)</f>
        <v>1</v>
      </c>
      <c r="Y47" s="74">
        <f>HLOOKUP(D47,'5ta'!$C$7:$CF$135,129,0)</f>
        <v>0.08</v>
      </c>
      <c r="Z47" s="2147">
        <f>VLOOKUP(D47,'[1]0220262'!$E$12:$AD$94,26,0)</f>
        <v>0</v>
      </c>
      <c r="AA47" s="185"/>
      <c r="AB47" s="2" t="str">
        <f>VLOOKUP(D47,'[2]Archivo Excel Haberes Input'!$K$11:$K$80,1,0)</f>
        <v>71467210</v>
      </c>
      <c r="AC47" s="35"/>
      <c r="AD47" s="35"/>
      <c r="AE47" s="35"/>
      <c r="AF47" s="4"/>
      <c r="AG47" s="37"/>
      <c r="AH47" s="37"/>
      <c r="AJ47" s="38"/>
    </row>
    <row r="48" spans="1:36">
      <c r="A48" s="159"/>
      <c r="B48" s="159"/>
      <c r="C48" s="2116">
        <v>42</v>
      </c>
      <c r="D48" s="2117" t="s">
        <v>139</v>
      </c>
      <c r="E48" s="2117" t="s">
        <v>140</v>
      </c>
      <c r="F48" s="1860" t="s">
        <v>261</v>
      </c>
      <c r="G48" s="1860" t="s">
        <v>486</v>
      </c>
      <c r="H48" s="1860" t="s">
        <v>459</v>
      </c>
      <c r="I48" s="2118">
        <f>VLOOKUP(D48,'DÍAS EFECTIVOS LABORADOS 2025'!B:F,3,0)</f>
        <v>43973</v>
      </c>
      <c r="J48" s="2118"/>
      <c r="K48" s="2118"/>
      <c r="L48" s="2118"/>
      <c r="M48" s="2116">
        <f>VLOOKUP(D48,'DÍAS EFECTIVOS LABORADOS 2025'!B:O,14,0)</f>
        <v>252</v>
      </c>
      <c r="N48" s="2221">
        <f>+ROUND(VLOOKUP(D48,'INGRESOS 2025'!$B$7:$V$159,21,0),2)</f>
        <v>26072.44</v>
      </c>
      <c r="O48" s="2119" t="s">
        <v>24</v>
      </c>
      <c r="P48" s="2119">
        <f t="shared" si="8"/>
        <v>12406.546513009387</v>
      </c>
      <c r="Q48" s="2119">
        <f t="shared" si="9"/>
        <v>2589.709086235926</v>
      </c>
      <c r="R48" s="2120">
        <f t="shared" si="2"/>
        <v>14996.26</v>
      </c>
      <c r="S48" s="2120">
        <f>ROUND(HLOOKUP(D48,'5ta'!$C$7:$CF$118,112,0),2)</f>
        <v>737.65</v>
      </c>
      <c r="T48" s="2119"/>
      <c r="U48" s="2119"/>
      <c r="V48" s="2121">
        <f t="shared" si="3"/>
        <v>14258.61</v>
      </c>
      <c r="W48" s="20"/>
      <c r="X48" s="20" t="b">
        <f>HLOOKUP(D48,'5ta'!$C$7:$CG$139,133,0)</f>
        <v>0</v>
      </c>
      <c r="Y48" s="74" t="str">
        <f>HLOOKUP(D48,'5ta'!$C$7:$CF$145,134,0)</f>
        <v>00% - 08%</v>
      </c>
      <c r="Z48" s="2147">
        <f>VLOOKUP(D48,'[1]0220262'!$E$12:$AD$94,26,0)</f>
        <v>0</v>
      </c>
      <c r="AA48" s="185"/>
      <c r="AB48" s="2" t="str">
        <f>VLOOKUP(D48,'[2]Archivo Excel Haberes Input'!$K$11:$K$80,1,0)</f>
        <v>71569497</v>
      </c>
      <c r="AC48" s="35"/>
      <c r="AD48" s="35"/>
      <c r="AE48" s="35"/>
      <c r="AF48" s="4"/>
      <c r="AG48" s="37"/>
      <c r="AH48" s="37"/>
      <c r="AJ48" s="38"/>
    </row>
    <row r="49" spans="1:36">
      <c r="A49" s="159"/>
      <c r="B49" s="159"/>
      <c r="C49" s="2116">
        <v>43</v>
      </c>
      <c r="D49" s="2117" t="s">
        <v>211</v>
      </c>
      <c r="E49" s="2117" t="s">
        <v>212</v>
      </c>
      <c r="F49" s="1860" t="s">
        <v>276</v>
      </c>
      <c r="G49" s="1860" t="s">
        <v>635</v>
      </c>
      <c r="H49" s="1860" t="s">
        <v>459</v>
      </c>
      <c r="I49" s="2118">
        <f>VLOOKUP(D49,'DÍAS EFECTIVOS LABORADOS 2025'!B:F,3,0)</f>
        <v>45600</v>
      </c>
      <c r="J49" s="2118"/>
      <c r="K49" s="2118"/>
      <c r="L49" s="2118"/>
      <c r="M49" s="2116">
        <f>VLOOKUP(D49,'DÍAS EFECTIVOS LABORADOS 2025'!B:O,14,0)</f>
        <v>248</v>
      </c>
      <c r="N49" s="2221">
        <f>+ROUND(VLOOKUP(D49,'INGRESOS 2025'!$B$7:$V$159,21,0),2)</f>
        <v>29023.25</v>
      </c>
      <c r="O49" s="2119" t="s">
        <v>24</v>
      </c>
      <c r="P49" s="2119">
        <f t="shared" si="8"/>
        <v>12209.617203279078</v>
      </c>
      <c r="Q49" s="2119">
        <f t="shared" si="9"/>
        <v>2882.8055309398292</v>
      </c>
      <c r="R49" s="2120">
        <f t="shared" si="2"/>
        <v>15092.42</v>
      </c>
      <c r="S49" s="2120">
        <f>ROUND(HLOOKUP(D49,'5ta'!$C$7:$CF$118,112,0),2)</f>
        <v>403.19</v>
      </c>
      <c r="T49" s="2119"/>
      <c r="U49" s="2119"/>
      <c r="V49" s="2121">
        <f t="shared" si="3"/>
        <v>14689.23</v>
      </c>
      <c r="W49" s="20"/>
      <c r="X49" s="20" t="b">
        <f>HLOOKUP(D49,'5ta'!$C$7:$CG$139,133,0)</f>
        <v>0</v>
      </c>
      <c r="Y49" s="74" t="str">
        <f>HLOOKUP(D49,'5ta'!$C$7:$CF$145,134,0)</f>
        <v>00% - 08%</v>
      </c>
      <c r="Z49" s="2147">
        <f>VLOOKUP(D49,'[1]0220262'!$E$12:$AD$94,26,0)</f>
        <v>0</v>
      </c>
      <c r="AA49" s="185"/>
      <c r="AB49" s="2" t="str">
        <f>VLOOKUP(D49,'[2]Archivo Excel Haberes Input'!$K$11:$K$80,1,0)</f>
        <v>71726981</v>
      </c>
      <c r="AC49" s="35"/>
      <c r="AD49" s="35"/>
      <c r="AE49" s="35"/>
      <c r="AF49" s="4"/>
      <c r="AG49" s="37"/>
      <c r="AH49" s="37"/>
      <c r="AJ49" s="38"/>
    </row>
    <row r="50" spans="1:36">
      <c r="A50" s="159"/>
      <c r="B50" s="159"/>
      <c r="C50" s="2116">
        <v>44</v>
      </c>
      <c r="D50" s="2117" t="s">
        <v>143</v>
      </c>
      <c r="E50" s="2117" t="s">
        <v>144</v>
      </c>
      <c r="F50" s="1860" t="s">
        <v>979</v>
      </c>
      <c r="G50" s="1860" t="s">
        <v>474</v>
      </c>
      <c r="H50" s="1860" t="s">
        <v>472</v>
      </c>
      <c r="I50" s="2118">
        <f>VLOOKUP(D50,'DÍAS EFECTIVOS LABORADOS 2025'!B:F,3,0)</f>
        <v>44483</v>
      </c>
      <c r="J50" s="2118"/>
      <c r="K50" s="2118"/>
      <c r="L50" s="2118"/>
      <c r="M50" s="2116">
        <f>VLOOKUP(D50,'DÍAS EFECTIVOS LABORADOS 2025'!B:O,14,0)</f>
        <v>232</v>
      </c>
      <c r="N50" s="2221">
        <f>+ROUND(VLOOKUP(D50,'INGRESOS 2025'!$B$7:$V$159,21,0),2)</f>
        <v>40650.5</v>
      </c>
      <c r="O50" s="2119" t="s">
        <v>24</v>
      </c>
      <c r="P50" s="2119">
        <f t="shared" si="8"/>
        <v>11421.899964357848</v>
      </c>
      <c r="Q50" s="2119">
        <f t="shared" si="9"/>
        <v>4037.7106711160718</v>
      </c>
      <c r="R50" s="2120">
        <f t="shared" si="2"/>
        <v>15459.61</v>
      </c>
      <c r="S50" s="2120">
        <f>ROUND(HLOOKUP(D50,'5ta'!$C$7:$CF$118,112,0),2)</f>
        <v>1236.77</v>
      </c>
      <c r="T50" s="2119"/>
      <c r="U50" s="2119"/>
      <c r="V50" s="2121">
        <f t="shared" si="3"/>
        <v>14222.84</v>
      </c>
      <c r="W50" s="20">
        <f>+Y50*R50-S50</f>
        <v>-1.199999999926149E-3</v>
      </c>
      <c r="X50" s="20" t="b">
        <f>HLOOKUP(D50,'5ta'!$C$7:$CG$139,133,0)</f>
        <v>1</v>
      </c>
      <c r="Y50" s="74">
        <f>HLOOKUP(D50,'5ta'!$C$7:$CF$135,129,0)</f>
        <v>0.08</v>
      </c>
      <c r="Z50" s="2147">
        <f>VLOOKUP(D50,'[1]0220262'!$E$12:$AD$94,26,0)</f>
        <v>0</v>
      </c>
      <c r="AA50" s="185"/>
      <c r="AB50" s="2" t="str">
        <f>VLOOKUP(D50,'[2]Archivo Excel Haberes Input'!$K$11:$K$80,1,0)</f>
        <v>72001771</v>
      </c>
      <c r="AC50" s="35"/>
      <c r="AD50" s="35"/>
      <c r="AE50" s="35"/>
      <c r="AF50" s="4"/>
      <c r="AG50" s="37"/>
      <c r="AH50" s="37"/>
      <c r="AJ50" s="38"/>
    </row>
    <row r="51" spans="1:36">
      <c r="A51" s="159"/>
      <c r="B51" s="159"/>
      <c r="C51" s="2116">
        <v>45</v>
      </c>
      <c r="D51" s="2117" t="s">
        <v>145</v>
      </c>
      <c r="E51" s="2117" t="s">
        <v>146</v>
      </c>
      <c r="F51" s="1860" t="s">
        <v>264</v>
      </c>
      <c r="G51" s="1860" t="s">
        <v>486</v>
      </c>
      <c r="H51" s="1860" t="s">
        <v>459</v>
      </c>
      <c r="I51" s="2118">
        <f>VLOOKUP(D51,'DÍAS EFECTIVOS LABORADOS 2025'!B:F,3,0)</f>
        <v>44432</v>
      </c>
      <c r="J51" s="2118"/>
      <c r="K51" s="2118"/>
      <c r="L51" s="2118"/>
      <c r="M51" s="2116">
        <f>VLOOKUP(D51,'DÍAS EFECTIVOS LABORADOS 2025'!B:O,14,0)</f>
        <v>228</v>
      </c>
      <c r="N51" s="2221">
        <f>+ROUND(VLOOKUP(D51,'INGRESOS 2025'!$B$7:$V$159,21,0),2)</f>
        <v>34784.83</v>
      </c>
      <c r="O51" s="2119" t="s">
        <v>24</v>
      </c>
      <c r="P51" s="2119">
        <f t="shared" si="8"/>
        <v>11224.970654627539</v>
      </c>
      <c r="Q51" s="2119">
        <f t="shared" si="9"/>
        <v>3455.08860368159</v>
      </c>
      <c r="R51" s="2120">
        <f t="shared" si="2"/>
        <v>14680.06</v>
      </c>
      <c r="S51" s="2120">
        <f>ROUND(HLOOKUP(D51,'5ta'!$C$7:$CF$118,112,0),2)</f>
        <v>697.34</v>
      </c>
      <c r="T51" s="2119"/>
      <c r="U51" s="2119"/>
      <c r="V51" s="2121">
        <f t="shared" si="3"/>
        <v>13982.72</v>
      </c>
      <c r="W51" s="20"/>
      <c r="X51" s="20" t="b">
        <f>HLOOKUP(D51,'5ta'!$C$7:$CG$139,133,0)</f>
        <v>0</v>
      </c>
      <c r="Y51" s="74" t="str">
        <f>HLOOKUP(D51,'5ta'!$C$7:$CF$145,134,0)</f>
        <v>00% - 08%</v>
      </c>
      <c r="Z51" s="2147">
        <f>VLOOKUP(D51,'[1]0220262'!$E$12:$AD$94,26,0)</f>
        <v>0</v>
      </c>
      <c r="AA51" s="185"/>
      <c r="AB51" s="2" t="str">
        <f>VLOOKUP(D51,'[2]Archivo Excel Haberes Input'!$K$11:$K$80,1,0)</f>
        <v>72016504</v>
      </c>
      <c r="AC51" s="35"/>
      <c r="AD51" s="35"/>
      <c r="AE51" s="35"/>
      <c r="AF51" s="4"/>
      <c r="AG51" s="37"/>
      <c r="AH51" s="37"/>
      <c r="AJ51" s="38"/>
    </row>
    <row r="52" spans="1:36">
      <c r="A52" s="159"/>
      <c r="B52" s="159"/>
      <c r="C52" s="2116">
        <v>46</v>
      </c>
      <c r="D52" s="2117" t="s">
        <v>148</v>
      </c>
      <c r="E52" s="2117" t="s">
        <v>149</v>
      </c>
      <c r="F52" s="1860" t="s">
        <v>239</v>
      </c>
      <c r="G52" s="1860" t="s">
        <v>486</v>
      </c>
      <c r="H52" s="1860" t="s">
        <v>459</v>
      </c>
      <c r="I52" s="2118">
        <f>VLOOKUP(D52,'DÍAS EFECTIVOS LABORADOS 2025'!B:F,3,0)</f>
        <v>43724</v>
      </c>
      <c r="J52" s="2118"/>
      <c r="K52" s="2118"/>
      <c r="L52" s="2118"/>
      <c r="M52" s="2116">
        <f>VLOOKUP(D52,'DÍAS EFECTIVOS LABORADOS 2025'!B:O,14,0)</f>
        <v>239</v>
      </c>
      <c r="N52" s="2221">
        <f>+ROUND(VLOOKUP(D52,'INGRESOS 2025'!$B$7:$V$159,21,0),2)</f>
        <v>52538.27</v>
      </c>
      <c r="O52" s="2119" t="s">
        <v>24</v>
      </c>
      <c r="P52" s="2119">
        <f t="shared" si="8"/>
        <v>11766.526256385887</v>
      </c>
      <c r="Q52" s="2119">
        <f t="shared" si="9"/>
        <v>5218.4925996230641</v>
      </c>
      <c r="R52" s="2120">
        <f t="shared" si="2"/>
        <v>16985.02</v>
      </c>
      <c r="S52" s="2120">
        <f>ROUND(HLOOKUP(D52,'5ta'!$C$7:$CF$118,112,0),2)</f>
        <v>1358.8</v>
      </c>
      <c r="T52" s="2119"/>
      <c r="U52" s="2119"/>
      <c r="V52" s="2121">
        <f t="shared" si="3"/>
        <v>15626.22</v>
      </c>
      <c r="W52" s="20">
        <f>+Y52*R52-S52</f>
        <v>1.6000000000531145E-3</v>
      </c>
      <c r="X52" s="20" t="b">
        <f>HLOOKUP(D52,'5ta'!$C$7:$CG$139,133,0)</f>
        <v>1</v>
      </c>
      <c r="Y52" s="74">
        <f>HLOOKUP(D52,'5ta'!$C$7:$CF$135,129,0)</f>
        <v>0.08</v>
      </c>
      <c r="Z52" s="2147">
        <f>VLOOKUP(D52,'[1]0220262'!$E$12:$AD$94,26,0)</f>
        <v>0</v>
      </c>
      <c r="AA52" s="185"/>
      <c r="AB52" s="2" t="str">
        <f>VLOOKUP(D52,'[2]Archivo Excel Haberes Input'!$K$11:$K$80,1,0)</f>
        <v>72152204</v>
      </c>
      <c r="AC52" s="35"/>
      <c r="AD52" s="35"/>
      <c r="AE52" s="35"/>
      <c r="AF52" s="4"/>
      <c r="AG52" s="37"/>
      <c r="AH52" s="37"/>
      <c r="AJ52" s="38"/>
    </row>
    <row r="53" spans="1:36">
      <c r="A53" s="159"/>
      <c r="B53" s="159"/>
      <c r="C53" s="2116">
        <v>47</v>
      </c>
      <c r="D53" s="2117" t="s">
        <v>151</v>
      </c>
      <c r="E53" s="2117" t="s">
        <v>152</v>
      </c>
      <c r="F53" s="1860" t="s">
        <v>264</v>
      </c>
      <c r="G53" s="1860" t="s">
        <v>486</v>
      </c>
      <c r="H53" s="1860" t="s">
        <v>459</v>
      </c>
      <c r="I53" s="2118">
        <f>VLOOKUP(D53,'DÍAS EFECTIVOS LABORADOS 2025'!B:F,3,0)</f>
        <v>45313</v>
      </c>
      <c r="J53" s="2118"/>
      <c r="K53" s="2118"/>
      <c r="L53" s="2118"/>
      <c r="M53" s="2116">
        <f>VLOOKUP(D53,'DÍAS EFECTIVOS LABORADOS 2025'!B:O,14,0)</f>
        <v>243</v>
      </c>
      <c r="N53" s="2221">
        <f>+ROUND(VLOOKUP(D53,'INGRESOS 2025'!$B$7:$V$159,21,0),2)</f>
        <v>36400.78</v>
      </c>
      <c r="O53" s="2119" t="s">
        <v>24</v>
      </c>
      <c r="P53" s="2119">
        <f t="shared" si="8"/>
        <v>11963.455566116194</v>
      </c>
      <c r="Q53" s="2119">
        <f t="shared" si="9"/>
        <v>3615.5968030638855</v>
      </c>
      <c r="R53" s="2120">
        <f t="shared" si="2"/>
        <v>15579.05</v>
      </c>
      <c r="S53" s="2120">
        <f>ROUND(HLOOKUP(D53,'5ta'!$C$7:$CF$118,112,0),2)</f>
        <v>1168.06</v>
      </c>
      <c r="T53" s="2119"/>
      <c r="U53" s="2119"/>
      <c r="V53" s="2121">
        <f t="shared" si="3"/>
        <v>14410.99</v>
      </c>
      <c r="W53" s="20"/>
      <c r="X53" s="20" t="b">
        <f>HLOOKUP(D53,'5ta'!$C$7:$CG$139,133,0)</f>
        <v>0</v>
      </c>
      <c r="Y53" s="74" t="str">
        <f>HLOOKUP(D53,'5ta'!$C$7:$CF$145,134,0)</f>
        <v>00% - 08%</v>
      </c>
      <c r="Z53" s="2147">
        <f>VLOOKUP(D53,'[1]0220262'!$E$12:$AD$94,26,0)</f>
        <v>0</v>
      </c>
      <c r="AA53" s="185"/>
      <c r="AB53" s="2" t="str">
        <f>VLOOKUP(D53,'[2]Archivo Excel Haberes Input'!$K$11:$K$80,1,0)</f>
        <v>72152557</v>
      </c>
      <c r="AC53" s="35"/>
      <c r="AD53" s="35"/>
      <c r="AE53" s="35"/>
      <c r="AF53" s="4"/>
      <c r="AG53" s="37"/>
      <c r="AH53" s="37"/>
      <c r="AJ53" s="38"/>
    </row>
    <row r="54" spans="1:36">
      <c r="A54" s="159"/>
      <c r="B54" s="159"/>
      <c r="C54" s="2116">
        <v>48</v>
      </c>
      <c r="D54" s="2117" t="s">
        <v>198</v>
      </c>
      <c r="E54" s="2117" t="s">
        <v>199</v>
      </c>
      <c r="F54" s="2222"/>
      <c r="G54" s="2222"/>
      <c r="H54" s="2222"/>
      <c r="I54" s="2118">
        <f>VLOOKUP(D54,'DÍAS EFECTIVOS LABORADOS 2025'!B:F,3,0)</f>
        <v>45414</v>
      </c>
      <c r="J54" s="2118">
        <f>VLOOKUP(D54,'DÍAS EFECTIVOS LABORADOS 2025'!B:F,5,0)</f>
        <v>45900</v>
      </c>
      <c r="K54" s="2118"/>
      <c r="L54" s="2118"/>
      <c r="M54" s="2116">
        <f>VLOOKUP(D54,'DÍAS EFECTIVOS LABORADOS 2025'!B:O,14,0)</f>
        <v>155</v>
      </c>
      <c r="N54" s="2221">
        <f>+ROUND(VLOOKUP(D54,'INGRESOS 2025'!$B$7:$V$159,21,0),2)</f>
        <v>22781.759999999998</v>
      </c>
      <c r="O54" s="2119" t="s">
        <v>89</v>
      </c>
      <c r="P54" s="2119">
        <f t="shared" si="8"/>
        <v>7631.0107520494239</v>
      </c>
      <c r="Q54" s="2119">
        <f t="shared" si="9"/>
        <v>2262.8542197219044</v>
      </c>
      <c r="R54" s="2120">
        <f t="shared" si="2"/>
        <v>9893.86</v>
      </c>
      <c r="S54" s="2120"/>
      <c r="T54" s="2119"/>
      <c r="U54" s="2119"/>
      <c r="V54" s="2121">
        <f t="shared" si="3"/>
        <v>9893.86</v>
      </c>
      <c r="W54" s="20"/>
      <c r="X54" s="20"/>
      <c r="Y54" s="74"/>
      <c r="Z54" s="2147" t="e">
        <f>VLOOKUP(D54,'[1]0220262'!$E$12:$AD$94,26,0)</f>
        <v>#N/A</v>
      </c>
      <c r="AA54" s="185"/>
      <c r="AC54" s="35"/>
      <c r="AD54" s="35"/>
      <c r="AE54" s="35"/>
      <c r="AF54" s="4"/>
      <c r="AG54" s="37"/>
      <c r="AH54" s="37"/>
      <c r="AJ54" s="38"/>
    </row>
    <row r="55" spans="1:36">
      <c r="A55" s="159"/>
      <c r="B55" s="159"/>
      <c r="C55" s="2116">
        <v>49</v>
      </c>
      <c r="D55" s="2117" t="s">
        <v>154</v>
      </c>
      <c r="E55" s="2117" t="s">
        <v>155</v>
      </c>
      <c r="F55" s="1860" t="s">
        <v>990</v>
      </c>
      <c r="G55" s="1860" t="s">
        <v>474</v>
      </c>
      <c r="H55" s="1860" t="s">
        <v>472</v>
      </c>
      <c r="I55" s="2118">
        <f>VLOOKUP(D55,'DÍAS EFECTIVOS LABORADOS 2025'!B:F,3,0)</f>
        <v>44453</v>
      </c>
      <c r="J55" s="2118"/>
      <c r="K55" s="2118"/>
      <c r="L55" s="2118"/>
      <c r="M55" s="2116">
        <f>VLOOKUP(D55,'DÍAS EFECTIVOS LABORADOS 2025'!B:O,14,0)</f>
        <v>234</v>
      </c>
      <c r="N55" s="2221">
        <f>+ROUND(VLOOKUP(D55,'INGRESOS 2025'!$B$7:$V$159,21,0),2)</f>
        <v>40522.26</v>
      </c>
      <c r="O55" s="2119" t="s">
        <v>24</v>
      </c>
      <c r="P55" s="2119">
        <f t="shared" si="8"/>
        <v>11520.364619223003</v>
      </c>
      <c r="Q55" s="2119">
        <f t="shared" si="9"/>
        <v>4024.9729184078906</v>
      </c>
      <c r="R55" s="2120">
        <f t="shared" si="2"/>
        <v>15545.34</v>
      </c>
      <c r="S55" s="2120">
        <f>ROUND(HLOOKUP(D55,'5ta'!$C$7:$CF$118,112,0),2)</f>
        <v>1243.6300000000001</v>
      </c>
      <c r="T55" s="2119"/>
      <c r="U55" s="2119"/>
      <c r="V55" s="2121">
        <f t="shared" si="3"/>
        <v>14301.71</v>
      </c>
      <c r="W55" s="20">
        <f t="shared" ref="W55:W56" si="10">+Y55*R55-S55</f>
        <v>-2.7999999999792635E-3</v>
      </c>
      <c r="X55" s="20" t="b">
        <f>HLOOKUP(D55,'5ta'!$C$7:$CG$139,133,0)</f>
        <v>1</v>
      </c>
      <c r="Y55" s="74">
        <f>HLOOKUP(D55,'5ta'!$C$7:$CF$135,129,0)</f>
        <v>0.08</v>
      </c>
      <c r="Z55" s="2147">
        <f>VLOOKUP(D55,'[1]0220262'!$E$12:$AD$94,26,0)</f>
        <v>0</v>
      </c>
      <c r="AA55" s="185"/>
      <c r="AB55" s="2" t="str">
        <f>VLOOKUP(D55,'[2]Archivo Excel Haberes Input'!$K$11:$K$80,1,0)</f>
        <v>72686896</v>
      </c>
      <c r="AC55" s="35"/>
      <c r="AD55" s="35"/>
      <c r="AE55" s="35"/>
      <c r="AF55" s="4"/>
      <c r="AG55" s="37"/>
      <c r="AH55" s="37"/>
      <c r="AJ55" s="38"/>
    </row>
    <row r="56" spans="1:36">
      <c r="A56" s="159"/>
      <c r="B56" s="159"/>
      <c r="C56" s="2116">
        <v>50</v>
      </c>
      <c r="D56" s="2117" t="s">
        <v>208</v>
      </c>
      <c r="E56" s="2117" t="s">
        <v>209</v>
      </c>
      <c r="F56" s="1860" t="s">
        <v>264</v>
      </c>
      <c r="G56" s="1860" t="s">
        <v>630</v>
      </c>
      <c r="H56" s="1860" t="s">
        <v>459</v>
      </c>
      <c r="I56" s="2118">
        <f>VLOOKUP(D56,'DÍAS EFECTIVOS LABORADOS 2025'!B:F,3,0)</f>
        <v>45574</v>
      </c>
      <c r="J56" s="2118"/>
      <c r="K56" s="2118"/>
      <c r="L56" s="2118"/>
      <c r="M56" s="2116">
        <f>VLOOKUP(D56,'DÍAS EFECTIVOS LABORADOS 2025'!B:O,14,0)</f>
        <v>244</v>
      </c>
      <c r="N56" s="2221">
        <f>+ROUND(VLOOKUP(D56,'INGRESOS 2025'!$B$7:$V$159,21,0),2)</f>
        <v>42868.15</v>
      </c>
      <c r="O56" s="2119" t="s">
        <v>24</v>
      </c>
      <c r="P56" s="2119">
        <f t="shared" si="8"/>
        <v>12012.687893548771</v>
      </c>
      <c r="Q56" s="2119">
        <f t="shared" si="9"/>
        <v>4257.9841996040504</v>
      </c>
      <c r="R56" s="2120">
        <f t="shared" si="2"/>
        <v>16270.67</v>
      </c>
      <c r="S56" s="2120">
        <f>ROUND(HLOOKUP(D56,'5ta'!$C$7:$CF$118,112,0),2)</f>
        <v>1301.6500000000001</v>
      </c>
      <c r="T56" s="2119"/>
      <c r="U56" s="2119"/>
      <c r="V56" s="2121">
        <f t="shared" si="3"/>
        <v>14969.02</v>
      </c>
      <c r="W56" s="20">
        <f t="shared" si="10"/>
        <v>3.6000000000058208E-3</v>
      </c>
      <c r="X56" s="20" t="b">
        <f>HLOOKUP(D56,'5ta'!$C$7:$CG$139,133,0)</f>
        <v>1</v>
      </c>
      <c r="Y56" s="74">
        <f>HLOOKUP(D56,'5ta'!$C$7:$CF$135,129,0)</f>
        <v>0.08</v>
      </c>
      <c r="Z56" s="2147">
        <f>VLOOKUP(D56,'[1]0220262'!$E$12:$AD$94,26,0)</f>
        <v>0</v>
      </c>
      <c r="AA56" s="185"/>
      <c r="AB56" s="2" t="str">
        <f>VLOOKUP(D56,'[2]Archivo Excel Haberes Input'!$K$11:$K$80,1,0)</f>
        <v>72857524</v>
      </c>
      <c r="AC56" s="35"/>
      <c r="AD56" s="35"/>
      <c r="AE56" s="35"/>
      <c r="AF56" s="4"/>
      <c r="AG56" s="37"/>
      <c r="AH56" s="37"/>
      <c r="AJ56" s="38"/>
    </row>
    <row r="57" spans="1:36">
      <c r="A57" s="159"/>
      <c r="B57" s="159"/>
      <c r="C57" s="2116">
        <v>51</v>
      </c>
      <c r="D57" s="2117" t="s">
        <v>157</v>
      </c>
      <c r="E57" s="2117" t="s">
        <v>158</v>
      </c>
      <c r="F57" s="2222"/>
      <c r="G57" s="2222"/>
      <c r="H57" s="2222"/>
      <c r="I57" s="2118">
        <f>VLOOKUP(D57,'DÍAS EFECTIVOS LABORADOS 2025'!B:F,3,0)</f>
        <v>43845</v>
      </c>
      <c r="J57" s="2118">
        <f>VLOOKUP(D57,'DÍAS EFECTIVOS LABORADOS 2025'!B:F,5,0)</f>
        <v>45835</v>
      </c>
      <c r="K57" s="2118"/>
      <c r="L57" s="2118"/>
      <c r="M57" s="2116">
        <f>VLOOKUP(D57,'DÍAS EFECTIVOS LABORADOS 2025'!B:O,14,0)</f>
        <v>118</v>
      </c>
      <c r="N57" s="2221">
        <f>+ROUND(VLOOKUP(D57,'INGRESOS 2025'!$B$7:$V$159,21,0),2)</f>
        <v>29616.95</v>
      </c>
      <c r="O57" s="2119" t="s">
        <v>89</v>
      </c>
      <c r="P57" s="2119">
        <f t="shared" si="8"/>
        <v>5809.4146370440776</v>
      </c>
      <c r="Q57" s="2119">
        <f t="shared" si="9"/>
        <v>2941.7762404130613</v>
      </c>
      <c r="R57" s="2120">
        <f t="shared" si="2"/>
        <v>8751.19</v>
      </c>
      <c r="S57" s="2120"/>
      <c r="T57" s="2119"/>
      <c r="U57" s="2119"/>
      <c r="V57" s="2121">
        <f t="shared" si="3"/>
        <v>8751.19</v>
      </c>
      <c r="W57" s="20"/>
      <c r="X57" s="20"/>
      <c r="Y57" s="74"/>
      <c r="Z57" s="2147" t="e">
        <f>VLOOKUP(D57,'[1]0220262'!$E$12:$AD$94,26,0)</f>
        <v>#N/A</v>
      </c>
      <c r="AA57" s="185"/>
      <c r="AC57" s="35"/>
      <c r="AD57" s="35"/>
      <c r="AE57" s="35"/>
      <c r="AF57" s="4"/>
      <c r="AG57" s="37"/>
      <c r="AH57" s="37"/>
      <c r="AJ57" s="38"/>
    </row>
    <row r="58" spans="1:36">
      <c r="A58" s="159"/>
      <c r="B58" s="159"/>
      <c r="C58" s="2116">
        <v>52</v>
      </c>
      <c r="D58" s="2117" t="s">
        <v>203</v>
      </c>
      <c r="E58" s="2117" t="s">
        <v>204</v>
      </c>
      <c r="F58" s="1860" t="s">
        <v>263</v>
      </c>
      <c r="G58" s="1860" t="s">
        <v>486</v>
      </c>
      <c r="H58" s="1860" t="s">
        <v>459</v>
      </c>
      <c r="I58" s="2118">
        <f>VLOOKUP(D58,'DÍAS EFECTIVOS LABORADOS 2025'!B:F,3,0)</f>
        <v>45481</v>
      </c>
      <c r="J58" s="2118"/>
      <c r="K58" s="2118"/>
      <c r="L58" s="2118"/>
      <c r="M58" s="2116">
        <f>VLOOKUP(D58,'DÍAS EFECTIVOS LABORADOS 2025'!B:O,14,0)</f>
        <v>244</v>
      </c>
      <c r="N58" s="2221">
        <f>+ROUND(VLOOKUP(D58,'INGRESOS 2025'!$B$7:$V$159,21,0),2)</f>
        <v>35332.910000000003</v>
      </c>
      <c r="O58" s="2119" t="s">
        <v>24</v>
      </c>
      <c r="P58" s="2119">
        <f t="shared" si="8"/>
        <v>12012.687893548771</v>
      </c>
      <c r="Q58" s="2119">
        <f t="shared" si="9"/>
        <v>3509.527994700773</v>
      </c>
      <c r="R58" s="2120">
        <f t="shared" si="2"/>
        <v>15522.22</v>
      </c>
      <c r="S58" s="2120">
        <f>ROUND(HLOOKUP(D58,'5ta'!$C$7:$CF$118,112,0),2)</f>
        <v>775.5</v>
      </c>
      <c r="T58" s="2119"/>
      <c r="U58" s="2119"/>
      <c r="V58" s="2121">
        <f t="shared" si="3"/>
        <v>14746.72</v>
      </c>
      <c r="W58" s="20"/>
      <c r="X58" s="20" t="b">
        <f>HLOOKUP(D58,'5ta'!$C$7:$CG$139,133,0)</f>
        <v>0</v>
      </c>
      <c r="Y58" s="74" t="str">
        <f>HLOOKUP(D58,'5ta'!$C$7:$CF$145,134,0)</f>
        <v>00% - 08%</v>
      </c>
      <c r="Z58" s="2147">
        <f>VLOOKUP(D58,'[1]0220262'!$E$12:$AD$94,26,0)</f>
        <v>0</v>
      </c>
      <c r="AA58" s="185"/>
      <c r="AB58" s="2" t="str">
        <f>VLOOKUP(D58,'[2]Archivo Excel Haberes Input'!$K$11:$K$80,1,0)</f>
        <v>73115211</v>
      </c>
      <c r="AC58" s="35"/>
      <c r="AD58" s="35"/>
      <c r="AE58" s="35"/>
      <c r="AF58" s="4"/>
      <c r="AG58" s="37"/>
      <c r="AH58" s="37"/>
      <c r="AJ58" s="38"/>
    </row>
    <row r="59" spans="1:36">
      <c r="A59" s="159"/>
      <c r="B59" s="159"/>
      <c r="C59" s="2116">
        <v>53</v>
      </c>
      <c r="D59" s="2117" t="s">
        <v>161</v>
      </c>
      <c r="E59" s="2117" t="s">
        <v>162</v>
      </c>
      <c r="F59" s="1860" t="s">
        <v>274</v>
      </c>
      <c r="G59" s="1860" t="s">
        <v>478</v>
      </c>
      <c r="H59" s="1860" t="s">
        <v>478</v>
      </c>
      <c r="I59" s="2118">
        <f>VLOOKUP(D59,'DÍAS EFECTIVOS LABORADOS 2025'!B:F,3,0)</f>
        <v>43530</v>
      </c>
      <c r="J59" s="2118"/>
      <c r="K59" s="2118"/>
      <c r="L59" s="2118"/>
      <c r="M59" s="2116">
        <f>VLOOKUP(D59,'DÍAS EFECTIVOS LABORADOS 2025'!B:O,14,0)</f>
        <v>256</v>
      </c>
      <c r="N59" s="2221">
        <f>+ROUND(VLOOKUP(D59,'INGRESOS 2025'!$B$7:$V$159,21,0),2)</f>
        <v>47751.12</v>
      </c>
      <c r="O59" s="2119" t="s">
        <v>24</v>
      </c>
      <c r="P59" s="2119">
        <f t="shared" si="8"/>
        <v>12603.475822739694</v>
      </c>
      <c r="Q59" s="2119">
        <f t="shared" si="9"/>
        <v>4742.9971779373955</v>
      </c>
      <c r="R59" s="2120">
        <f t="shared" si="2"/>
        <v>17346.47</v>
      </c>
      <c r="S59" s="2120">
        <f>ROUND(HLOOKUP(D59,'5ta'!$C$7:$CF$118,112,0),2)</f>
        <v>1387.72</v>
      </c>
      <c r="T59" s="2119"/>
      <c r="U59" s="2119"/>
      <c r="V59" s="2121">
        <f t="shared" si="3"/>
        <v>15958.75</v>
      </c>
      <c r="W59" s="20">
        <f>+Y59*R59-S59</f>
        <v>-2.3999999998522981E-3</v>
      </c>
      <c r="X59" s="20" t="b">
        <f>HLOOKUP(D59,'5ta'!$C$7:$CG$139,133,0)</f>
        <v>1</v>
      </c>
      <c r="Y59" s="74">
        <f>HLOOKUP(D59,'5ta'!$C$7:$CF$135,129,0)</f>
        <v>0.08</v>
      </c>
      <c r="Z59" s="2147">
        <f>VLOOKUP(D59,'[1]0220262'!$E$12:$AD$94,26,0)</f>
        <v>0</v>
      </c>
      <c r="AA59" s="185"/>
      <c r="AB59" s="2" t="str">
        <f>VLOOKUP(D59,'[2]Archivo Excel Haberes Input'!$K$11:$K$80,1,0)</f>
        <v>73958636</v>
      </c>
      <c r="AC59" s="35"/>
      <c r="AD59" s="35"/>
      <c r="AE59" s="35"/>
      <c r="AF59" s="4"/>
      <c r="AG59" s="37"/>
      <c r="AH59" s="37"/>
      <c r="AJ59" s="38"/>
    </row>
    <row r="60" spans="1:36">
      <c r="A60" s="159"/>
      <c r="B60" s="159"/>
      <c r="C60" s="2116">
        <v>54</v>
      </c>
      <c r="D60" s="2117" t="s">
        <v>164</v>
      </c>
      <c r="E60" s="2117" t="s">
        <v>165</v>
      </c>
      <c r="F60" s="1860" t="s">
        <v>978</v>
      </c>
      <c r="G60" s="1860" t="s">
        <v>488</v>
      </c>
      <c r="H60" s="1860" t="s">
        <v>459</v>
      </c>
      <c r="I60" s="2118">
        <f>VLOOKUP(D60,'DÍAS EFECTIVOS LABORADOS 2025'!B:F,3,0)</f>
        <v>44483</v>
      </c>
      <c r="J60" s="2118"/>
      <c r="K60" s="2118"/>
      <c r="L60" s="2118"/>
      <c r="M60" s="2116">
        <f>VLOOKUP(D60,'DÍAS EFECTIVOS LABORADOS 2025'!B:O,14,0)</f>
        <v>230</v>
      </c>
      <c r="N60" s="2221">
        <f>+ROUND(VLOOKUP(D60,'INGRESOS 2025'!$B$7:$V$159,21,0),2)</f>
        <v>34255.370000000003</v>
      </c>
      <c r="O60" s="2119" t="s">
        <v>24</v>
      </c>
      <c r="P60" s="2119">
        <f t="shared" si="8"/>
        <v>11323.435309492694</v>
      </c>
      <c r="Q60" s="2119">
        <f t="shared" si="9"/>
        <v>3402.4986898569355</v>
      </c>
      <c r="R60" s="2120">
        <f t="shared" si="2"/>
        <v>14725.93</v>
      </c>
      <c r="S60" s="2120">
        <f>ROUND(HLOOKUP(D60,'5ta'!$C$7:$CF$118,112,0),2)</f>
        <v>912.87</v>
      </c>
      <c r="T60" s="2119"/>
      <c r="U60" s="2119"/>
      <c r="V60" s="2121">
        <f t="shared" si="3"/>
        <v>13813.06</v>
      </c>
      <c r="W60" s="20"/>
      <c r="X60" s="20" t="b">
        <f>HLOOKUP(D60,'5ta'!$C$7:$CG$139,133,0)</f>
        <v>0</v>
      </c>
      <c r="Y60" s="74" t="str">
        <f>HLOOKUP(D60,'5ta'!$C$7:$CF$145,134,0)</f>
        <v>00% - 08%</v>
      </c>
      <c r="Z60" s="2147">
        <f>VLOOKUP(D60,'[1]0220262'!$E$12:$AD$94,26,0)</f>
        <v>0</v>
      </c>
      <c r="AA60" s="185"/>
      <c r="AB60" s="2" t="str">
        <f>VLOOKUP(D60,'[2]Archivo Excel Haberes Input'!$K$11:$K$80,1,0)</f>
        <v>74069271</v>
      </c>
      <c r="AC60" s="35"/>
      <c r="AD60" s="35"/>
      <c r="AE60" s="35"/>
      <c r="AF60" s="4"/>
      <c r="AG60" s="37"/>
      <c r="AH60" s="37"/>
      <c r="AJ60" s="38"/>
    </row>
    <row r="61" spans="1:36">
      <c r="A61" s="159"/>
      <c r="B61" s="159"/>
      <c r="C61" s="2116">
        <v>55</v>
      </c>
      <c r="D61" s="2117" t="s">
        <v>167</v>
      </c>
      <c r="E61" s="2117" t="s">
        <v>168</v>
      </c>
      <c r="F61" s="1860" t="s">
        <v>1022</v>
      </c>
      <c r="G61" s="1860" t="s">
        <v>474</v>
      </c>
      <c r="H61" s="1860" t="s">
        <v>472</v>
      </c>
      <c r="I61" s="2118">
        <f>VLOOKUP(D61,'DÍAS EFECTIVOS LABORADOS 2025'!B:F,3,0)</f>
        <v>43497</v>
      </c>
      <c r="J61" s="2118"/>
      <c r="K61" s="2118"/>
      <c r="L61" s="2118"/>
      <c r="M61" s="2116">
        <f>VLOOKUP(D61,'DÍAS EFECTIVOS LABORADOS 2025'!B:O,14,0)</f>
        <v>245</v>
      </c>
      <c r="N61" s="2221">
        <f>+ROUND(VLOOKUP(D61,'INGRESOS 2025'!$B$7:$V$159,21,0),2)</f>
        <v>108446.98</v>
      </c>
      <c r="O61" s="2119" t="s">
        <v>24</v>
      </c>
      <c r="P61" s="2119">
        <f t="shared" si="8"/>
        <v>12061.920220981348</v>
      </c>
      <c r="Q61" s="2119">
        <f t="shared" si="9"/>
        <v>10771.762423495682</v>
      </c>
      <c r="R61" s="2120">
        <f t="shared" si="2"/>
        <v>22833.68</v>
      </c>
      <c r="S61" s="2120">
        <f>ROUND(HLOOKUP(D61,'5ta'!$C$7:$CF$118,112,0),2)</f>
        <v>3667.23</v>
      </c>
      <c r="T61" s="2119"/>
      <c r="U61" s="2119"/>
      <c r="V61" s="2121">
        <f t="shared" si="3"/>
        <v>19166.45</v>
      </c>
      <c r="W61" s="20"/>
      <c r="X61" s="20" t="b">
        <f>HLOOKUP(D61,'5ta'!$C$7:$CG$139,133,0)</f>
        <v>0</v>
      </c>
      <c r="Y61" s="74" t="str">
        <f>HLOOKUP(D61,'5ta'!$C$7:$CF$145,134,0)</f>
        <v>14% - 17%</v>
      </c>
      <c r="Z61" s="2147">
        <f>VLOOKUP(D61,'[1]0220262'!$E$12:$AD$94,26,0)</f>
        <v>0</v>
      </c>
      <c r="AA61" s="185"/>
      <c r="AB61" s="2" t="str">
        <f>VLOOKUP(D61,'[2]Archivo Excel Haberes Input'!$K$11:$K$80,1,0)</f>
        <v>74080395</v>
      </c>
      <c r="AC61" s="35"/>
      <c r="AD61" s="35"/>
      <c r="AE61" s="35"/>
      <c r="AF61" s="4"/>
      <c r="AG61" s="37"/>
      <c r="AH61" s="37"/>
      <c r="AJ61" s="38"/>
    </row>
    <row r="62" spans="1:36">
      <c r="A62" s="159"/>
      <c r="B62" s="159"/>
      <c r="C62" s="2116">
        <v>56</v>
      </c>
      <c r="D62" s="2117" t="s">
        <v>169</v>
      </c>
      <c r="E62" s="2117" t="s">
        <v>170</v>
      </c>
      <c r="F62" s="2222"/>
      <c r="G62" s="2222"/>
      <c r="H62" s="2222"/>
      <c r="I62" s="2118">
        <f>VLOOKUP(D62,'DÍAS EFECTIVOS LABORADOS 2025'!B:F,3,0)</f>
        <v>45181</v>
      </c>
      <c r="J62" s="2118">
        <f>VLOOKUP(D62,'DÍAS EFECTIVOS LABORADOS 2025'!B:F,5,0)</f>
        <v>46003</v>
      </c>
      <c r="K62" s="2118"/>
      <c r="L62" s="2118"/>
      <c r="M62" s="2116">
        <f>VLOOKUP(D62,'DÍAS EFECTIVOS LABORADOS 2025'!B:O,14,0)</f>
        <v>224</v>
      </c>
      <c r="N62" s="2221">
        <f>+ROUND(VLOOKUP(D62,'INGRESOS 2025'!$B$7:$V$159,21,0),2)</f>
        <v>65084.17</v>
      </c>
      <c r="O62" s="2119" t="s">
        <v>89</v>
      </c>
      <c r="P62" s="2119">
        <f t="shared" si="8"/>
        <v>11028.041344897232</v>
      </c>
      <c r="Q62" s="2119">
        <f t="shared" si="9"/>
        <v>6464.644905468137</v>
      </c>
      <c r="R62" s="2120">
        <f t="shared" si="2"/>
        <v>17492.689999999999</v>
      </c>
      <c r="S62" s="2120"/>
      <c r="T62" s="2119"/>
      <c r="U62" s="2226">
        <v>48</v>
      </c>
      <c r="V62" s="2121">
        <f t="shared" si="3"/>
        <v>17444.689999999999</v>
      </c>
      <c r="W62" s="20"/>
      <c r="X62" s="20"/>
      <c r="Y62" s="74"/>
      <c r="Z62" s="2147" t="e">
        <f>VLOOKUP(D62,'[1]0220262'!$E$12:$AD$94,26,0)</f>
        <v>#N/A</v>
      </c>
      <c r="AA62" s="185"/>
      <c r="AC62" s="35"/>
      <c r="AD62" s="35"/>
      <c r="AE62" s="35"/>
      <c r="AF62" s="4"/>
      <c r="AG62" s="37"/>
      <c r="AH62" s="37"/>
      <c r="AJ62" s="38"/>
    </row>
    <row r="63" spans="1:36">
      <c r="A63" s="159"/>
      <c r="B63" s="159"/>
      <c r="C63" s="2116">
        <v>57</v>
      </c>
      <c r="D63" s="2117" t="s">
        <v>831</v>
      </c>
      <c r="E63" s="2117" t="s">
        <v>860</v>
      </c>
      <c r="F63" s="2222"/>
      <c r="G63" s="2222"/>
      <c r="H63" s="2222"/>
      <c r="I63" s="2118">
        <f>VLOOKUP(D63,'DÍAS EFECTIVOS LABORADOS 2025'!B:F,3,0)</f>
        <v>45663</v>
      </c>
      <c r="J63" s="2118">
        <f>VLOOKUP(D63,'DÍAS EFECTIVOS LABORADOS 2025'!B:F,5,0)</f>
        <v>45807</v>
      </c>
      <c r="K63" s="2118"/>
      <c r="L63" s="2118"/>
      <c r="M63" s="2116">
        <f>VLOOKUP(D63,'DÍAS EFECTIVOS LABORADOS 2025'!B:O,14,0)</f>
        <v>102</v>
      </c>
      <c r="N63" s="2221">
        <f>+ROUND(VLOOKUP(D63,'INGRESOS 2025'!$B$7:$V$159,21,0),2)</f>
        <v>11805.56</v>
      </c>
      <c r="O63" s="2119" t="s">
        <v>89</v>
      </c>
      <c r="P63" s="2119">
        <f t="shared" si="8"/>
        <v>5021.6973981228466</v>
      </c>
      <c r="Q63" s="2119">
        <f t="shared" si="9"/>
        <v>1172.6162185090232</v>
      </c>
      <c r="R63" s="2120">
        <f t="shared" si="2"/>
        <v>6194.31</v>
      </c>
      <c r="S63" s="2120"/>
      <c r="T63" s="2119"/>
      <c r="U63" s="2119"/>
      <c r="V63" s="2121">
        <f t="shared" si="3"/>
        <v>6194.31</v>
      </c>
      <c r="W63" s="20"/>
      <c r="X63" s="20"/>
      <c r="Y63" s="74"/>
      <c r="Z63" s="2147" t="e">
        <f>VLOOKUP(D63,'[1]0220262'!$E$12:$AD$94,26,0)</f>
        <v>#N/A</v>
      </c>
      <c r="AA63" s="185"/>
      <c r="AC63" s="35"/>
      <c r="AD63" s="35"/>
      <c r="AE63" s="35"/>
      <c r="AF63" s="4"/>
      <c r="AG63" s="37"/>
      <c r="AH63" s="37"/>
      <c r="AJ63" s="38"/>
    </row>
    <row r="64" spans="1:36">
      <c r="A64" s="159"/>
      <c r="B64" s="159"/>
      <c r="C64" s="2116">
        <v>58</v>
      </c>
      <c r="D64" s="2117" t="s">
        <v>222</v>
      </c>
      <c r="E64" s="2117" t="s">
        <v>223</v>
      </c>
      <c r="F64" s="1860" t="s">
        <v>277</v>
      </c>
      <c r="G64" s="1860" t="s">
        <v>1013</v>
      </c>
      <c r="H64" s="1860" t="s">
        <v>459</v>
      </c>
      <c r="I64" s="2118">
        <f>VLOOKUP(D64,'DÍAS EFECTIVOS LABORADOS 2025'!B:F,3,0)</f>
        <v>45628</v>
      </c>
      <c r="J64" s="2118"/>
      <c r="K64" s="2118"/>
      <c r="L64" s="2118"/>
      <c r="M64" s="2116">
        <f>VLOOKUP(D64,'DÍAS EFECTIVOS LABORADOS 2025'!B:O,14,0)</f>
        <v>224</v>
      </c>
      <c r="N64" s="2221">
        <f>+ROUND(VLOOKUP(D64,'INGRESOS 2025'!$B$7:$V$159,21,0),2)</f>
        <v>49662.62</v>
      </c>
      <c r="O64" s="2119" t="s">
        <v>24</v>
      </c>
      <c r="P64" s="2119">
        <f t="shared" si="8"/>
        <v>11028.041344897232</v>
      </c>
      <c r="Q64" s="2119">
        <f t="shared" si="9"/>
        <v>4932.8616063660338</v>
      </c>
      <c r="R64" s="2120">
        <f t="shared" si="2"/>
        <v>15960.9</v>
      </c>
      <c r="S64" s="2120">
        <f>ROUND(HLOOKUP(D64,'5ta'!$C$7:$CF$118,112,0),2)</f>
        <v>1276.8699999999999</v>
      </c>
      <c r="T64" s="2119"/>
      <c r="U64" s="2119"/>
      <c r="V64" s="2121">
        <f t="shared" si="3"/>
        <v>14684.03</v>
      </c>
      <c r="W64" s="20">
        <f t="shared" ref="W64:W65" si="11">+Y64*R64-S64</f>
        <v>2.00000000018008E-3</v>
      </c>
      <c r="X64" s="20" t="b">
        <f>HLOOKUP(D64,'5ta'!$C$7:$CG$139,133,0)</f>
        <v>1</v>
      </c>
      <c r="Y64" s="74">
        <f>HLOOKUP(D64,'5ta'!$C$7:$CF$135,129,0)</f>
        <v>0.08</v>
      </c>
      <c r="Z64" s="2147">
        <f>VLOOKUP(D64,'[1]0220262'!$E$12:$AD$94,26,0)</f>
        <v>0</v>
      </c>
      <c r="AA64" s="185"/>
      <c r="AB64" s="2" t="str">
        <f>VLOOKUP(D64,'[2]Archivo Excel Haberes Input'!$K$11:$K$80,1,0)</f>
        <v>75743277</v>
      </c>
      <c r="AC64" s="35"/>
      <c r="AD64" s="35"/>
      <c r="AE64" s="35"/>
      <c r="AF64" s="4"/>
      <c r="AG64" s="37"/>
      <c r="AH64" s="37"/>
      <c r="AJ64" s="38"/>
    </row>
    <row r="65" spans="1:36">
      <c r="A65" s="159"/>
      <c r="B65" s="159"/>
      <c r="C65" s="2116">
        <v>59</v>
      </c>
      <c r="D65" s="2117" t="s">
        <v>830</v>
      </c>
      <c r="E65" s="2117" t="s">
        <v>833</v>
      </c>
      <c r="F65" s="1860" t="s">
        <v>1213</v>
      </c>
      <c r="G65" s="1860" t="s">
        <v>537</v>
      </c>
      <c r="H65" s="1860" t="s">
        <v>459</v>
      </c>
      <c r="I65" s="2118">
        <f>VLOOKUP(D65,'DÍAS EFECTIVOS LABORADOS 2025'!B:F,3,0)</f>
        <v>45658</v>
      </c>
      <c r="J65" s="2118"/>
      <c r="K65" s="2118"/>
      <c r="L65" s="2118"/>
      <c r="M65" s="2116">
        <f>VLOOKUP(D65,'DÍAS EFECTIVOS LABORADOS 2025'!B:O,14,0)</f>
        <v>242</v>
      </c>
      <c r="N65" s="2221">
        <f>+ROUND(VLOOKUP(D65,'INGRESOS 2025'!$B$7:$V$159,21,0),2)</f>
        <v>34753.64</v>
      </c>
      <c r="O65" s="2119" t="s">
        <v>24</v>
      </c>
      <c r="P65" s="2119">
        <f t="shared" si="8"/>
        <v>11914.223238683617</v>
      </c>
      <c r="Q65" s="2119">
        <f t="shared" si="9"/>
        <v>3451.9905803895736</v>
      </c>
      <c r="R65" s="2120">
        <f t="shared" si="2"/>
        <v>15366.21</v>
      </c>
      <c r="S65" s="2120">
        <f>ROUND(HLOOKUP(D65,'5ta'!$C$7:$CF$118,112,0),2)</f>
        <v>1229.3</v>
      </c>
      <c r="T65" s="2119"/>
      <c r="U65" s="2119"/>
      <c r="V65" s="2121">
        <f t="shared" si="3"/>
        <v>14136.91</v>
      </c>
      <c r="W65" s="20">
        <f t="shared" si="11"/>
        <v>-3.200000000106229E-3</v>
      </c>
      <c r="X65" s="20" t="b">
        <f>HLOOKUP(D65,'5ta'!$C$7:$CG$139,133,0)</f>
        <v>1</v>
      </c>
      <c r="Y65" s="74">
        <f>HLOOKUP(D65,'5ta'!$C$7:$CF$135,129,0)</f>
        <v>0.08</v>
      </c>
      <c r="Z65" s="2147">
        <f>VLOOKUP(D65,'[1]0220262'!$E$12:$AD$94,26,0)</f>
        <v>0</v>
      </c>
      <c r="AA65" s="185"/>
      <c r="AB65" s="2" t="str">
        <f>VLOOKUP(D65,'[2]Archivo Excel Haberes Input'!$K$11:$K$80,1,0)</f>
        <v>76055775</v>
      </c>
      <c r="AC65" s="35"/>
      <c r="AD65" s="35"/>
      <c r="AE65" s="35"/>
      <c r="AF65" s="4"/>
      <c r="AG65" s="37"/>
      <c r="AH65" s="37"/>
      <c r="AJ65" s="38"/>
    </row>
    <row r="66" spans="1:36">
      <c r="A66" s="159"/>
      <c r="B66" s="159"/>
      <c r="C66" s="2116">
        <v>60</v>
      </c>
      <c r="D66" s="2117" t="s">
        <v>174</v>
      </c>
      <c r="E66" s="2117" t="s">
        <v>175</v>
      </c>
      <c r="F66" s="1860" t="s">
        <v>1215</v>
      </c>
      <c r="G66" s="1860" t="s">
        <v>486</v>
      </c>
      <c r="H66" s="1860" t="s">
        <v>459</v>
      </c>
      <c r="I66" s="2118">
        <f>VLOOKUP(D66,'DÍAS EFECTIVOS LABORADOS 2025'!B:F,3,0)</f>
        <v>45125</v>
      </c>
      <c r="J66" s="2118"/>
      <c r="K66" s="2118"/>
      <c r="L66" s="2118"/>
      <c r="M66" s="2116">
        <f>VLOOKUP(D66,'DÍAS EFECTIVOS LABORADOS 2025'!B:O,14,0)</f>
        <v>249</v>
      </c>
      <c r="N66" s="2221">
        <f>+ROUND(VLOOKUP(D66,'INGRESOS 2025'!$B$7:$V$159,21,0),2)</f>
        <v>30161.14</v>
      </c>
      <c r="O66" s="2119" t="s">
        <v>24</v>
      </c>
      <c r="P66" s="2119">
        <f t="shared" si="8"/>
        <v>12258.849530711655</v>
      </c>
      <c r="Q66" s="2119">
        <f t="shared" si="9"/>
        <v>2995.8292476359647</v>
      </c>
      <c r="R66" s="2120">
        <f t="shared" si="2"/>
        <v>15254.68</v>
      </c>
      <c r="S66" s="2120">
        <f>ROUND(HLOOKUP(D66,'5ta'!$C$7:$CF$118,112,0),2)</f>
        <v>459.33</v>
      </c>
      <c r="T66" s="2119"/>
      <c r="U66" s="2119"/>
      <c r="V66" s="2121">
        <f t="shared" si="3"/>
        <v>14795.35</v>
      </c>
      <c r="W66" s="20"/>
      <c r="X66" s="20" t="b">
        <f>HLOOKUP(D66,'5ta'!$C$7:$CG$139,133,0)</f>
        <v>0</v>
      </c>
      <c r="Y66" s="74" t="str">
        <f>HLOOKUP(D66,'5ta'!$C$7:$CF$145,134,0)</f>
        <v>00% - 08%</v>
      </c>
      <c r="Z66" s="2147">
        <f>VLOOKUP(D66,'[1]0220262'!$E$12:$AD$94,26,0)</f>
        <v>0</v>
      </c>
      <c r="AA66" s="185"/>
      <c r="AB66" s="2" t="str">
        <f>VLOOKUP(D66,'[2]Archivo Excel Haberes Input'!$K$11:$K$80,1,0)</f>
        <v>76084478</v>
      </c>
      <c r="AC66" s="35"/>
      <c r="AD66" s="35"/>
      <c r="AE66" s="35"/>
      <c r="AF66" s="4"/>
      <c r="AG66" s="37"/>
      <c r="AH66" s="37"/>
      <c r="AJ66" s="38"/>
    </row>
    <row r="67" spans="1:36">
      <c r="A67" s="159"/>
      <c r="B67" s="159"/>
      <c r="C67" s="2116">
        <v>61</v>
      </c>
      <c r="D67" s="2117" t="s">
        <v>176</v>
      </c>
      <c r="E67" s="2117" t="s">
        <v>177</v>
      </c>
      <c r="F67" s="1860" t="s">
        <v>1096</v>
      </c>
      <c r="G67" s="1860" t="s">
        <v>563</v>
      </c>
      <c r="H67" s="1860" t="s">
        <v>478</v>
      </c>
      <c r="I67" s="2118">
        <f>VLOOKUP(D67,'DÍAS EFECTIVOS LABORADOS 2025'!B:F,3,0)</f>
        <v>45181</v>
      </c>
      <c r="J67" s="2118"/>
      <c r="K67" s="2118"/>
      <c r="L67" s="2118"/>
      <c r="M67" s="2116">
        <f>VLOOKUP(D67,'DÍAS EFECTIVOS LABORADOS 2025'!B:O,14,0)</f>
        <v>230</v>
      </c>
      <c r="N67" s="2221">
        <f>+ROUND(VLOOKUP(D67,'INGRESOS 2025'!$B$7:$V$159,21,0),2)</f>
        <v>56036.160000000003</v>
      </c>
      <c r="O67" s="2119" t="s">
        <v>24</v>
      </c>
      <c r="P67" s="2119">
        <f t="shared" si="8"/>
        <v>11323.435309492694</v>
      </c>
      <c r="Q67" s="2119">
        <f t="shared" si="9"/>
        <v>5565.9291078920942</v>
      </c>
      <c r="R67" s="2120">
        <f t="shared" si="2"/>
        <v>16889.36</v>
      </c>
      <c r="S67" s="2120">
        <f>ROUND(HLOOKUP(D67,'5ta'!$C$7:$CF$118,112,0),2)</f>
        <v>2364.5100000000002</v>
      </c>
      <c r="T67" s="2119"/>
      <c r="U67" s="2119"/>
      <c r="V67" s="2121">
        <f t="shared" si="3"/>
        <v>14524.85</v>
      </c>
      <c r="W67" s="20">
        <f>+Y67*R67-S67</f>
        <v>3.9999999989959178E-4</v>
      </c>
      <c r="X67" s="20" t="b">
        <f>HLOOKUP(D67,'5ta'!$C$7:$CG$139,133,0)</f>
        <v>1</v>
      </c>
      <c r="Y67" s="74">
        <f>HLOOKUP(D67,'5ta'!$C$7:$CF$135,129,0)</f>
        <v>0.14000000000000001</v>
      </c>
      <c r="Z67" s="2147">
        <f>VLOOKUP(D67,'[1]0220262'!$E$12:$AD$94,26,0)</f>
        <v>0</v>
      </c>
      <c r="AA67" s="185"/>
      <c r="AB67" s="2" t="str">
        <f>VLOOKUP(D67,'[2]Archivo Excel Haberes Input'!$K$11:$K$80,1,0)</f>
        <v>76163280</v>
      </c>
      <c r="AC67" s="35"/>
      <c r="AD67" s="35"/>
      <c r="AE67" s="35"/>
      <c r="AF67" s="4"/>
      <c r="AG67" s="37"/>
      <c r="AH67" s="37"/>
      <c r="AJ67" s="38"/>
    </row>
    <row r="68" spans="1:36">
      <c r="A68" s="159"/>
      <c r="B68" s="159"/>
      <c r="C68" s="2116">
        <v>62</v>
      </c>
      <c r="D68" s="2117" t="s">
        <v>179</v>
      </c>
      <c r="E68" s="2117" t="s">
        <v>180</v>
      </c>
      <c r="F68" s="1860" t="s">
        <v>280</v>
      </c>
      <c r="G68" s="1860" t="s">
        <v>474</v>
      </c>
      <c r="H68" s="1860" t="s">
        <v>472</v>
      </c>
      <c r="I68" s="2118">
        <f>VLOOKUP(D68,'DÍAS EFECTIVOS LABORADOS 2025'!B:F,3,0)</f>
        <v>44636</v>
      </c>
      <c r="J68" s="2118"/>
      <c r="K68" s="2118"/>
      <c r="L68" s="2118"/>
      <c r="M68" s="2116">
        <f>VLOOKUP(D68,'DÍAS EFECTIVOS LABORADOS 2025'!B:O,14,0)</f>
        <v>231</v>
      </c>
      <c r="N68" s="2221">
        <f>+ROUND(VLOOKUP(D68,'INGRESOS 2025'!$B$7:$V$159,21,0),2)</f>
        <v>37520.43</v>
      </c>
      <c r="O68" s="2119" t="s">
        <v>24</v>
      </c>
      <c r="P68" s="2119">
        <f t="shared" si="8"/>
        <v>11372.667636925271</v>
      </c>
      <c r="Q68" s="2119">
        <f t="shared" si="9"/>
        <v>3726.8087869980341</v>
      </c>
      <c r="R68" s="2120">
        <f t="shared" si="2"/>
        <v>15099.48</v>
      </c>
      <c r="S68" s="2120">
        <f>ROUND(HLOOKUP(D68,'5ta'!$C$7:$CF$118,112,0),2)</f>
        <v>1058.4000000000001</v>
      </c>
      <c r="T68" s="2119"/>
      <c r="U68" s="2119"/>
      <c r="V68" s="2121">
        <f t="shared" si="3"/>
        <v>14041.08</v>
      </c>
      <c r="W68" s="20"/>
      <c r="X68" s="20" t="b">
        <f>HLOOKUP(D68,'5ta'!$C$7:$CG$139,133,0)</f>
        <v>0</v>
      </c>
      <c r="Y68" s="74" t="str">
        <f>HLOOKUP(D68,'5ta'!$C$7:$CF$145,134,0)</f>
        <v>00% - 08%</v>
      </c>
      <c r="Z68" s="2147">
        <f>VLOOKUP(D68,'[1]0220262'!$E$12:$AD$94,26,0)</f>
        <v>0</v>
      </c>
      <c r="AA68" s="185"/>
      <c r="AB68" s="2" t="str">
        <f>VLOOKUP(D68,'[2]Archivo Excel Haberes Input'!$K$11:$K$80,1,0)</f>
        <v>76723256</v>
      </c>
      <c r="AC68" s="35"/>
      <c r="AD68" s="35"/>
      <c r="AE68" s="35"/>
      <c r="AF68" s="4"/>
      <c r="AG68" s="37"/>
      <c r="AH68" s="37"/>
      <c r="AJ68" s="38"/>
    </row>
    <row r="69" spans="1:36">
      <c r="A69" s="159"/>
      <c r="B69" s="159"/>
      <c r="C69" s="2116">
        <v>63</v>
      </c>
      <c r="D69" s="2117" t="s">
        <v>183</v>
      </c>
      <c r="E69" s="2117" t="s">
        <v>184</v>
      </c>
      <c r="F69" s="1860" t="s">
        <v>264</v>
      </c>
      <c r="G69" s="1860" t="s">
        <v>486</v>
      </c>
      <c r="H69" s="1860" t="s">
        <v>459</v>
      </c>
      <c r="I69" s="2118">
        <f>VLOOKUP(D69,'DÍAS EFECTIVOS LABORADOS 2025'!B:F,3,0)</f>
        <v>45261</v>
      </c>
      <c r="J69" s="2118"/>
      <c r="K69" s="2118"/>
      <c r="L69" s="2118"/>
      <c r="M69" s="2116">
        <f>VLOOKUP(D69,'DÍAS EFECTIVOS LABORADOS 2025'!B:O,14,0)</f>
        <v>275</v>
      </c>
      <c r="N69" s="2221">
        <f>+ROUND(VLOOKUP(D69,'INGRESOS 2025'!$B$7:$V$159,21,0),2)</f>
        <v>27084.83</v>
      </c>
      <c r="O69" s="2119" t="s">
        <v>24</v>
      </c>
      <c r="P69" s="2119">
        <f t="shared" si="8"/>
        <v>13538.890043958656</v>
      </c>
      <c r="Q69" s="2119">
        <f t="shared" si="9"/>
        <v>2690.2672074479951</v>
      </c>
      <c r="R69" s="2120">
        <f t="shared" si="2"/>
        <v>16229.16</v>
      </c>
      <c r="S69" s="2120">
        <f>ROUND(HLOOKUP(D69,'5ta'!$C$7:$CF$118,112,0),2)</f>
        <v>892.94</v>
      </c>
      <c r="T69" s="2119"/>
      <c r="U69" s="2119"/>
      <c r="V69" s="2121">
        <f t="shared" si="3"/>
        <v>15336.22</v>
      </c>
      <c r="W69" s="20"/>
      <c r="X69" s="20" t="b">
        <f>HLOOKUP(D69,'5ta'!$C$7:$CG$139,133,0)</f>
        <v>0</v>
      </c>
      <c r="Y69" s="74" t="str">
        <f>HLOOKUP(D69,'5ta'!$C$7:$CF$145,134,0)</f>
        <v>00% - 08%</v>
      </c>
      <c r="Z69" s="2147">
        <f>VLOOKUP(D69,'[1]0220262'!$E$12:$AD$94,26,0)</f>
        <v>0</v>
      </c>
      <c r="AA69" s="185"/>
      <c r="AB69" s="2" t="str">
        <f>VLOOKUP(D69,'[2]Archivo Excel Haberes Input'!$K$11:$K$80,1,0)</f>
        <v>77473806</v>
      </c>
      <c r="AC69" s="35"/>
      <c r="AD69" s="35"/>
      <c r="AE69" s="35"/>
      <c r="AF69" s="4"/>
      <c r="AG69" s="37"/>
      <c r="AH69" s="37"/>
      <c r="AJ69" s="38"/>
    </row>
    <row r="70" spans="1:36">
      <c r="A70" s="159"/>
      <c r="B70" s="159"/>
      <c r="C70" s="2116">
        <v>64</v>
      </c>
      <c r="D70" s="2117" t="s">
        <v>186</v>
      </c>
      <c r="E70" s="2117" t="s">
        <v>187</v>
      </c>
      <c r="F70" s="1860" t="s">
        <v>283</v>
      </c>
      <c r="G70" s="1860" t="s">
        <v>525</v>
      </c>
      <c r="H70" s="1860" t="s">
        <v>526</v>
      </c>
      <c r="I70" s="2118">
        <f>VLOOKUP(D70,'DÍAS EFECTIVOS LABORADOS 2025'!B:F,3,0)</f>
        <v>43678</v>
      </c>
      <c r="J70" s="2118"/>
      <c r="K70" s="2118"/>
      <c r="L70" s="2118"/>
      <c r="M70" s="2116">
        <f>VLOOKUP(D70,'DÍAS EFECTIVOS LABORADOS 2025'!B:O,14,0)</f>
        <v>249</v>
      </c>
      <c r="N70" s="2221">
        <f>+ROUND(VLOOKUP(D70,'INGRESOS 2025'!$B$7:$V$159,21,0),2)</f>
        <v>2243115.6</v>
      </c>
      <c r="O70" s="2119" t="s">
        <v>24</v>
      </c>
      <c r="P70" s="2119">
        <f t="shared" si="8"/>
        <v>12258.849530711655</v>
      </c>
      <c r="Q70" s="2119">
        <f t="shared" si="9"/>
        <v>222802.96170199456</v>
      </c>
      <c r="R70" s="2120">
        <f t="shared" si="2"/>
        <v>235061.81</v>
      </c>
      <c r="S70" s="2120">
        <f>ROUND(HLOOKUP(D70,'5ta'!$C$7:$CF$118,112,0),2)</f>
        <v>70518.539999999994</v>
      </c>
      <c r="T70" s="2119"/>
      <c r="U70" s="2119"/>
      <c r="V70" s="2121">
        <f t="shared" si="3"/>
        <v>164543.26999999999</v>
      </c>
      <c r="W70" s="20">
        <f>+Y70*R70-S70</f>
        <v>2.9999999969732016E-3</v>
      </c>
      <c r="X70" s="20" t="b">
        <f>HLOOKUP(D70,'5ta'!$C$7:$CG$139,133,0)</f>
        <v>1</v>
      </c>
      <c r="Y70" s="74">
        <f>HLOOKUP(D70,'5ta'!$C$7:$CF$135,129,0)</f>
        <v>0.3</v>
      </c>
      <c r="Z70" s="2147">
        <f>VLOOKUP(D70,'[1]0220262'!$E$12:$AD$94,26,0)</f>
        <v>0</v>
      </c>
      <c r="AA70" s="2223">
        <f>+ROUND(V70/$AA$3,2)</f>
        <v>47901.97</v>
      </c>
      <c r="AC70" s="2224">
        <f>+AA70+AA71</f>
        <v>56963.590000000004</v>
      </c>
      <c r="AD70" s="35"/>
      <c r="AE70" s="35"/>
      <c r="AF70" s="4"/>
      <c r="AG70" s="37"/>
      <c r="AH70" s="37"/>
      <c r="AJ70" s="38"/>
    </row>
    <row r="71" spans="1:36" s="2130" customFormat="1">
      <c r="A71" s="2122"/>
      <c r="B71" s="2122"/>
      <c r="C71" s="2123">
        <v>65</v>
      </c>
      <c r="D71" s="2124" t="s">
        <v>188</v>
      </c>
      <c r="E71" s="2124" t="s">
        <v>189</v>
      </c>
      <c r="F71" s="1860" t="s">
        <v>284</v>
      </c>
      <c r="G71" s="1860" t="s">
        <v>585</v>
      </c>
      <c r="H71" s="1860" t="s">
        <v>478</v>
      </c>
      <c r="I71" s="2125">
        <f>VLOOKUP(D71,'DÍAS EFECTIVOS LABORADOS 2025'!B:F,3,0)</f>
        <v>45261</v>
      </c>
      <c r="J71" s="2125"/>
      <c r="K71" s="2125"/>
      <c r="L71" s="2125"/>
      <c r="M71" s="2116">
        <f>VLOOKUP(D71,'DÍAS EFECTIVOS LABORADOS 2025'!B:O,14,0)</f>
        <v>249</v>
      </c>
      <c r="N71" s="2221">
        <f>+ROUND(VLOOKUP(D71,'INGRESOS 2025'!$B$7:$V$159,21,0),2)</f>
        <v>324259</v>
      </c>
      <c r="O71" s="2126" t="s">
        <v>24</v>
      </c>
      <c r="P71" s="2126">
        <f t="shared" ref="P71:P95" si="12">$N$103*M71</f>
        <v>12258.849530711655</v>
      </c>
      <c r="Q71" s="2126">
        <f t="shared" ref="Q71:Q95" si="13">$N$104*N71</f>
        <v>32207.82092484536</v>
      </c>
      <c r="R71" s="2120">
        <f t="shared" si="2"/>
        <v>44466.67</v>
      </c>
      <c r="S71" s="2127">
        <f>+ROUND(R71*Y71,2)</f>
        <v>13340</v>
      </c>
      <c r="T71" s="2126"/>
      <c r="U71" s="2126"/>
      <c r="V71" s="2128">
        <f t="shared" si="3"/>
        <v>31126.67</v>
      </c>
      <c r="W71" s="2129" t="s">
        <v>1151</v>
      </c>
      <c r="X71" s="20" t="b">
        <f>HLOOKUP(D71,'5ta'!$C$7:$CG$139,133,0)</f>
        <v>1</v>
      </c>
      <c r="Y71" s="168">
        <v>0.3</v>
      </c>
      <c r="Z71" s="2147">
        <f>VLOOKUP(D71,'[1]0220262'!$E$12:$AD$94,26,0)</f>
        <v>0</v>
      </c>
      <c r="AA71" s="2223">
        <f>+ROUND(V71/$AA$3,2)</f>
        <v>9061.6200000000008</v>
      </c>
      <c r="AC71" s="2131"/>
      <c r="AD71" s="2131"/>
      <c r="AE71" s="2131"/>
      <c r="AF71" s="4"/>
      <c r="AG71" s="37"/>
      <c r="AH71" s="37"/>
      <c r="AJ71" s="2132"/>
    </row>
    <row r="72" spans="1:36">
      <c r="A72" s="159"/>
      <c r="B72" s="159"/>
      <c r="C72" s="2116">
        <v>66</v>
      </c>
      <c r="D72" s="2117" t="s">
        <v>190</v>
      </c>
      <c r="E72" s="2117" t="s">
        <v>191</v>
      </c>
      <c r="F72" s="1860" t="s">
        <v>286</v>
      </c>
      <c r="G72" s="1860" t="s">
        <v>555</v>
      </c>
      <c r="H72" s="1860" t="s">
        <v>478</v>
      </c>
      <c r="I72" s="2118">
        <f>VLOOKUP(D72,'DÍAS EFECTIVOS LABORADOS 2025'!B:F,3,0)</f>
        <v>45170</v>
      </c>
      <c r="J72" s="2118"/>
      <c r="K72" s="2118"/>
      <c r="L72" s="2118"/>
      <c r="M72" s="2116">
        <f>VLOOKUP(D72,'DÍAS EFECTIVOS LABORADOS 2025'!B:O,14,0)</f>
        <v>249</v>
      </c>
      <c r="N72" s="2221">
        <f>+ROUND(VLOOKUP(D72,'INGRESOS 2025'!$B$7:$V$159,21,0),2)</f>
        <v>300685.42</v>
      </c>
      <c r="O72" s="2119" t="s">
        <v>24</v>
      </c>
      <c r="P72" s="2119">
        <f t="shared" si="12"/>
        <v>12258.849530711655</v>
      </c>
      <c r="Q72" s="2119">
        <f t="shared" si="13"/>
        <v>29866.317240452587</v>
      </c>
      <c r="R72" s="2120">
        <f t="shared" ref="R72:R96" si="14">+ROUND(P72+Q72,2)</f>
        <v>42125.17</v>
      </c>
      <c r="S72" s="2120">
        <f>ROUND(HLOOKUP(D72,'5ta'!$C$7:$CF$118,112,0),2)</f>
        <v>12321.92</v>
      </c>
      <c r="T72" s="2119"/>
      <c r="U72" s="2119"/>
      <c r="V72" s="2121">
        <f t="shared" ref="V72:V96" si="15">+ROUND(R72-T72-S72-U72,2)</f>
        <v>29803.25</v>
      </c>
      <c r="W72" s="20"/>
      <c r="X72" s="20" t="b">
        <f>HLOOKUP(D72,'5ta'!$C$7:$CG$139,133,0)</f>
        <v>0</v>
      </c>
      <c r="Y72" s="74" t="str">
        <f>HLOOKUP(D72,'5ta'!$C$7:$CF$145,134,0)</f>
        <v>20% - 30%</v>
      </c>
      <c r="Z72" s="2147">
        <f>VLOOKUP(D72,'[1]0220262'!$E$12:$AD$94,26,0)</f>
        <v>0</v>
      </c>
      <c r="AA72" s="2223">
        <f>+ROUND(V72/$AA$3,2)</f>
        <v>8676.35</v>
      </c>
      <c r="AC72" s="35"/>
      <c r="AD72" s="35"/>
      <c r="AE72" s="35"/>
      <c r="AF72" s="4"/>
      <c r="AG72" s="37"/>
      <c r="AH72" s="37"/>
      <c r="AJ72" s="38"/>
    </row>
    <row r="73" spans="1:36">
      <c r="A73" s="159"/>
      <c r="B73" s="159"/>
      <c r="C73" s="2116">
        <v>67</v>
      </c>
      <c r="D73" s="2117" t="s">
        <v>192</v>
      </c>
      <c r="E73" s="2117" t="s">
        <v>193</v>
      </c>
      <c r="F73" s="1860" t="s">
        <v>287</v>
      </c>
      <c r="G73" s="1860" t="s">
        <v>478</v>
      </c>
      <c r="H73" s="1860" t="s">
        <v>478</v>
      </c>
      <c r="I73" s="2118">
        <f>VLOOKUP(D73,'DÍAS EFECTIVOS LABORADOS 2025'!B:F,3,0)</f>
        <v>45170</v>
      </c>
      <c r="J73" s="2118"/>
      <c r="K73" s="2118"/>
      <c r="L73" s="2118"/>
      <c r="M73" s="2116">
        <f>VLOOKUP(D73,'DÍAS EFECTIVOS LABORADOS 2025'!B:O,14,0)</f>
        <v>249</v>
      </c>
      <c r="N73" s="2221">
        <f>+ROUND(VLOOKUP(D73,'INGRESOS 2025'!$B$7:$V$159,21,0),2)</f>
        <v>300685.42</v>
      </c>
      <c r="O73" s="2119" t="s">
        <v>24</v>
      </c>
      <c r="P73" s="2119">
        <f t="shared" si="12"/>
        <v>12258.849530711655</v>
      </c>
      <c r="Q73" s="2119">
        <f t="shared" si="13"/>
        <v>29866.317240452587</v>
      </c>
      <c r="R73" s="2120">
        <f t="shared" si="14"/>
        <v>42125.17</v>
      </c>
      <c r="S73" s="2120">
        <f>ROUND(HLOOKUP(D73,'5ta'!$C$7:$CF$118,112,0),2)</f>
        <v>12321.92</v>
      </c>
      <c r="T73" s="2119"/>
      <c r="U73" s="2119"/>
      <c r="V73" s="2121">
        <f t="shared" si="15"/>
        <v>29803.25</v>
      </c>
      <c r="W73" s="20"/>
      <c r="X73" s="20" t="b">
        <f>HLOOKUP(D73,'5ta'!$C$7:$CG$139,133,0)</f>
        <v>0</v>
      </c>
      <c r="Y73" s="74" t="str">
        <f>HLOOKUP(D73,'5ta'!$C$7:$CF$145,134,0)</f>
        <v>20% - 30%</v>
      </c>
      <c r="Z73" s="2147">
        <f>VLOOKUP(D73,'[1]0220262'!$E$12:$AD$94,26,0)</f>
        <v>0</v>
      </c>
      <c r="AA73" s="2223">
        <f>+ROUND(V73/$AA$3,2)</f>
        <v>8676.35</v>
      </c>
      <c r="AC73" s="35"/>
      <c r="AD73" s="35"/>
      <c r="AE73" s="35"/>
      <c r="AF73" s="4"/>
      <c r="AG73" s="37"/>
      <c r="AH73" s="37"/>
      <c r="AJ73" s="38"/>
    </row>
    <row r="74" spans="1:36">
      <c r="A74" s="159"/>
      <c r="B74" s="159"/>
      <c r="C74" s="2116">
        <v>68</v>
      </c>
      <c r="D74" s="2117" t="s">
        <v>194</v>
      </c>
      <c r="E74" s="2117" t="s">
        <v>195</v>
      </c>
      <c r="F74" s="1860" t="s">
        <v>288</v>
      </c>
      <c r="G74" s="1860" t="s">
        <v>478</v>
      </c>
      <c r="H74" s="1860" t="s">
        <v>478</v>
      </c>
      <c r="I74" s="2118">
        <f>VLOOKUP(D74,'DÍAS EFECTIVOS LABORADOS 2025'!B:F,3,0)</f>
        <v>45170</v>
      </c>
      <c r="J74" s="2118"/>
      <c r="K74" s="2118"/>
      <c r="L74" s="2118"/>
      <c r="M74" s="2116">
        <f>VLOOKUP(D74,'DÍAS EFECTIVOS LABORADOS 2025'!B:O,14,0)</f>
        <v>249</v>
      </c>
      <c r="N74" s="2221">
        <f>+ROUND(VLOOKUP(D74,'INGRESOS 2025'!$B$7:$V$159,21,0),2)</f>
        <v>361118.26</v>
      </c>
      <c r="O74" s="2119" t="s">
        <v>24</v>
      </c>
      <c r="P74" s="2119">
        <f t="shared" si="12"/>
        <v>12258.849530711655</v>
      </c>
      <c r="Q74" s="2119">
        <f t="shared" si="13"/>
        <v>35868.957379044987</v>
      </c>
      <c r="R74" s="2120">
        <f t="shared" si="14"/>
        <v>48127.81</v>
      </c>
      <c r="S74" s="2120">
        <f>ROUND(HLOOKUP(D74,'5ta'!$C$7:$CF$118,112,0),2)</f>
        <v>14438.34</v>
      </c>
      <c r="T74" s="2119"/>
      <c r="U74" s="2119"/>
      <c r="V74" s="2121">
        <f t="shared" si="15"/>
        <v>33689.47</v>
      </c>
      <c r="W74" s="20">
        <f>+Y74*R74-S74</f>
        <v>2.999999998792191E-3</v>
      </c>
      <c r="X74" s="20" t="b">
        <f>HLOOKUP(D74,'5ta'!$C$7:$CG$139,133,0)</f>
        <v>1</v>
      </c>
      <c r="Y74" s="74">
        <f>HLOOKUP(D74,'5ta'!$C$7:$CF$135,129,0)</f>
        <v>0.3</v>
      </c>
      <c r="Z74" s="2147">
        <f>VLOOKUP(D74,'[1]0220262'!$E$12:$AD$94,26,0)</f>
        <v>0</v>
      </c>
      <c r="AA74" s="2223">
        <f>+ROUND(V74/$AA$3,2)</f>
        <v>9807.7099999999991</v>
      </c>
      <c r="AC74" s="35"/>
      <c r="AD74" s="35"/>
      <c r="AE74" s="35"/>
      <c r="AF74" s="4"/>
      <c r="AG74" s="37"/>
      <c r="AH74" s="37"/>
      <c r="AJ74" s="38"/>
    </row>
    <row r="75" spans="1:36">
      <c r="A75" s="160"/>
      <c r="B75" s="160"/>
      <c r="C75" s="2116">
        <v>69</v>
      </c>
      <c r="D75" s="2117" t="s">
        <v>832</v>
      </c>
      <c r="E75" s="2117" t="s">
        <v>835</v>
      </c>
      <c r="F75" s="1860" t="s">
        <v>250</v>
      </c>
      <c r="G75" s="1860" t="s">
        <v>478</v>
      </c>
      <c r="H75" s="1860" t="s">
        <v>478</v>
      </c>
      <c r="I75" s="2118">
        <f>VLOOKUP(D75,'DÍAS EFECTIVOS LABORADOS 2025'!B:F,3,0)</f>
        <v>45689</v>
      </c>
      <c r="J75" s="2118"/>
      <c r="K75" s="2118"/>
      <c r="L75" s="2118"/>
      <c r="M75" s="2116">
        <f>VLOOKUP(D75,'DÍAS EFECTIVOS LABORADOS 2025'!B:O,14,0)</f>
        <v>221</v>
      </c>
      <c r="N75" s="2221">
        <f>+ROUND(VLOOKUP(D75,'INGRESOS 2025'!$B$7:$V$159,21,0),2)</f>
        <v>21366.69</v>
      </c>
      <c r="O75" s="2119" t="s">
        <v>24</v>
      </c>
      <c r="P75" s="2119">
        <f t="shared" si="12"/>
        <v>10880.344362599502</v>
      </c>
      <c r="Q75" s="2119">
        <f t="shared" si="13"/>
        <v>2122.2989193104404</v>
      </c>
      <c r="R75" s="2120">
        <f t="shared" si="14"/>
        <v>13002.64</v>
      </c>
      <c r="S75" s="2120">
        <f>ROUND(HLOOKUP(D75,'5ta'!$C$7:$CF$118,112,0),2)</f>
        <v>132.41</v>
      </c>
      <c r="T75" s="2119"/>
      <c r="U75" s="2119"/>
      <c r="V75" s="2121">
        <f t="shared" si="15"/>
        <v>12870.23</v>
      </c>
      <c r="W75" s="20"/>
      <c r="X75" s="20" t="b">
        <f>HLOOKUP(D75,'5ta'!$C$7:$CG$139,133,0)</f>
        <v>0</v>
      </c>
      <c r="Y75" s="74" t="str">
        <f>HLOOKUP(D75,'5ta'!$C$7:$CF$145,134,0)</f>
        <v>00% - 08%</v>
      </c>
      <c r="Z75" s="2147">
        <f>VLOOKUP(D75,'[1]0220262'!$E$12:$AD$94,26,0)</f>
        <v>0</v>
      </c>
      <c r="AA75" s="185"/>
      <c r="AB75" s="2" t="str">
        <f>VLOOKUP(D75,'[2]Archivo Excel Haberes Input'!$K$11:$K$80,1,0)</f>
        <v>74723670</v>
      </c>
      <c r="AC75" s="35"/>
      <c r="AD75" s="35"/>
      <c r="AE75" s="35"/>
      <c r="AF75" s="4"/>
      <c r="AG75" s="37"/>
      <c r="AH75" s="37"/>
      <c r="AJ75" s="38"/>
    </row>
    <row r="76" spans="1:36">
      <c r="A76" s="160"/>
      <c r="B76" s="160"/>
      <c r="C76" s="2116">
        <v>70</v>
      </c>
      <c r="D76" s="2117" t="s">
        <v>861</v>
      </c>
      <c r="E76" s="2117" t="s">
        <v>862</v>
      </c>
      <c r="F76" s="2222"/>
      <c r="G76" s="2222"/>
      <c r="H76" s="2222"/>
      <c r="I76" s="2118">
        <f>VLOOKUP(D76,'DÍAS EFECTIVOS LABORADOS 2025'!B:F,3,0)</f>
        <v>45719</v>
      </c>
      <c r="J76" s="2118">
        <f>VLOOKUP(D76,'DÍAS EFECTIVOS LABORADOS 2025'!B:F,5,0)</f>
        <v>45900</v>
      </c>
      <c r="K76" s="2118"/>
      <c r="L76" s="2118"/>
      <c r="M76" s="2116">
        <f>VLOOKUP(D76,'DÍAS EFECTIVOS LABORADOS 2025'!B:O,14,0)</f>
        <v>120</v>
      </c>
      <c r="N76" s="2221">
        <f>+ROUND(VLOOKUP(D76,'INGRESOS 2025'!$B$7:$V$159,21,0),2)</f>
        <v>33270.449999999997</v>
      </c>
      <c r="O76" s="2119" t="s">
        <v>89</v>
      </c>
      <c r="P76" s="2119">
        <f t="shared" si="12"/>
        <v>5907.8792919092321</v>
      </c>
      <c r="Q76" s="2119">
        <f t="shared" si="13"/>
        <v>3304.6690938077932</v>
      </c>
      <c r="R76" s="2120">
        <f t="shared" si="14"/>
        <v>9212.5499999999993</v>
      </c>
      <c r="S76" s="2120"/>
      <c r="T76" s="2119"/>
      <c r="U76" s="2119"/>
      <c r="V76" s="2121">
        <f t="shared" si="15"/>
        <v>9212.5499999999993</v>
      </c>
      <c r="W76" s="20"/>
      <c r="X76" s="20"/>
      <c r="Y76" s="74"/>
      <c r="Z76" s="2147" t="e">
        <f>VLOOKUP(D76,'[1]0220262'!$E$12:$AD$94,26,0)</f>
        <v>#N/A</v>
      </c>
      <c r="AA76" s="185"/>
      <c r="AC76" s="35"/>
      <c r="AD76" s="35"/>
      <c r="AE76" s="35"/>
      <c r="AF76" s="4"/>
      <c r="AG76" s="37"/>
      <c r="AH76" s="37"/>
      <c r="AJ76" s="38"/>
    </row>
    <row r="77" spans="1:36">
      <c r="A77" s="160"/>
      <c r="B77" s="160"/>
      <c r="C77" s="2116">
        <v>71</v>
      </c>
      <c r="D77" s="2117" t="s">
        <v>863</v>
      </c>
      <c r="E77" s="2117" t="s">
        <v>864</v>
      </c>
      <c r="F77" s="1860" t="s">
        <v>1216</v>
      </c>
      <c r="G77" s="1860" t="s">
        <v>478</v>
      </c>
      <c r="H77" s="1860" t="s">
        <v>478</v>
      </c>
      <c r="I77" s="2118">
        <f>VLOOKUP(D77,'DÍAS EFECTIVOS LABORADOS 2025'!B:F,3,0)</f>
        <v>45717</v>
      </c>
      <c r="J77" s="2118"/>
      <c r="K77" s="2118"/>
      <c r="L77" s="2118"/>
      <c r="M77" s="2116">
        <f>VLOOKUP(D77,'DÍAS EFECTIVOS LABORADOS 2025'!B:O,14,0)</f>
        <v>207</v>
      </c>
      <c r="N77" s="2221">
        <f>+ROUND(VLOOKUP(D77,'INGRESOS 2025'!$B$7:$V$159,21,0),2)</f>
        <v>49902.04</v>
      </c>
      <c r="O77" s="2119" t="s">
        <v>24</v>
      </c>
      <c r="P77" s="2119">
        <f t="shared" si="12"/>
        <v>10191.091778543425</v>
      </c>
      <c r="Q77" s="2119">
        <f t="shared" si="13"/>
        <v>4956.6425854161953</v>
      </c>
      <c r="R77" s="2120">
        <f t="shared" si="14"/>
        <v>15147.73</v>
      </c>
      <c r="S77" s="2120">
        <f>ROUND(HLOOKUP(D77,'5ta'!$C$7:$CF$118,112,0),2)</f>
        <v>1592.87</v>
      </c>
      <c r="T77" s="2119"/>
      <c r="U77" s="2119"/>
      <c r="V77" s="2121">
        <f t="shared" si="15"/>
        <v>13554.86</v>
      </c>
      <c r="W77" s="20"/>
      <c r="X77" s="20" t="b">
        <f>HLOOKUP(D77,'5ta'!$C$7:$CG$139,133,0)</f>
        <v>0</v>
      </c>
      <c r="Y77" s="74" t="str">
        <f>HLOOKUP(D77,'5ta'!$C$7:$CF$145,134,0)</f>
        <v>08% - 14%</v>
      </c>
      <c r="Z77" s="2147">
        <f>VLOOKUP(D77,'[1]0220262'!$E$12:$AD$94,26,0)</f>
        <v>0</v>
      </c>
      <c r="AA77" s="2223">
        <f>+ROUND(V77/$AA$3,2)</f>
        <v>3946.1</v>
      </c>
      <c r="AB77" s="2" t="e">
        <f>VLOOKUP(D77,'[2]Archivo Excel Haberes Input'!$K$11:$K$80,1,0)</f>
        <v>#N/A</v>
      </c>
      <c r="AC77" s="35"/>
      <c r="AD77" s="35"/>
      <c r="AE77" s="35"/>
      <c r="AF77" s="4"/>
      <c r="AG77" s="37"/>
      <c r="AH77" s="37"/>
      <c r="AJ77" s="38"/>
    </row>
    <row r="78" spans="1:36">
      <c r="A78" s="160"/>
      <c r="B78" s="160"/>
      <c r="C78" s="2116">
        <v>72</v>
      </c>
      <c r="D78" s="2117" t="s">
        <v>865</v>
      </c>
      <c r="E78" s="2117" t="s">
        <v>866</v>
      </c>
      <c r="F78" s="2222"/>
      <c r="G78" s="2222"/>
      <c r="H78" s="2222"/>
      <c r="I78" s="2118">
        <f>VLOOKUP(D78,'DÍAS EFECTIVOS LABORADOS 2025'!B:F,3,0)</f>
        <v>45783</v>
      </c>
      <c r="J78" s="2118">
        <f>VLOOKUP(D78,'DÍAS EFECTIVOS LABORADOS 2025'!B:F,5,0)</f>
        <v>45961</v>
      </c>
      <c r="K78" s="2118"/>
      <c r="L78" s="2118"/>
      <c r="M78" s="2116">
        <f>VLOOKUP(D78,'DÍAS EFECTIVOS LABORADOS 2025'!B:O,14,0)</f>
        <v>121</v>
      </c>
      <c r="N78" s="2221">
        <f>+ROUND(VLOOKUP(D78,'INGRESOS 2025'!$B$7:$V$159,21,0),2)</f>
        <v>25331.47</v>
      </c>
      <c r="O78" s="2119" t="s">
        <v>89</v>
      </c>
      <c r="P78" s="2119">
        <f t="shared" si="12"/>
        <v>5957.1116193418084</v>
      </c>
      <c r="Q78" s="2119">
        <f t="shared" si="13"/>
        <v>2516.1104226038215</v>
      </c>
      <c r="R78" s="2120">
        <f t="shared" si="14"/>
        <v>8473.2199999999993</v>
      </c>
      <c r="S78" s="2120"/>
      <c r="T78" s="2119"/>
      <c r="U78" s="2119"/>
      <c r="V78" s="2121">
        <f t="shared" si="15"/>
        <v>8473.2199999999993</v>
      </c>
      <c r="W78" s="20"/>
      <c r="X78" s="20"/>
      <c r="Y78" s="74"/>
      <c r="Z78" s="2147" t="e">
        <f>VLOOKUP(D78,'[1]0220262'!$E$12:$AD$94,26,0)</f>
        <v>#N/A</v>
      </c>
      <c r="AA78" s="185"/>
      <c r="AC78" s="35"/>
      <c r="AD78" s="35"/>
      <c r="AE78" s="35"/>
      <c r="AF78" s="4"/>
      <c r="AG78" s="37"/>
      <c r="AH78" s="37"/>
      <c r="AJ78" s="38"/>
    </row>
    <row r="79" spans="1:36">
      <c r="A79" s="160"/>
      <c r="B79" s="160"/>
      <c r="C79" s="2116">
        <v>73</v>
      </c>
      <c r="D79" s="2117" t="s">
        <v>867</v>
      </c>
      <c r="E79" s="2117" t="s">
        <v>868</v>
      </c>
      <c r="F79" s="1860" t="s">
        <v>280</v>
      </c>
      <c r="G79" s="1860" t="s">
        <v>974</v>
      </c>
      <c r="H79" s="1860" t="s">
        <v>478</v>
      </c>
      <c r="I79" s="2118">
        <f>VLOOKUP(D79,'DÍAS EFECTIVOS LABORADOS 2025'!B:F,3,0)</f>
        <v>45784</v>
      </c>
      <c r="J79" s="2118"/>
      <c r="K79" s="2118"/>
      <c r="L79" s="2118"/>
      <c r="M79" s="2116">
        <f>VLOOKUP(D79,'DÍAS EFECTIVOS LABORADOS 2025'!B:O,14,0)</f>
        <v>160</v>
      </c>
      <c r="N79" s="2221">
        <f>+ROUND(VLOOKUP(D79,'INGRESOS 2025'!$B$7:$V$159,21,0),2)</f>
        <v>22145.08</v>
      </c>
      <c r="O79" s="2119" t="s">
        <v>24</v>
      </c>
      <c r="P79" s="2119">
        <f t="shared" si="12"/>
        <v>7877.1723892123091</v>
      </c>
      <c r="Q79" s="2119">
        <f t="shared" si="13"/>
        <v>2199.6144162733326</v>
      </c>
      <c r="R79" s="2120">
        <f t="shared" si="14"/>
        <v>10076.790000000001</v>
      </c>
      <c r="S79" s="2120">
        <f>ROUND(HLOOKUP(D79,'5ta'!$C$7:$CF$118,112,0),2)</f>
        <v>806.14</v>
      </c>
      <c r="T79" s="2119"/>
      <c r="U79" s="2119"/>
      <c r="V79" s="2121">
        <f t="shared" si="15"/>
        <v>9270.65</v>
      </c>
      <c r="W79" s="20">
        <f t="shared" ref="W79:W80" si="16">+Y79*R79-S79</f>
        <v>3.200000000106229E-3</v>
      </c>
      <c r="X79" s="20" t="b">
        <f>HLOOKUP(D79,'5ta'!$C$7:$CG$139,133,0)</f>
        <v>1</v>
      </c>
      <c r="Y79" s="74">
        <f>HLOOKUP(D79,'5ta'!$C$7:$CF$135,129,0)</f>
        <v>0.08</v>
      </c>
      <c r="Z79" s="2147">
        <f>VLOOKUP(D79,'[1]0220262'!$E$12:$AD$94,26,0)</f>
        <v>0</v>
      </c>
      <c r="AA79" s="185"/>
      <c r="AB79" s="2" t="str">
        <f>VLOOKUP(D79,'[2]Archivo Excel Haberes Input'!$K$11:$K$80,1,0)</f>
        <v>78377581</v>
      </c>
      <c r="AC79" s="35"/>
      <c r="AD79" s="35"/>
      <c r="AE79" s="35"/>
      <c r="AF79" s="4"/>
      <c r="AG79" s="37"/>
      <c r="AH79" s="37"/>
      <c r="AJ79" s="38"/>
    </row>
    <row r="80" spans="1:36">
      <c r="A80" s="160"/>
      <c r="B80" s="160"/>
      <c r="C80" s="2116">
        <v>74</v>
      </c>
      <c r="D80" s="2117" t="s">
        <v>869</v>
      </c>
      <c r="E80" s="2117" t="s">
        <v>870</v>
      </c>
      <c r="F80" s="1860" t="s">
        <v>996</v>
      </c>
      <c r="G80" s="1860" t="s">
        <v>555</v>
      </c>
      <c r="H80" s="1860" t="s">
        <v>478</v>
      </c>
      <c r="I80" s="2118">
        <f>VLOOKUP(D80,'DÍAS EFECTIVOS LABORADOS 2025'!B:F,3,0)</f>
        <v>45839</v>
      </c>
      <c r="J80" s="2118"/>
      <c r="K80" s="2118"/>
      <c r="L80" s="2118"/>
      <c r="M80" s="2116">
        <f>VLOOKUP(D80,'DÍAS EFECTIVOS LABORADOS 2025'!B:O,14,0)</f>
        <v>124</v>
      </c>
      <c r="N80" s="2221">
        <f>+ROUND(VLOOKUP(D80,'INGRESOS 2025'!$B$7:$V$159,21,0),2)</f>
        <v>79502.5</v>
      </c>
      <c r="O80" s="2119" t="s">
        <v>24</v>
      </c>
      <c r="P80" s="2119">
        <f t="shared" si="12"/>
        <v>6104.8086016395391</v>
      </c>
      <c r="Q80" s="2119">
        <f t="shared" si="13"/>
        <v>7896.7809161118685</v>
      </c>
      <c r="R80" s="2120">
        <f t="shared" si="14"/>
        <v>14001.59</v>
      </c>
      <c r="S80" s="2120">
        <f>ROUND(HLOOKUP(D80,'5ta'!$C$7:$CF$118,112,0),2)</f>
        <v>2380.27</v>
      </c>
      <c r="T80" s="2119"/>
      <c r="U80" s="2119"/>
      <c r="V80" s="2121">
        <f t="shared" si="15"/>
        <v>11621.32</v>
      </c>
      <c r="W80" s="20">
        <f t="shared" si="16"/>
        <v>3.0000000015206751E-4</v>
      </c>
      <c r="X80" s="20" t="b">
        <f>HLOOKUP(D80,'5ta'!$C$7:$CG$139,133,0)</f>
        <v>1</v>
      </c>
      <c r="Y80" s="74">
        <f>HLOOKUP(D80,'5ta'!$C$7:$CF$135,129,0)</f>
        <v>0.17</v>
      </c>
      <c r="Z80" s="2147">
        <f>VLOOKUP(D80,'[1]0220262'!$E$12:$AD$94,26,0)</f>
        <v>0</v>
      </c>
      <c r="AA80" s="185"/>
      <c r="AB80" s="2" t="str">
        <f>VLOOKUP(D80,'[2]Archivo Excel Haberes Input'!$K$11:$K$80,1,0)</f>
        <v>42151178</v>
      </c>
      <c r="AC80" s="35"/>
      <c r="AD80" s="35"/>
      <c r="AE80" s="35"/>
      <c r="AF80" s="4"/>
      <c r="AG80" s="37"/>
      <c r="AH80" s="37"/>
      <c r="AJ80" s="38"/>
    </row>
    <row r="81" spans="1:36">
      <c r="A81" s="160"/>
      <c r="B81" s="160"/>
      <c r="C81" s="2116">
        <v>75</v>
      </c>
      <c r="D81" s="2117" t="s">
        <v>871</v>
      </c>
      <c r="E81" s="2117" t="s">
        <v>872</v>
      </c>
      <c r="F81" s="2222"/>
      <c r="G81" s="2222"/>
      <c r="H81" s="2222"/>
      <c r="I81" s="2118">
        <f>VLOOKUP(D81,'DÍAS EFECTIVOS LABORADOS 2025'!B:F,3,0)</f>
        <v>45868</v>
      </c>
      <c r="J81" s="2118">
        <f>VLOOKUP(D81,'DÍAS EFECTIVOS LABORADOS 2025'!B:F,5,0)</f>
        <v>45902</v>
      </c>
      <c r="K81" s="2118"/>
      <c r="L81" s="2118"/>
      <c r="M81" s="2116">
        <f>VLOOKUP(D81,'DÍAS EFECTIVOS LABORADOS 2025'!B:O,14,0)</f>
        <v>24</v>
      </c>
      <c r="N81" s="2221">
        <f>+ROUND(VLOOKUP(D81,'INGRESOS 2025'!$B$7:$V$159,21,0),2)</f>
        <v>7326.52</v>
      </c>
      <c r="O81" s="2119" t="s">
        <v>89</v>
      </c>
      <c r="P81" s="2119">
        <f t="shared" si="12"/>
        <v>1181.5758583818463</v>
      </c>
      <c r="Q81" s="2119">
        <f t="shared" si="13"/>
        <v>727.72457869264395</v>
      </c>
      <c r="R81" s="2120">
        <f t="shared" si="14"/>
        <v>1909.3</v>
      </c>
      <c r="S81" s="2120"/>
      <c r="T81" s="2119"/>
      <c r="U81" s="2119"/>
      <c r="V81" s="2121">
        <f t="shared" si="15"/>
        <v>1909.3</v>
      </c>
      <c r="W81" s="20"/>
      <c r="X81" s="20"/>
      <c r="Y81" s="74"/>
      <c r="Z81" s="2147" t="e">
        <f>VLOOKUP(D81,'[1]0220262'!$E$12:$AD$94,26,0)</f>
        <v>#N/A</v>
      </c>
      <c r="AA81" s="185"/>
      <c r="AC81" s="35"/>
      <c r="AD81" s="35"/>
      <c r="AE81" s="35"/>
      <c r="AF81" s="4"/>
      <c r="AG81" s="37"/>
      <c r="AH81" s="37"/>
      <c r="AJ81" s="38"/>
    </row>
    <row r="82" spans="1:36">
      <c r="A82" s="160"/>
      <c r="B82" s="160"/>
      <c r="C82" s="2116">
        <v>76</v>
      </c>
      <c r="D82" s="2117" t="s">
        <v>873</v>
      </c>
      <c r="E82" s="2117" t="s">
        <v>874</v>
      </c>
      <c r="F82" s="1860" t="s">
        <v>269</v>
      </c>
      <c r="G82" s="1860" t="s">
        <v>469</v>
      </c>
      <c r="H82" s="1860" t="s">
        <v>472</v>
      </c>
      <c r="I82" s="2118">
        <f>VLOOKUP(D82,'DÍAS EFECTIVOS LABORADOS 2025'!B:F,3,0)</f>
        <v>45852</v>
      </c>
      <c r="J82" s="2118"/>
      <c r="K82" s="2118"/>
      <c r="L82" s="2118"/>
      <c r="M82" s="2116">
        <f>VLOOKUP(D82,'DÍAS EFECTIVOS LABORADOS 2025'!B:O,14,0)</f>
        <v>111</v>
      </c>
      <c r="N82" s="2221">
        <f>+ROUND(VLOOKUP(D82,'INGRESOS 2025'!$B$7:$V$159,21,0),2)</f>
        <v>15947.92</v>
      </c>
      <c r="O82" s="2119" t="s">
        <v>24</v>
      </c>
      <c r="P82" s="2119">
        <f t="shared" si="12"/>
        <v>5464.7883450160389</v>
      </c>
      <c r="Q82" s="2119">
        <f t="shared" si="13"/>
        <v>1584.066291093724</v>
      </c>
      <c r="R82" s="2120">
        <f t="shared" si="14"/>
        <v>7048.85</v>
      </c>
      <c r="S82" s="2120">
        <f>ROUND(HLOOKUP(D82,'5ta'!$C$7:$CF$118,112,0),2)</f>
        <v>310.38</v>
      </c>
      <c r="T82" s="2119"/>
      <c r="U82" s="2119"/>
      <c r="V82" s="2121">
        <f t="shared" si="15"/>
        <v>6738.47</v>
      </c>
      <c r="W82" s="20"/>
      <c r="X82" s="20" t="b">
        <f>HLOOKUP(D82,'5ta'!$C$7:$CG$139,133,0)</f>
        <v>0</v>
      </c>
      <c r="Y82" s="74" t="str">
        <f>HLOOKUP(D82,'5ta'!$C$7:$CF$145,134,0)</f>
        <v>00% - 08%</v>
      </c>
      <c r="Z82" s="2147">
        <f>VLOOKUP(D82,'[1]0220262'!$E$12:$AD$94,26,0)</f>
        <v>0</v>
      </c>
      <c r="AA82" s="185"/>
      <c r="AB82" s="2" t="str">
        <f>VLOOKUP(D82,'[2]Archivo Excel Haberes Input'!$K$11:$K$80,1,0)</f>
        <v>73218422</v>
      </c>
      <c r="AC82" s="35"/>
      <c r="AD82" s="35"/>
      <c r="AE82" s="35"/>
      <c r="AF82" s="4"/>
      <c r="AG82" s="37"/>
      <c r="AH82" s="37"/>
      <c r="AJ82" s="38"/>
    </row>
    <row r="83" spans="1:36">
      <c r="A83" s="160"/>
      <c r="B83" s="160"/>
      <c r="C83" s="2116">
        <v>77</v>
      </c>
      <c r="D83" s="2117" t="s">
        <v>875</v>
      </c>
      <c r="E83" s="2117" t="s">
        <v>876</v>
      </c>
      <c r="F83" s="1860" t="s">
        <v>264</v>
      </c>
      <c r="G83" s="1860" t="s">
        <v>1011</v>
      </c>
      <c r="H83" s="1860" t="s">
        <v>478</v>
      </c>
      <c r="I83" s="2118">
        <f>VLOOKUP(D83,'DÍAS EFECTIVOS LABORADOS 2025'!B:F,3,0)</f>
        <v>45887</v>
      </c>
      <c r="J83" s="2118"/>
      <c r="K83" s="2118"/>
      <c r="L83" s="2118"/>
      <c r="M83" s="2116">
        <f>VLOOKUP(D83,'DÍAS EFECTIVOS LABORADOS 2025'!B:O,14,0)</f>
        <v>94</v>
      </c>
      <c r="N83" s="2221">
        <f>+ROUND(VLOOKUP(D83,'INGRESOS 2025'!$B$7:$V$159,21,0),2)</f>
        <v>10350</v>
      </c>
      <c r="O83" s="2119" t="s">
        <v>24</v>
      </c>
      <c r="P83" s="2119">
        <f t="shared" si="12"/>
        <v>4627.8387786622316</v>
      </c>
      <c r="Q83" s="2119">
        <f t="shared" si="13"/>
        <v>1028.0391494828193</v>
      </c>
      <c r="R83" s="2120">
        <f t="shared" si="14"/>
        <v>5655.88</v>
      </c>
      <c r="S83" s="2120">
        <f>ROUND(HLOOKUP(D83,'5ta'!$C$7:$CF$118,112,0),2)</f>
        <v>0</v>
      </c>
      <c r="T83" s="2119"/>
      <c r="U83" s="2119"/>
      <c r="V83" s="2121">
        <f t="shared" si="15"/>
        <v>5655.88</v>
      </c>
      <c r="W83" s="20">
        <f>+Y83*R83-S83</f>
        <v>0</v>
      </c>
      <c r="X83" s="20" t="b">
        <f>HLOOKUP(D83,'5ta'!$C$7:$CG$139,133,0)</f>
        <v>1</v>
      </c>
      <c r="Y83" s="74">
        <f>HLOOKUP(D83,'5ta'!$C$7:$CF$135,129,0)</f>
        <v>0</v>
      </c>
      <c r="Z83" s="2147">
        <f>VLOOKUP(D83,'[1]0220262'!$E$12:$AD$94,26,0)</f>
        <v>0</v>
      </c>
      <c r="AA83" s="185"/>
      <c r="AB83" s="2" t="str">
        <f>VLOOKUP(D83,'[2]Archivo Excel Haberes Input'!$K$11:$K$80,1,0)</f>
        <v>45533404</v>
      </c>
      <c r="AC83" s="35"/>
      <c r="AD83" s="35"/>
      <c r="AE83" s="35"/>
      <c r="AF83" s="4"/>
      <c r="AG83" s="37"/>
      <c r="AH83" s="37"/>
      <c r="AJ83" s="38"/>
    </row>
    <row r="84" spans="1:36">
      <c r="A84" s="160"/>
      <c r="B84" s="160"/>
      <c r="C84" s="2116">
        <v>78</v>
      </c>
      <c r="D84" s="2117" t="s">
        <v>877</v>
      </c>
      <c r="E84" s="2117" t="s">
        <v>878</v>
      </c>
      <c r="F84" s="1860" t="s">
        <v>1016</v>
      </c>
      <c r="G84" s="1860" t="s">
        <v>555</v>
      </c>
      <c r="H84" s="1860" t="s">
        <v>478</v>
      </c>
      <c r="I84" s="2118">
        <f>VLOOKUP(D84,'DÍAS EFECTIVOS LABORADOS 2025'!B:F,3,0)</f>
        <v>45870</v>
      </c>
      <c r="J84" s="2118"/>
      <c r="K84" s="2118"/>
      <c r="L84" s="2118"/>
      <c r="M84" s="2116">
        <f>VLOOKUP(D84,'DÍAS EFECTIVOS LABORADOS 2025'!B:O,14,0)</f>
        <v>102</v>
      </c>
      <c r="N84" s="2221">
        <f>+ROUND(VLOOKUP(D84,'INGRESOS 2025'!$B$7:$V$159,21,0),2)</f>
        <v>19318.25</v>
      </c>
      <c r="O84" s="2119" t="s">
        <v>1161</v>
      </c>
      <c r="P84" s="2119">
        <f t="shared" si="12"/>
        <v>5021.6973981228466</v>
      </c>
      <c r="Q84" s="2119">
        <f t="shared" si="13"/>
        <v>1918.8325893233307</v>
      </c>
      <c r="R84" s="2120">
        <f t="shared" si="14"/>
        <v>6940.53</v>
      </c>
      <c r="S84" s="2120"/>
      <c r="T84" s="2119"/>
      <c r="U84" s="2119"/>
      <c r="V84" s="2121">
        <f t="shared" si="15"/>
        <v>6940.53</v>
      </c>
      <c r="W84" s="20"/>
      <c r="X84" s="20"/>
      <c r="Y84" s="74"/>
      <c r="Z84" s="2147">
        <f>VLOOKUP(D84,'[1]0220262'!$E$12:$AD$94,26,0)</f>
        <v>46068</v>
      </c>
      <c r="AA84" s="185"/>
      <c r="AC84" s="35"/>
      <c r="AD84" s="35"/>
      <c r="AE84" s="35"/>
      <c r="AF84" s="4"/>
      <c r="AG84" s="37"/>
      <c r="AH84" s="37"/>
      <c r="AJ84" s="38"/>
    </row>
    <row r="85" spans="1:36">
      <c r="A85" s="160"/>
      <c r="B85" s="160"/>
      <c r="C85" s="2116">
        <v>79</v>
      </c>
      <c r="D85" s="2117" t="s">
        <v>879</v>
      </c>
      <c r="E85" s="2117" t="s">
        <v>880</v>
      </c>
      <c r="F85" s="1860" t="s">
        <v>1027</v>
      </c>
      <c r="G85" s="1860" t="s">
        <v>478</v>
      </c>
      <c r="H85" s="1860" t="s">
        <v>478</v>
      </c>
      <c r="I85" s="2118">
        <f>VLOOKUP(D85,'DÍAS EFECTIVOS LABORADOS 2025'!B:F,3,0)</f>
        <v>45894</v>
      </c>
      <c r="J85" s="2118"/>
      <c r="K85" s="2118"/>
      <c r="L85" s="2118"/>
      <c r="M85" s="2116">
        <f>VLOOKUP(D85,'DÍAS EFECTIVOS LABORADOS 2025'!B:O,14,0)</f>
        <v>88</v>
      </c>
      <c r="N85" s="2221">
        <f>+ROUND(VLOOKUP(D85,'INGRESOS 2025'!$B$7:$V$159,21,0),2)</f>
        <v>10650.45</v>
      </c>
      <c r="O85" s="2119" t="s">
        <v>24</v>
      </c>
      <c r="P85" s="2119">
        <f t="shared" si="12"/>
        <v>4332.44481406677</v>
      </c>
      <c r="Q85" s="2119">
        <f t="shared" si="13"/>
        <v>1057.8820830540378</v>
      </c>
      <c r="R85" s="2120">
        <f t="shared" si="14"/>
        <v>5390.33</v>
      </c>
      <c r="S85" s="2120">
        <f>ROUND(HLOOKUP(D85,'5ta'!$C$7:$CF$118,112,0),2)</f>
        <v>0</v>
      </c>
      <c r="T85" s="2119"/>
      <c r="U85" s="2119"/>
      <c r="V85" s="2121">
        <f t="shared" si="15"/>
        <v>5390.33</v>
      </c>
      <c r="W85" s="20">
        <f t="shared" ref="W85:W95" si="17">+Y85*R85-S85</f>
        <v>0</v>
      </c>
      <c r="X85" s="20" t="b">
        <f>HLOOKUP(D85,'5ta'!$C$7:$CG$139,133,0)</f>
        <v>1</v>
      </c>
      <c r="Y85" s="74">
        <f>HLOOKUP(D85,'5ta'!$C$7:$CF$135,129,0)</f>
        <v>0</v>
      </c>
      <c r="Z85" s="2147">
        <f>VLOOKUP(D85,'[1]0220262'!$E$12:$AD$94,26,0)</f>
        <v>0</v>
      </c>
      <c r="AA85" s="185"/>
      <c r="AB85" s="2" t="str">
        <f>VLOOKUP(D85,'[2]Archivo Excel Haberes Input'!$K$11:$K$80,1,0)</f>
        <v>76644670</v>
      </c>
      <c r="AC85" s="35"/>
      <c r="AD85" s="35"/>
      <c r="AE85" s="35"/>
      <c r="AF85" s="4"/>
      <c r="AG85" s="37"/>
      <c r="AH85" s="37"/>
      <c r="AJ85" s="38"/>
    </row>
    <row r="86" spans="1:36">
      <c r="A86" s="160"/>
      <c r="B86" s="160"/>
      <c r="C86" s="2116">
        <v>80</v>
      </c>
      <c r="D86" s="2117" t="s">
        <v>881</v>
      </c>
      <c r="E86" s="2117" t="s">
        <v>882</v>
      </c>
      <c r="F86" s="1860" t="s">
        <v>1023</v>
      </c>
      <c r="G86" s="1860" t="s">
        <v>472</v>
      </c>
      <c r="H86" s="1860" t="s">
        <v>472</v>
      </c>
      <c r="I86" s="2118">
        <f>VLOOKUP(D86,'DÍAS EFECTIVOS LABORADOS 2025'!B:F,3,0)</f>
        <v>45908</v>
      </c>
      <c r="J86" s="2118"/>
      <c r="K86" s="2118"/>
      <c r="L86" s="2118"/>
      <c r="M86" s="2116">
        <f>VLOOKUP(D86,'DÍAS EFECTIVOS LABORADOS 2025'!B:O,14,0)</f>
        <v>79</v>
      </c>
      <c r="N86" s="2221">
        <f>+ROUND(VLOOKUP(D86,'INGRESOS 2025'!$B$7:$V$159,21,0),2)</f>
        <v>13195.46</v>
      </c>
      <c r="O86" s="2119" t="s">
        <v>24</v>
      </c>
      <c r="P86" s="2119">
        <f t="shared" si="12"/>
        <v>3889.3538671735773</v>
      </c>
      <c r="Q86" s="2119">
        <f t="shared" si="13"/>
        <v>1310.67144690189</v>
      </c>
      <c r="R86" s="2120">
        <f t="shared" si="14"/>
        <v>5200.03</v>
      </c>
      <c r="S86" s="2120">
        <f>ROUND(HLOOKUP(D86,'5ta'!$C$7:$CF$118,112,0),2)</f>
        <v>416</v>
      </c>
      <c r="T86" s="2119"/>
      <c r="U86" s="2119"/>
      <c r="V86" s="2121">
        <f t="shared" si="15"/>
        <v>4784.03</v>
      </c>
      <c r="W86" s="20">
        <f t="shared" si="17"/>
        <v>2.3999999999659849E-3</v>
      </c>
      <c r="X86" s="20" t="b">
        <f>HLOOKUP(D86,'5ta'!$C$7:$CG$139,133,0)</f>
        <v>1</v>
      </c>
      <c r="Y86" s="74">
        <f>HLOOKUP(D86,'5ta'!$C$7:$CF$135,129,0)</f>
        <v>0.08</v>
      </c>
      <c r="Z86" s="2147">
        <f>VLOOKUP(D86,'[1]0220262'!$E$12:$AD$94,26,0)</f>
        <v>0</v>
      </c>
      <c r="AA86" s="185"/>
      <c r="AB86" s="2" t="str">
        <f>VLOOKUP(D86,'[2]Archivo Excel Haberes Input'!$K$11:$K$80,1,0)</f>
        <v>74611823</v>
      </c>
      <c r="AC86" s="35"/>
      <c r="AD86" s="35"/>
      <c r="AE86" s="35"/>
      <c r="AF86" s="4"/>
      <c r="AG86" s="37"/>
      <c r="AH86" s="37"/>
      <c r="AJ86" s="38"/>
    </row>
    <row r="87" spans="1:36">
      <c r="A87" s="160"/>
      <c r="B87" s="160"/>
      <c r="C87" s="2116">
        <v>81</v>
      </c>
      <c r="D87" s="2117" t="s">
        <v>883</v>
      </c>
      <c r="E87" s="2117" t="s">
        <v>884</v>
      </c>
      <c r="F87" s="1860" t="s">
        <v>250</v>
      </c>
      <c r="G87" s="1860" t="s">
        <v>478</v>
      </c>
      <c r="H87" s="1860" t="s">
        <v>478</v>
      </c>
      <c r="I87" s="2118">
        <f>VLOOKUP(D87,'DÍAS EFECTIVOS LABORADOS 2025'!B:F,3,0)</f>
        <v>45943</v>
      </c>
      <c r="J87" s="2118"/>
      <c r="K87" s="2118"/>
      <c r="L87" s="2118"/>
      <c r="M87" s="2116">
        <f>VLOOKUP(D87,'DÍAS EFECTIVOS LABORADOS 2025'!B:O,14,0)</f>
        <v>55</v>
      </c>
      <c r="N87" s="2221">
        <f>+ROUND(VLOOKUP(D87,'INGRESOS 2025'!$B$7:$V$159,21,0),2)</f>
        <v>5543.67</v>
      </c>
      <c r="O87" s="2119" t="s">
        <v>24</v>
      </c>
      <c r="P87" s="2119">
        <f t="shared" si="12"/>
        <v>2707.7780087917313</v>
      </c>
      <c r="Q87" s="2119">
        <f t="shared" si="13"/>
        <v>550.63862722834983</v>
      </c>
      <c r="R87" s="2120">
        <f t="shared" si="14"/>
        <v>3258.42</v>
      </c>
      <c r="S87" s="2120">
        <f>ROUND(HLOOKUP(D87,'5ta'!$C$7:$CF$118,112,0),2)</f>
        <v>0</v>
      </c>
      <c r="T87" s="2119"/>
      <c r="U87" s="2119"/>
      <c r="V87" s="2121">
        <f t="shared" si="15"/>
        <v>3258.42</v>
      </c>
      <c r="W87" s="20">
        <f t="shared" si="17"/>
        <v>0</v>
      </c>
      <c r="X87" s="20" t="b">
        <f>HLOOKUP(D87,'5ta'!$C$7:$CG$139,133,0)</f>
        <v>1</v>
      </c>
      <c r="Y87" s="74">
        <f>HLOOKUP(D87,'5ta'!$C$7:$CF$135,129,0)</f>
        <v>0</v>
      </c>
      <c r="Z87" s="2147">
        <f>VLOOKUP(D87,'[1]0220262'!$E$12:$AD$94,26,0)</f>
        <v>0</v>
      </c>
      <c r="AA87" s="185"/>
      <c r="AB87" s="2" t="str">
        <f>VLOOKUP(D87,'[2]Archivo Excel Haberes Input'!$K$11:$K$80,1,0)</f>
        <v>10659025</v>
      </c>
      <c r="AC87" s="35"/>
      <c r="AD87" s="35"/>
      <c r="AE87" s="35"/>
      <c r="AF87" s="4"/>
      <c r="AG87" s="37"/>
      <c r="AH87" s="37"/>
      <c r="AJ87" s="38"/>
    </row>
    <row r="88" spans="1:36">
      <c r="A88" s="160"/>
      <c r="B88" s="160"/>
      <c r="C88" s="2116">
        <v>82</v>
      </c>
      <c r="D88" s="2117" t="s">
        <v>885</v>
      </c>
      <c r="E88" s="2117" t="s">
        <v>886</v>
      </c>
      <c r="F88" s="1860" t="s">
        <v>274</v>
      </c>
      <c r="G88" s="1860" t="s">
        <v>469</v>
      </c>
      <c r="H88" s="1860" t="s">
        <v>472</v>
      </c>
      <c r="I88" s="2118">
        <f>VLOOKUP(D88,'DÍAS EFECTIVOS LABORADOS 2025'!B:F,3,0)</f>
        <v>45943</v>
      </c>
      <c r="J88" s="2118"/>
      <c r="K88" s="2118"/>
      <c r="L88" s="2118"/>
      <c r="M88" s="2116">
        <f>VLOOKUP(D88,'DÍAS EFECTIVOS LABORADOS 2025'!B:O,14,0)</f>
        <v>55</v>
      </c>
      <c r="N88" s="2221">
        <f>+ROUND(VLOOKUP(D88,'INGRESOS 2025'!$B$7:$V$159,21,0),2)</f>
        <v>11313.81</v>
      </c>
      <c r="O88" s="2119" t="s">
        <v>24</v>
      </c>
      <c r="P88" s="2119">
        <f t="shared" si="12"/>
        <v>2707.7780087917313</v>
      </c>
      <c r="Q88" s="2119">
        <f t="shared" si="13"/>
        <v>1123.7719429768324</v>
      </c>
      <c r="R88" s="2120">
        <f t="shared" si="14"/>
        <v>3831.55</v>
      </c>
      <c r="S88" s="2120">
        <f>ROUND(HLOOKUP(D88,'5ta'!$C$7:$CF$118,112,0),2)</f>
        <v>306.52</v>
      </c>
      <c r="T88" s="2119"/>
      <c r="U88" s="2119"/>
      <c r="V88" s="2121">
        <f t="shared" si="15"/>
        <v>3525.03</v>
      </c>
      <c r="W88" s="20">
        <f t="shared" si="17"/>
        <v>4.0000000000190994E-3</v>
      </c>
      <c r="X88" s="20" t="b">
        <f>HLOOKUP(D88,'5ta'!$C$7:$CG$139,133,0)</f>
        <v>1</v>
      </c>
      <c r="Y88" s="74">
        <f>HLOOKUP(D88,'5ta'!$C$7:$CF$135,129,0)</f>
        <v>0.08</v>
      </c>
      <c r="Z88" s="2147">
        <f>VLOOKUP(D88,'[1]0220262'!$E$12:$AD$94,26,0)</f>
        <v>0</v>
      </c>
      <c r="AA88" s="185"/>
      <c r="AB88" s="2" t="str">
        <f>VLOOKUP(D88,'[2]Archivo Excel Haberes Input'!$K$11:$K$80,1,0)</f>
        <v>46137609</v>
      </c>
      <c r="AC88" s="35"/>
      <c r="AD88" s="35"/>
      <c r="AE88" s="35"/>
      <c r="AF88" s="4"/>
      <c r="AG88" s="37"/>
      <c r="AH88" s="37"/>
      <c r="AJ88" s="38"/>
    </row>
    <row r="89" spans="1:36">
      <c r="A89" s="159"/>
      <c r="B89" s="159"/>
      <c r="C89" s="2116">
        <v>83</v>
      </c>
      <c r="D89" s="2117" t="s">
        <v>887</v>
      </c>
      <c r="E89" s="2117" t="s">
        <v>888</v>
      </c>
      <c r="F89" s="1860" t="s">
        <v>1036</v>
      </c>
      <c r="G89" s="1860" t="s">
        <v>980</v>
      </c>
      <c r="H89" s="1860" t="s">
        <v>478</v>
      </c>
      <c r="I89" s="2118">
        <f>VLOOKUP(D89,'DÍAS EFECTIVOS LABORADOS 2025'!B:F,3,0)</f>
        <v>45931</v>
      </c>
      <c r="J89" s="2118"/>
      <c r="K89" s="2118"/>
      <c r="L89" s="2118"/>
      <c r="M89" s="2116">
        <f>VLOOKUP(D89,'DÍAS EFECTIVOS LABORADOS 2025'!B:O,14,0)</f>
        <v>62</v>
      </c>
      <c r="N89" s="2221">
        <f>+ROUND(VLOOKUP(D89,'INGRESOS 2025'!$B$7:$V$159,21,0),2)</f>
        <v>16034.5</v>
      </c>
      <c r="O89" s="2119" t="s">
        <v>24</v>
      </c>
      <c r="P89" s="2119">
        <f t="shared" si="12"/>
        <v>3052.4043008197696</v>
      </c>
      <c r="Q89" s="2119">
        <f t="shared" si="13"/>
        <v>1592.6660620659193</v>
      </c>
      <c r="R89" s="2120">
        <f t="shared" si="14"/>
        <v>4645.07</v>
      </c>
      <c r="S89" s="2120">
        <f>ROUND(HLOOKUP(D89,'5ta'!$C$7:$CF$118,112,0),2)</f>
        <v>371.61</v>
      </c>
      <c r="T89" s="2119"/>
      <c r="U89" s="2119"/>
      <c r="V89" s="2121">
        <f t="shared" si="15"/>
        <v>4273.46</v>
      </c>
      <c r="W89" s="20">
        <f t="shared" si="17"/>
        <v>-4.400000000032378E-3</v>
      </c>
      <c r="X89" s="20" t="b">
        <f>HLOOKUP(D89,'5ta'!$C$7:$CG$139,133,0)</f>
        <v>1</v>
      </c>
      <c r="Y89" s="74">
        <f>HLOOKUP(D89,'5ta'!$C$7:$CF$135,129,0)</f>
        <v>0.08</v>
      </c>
      <c r="Z89" s="2147">
        <f>VLOOKUP(D89,'[1]0220262'!$E$12:$AD$94,26,0)</f>
        <v>0</v>
      </c>
      <c r="AA89" s="185"/>
      <c r="AB89" s="2" t="str">
        <f>VLOOKUP(D89,'[2]Archivo Excel Haberes Input'!$K$11:$K$80,1,0)</f>
        <v>72531605</v>
      </c>
      <c r="AC89" s="35"/>
      <c r="AD89" s="35"/>
      <c r="AE89" s="35"/>
      <c r="AF89" s="4"/>
      <c r="AG89" s="37"/>
      <c r="AH89" s="37"/>
      <c r="AJ89" s="38"/>
    </row>
    <row r="90" spans="1:36">
      <c r="A90" s="159"/>
      <c r="B90" s="159"/>
      <c r="C90" s="2116">
        <v>84</v>
      </c>
      <c r="D90" s="2117" t="s">
        <v>889</v>
      </c>
      <c r="E90" s="2117" t="s">
        <v>890</v>
      </c>
      <c r="F90" s="1860" t="s">
        <v>1040</v>
      </c>
      <c r="G90" s="1860" t="s">
        <v>478</v>
      </c>
      <c r="H90" s="1860" t="s">
        <v>478</v>
      </c>
      <c r="I90" s="2118">
        <f>VLOOKUP(D90,'DÍAS EFECTIVOS LABORADOS 2025'!B:F,3,0)</f>
        <v>45931</v>
      </c>
      <c r="J90" s="2118"/>
      <c r="K90" s="2118"/>
      <c r="L90" s="2118"/>
      <c r="M90" s="2116">
        <f>VLOOKUP(D90,'DÍAS EFECTIVOS LABORADOS 2025'!B:O,14,0)</f>
        <v>62</v>
      </c>
      <c r="N90" s="2221">
        <f>+ROUND(VLOOKUP(D90,'INGRESOS 2025'!$B$7:$V$159,21,0),2)</f>
        <v>6303.37</v>
      </c>
      <c r="O90" s="2119" t="s">
        <v>24</v>
      </c>
      <c r="P90" s="2119">
        <f t="shared" si="12"/>
        <v>3052.4043008197696</v>
      </c>
      <c r="Q90" s="2119">
        <f t="shared" si="13"/>
        <v>626.09769407492922</v>
      </c>
      <c r="R90" s="2120">
        <f t="shared" si="14"/>
        <v>3678.5</v>
      </c>
      <c r="S90" s="2120">
        <f>ROUND(HLOOKUP(D90,'5ta'!$C$7:$CF$118,112,0),2)</f>
        <v>0</v>
      </c>
      <c r="T90" s="2119"/>
      <c r="U90" s="2119"/>
      <c r="V90" s="2121">
        <f t="shared" si="15"/>
        <v>3678.5</v>
      </c>
      <c r="W90" s="20">
        <f t="shared" si="17"/>
        <v>0</v>
      </c>
      <c r="X90" s="20" t="b">
        <f>HLOOKUP(D90,'5ta'!$C$7:$CG$139,133,0)</f>
        <v>1</v>
      </c>
      <c r="Y90" s="74">
        <f>HLOOKUP(D90,'5ta'!$C$7:$CF$135,129,0)</f>
        <v>0</v>
      </c>
      <c r="Z90" s="2147">
        <f>VLOOKUP(D90,'[1]0220262'!$E$12:$AD$94,26,0)</f>
        <v>0</v>
      </c>
      <c r="AA90" s="185"/>
      <c r="AB90" s="2" t="str">
        <f>VLOOKUP(D90,'[2]Archivo Excel Haberes Input'!$K$11:$K$80,1,0)</f>
        <v>75267086</v>
      </c>
      <c r="AC90" s="35"/>
      <c r="AD90" s="35"/>
      <c r="AE90" s="35"/>
      <c r="AF90" s="4"/>
      <c r="AG90" s="37"/>
      <c r="AH90" s="37"/>
      <c r="AJ90" s="38"/>
    </row>
    <row r="91" spans="1:36">
      <c r="A91" s="159"/>
      <c r="B91" s="159"/>
      <c r="C91" s="2116">
        <v>85</v>
      </c>
      <c r="D91" s="2117" t="s">
        <v>891</v>
      </c>
      <c r="E91" s="2117" t="s">
        <v>892</v>
      </c>
      <c r="F91" s="1860" t="s">
        <v>1084</v>
      </c>
      <c r="G91" s="1860" t="s">
        <v>555</v>
      </c>
      <c r="H91" s="1860" t="s">
        <v>478</v>
      </c>
      <c r="I91" s="2118">
        <f>VLOOKUP(D91,'DÍAS EFECTIVOS LABORADOS 2025'!B:F,3,0)</f>
        <v>45964</v>
      </c>
      <c r="J91" s="2118"/>
      <c r="K91" s="2118"/>
      <c r="L91" s="2118"/>
      <c r="M91" s="2116">
        <f>VLOOKUP(D91,'DÍAS EFECTIVOS LABORADOS 2025'!B:O,14,0)</f>
        <v>40</v>
      </c>
      <c r="N91" s="2221">
        <f>+ROUND(VLOOKUP(D91,'INGRESOS 2025'!$B$7:$V$159,21,0),2)</f>
        <v>10500</v>
      </c>
      <c r="O91" s="2119" t="s">
        <v>24</v>
      </c>
      <c r="P91" s="2119">
        <f t="shared" si="12"/>
        <v>1969.2930973030773</v>
      </c>
      <c r="Q91" s="2119">
        <f t="shared" si="13"/>
        <v>1042.9382675912659</v>
      </c>
      <c r="R91" s="2120">
        <f t="shared" si="14"/>
        <v>3012.23</v>
      </c>
      <c r="S91" s="2120">
        <f>ROUND(HLOOKUP(D91,'5ta'!$C$7:$CF$118,112,0),2)</f>
        <v>421.71</v>
      </c>
      <c r="T91" s="2119"/>
      <c r="U91" s="2119"/>
      <c r="V91" s="2121">
        <f t="shared" si="15"/>
        <v>2590.52</v>
      </c>
      <c r="W91" s="20">
        <f t="shared" si="17"/>
        <v>2.2000000000730324E-3</v>
      </c>
      <c r="X91" s="20" t="b">
        <f>HLOOKUP(D91,'5ta'!$C$7:$CG$139,133,0)</f>
        <v>1</v>
      </c>
      <c r="Y91" s="74">
        <f>HLOOKUP(D91,'5ta'!$C$7:$CF$135,129,0)</f>
        <v>0.14000000000000001</v>
      </c>
      <c r="Z91" s="2147">
        <f>VLOOKUP(D91,'[1]0220262'!$E$12:$AD$94,26,0)</f>
        <v>0</v>
      </c>
      <c r="AA91" s="185"/>
      <c r="AB91" s="2" t="str">
        <f>VLOOKUP(D91,'[2]Archivo Excel Haberes Input'!$K$11:$K$80,1,0)</f>
        <v>46854908</v>
      </c>
      <c r="AC91" s="35"/>
      <c r="AD91" s="35"/>
      <c r="AE91" s="35"/>
      <c r="AF91" s="4"/>
      <c r="AG91" s="37"/>
      <c r="AH91" s="37"/>
      <c r="AJ91" s="38"/>
    </row>
    <row r="92" spans="1:36">
      <c r="A92" s="159"/>
      <c r="B92" s="159"/>
      <c r="C92" s="2116">
        <v>86</v>
      </c>
      <c r="D92" s="2117" t="s">
        <v>893</v>
      </c>
      <c r="E92" s="2117" t="s">
        <v>894</v>
      </c>
      <c r="F92" s="1860" t="s">
        <v>263</v>
      </c>
      <c r="G92" s="1860" t="s">
        <v>478</v>
      </c>
      <c r="H92" s="1860" t="s">
        <v>478</v>
      </c>
      <c r="I92" s="2118">
        <f>VLOOKUP(D92,'DÍAS EFECTIVOS LABORADOS 2025'!B:F,3,0)</f>
        <v>45964</v>
      </c>
      <c r="J92" s="2118"/>
      <c r="K92" s="2118"/>
      <c r="L92" s="2118"/>
      <c r="M92" s="2116">
        <f>VLOOKUP(D92,'DÍAS EFECTIVOS LABORADOS 2025'!B:O,14,0)</f>
        <v>40</v>
      </c>
      <c r="N92" s="2221">
        <f>+ROUND(VLOOKUP(D92,'INGRESOS 2025'!$B$7:$V$159,21,0),2)</f>
        <v>4812.2700000000004</v>
      </c>
      <c r="O92" s="2119" t="s">
        <v>24</v>
      </c>
      <c r="P92" s="2119">
        <f t="shared" si="12"/>
        <v>1969.2930973030773</v>
      </c>
      <c r="Q92" s="2119">
        <f t="shared" si="13"/>
        <v>477.99052733156395</v>
      </c>
      <c r="R92" s="2120">
        <f t="shared" si="14"/>
        <v>2447.2800000000002</v>
      </c>
      <c r="S92" s="2120">
        <f>ROUND(HLOOKUP(D92,'5ta'!$C$7:$CF$118,112,0),2)</f>
        <v>0</v>
      </c>
      <c r="T92" s="2119"/>
      <c r="U92" s="2119"/>
      <c r="V92" s="2121">
        <f t="shared" si="15"/>
        <v>2447.2800000000002</v>
      </c>
      <c r="W92" s="20">
        <f t="shared" si="17"/>
        <v>0</v>
      </c>
      <c r="X92" s="20" t="b">
        <f>HLOOKUP(D92,'5ta'!$C$7:$CG$139,133,0)</f>
        <v>1</v>
      </c>
      <c r="Y92" s="74">
        <f>HLOOKUP(D92,'5ta'!$C$7:$CF$135,129,0)</f>
        <v>0</v>
      </c>
      <c r="Z92" s="2147">
        <f>VLOOKUP(D92,'[1]0220262'!$E$12:$AD$94,26,0)</f>
        <v>0</v>
      </c>
      <c r="AA92" s="185"/>
      <c r="AB92" s="2" t="str">
        <f>VLOOKUP(D92,'[2]Archivo Excel Haberes Input'!$K$11:$K$80,1,0)</f>
        <v>47500764</v>
      </c>
      <c r="AC92" s="35"/>
      <c r="AD92" s="35"/>
      <c r="AE92" s="35"/>
      <c r="AF92" s="4"/>
      <c r="AG92" s="37"/>
      <c r="AH92" s="37"/>
      <c r="AJ92" s="38"/>
    </row>
    <row r="93" spans="1:36">
      <c r="A93" s="159"/>
      <c r="B93" s="159"/>
      <c r="C93" s="2116">
        <v>87</v>
      </c>
      <c r="D93" s="2117" t="s">
        <v>895</v>
      </c>
      <c r="E93" s="2117" t="s">
        <v>896</v>
      </c>
      <c r="F93" s="1860" t="s">
        <v>1087</v>
      </c>
      <c r="G93" s="1860" t="s">
        <v>555</v>
      </c>
      <c r="H93" s="1860" t="s">
        <v>478</v>
      </c>
      <c r="I93" s="2118">
        <f>VLOOKUP(D93,'DÍAS EFECTIVOS LABORADOS 2025'!B:F,3,0)</f>
        <v>45962</v>
      </c>
      <c r="J93" s="2118"/>
      <c r="K93" s="2118"/>
      <c r="L93" s="2118"/>
      <c r="M93" s="2116">
        <f>VLOOKUP(D93,'DÍAS EFECTIVOS LABORADOS 2025'!B:O,14,0)</f>
        <v>40</v>
      </c>
      <c r="N93" s="2221">
        <f>+ROUND(VLOOKUP(D93,'INGRESOS 2025'!$B$7:$V$159,21,0),2)</f>
        <v>11948.33</v>
      </c>
      <c r="O93" s="2119" t="s">
        <v>24</v>
      </c>
      <c r="P93" s="2119">
        <f t="shared" si="12"/>
        <v>1969.2930973030773</v>
      </c>
      <c r="Q93" s="2119">
        <f t="shared" si="13"/>
        <v>1186.7971991246429</v>
      </c>
      <c r="R93" s="2120">
        <f t="shared" si="14"/>
        <v>3156.09</v>
      </c>
      <c r="S93" s="2120">
        <f>ROUND(HLOOKUP(D93,'5ta'!$C$7:$CF$118,112,0),2)</f>
        <v>441.85</v>
      </c>
      <c r="T93" s="2119"/>
      <c r="U93" s="2119"/>
      <c r="V93" s="2121">
        <f t="shared" si="15"/>
        <v>2714.24</v>
      </c>
      <c r="W93" s="20">
        <f t="shared" si="17"/>
        <v>2.6000000000294676E-3</v>
      </c>
      <c r="X93" s="20" t="b">
        <f>HLOOKUP(D93,'5ta'!$C$7:$CG$139,133,0)</f>
        <v>1</v>
      </c>
      <c r="Y93" s="74">
        <f>HLOOKUP(D93,'5ta'!$C$7:$CF$135,129,0)</f>
        <v>0.14000000000000001</v>
      </c>
      <c r="Z93" s="2147">
        <f>VLOOKUP(D93,'[1]0220262'!$E$12:$AD$94,26,0)</f>
        <v>0</v>
      </c>
      <c r="AA93" s="185"/>
      <c r="AB93" s="2" t="str">
        <f>VLOOKUP(D93,'[2]Archivo Excel Haberes Input'!$K$11:$K$80,1,0)</f>
        <v>72902664</v>
      </c>
      <c r="AC93" s="35"/>
      <c r="AD93" s="35"/>
      <c r="AE93" s="35"/>
      <c r="AF93" s="4"/>
      <c r="AG93" s="37"/>
      <c r="AH93" s="37"/>
      <c r="AJ93" s="38"/>
    </row>
    <row r="94" spans="1:36">
      <c r="A94" s="159"/>
      <c r="B94" s="159"/>
      <c r="C94" s="2116">
        <v>88</v>
      </c>
      <c r="D94" s="2117" t="s">
        <v>897</v>
      </c>
      <c r="E94" s="2117" t="s">
        <v>898</v>
      </c>
      <c r="F94" s="1860" t="s">
        <v>238</v>
      </c>
      <c r="G94" s="1860" t="s">
        <v>478</v>
      </c>
      <c r="H94" s="1860" t="s">
        <v>478</v>
      </c>
      <c r="I94" s="2118">
        <f>VLOOKUP(D94,'DÍAS EFECTIVOS LABORADOS 2025'!B:F,3,0)</f>
        <v>45992</v>
      </c>
      <c r="J94" s="2118"/>
      <c r="K94" s="2118"/>
      <c r="L94" s="2118"/>
      <c r="M94" s="2116">
        <f>VLOOKUP(D94,'DÍAS EFECTIVOS LABORADOS 2025'!B:O,14,0)</f>
        <v>20</v>
      </c>
      <c r="N94" s="2221">
        <f>+ROUND(VLOOKUP(D94,'INGRESOS 2025'!$B$7:$V$159,21,0),2)</f>
        <v>7592.33</v>
      </c>
      <c r="O94" s="2119" t="s">
        <v>24</v>
      </c>
      <c r="P94" s="2119">
        <f t="shared" si="12"/>
        <v>984.64654865153864</v>
      </c>
      <c r="Q94" s="2119">
        <f t="shared" si="13"/>
        <v>754.12680925535199</v>
      </c>
      <c r="R94" s="2120">
        <f t="shared" si="14"/>
        <v>1738.77</v>
      </c>
      <c r="S94" s="2120">
        <f>ROUND(HLOOKUP(D94,'5ta'!$C$7:$CF$118,112,0),2)</f>
        <v>243.43</v>
      </c>
      <c r="T94" s="2119"/>
      <c r="U94" s="2119"/>
      <c r="V94" s="2121">
        <f t="shared" si="15"/>
        <v>1495.34</v>
      </c>
      <c r="W94" s="20">
        <f t="shared" si="17"/>
        <v>-2.1999999999877673E-3</v>
      </c>
      <c r="X94" s="20" t="b">
        <f>HLOOKUP(D94,'5ta'!$C$7:$CG$139,133,0)</f>
        <v>1</v>
      </c>
      <c r="Y94" s="74">
        <f>HLOOKUP(D94,'5ta'!$C$7:$CF$135,129,0)</f>
        <v>0.14000000000000001</v>
      </c>
      <c r="Z94" s="2147">
        <f>VLOOKUP(D94,'[1]0220262'!$E$12:$AD$94,26,0)</f>
        <v>0</v>
      </c>
      <c r="AA94" s="185"/>
      <c r="AB94" s="2" t="str">
        <f>VLOOKUP(D94,'[2]Archivo Excel Haberes Input'!$K$11:$K$80,1,0)</f>
        <v>40865746</v>
      </c>
      <c r="AC94" s="35"/>
      <c r="AD94" s="35"/>
      <c r="AE94" s="35"/>
      <c r="AF94" s="4"/>
      <c r="AG94" s="37"/>
      <c r="AH94" s="37"/>
      <c r="AJ94" s="38"/>
    </row>
    <row r="95" spans="1:36">
      <c r="A95" s="159"/>
      <c r="B95" s="159"/>
      <c r="C95" s="2116">
        <v>89</v>
      </c>
      <c r="D95" s="2117" t="s">
        <v>899</v>
      </c>
      <c r="E95" s="2117" t="s">
        <v>900</v>
      </c>
      <c r="F95" s="1860" t="s">
        <v>1101</v>
      </c>
      <c r="G95" s="1860" t="s">
        <v>478</v>
      </c>
      <c r="H95" s="1860" t="s">
        <v>478</v>
      </c>
      <c r="I95" s="2118">
        <f>VLOOKUP(D95,'DÍAS EFECTIVOS LABORADOS 2025'!B:F,3,0)</f>
        <v>45992</v>
      </c>
      <c r="J95" s="2118"/>
      <c r="K95" s="2118"/>
      <c r="L95" s="2118"/>
      <c r="M95" s="2116">
        <f>VLOOKUP(D95,'DÍAS EFECTIVOS LABORADOS 2025'!B:O,14,0)</f>
        <v>24</v>
      </c>
      <c r="N95" s="2221">
        <f>+ROUND(VLOOKUP(D95,'INGRESOS 2025'!$B$7:$V$159,21,0),2)</f>
        <v>1620</v>
      </c>
      <c r="O95" s="2119" t="s">
        <v>24</v>
      </c>
      <c r="P95" s="2119">
        <f t="shared" si="12"/>
        <v>1181.5758583818463</v>
      </c>
      <c r="Q95" s="2119">
        <f t="shared" si="13"/>
        <v>160.91047557122388</v>
      </c>
      <c r="R95" s="2120">
        <f t="shared" si="14"/>
        <v>1342.49</v>
      </c>
      <c r="S95" s="2120">
        <f>ROUND(HLOOKUP(D95,'5ta'!$C$7:$CF$118,112,0),2)</f>
        <v>0</v>
      </c>
      <c r="T95" s="2119"/>
      <c r="U95" s="2119"/>
      <c r="V95" s="2121">
        <f t="shared" si="15"/>
        <v>1342.49</v>
      </c>
      <c r="W95" s="20">
        <f t="shared" si="17"/>
        <v>0</v>
      </c>
      <c r="X95" s="20" t="b">
        <f>HLOOKUP(D95,'5ta'!$C$7:$CG$139,133,0)</f>
        <v>1</v>
      </c>
      <c r="Y95" s="74">
        <f>HLOOKUP(D95,'5ta'!$C$7:$CF$135,129,0)</f>
        <v>0</v>
      </c>
      <c r="Z95" s="2147">
        <f>VLOOKUP(D95,'[1]0220262'!$E$12:$AD$94,26,0)</f>
        <v>0</v>
      </c>
      <c r="AA95" s="185"/>
      <c r="AB95" s="2" t="str">
        <f>VLOOKUP(D95,'[2]Archivo Excel Haberes Input'!$K$11:$K$80,1,0)</f>
        <v>72859721</v>
      </c>
      <c r="AC95" s="35"/>
      <c r="AD95" s="35"/>
      <c r="AE95" s="35"/>
      <c r="AF95" s="4"/>
      <c r="AG95" s="37"/>
      <c r="AH95" s="37"/>
      <c r="AJ95" s="38"/>
    </row>
    <row r="96" spans="1:36">
      <c r="A96" s="159"/>
      <c r="B96" s="159"/>
      <c r="C96" s="2116">
        <v>90</v>
      </c>
      <c r="D96" s="2117" t="s">
        <v>901</v>
      </c>
      <c r="E96" s="2117" t="s">
        <v>902</v>
      </c>
      <c r="F96" s="1860" t="s">
        <v>263</v>
      </c>
      <c r="G96" s="1860" t="s">
        <v>478</v>
      </c>
      <c r="H96" s="1860" t="s">
        <v>478</v>
      </c>
      <c r="I96" s="2118">
        <f>VLOOKUP(D96,'DÍAS EFECTIVOS LABORADOS 2025'!B:F,3,0)</f>
        <v>46002</v>
      </c>
      <c r="J96" s="2118"/>
      <c r="K96" s="2118"/>
      <c r="L96" s="2118"/>
      <c r="M96" s="2116">
        <f>VLOOKUP(D96,'DÍAS EFECTIVOS LABORADOS 2025'!B:O,14,0)</f>
        <v>14</v>
      </c>
      <c r="N96" s="2221">
        <f>+ROUND(VLOOKUP(D96,'INGRESOS 2025'!$B$7:$V$159,21,0),2)</f>
        <v>1000</v>
      </c>
      <c r="O96" s="2119" t="s">
        <v>24</v>
      </c>
      <c r="P96" s="2119">
        <f t="shared" ref="P96" si="18">$N$103*M96</f>
        <v>689.25258405607701</v>
      </c>
      <c r="Q96" s="2119">
        <f t="shared" ref="Q96" si="19">$N$104*N96</f>
        <v>99.327454056311041</v>
      </c>
      <c r="R96" s="2120">
        <f t="shared" si="14"/>
        <v>788.58</v>
      </c>
      <c r="S96" s="2120">
        <f>ROUND(HLOOKUP(D96,'5ta'!$C$7:$CF$118,112,0),2)</f>
        <v>0</v>
      </c>
      <c r="T96" s="2119"/>
      <c r="U96" s="2119"/>
      <c r="V96" s="2121">
        <f t="shared" si="15"/>
        <v>788.58</v>
      </c>
      <c r="W96" s="20">
        <f>+Y96*R96-S96</f>
        <v>0</v>
      </c>
      <c r="X96" s="20" t="b">
        <f>HLOOKUP(D96,'5ta'!$C$7:$CG$139,133,0)</f>
        <v>1</v>
      </c>
      <c r="Y96" s="74">
        <f>HLOOKUP(D96,'5ta'!$C$7:$CF$135,129,0)</f>
        <v>0</v>
      </c>
      <c r="Z96" s="2147">
        <f>VLOOKUP(D96,'[1]0220262'!$E$12:$AD$94,26,0)</f>
        <v>0</v>
      </c>
      <c r="AA96" s="185"/>
      <c r="AB96" s="2" t="str">
        <f>VLOOKUP(D96,'[2]Archivo Excel Haberes Input'!$K$11:$K$80,1,0)</f>
        <v>74376927</v>
      </c>
      <c r="AC96" s="35"/>
      <c r="AD96" s="35"/>
      <c r="AE96" s="35"/>
      <c r="AF96" s="4"/>
      <c r="AG96" s="37"/>
      <c r="AH96" s="37"/>
      <c r="AJ96" s="38"/>
    </row>
    <row r="97" spans="1:26">
      <c r="A97" s="186"/>
      <c r="B97" s="27"/>
      <c r="C97" s="6"/>
      <c r="D97" s="6"/>
      <c r="E97" s="6"/>
      <c r="F97" s="29"/>
      <c r="G97" s="29"/>
      <c r="H97" s="29"/>
      <c r="I97" s="6"/>
      <c r="J97" s="6"/>
      <c r="K97" s="6"/>
      <c r="L97" s="6"/>
      <c r="M97" s="2113">
        <f>SUM(M7:M96)</f>
        <v>16834</v>
      </c>
      <c r="N97" s="2113">
        <f>SUM(N7:N96)</f>
        <v>8343886.4699999969</v>
      </c>
      <c r="O97" s="2114"/>
      <c r="P97" s="2115">
        <f>SUM(P7:P96)</f>
        <v>828777.00000000023</v>
      </c>
      <c r="Q97" s="2115">
        <f t="shared" ref="Q97:V97" si="20">SUM(Q7:Q96)</f>
        <v>828777.00000000058</v>
      </c>
      <c r="R97" s="2115">
        <f t="shared" si="20"/>
        <v>1657553.9900000005</v>
      </c>
      <c r="S97" s="2115">
        <f t="shared" si="20"/>
        <v>248878.12999999995</v>
      </c>
      <c r="T97" s="2115">
        <f t="shared" si="20"/>
        <v>0</v>
      </c>
      <c r="U97" s="2115">
        <f t="shared" si="20"/>
        <v>10926.1</v>
      </c>
      <c r="V97" s="2115">
        <f t="shared" si="20"/>
        <v>1397749.7599999998</v>
      </c>
      <c r="W97" s="75"/>
      <c r="X97" s="75"/>
      <c r="Y97" s="1"/>
      <c r="Z97" s="19"/>
    </row>
    <row r="98" spans="1:26" ht="15.75" thickBot="1">
      <c r="A98" s="187"/>
      <c r="B98" s="26"/>
      <c r="M98" s="2"/>
      <c r="O98" s="172"/>
      <c r="T98" s="19"/>
      <c r="U98" s="19"/>
      <c r="V98" s="72"/>
      <c r="W98" s="75"/>
      <c r="X98" s="75"/>
      <c r="Z98" s="19"/>
    </row>
    <row r="99" spans="1:26">
      <c r="I99" s="7" t="s">
        <v>224</v>
      </c>
      <c r="J99" s="9"/>
      <c r="K99" s="9"/>
      <c r="L99" s="9"/>
      <c r="M99" s="9"/>
      <c r="N99" s="10">
        <v>33151079.999999996</v>
      </c>
      <c r="O99" s="19"/>
      <c r="P99" s="21"/>
      <c r="R99" s="19"/>
      <c r="U99" s="21"/>
      <c r="V99" s="72"/>
    </row>
    <row r="100" spans="1:26">
      <c r="I100" s="8" t="s">
        <v>225</v>
      </c>
      <c r="J100" s="11"/>
      <c r="K100" s="11"/>
      <c r="L100" s="11"/>
      <c r="M100" s="11"/>
      <c r="N100" s="12">
        <v>0.05</v>
      </c>
      <c r="P100" s="21"/>
    </row>
    <row r="101" spans="1:26">
      <c r="I101" s="8" t="s">
        <v>226</v>
      </c>
      <c r="J101" s="11"/>
      <c r="K101" s="11"/>
      <c r="L101" s="11"/>
      <c r="M101" s="11"/>
      <c r="N101" s="85">
        <f>+N99*N100</f>
        <v>1657554</v>
      </c>
      <c r="O101"/>
      <c r="P101" s="169">
        <v>1657554</v>
      </c>
      <c r="R101" s="24"/>
      <c r="S101" s="24"/>
      <c r="Y101" s="24"/>
    </row>
    <row r="102" spans="1:26" ht="7.5" customHeight="1">
      <c r="I102" s="13"/>
      <c r="J102" s="11"/>
      <c r="K102" s="11"/>
      <c r="L102" s="11"/>
      <c r="M102" s="14"/>
      <c r="N102" s="15"/>
    </row>
    <row r="103" spans="1:26">
      <c r="I103" s="8" t="s">
        <v>227</v>
      </c>
      <c r="J103" s="11"/>
      <c r="K103" s="11"/>
      <c r="L103" s="11"/>
      <c r="M103" s="11"/>
      <c r="N103" s="16">
        <f>+N101/2/M97</f>
        <v>49.23232743257693</v>
      </c>
      <c r="O103" s="21"/>
      <c r="P103" s="169"/>
      <c r="R103" s="24"/>
      <c r="S103" s="24"/>
      <c r="Y103" s="24"/>
    </row>
    <row r="104" spans="1:26" ht="15.75" thickBot="1">
      <c r="I104" s="17" t="s">
        <v>228</v>
      </c>
      <c r="J104" s="188"/>
      <c r="K104" s="188"/>
      <c r="L104" s="188"/>
      <c r="M104" s="188"/>
      <c r="N104" s="18">
        <f>+N101/2/N97</f>
        <v>9.9327454056311035E-2</v>
      </c>
      <c r="O104" s="22"/>
      <c r="P104" s="170"/>
    </row>
    <row r="107" spans="1:26">
      <c r="M107" s="2"/>
      <c r="N107" s="36"/>
    </row>
    <row r="108" spans="1:26">
      <c r="N108" s="36"/>
    </row>
    <row r="110" spans="1:26">
      <c r="M110" s="2"/>
      <c r="V110" s="2">
        <f>+T110+1</f>
        <v>1</v>
      </c>
    </row>
  </sheetData>
  <autoFilter ref="C5:AB97" xr:uid="{00000000-0001-0000-0000-000000000000}"/>
  <mergeCells count="24">
    <mergeCell ref="AA5:AA6"/>
    <mergeCell ref="C5:C6"/>
    <mergeCell ref="D5:D6"/>
    <mergeCell ref="E5:E6"/>
    <mergeCell ref="R5:R6"/>
    <mergeCell ref="G5:G6"/>
    <mergeCell ref="H5:H6"/>
    <mergeCell ref="I5:I6"/>
    <mergeCell ref="J5:J6"/>
    <mergeCell ref="M5:M6"/>
    <mergeCell ref="N5:N6"/>
    <mergeCell ref="P5:P6"/>
    <mergeCell ref="Q5:Q6"/>
    <mergeCell ref="S5:S6"/>
    <mergeCell ref="O5:O6"/>
    <mergeCell ref="F5:F6"/>
    <mergeCell ref="K5:K6"/>
    <mergeCell ref="L5:L6"/>
    <mergeCell ref="Y5:Y6"/>
    <mergeCell ref="T5:T6"/>
    <mergeCell ref="V5:V6"/>
    <mergeCell ref="U5:U6"/>
    <mergeCell ref="W5:W6"/>
    <mergeCell ref="X5:X6"/>
  </mergeCells>
  <dataValidations count="1">
    <dataValidation type="textLength" operator="lessThanOrEqual" allowBlank="1" showInputMessage="1" showErrorMessage="1" sqref="D49:D52 D54:D68 D40:D41" xr:uid="{D19E1C3D-EF5C-47F1-ACBC-1A24DB37283C}">
      <formula1>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Q80"/>
  <sheetViews>
    <sheetView showGridLines="0" tabSelected="1" view="pageBreakPreview" zoomScale="60" zoomScaleNormal="70" workbookViewId="0">
      <pane ySplit="1" topLeftCell="A2" activePane="bottomLeft" state="frozen"/>
      <selection pane="bottomLeft" activeCell="J23" sqref="J23"/>
    </sheetView>
  </sheetViews>
  <sheetFormatPr baseColWidth="10" defaultColWidth="11.42578125" defaultRowHeight="15.75"/>
  <cols>
    <col min="1" max="1" width="5.28515625" style="39" customWidth="1"/>
    <col min="2" max="2" width="21.85546875" style="41" customWidth="1"/>
    <col min="3" max="3" width="35.85546875" style="39" bestFit="1" customWidth="1"/>
    <col min="4" max="4" width="14.85546875" style="39" bestFit="1" customWidth="1"/>
    <col min="5" max="5" width="4.7109375" style="39" customWidth="1"/>
    <col min="6" max="6" width="11.42578125" style="39" customWidth="1"/>
    <col min="7" max="7" width="11.28515625" style="39" customWidth="1"/>
    <col min="8" max="8" width="27.85546875" style="39" customWidth="1"/>
    <col min="9" max="9" width="6.85546875" style="43" customWidth="1"/>
    <col min="10" max="10" width="27.5703125" style="43" bestFit="1" customWidth="1"/>
    <col min="11" max="11" width="5.28515625" style="42" customWidth="1"/>
    <col min="12" max="12" width="11.42578125" style="41"/>
    <col min="13" max="13" width="16.5703125" style="40" bestFit="1" customWidth="1"/>
    <col min="14" max="14" width="30.140625" style="40" customWidth="1"/>
    <col min="15" max="15" width="14.28515625" style="40" bestFit="1" customWidth="1"/>
    <col min="16" max="17" width="14.28515625" style="39" bestFit="1" customWidth="1"/>
    <col min="18" max="16384" width="11.42578125" style="39"/>
  </cols>
  <sheetData>
    <row r="1" spans="1:17" ht="26.25">
      <c r="A1" s="209"/>
      <c r="B1" s="210"/>
      <c r="C1" s="209"/>
      <c r="D1" s="209"/>
      <c r="E1" s="209"/>
      <c r="F1" s="209"/>
      <c r="G1" s="209"/>
      <c r="H1" s="209"/>
      <c r="I1" s="211"/>
      <c r="J1" s="211"/>
      <c r="K1" s="212"/>
      <c r="L1" s="213">
        <v>4</v>
      </c>
      <c r="M1" s="214"/>
      <c r="N1" s="214"/>
      <c r="O1" s="214"/>
      <c r="P1" s="209"/>
      <c r="Q1" s="209"/>
    </row>
    <row r="2" spans="1:17" s="40" customFormat="1" ht="27.95" customHeight="1">
      <c r="A2" s="209"/>
      <c r="B2" s="215"/>
      <c r="C2" s="215"/>
      <c r="D2" s="215"/>
      <c r="E2" s="215"/>
      <c r="F2" s="215"/>
      <c r="G2" s="215"/>
      <c r="H2" s="61"/>
      <c r="I2" s="61"/>
      <c r="J2" s="60"/>
      <c r="K2" s="212"/>
      <c r="L2" s="210"/>
      <c r="M2" s="214"/>
      <c r="N2" s="214"/>
      <c r="O2" s="214"/>
      <c r="P2" s="209"/>
      <c r="Q2" s="209"/>
    </row>
    <row r="3" spans="1:17" s="40" customFormat="1" ht="21" customHeight="1">
      <c r="A3" s="209"/>
      <c r="B3" s="214"/>
      <c r="C3" s="215"/>
      <c r="D3" s="215"/>
      <c r="E3" s="215"/>
      <c r="F3" s="215"/>
      <c r="G3" s="215"/>
      <c r="H3" s="61"/>
      <c r="I3" s="61"/>
      <c r="J3" s="60"/>
      <c r="K3" s="216"/>
      <c r="L3" s="210"/>
      <c r="M3" s="214"/>
      <c r="N3" s="214"/>
      <c r="O3" s="214"/>
      <c r="P3" s="209"/>
      <c r="Q3" s="209"/>
    </row>
    <row r="4" spans="1:17" s="40" customFormat="1" ht="21" customHeight="1">
      <c r="A4" s="209"/>
      <c r="B4" s="63"/>
      <c r="C4" s="62"/>
      <c r="D4" s="62"/>
      <c r="E4" s="62"/>
      <c r="F4" s="62"/>
      <c r="G4" s="62"/>
      <c r="H4" s="61"/>
      <c r="I4" s="61"/>
      <c r="J4" s="60"/>
      <c r="K4" s="216"/>
      <c r="L4" s="210"/>
      <c r="M4" s="214"/>
      <c r="N4" s="214"/>
      <c r="O4" s="214"/>
      <c r="P4" s="209"/>
      <c r="Q4" s="209"/>
    </row>
    <row r="5" spans="1:17" s="40" customFormat="1" ht="26.25">
      <c r="A5" s="209"/>
      <c r="B5" s="2251" t="s">
        <v>1218</v>
      </c>
      <c r="C5" s="2252"/>
      <c r="D5" s="2252"/>
      <c r="E5" s="2252"/>
      <c r="F5" s="2252"/>
      <c r="G5" s="2252"/>
      <c r="H5" s="2252"/>
      <c r="I5" s="2252"/>
      <c r="J5" s="2253"/>
      <c r="K5" s="216"/>
      <c r="L5" s="210"/>
      <c r="M5" s="214"/>
      <c r="N5" s="214"/>
      <c r="O5" s="214"/>
      <c r="P5" s="209"/>
      <c r="Q5" s="209"/>
    </row>
    <row r="6" spans="1:17" s="40" customFormat="1" ht="22.5" customHeight="1">
      <c r="A6" s="209"/>
      <c r="B6" s="2254" t="s">
        <v>805</v>
      </c>
      <c r="C6" s="2255"/>
      <c r="D6" s="2255"/>
      <c r="E6" s="2255"/>
      <c r="F6" s="2255"/>
      <c r="G6" s="2255"/>
      <c r="H6" s="2255"/>
      <c r="I6" s="2255"/>
      <c r="J6" s="2256"/>
      <c r="K6" s="217"/>
      <c r="L6" s="210"/>
      <c r="M6" s="214"/>
      <c r="N6" s="214"/>
      <c r="O6" s="214"/>
      <c r="P6" s="209"/>
      <c r="Q6" s="209"/>
    </row>
    <row r="7" spans="1:17" s="40" customFormat="1" ht="18.75" customHeight="1">
      <c r="A7" s="209"/>
      <c r="B7" s="218"/>
      <c r="C7" s="219"/>
      <c r="D7" s="219"/>
      <c r="E7" s="219"/>
      <c r="F7" s="219"/>
      <c r="G7" s="219"/>
      <c r="H7" s="219"/>
      <c r="I7" s="220"/>
      <c r="J7" s="220"/>
      <c r="K7" s="217"/>
      <c r="L7" s="210"/>
      <c r="M7" s="214"/>
      <c r="N7" s="214"/>
      <c r="O7" s="214"/>
      <c r="P7" s="209"/>
      <c r="Q7" s="209"/>
    </row>
    <row r="8" spans="1:17" s="40" customFormat="1" ht="18.75" customHeight="1">
      <c r="A8" s="209"/>
      <c r="B8" s="221"/>
      <c r="C8" s="221"/>
      <c r="D8" s="221"/>
      <c r="E8" s="221"/>
      <c r="F8" s="221"/>
      <c r="G8" s="221"/>
      <c r="H8" s="221"/>
      <c r="I8" s="221"/>
      <c r="J8" s="221"/>
      <c r="K8" s="217"/>
      <c r="L8" s="210"/>
      <c r="M8" s="214"/>
      <c r="N8" s="214"/>
      <c r="O8" s="214"/>
      <c r="P8" s="209"/>
      <c r="Q8" s="209"/>
    </row>
    <row r="9" spans="1:17" s="40" customFormat="1" ht="18.75" customHeight="1">
      <c r="A9" s="209"/>
      <c r="B9" s="221"/>
      <c r="C9" s="221"/>
      <c r="D9" s="221"/>
      <c r="E9" s="221"/>
      <c r="F9" s="221"/>
      <c r="G9" s="221"/>
      <c r="H9" s="221"/>
      <c r="I9" s="221"/>
      <c r="J9" s="221"/>
      <c r="K9" s="217"/>
      <c r="L9" s="210"/>
      <c r="M9" s="214"/>
      <c r="N9" s="214"/>
      <c r="O9" s="214"/>
      <c r="P9" s="209"/>
      <c r="Q9" s="209"/>
    </row>
    <row r="10" spans="1:17" s="40" customFormat="1" ht="18.75" customHeight="1">
      <c r="A10" s="209"/>
      <c r="B10" s="221"/>
      <c r="C10" s="221"/>
      <c r="D10" s="221"/>
      <c r="E10" s="221"/>
      <c r="F10" s="221"/>
      <c r="G10" s="221"/>
      <c r="H10" s="221"/>
      <c r="I10" s="221"/>
      <c r="J10" s="221"/>
      <c r="K10" s="217"/>
      <c r="L10" s="210"/>
      <c r="M10" s="214"/>
      <c r="N10" s="214"/>
      <c r="O10" s="214"/>
      <c r="P10" s="209"/>
      <c r="Q10" s="209"/>
    </row>
    <row r="11" spans="1:17" s="40" customFormat="1" ht="22.5" customHeight="1">
      <c r="A11" s="222"/>
      <c r="B11" s="2244" t="s">
        <v>806</v>
      </c>
      <c r="C11" s="2245"/>
      <c r="D11" s="2245"/>
      <c r="E11" s="2245"/>
      <c r="F11" s="2245"/>
      <c r="G11" s="2245"/>
      <c r="H11" s="2245"/>
      <c r="I11" s="2245"/>
      <c r="J11" s="2246"/>
      <c r="K11" s="223"/>
      <c r="L11" s="210"/>
      <c r="M11" s="214"/>
      <c r="N11" s="214"/>
      <c r="O11" s="214"/>
      <c r="P11" s="209"/>
      <c r="Q11" s="209"/>
    </row>
    <row r="12" spans="1:17" s="40" customFormat="1" ht="22.5">
      <c r="A12" s="222"/>
      <c r="B12" s="2247"/>
      <c r="C12" s="2248"/>
      <c r="D12" s="2248"/>
      <c r="E12" s="2248"/>
      <c r="F12" s="2248"/>
      <c r="G12" s="2248"/>
      <c r="H12" s="2248"/>
      <c r="I12" s="2248"/>
      <c r="J12" s="2249"/>
      <c r="K12" s="223"/>
      <c r="L12" s="210"/>
      <c r="M12" s="214"/>
      <c r="N12" s="214"/>
      <c r="O12" s="214"/>
      <c r="P12" s="209"/>
      <c r="Q12" s="209"/>
    </row>
    <row r="13" spans="1:17" s="40" customFormat="1" ht="22.5">
      <c r="A13" s="222"/>
      <c r="B13" s="2247"/>
      <c r="C13" s="2248"/>
      <c r="D13" s="2248"/>
      <c r="E13" s="2248"/>
      <c r="F13" s="2248"/>
      <c r="G13" s="2248"/>
      <c r="H13" s="2248"/>
      <c r="I13" s="2248"/>
      <c r="J13" s="2249"/>
      <c r="K13" s="223"/>
      <c r="L13" s="210"/>
      <c r="M13" s="214"/>
      <c r="N13" s="214"/>
      <c r="O13" s="214"/>
      <c r="P13" s="209"/>
      <c r="Q13" s="209"/>
    </row>
    <row r="14" spans="1:17" ht="22.5">
      <c r="A14" s="222"/>
      <c r="B14" s="2247"/>
      <c r="C14" s="2248"/>
      <c r="D14" s="2248"/>
      <c r="E14" s="2248"/>
      <c r="F14" s="2248"/>
      <c r="G14" s="2248"/>
      <c r="H14" s="2248"/>
      <c r="I14" s="2248"/>
      <c r="J14" s="2249"/>
      <c r="K14" s="223"/>
      <c r="L14" s="210"/>
      <c r="M14" s="214"/>
      <c r="N14" s="214"/>
      <c r="O14" s="214"/>
      <c r="P14" s="209"/>
      <c r="Q14" s="209"/>
    </row>
    <row r="15" spans="1:17" ht="20.25" customHeight="1">
      <c r="A15" s="222"/>
      <c r="B15" s="59"/>
      <c r="C15" s="59"/>
      <c r="D15" s="59"/>
      <c r="E15" s="59"/>
      <c r="F15" s="59"/>
      <c r="G15" s="59"/>
      <c r="H15" s="59"/>
      <c r="I15" s="59"/>
      <c r="J15" s="59"/>
      <c r="K15" s="223"/>
      <c r="L15" s="210"/>
      <c r="M15" s="214"/>
      <c r="N15" s="214"/>
      <c r="O15" s="214"/>
      <c r="P15" s="209"/>
      <c r="Q15" s="209"/>
    </row>
    <row r="16" spans="1:17" ht="20.25" customHeight="1">
      <c r="A16" s="222"/>
      <c r="B16" s="59"/>
      <c r="C16" s="59"/>
      <c r="D16" s="59"/>
      <c r="E16" s="59"/>
      <c r="F16" s="59"/>
      <c r="G16" s="59"/>
      <c r="H16" s="59"/>
      <c r="I16" s="59"/>
      <c r="J16" s="59"/>
      <c r="K16" s="223"/>
      <c r="L16" s="210"/>
      <c r="M16" s="214"/>
      <c r="N16" s="214"/>
      <c r="O16" s="214"/>
      <c r="P16" s="209"/>
      <c r="Q16" s="209"/>
    </row>
    <row r="17" spans="1:15" s="44" customFormat="1" ht="21">
      <c r="A17" s="224"/>
      <c r="B17" s="225" t="s">
        <v>807</v>
      </c>
      <c r="C17" s="2260" t="str">
        <f>VLOOKUP($L$1,'UTILIDADES 2025'!C6:V97,3,0)</f>
        <v>RUIZ SALCEDO MARIA DE LOURDES</v>
      </c>
      <c r="D17" s="2261"/>
      <c r="E17" s="2261"/>
      <c r="F17" s="2261"/>
      <c r="G17" s="2262" t="s">
        <v>808</v>
      </c>
      <c r="H17" s="2262"/>
      <c r="I17" s="2263"/>
      <c r="J17" s="58" t="str">
        <f>VLOOKUP($L$1,'UTILIDADES 2025'!C6:V97,2,0)</f>
        <v>08887801</v>
      </c>
      <c r="K17" s="226" t="s">
        <v>809</v>
      </c>
      <c r="L17" s="218"/>
      <c r="M17" s="227"/>
      <c r="N17" s="227"/>
      <c r="O17" s="227"/>
    </row>
    <row r="18" spans="1:15" s="44" customFormat="1" ht="18.75">
      <c r="A18" s="224"/>
      <c r="B18" s="2264" t="s">
        <v>1219</v>
      </c>
      <c r="C18" s="2265"/>
      <c r="D18" s="2265"/>
      <c r="E18" s="2265"/>
      <c r="F18" s="2265"/>
      <c r="G18" s="2265"/>
      <c r="H18" s="2266"/>
      <c r="I18" s="2265"/>
      <c r="J18" s="2267"/>
      <c r="K18" s="228"/>
      <c r="L18" s="218"/>
      <c r="M18" s="227"/>
      <c r="N18" s="227"/>
      <c r="O18" s="227"/>
    </row>
    <row r="19" spans="1:15" s="44" customFormat="1" ht="22.5" customHeight="1">
      <c r="A19" s="224"/>
      <c r="B19" s="2268"/>
      <c r="C19" s="2269"/>
      <c r="D19" s="2269"/>
      <c r="E19" s="2269"/>
      <c r="F19" s="2269"/>
      <c r="G19" s="2269"/>
      <c r="H19" s="2269"/>
      <c r="I19" s="2269"/>
      <c r="J19" s="2270"/>
      <c r="K19" s="228"/>
      <c r="L19" s="218"/>
      <c r="M19" s="227"/>
      <c r="N19" s="227"/>
      <c r="O19" s="227"/>
    </row>
    <row r="20" spans="1:15" s="44" customFormat="1" ht="18.75">
      <c r="A20" s="219"/>
      <c r="B20" s="218"/>
      <c r="C20" s="219"/>
      <c r="D20" s="219"/>
      <c r="E20" s="219"/>
      <c r="F20" s="219"/>
      <c r="G20" s="219"/>
      <c r="H20" s="219"/>
      <c r="I20" s="220"/>
      <c r="J20" s="220"/>
      <c r="K20" s="217"/>
      <c r="L20" s="218"/>
      <c r="M20" s="227"/>
      <c r="N20" s="227"/>
      <c r="O20" s="227"/>
    </row>
    <row r="21" spans="1:15" s="44" customFormat="1" ht="21">
      <c r="A21" s="219"/>
      <c r="B21" s="229" t="s">
        <v>810</v>
      </c>
      <c r="C21" s="219"/>
      <c r="D21" s="219"/>
      <c r="E21" s="219"/>
      <c r="F21" s="219"/>
      <c r="G21" s="219"/>
      <c r="H21" s="219"/>
      <c r="I21" s="220"/>
      <c r="J21" s="230"/>
      <c r="K21" s="217"/>
      <c r="L21" s="218"/>
      <c r="M21" s="227"/>
      <c r="N21" s="227"/>
      <c r="O21" s="227"/>
    </row>
    <row r="22" spans="1:15" s="44" customFormat="1" ht="12" customHeight="1">
      <c r="A22" s="219"/>
      <c r="B22" s="231"/>
      <c r="C22" s="219"/>
      <c r="D22" s="219"/>
      <c r="E22" s="219"/>
      <c r="F22" s="219"/>
      <c r="G22" s="219"/>
      <c r="H22" s="220"/>
      <c r="I22" s="220"/>
      <c r="J22" s="230"/>
      <c r="K22" s="232"/>
      <c r="L22" s="218"/>
      <c r="M22" s="227"/>
      <c r="N22" s="227"/>
      <c r="O22" s="227"/>
    </row>
    <row r="23" spans="1:15" s="44" customFormat="1" ht="23.25">
      <c r="A23" s="219"/>
      <c r="B23" s="231" t="s">
        <v>811</v>
      </c>
      <c r="C23" s="219"/>
      <c r="D23" s="219"/>
      <c r="E23" s="219"/>
      <c r="F23" s="219"/>
      <c r="G23" s="219"/>
      <c r="H23" s="220"/>
      <c r="I23" s="220"/>
      <c r="J23" s="52">
        <f>+'UTILIDADES 2025'!N99</f>
        <v>33151079.999999996</v>
      </c>
      <c r="K23" s="232"/>
      <c r="L23" s="218"/>
      <c r="M23" s="227"/>
      <c r="N23" s="227"/>
      <c r="O23" s="227"/>
    </row>
    <row r="24" spans="1:15" s="44" customFormat="1" ht="12" customHeight="1">
      <c r="A24" s="219"/>
      <c r="B24" s="231"/>
      <c r="C24" s="219"/>
      <c r="D24" s="219"/>
      <c r="E24" s="219"/>
      <c r="F24" s="219"/>
      <c r="G24" s="219"/>
      <c r="H24" s="220"/>
      <c r="I24" s="220"/>
      <c r="J24" s="50"/>
      <c r="K24" s="232"/>
      <c r="L24" s="218"/>
      <c r="M24" s="227"/>
      <c r="N24" s="227"/>
      <c r="O24" s="227"/>
    </row>
    <row r="25" spans="1:15" s="44" customFormat="1" ht="23.25">
      <c r="A25" s="219"/>
      <c r="B25" s="231" t="s">
        <v>812</v>
      </c>
      <c r="C25" s="219"/>
      <c r="D25" s="219"/>
      <c r="E25" s="219"/>
      <c r="F25" s="219"/>
      <c r="G25" s="219"/>
      <c r="H25" s="57"/>
      <c r="I25" s="220"/>
      <c r="J25" s="56">
        <v>0.05</v>
      </c>
      <c r="K25" s="232"/>
      <c r="L25" s="218"/>
      <c r="M25" s="227"/>
      <c r="N25" s="227"/>
      <c r="O25" s="227"/>
    </row>
    <row r="26" spans="1:15" s="44" customFormat="1" ht="12" customHeight="1">
      <c r="A26" s="219"/>
      <c r="B26" s="231"/>
      <c r="C26" s="219"/>
      <c r="D26" s="219"/>
      <c r="E26" s="219"/>
      <c r="F26" s="219"/>
      <c r="G26" s="219"/>
      <c r="H26" s="220"/>
      <c r="I26" s="220"/>
      <c r="J26" s="50"/>
      <c r="K26" s="233"/>
      <c r="L26" s="218"/>
      <c r="M26" s="227"/>
      <c r="N26" s="227"/>
      <c r="O26" s="227"/>
    </row>
    <row r="27" spans="1:15" s="44" customFormat="1" ht="23.25">
      <c r="A27" s="219"/>
      <c r="B27" s="231" t="s">
        <v>813</v>
      </c>
      <c r="C27" s="219"/>
      <c r="D27" s="219"/>
      <c r="E27" s="219"/>
      <c r="F27" s="234"/>
      <c r="G27" s="235"/>
      <c r="H27" s="220"/>
      <c r="I27" s="220"/>
      <c r="J27" s="52">
        <f>+J23*J25</f>
        <v>1657554</v>
      </c>
      <c r="K27" s="232"/>
      <c r="L27" s="218"/>
      <c r="M27" s="227"/>
      <c r="N27" s="227"/>
      <c r="O27" s="227"/>
    </row>
    <row r="28" spans="1:15" s="44" customFormat="1" ht="23.25">
      <c r="A28" s="219"/>
      <c r="B28" s="218"/>
      <c r="C28" s="219"/>
      <c r="D28" s="219"/>
      <c r="E28" s="219"/>
      <c r="F28" s="219"/>
      <c r="G28" s="224"/>
      <c r="H28" s="224"/>
      <c r="I28" s="236"/>
      <c r="J28" s="52"/>
      <c r="K28" s="232"/>
      <c r="L28" s="218"/>
      <c r="M28" s="227"/>
      <c r="N28" s="227"/>
      <c r="O28" s="227"/>
    </row>
    <row r="29" spans="1:15" s="44" customFormat="1" ht="21">
      <c r="A29" s="219"/>
      <c r="B29" s="229" t="s">
        <v>814</v>
      </c>
      <c r="C29" s="237"/>
      <c r="D29" s="237"/>
      <c r="E29" s="237"/>
      <c r="F29" s="237"/>
      <c r="G29" s="237"/>
      <c r="H29" s="238"/>
      <c r="I29" s="220"/>
      <c r="J29" s="53"/>
      <c r="K29" s="232"/>
      <c r="L29" s="218"/>
      <c r="M29" s="227"/>
      <c r="N29" s="227"/>
      <c r="O29" s="227"/>
    </row>
    <row r="30" spans="1:15" s="44" customFormat="1" ht="12" customHeight="1">
      <c r="A30" s="219"/>
      <c r="B30" s="231"/>
      <c r="C30" s="219"/>
      <c r="D30" s="219"/>
      <c r="E30" s="219"/>
      <c r="F30" s="219"/>
      <c r="G30" s="219"/>
      <c r="H30" s="220"/>
      <c r="I30" s="220"/>
      <c r="J30" s="50"/>
      <c r="K30" s="232"/>
      <c r="L30" s="218"/>
      <c r="M30" s="227"/>
      <c r="N30" s="227"/>
      <c r="O30" s="227"/>
    </row>
    <row r="31" spans="1:15" s="44" customFormat="1" ht="21">
      <c r="A31" s="219"/>
      <c r="B31" s="231" t="s">
        <v>815</v>
      </c>
      <c r="C31" s="219"/>
      <c r="D31" s="219"/>
      <c r="E31" s="219"/>
      <c r="F31" s="219"/>
      <c r="G31" s="219"/>
      <c r="H31" s="220"/>
      <c r="I31" s="220"/>
      <c r="J31" s="53"/>
      <c r="K31" s="232"/>
      <c r="L31" s="218"/>
      <c r="M31" s="227"/>
      <c r="N31" s="227"/>
      <c r="O31" s="227"/>
    </row>
    <row r="32" spans="1:15" s="44" customFormat="1" ht="12" customHeight="1">
      <c r="A32" s="219"/>
      <c r="B32" s="231"/>
      <c r="C32" s="219"/>
      <c r="D32" s="219"/>
      <c r="E32" s="219"/>
      <c r="F32" s="219"/>
      <c r="G32" s="219"/>
      <c r="H32" s="220"/>
      <c r="I32" s="220"/>
      <c r="J32" s="50"/>
      <c r="K32" s="232"/>
      <c r="L32" s="218"/>
      <c r="M32" s="227"/>
      <c r="N32" s="227"/>
      <c r="O32" s="227"/>
    </row>
    <row r="33" spans="2:15" s="44" customFormat="1" ht="21">
      <c r="B33" s="231" t="s">
        <v>1220</v>
      </c>
      <c r="C33" s="219"/>
      <c r="D33" s="219"/>
      <c r="E33" s="219"/>
      <c r="F33" s="219"/>
      <c r="G33" s="219"/>
      <c r="H33" s="220"/>
      <c r="I33" s="220"/>
      <c r="J33" s="50"/>
      <c r="K33" s="232"/>
      <c r="L33" s="218"/>
      <c r="M33" s="227"/>
      <c r="N33" s="227"/>
      <c r="O33" s="227"/>
    </row>
    <row r="34" spans="2:15" s="44" customFormat="1" ht="23.25">
      <c r="B34" s="231" t="s">
        <v>816</v>
      </c>
      <c r="C34" s="219"/>
      <c r="D34" s="219"/>
      <c r="E34" s="219"/>
      <c r="F34" s="219"/>
      <c r="G34" s="219"/>
      <c r="H34" s="220"/>
      <c r="I34" s="220"/>
      <c r="J34" s="55">
        <f>+'UTILIDADES 2025'!M97</f>
        <v>16834</v>
      </c>
      <c r="K34" s="232"/>
      <c r="L34" s="218"/>
      <c r="M34" s="227"/>
      <c r="N34" s="227"/>
      <c r="O34" s="227"/>
    </row>
    <row r="35" spans="2:15" s="44" customFormat="1" ht="12" customHeight="1">
      <c r="B35" s="231"/>
      <c r="C35" s="219"/>
      <c r="D35" s="219"/>
      <c r="E35" s="219"/>
      <c r="F35" s="219"/>
      <c r="G35" s="219"/>
      <c r="H35" s="220"/>
      <c r="I35" s="220"/>
      <c r="J35" s="54"/>
      <c r="K35" s="233"/>
      <c r="L35" s="218"/>
      <c r="M35" s="227"/>
      <c r="N35" s="227"/>
      <c r="O35" s="227"/>
    </row>
    <row r="36" spans="2:15" s="44" customFormat="1" ht="23.25">
      <c r="B36" s="231" t="s">
        <v>1221</v>
      </c>
      <c r="C36" s="219"/>
      <c r="D36" s="219"/>
      <c r="E36" s="219"/>
      <c r="F36" s="219"/>
      <c r="G36" s="219"/>
      <c r="H36" s="220"/>
      <c r="I36" s="220"/>
      <c r="J36" s="55">
        <f>VLOOKUP($L$1,'UTILIDADES 2025'!C7:V96,11,0)</f>
        <v>222</v>
      </c>
      <c r="K36" s="232"/>
      <c r="L36" s="218"/>
      <c r="M36" s="227"/>
      <c r="N36" s="227"/>
      <c r="O36" s="227"/>
    </row>
    <row r="37" spans="2:15" s="44" customFormat="1" ht="12" customHeight="1">
      <c r="B37" s="231"/>
      <c r="C37" s="219"/>
      <c r="D37" s="219"/>
      <c r="E37" s="219"/>
      <c r="F37" s="219"/>
      <c r="G37" s="219"/>
      <c r="H37" s="220"/>
      <c r="I37" s="220"/>
      <c r="J37" s="54"/>
      <c r="K37" s="233"/>
      <c r="L37" s="218"/>
      <c r="M37" s="227"/>
      <c r="N37" s="227"/>
      <c r="O37" s="227"/>
    </row>
    <row r="38" spans="2:15" s="44" customFormat="1" ht="23.25">
      <c r="B38" s="231" t="s">
        <v>817</v>
      </c>
      <c r="C38" s="219"/>
      <c r="D38" s="219"/>
      <c r="E38" s="219"/>
      <c r="F38" s="219"/>
      <c r="G38" s="219"/>
      <c r="H38" s="220"/>
      <c r="I38" s="220"/>
      <c r="J38" s="52">
        <f>VLOOKUP($L$1,'UTILIDADES 2025'!C7:V96,14,0)</f>
        <v>10929.576690032078</v>
      </c>
      <c r="K38" s="232"/>
      <c r="L38" s="218"/>
      <c r="M38" s="227"/>
      <c r="N38" s="227"/>
      <c r="O38" s="227"/>
    </row>
    <row r="39" spans="2:15" s="44" customFormat="1" ht="12" customHeight="1">
      <c r="B39" s="231"/>
      <c r="C39" s="219"/>
      <c r="D39" s="219"/>
      <c r="E39" s="219"/>
      <c r="F39" s="219"/>
      <c r="G39" s="219"/>
      <c r="H39" s="220"/>
      <c r="I39" s="220"/>
      <c r="J39" s="50"/>
      <c r="K39" s="232"/>
      <c r="L39" s="218"/>
      <c r="M39" s="227"/>
      <c r="N39" s="227"/>
      <c r="O39" s="227"/>
    </row>
    <row r="40" spans="2:15" s="44" customFormat="1" ht="21">
      <c r="B40" s="231" t="s">
        <v>818</v>
      </c>
      <c r="C40" s="219"/>
      <c r="D40" s="219"/>
      <c r="E40" s="219"/>
      <c r="F40" s="219"/>
      <c r="G40" s="219"/>
      <c r="H40" s="220"/>
      <c r="I40" s="220"/>
      <c r="J40" s="53"/>
      <c r="K40" s="232"/>
      <c r="L40" s="218"/>
      <c r="M40" s="227"/>
      <c r="N40" s="227"/>
      <c r="O40" s="227"/>
    </row>
    <row r="41" spans="2:15" s="44" customFormat="1" ht="12" customHeight="1">
      <c r="B41" s="231"/>
      <c r="C41" s="219"/>
      <c r="D41" s="219"/>
      <c r="E41" s="219"/>
      <c r="F41" s="219"/>
      <c r="G41" s="219"/>
      <c r="H41" s="220"/>
      <c r="I41" s="220"/>
      <c r="J41" s="50"/>
      <c r="K41" s="232"/>
      <c r="L41" s="218"/>
      <c r="M41" s="227"/>
      <c r="N41" s="227"/>
      <c r="O41" s="227"/>
    </row>
    <row r="42" spans="2:15" s="44" customFormat="1" ht="21">
      <c r="B42" s="231" t="s">
        <v>1222</v>
      </c>
      <c r="C42" s="219"/>
      <c r="D42" s="219"/>
      <c r="E42" s="219"/>
      <c r="F42" s="219"/>
      <c r="G42" s="219"/>
      <c r="H42" s="220"/>
      <c r="I42" s="220"/>
      <c r="J42" s="50"/>
      <c r="K42" s="232"/>
      <c r="L42" s="218"/>
      <c r="M42" s="227"/>
      <c r="N42" s="227"/>
      <c r="O42" s="227"/>
    </row>
    <row r="43" spans="2:15" s="44" customFormat="1" ht="23.25">
      <c r="B43" s="231" t="s">
        <v>819</v>
      </c>
      <c r="C43" s="219"/>
      <c r="D43" s="219"/>
      <c r="E43" s="219"/>
      <c r="F43" s="219"/>
      <c r="G43" s="219"/>
      <c r="H43" s="220"/>
      <c r="I43" s="220"/>
      <c r="J43" s="52">
        <f>+'UTILIDADES 2025'!N97</f>
        <v>8343886.4699999969</v>
      </c>
      <c r="K43" s="232"/>
      <c r="L43" s="218"/>
      <c r="M43" s="227"/>
      <c r="N43" s="227"/>
      <c r="O43" s="227"/>
    </row>
    <row r="44" spans="2:15" s="44" customFormat="1" ht="12" customHeight="1">
      <c r="B44" s="231"/>
      <c r="C44" s="219"/>
      <c r="D44" s="219"/>
      <c r="E44" s="219"/>
      <c r="F44" s="219"/>
      <c r="G44" s="219"/>
      <c r="H44" s="220"/>
      <c r="I44" s="220"/>
      <c r="J44" s="50"/>
      <c r="K44" s="233"/>
      <c r="L44" s="218"/>
      <c r="M44" s="227"/>
      <c r="N44" s="227"/>
      <c r="O44" s="227"/>
    </row>
    <row r="45" spans="2:15" s="44" customFormat="1" ht="23.25">
      <c r="B45" s="231" t="s">
        <v>1223</v>
      </c>
      <c r="C45" s="219"/>
      <c r="D45" s="219"/>
      <c r="E45" s="219"/>
      <c r="F45" s="219"/>
      <c r="G45" s="219"/>
      <c r="H45" s="220"/>
      <c r="I45" s="220"/>
      <c r="J45" s="52">
        <f>VLOOKUP($L$1,'UTILIDADES 2025'!C7:V96,12,0)</f>
        <v>181223.64</v>
      </c>
      <c r="K45" s="232"/>
      <c r="L45" s="218"/>
      <c r="M45" s="227"/>
      <c r="N45" s="227"/>
      <c r="O45" s="227"/>
    </row>
    <row r="46" spans="2:15" s="44" customFormat="1" ht="12" customHeight="1">
      <c r="B46" s="231"/>
      <c r="C46" s="219"/>
      <c r="D46" s="219"/>
      <c r="E46" s="219"/>
      <c r="F46" s="219"/>
      <c r="G46" s="219"/>
      <c r="H46" s="220"/>
      <c r="I46" s="220"/>
      <c r="J46" s="50"/>
      <c r="K46" s="233"/>
      <c r="L46" s="218"/>
      <c r="M46" s="227"/>
      <c r="N46" s="227"/>
      <c r="O46" s="227"/>
    </row>
    <row r="47" spans="2:15" s="44" customFormat="1" ht="23.25">
      <c r="B47" s="231" t="s">
        <v>820</v>
      </c>
      <c r="C47" s="219"/>
      <c r="D47" s="219"/>
      <c r="E47" s="219"/>
      <c r="F47" s="219"/>
      <c r="G47" s="219"/>
      <c r="H47" s="220"/>
      <c r="I47" s="220"/>
      <c r="J47" s="52">
        <f>VLOOKUP($L$1,'UTILIDADES 2025'!C7:V96,15,0)</f>
        <v>18000.482776017452</v>
      </c>
      <c r="K47" s="232"/>
      <c r="L47" s="218"/>
      <c r="M47" s="227"/>
      <c r="N47" s="227"/>
      <c r="O47" s="227"/>
    </row>
    <row r="48" spans="2:15" s="44" customFormat="1" ht="23.25">
      <c r="B48" s="218"/>
      <c r="C48" s="219"/>
      <c r="D48" s="219"/>
      <c r="E48" s="219"/>
      <c r="F48" s="219"/>
      <c r="G48" s="224"/>
      <c r="H48" s="224"/>
      <c r="I48" s="236"/>
      <c r="J48" s="52"/>
      <c r="K48" s="232"/>
      <c r="L48" s="218"/>
      <c r="M48" s="227"/>
      <c r="N48" s="227"/>
      <c r="O48" s="227"/>
    </row>
    <row r="49" spans="2:15" s="44" customFormat="1" ht="21">
      <c r="B49" s="229" t="s">
        <v>821</v>
      </c>
      <c r="C49" s="219"/>
      <c r="D49" s="219"/>
      <c r="E49" s="219"/>
      <c r="F49" s="219"/>
      <c r="G49" s="219"/>
      <c r="H49" s="219"/>
      <c r="I49" s="220"/>
      <c r="J49" s="50"/>
      <c r="K49" s="239"/>
      <c r="L49" s="218"/>
      <c r="M49" s="227"/>
      <c r="N49" s="227"/>
      <c r="O49" s="227"/>
    </row>
    <row r="50" spans="2:15" s="44" customFormat="1" ht="12" customHeight="1">
      <c r="B50" s="231"/>
      <c r="C50" s="219"/>
      <c r="D50" s="219"/>
      <c r="E50" s="219"/>
      <c r="F50" s="219"/>
      <c r="G50" s="219"/>
      <c r="H50" s="220"/>
      <c r="I50" s="220"/>
      <c r="J50" s="50"/>
      <c r="K50" s="232"/>
      <c r="L50" s="218"/>
      <c r="M50" s="227"/>
      <c r="N50" s="227"/>
      <c r="O50" s="227"/>
    </row>
    <row r="51" spans="2:15" s="44" customFormat="1" ht="23.25">
      <c r="B51" s="231" t="s">
        <v>822</v>
      </c>
      <c r="C51" s="219"/>
      <c r="D51" s="219"/>
      <c r="E51" s="219"/>
      <c r="F51" s="219"/>
      <c r="G51" s="219"/>
      <c r="H51" s="220"/>
      <c r="I51" s="220"/>
      <c r="J51" s="52">
        <f>+J38</f>
        <v>10929.576690032078</v>
      </c>
      <c r="K51" s="232"/>
      <c r="L51" s="218"/>
      <c r="M51" s="227"/>
      <c r="N51" s="227"/>
      <c r="O51" s="227"/>
    </row>
    <row r="52" spans="2:15" s="44" customFormat="1" ht="12" customHeight="1">
      <c r="B52" s="231"/>
      <c r="C52" s="219"/>
      <c r="D52" s="219"/>
      <c r="E52" s="219"/>
      <c r="F52" s="219"/>
      <c r="G52" s="219"/>
      <c r="H52" s="220"/>
      <c r="I52" s="220"/>
      <c r="J52" s="50"/>
      <c r="K52" s="232"/>
      <c r="L52" s="218"/>
      <c r="M52" s="227"/>
      <c r="N52" s="227"/>
      <c r="O52" s="227"/>
    </row>
    <row r="53" spans="2:15" s="44" customFormat="1" ht="23.25">
      <c r="B53" s="231" t="s">
        <v>823</v>
      </c>
      <c r="C53" s="219"/>
      <c r="D53" s="219"/>
      <c r="E53" s="219"/>
      <c r="F53" s="219"/>
      <c r="G53" s="219"/>
      <c r="H53" s="220"/>
      <c r="I53" s="220"/>
      <c r="J53" s="52">
        <f>+J47</f>
        <v>18000.482776017452</v>
      </c>
      <c r="K53" s="232"/>
      <c r="L53" s="218"/>
      <c r="M53" s="219"/>
      <c r="N53" s="219"/>
      <c r="O53" s="227"/>
    </row>
    <row r="54" spans="2:15" s="44" customFormat="1" ht="12" customHeight="1">
      <c r="B54" s="231"/>
      <c r="C54" s="219"/>
      <c r="D54" s="219"/>
      <c r="E54" s="219"/>
      <c r="F54" s="219"/>
      <c r="G54" s="219"/>
      <c r="H54" s="220"/>
      <c r="I54" s="220"/>
      <c r="J54" s="50"/>
      <c r="K54" s="233"/>
      <c r="L54" s="218"/>
      <c r="M54" s="227"/>
      <c r="N54" s="227"/>
      <c r="O54" s="227"/>
    </row>
    <row r="55" spans="2:15" s="44" customFormat="1" ht="24" thickBot="1">
      <c r="B55" s="231" t="s">
        <v>824</v>
      </c>
      <c r="C55" s="219"/>
      <c r="D55" s="219"/>
      <c r="E55" s="219"/>
      <c r="F55" s="219"/>
      <c r="G55" s="219"/>
      <c r="H55" s="220"/>
      <c r="I55" s="220"/>
      <c r="J55" s="51">
        <f>ROUND(SUM(J51:J53),2)</f>
        <v>28930.06</v>
      </c>
      <c r="K55" s="232"/>
      <c r="L55" s="218"/>
      <c r="M55" s="227"/>
      <c r="N55" s="227"/>
      <c r="O55" s="227"/>
    </row>
    <row r="56" spans="2:15" s="44" customFormat="1" ht="12" customHeight="1" thickTop="1">
      <c r="B56" s="231"/>
      <c r="C56" s="219"/>
      <c r="D56" s="219"/>
      <c r="E56" s="219"/>
      <c r="F56" s="219"/>
      <c r="G56" s="219"/>
      <c r="H56" s="220"/>
      <c r="I56" s="220"/>
      <c r="J56" s="50"/>
      <c r="K56" s="233"/>
      <c r="L56" s="218"/>
      <c r="M56" s="227"/>
      <c r="N56" s="227"/>
      <c r="O56" s="227"/>
    </row>
    <row r="57" spans="2:15" s="44" customFormat="1" ht="23.25">
      <c r="B57" s="231" t="s">
        <v>825</v>
      </c>
      <c r="C57" s="219"/>
      <c r="D57" s="219"/>
      <c r="E57" s="219"/>
      <c r="F57" s="219"/>
      <c r="G57" s="219"/>
      <c r="H57" s="220"/>
      <c r="I57" s="220"/>
      <c r="J57" s="49">
        <f>VLOOKUP($L$1,'UTILIDADES 2025'!C7:V96,17,0)</f>
        <v>4918.1099999999997</v>
      </c>
      <c r="K57" s="232"/>
      <c r="L57" s="218"/>
      <c r="M57" s="227"/>
      <c r="N57" s="227"/>
      <c r="O57" s="227"/>
    </row>
    <row r="58" spans="2:15" s="44" customFormat="1" ht="10.5" customHeight="1">
      <c r="B58" s="231"/>
      <c r="C58" s="219"/>
      <c r="D58" s="219"/>
      <c r="E58" s="219"/>
      <c r="F58" s="219"/>
      <c r="G58" s="219"/>
      <c r="H58" s="220"/>
      <c r="I58" s="220"/>
      <c r="J58" s="49"/>
      <c r="K58" s="232"/>
      <c r="L58" s="218"/>
      <c r="M58" s="227"/>
      <c r="N58" s="227"/>
      <c r="O58" s="227"/>
    </row>
    <row r="59" spans="2:15" s="44" customFormat="1" ht="23.25">
      <c r="B59" s="231" t="s">
        <v>1225</v>
      </c>
      <c r="C59" s="219"/>
      <c r="D59" s="219"/>
      <c r="E59" s="219"/>
      <c r="F59" s="219"/>
      <c r="G59" s="219"/>
      <c r="H59" s="220"/>
      <c r="I59" s="220"/>
      <c r="J59" s="49">
        <f>VLOOKUP($L$1,'UTILIDADES 2025'!C7:V96,19,0)</f>
        <v>0</v>
      </c>
      <c r="K59" s="232"/>
      <c r="L59" s="218"/>
      <c r="M59" s="227"/>
      <c r="N59" s="227"/>
      <c r="O59" s="227"/>
    </row>
    <row r="60" spans="2:15" s="44" customFormat="1" ht="9.75" customHeight="1">
      <c r="B60" s="231"/>
      <c r="C60" s="237"/>
      <c r="D60" s="237"/>
      <c r="E60" s="237"/>
      <c r="F60" s="237"/>
      <c r="G60" s="237"/>
      <c r="H60" s="240"/>
      <c r="I60" s="220"/>
      <c r="J60" s="48"/>
      <c r="K60" s="232"/>
      <c r="L60" s="218"/>
      <c r="M60" s="227"/>
      <c r="N60" s="227"/>
      <c r="O60" s="227"/>
    </row>
    <row r="61" spans="2:15" s="44" customFormat="1" ht="24" thickBot="1">
      <c r="B61" s="229" t="s">
        <v>826</v>
      </c>
      <c r="C61" s="237"/>
      <c r="D61" s="237"/>
      <c r="E61" s="237"/>
      <c r="F61" s="237"/>
      <c r="G61" s="237"/>
      <c r="H61" s="241"/>
      <c r="I61" s="220"/>
      <c r="J61" s="47">
        <f>+J55-J57-J59</f>
        <v>24011.95</v>
      </c>
      <c r="K61" s="232"/>
      <c r="L61" s="218"/>
      <c r="M61" s="227">
        <f>VLOOKUP($L$1,'UTILIDADES 2025'!C7:ZV96,20,0)</f>
        <v>24011.95</v>
      </c>
      <c r="N61" s="242">
        <f>+J61-M61</f>
        <v>0</v>
      </c>
      <c r="O61" s="227"/>
    </row>
    <row r="62" spans="2:15" s="44" customFormat="1" ht="21.75" thickTop="1">
      <c r="B62" s="231"/>
      <c r="C62" s="237"/>
      <c r="D62" s="237"/>
      <c r="E62" s="237"/>
      <c r="F62" s="237"/>
      <c r="G62" s="237"/>
      <c r="H62" s="238"/>
      <c r="I62" s="238"/>
      <c r="J62" s="46"/>
      <c r="K62" s="232"/>
      <c r="L62" s="218"/>
      <c r="M62" s="227"/>
      <c r="N62" s="227"/>
      <c r="O62" s="227"/>
    </row>
    <row r="63" spans="2:15" s="44" customFormat="1" ht="21">
      <c r="B63" s="231"/>
      <c r="C63" s="237"/>
      <c r="D63" s="237"/>
      <c r="E63" s="237"/>
      <c r="F63" s="237"/>
      <c r="G63" s="237"/>
      <c r="H63" s="237"/>
      <c r="I63" s="220"/>
      <c r="J63" s="243"/>
      <c r="K63" s="217"/>
      <c r="L63" s="218"/>
      <c r="M63" s="227"/>
      <c r="N63" s="227"/>
      <c r="O63" s="227"/>
    </row>
    <row r="64" spans="2:15" s="44" customFormat="1" ht="21">
      <c r="B64" s="244" t="s">
        <v>1224</v>
      </c>
      <c r="C64" s="245"/>
      <c r="D64" s="237"/>
      <c r="E64" s="237"/>
      <c r="F64" s="237"/>
      <c r="G64" s="237"/>
      <c r="H64" s="237"/>
      <c r="I64" s="220"/>
      <c r="J64" s="220"/>
      <c r="K64" s="217"/>
      <c r="L64" s="218"/>
      <c r="M64" s="227"/>
      <c r="N64" s="227"/>
      <c r="O64" s="227"/>
    </row>
    <row r="65" spans="1:15" s="44" customFormat="1" ht="18.75">
      <c r="A65" s="219"/>
      <c r="B65" s="218"/>
      <c r="C65" s="246"/>
      <c r="D65" s="219"/>
      <c r="E65" s="219"/>
      <c r="F65" s="219"/>
      <c r="G65" s="219"/>
      <c r="H65" s="219"/>
      <c r="I65" s="220"/>
      <c r="J65" s="220"/>
      <c r="K65" s="217"/>
      <c r="L65" s="218"/>
      <c r="M65" s="227"/>
      <c r="N65" s="227"/>
      <c r="O65" s="227"/>
    </row>
    <row r="66" spans="1:15" s="44" customFormat="1" ht="18.75" hidden="1">
      <c r="A66" s="219"/>
      <c r="B66" s="218"/>
      <c r="C66" s="219"/>
      <c r="D66" s="219"/>
      <c r="E66" s="219"/>
      <c r="F66" s="219"/>
      <c r="G66" s="219"/>
      <c r="H66" s="219"/>
      <c r="I66" s="220"/>
      <c r="J66" s="220"/>
      <c r="K66" s="217"/>
      <c r="L66" s="218"/>
      <c r="M66" s="227"/>
      <c r="N66" s="227"/>
      <c r="O66" s="227"/>
    </row>
    <row r="67" spans="1:15" s="44" customFormat="1" ht="18.75">
      <c r="A67" s="219"/>
      <c r="B67" s="218"/>
      <c r="C67" s="219"/>
      <c r="D67" s="219"/>
      <c r="E67" s="219"/>
      <c r="F67" s="219"/>
      <c r="G67" s="219"/>
      <c r="H67" s="219"/>
      <c r="I67" s="220"/>
      <c r="J67" s="220"/>
      <c r="K67" s="217"/>
      <c r="L67" s="218"/>
      <c r="M67" s="227"/>
      <c r="N67" s="227"/>
      <c r="O67" s="227"/>
    </row>
    <row r="68" spans="1:15" s="44" customFormat="1" ht="18.75">
      <c r="A68" s="219"/>
      <c r="B68" s="218"/>
      <c r="C68" s="219"/>
      <c r="D68" s="219"/>
      <c r="E68" s="219"/>
      <c r="F68" s="219"/>
      <c r="G68" s="219"/>
      <c r="H68" s="219"/>
      <c r="I68" s="220"/>
      <c r="J68" s="220"/>
      <c r="K68" s="217"/>
      <c r="L68" s="218"/>
      <c r="M68" s="227"/>
      <c r="N68" s="227"/>
      <c r="O68" s="227"/>
    </row>
    <row r="69" spans="1:15" s="44" customFormat="1" ht="18.75">
      <c r="A69" s="219"/>
      <c r="B69" s="218"/>
      <c r="C69" s="219"/>
      <c r="D69" s="219"/>
      <c r="E69" s="219"/>
      <c r="F69" s="219"/>
      <c r="G69" s="219"/>
      <c r="H69" s="219"/>
      <c r="I69" s="220"/>
      <c r="J69" s="220"/>
      <c r="K69" s="217"/>
      <c r="L69" s="218"/>
      <c r="M69" s="227"/>
      <c r="N69" s="227"/>
      <c r="O69" s="227"/>
    </row>
    <row r="70" spans="1:15" s="44" customFormat="1" ht="18.75">
      <c r="A70" s="219"/>
      <c r="B70" s="218"/>
      <c r="C70" s="219"/>
      <c r="D70" s="219"/>
      <c r="E70" s="219"/>
      <c r="F70" s="219"/>
      <c r="G70" s="219"/>
      <c r="H70" s="219"/>
      <c r="I70" s="220"/>
      <c r="J70" s="220"/>
      <c r="K70" s="217"/>
      <c r="L70" s="218"/>
      <c r="M70" s="227"/>
      <c r="N70" s="227"/>
      <c r="O70" s="227"/>
    </row>
    <row r="71" spans="1:15" s="44" customFormat="1" ht="18.75">
      <c r="A71" s="219"/>
      <c r="B71" s="218"/>
      <c r="C71" s="219"/>
      <c r="D71" s="219"/>
      <c r="E71" s="219"/>
      <c r="F71" s="219"/>
      <c r="G71" s="219"/>
      <c r="H71" s="219"/>
      <c r="I71" s="220"/>
      <c r="J71" s="220"/>
      <c r="K71" s="217"/>
      <c r="L71" s="218"/>
      <c r="M71" s="227"/>
      <c r="N71" s="227"/>
      <c r="O71" s="227"/>
    </row>
    <row r="72" spans="1:15" s="44" customFormat="1" ht="18.75">
      <c r="A72" s="219"/>
      <c r="B72" s="218"/>
      <c r="C72" s="219"/>
      <c r="D72" s="219"/>
      <c r="E72" s="219"/>
      <c r="F72" s="219"/>
      <c r="G72" s="247"/>
      <c r="H72" s="247"/>
      <c r="I72" s="230"/>
      <c r="J72" s="230"/>
      <c r="K72" s="217"/>
      <c r="L72" s="218"/>
      <c r="M72" s="227"/>
      <c r="N72" s="227"/>
      <c r="O72" s="227"/>
    </row>
    <row r="73" spans="1:15" s="44" customFormat="1" ht="18.75">
      <c r="A73" s="219"/>
      <c r="B73" s="65"/>
      <c r="C73" s="65"/>
      <c r="D73" s="247"/>
      <c r="E73" s="219"/>
      <c r="F73" s="220"/>
      <c r="G73" s="64"/>
      <c r="H73" s="64"/>
      <c r="I73" s="64"/>
      <c r="J73" s="64"/>
      <c r="K73" s="239"/>
      <c r="L73" s="218"/>
      <c r="M73" s="227"/>
      <c r="N73" s="227"/>
      <c r="O73" s="227"/>
    </row>
    <row r="74" spans="1:15" s="44" customFormat="1" ht="30" customHeight="1">
      <c r="A74" s="2271" t="str">
        <f>+C17</f>
        <v>RUIZ SALCEDO MARIA DE LOURDES</v>
      </c>
      <c r="B74" s="2272"/>
      <c r="C74" s="2272"/>
      <c r="D74" s="45"/>
      <c r="E74" s="248"/>
      <c r="F74" s="249"/>
      <c r="G74" s="250"/>
      <c r="H74" s="2250" t="s">
        <v>827</v>
      </c>
      <c r="I74" s="2250"/>
      <c r="J74" s="2250"/>
      <c r="K74" s="251"/>
      <c r="L74" s="218"/>
      <c r="M74" s="227"/>
      <c r="N74" s="227"/>
      <c r="O74" s="227"/>
    </row>
    <row r="75" spans="1:15" s="44" customFormat="1" ht="21">
      <c r="A75" s="219"/>
      <c r="B75" s="252" t="s">
        <v>828</v>
      </c>
      <c r="C75" s="253" t="str">
        <f xml:space="preserve">          +J17</f>
        <v>08887801</v>
      </c>
      <c r="D75" s="219"/>
      <c r="E75" s="249"/>
      <c r="F75" s="249"/>
      <c r="G75" s="249"/>
      <c r="H75" s="2257" t="s">
        <v>829</v>
      </c>
      <c r="I75" s="2258"/>
      <c r="J75" s="2259"/>
      <c r="K75" s="254"/>
      <c r="L75" s="218"/>
      <c r="M75" s="227"/>
      <c r="N75" s="227"/>
      <c r="O75" s="227"/>
    </row>
    <row r="76" spans="1:15" s="44" customFormat="1" ht="21">
      <c r="A76" s="219"/>
      <c r="B76" s="231"/>
      <c r="C76" s="237"/>
      <c r="D76" s="237"/>
      <c r="E76" s="237"/>
      <c r="F76" s="237"/>
      <c r="G76" s="237"/>
      <c r="H76" s="237"/>
      <c r="I76" s="255"/>
      <c r="J76" s="255"/>
      <c r="K76" s="217"/>
      <c r="L76" s="218"/>
      <c r="M76" s="227"/>
      <c r="N76" s="227"/>
      <c r="O76" s="227"/>
    </row>
    <row r="77" spans="1:15" s="44" customFormat="1" ht="18.75">
      <c r="A77" s="219"/>
      <c r="B77" s="218"/>
      <c r="C77" s="219"/>
      <c r="D77" s="219"/>
      <c r="E77" s="219"/>
      <c r="F77" s="219"/>
      <c r="G77" s="219"/>
      <c r="H77" s="219"/>
      <c r="I77" s="220"/>
      <c r="J77" s="220"/>
      <c r="K77" s="217"/>
      <c r="L77" s="218"/>
      <c r="M77" s="227"/>
      <c r="N77" s="227"/>
      <c r="O77" s="227"/>
    </row>
    <row r="78" spans="1:15" s="44" customFormat="1" ht="18.75">
      <c r="A78" s="219"/>
      <c r="B78" s="218"/>
      <c r="C78" s="219"/>
      <c r="D78" s="219"/>
      <c r="E78" s="219"/>
      <c r="F78" s="219"/>
      <c r="G78" s="219"/>
      <c r="H78" s="219"/>
      <c r="I78" s="220"/>
      <c r="J78" s="220"/>
      <c r="K78" s="217"/>
      <c r="L78" s="218"/>
      <c r="M78" s="227"/>
      <c r="N78" s="227"/>
      <c r="O78" s="227"/>
    </row>
    <row r="79" spans="1:15" s="44" customFormat="1" ht="18.75">
      <c r="A79" s="219"/>
      <c r="B79" s="218"/>
      <c r="C79" s="219"/>
      <c r="D79" s="219"/>
      <c r="E79" s="219"/>
      <c r="F79" s="219"/>
      <c r="G79" s="219"/>
      <c r="H79" s="219"/>
      <c r="I79" s="220"/>
      <c r="J79" s="220"/>
      <c r="K79" s="217"/>
      <c r="L79" s="218"/>
      <c r="M79" s="227"/>
      <c r="N79" s="227"/>
      <c r="O79" s="227"/>
    </row>
    <row r="80" spans="1:15" s="44" customFormat="1" ht="18.75">
      <c r="A80" s="219"/>
      <c r="B80" s="218"/>
      <c r="C80" s="219"/>
      <c r="D80" s="219"/>
      <c r="E80" s="219"/>
      <c r="F80" s="219"/>
      <c r="G80" s="219"/>
      <c r="H80" s="219"/>
      <c r="I80" s="220"/>
      <c r="J80" s="220"/>
      <c r="K80" s="217"/>
      <c r="L80" s="218"/>
      <c r="M80" s="227"/>
      <c r="N80" s="227"/>
      <c r="O80" s="227"/>
    </row>
  </sheetData>
  <mergeCells count="9">
    <mergeCell ref="B11:J14"/>
    <mergeCell ref="H74:J74"/>
    <mergeCell ref="B5:J5"/>
    <mergeCell ref="B6:J6"/>
    <mergeCell ref="H75:J75"/>
    <mergeCell ref="C17:F17"/>
    <mergeCell ref="G17:I17"/>
    <mergeCell ref="B18:J19"/>
    <mergeCell ref="A74:C74"/>
  </mergeCells>
  <printOptions horizontalCentered="1" verticalCentered="1"/>
  <pageMargins left="0.39370078740157483" right="0.39370078740157483" top="0.19685039370078741" bottom="0" header="0" footer="0"/>
  <pageSetup paperSize="9" scale="5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1296-2E2D-44BD-AE7D-4974F8EFFED8}">
  <dimension ref="A1:CF142"/>
  <sheetViews>
    <sheetView topLeftCell="O95" workbookViewId="0">
      <selection activeCell="V118" sqref="V118"/>
    </sheetView>
  </sheetViews>
  <sheetFormatPr baseColWidth="10" defaultRowHeight="15"/>
  <cols>
    <col min="2" max="2" width="32.28515625" customWidth="1"/>
    <col min="3" max="84" width="13.7109375" customWidth="1"/>
  </cols>
  <sheetData>
    <row r="1" spans="2:84">
      <c r="B1" s="2273" t="s">
        <v>1162</v>
      </c>
      <c r="C1" s="2148"/>
    </row>
    <row r="2" spans="2:84">
      <c r="B2" s="2274"/>
      <c r="C2" s="2149"/>
    </row>
    <row r="3" spans="2:84">
      <c r="B3" s="2150" t="s">
        <v>1163</v>
      </c>
      <c r="C3" s="2151"/>
      <c r="CC3">
        <f>MONTH(CC6)</f>
        <v>1</v>
      </c>
    </row>
    <row r="4" spans="2:84">
      <c r="B4" s="2152" t="s">
        <v>1164</v>
      </c>
      <c r="C4" s="2153"/>
    </row>
    <row r="5" spans="2:84">
      <c r="B5" s="2152" t="s">
        <v>1165</v>
      </c>
      <c r="V5" s="2154" t="s">
        <v>1166</v>
      </c>
      <c r="AB5" s="2154" t="s">
        <v>1166</v>
      </c>
      <c r="AR5" s="2154" t="s">
        <v>1166</v>
      </c>
      <c r="AS5" s="2154" t="s">
        <v>1166</v>
      </c>
      <c r="AT5" s="2154" t="s">
        <v>1166</v>
      </c>
    </row>
    <row r="6" spans="2:84">
      <c r="B6" s="2155" t="s">
        <v>340</v>
      </c>
      <c r="C6" s="2156">
        <v>42948</v>
      </c>
      <c r="D6" s="2156">
        <v>43003</v>
      </c>
      <c r="E6" s="2156">
        <v>43374</v>
      </c>
      <c r="F6" s="2156">
        <v>42985</v>
      </c>
      <c r="G6" s="2156">
        <v>43243</v>
      </c>
      <c r="H6" s="2156">
        <v>42985</v>
      </c>
      <c r="I6" s="2156">
        <v>43357</v>
      </c>
      <c r="J6" s="2156">
        <v>42985</v>
      </c>
      <c r="K6" s="2156">
        <v>42985</v>
      </c>
      <c r="L6" s="2156">
        <v>43160</v>
      </c>
      <c r="M6" s="2156">
        <v>43206</v>
      </c>
      <c r="N6" s="2156">
        <v>43252</v>
      </c>
      <c r="O6" s="2156">
        <v>42985</v>
      </c>
      <c r="P6" s="2156">
        <v>43402</v>
      </c>
      <c r="Q6" s="2156">
        <v>43160</v>
      </c>
      <c r="R6" s="2156">
        <v>43070</v>
      </c>
      <c r="S6" s="2156">
        <v>43382</v>
      </c>
      <c r="T6" s="2156">
        <v>42985</v>
      </c>
      <c r="U6" s="2156">
        <v>43003</v>
      </c>
      <c r="V6" s="2156">
        <v>43003</v>
      </c>
      <c r="W6" s="2156">
        <v>43222</v>
      </c>
      <c r="X6" s="2156">
        <v>43206</v>
      </c>
      <c r="Y6" s="2156">
        <v>43497</v>
      </c>
      <c r="Z6" s="2156">
        <v>43530</v>
      </c>
      <c r="AA6" s="2156">
        <v>43525</v>
      </c>
      <c r="AB6" s="2156">
        <v>43678</v>
      </c>
      <c r="AC6" s="2156">
        <v>43724</v>
      </c>
      <c r="AD6" s="2156">
        <v>43973</v>
      </c>
      <c r="AE6" s="2156">
        <v>44111</v>
      </c>
      <c r="AF6" s="2156">
        <v>44432</v>
      </c>
      <c r="AG6" s="2156">
        <v>44453</v>
      </c>
      <c r="AH6" s="2156">
        <v>44483</v>
      </c>
      <c r="AI6" s="2156">
        <v>44483</v>
      </c>
      <c r="AJ6" s="2156">
        <v>44539</v>
      </c>
      <c r="AK6" s="2156">
        <v>44600</v>
      </c>
      <c r="AL6" s="2156">
        <v>44636</v>
      </c>
      <c r="AM6" s="2156">
        <v>44677</v>
      </c>
      <c r="AN6" s="2156">
        <v>44799</v>
      </c>
      <c r="AO6" s="2156">
        <v>44911</v>
      </c>
      <c r="AP6" s="2156">
        <v>44935</v>
      </c>
      <c r="AQ6" s="2156">
        <v>45125</v>
      </c>
      <c r="AR6" s="2156">
        <v>45170</v>
      </c>
      <c r="AS6" s="2156">
        <v>45170</v>
      </c>
      <c r="AT6" s="2156">
        <v>45170</v>
      </c>
      <c r="AU6" s="2156">
        <v>45181</v>
      </c>
      <c r="AV6" s="2156">
        <v>45181</v>
      </c>
      <c r="AW6" s="2156">
        <v>45261</v>
      </c>
      <c r="AX6" s="2156">
        <v>45261</v>
      </c>
      <c r="AY6" s="2156">
        <v>45292</v>
      </c>
      <c r="AZ6" s="2156">
        <v>45313</v>
      </c>
      <c r="BA6" s="2156">
        <v>45481</v>
      </c>
      <c r="BB6" s="2156">
        <v>45481</v>
      </c>
      <c r="BC6" s="2156">
        <v>45541</v>
      </c>
      <c r="BD6" s="2156">
        <v>45574</v>
      </c>
      <c r="BE6" s="2156">
        <v>45600</v>
      </c>
      <c r="BF6" s="2156">
        <v>45627</v>
      </c>
      <c r="BG6" s="2156">
        <v>45628</v>
      </c>
      <c r="BH6" s="2156">
        <v>45658</v>
      </c>
      <c r="BI6" s="2156">
        <v>45689</v>
      </c>
      <c r="BJ6" s="2156">
        <v>45717</v>
      </c>
      <c r="BK6" s="2156">
        <v>45784</v>
      </c>
      <c r="BL6" s="2156">
        <v>45839</v>
      </c>
      <c r="BM6" s="2156">
        <v>45852</v>
      </c>
      <c r="BN6" s="2156">
        <v>45870</v>
      </c>
      <c r="BO6" s="2156">
        <v>45887</v>
      </c>
      <c r="BP6" s="2156">
        <v>45908</v>
      </c>
      <c r="BQ6" s="2156">
        <v>45894</v>
      </c>
      <c r="BR6" s="2156">
        <v>45887</v>
      </c>
      <c r="BS6" s="2156">
        <v>45931</v>
      </c>
      <c r="BT6" s="2156">
        <v>45931</v>
      </c>
      <c r="BU6" s="2156">
        <v>45943</v>
      </c>
      <c r="BV6" s="2156">
        <v>45943</v>
      </c>
      <c r="BW6" s="2156">
        <v>45964</v>
      </c>
      <c r="BX6" s="2156">
        <v>45964</v>
      </c>
      <c r="BY6" s="2156">
        <v>45962</v>
      </c>
      <c r="BZ6" s="2156">
        <v>45992</v>
      </c>
      <c r="CA6" s="2156">
        <v>45992</v>
      </c>
      <c r="CB6" s="2156">
        <v>46002</v>
      </c>
      <c r="CC6" s="2156">
        <v>46024</v>
      </c>
      <c r="CD6" s="2156">
        <v>46027</v>
      </c>
      <c r="CE6" s="2156">
        <v>46023</v>
      </c>
      <c r="CF6" s="2156">
        <v>46041</v>
      </c>
    </row>
    <row r="7" spans="2:84">
      <c r="B7" s="2155" t="s">
        <v>1167</v>
      </c>
      <c r="C7" s="2157" t="s">
        <v>102</v>
      </c>
      <c r="D7" s="2157" t="s">
        <v>37</v>
      </c>
      <c r="E7" s="2157" t="s">
        <v>114</v>
      </c>
      <c r="F7" s="2157" t="s">
        <v>40</v>
      </c>
      <c r="G7" s="2157" t="s">
        <v>130</v>
      </c>
      <c r="H7" s="2157" t="s">
        <v>43</v>
      </c>
      <c r="I7" s="2157" t="s">
        <v>22</v>
      </c>
      <c r="J7" s="2157" t="s">
        <v>70</v>
      </c>
      <c r="K7" s="2157" t="s">
        <v>58</v>
      </c>
      <c r="L7" s="2157" t="s">
        <v>30</v>
      </c>
      <c r="M7" s="2157" t="s">
        <v>93</v>
      </c>
      <c r="N7" s="2157" t="s">
        <v>80</v>
      </c>
      <c r="O7" s="2157" t="s">
        <v>67</v>
      </c>
      <c r="P7" s="2157" t="s">
        <v>124</v>
      </c>
      <c r="Q7" s="2157" t="s">
        <v>118</v>
      </c>
      <c r="R7" s="2157" t="s">
        <v>52</v>
      </c>
      <c r="S7" s="2157" t="s">
        <v>55</v>
      </c>
      <c r="T7" s="2157" t="s">
        <v>46</v>
      </c>
      <c r="U7" s="2157" t="s">
        <v>34</v>
      </c>
      <c r="V7" s="2157" t="s">
        <v>27</v>
      </c>
      <c r="W7" s="2157" t="s">
        <v>86</v>
      </c>
      <c r="X7" s="2157" t="s">
        <v>111</v>
      </c>
      <c r="Y7" s="2157" t="s">
        <v>167</v>
      </c>
      <c r="Z7" s="2157" t="s">
        <v>161</v>
      </c>
      <c r="AA7" s="2157" t="s">
        <v>136</v>
      </c>
      <c r="AB7" s="2157" t="s">
        <v>186</v>
      </c>
      <c r="AC7" s="2157" t="s">
        <v>148</v>
      </c>
      <c r="AD7" s="2157" t="s">
        <v>139</v>
      </c>
      <c r="AE7" s="2157" t="s">
        <v>64</v>
      </c>
      <c r="AF7" s="2157" t="s">
        <v>145</v>
      </c>
      <c r="AG7" s="2157" t="s">
        <v>154</v>
      </c>
      <c r="AH7" s="2157" t="s">
        <v>164</v>
      </c>
      <c r="AI7" s="2157" t="s">
        <v>143</v>
      </c>
      <c r="AJ7" s="2157" t="s">
        <v>121</v>
      </c>
      <c r="AK7" s="2157" t="s">
        <v>104</v>
      </c>
      <c r="AL7" s="2157" t="s">
        <v>179</v>
      </c>
      <c r="AM7" s="2157" t="s">
        <v>61</v>
      </c>
      <c r="AN7" s="2157" t="s">
        <v>133</v>
      </c>
      <c r="AO7" s="2157" t="s">
        <v>126</v>
      </c>
      <c r="AP7" s="2157" t="s">
        <v>90</v>
      </c>
      <c r="AQ7" s="2157" t="s">
        <v>174</v>
      </c>
      <c r="AR7" s="2157" t="s">
        <v>190</v>
      </c>
      <c r="AS7" s="2157" t="s">
        <v>194</v>
      </c>
      <c r="AT7" s="2157" t="s">
        <v>192</v>
      </c>
      <c r="AU7" s="2157" t="s">
        <v>176</v>
      </c>
      <c r="AV7" s="2157" t="s">
        <v>76</v>
      </c>
      <c r="AW7" s="2157" t="s">
        <v>188</v>
      </c>
      <c r="AX7" s="2157" t="s">
        <v>183</v>
      </c>
      <c r="AY7" s="2157" t="s">
        <v>109</v>
      </c>
      <c r="AZ7" s="2157" t="s">
        <v>151</v>
      </c>
      <c r="BA7" s="2157" t="s">
        <v>201</v>
      </c>
      <c r="BB7" s="2157" t="s">
        <v>203</v>
      </c>
      <c r="BC7" s="2157" t="s">
        <v>205</v>
      </c>
      <c r="BD7" s="2157" t="s">
        <v>208</v>
      </c>
      <c r="BE7" s="2157" t="s">
        <v>211</v>
      </c>
      <c r="BF7" s="2157" t="s">
        <v>217</v>
      </c>
      <c r="BG7" s="2157" t="s">
        <v>222</v>
      </c>
      <c r="BH7" s="2157" t="s">
        <v>830</v>
      </c>
      <c r="BI7" s="2157" t="s">
        <v>832</v>
      </c>
      <c r="BJ7" s="2157" t="s">
        <v>863</v>
      </c>
      <c r="BK7" s="2157" t="s">
        <v>867</v>
      </c>
      <c r="BL7" s="2157" t="s">
        <v>869</v>
      </c>
      <c r="BM7" s="2157" t="s">
        <v>873</v>
      </c>
      <c r="BN7" s="2157" t="s">
        <v>877</v>
      </c>
      <c r="BO7" s="2157" t="s">
        <v>220</v>
      </c>
      <c r="BP7" s="2157" t="s">
        <v>881</v>
      </c>
      <c r="BQ7" s="2157" t="s">
        <v>879</v>
      </c>
      <c r="BR7" s="2157" t="s">
        <v>875</v>
      </c>
      <c r="BS7" s="2157" t="s">
        <v>887</v>
      </c>
      <c r="BT7" s="2157" t="s">
        <v>889</v>
      </c>
      <c r="BU7" s="2157" t="s">
        <v>885</v>
      </c>
      <c r="BV7" s="2157" t="s">
        <v>883</v>
      </c>
      <c r="BW7" s="2157" t="s">
        <v>893</v>
      </c>
      <c r="BX7" s="2157" t="s">
        <v>891</v>
      </c>
      <c r="BY7" s="2157" t="s">
        <v>895</v>
      </c>
      <c r="BZ7" s="2157" t="s">
        <v>899</v>
      </c>
      <c r="CA7" s="2157" t="s">
        <v>897</v>
      </c>
      <c r="CB7" s="2157" t="s">
        <v>901</v>
      </c>
      <c r="CC7" s="2157" t="s">
        <v>1207</v>
      </c>
      <c r="CD7" s="2157" t="s">
        <v>1208</v>
      </c>
      <c r="CE7" s="2157" t="s">
        <v>1209</v>
      </c>
      <c r="CF7" s="2157" t="s">
        <v>1210</v>
      </c>
    </row>
    <row r="8" spans="2:84">
      <c r="B8" s="2155" t="s">
        <v>1168</v>
      </c>
      <c r="C8" s="2158" t="s">
        <v>466</v>
      </c>
      <c r="D8" s="2158" t="s">
        <v>466</v>
      </c>
      <c r="E8" s="2158" t="s">
        <v>466</v>
      </c>
      <c r="F8" s="2158" t="s">
        <v>466</v>
      </c>
      <c r="G8" s="2158" t="s">
        <v>466</v>
      </c>
      <c r="H8" s="2158" t="s">
        <v>466</v>
      </c>
      <c r="I8" s="2158" t="s">
        <v>466</v>
      </c>
      <c r="J8" s="2158" t="s">
        <v>466</v>
      </c>
      <c r="K8" s="2158" t="s">
        <v>466</v>
      </c>
      <c r="L8" s="2158" t="s">
        <v>467</v>
      </c>
      <c r="M8" s="2158" t="s">
        <v>467</v>
      </c>
      <c r="N8" s="2158" t="s">
        <v>466</v>
      </c>
      <c r="O8" s="2158" t="s">
        <v>467</v>
      </c>
      <c r="P8" s="2158" t="s">
        <v>466</v>
      </c>
      <c r="Q8" s="2158" t="s">
        <v>466</v>
      </c>
      <c r="R8" s="2158" t="s">
        <v>467</v>
      </c>
      <c r="S8" s="2158" t="s">
        <v>466</v>
      </c>
      <c r="T8" s="2158" t="s">
        <v>466</v>
      </c>
      <c r="U8" s="2158" t="s">
        <v>466</v>
      </c>
      <c r="V8" s="2158" t="s">
        <v>466</v>
      </c>
      <c r="W8" s="2158" t="s">
        <v>466</v>
      </c>
      <c r="X8" s="2158" t="s">
        <v>467</v>
      </c>
      <c r="Y8" s="2158" t="s">
        <v>466</v>
      </c>
      <c r="Z8" s="2158" t="s">
        <v>466</v>
      </c>
      <c r="AA8" s="2158" t="s">
        <v>466</v>
      </c>
      <c r="AB8" s="2158" t="s">
        <v>466</v>
      </c>
      <c r="AC8" s="2158" t="s">
        <v>466</v>
      </c>
      <c r="AD8" s="2158" t="s">
        <v>466</v>
      </c>
      <c r="AE8" s="2158" t="s">
        <v>467</v>
      </c>
      <c r="AF8" s="2158" t="s">
        <v>466</v>
      </c>
      <c r="AG8" s="2158" t="s">
        <v>466</v>
      </c>
      <c r="AH8" s="2158" t="s">
        <v>466</v>
      </c>
      <c r="AI8" s="2158" t="s">
        <v>466</v>
      </c>
      <c r="AJ8" s="2158" t="s">
        <v>466</v>
      </c>
      <c r="AK8" s="2158" t="s">
        <v>467</v>
      </c>
      <c r="AL8" s="2158" t="s">
        <v>466</v>
      </c>
      <c r="AM8" s="2158" t="s">
        <v>467</v>
      </c>
      <c r="AN8" s="2158" t="s">
        <v>466</v>
      </c>
      <c r="AO8" s="2158" t="s">
        <v>467</v>
      </c>
      <c r="AP8" s="2158" t="s">
        <v>467</v>
      </c>
      <c r="AQ8" s="2158" t="s">
        <v>467</v>
      </c>
      <c r="AR8" s="2158" t="s">
        <v>467</v>
      </c>
      <c r="AS8" s="2158" t="s">
        <v>467</v>
      </c>
      <c r="AT8" s="2158" t="s">
        <v>467</v>
      </c>
      <c r="AU8" s="2158" t="s">
        <v>466</v>
      </c>
      <c r="AV8" s="2158" t="s">
        <v>466</v>
      </c>
      <c r="AW8" s="2158" t="s">
        <v>467</v>
      </c>
      <c r="AX8" s="2158" t="s">
        <v>466</v>
      </c>
      <c r="AY8" s="2158" t="s">
        <v>466</v>
      </c>
      <c r="AZ8" s="2158" t="s">
        <v>466</v>
      </c>
      <c r="BA8" s="2158" t="s">
        <v>466</v>
      </c>
      <c r="BB8" s="2158" t="s">
        <v>466</v>
      </c>
      <c r="BC8" s="2158" t="s">
        <v>466</v>
      </c>
      <c r="BD8" s="2158" t="s">
        <v>466</v>
      </c>
      <c r="BE8" s="2158" t="s">
        <v>466</v>
      </c>
      <c r="BF8" s="2158" t="s">
        <v>466</v>
      </c>
      <c r="BG8" s="2158" t="s">
        <v>466</v>
      </c>
      <c r="BH8" s="2158" t="s">
        <v>467</v>
      </c>
      <c r="BI8" s="2158" t="s">
        <v>467</v>
      </c>
      <c r="BJ8" s="2158" t="s">
        <v>467</v>
      </c>
      <c r="BK8" s="2158" t="s">
        <v>466</v>
      </c>
      <c r="BL8" s="2158" t="s">
        <v>466</v>
      </c>
      <c r="BM8" s="2158" t="s">
        <v>466</v>
      </c>
      <c r="BN8" s="2158" t="s">
        <v>466</v>
      </c>
      <c r="BO8" s="2158" t="s">
        <v>466</v>
      </c>
      <c r="BP8" s="2158" t="s">
        <v>466</v>
      </c>
      <c r="BQ8" s="2158" t="s">
        <v>467</v>
      </c>
      <c r="BR8" s="2158" t="s">
        <v>467</v>
      </c>
      <c r="BS8" s="2158" t="s">
        <v>466</v>
      </c>
      <c r="BT8" s="2158" t="s">
        <v>466</v>
      </c>
      <c r="BU8" s="2158" t="s">
        <v>467</v>
      </c>
      <c r="BV8" s="2158" t="s">
        <v>467</v>
      </c>
      <c r="BW8" s="2158" t="s">
        <v>467</v>
      </c>
      <c r="BX8" s="2158" t="s">
        <v>467</v>
      </c>
      <c r="BY8" s="2158" t="s">
        <v>466</v>
      </c>
      <c r="BZ8" s="2158" t="s">
        <v>467</v>
      </c>
      <c r="CA8" s="2158" t="s">
        <v>467</v>
      </c>
      <c r="CB8" s="2158" t="s">
        <v>467</v>
      </c>
      <c r="CC8" s="2158" t="s">
        <v>467</v>
      </c>
      <c r="CD8" s="2158" t="s">
        <v>467</v>
      </c>
      <c r="CE8" s="2158" t="s">
        <v>466</v>
      </c>
      <c r="CF8" s="2158" t="s">
        <v>467</v>
      </c>
    </row>
    <row r="9" spans="2:84">
      <c r="B9" s="2155" t="s">
        <v>1169</v>
      </c>
      <c r="C9" s="2159" t="s">
        <v>1170</v>
      </c>
      <c r="D9" s="2159" t="s">
        <v>1170</v>
      </c>
      <c r="E9" s="2159" t="s">
        <v>1170</v>
      </c>
      <c r="F9" s="2159" t="s">
        <v>1170</v>
      </c>
      <c r="G9" s="2159" t="s">
        <v>1170</v>
      </c>
      <c r="H9" s="2159" t="s">
        <v>1170</v>
      </c>
      <c r="I9" s="2159" t="s">
        <v>1170</v>
      </c>
      <c r="J9" s="2159" t="s">
        <v>1170</v>
      </c>
      <c r="K9" s="2159" t="s">
        <v>1170</v>
      </c>
      <c r="L9" s="2159" t="s">
        <v>1170</v>
      </c>
      <c r="M9" s="2159" t="s">
        <v>1170</v>
      </c>
      <c r="N9" s="2159" t="s">
        <v>1170</v>
      </c>
      <c r="O9" s="2159" t="s">
        <v>1170</v>
      </c>
      <c r="P9" s="2159" t="s">
        <v>1170</v>
      </c>
      <c r="Q9" s="2159" t="s">
        <v>1170</v>
      </c>
      <c r="R9" s="2159" t="s">
        <v>1170</v>
      </c>
      <c r="S9" s="2159" t="s">
        <v>1170</v>
      </c>
      <c r="T9" s="2159" t="s">
        <v>1170</v>
      </c>
      <c r="U9" s="2159" t="s">
        <v>1170</v>
      </c>
      <c r="V9" s="2159" t="s">
        <v>1170</v>
      </c>
      <c r="W9" s="2159" t="s">
        <v>1170</v>
      </c>
      <c r="X9" s="2159" t="s">
        <v>1170</v>
      </c>
      <c r="Y9" s="2159" t="s">
        <v>1170</v>
      </c>
      <c r="Z9" s="2159" t="s">
        <v>1170</v>
      </c>
      <c r="AA9" s="2159" t="s">
        <v>1170</v>
      </c>
      <c r="AB9" s="2159" t="s">
        <v>1170</v>
      </c>
      <c r="AC9" s="2159" t="s">
        <v>1170</v>
      </c>
      <c r="AD9" s="2159" t="s">
        <v>1170</v>
      </c>
      <c r="AE9" s="2159" t="s">
        <v>1170</v>
      </c>
      <c r="AF9" s="2159" t="s">
        <v>1170</v>
      </c>
      <c r="AG9" s="2159" t="s">
        <v>1170</v>
      </c>
      <c r="AH9" s="2159" t="s">
        <v>1170</v>
      </c>
      <c r="AI9" s="2159" t="s">
        <v>1170</v>
      </c>
      <c r="AJ9" s="2159" t="s">
        <v>1170</v>
      </c>
      <c r="AK9" s="2159" t="s">
        <v>1170</v>
      </c>
      <c r="AL9" s="2159" t="s">
        <v>1170</v>
      </c>
      <c r="AM9" s="2159" t="s">
        <v>1170</v>
      </c>
      <c r="AN9" s="2159" t="s">
        <v>1170</v>
      </c>
      <c r="AO9" s="2159" t="s">
        <v>1170</v>
      </c>
      <c r="AP9" s="2159" t="s">
        <v>1170</v>
      </c>
      <c r="AQ9" s="2159" t="s">
        <v>1170</v>
      </c>
      <c r="AR9" s="2159" t="s">
        <v>1170</v>
      </c>
      <c r="AS9" s="2159" t="s">
        <v>1170</v>
      </c>
      <c r="AT9" s="2159" t="s">
        <v>1170</v>
      </c>
      <c r="AU9" s="2159" t="s">
        <v>1170</v>
      </c>
      <c r="AV9" s="2159" t="s">
        <v>1170</v>
      </c>
      <c r="AW9" s="2159" t="s">
        <v>1170</v>
      </c>
      <c r="AX9" s="2159" t="s">
        <v>1170</v>
      </c>
      <c r="AY9" s="2159" t="s">
        <v>1170</v>
      </c>
      <c r="AZ9" s="2159" t="s">
        <v>1170</v>
      </c>
      <c r="BA9" s="2159" t="s">
        <v>1170</v>
      </c>
      <c r="BB9" s="2159" t="s">
        <v>1170</v>
      </c>
      <c r="BC9" s="2159" t="s">
        <v>1170</v>
      </c>
      <c r="BD9" s="2159" t="s">
        <v>1170</v>
      </c>
      <c r="BE9" s="2159" t="s">
        <v>1170</v>
      </c>
      <c r="BF9" s="2159" t="s">
        <v>1170</v>
      </c>
      <c r="BG9" s="2159" t="s">
        <v>1170</v>
      </c>
      <c r="BH9" s="2159" t="s">
        <v>1170</v>
      </c>
      <c r="BI9" s="2159" t="s">
        <v>1170</v>
      </c>
      <c r="BJ9" s="2159" t="s">
        <v>1170</v>
      </c>
      <c r="BK9" s="2159" t="s">
        <v>1170</v>
      </c>
      <c r="BL9" s="2159" t="s">
        <v>1170</v>
      </c>
      <c r="BM9" s="2159" t="s">
        <v>1170</v>
      </c>
      <c r="BN9" s="2159" t="s">
        <v>1170</v>
      </c>
      <c r="BO9" s="2159" t="s">
        <v>1170</v>
      </c>
      <c r="BP9" s="2159" t="s">
        <v>1170</v>
      </c>
      <c r="BQ9" s="2159" t="s">
        <v>1170</v>
      </c>
      <c r="BR9" s="2159" t="s">
        <v>1170</v>
      </c>
      <c r="BS9" s="2159" t="s">
        <v>1170</v>
      </c>
      <c r="BT9" s="2159" t="s">
        <v>1170</v>
      </c>
      <c r="BU9" s="2159" t="s">
        <v>1170</v>
      </c>
      <c r="BV9" s="2159" t="s">
        <v>1170</v>
      </c>
      <c r="BW9" s="2159" t="s">
        <v>1170</v>
      </c>
      <c r="BX9" s="2159" t="s">
        <v>1170</v>
      </c>
      <c r="BY9" s="2159" t="s">
        <v>1170</v>
      </c>
      <c r="BZ9" s="2159" t="s">
        <v>1170</v>
      </c>
      <c r="CA9" s="2159" t="s">
        <v>1170</v>
      </c>
      <c r="CB9" s="2159" t="s">
        <v>1170</v>
      </c>
      <c r="CC9" s="2159" t="s">
        <v>1170</v>
      </c>
      <c r="CD9" s="2159" t="s">
        <v>1170</v>
      </c>
      <c r="CE9" s="2159" t="s">
        <v>1170</v>
      </c>
      <c r="CF9" s="2159" t="s">
        <v>1170</v>
      </c>
    </row>
    <row r="10" spans="2:84" ht="51">
      <c r="B10" s="2160" t="s">
        <v>1171</v>
      </c>
      <c r="C10" s="2160" t="s">
        <v>452</v>
      </c>
      <c r="D10" s="2160" t="s">
        <v>468</v>
      </c>
      <c r="E10" s="2160" t="s">
        <v>115</v>
      </c>
      <c r="F10" s="2160" t="s">
        <v>483</v>
      </c>
      <c r="G10" s="2160" t="s">
        <v>131</v>
      </c>
      <c r="H10" s="2160" t="s">
        <v>491</v>
      </c>
      <c r="I10" s="2160" t="s">
        <v>23</v>
      </c>
      <c r="J10" s="2160" t="s">
        <v>498</v>
      </c>
      <c r="K10" s="2160" t="s">
        <v>500</v>
      </c>
      <c r="L10" s="2160" t="s">
        <v>31</v>
      </c>
      <c r="M10" s="2160" t="s">
        <v>505</v>
      </c>
      <c r="N10" s="2160" t="s">
        <v>510</v>
      </c>
      <c r="O10" s="2160" t="s">
        <v>513</v>
      </c>
      <c r="P10" s="2160" t="s">
        <v>125</v>
      </c>
      <c r="Q10" s="2160" t="s">
        <v>119</v>
      </c>
      <c r="R10" s="2160" t="s">
        <v>516</v>
      </c>
      <c r="S10" s="2160" t="s">
        <v>56</v>
      </c>
      <c r="T10" s="2160" t="s">
        <v>519</v>
      </c>
      <c r="U10" s="2160" t="s">
        <v>521</v>
      </c>
      <c r="V10" s="2161" t="s">
        <v>524</v>
      </c>
      <c r="W10" s="2160" t="s">
        <v>87</v>
      </c>
      <c r="X10" s="2160" t="s">
        <v>112</v>
      </c>
      <c r="Y10" s="2160" t="s">
        <v>168</v>
      </c>
      <c r="Z10" s="2160" t="s">
        <v>162</v>
      </c>
      <c r="AA10" s="2160" t="s">
        <v>137</v>
      </c>
      <c r="AB10" s="2161" t="s">
        <v>540</v>
      </c>
      <c r="AC10" s="2160" t="s">
        <v>149</v>
      </c>
      <c r="AD10" s="2160" t="s">
        <v>140</v>
      </c>
      <c r="AE10" s="2160" t="s">
        <v>65</v>
      </c>
      <c r="AF10" s="2160" t="s">
        <v>146</v>
      </c>
      <c r="AG10" s="2160" t="s">
        <v>155</v>
      </c>
      <c r="AH10" s="2160" t="s">
        <v>165</v>
      </c>
      <c r="AI10" s="2160" t="s">
        <v>144</v>
      </c>
      <c r="AJ10" s="2160" t="s">
        <v>122</v>
      </c>
      <c r="AK10" s="2160" t="s">
        <v>105</v>
      </c>
      <c r="AL10" s="2160" t="s">
        <v>180</v>
      </c>
      <c r="AM10" s="2160" t="s">
        <v>62</v>
      </c>
      <c r="AN10" s="2160" t="s">
        <v>134</v>
      </c>
      <c r="AO10" s="2160" t="s">
        <v>127</v>
      </c>
      <c r="AP10" s="2160" t="s">
        <v>570</v>
      </c>
      <c r="AQ10" s="2160" t="s">
        <v>175</v>
      </c>
      <c r="AR10" s="2161" t="s">
        <v>191</v>
      </c>
      <c r="AS10" s="2161" t="s">
        <v>195</v>
      </c>
      <c r="AT10" s="2161" t="s">
        <v>193</v>
      </c>
      <c r="AU10" s="2160" t="s">
        <v>578</v>
      </c>
      <c r="AV10" s="2160" t="s">
        <v>582</v>
      </c>
      <c r="AW10" s="2160" t="s">
        <v>189</v>
      </c>
      <c r="AX10" s="2160" t="s">
        <v>184</v>
      </c>
      <c r="AY10" s="2160" t="s">
        <v>110</v>
      </c>
      <c r="AZ10" s="2160" t="s">
        <v>598</v>
      </c>
      <c r="BA10" s="2160" t="s">
        <v>618</v>
      </c>
      <c r="BB10" s="2160" t="s">
        <v>620</v>
      </c>
      <c r="BC10" s="2160" t="s">
        <v>206</v>
      </c>
      <c r="BD10" s="2160" t="s">
        <v>209</v>
      </c>
      <c r="BE10" s="2160" t="s">
        <v>634</v>
      </c>
      <c r="BF10" s="2160" t="s">
        <v>218</v>
      </c>
      <c r="BG10" s="2160" t="s">
        <v>223</v>
      </c>
      <c r="BH10" s="2160" t="s">
        <v>833</v>
      </c>
      <c r="BI10" s="2160" t="s">
        <v>835</v>
      </c>
      <c r="BJ10" s="2160" t="s">
        <v>864</v>
      </c>
      <c r="BK10" s="2160" t="s">
        <v>868</v>
      </c>
      <c r="BL10" s="2160" t="s">
        <v>870</v>
      </c>
      <c r="BM10" s="2160" t="s">
        <v>1000</v>
      </c>
      <c r="BN10" s="2160" t="s">
        <v>878</v>
      </c>
      <c r="BO10" s="2160" t="s">
        <v>221</v>
      </c>
      <c r="BP10" s="2160" t="s">
        <v>882</v>
      </c>
      <c r="BQ10" s="2160" t="s">
        <v>880</v>
      </c>
      <c r="BR10" s="2160" t="s">
        <v>876</v>
      </c>
      <c r="BS10" s="2160" t="s">
        <v>888</v>
      </c>
      <c r="BT10" s="2160" t="s">
        <v>1039</v>
      </c>
      <c r="BU10" s="2160" t="s">
        <v>1043</v>
      </c>
      <c r="BV10" s="2160" t="s">
        <v>884</v>
      </c>
      <c r="BW10" s="2160" t="s">
        <v>894</v>
      </c>
      <c r="BX10" s="2160" t="s">
        <v>892</v>
      </c>
      <c r="BY10" s="2160" t="s">
        <v>896</v>
      </c>
      <c r="BZ10" s="2160" t="s">
        <v>1099</v>
      </c>
      <c r="CA10" s="2160" t="s">
        <v>898</v>
      </c>
      <c r="CB10" s="2160" t="s">
        <v>902</v>
      </c>
      <c r="CC10" s="2160" t="s">
        <v>1172</v>
      </c>
      <c r="CD10" s="2160" t="s">
        <v>1173</v>
      </c>
      <c r="CE10" s="2160" t="s">
        <v>1174</v>
      </c>
      <c r="CF10" s="2160" t="s">
        <v>1175</v>
      </c>
    </row>
    <row r="11" spans="2:84">
      <c r="B11" s="2162" t="s">
        <v>1176</v>
      </c>
      <c r="C11" s="2163"/>
    </row>
    <row r="12" spans="2:84">
      <c r="B12" s="2164" t="s">
        <v>1177</v>
      </c>
      <c r="C12" s="2165"/>
    </row>
    <row r="13" spans="2:84">
      <c r="B13" s="2164" t="s">
        <v>451</v>
      </c>
      <c r="C13" s="2166">
        <v>9920</v>
      </c>
      <c r="D13" s="2166">
        <v>11933.5</v>
      </c>
      <c r="E13" s="2166">
        <v>3200</v>
      </c>
      <c r="F13" s="2166">
        <v>4600.87</v>
      </c>
      <c r="G13" s="2166">
        <v>2597.3199999999997</v>
      </c>
      <c r="H13" s="2166">
        <v>8591.75</v>
      </c>
      <c r="I13" s="2166">
        <v>3386.0299999999997</v>
      </c>
      <c r="J13" s="2166">
        <v>10113</v>
      </c>
      <c r="K13" s="2166">
        <v>7208.7233333333343</v>
      </c>
      <c r="L13" s="2166">
        <v>5434.21</v>
      </c>
      <c r="M13" s="2166">
        <v>4913</v>
      </c>
      <c r="N13" s="2166">
        <v>4377.17</v>
      </c>
      <c r="O13" s="2166">
        <v>5153</v>
      </c>
      <c r="P13" s="2166">
        <v>3575.55</v>
      </c>
      <c r="Q13" s="2166">
        <v>3242.6</v>
      </c>
      <c r="R13" s="2166">
        <v>4113</v>
      </c>
      <c r="S13" s="2166">
        <v>8113.0000000000009</v>
      </c>
      <c r="T13" s="2166">
        <v>15131.83</v>
      </c>
      <c r="U13" s="2166">
        <v>12090.869999999999</v>
      </c>
      <c r="V13" s="2166">
        <v>38870.550047593002</v>
      </c>
      <c r="W13" s="2166">
        <v>3000</v>
      </c>
      <c r="X13" s="2166">
        <v>5022.7766666666657</v>
      </c>
      <c r="Y13" s="2166">
        <v>9999.996666666666</v>
      </c>
      <c r="Z13" s="2166">
        <v>113</v>
      </c>
      <c r="AA13" s="2166">
        <v>3489.06</v>
      </c>
      <c r="AB13" s="2167">
        <v>150204.29366428329</v>
      </c>
      <c r="AC13" s="2166">
        <v>3669.46</v>
      </c>
      <c r="AD13" s="2166">
        <v>2313</v>
      </c>
      <c r="AE13" s="2166">
        <v>3672.97</v>
      </c>
      <c r="AF13" s="2166">
        <v>2231.87</v>
      </c>
      <c r="AG13" s="2166">
        <v>2977.12</v>
      </c>
      <c r="AH13" s="2166">
        <v>2422.08</v>
      </c>
      <c r="AI13" s="2166">
        <v>2958.75</v>
      </c>
      <c r="AJ13" s="2166">
        <v>2264.87</v>
      </c>
      <c r="AK13" s="2166">
        <v>2588.21</v>
      </c>
      <c r="AL13" s="2166">
        <v>2551.0300000000002</v>
      </c>
      <c r="AM13" s="2166">
        <v>2021.31</v>
      </c>
      <c r="AN13" s="2166">
        <v>2195.42</v>
      </c>
      <c r="AO13" s="2166">
        <v>2297.14</v>
      </c>
      <c r="AP13" s="2166">
        <v>1913</v>
      </c>
      <c r="AQ13" s="2166">
        <v>2000.0000000000002</v>
      </c>
      <c r="AR13" s="2166">
        <v>19841.630933931068</v>
      </c>
      <c r="AS13" s="2166">
        <v>23852.223210844299</v>
      </c>
      <c r="AT13" s="2166">
        <v>19841.630933931068</v>
      </c>
      <c r="AU13" s="2166">
        <v>4700</v>
      </c>
      <c r="AV13" s="2166">
        <v>6499.996666666666</v>
      </c>
      <c r="AW13" s="2166">
        <v>21855.5</v>
      </c>
      <c r="AX13" s="2166">
        <v>2313</v>
      </c>
      <c r="AY13" s="2166">
        <v>2577.9</v>
      </c>
      <c r="AZ13" s="2166">
        <v>2588.21</v>
      </c>
      <c r="BA13" s="2166">
        <v>6113</v>
      </c>
      <c r="BB13" s="2166">
        <v>2244.98</v>
      </c>
      <c r="BC13" s="2166">
        <v>3102.7966666666666</v>
      </c>
      <c r="BD13" s="2166">
        <v>2995</v>
      </c>
      <c r="BE13" s="2166">
        <v>1998.5800000000002</v>
      </c>
      <c r="BF13" s="2166">
        <v>3185.6</v>
      </c>
      <c r="BG13" s="2166">
        <v>3500.0000000000005</v>
      </c>
      <c r="BH13" s="2166">
        <v>3194.67</v>
      </c>
      <c r="BI13" s="2166">
        <v>1939.2</v>
      </c>
      <c r="BJ13" s="2166">
        <v>4014.0000000000005</v>
      </c>
      <c r="BK13" s="2166">
        <v>2800</v>
      </c>
      <c r="BL13" s="2166">
        <v>11113</v>
      </c>
      <c r="BM13" s="2166">
        <v>2500</v>
      </c>
      <c r="BN13" s="2166">
        <v>3500</v>
      </c>
      <c r="BO13" s="2166">
        <v>4599.9966666666669</v>
      </c>
      <c r="BP13" s="2166">
        <v>3100</v>
      </c>
      <c r="BQ13" s="2166">
        <v>2177.27</v>
      </c>
      <c r="BR13" s="2166">
        <v>2000.0000000000002</v>
      </c>
      <c r="BS13" s="2166">
        <v>4100</v>
      </c>
      <c r="BT13" s="2166">
        <v>1797</v>
      </c>
      <c r="BU13" s="2166">
        <v>3778.31</v>
      </c>
      <c r="BV13" s="2166">
        <v>1913</v>
      </c>
      <c r="BW13" s="2166">
        <v>2281.65</v>
      </c>
      <c r="BX13" s="2166">
        <v>5000</v>
      </c>
      <c r="BY13" s="2166">
        <v>5113</v>
      </c>
      <c r="BZ13" s="2166">
        <v>1350</v>
      </c>
      <c r="CA13" s="2166">
        <v>6500</v>
      </c>
      <c r="CB13" s="2166">
        <v>1500</v>
      </c>
      <c r="CC13" s="2166">
        <v>4946.333333333333</v>
      </c>
      <c r="CD13" s="2166">
        <v>2059.3000000000002</v>
      </c>
      <c r="CE13" s="2166">
        <v>3700</v>
      </c>
      <c r="CF13" s="2166">
        <v>1480</v>
      </c>
    </row>
    <row r="14" spans="2:84">
      <c r="B14" s="2168" t="s">
        <v>593</v>
      </c>
      <c r="C14" s="2169">
        <v>9920</v>
      </c>
      <c r="D14" s="2169">
        <v>12000</v>
      </c>
      <c r="E14" s="2169">
        <v>3200</v>
      </c>
      <c r="F14" s="2169">
        <v>4593.97</v>
      </c>
      <c r="G14" s="2169">
        <v>2569.35</v>
      </c>
      <c r="H14" s="2169">
        <v>8635.6</v>
      </c>
      <c r="I14" s="2169">
        <v>3620.54</v>
      </c>
      <c r="J14" s="2169">
        <v>10135.6</v>
      </c>
      <c r="K14" s="2169">
        <v>7154.4333333333343</v>
      </c>
      <c r="L14" s="2169">
        <v>5113</v>
      </c>
      <c r="M14" s="2169">
        <v>5073.79</v>
      </c>
      <c r="N14" s="2169">
        <v>4276.8600000000006</v>
      </c>
      <c r="O14" s="2169">
        <v>5196.58</v>
      </c>
      <c r="P14" s="2169">
        <v>3498</v>
      </c>
      <c r="Q14" s="2169">
        <v>3332.313333333334</v>
      </c>
      <c r="R14" s="2169">
        <v>4107.67</v>
      </c>
      <c r="S14" s="2169">
        <v>8180.8</v>
      </c>
      <c r="T14" s="2169">
        <v>15116.77</v>
      </c>
      <c r="U14" s="2169">
        <v>12113</v>
      </c>
      <c r="V14" s="2169">
        <v>39103.070050828799</v>
      </c>
      <c r="W14" s="2169">
        <v>2997.25</v>
      </c>
      <c r="X14" s="2169">
        <v>5050.373333333333</v>
      </c>
      <c r="Y14" s="2169">
        <v>10000</v>
      </c>
      <c r="Z14" s="2169">
        <v>2393.7033333333334</v>
      </c>
      <c r="AA14" s="2169">
        <v>3500</v>
      </c>
      <c r="AB14" s="2169">
        <v>153110.96826577972</v>
      </c>
      <c r="AC14" s="2169">
        <v>3309.74</v>
      </c>
      <c r="AD14" s="2169">
        <v>2343.1333333333332</v>
      </c>
      <c r="AE14" s="2169">
        <v>3653.47</v>
      </c>
      <c r="AF14" s="2169">
        <v>2236.5500000000002</v>
      </c>
      <c r="AG14" s="2169">
        <v>2989.42</v>
      </c>
      <c r="AH14" s="2169">
        <v>2425.31</v>
      </c>
      <c r="AI14" s="2169">
        <v>2937.5</v>
      </c>
      <c r="AJ14" s="2169">
        <v>2232.29</v>
      </c>
      <c r="AK14" s="2169">
        <v>2600.9266666666667</v>
      </c>
      <c r="AL14" s="2169">
        <v>2528.5</v>
      </c>
      <c r="AM14" s="2169">
        <v>1913</v>
      </c>
      <c r="AN14" s="2169">
        <v>2185.42</v>
      </c>
      <c r="AO14" s="2169">
        <v>2321.27</v>
      </c>
      <c r="AP14" s="2169">
        <v>1913</v>
      </c>
      <c r="AQ14" s="2169">
        <v>2000.0000000000002</v>
      </c>
      <c r="AR14" s="2169">
        <v>19956.211425085352</v>
      </c>
      <c r="AS14" s="2169">
        <v>24005.072593804492</v>
      </c>
      <c r="AT14" s="2169">
        <v>19956.211425085352</v>
      </c>
      <c r="AU14" s="2169">
        <v>4700</v>
      </c>
      <c r="AV14" s="2169">
        <v>6500.0033333333331</v>
      </c>
      <c r="AW14" s="2169">
        <v>21972.5</v>
      </c>
      <c r="AX14" s="2169">
        <v>2361.9666666666662</v>
      </c>
      <c r="AY14" s="2169">
        <v>2582.8233333333333</v>
      </c>
      <c r="AZ14" s="2169">
        <v>2684.4566666666665</v>
      </c>
      <c r="BA14" s="2169">
        <v>6124.3</v>
      </c>
      <c r="BB14" s="2169">
        <v>2358.313333333333</v>
      </c>
      <c r="BC14" s="2169">
        <v>3100</v>
      </c>
      <c r="BD14" s="2169">
        <v>2964.87</v>
      </c>
      <c r="BE14" s="2169">
        <v>2006.5900000000001</v>
      </c>
      <c r="BF14" s="2169">
        <v>0</v>
      </c>
      <c r="BG14" s="2169">
        <v>3500.0033333333336</v>
      </c>
      <c r="BH14" s="2169">
        <v>3200</v>
      </c>
      <c r="BI14" s="2169">
        <v>1913</v>
      </c>
      <c r="BJ14" s="2169">
        <v>4035.6000000000004</v>
      </c>
      <c r="BK14" s="2169">
        <v>2798.02</v>
      </c>
      <c r="BL14" s="2169">
        <v>11113</v>
      </c>
      <c r="BM14" s="2169">
        <v>2493.44</v>
      </c>
      <c r="BN14" s="2169">
        <v>0</v>
      </c>
      <c r="BO14" s="2169">
        <v>4600</v>
      </c>
      <c r="BP14" s="2169">
        <v>3081.79</v>
      </c>
      <c r="BQ14" s="2169">
        <v>2185.6999999999998</v>
      </c>
      <c r="BR14" s="2169">
        <v>2000.0000000000002</v>
      </c>
      <c r="BS14" s="2169">
        <v>4100</v>
      </c>
      <c r="BT14" s="2169">
        <v>1797.15</v>
      </c>
      <c r="BU14" s="2169">
        <v>3792.9666666666667</v>
      </c>
      <c r="BV14" s="2169">
        <v>1913</v>
      </c>
      <c r="BW14" s="2169">
        <v>2268.91</v>
      </c>
      <c r="BX14" s="2169">
        <v>5000</v>
      </c>
      <c r="BY14" s="2169">
        <v>5113</v>
      </c>
      <c r="BZ14" s="2169">
        <v>1350</v>
      </c>
      <c r="CA14" s="2169">
        <v>6500</v>
      </c>
      <c r="CB14" s="2169">
        <v>1500</v>
      </c>
      <c r="CC14" s="2169">
        <v>5022.79</v>
      </c>
      <c r="CD14" s="2169">
        <v>2356.3000000000002</v>
      </c>
      <c r="CE14" s="2169">
        <v>3700</v>
      </c>
      <c r="CF14" s="2169">
        <v>3700</v>
      </c>
    </row>
    <row r="15" spans="2:84">
      <c r="B15" s="2170" t="s">
        <v>603</v>
      </c>
      <c r="C15" s="2171">
        <v>9920</v>
      </c>
      <c r="D15" s="2171">
        <v>12000</v>
      </c>
      <c r="E15" s="2171">
        <v>3200</v>
      </c>
      <c r="F15" s="2171">
        <v>4713</v>
      </c>
      <c r="G15" s="2171">
        <v>2613</v>
      </c>
      <c r="H15" s="2171">
        <v>8613</v>
      </c>
      <c r="I15" s="2171">
        <v>3113</v>
      </c>
      <c r="J15" s="2171">
        <v>10113</v>
      </c>
      <c r="K15" s="2171">
        <v>7113</v>
      </c>
      <c r="L15" s="2171">
        <v>5113</v>
      </c>
      <c r="M15" s="2171">
        <v>4913</v>
      </c>
      <c r="N15" s="2171">
        <v>4413</v>
      </c>
      <c r="O15" s="2171">
        <v>5153</v>
      </c>
      <c r="P15" s="2171">
        <v>3600</v>
      </c>
      <c r="Q15" s="2171">
        <v>3313</v>
      </c>
      <c r="R15" s="2171">
        <v>4113</v>
      </c>
      <c r="S15" s="2171">
        <v>8113</v>
      </c>
      <c r="T15" s="2171">
        <v>15113</v>
      </c>
      <c r="U15" s="2171">
        <v>12113</v>
      </c>
      <c r="V15" s="2171">
        <v>39076.700066298436</v>
      </c>
      <c r="W15" s="2171">
        <v>3000</v>
      </c>
      <c r="X15" s="2171">
        <v>5000</v>
      </c>
      <c r="Y15" s="2171">
        <v>10000</v>
      </c>
      <c r="Z15" s="2171">
        <v>3613</v>
      </c>
      <c r="AA15" s="2171">
        <v>3500</v>
      </c>
      <c r="AB15" s="2171">
        <v>153110.96826577972</v>
      </c>
      <c r="AC15" s="2171">
        <v>3413</v>
      </c>
      <c r="AD15" s="2171">
        <v>2313</v>
      </c>
      <c r="AE15" s="2171">
        <v>3713</v>
      </c>
      <c r="AF15" s="2171">
        <v>2313</v>
      </c>
      <c r="AG15" s="2171">
        <v>3000</v>
      </c>
      <c r="AH15" s="2171">
        <v>2500</v>
      </c>
      <c r="AI15" s="2171">
        <v>3000</v>
      </c>
      <c r="AJ15" s="2171">
        <v>2313</v>
      </c>
      <c r="AK15" s="2171">
        <v>2613</v>
      </c>
      <c r="AL15" s="2171">
        <v>2600</v>
      </c>
      <c r="AM15" s="2171">
        <v>1913</v>
      </c>
      <c r="AN15" s="2171">
        <v>2200</v>
      </c>
      <c r="AO15" s="2171">
        <v>2313</v>
      </c>
      <c r="AP15" s="2171">
        <v>1913</v>
      </c>
      <c r="AQ15" s="2171">
        <v>2000</v>
      </c>
      <c r="AR15" s="2171">
        <v>19956.211425085352</v>
      </c>
      <c r="AS15" s="2171">
        <v>24005.072593804492</v>
      </c>
      <c r="AT15" s="2171">
        <v>19956.211425085352</v>
      </c>
      <c r="AU15" s="2171">
        <v>4700</v>
      </c>
      <c r="AV15" s="2171">
        <v>6500</v>
      </c>
      <c r="AW15" s="2171">
        <v>21972.5</v>
      </c>
      <c r="AX15" s="2171">
        <v>2313</v>
      </c>
      <c r="AY15" s="2171">
        <v>2613</v>
      </c>
      <c r="AZ15" s="2171">
        <v>2613</v>
      </c>
      <c r="BA15" s="2171">
        <v>6113</v>
      </c>
      <c r="BB15" s="2171">
        <v>2313</v>
      </c>
      <c r="BC15" s="2171">
        <v>3100</v>
      </c>
      <c r="BD15" s="2171">
        <v>3000</v>
      </c>
      <c r="BE15" s="2171">
        <v>2000</v>
      </c>
      <c r="BF15" s="2171">
        <v>0</v>
      </c>
      <c r="BG15" s="2171">
        <v>3500</v>
      </c>
      <c r="BH15" s="2171">
        <v>3200</v>
      </c>
      <c r="BI15" s="2171">
        <v>1913</v>
      </c>
      <c r="BJ15" s="2171">
        <v>4035.6</v>
      </c>
      <c r="BK15" s="2171">
        <v>2800</v>
      </c>
      <c r="BL15" s="2171">
        <v>11113</v>
      </c>
      <c r="BM15" s="2171">
        <v>2500</v>
      </c>
      <c r="BN15" s="2171">
        <v>0</v>
      </c>
      <c r="BO15" s="2171">
        <v>4600</v>
      </c>
      <c r="BP15" s="2171">
        <v>3100</v>
      </c>
      <c r="BQ15" s="2171">
        <v>2200</v>
      </c>
      <c r="BR15" s="2171">
        <v>2000</v>
      </c>
      <c r="BS15" s="2171">
        <v>4100</v>
      </c>
      <c r="BT15" s="2171">
        <v>1800</v>
      </c>
      <c r="BU15" s="2171">
        <v>3813</v>
      </c>
      <c r="BV15" s="2171">
        <v>1913</v>
      </c>
      <c r="BW15" s="2171">
        <v>2313</v>
      </c>
      <c r="BX15" s="2171">
        <v>5000</v>
      </c>
      <c r="BY15" s="2171">
        <v>5113</v>
      </c>
      <c r="BZ15" s="2171">
        <v>1350</v>
      </c>
      <c r="CA15" s="2171">
        <v>6500</v>
      </c>
      <c r="CB15" s="2171">
        <v>1500</v>
      </c>
      <c r="CC15" s="2171">
        <v>5113</v>
      </c>
      <c r="CD15" s="2171">
        <v>2400</v>
      </c>
      <c r="CE15" s="2171">
        <v>3700</v>
      </c>
      <c r="CF15" s="2171">
        <v>3700</v>
      </c>
    </row>
    <row r="16" spans="2:84">
      <c r="B16" s="2164" t="s">
        <v>607</v>
      </c>
      <c r="C16" s="2166">
        <v>9920</v>
      </c>
      <c r="D16" s="2166">
        <v>12000</v>
      </c>
      <c r="E16" s="2166">
        <v>3200</v>
      </c>
      <c r="F16" s="2166">
        <v>4713</v>
      </c>
      <c r="G16" s="2166">
        <v>2613</v>
      </c>
      <c r="H16" s="2166">
        <v>8613</v>
      </c>
      <c r="I16" s="2166">
        <v>3113</v>
      </c>
      <c r="J16" s="2166">
        <v>10113</v>
      </c>
      <c r="K16" s="2166">
        <v>7113</v>
      </c>
      <c r="L16" s="2166">
        <v>5113</v>
      </c>
      <c r="M16" s="2166">
        <v>4913</v>
      </c>
      <c r="N16" s="2166">
        <v>4413</v>
      </c>
      <c r="O16" s="2166">
        <v>5153</v>
      </c>
      <c r="P16" s="2166">
        <v>3600</v>
      </c>
      <c r="Q16" s="2166">
        <v>3313</v>
      </c>
      <c r="R16" s="2166">
        <v>4113</v>
      </c>
      <c r="S16" s="2166">
        <v>8113</v>
      </c>
      <c r="T16" s="2166">
        <v>15113</v>
      </c>
      <c r="U16" s="2166">
        <v>12113</v>
      </c>
      <c r="V16" s="2166">
        <v>39076.700066298436</v>
      </c>
      <c r="W16" s="2166">
        <v>3000</v>
      </c>
      <c r="X16" s="2166">
        <v>5000</v>
      </c>
      <c r="Y16" s="2166">
        <v>10000</v>
      </c>
      <c r="Z16" s="2166">
        <v>3613</v>
      </c>
      <c r="AA16" s="2166">
        <v>3500</v>
      </c>
      <c r="AB16" s="2167">
        <v>153110.96826577972</v>
      </c>
      <c r="AC16" s="2166">
        <v>3413</v>
      </c>
      <c r="AD16" s="2166">
        <v>2313</v>
      </c>
      <c r="AE16" s="2166">
        <v>3713</v>
      </c>
      <c r="AF16" s="2166">
        <v>2313</v>
      </c>
      <c r="AG16" s="2166">
        <v>3000</v>
      </c>
      <c r="AH16" s="2166">
        <v>2500</v>
      </c>
      <c r="AI16" s="2166">
        <v>3000</v>
      </c>
      <c r="AJ16" s="2166">
        <v>2313</v>
      </c>
      <c r="AK16" s="2166">
        <v>2613</v>
      </c>
      <c r="AL16" s="2166">
        <v>2600</v>
      </c>
      <c r="AM16" s="2166">
        <v>1913</v>
      </c>
      <c r="AN16" s="2166">
        <v>2200</v>
      </c>
      <c r="AO16" s="2166">
        <v>2313</v>
      </c>
      <c r="AP16" s="2166">
        <v>1913</v>
      </c>
      <c r="AQ16" s="2166">
        <v>2000</v>
      </c>
      <c r="AR16" s="2166">
        <v>19956.211425085352</v>
      </c>
      <c r="AS16" s="2166">
        <v>24005.072593804492</v>
      </c>
      <c r="AT16" s="2166">
        <v>19956.211425085352</v>
      </c>
      <c r="AU16" s="2166">
        <v>4700</v>
      </c>
      <c r="AV16" s="2166">
        <v>6500</v>
      </c>
      <c r="AW16" s="2166">
        <v>21972.5</v>
      </c>
      <c r="AX16" s="2166">
        <v>2313</v>
      </c>
      <c r="AY16" s="2166">
        <v>2613</v>
      </c>
      <c r="AZ16" s="2166">
        <v>2613</v>
      </c>
      <c r="BA16" s="2166">
        <v>6113</v>
      </c>
      <c r="BB16" s="2166">
        <v>2313</v>
      </c>
      <c r="BC16" s="2166">
        <v>3100</v>
      </c>
      <c r="BD16" s="2166">
        <v>3000</v>
      </c>
      <c r="BE16" s="2166">
        <v>2000</v>
      </c>
      <c r="BF16" s="2166">
        <v>0</v>
      </c>
      <c r="BG16" s="2166">
        <v>3500</v>
      </c>
      <c r="BH16" s="2166">
        <v>3200</v>
      </c>
      <c r="BI16" s="2166">
        <v>1913</v>
      </c>
      <c r="BJ16" s="2166">
        <v>4035.6</v>
      </c>
      <c r="BK16" s="2166">
        <v>2800</v>
      </c>
      <c r="BL16" s="2166">
        <v>11113</v>
      </c>
      <c r="BM16" s="2166">
        <v>2500</v>
      </c>
      <c r="BN16" s="2166">
        <v>0</v>
      </c>
      <c r="BO16" s="2166">
        <v>4600</v>
      </c>
      <c r="BP16" s="2166">
        <v>3100</v>
      </c>
      <c r="BQ16" s="2166">
        <v>2200</v>
      </c>
      <c r="BR16" s="2166">
        <v>2000</v>
      </c>
      <c r="BS16" s="2166">
        <v>4100</v>
      </c>
      <c r="BT16" s="2166">
        <v>1800</v>
      </c>
      <c r="BU16" s="2166">
        <v>3813</v>
      </c>
      <c r="BV16" s="2166">
        <v>1913</v>
      </c>
      <c r="BW16" s="2166">
        <v>2313</v>
      </c>
      <c r="BX16" s="2166">
        <v>5000</v>
      </c>
      <c r="BY16" s="2166">
        <v>5113</v>
      </c>
      <c r="BZ16" s="2166">
        <v>1350</v>
      </c>
      <c r="CA16" s="2166">
        <v>6500</v>
      </c>
      <c r="CB16" s="2166">
        <v>1500</v>
      </c>
      <c r="CC16" s="2166">
        <v>5113</v>
      </c>
      <c r="CD16" s="2166">
        <v>2400</v>
      </c>
      <c r="CE16" s="2166">
        <v>3700</v>
      </c>
      <c r="CF16" s="2166">
        <v>3700</v>
      </c>
    </row>
    <row r="17" spans="2:84">
      <c r="B17" s="2164" t="s">
        <v>610</v>
      </c>
      <c r="C17" s="2166">
        <v>9920</v>
      </c>
      <c r="D17" s="2166">
        <v>12000</v>
      </c>
      <c r="E17" s="2166">
        <v>3200</v>
      </c>
      <c r="F17" s="2166">
        <v>4713</v>
      </c>
      <c r="G17" s="2166">
        <v>2613</v>
      </c>
      <c r="H17" s="2166">
        <v>8613</v>
      </c>
      <c r="I17" s="2166">
        <v>3113</v>
      </c>
      <c r="J17" s="2166">
        <v>10113</v>
      </c>
      <c r="K17" s="2166">
        <v>7113</v>
      </c>
      <c r="L17" s="2166">
        <v>5113</v>
      </c>
      <c r="M17" s="2166">
        <v>4913</v>
      </c>
      <c r="N17" s="2166">
        <v>4413</v>
      </c>
      <c r="O17" s="2166">
        <v>5153</v>
      </c>
      <c r="P17" s="2166">
        <v>3600</v>
      </c>
      <c r="Q17" s="2166">
        <v>3313</v>
      </c>
      <c r="R17" s="2166">
        <v>4113</v>
      </c>
      <c r="S17" s="2166">
        <v>8113</v>
      </c>
      <c r="T17" s="2166">
        <v>15113</v>
      </c>
      <c r="U17" s="2166">
        <v>12113</v>
      </c>
      <c r="V17" s="2166">
        <v>39076.700066298436</v>
      </c>
      <c r="W17" s="2166">
        <v>3000</v>
      </c>
      <c r="X17" s="2166">
        <v>5000</v>
      </c>
      <c r="Y17" s="2166">
        <v>10000</v>
      </c>
      <c r="Z17" s="2166">
        <v>3613</v>
      </c>
      <c r="AA17" s="2166">
        <v>3500</v>
      </c>
      <c r="AB17" s="2167">
        <v>153110.96826577972</v>
      </c>
      <c r="AC17" s="2166">
        <v>3413</v>
      </c>
      <c r="AD17" s="2166">
        <v>2313</v>
      </c>
      <c r="AE17" s="2166">
        <v>3713</v>
      </c>
      <c r="AF17" s="2166">
        <v>2313</v>
      </c>
      <c r="AG17" s="2166">
        <v>3000</v>
      </c>
      <c r="AH17" s="2166">
        <v>2500</v>
      </c>
      <c r="AI17" s="2166">
        <v>3000</v>
      </c>
      <c r="AJ17" s="2166">
        <v>2313</v>
      </c>
      <c r="AK17" s="2166">
        <v>2613</v>
      </c>
      <c r="AL17" s="2166">
        <v>2600</v>
      </c>
      <c r="AM17" s="2166">
        <v>1913</v>
      </c>
      <c r="AN17" s="2166">
        <v>2200</v>
      </c>
      <c r="AO17" s="2166">
        <v>2313</v>
      </c>
      <c r="AP17" s="2166">
        <v>1913</v>
      </c>
      <c r="AQ17" s="2166">
        <v>2000</v>
      </c>
      <c r="AR17" s="2166">
        <v>19956.211425085352</v>
      </c>
      <c r="AS17" s="2166">
        <v>24005.072593804492</v>
      </c>
      <c r="AT17" s="2166">
        <v>19956.211425085352</v>
      </c>
      <c r="AU17" s="2166">
        <v>4700</v>
      </c>
      <c r="AV17" s="2166">
        <v>6500</v>
      </c>
      <c r="AW17" s="2166">
        <v>21972.5</v>
      </c>
      <c r="AX17" s="2166">
        <v>2313</v>
      </c>
      <c r="AY17" s="2166">
        <v>2613</v>
      </c>
      <c r="AZ17" s="2166">
        <v>2613</v>
      </c>
      <c r="BA17" s="2166">
        <v>6113</v>
      </c>
      <c r="BB17" s="2166">
        <v>2313</v>
      </c>
      <c r="BC17" s="2166">
        <v>3100</v>
      </c>
      <c r="BD17" s="2166">
        <v>3000</v>
      </c>
      <c r="BE17" s="2166">
        <v>2000</v>
      </c>
      <c r="BF17" s="2166">
        <v>0</v>
      </c>
      <c r="BG17" s="2166">
        <v>3500</v>
      </c>
      <c r="BH17" s="2166">
        <v>3200</v>
      </c>
      <c r="BI17" s="2166">
        <v>1913</v>
      </c>
      <c r="BJ17" s="2166">
        <v>4035.6</v>
      </c>
      <c r="BK17" s="2166">
        <v>2800</v>
      </c>
      <c r="BL17" s="2166">
        <v>11113</v>
      </c>
      <c r="BM17" s="2166">
        <v>2500</v>
      </c>
      <c r="BN17" s="2166">
        <v>0</v>
      </c>
      <c r="BO17" s="2166">
        <v>4600</v>
      </c>
      <c r="BP17" s="2166">
        <v>3100</v>
      </c>
      <c r="BQ17" s="2166">
        <v>2200</v>
      </c>
      <c r="BR17" s="2166">
        <v>2000</v>
      </c>
      <c r="BS17" s="2166">
        <v>4100</v>
      </c>
      <c r="BT17" s="2166">
        <v>1800</v>
      </c>
      <c r="BU17" s="2166">
        <v>3813</v>
      </c>
      <c r="BV17" s="2166">
        <v>1913</v>
      </c>
      <c r="BW17" s="2166">
        <v>2313</v>
      </c>
      <c r="BX17" s="2166">
        <v>5000</v>
      </c>
      <c r="BY17" s="2166">
        <v>5113</v>
      </c>
      <c r="BZ17" s="2166">
        <v>1350</v>
      </c>
      <c r="CA17" s="2166">
        <v>6500</v>
      </c>
      <c r="CB17" s="2166">
        <v>1500</v>
      </c>
      <c r="CC17" s="2166">
        <v>5113</v>
      </c>
      <c r="CD17" s="2166">
        <v>2400</v>
      </c>
      <c r="CE17" s="2166">
        <v>3700</v>
      </c>
      <c r="CF17" s="2166">
        <v>3700</v>
      </c>
    </row>
    <row r="18" spans="2:84">
      <c r="B18" s="2164" t="s">
        <v>615</v>
      </c>
      <c r="C18" s="2166">
        <v>9920</v>
      </c>
      <c r="D18" s="2166">
        <v>12000</v>
      </c>
      <c r="E18" s="2166">
        <v>3200</v>
      </c>
      <c r="F18" s="2166">
        <v>4713</v>
      </c>
      <c r="G18" s="2166">
        <v>2613</v>
      </c>
      <c r="H18" s="2166">
        <v>8613</v>
      </c>
      <c r="I18" s="2166">
        <v>3113</v>
      </c>
      <c r="J18" s="2166">
        <v>10113</v>
      </c>
      <c r="K18" s="2166">
        <v>7113</v>
      </c>
      <c r="L18" s="2166">
        <v>5113</v>
      </c>
      <c r="M18" s="2166">
        <v>4913</v>
      </c>
      <c r="N18" s="2166">
        <v>4413</v>
      </c>
      <c r="O18" s="2166">
        <v>5153</v>
      </c>
      <c r="P18" s="2166">
        <v>3600</v>
      </c>
      <c r="Q18" s="2166">
        <v>3313</v>
      </c>
      <c r="R18" s="2166">
        <v>4113</v>
      </c>
      <c r="S18" s="2166">
        <v>8113</v>
      </c>
      <c r="T18" s="2166">
        <v>15113</v>
      </c>
      <c r="U18" s="2166">
        <v>12113</v>
      </c>
      <c r="V18" s="2166">
        <v>39076.700066298436</v>
      </c>
      <c r="W18" s="2166">
        <v>3000</v>
      </c>
      <c r="X18" s="2166">
        <v>5000</v>
      </c>
      <c r="Y18" s="2166">
        <v>10000</v>
      </c>
      <c r="Z18" s="2166">
        <v>3613</v>
      </c>
      <c r="AA18" s="2166">
        <v>3500</v>
      </c>
      <c r="AB18" s="2167">
        <v>153110.96826577972</v>
      </c>
      <c r="AC18" s="2166">
        <v>3413</v>
      </c>
      <c r="AD18" s="2166">
        <v>2313</v>
      </c>
      <c r="AE18" s="2166">
        <v>3713</v>
      </c>
      <c r="AF18" s="2166">
        <v>2313</v>
      </c>
      <c r="AG18" s="2166">
        <v>3000</v>
      </c>
      <c r="AH18" s="2166">
        <v>2500</v>
      </c>
      <c r="AI18" s="2166">
        <v>3000</v>
      </c>
      <c r="AJ18" s="2166">
        <v>2313</v>
      </c>
      <c r="AK18" s="2166">
        <v>2613</v>
      </c>
      <c r="AL18" s="2166">
        <v>2600</v>
      </c>
      <c r="AM18" s="2166">
        <v>1913</v>
      </c>
      <c r="AN18" s="2166">
        <v>2200</v>
      </c>
      <c r="AO18" s="2166">
        <v>2313</v>
      </c>
      <c r="AP18" s="2166">
        <v>1913</v>
      </c>
      <c r="AQ18" s="2166">
        <v>2000</v>
      </c>
      <c r="AR18" s="2166">
        <v>19956.211425085352</v>
      </c>
      <c r="AS18" s="2166">
        <v>24005.072593804492</v>
      </c>
      <c r="AT18" s="2166">
        <v>19956.211425085352</v>
      </c>
      <c r="AU18" s="2166">
        <v>4700</v>
      </c>
      <c r="AV18" s="2166">
        <v>6500</v>
      </c>
      <c r="AW18" s="2166">
        <v>21972.5</v>
      </c>
      <c r="AX18" s="2166">
        <v>2313</v>
      </c>
      <c r="AY18" s="2166">
        <v>2613</v>
      </c>
      <c r="AZ18" s="2166">
        <v>2613</v>
      </c>
      <c r="BA18" s="2166">
        <v>6113</v>
      </c>
      <c r="BB18" s="2166">
        <v>2313</v>
      </c>
      <c r="BC18" s="2166">
        <v>3100</v>
      </c>
      <c r="BD18" s="2166">
        <v>3000</v>
      </c>
      <c r="BE18" s="2166">
        <v>2000</v>
      </c>
      <c r="BF18" s="2166">
        <v>0</v>
      </c>
      <c r="BG18" s="2166">
        <v>3500</v>
      </c>
      <c r="BH18" s="2166">
        <v>3200</v>
      </c>
      <c r="BI18" s="2166">
        <v>1913</v>
      </c>
      <c r="BJ18" s="2166">
        <v>4035.6</v>
      </c>
      <c r="BK18" s="2166">
        <v>2800</v>
      </c>
      <c r="BL18" s="2166">
        <v>11113</v>
      </c>
      <c r="BM18" s="2166">
        <v>2500</v>
      </c>
      <c r="BN18" s="2166">
        <v>0</v>
      </c>
      <c r="BO18" s="2166">
        <v>4600</v>
      </c>
      <c r="BP18" s="2166">
        <v>3100</v>
      </c>
      <c r="BQ18" s="2166">
        <v>2200</v>
      </c>
      <c r="BR18" s="2166">
        <v>2000</v>
      </c>
      <c r="BS18" s="2166">
        <v>4100</v>
      </c>
      <c r="BT18" s="2166">
        <v>1800</v>
      </c>
      <c r="BU18" s="2166">
        <v>3813</v>
      </c>
      <c r="BV18" s="2166">
        <v>1913</v>
      </c>
      <c r="BW18" s="2166">
        <v>2313</v>
      </c>
      <c r="BX18" s="2166">
        <v>5000</v>
      </c>
      <c r="BY18" s="2166">
        <v>5113</v>
      </c>
      <c r="BZ18" s="2166">
        <v>1350</v>
      </c>
      <c r="CA18" s="2166">
        <v>6500</v>
      </c>
      <c r="CB18" s="2166">
        <v>1500</v>
      </c>
      <c r="CC18" s="2166">
        <v>5113</v>
      </c>
      <c r="CD18" s="2166">
        <v>2400</v>
      </c>
      <c r="CE18" s="2166">
        <v>3700</v>
      </c>
      <c r="CF18" s="2166">
        <v>3700</v>
      </c>
    </row>
    <row r="19" spans="2:84">
      <c r="B19" s="2164" t="s">
        <v>617</v>
      </c>
      <c r="C19" s="2166">
        <v>9920</v>
      </c>
      <c r="D19" s="2166">
        <v>12000</v>
      </c>
      <c r="E19" s="2166">
        <v>3200</v>
      </c>
      <c r="F19" s="2166">
        <v>4713</v>
      </c>
      <c r="G19" s="2166">
        <v>2613</v>
      </c>
      <c r="H19" s="2166">
        <v>8613</v>
      </c>
      <c r="I19" s="2166">
        <v>3113</v>
      </c>
      <c r="J19" s="2166">
        <v>10113</v>
      </c>
      <c r="K19" s="2166">
        <v>7113</v>
      </c>
      <c r="L19" s="2166">
        <v>5113</v>
      </c>
      <c r="M19" s="2166">
        <v>4913</v>
      </c>
      <c r="N19" s="2166">
        <v>4413</v>
      </c>
      <c r="O19" s="2166">
        <v>5153</v>
      </c>
      <c r="P19" s="2166">
        <v>3600</v>
      </c>
      <c r="Q19" s="2166">
        <v>3313</v>
      </c>
      <c r="R19" s="2166">
        <v>4113</v>
      </c>
      <c r="S19" s="2166">
        <v>8113</v>
      </c>
      <c r="T19" s="2166">
        <v>15113</v>
      </c>
      <c r="U19" s="2166">
        <v>12113</v>
      </c>
      <c r="V19" s="2166">
        <v>39076.700066298436</v>
      </c>
      <c r="W19" s="2166">
        <v>3000</v>
      </c>
      <c r="X19" s="2166">
        <v>5000</v>
      </c>
      <c r="Y19" s="2166">
        <v>10000</v>
      </c>
      <c r="Z19" s="2166">
        <v>3613</v>
      </c>
      <c r="AA19" s="2166">
        <v>3500</v>
      </c>
      <c r="AB19" s="2167">
        <v>153110.96826577972</v>
      </c>
      <c r="AC19" s="2166">
        <v>3413</v>
      </c>
      <c r="AD19" s="2166">
        <v>2313</v>
      </c>
      <c r="AE19" s="2166">
        <v>3713</v>
      </c>
      <c r="AF19" s="2166">
        <v>2313</v>
      </c>
      <c r="AG19" s="2166">
        <v>3000</v>
      </c>
      <c r="AH19" s="2166">
        <v>2500</v>
      </c>
      <c r="AI19" s="2166">
        <v>3000</v>
      </c>
      <c r="AJ19" s="2166">
        <v>2313</v>
      </c>
      <c r="AK19" s="2166">
        <v>2613</v>
      </c>
      <c r="AL19" s="2166">
        <v>2600</v>
      </c>
      <c r="AM19" s="2166">
        <v>1913</v>
      </c>
      <c r="AN19" s="2166">
        <v>2200</v>
      </c>
      <c r="AO19" s="2166">
        <v>2313</v>
      </c>
      <c r="AP19" s="2166">
        <v>1913</v>
      </c>
      <c r="AQ19" s="2166">
        <v>2000</v>
      </c>
      <c r="AR19" s="2166">
        <v>19956.211425085352</v>
      </c>
      <c r="AS19" s="2166">
        <v>24005.072593804492</v>
      </c>
      <c r="AT19" s="2166">
        <v>19956.211425085352</v>
      </c>
      <c r="AU19" s="2166">
        <v>4700</v>
      </c>
      <c r="AV19" s="2166">
        <v>6500</v>
      </c>
      <c r="AW19" s="2166">
        <v>21972.5</v>
      </c>
      <c r="AX19" s="2166">
        <v>2313</v>
      </c>
      <c r="AY19" s="2166">
        <v>2613</v>
      </c>
      <c r="AZ19" s="2166">
        <v>2613</v>
      </c>
      <c r="BA19" s="2166">
        <v>6113</v>
      </c>
      <c r="BB19" s="2166">
        <v>2313</v>
      </c>
      <c r="BC19" s="2166">
        <v>3100</v>
      </c>
      <c r="BD19" s="2166">
        <v>3000</v>
      </c>
      <c r="BE19" s="2166">
        <v>2000</v>
      </c>
      <c r="BF19" s="2166">
        <v>0</v>
      </c>
      <c r="BG19" s="2166">
        <v>3500</v>
      </c>
      <c r="BH19" s="2166">
        <v>3200</v>
      </c>
      <c r="BI19" s="2166">
        <v>1913</v>
      </c>
      <c r="BJ19" s="2166">
        <v>4035.6</v>
      </c>
      <c r="BK19" s="2166">
        <v>2800</v>
      </c>
      <c r="BL19" s="2166">
        <v>11113</v>
      </c>
      <c r="BM19" s="2166">
        <v>2500</v>
      </c>
      <c r="BN19" s="2166">
        <v>0</v>
      </c>
      <c r="BO19" s="2166">
        <v>4600</v>
      </c>
      <c r="BP19" s="2166">
        <v>3100</v>
      </c>
      <c r="BQ19" s="2166">
        <v>2200</v>
      </c>
      <c r="BR19" s="2166">
        <v>2000</v>
      </c>
      <c r="BS19" s="2166">
        <v>4100</v>
      </c>
      <c r="BT19" s="2166">
        <v>1800</v>
      </c>
      <c r="BU19" s="2166">
        <v>3813</v>
      </c>
      <c r="BV19" s="2166">
        <v>1913</v>
      </c>
      <c r="BW19" s="2166">
        <v>2313</v>
      </c>
      <c r="BX19" s="2166">
        <v>5000</v>
      </c>
      <c r="BY19" s="2166">
        <v>5113</v>
      </c>
      <c r="BZ19" s="2166">
        <v>1350</v>
      </c>
      <c r="CA19" s="2166">
        <v>6500</v>
      </c>
      <c r="CB19" s="2166">
        <v>1500</v>
      </c>
      <c r="CC19" s="2166">
        <v>5113</v>
      </c>
      <c r="CD19" s="2166">
        <v>2400</v>
      </c>
      <c r="CE19" s="2166">
        <v>3700</v>
      </c>
      <c r="CF19" s="2166">
        <v>3700</v>
      </c>
    </row>
    <row r="20" spans="2:84">
      <c r="B20" s="2164" t="s">
        <v>622</v>
      </c>
      <c r="C20" s="2166">
        <v>9920</v>
      </c>
      <c r="D20" s="2166">
        <v>12000</v>
      </c>
      <c r="E20" s="2166">
        <v>3200</v>
      </c>
      <c r="F20" s="2166">
        <v>4713</v>
      </c>
      <c r="G20" s="2166">
        <v>2613</v>
      </c>
      <c r="H20" s="2166">
        <v>8613</v>
      </c>
      <c r="I20" s="2166">
        <v>3113</v>
      </c>
      <c r="J20" s="2166">
        <v>10113</v>
      </c>
      <c r="K20" s="2166">
        <v>7113</v>
      </c>
      <c r="L20" s="2166">
        <v>5113</v>
      </c>
      <c r="M20" s="2166">
        <v>4913</v>
      </c>
      <c r="N20" s="2166">
        <v>4413</v>
      </c>
      <c r="O20" s="2166">
        <v>5153</v>
      </c>
      <c r="P20" s="2166">
        <v>3600</v>
      </c>
      <c r="Q20" s="2166">
        <v>3313</v>
      </c>
      <c r="R20" s="2166">
        <v>4113</v>
      </c>
      <c r="S20" s="2166">
        <v>8113</v>
      </c>
      <c r="T20" s="2166">
        <v>15113</v>
      </c>
      <c r="U20" s="2166">
        <v>12113</v>
      </c>
      <c r="V20" s="2166">
        <v>39076.700066298436</v>
      </c>
      <c r="W20" s="2166">
        <v>3000</v>
      </c>
      <c r="X20" s="2166">
        <v>5000</v>
      </c>
      <c r="Y20" s="2166">
        <v>10000</v>
      </c>
      <c r="Z20" s="2166">
        <v>3613</v>
      </c>
      <c r="AA20" s="2166">
        <v>3500</v>
      </c>
      <c r="AB20" s="2167">
        <v>153110.96826577972</v>
      </c>
      <c r="AC20" s="2166">
        <v>3413</v>
      </c>
      <c r="AD20" s="2166">
        <v>2313</v>
      </c>
      <c r="AE20" s="2166">
        <v>3713</v>
      </c>
      <c r="AF20" s="2166">
        <v>2313</v>
      </c>
      <c r="AG20" s="2166">
        <v>3000</v>
      </c>
      <c r="AH20" s="2166">
        <v>2500</v>
      </c>
      <c r="AI20" s="2166">
        <v>3000</v>
      </c>
      <c r="AJ20" s="2166">
        <v>2313</v>
      </c>
      <c r="AK20" s="2166">
        <v>2613</v>
      </c>
      <c r="AL20" s="2166">
        <v>2600</v>
      </c>
      <c r="AM20" s="2166">
        <v>1913</v>
      </c>
      <c r="AN20" s="2166">
        <v>2200</v>
      </c>
      <c r="AO20" s="2166">
        <v>2313</v>
      </c>
      <c r="AP20" s="2166">
        <v>1913</v>
      </c>
      <c r="AQ20" s="2166">
        <v>2000</v>
      </c>
      <c r="AR20" s="2166">
        <v>19956.211425085352</v>
      </c>
      <c r="AS20" s="2166">
        <v>24005.072593804492</v>
      </c>
      <c r="AT20" s="2166">
        <v>19956.211425085352</v>
      </c>
      <c r="AU20" s="2166">
        <v>4700</v>
      </c>
      <c r="AV20" s="2166">
        <v>6500</v>
      </c>
      <c r="AW20" s="2166">
        <v>21972.5</v>
      </c>
      <c r="AX20" s="2166">
        <v>2313</v>
      </c>
      <c r="AY20" s="2166">
        <v>2613</v>
      </c>
      <c r="AZ20" s="2166">
        <v>2613</v>
      </c>
      <c r="BA20" s="2166">
        <v>6113</v>
      </c>
      <c r="BB20" s="2166">
        <v>2313</v>
      </c>
      <c r="BC20" s="2166">
        <v>3100</v>
      </c>
      <c r="BD20" s="2166">
        <v>3000</v>
      </c>
      <c r="BE20" s="2166">
        <v>2000</v>
      </c>
      <c r="BF20" s="2166">
        <v>0</v>
      </c>
      <c r="BG20" s="2166">
        <v>3500</v>
      </c>
      <c r="BH20" s="2166">
        <v>3200</v>
      </c>
      <c r="BI20" s="2166">
        <v>1913</v>
      </c>
      <c r="BJ20" s="2166">
        <v>4035.6</v>
      </c>
      <c r="BK20" s="2166">
        <v>2800</v>
      </c>
      <c r="BL20" s="2166">
        <v>11113</v>
      </c>
      <c r="BM20" s="2166">
        <v>2500</v>
      </c>
      <c r="BN20" s="2166">
        <v>0</v>
      </c>
      <c r="BO20" s="2166">
        <v>4600</v>
      </c>
      <c r="BP20" s="2166">
        <v>3100</v>
      </c>
      <c r="BQ20" s="2166">
        <v>2200</v>
      </c>
      <c r="BR20" s="2166">
        <v>2000</v>
      </c>
      <c r="BS20" s="2166">
        <v>4100</v>
      </c>
      <c r="BT20" s="2166">
        <v>1800</v>
      </c>
      <c r="BU20" s="2166">
        <v>3813</v>
      </c>
      <c r="BV20" s="2166">
        <v>1913</v>
      </c>
      <c r="BW20" s="2166">
        <v>2313</v>
      </c>
      <c r="BX20" s="2166">
        <v>5000</v>
      </c>
      <c r="BY20" s="2166">
        <v>5113</v>
      </c>
      <c r="BZ20" s="2166">
        <v>1350</v>
      </c>
      <c r="CA20" s="2166">
        <v>6500</v>
      </c>
      <c r="CB20" s="2166">
        <v>1500</v>
      </c>
      <c r="CC20" s="2166">
        <v>5113</v>
      </c>
      <c r="CD20" s="2166">
        <v>2400</v>
      </c>
      <c r="CE20" s="2166">
        <v>3700</v>
      </c>
      <c r="CF20" s="2166">
        <v>3700</v>
      </c>
    </row>
    <row r="21" spans="2:84">
      <c r="B21" s="2164" t="s">
        <v>1178</v>
      </c>
      <c r="C21" s="2166">
        <v>9920</v>
      </c>
      <c r="D21" s="2166">
        <v>12000</v>
      </c>
      <c r="E21" s="2166">
        <v>3200</v>
      </c>
      <c r="F21" s="2166">
        <v>4713</v>
      </c>
      <c r="G21" s="2166">
        <v>2613</v>
      </c>
      <c r="H21" s="2166">
        <v>8613</v>
      </c>
      <c r="I21" s="2166">
        <v>3113</v>
      </c>
      <c r="J21" s="2166">
        <v>10113</v>
      </c>
      <c r="K21" s="2166">
        <v>7113</v>
      </c>
      <c r="L21" s="2166">
        <v>5113</v>
      </c>
      <c r="M21" s="2166">
        <v>4913</v>
      </c>
      <c r="N21" s="2166">
        <v>4413</v>
      </c>
      <c r="O21" s="2166">
        <v>5153</v>
      </c>
      <c r="P21" s="2166">
        <v>3600</v>
      </c>
      <c r="Q21" s="2166">
        <v>3313</v>
      </c>
      <c r="R21" s="2166">
        <v>4113</v>
      </c>
      <c r="S21" s="2166">
        <v>8113</v>
      </c>
      <c r="T21" s="2166">
        <v>15113</v>
      </c>
      <c r="U21" s="2166">
        <v>12113</v>
      </c>
      <c r="V21" s="2166">
        <v>39076.700066298436</v>
      </c>
      <c r="W21" s="2166">
        <v>3000</v>
      </c>
      <c r="X21" s="2166">
        <v>5000</v>
      </c>
      <c r="Y21" s="2166">
        <v>10000</v>
      </c>
      <c r="Z21" s="2166">
        <v>3613</v>
      </c>
      <c r="AA21" s="2166">
        <v>3500</v>
      </c>
      <c r="AB21" s="2167">
        <v>153110.96826577972</v>
      </c>
      <c r="AC21" s="2166">
        <v>3413</v>
      </c>
      <c r="AD21" s="2166">
        <v>2313</v>
      </c>
      <c r="AE21" s="2166">
        <v>3713</v>
      </c>
      <c r="AF21" s="2166">
        <v>2313</v>
      </c>
      <c r="AG21" s="2166">
        <v>3000</v>
      </c>
      <c r="AH21" s="2166">
        <v>2500</v>
      </c>
      <c r="AI21" s="2166">
        <v>3000</v>
      </c>
      <c r="AJ21" s="2166">
        <v>2313</v>
      </c>
      <c r="AK21" s="2166">
        <v>2613</v>
      </c>
      <c r="AL21" s="2166">
        <v>2600</v>
      </c>
      <c r="AM21" s="2166">
        <v>1913</v>
      </c>
      <c r="AN21" s="2166">
        <v>2200</v>
      </c>
      <c r="AO21" s="2166">
        <v>2313</v>
      </c>
      <c r="AP21" s="2166">
        <v>1913</v>
      </c>
      <c r="AQ21" s="2166">
        <v>2000</v>
      </c>
      <c r="AR21" s="2166">
        <v>19956.211425085352</v>
      </c>
      <c r="AS21" s="2166">
        <v>24005.072593804492</v>
      </c>
      <c r="AT21" s="2166">
        <v>19956.211425085352</v>
      </c>
      <c r="AU21" s="2166">
        <v>4700</v>
      </c>
      <c r="AV21" s="2166">
        <v>6500</v>
      </c>
      <c r="AW21" s="2166">
        <v>21972.5</v>
      </c>
      <c r="AX21" s="2166">
        <v>2313</v>
      </c>
      <c r="AY21" s="2166">
        <v>2613</v>
      </c>
      <c r="AZ21" s="2166">
        <v>2613</v>
      </c>
      <c r="BA21" s="2166">
        <v>6113</v>
      </c>
      <c r="BB21" s="2166">
        <v>2313</v>
      </c>
      <c r="BC21" s="2166">
        <v>3100</v>
      </c>
      <c r="BD21" s="2166">
        <v>3000</v>
      </c>
      <c r="BE21" s="2166">
        <v>2000</v>
      </c>
      <c r="BF21" s="2166">
        <v>0</v>
      </c>
      <c r="BG21" s="2166">
        <v>3500</v>
      </c>
      <c r="BH21" s="2166">
        <v>3200</v>
      </c>
      <c r="BI21" s="2166">
        <v>1913</v>
      </c>
      <c r="BJ21" s="2166">
        <v>4035.6</v>
      </c>
      <c r="BK21" s="2166">
        <v>2800</v>
      </c>
      <c r="BL21" s="2166">
        <v>11113</v>
      </c>
      <c r="BM21" s="2166">
        <v>2500</v>
      </c>
      <c r="BN21" s="2166">
        <v>0</v>
      </c>
      <c r="BO21" s="2166">
        <v>4600</v>
      </c>
      <c r="BP21" s="2166">
        <v>3100</v>
      </c>
      <c r="BQ21" s="2166">
        <v>2200</v>
      </c>
      <c r="BR21" s="2166">
        <v>2000</v>
      </c>
      <c r="BS21" s="2166">
        <v>4100</v>
      </c>
      <c r="BT21" s="2166">
        <v>1800</v>
      </c>
      <c r="BU21" s="2166">
        <v>3813</v>
      </c>
      <c r="BV21" s="2166">
        <v>1913</v>
      </c>
      <c r="BW21" s="2166">
        <v>2313</v>
      </c>
      <c r="BX21" s="2166">
        <v>5000</v>
      </c>
      <c r="BY21" s="2166">
        <v>5113</v>
      </c>
      <c r="BZ21" s="2166">
        <v>1350</v>
      </c>
      <c r="CA21" s="2166">
        <v>6500</v>
      </c>
      <c r="CB21" s="2166">
        <v>1500</v>
      </c>
      <c r="CC21" s="2166">
        <v>5113</v>
      </c>
      <c r="CD21" s="2166">
        <v>2400</v>
      </c>
      <c r="CE21" s="2166">
        <v>3700</v>
      </c>
      <c r="CF21" s="2166">
        <v>3700</v>
      </c>
    </row>
    <row r="22" spans="2:84">
      <c r="B22" s="2164" t="s">
        <v>627</v>
      </c>
      <c r="C22" s="2166">
        <v>9920</v>
      </c>
      <c r="D22" s="2166">
        <v>12000</v>
      </c>
      <c r="E22" s="2166">
        <v>3200</v>
      </c>
      <c r="F22" s="2166">
        <v>4713</v>
      </c>
      <c r="G22" s="2166">
        <v>2613</v>
      </c>
      <c r="H22" s="2166">
        <v>8613</v>
      </c>
      <c r="I22" s="2166">
        <v>3113</v>
      </c>
      <c r="J22" s="2166">
        <v>10113</v>
      </c>
      <c r="K22" s="2166">
        <v>7113</v>
      </c>
      <c r="L22" s="2166">
        <v>5113</v>
      </c>
      <c r="M22" s="2166">
        <v>4913</v>
      </c>
      <c r="N22" s="2166">
        <v>4413</v>
      </c>
      <c r="O22" s="2166">
        <v>5153</v>
      </c>
      <c r="P22" s="2166">
        <v>3600</v>
      </c>
      <c r="Q22" s="2166">
        <v>3313</v>
      </c>
      <c r="R22" s="2166">
        <v>4113</v>
      </c>
      <c r="S22" s="2166">
        <v>8113</v>
      </c>
      <c r="T22" s="2166">
        <v>15113</v>
      </c>
      <c r="U22" s="2166">
        <v>12113</v>
      </c>
      <c r="V22" s="2166">
        <v>39076.700066298436</v>
      </c>
      <c r="W22" s="2166">
        <v>3000</v>
      </c>
      <c r="X22" s="2166">
        <v>5000</v>
      </c>
      <c r="Y22" s="2166">
        <v>10000</v>
      </c>
      <c r="Z22" s="2166">
        <v>3613</v>
      </c>
      <c r="AA22" s="2166">
        <v>3500</v>
      </c>
      <c r="AB22" s="2167">
        <v>153110.96826577972</v>
      </c>
      <c r="AC22" s="2166">
        <v>3413</v>
      </c>
      <c r="AD22" s="2166">
        <v>2313</v>
      </c>
      <c r="AE22" s="2166">
        <v>3713</v>
      </c>
      <c r="AF22" s="2166">
        <v>2313</v>
      </c>
      <c r="AG22" s="2166">
        <v>3000</v>
      </c>
      <c r="AH22" s="2166">
        <v>2500</v>
      </c>
      <c r="AI22" s="2166">
        <v>3000</v>
      </c>
      <c r="AJ22" s="2166">
        <v>2313</v>
      </c>
      <c r="AK22" s="2166">
        <v>2613</v>
      </c>
      <c r="AL22" s="2166">
        <v>2600</v>
      </c>
      <c r="AM22" s="2166">
        <v>1913</v>
      </c>
      <c r="AN22" s="2166">
        <v>2200</v>
      </c>
      <c r="AO22" s="2166">
        <v>2313</v>
      </c>
      <c r="AP22" s="2166">
        <v>1913</v>
      </c>
      <c r="AQ22" s="2166">
        <v>2000</v>
      </c>
      <c r="AR22" s="2166">
        <v>19956.211425085352</v>
      </c>
      <c r="AS22" s="2166">
        <v>24005.072593804492</v>
      </c>
      <c r="AT22" s="2166">
        <v>19956.211425085352</v>
      </c>
      <c r="AU22" s="2166">
        <v>4700</v>
      </c>
      <c r="AV22" s="2166">
        <v>6500</v>
      </c>
      <c r="AW22" s="2166">
        <v>21972.5</v>
      </c>
      <c r="AX22" s="2166">
        <v>2313</v>
      </c>
      <c r="AY22" s="2166">
        <v>2613</v>
      </c>
      <c r="AZ22" s="2166">
        <v>2613</v>
      </c>
      <c r="BA22" s="2166">
        <v>6113</v>
      </c>
      <c r="BB22" s="2166">
        <v>2313</v>
      </c>
      <c r="BC22" s="2166">
        <v>3100</v>
      </c>
      <c r="BD22" s="2166">
        <v>3000</v>
      </c>
      <c r="BE22" s="2166">
        <v>2000</v>
      </c>
      <c r="BF22" s="2166">
        <v>0</v>
      </c>
      <c r="BG22" s="2166">
        <v>3500</v>
      </c>
      <c r="BH22" s="2166">
        <v>3200</v>
      </c>
      <c r="BI22" s="2166">
        <v>1913</v>
      </c>
      <c r="BJ22" s="2166">
        <v>4035.6</v>
      </c>
      <c r="BK22" s="2166">
        <v>2800</v>
      </c>
      <c r="BL22" s="2166">
        <v>11113</v>
      </c>
      <c r="BM22" s="2166">
        <v>2500</v>
      </c>
      <c r="BN22" s="2166">
        <v>0</v>
      </c>
      <c r="BO22" s="2166">
        <v>4600</v>
      </c>
      <c r="BP22" s="2166">
        <v>3100</v>
      </c>
      <c r="BQ22" s="2166">
        <v>2200</v>
      </c>
      <c r="BR22" s="2166">
        <v>2000</v>
      </c>
      <c r="BS22" s="2166">
        <v>4100</v>
      </c>
      <c r="BT22" s="2166">
        <v>1800</v>
      </c>
      <c r="BU22" s="2166">
        <v>3813</v>
      </c>
      <c r="BV22" s="2166">
        <v>1913</v>
      </c>
      <c r="BW22" s="2166">
        <v>2313</v>
      </c>
      <c r="BX22" s="2166">
        <v>5000</v>
      </c>
      <c r="BY22" s="2166">
        <v>5113</v>
      </c>
      <c r="BZ22" s="2166">
        <v>1350</v>
      </c>
      <c r="CA22" s="2166">
        <v>6500</v>
      </c>
      <c r="CB22" s="2166">
        <v>1500</v>
      </c>
      <c r="CC22" s="2166">
        <v>5113</v>
      </c>
      <c r="CD22" s="2166">
        <v>2400</v>
      </c>
      <c r="CE22" s="2166">
        <v>3700</v>
      </c>
      <c r="CF22" s="2166">
        <v>3700</v>
      </c>
    </row>
    <row r="23" spans="2:84">
      <c r="B23" s="2164" t="s">
        <v>632</v>
      </c>
      <c r="C23" s="2166">
        <v>9920</v>
      </c>
      <c r="D23" s="2166">
        <v>12000</v>
      </c>
      <c r="E23" s="2166">
        <v>3200</v>
      </c>
      <c r="F23" s="2166">
        <v>4713</v>
      </c>
      <c r="G23" s="2166">
        <v>2613</v>
      </c>
      <c r="H23" s="2166">
        <v>8613</v>
      </c>
      <c r="I23" s="2166">
        <v>3113</v>
      </c>
      <c r="J23" s="2166">
        <v>10113</v>
      </c>
      <c r="K23" s="2166">
        <v>7113</v>
      </c>
      <c r="L23" s="2166">
        <v>5113</v>
      </c>
      <c r="M23" s="2166">
        <v>4913</v>
      </c>
      <c r="N23" s="2166">
        <v>4413</v>
      </c>
      <c r="O23" s="2166">
        <v>5153</v>
      </c>
      <c r="P23" s="2166">
        <v>3600</v>
      </c>
      <c r="Q23" s="2166">
        <v>3313</v>
      </c>
      <c r="R23" s="2166">
        <v>4113</v>
      </c>
      <c r="S23" s="2166">
        <v>8113</v>
      </c>
      <c r="T23" s="2166">
        <v>15113</v>
      </c>
      <c r="U23" s="2166">
        <v>12113</v>
      </c>
      <c r="V23" s="2166">
        <v>39076.700066298436</v>
      </c>
      <c r="W23" s="2166">
        <v>3000</v>
      </c>
      <c r="X23" s="2166">
        <v>5000</v>
      </c>
      <c r="Y23" s="2166">
        <v>10000</v>
      </c>
      <c r="Z23" s="2166">
        <v>3613</v>
      </c>
      <c r="AA23" s="2166">
        <v>3500</v>
      </c>
      <c r="AB23" s="2167">
        <v>153110.96826577972</v>
      </c>
      <c r="AC23" s="2166">
        <v>3413</v>
      </c>
      <c r="AD23" s="2166">
        <v>2313</v>
      </c>
      <c r="AE23" s="2166">
        <v>3713</v>
      </c>
      <c r="AF23" s="2166">
        <v>2313</v>
      </c>
      <c r="AG23" s="2166">
        <v>3000</v>
      </c>
      <c r="AH23" s="2166">
        <v>2500</v>
      </c>
      <c r="AI23" s="2166">
        <v>3000</v>
      </c>
      <c r="AJ23" s="2166">
        <v>2313</v>
      </c>
      <c r="AK23" s="2166">
        <v>2613</v>
      </c>
      <c r="AL23" s="2166">
        <v>2600</v>
      </c>
      <c r="AM23" s="2166">
        <v>1913</v>
      </c>
      <c r="AN23" s="2166">
        <v>2200</v>
      </c>
      <c r="AO23" s="2166">
        <v>2313</v>
      </c>
      <c r="AP23" s="2166">
        <v>1913</v>
      </c>
      <c r="AQ23" s="2166">
        <v>2000</v>
      </c>
      <c r="AR23" s="2166">
        <v>19956.211425085352</v>
      </c>
      <c r="AS23" s="2166">
        <v>24005.072593804492</v>
      </c>
      <c r="AT23" s="2166">
        <v>19956.211425085352</v>
      </c>
      <c r="AU23" s="2166">
        <v>4700</v>
      </c>
      <c r="AV23" s="2166">
        <v>6500</v>
      </c>
      <c r="AW23" s="2166">
        <v>21972.5</v>
      </c>
      <c r="AX23" s="2166">
        <v>2313</v>
      </c>
      <c r="AY23" s="2166">
        <v>2613</v>
      </c>
      <c r="AZ23" s="2166">
        <v>2613</v>
      </c>
      <c r="BA23" s="2166">
        <v>6113</v>
      </c>
      <c r="BB23" s="2166">
        <v>2313</v>
      </c>
      <c r="BC23" s="2166">
        <v>3100</v>
      </c>
      <c r="BD23" s="2166">
        <v>3000</v>
      </c>
      <c r="BE23" s="2166">
        <v>2000</v>
      </c>
      <c r="BF23" s="2166">
        <v>0</v>
      </c>
      <c r="BG23" s="2166">
        <v>3500</v>
      </c>
      <c r="BH23" s="2166">
        <v>3200</v>
      </c>
      <c r="BI23" s="2166">
        <v>1913</v>
      </c>
      <c r="BJ23" s="2166">
        <v>4035.6</v>
      </c>
      <c r="BK23" s="2166">
        <v>2800</v>
      </c>
      <c r="BL23" s="2166">
        <v>11113</v>
      </c>
      <c r="BM23" s="2166">
        <v>2500</v>
      </c>
      <c r="BN23" s="2166">
        <v>0</v>
      </c>
      <c r="BO23" s="2166">
        <v>4600</v>
      </c>
      <c r="BP23" s="2166">
        <v>3100</v>
      </c>
      <c r="BQ23" s="2166">
        <v>2200</v>
      </c>
      <c r="BR23" s="2166">
        <v>2000</v>
      </c>
      <c r="BS23" s="2166">
        <v>4100</v>
      </c>
      <c r="BT23" s="2166">
        <v>1800</v>
      </c>
      <c r="BU23" s="2166">
        <v>3813</v>
      </c>
      <c r="BV23" s="2166">
        <v>1913</v>
      </c>
      <c r="BW23" s="2166">
        <v>2313</v>
      </c>
      <c r="BX23" s="2166">
        <v>5000</v>
      </c>
      <c r="BY23" s="2166">
        <v>5113</v>
      </c>
      <c r="BZ23" s="2166">
        <v>1350</v>
      </c>
      <c r="CA23" s="2166">
        <v>6500</v>
      </c>
      <c r="CB23" s="2166">
        <v>1500</v>
      </c>
      <c r="CC23" s="2166">
        <v>5113</v>
      </c>
      <c r="CD23" s="2166">
        <v>2400</v>
      </c>
      <c r="CE23" s="2166">
        <v>3700</v>
      </c>
      <c r="CF23" s="2166">
        <v>3700</v>
      </c>
    </row>
    <row r="24" spans="2:84">
      <c r="B24" s="2164" t="s">
        <v>639</v>
      </c>
      <c r="C24" s="2166">
        <v>9920</v>
      </c>
      <c r="D24" s="2166">
        <v>12000</v>
      </c>
      <c r="E24" s="2166">
        <v>3200</v>
      </c>
      <c r="F24" s="2166">
        <v>4713</v>
      </c>
      <c r="G24" s="2166">
        <v>2613</v>
      </c>
      <c r="H24" s="2166">
        <v>8613</v>
      </c>
      <c r="I24" s="2166">
        <v>3113</v>
      </c>
      <c r="J24" s="2166">
        <v>10113</v>
      </c>
      <c r="K24" s="2166">
        <v>7113</v>
      </c>
      <c r="L24" s="2166">
        <v>5113</v>
      </c>
      <c r="M24" s="2166">
        <v>4913</v>
      </c>
      <c r="N24" s="2166">
        <v>4413</v>
      </c>
      <c r="O24" s="2166">
        <v>5153</v>
      </c>
      <c r="P24" s="2166">
        <v>3600</v>
      </c>
      <c r="Q24" s="2166">
        <v>3313</v>
      </c>
      <c r="R24" s="2166">
        <v>4113</v>
      </c>
      <c r="S24" s="2166">
        <v>8113</v>
      </c>
      <c r="T24" s="2166">
        <v>15113</v>
      </c>
      <c r="U24" s="2166">
        <v>12113</v>
      </c>
      <c r="V24" s="2166">
        <v>39076.700066298436</v>
      </c>
      <c r="W24" s="2166">
        <v>3000</v>
      </c>
      <c r="X24" s="2166">
        <v>5000</v>
      </c>
      <c r="Y24" s="2166">
        <v>10000</v>
      </c>
      <c r="Z24" s="2166">
        <v>3613</v>
      </c>
      <c r="AA24" s="2166">
        <v>3500</v>
      </c>
      <c r="AB24" s="2167">
        <v>153110.96826577972</v>
      </c>
      <c r="AC24" s="2166">
        <v>3413</v>
      </c>
      <c r="AD24" s="2166">
        <v>2313</v>
      </c>
      <c r="AE24" s="2166">
        <v>3713</v>
      </c>
      <c r="AF24" s="2166">
        <v>2313</v>
      </c>
      <c r="AG24" s="2166">
        <v>3000</v>
      </c>
      <c r="AH24" s="2166">
        <v>2500</v>
      </c>
      <c r="AI24" s="2166">
        <v>3000</v>
      </c>
      <c r="AJ24" s="2166">
        <v>2313</v>
      </c>
      <c r="AK24" s="2166">
        <v>2613</v>
      </c>
      <c r="AL24" s="2166">
        <v>2600</v>
      </c>
      <c r="AM24" s="2166">
        <v>1913</v>
      </c>
      <c r="AN24" s="2166">
        <v>2200</v>
      </c>
      <c r="AO24" s="2166">
        <v>2313</v>
      </c>
      <c r="AP24" s="2166">
        <v>1913</v>
      </c>
      <c r="AQ24" s="2166">
        <v>2000</v>
      </c>
      <c r="AR24" s="2166">
        <v>19956.211425085352</v>
      </c>
      <c r="AS24" s="2166">
        <v>24005.072593804492</v>
      </c>
      <c r="AT24" s="2166">
        <v>19956.211425085352</v>
      </c>
      <c r="AU24" s="2166">
        <v>4700</v>
      </c>
      <c r="AV24" s="2166">
        <v>6500</v>
      </c>
      <c r="AW24" s="2166">
        <v>21972.5</v>
      </c>
      <c r="AX24" s="2166">
        <v>2313</v>
      </c>
      <c r="AY24" s="2166">
        <v>2613</v>
      </c>
      <c r="AZ24" s="2166">
        <v>2613</v>
      </c>
      <c r="BA24" s="2166">
        <v>6113</v>
      </c>
      <c r="BB24" s="2166">
        <v>2313</v>
      </c>
      <c r="BC24" s="2166">
        <v>3100</v>
      </c>
      <c r="BD24" s="2166">
        <v>3000</v>
      </c>
      <c r="BE24" s="2166">
        <v>2000</v>
      </c>
      <c r="BF24" s="2166">
        <v>0</v>
      </c>
      <c r="BG24" s="2166">
        <v>3500</v>
      </c>
      <c r="BH24" s="2166">
        <v>3200</v>
      </c>
      <c r="BI24" s="2166">
        <v>1913</v>
      </c>
      <c r="BJ24" s="2166">
        <v>4035.6</v>
      </c>
      <c r="BK24" s="2166">
        <v>2800</v>
      </c>
      <c r="BL24" s="2166">
        <v>11113</v>
      </c>
      <c r="BM24" s="2166">
        <v>2500</v>
      </c>
      <c r="BN24" s="2166">
        <v>0</v>
      </c>
      <c r="BO24" s="2166">
        <v>4600</v>
      </c>
      <c r="BP24" s="2166">
        <v>3100</v>
      </c>
      <c r="BQ24" s="2166">
        <v>2200</v>
      </c>
      <c r="BR24" s="2166">
        <v>2000</v>
      </c>
      <c r="BS24" s="2166">
        <v>4100</v>
      </c>
      <c r="BT24" s="2166">
        <v>1800</v>
      </c>
      <c r="BU24" s="2166">
        <v>3813</v>
      </c>
      <c r="BV24" s="2166">
        <v>1913</v>
      </c>
      <c r="BW24" s="2166">
        <v>2313</v>
      </c>
      <c r="BX24" s="2166">
        <v>5000</v>
      </c>
      <c r="BY24" s="2166">
        <v>5113</v>
      </c>
      <c r="BZ24" s="2166">
        <v>1350</v>
      </c>
      <c r="CA24" s="2166">
        <v>6500</v>
      </c>
      <c r="CB24" s="2166">
        <v>1500</v>
      </c>
      <c r="CC24" s="2166">
        <v>5113</v>
      </c>
      <c r="CD24" s="2166">
        <v>2400</v>
      </c>
      <c r="CE24" s="2166">
        <v>3700</v>
      </c>
      <c r="CF24" s="2166">
        <v>3700</v>
      </c>
    </row>
    <row r="25" spans="2:84">
      <c r="B25" s="2172" t="s">
        <v>1179</v>
      </c>
      <c r="C25" s="2173">
        <v>9920</v>
      </c>
      <c r="D25" s="2173">
        <v>12000</v>
      </c>
      <c r="E25" s="2173">
        <v>3200</v>
      </c>
      <c r="F25" s="2173">
        <v>4795.4799999999996</v>
      </c>
      <c r="G25" s="2173">
        <v>2613</v>
      </c>
      <c r="H25" s="2173">
        <v>8613</v>
      </c>
      <c r="I25" s="2173">
        <v>4602.0516666666663</v>
      </c>
      <c r="J25" s="2173">
        <v>10113</v>
      </c>
      <c r="K25" s="2173">
        <v>7113</v>
      </c>
      <c r="L25" s="2173">
        <v>5113</v>
      </c>
      <c r="M25" s="2173">
        <v>5570.1645104166664</v>
      </c>
      <c r="N25" s="2173">
        <v>4413</v>
      </c>
      <c r="O25" s="2173">
        <v>5235.665</v>
      </c>
      <c r="P25" s="2173">
        <v>3600</v>
      </c>
      <c r="Q25" s="2173">
        <v>3602.89</v>
      </c>
      <c r="R25" s="2173">
        <v>4526.6821124999997</v>
      </c>
      <c r="S25" s="2173">
        <v>8113</v>
      </c>
      <c r="T25" s="2173">
        <v>15113</v>
      </c>
      <c r="U25" s="2173">
        <v>12113</v>
      </c>
      <c r="V25" s="2173">
        <v>0</v>
      </c>
      <c r="W25" s="2173">
        <v>3162.5</v>
      </c>
      <c r="X25" s="2173">
        <v>5166.665</v>
      </c>
      <c r="Y25" s="2173">
        <v>10000</v>
      </c>
      <c r="Z25" s="2173">
        <v>3613</v>
      </c>
      <c r="AA25" s="2173">
        <v>3500</v>
      </c>
      <c r="AB25" s="2174">
        <v>0</v>
      </c>
      <c r="AC25" s="2173">
        <v>3413</v>
      </c>
      <c r="AD25" s="2173">
        <v>2313</v>
      </c>
      <c r="AE25" s="2173">
        <v>3713</v>
      </c>
      <c r="AF25" s="2173">
        <v>2313</v>
      </c>
      <c r="AG25" s="2173">
        <v>3000</v>
      </c>
      <c r="AH25" s="2173">
        <v>2500</v>
      </c>
      <c r="AI25" s="2173">
        <v>3000</v>
      </c>
      <c r="AJ25" s="2173">
        <v>2313</v>
      </c>
      <c r="AK25" s="2173">
        <v>2787.2</v>
      </c>
      <c r="AL25" s="2173">
        <v>2600</v>
      </c>
      <c r="AM25" s="2173">
        <v>1917.5</v>
      </c>
      <c r="AN25" s="2173">
        <v>2200</v>
      </c>
      <c r="AO25" s="2173">
        <v>2344.2249999999999</v>
      </c>
      <c r="AP25" s="2173">
        <v>1935.5</v>
      </c>
      <c r="AQ25" s="2173">
        <v>2150</v>
      </c>
      <c r="AR25" s="2173">
        <v>0</v>
      </c>
      <c r="AS25" s="2173">
        <v>0</v>
      </c>
      <c r="AT25" s="2173">
        <v>0</v>
      </c>
      <c r="AU25" s="2173">
        <v>4700</v>
      </c>
      <c r="AV25" s="2173">
        <v>6500</v>
      </c>
      <c r="AW25" s="2173">
        <v>21972.5</v>
      </c>
      <c r="AX25" s="2173">
        <v>2479.73</v>
      </c>
      <c r="AY25" s="2173">
        <v>2613</v>
      </c>
      <c r="AZ25" s="2173">
        <v>2743.65</v>
      </c>
      <c r="BA25" s="2173">
        <v>6113</v>
      </c>
      <c r="BB25" s="2173">
        <v>2313</v>
      </c>
      <c r="BC25" s="2173">
        <v>3145</v>
      </c>
      <c r="BD25" s="2173">
        <v>3037.5</v>
      </c>
      <c r="BE25" s="2173">
        <v>2041.665</v>
      </c>
      <c r="BF25" s="2173">
        <v>0</v>
      </c>
      <c r="BG25" s="2173">
        <v>3500</v>
      </c>
      <c r="BH25" s="2173">
        <v>3200</v>
      </c>
      <c r="BI25" s="2173">
        <v>1913</v>
      </c>
      <c r="BJ25" s="2173">
        <v>4035.6</v>
      </c>
      <c r="BK25" s="2173">
        <v>2800</v>
      </c>
      <c r="BL25" s="2173">
        <v>11117.5</v>
      </c>
      <c r="BM25" s="2173">
        <v>2500</v>
      </c>
      <c r="BN25" s="2173">
        <v>0</v>
      </c>
      <c r="BO25" s="2173">
        <v>4600</v>
      </c>
      <c r="BP25" s="2173">
        <v>3100</v>
      </c>
      <c r="BQ25" s="2173">
        <v>2204.5</v>
      </c>
      <c r="BR25" s="2173">
        <v>2133.335</v>
      </c>
      <c r="BS25" s="2173">
        <v>4100</v>
      </c>
      <c r="BT25" s="2173">
        <v>1800</v>
      </c>
      <c r="BU25" s="2173">
        <v>3813</v>
      </c>
      <c r="BV25" s="2173">
        <v>1913</v>
      </c>
      <c r="BW25" s="2173">
        <v>2313</v>
      </c>
      <c r="BX25" s="2173">
        <v>5031.5</v>
      </c>
      <c r="BY25" s="2173">
        <v>5131</v>
      </c>
      <c r="BZ25" s="2173">
        <v>1453.5</v>
      </c>
      <c r="CA25" s="2173">
        <v>6500</v>
      </c>
      <c r="CB25" s="2173">
        <v>1500</v>
      </c>
      <c r="CC25" s="2175">
        <v>4260.833333333333</v>
      </c>
      <c r="CD25" s="2175">
        <v>2000</v>
      </c>
      <c r="CE25" s="2173">
        <v>3704.5</v>
      </c>
      <c r="CF25" s="2175">
        <v>3083.333333333333</v>
      </c>
    </row>
    <row r="26" spans="2:84">
      <c r="B26" s="2172" t="s">
        <v>1180</v>
      </c>
      <c r="C26" s="2173">
        <v>669.6</v>
      </c>
      <c r="D26" s="2173">
        <v>810</v>
      </c>
      <c r="E26" s="2173">
        <v>216</v>
      </c>
      <c r="F26" s="2173">
        <v>323.69490000000002</v>
      </c>
      <c r="G26" s="2173">
        <v>176.3775</v>
      </c>
      <c r="H26" s="2173">
        <v>581.37750000000005</v>
      </c>
      <c r="I26" s="2173">
        <v>310.6384875</v>
      </c>
      <c r="J26" s="2173">
        <v>682.62750000000005</v>
      </c>
      <c r="K26" s="2173">
        <v>480.12750000000005</v>
      </c>
      <c r="L26" s="2173">
        <v>460.16999999999996</v>
      </c>
      <c r="M26" s="2173">
        <v>501.31480593749995</v>
      </c>
      <c r="N26" s="2173">
        <v>297.8775</v>
      </c>
      <c r="O26" s="2173">
        <v>471.20984999999996</v>
      </c>
      <c r="P26" s="2173">
        <v>243.00000000000003</v>
      </c>
      <c r="Q26" s="2173">
        <v>243.195075</v>
      </c>
      <c r="R26" s="2173">
        <v>407.40139012499998</v>
      </c>
      <c r="S26" s="2173">
        <v>547.62750000000005</v>
      </c>
      <c r="T26" s="2173">
        <v>1020.1275000000001</v>
      </c>
      <c r="U26" s="2173">
        <v>817.62750000000005</v>
      </c>
      <c r="V26" s="2173">
        <v>0</v>
      </c>
      <c r="W26" s="2173">
        <v>213.46875</v>
      </c>
      <c r="X26" s="2173">
        <v>464.99984999999998</v>
      </c>
      <c r="Y26" s="2173">
        <v>675</v>
      </c>
      <c r="Z26" s="2173">
        <v>243.87750000000003</v>
      </c>
      <c r="AA26" s="2173">
        <v>236.25000000000003</v>
      </c>
      <c r="AB26" s="2174">
        <v>0</v>
      </c>
      <c r="AC26" s="2173">
        <v>230.37750000000003</v>
      </c>
      <c r="AD26" s="2173">
        <v>156.1275</v>
      </c>
      <c r="AE26" s="2173">
        <v>334.17</v>
      </c>
      <c r="AF26" s="2173">
        <v>156.1275</v>
      </c>
      <c r="AG26" s="2173">
        <v>202.5</v>
      </c>
      <c r="AH26" s="2173">
        <v>168.75</v>
      </c>
      <c r="AI26" s="2173">
        <v>202.5</v>
      </c>
      <c r="AJ26" s="2173">
        <v>156.1275</v>
      </c>
      <c r="AK26" s="2173">
        <v>250.84799999999998</v>
      </c>
      <c r="AL26" s="2173">
        <v>175.5</v>
      </c>
      <c r="AM26" s="2173">
        <v>172.57499999999999</v>
      </c>
      <c r="AN26" s="2173">
        <v>148.5</v>
      </c>
      <c r="AO26" s="2173">
        <v>210.98024999999998</v>
      </c>
      <c r="AP26" s="2173">
        <v>174.19499999999999</v>
      </c>
      <c r="AQ26" s="2173">
        <v>193.5</v>
      </c>
      <c r="AR26" s="2173">
        <v>0</v>
      </c>
      <c r="AS26" s="2173">
        <v>0</v>
      </c>
      <c r="AT26" s="2173">
        <v>0</v>
      </c>
      <c r="AU26" s="2173">
        <v>317.25</v>
      </c>
      <c r="AV26" s="2173">
        <v>438.75000000000006</v>
      </c>
      <c r="AW26" s="2173">
        <v>1977.5249999999999</v>
      </c>
      <c r="AX26" s="2173">
        <v>167.381775</v>
      </c>
      <c r="AY26" s="2173">
        <v>176.3775</v>
      </c>
      <c r="AZ26" s="2173">
        <v>185.19637500000002</v>
      </c>
      <c r="BA26" s="2173">
        <v>412.62750000000005</v>
      </c>
      <c r="BB26" s="2173">
        <v>156.1275</v>
      </c>
      <c r="BC26" s="2173">
        <v>212.28750000000002</v>
      </c>
      <c r="BD26" s="2173">
        <v>205.03125</v>
      </c>
      <c r="BE26" s="2173">
        <v>137.8123875</v>
      </c>
      <c r="BF26" s="2173">
        <v>0</v>
      </c>
      <c r="BG26" s="2173">
        <v>236.25000000000003</v>
      </c>
      <c r="BH26" s="2173">
        <v>288</v>
      </c>
      <c r="BI26" s="2173">
        <v>172.17</v>
      </c>
      <c r="BJ26" s="2173">
        <v>363.20399999999995</v>
      </c>
      <c r="BK26" s="2173">
        <v>189</v>
      </c>
      <c r="BL26" s="2173">
        <v>750.43125000000009</v>
      </c>
      <c r="BM26" s="2173">
        <v>168.75</v>
      </c>
      <c r="BN26" s="2173">
        <v>0</v>
      </c>
      <c r="BO26" s="2173">
        <v>310.5</v>
      </c>
      <c r="BP26" s="2173">
        <v>209.25</v>
      </c>
      <c r="BQ26" s="2173">
        <v>198.405</v>
      </c>
      <c r="BR26" s="2173">
        <v>192.00014999999999</v>
      </c>
      <c r="BS26" s="2173">
        <v>276.75</v>
      </c>
      <c r="BT26" s="2173">
        <v>121.50000000000001</v>
      </c>
      <c r="BU26" s="2173">
        <v>343.16999999999996</v>
      </c>
      <c r="BV26" s="2173">
        <v>172.17</v>
      </c>
      <c r="BW26" s="2173">
        <v>208.17</v>
      </c>
      <c r="BX26" s="2173">
        <v>452.83499999999998</v>
      </c>
      <c r="BY26" s="2173">
        <v>346.34250000000003</v>
      </c>
      <c r="BZ26" s="2173">
        <v>130.815</v>
      </c>
      <c r="CA26" s="2173">
        <v>585</v>
      </c>
      <c r="CB26" s="2173">
        <v>135</v>
      </c>
      <c r="CC26" s="2173">
        <v>383.47499999999997</v>
      </c>
      <c r="CD26" s="2173">
        <v>180</v>
      </c>
      <c r="CE26" s="2173">
        <v>250.05375000000001</v>
      </c>
      <c r="CF26" s="2173">
        <v>277.49999999999994</v>
      </c>
    </row>
    <row r="27" spans="2:84">
      <c r="B27" s="2172" t="s">
        <v>1181</v>
      </c>
      <c r="C27" s="2173">
        <v>9920</v>
      </c>
      <c r="D27" s="2173">
        <v>12000</v>
      </c>
      <c r="E27" s="2173">
        <v>3200</v>
      </c>
      <c r="F27" s="2173">
        <v>4795.4799999999996</v>
      </c>
      <c r="G27" s="2173">
        <v>2613</v>
      </c>
      <c r="H27" s="2173">
        <v>8613</v>
      </c>
      <c r="I27" s="2173">
        <v>4602.0516666666663</v>
      </c>
      <c r="J27" s="2173">
        <v>10113</v>
      </c>
      <c r="K27" s="2173">
        <v>7113</v>
      </c>
      <c r="L27" s="2173">
        <v>5113</v>
      </c>
      <c r="M27" s="2173">
        <v>5570.1645104166664</v>
      </c>
      <c r="N27" s="2173">
        <v>4413</v>
      </c>
      <c r="O27" s="2173">
        <v>5235.665</v>
      </c>
      <c r="P27" s="2173">
        <v>3600</v>
      </c>
      <c r="Q27" s="2173">
        <v>3602.89</v>
      </c>
      <c r="R27" s="2173">
        <v>4526.6821124999997</v>
      </c>
      <c r="S27" s="2173">
        <v>8113</v>
      </c>
      <c r="T27" s="2173">
        <v>15113</v>
      </c>
      <c r="U27" s="2173">
        <v>12113</v>
      </c>
      <c r="V27" s="2173">
        <v>0</v>
      </c>
      <c r="W27" s="2173">
        <v>3162.5</v>
      </c>
      <c r="X27" s="2173">
        <v>5166.665</v>
      </c>
      <c r="Y27" s="2173">
        <v>10000</v>
      </c>
      <c r="Z27" s="2173">
        <v>3613</v>
      </c>
      <c r="AA27" s="2173">
        <v>3500</v>
      </c>
      <c r="AB27" s="2174">
        <v>0</v>
      </c>
      <c r="AC27" s="2173">
        <v>3413</v>
      </c>
      <c r="AD27" s="2173">
        <v>2313</v>
      </c>
      <c r="AE27" s="2173">
        <v>3713</v>
      </c>
      <c r="AF27" s="2173">
        <v>2313</v>
      </c>
      <c r="AG27" s="2173">
        <v>3000</v>
      </c>
      <c r="AH27" s="2173">
        <v>2500</v>
      </c>
      <c r="AI27" s="2173">
        <v>3000</v>
      </c>
      <c r="AJ27" s="2173">
        <v>2313</v>
      </c>
      <c r="AK27" s="2173">
        <v>2787.2</v>
      </c>
      <c r="AL27" s="2173">
        <v>2600</v>
      </c>
      <c r="AM27" s="2173">
        <v>1917.5</v>
      </c>
      <c r="AN27" s="2173">
        <v>2200</v>
      </c>
      <c r="AO27" s="2173">
        <v>2344.2249999999999</v>
      </c>
      <c r="AP27" s="2173">
        <v>1935.5</v>
      </c>
      <c r="AQ27" s="2173">
        <v>2150</v>
      </c>
      <c r="AR27" s="2173">
        <v>0</v>
      </c>
      <c r="AS27" s="2173">
        <v>0</v>
      </c>
      <c r="AT27" s="2173">
        <v>0</v>
      </c>
      <c r="AU27" s="2173">
        <v>4700</v>
      </c>
      <c r="AV27" s="2173">
        <v>6500</v>
      </c>
      <c r="AW27" s="2173">
        <v>21972.5</v>
      </c>
      <c r="AX27" s="2173">
        <v>2479.73</v>
      </c>
      <c r="AY27" s="2173">
        <v>2613</v>
      </c>
      <c r="AZ27" s="2173">
        <v>2743.65</v>
      </c>
      <c r="BA27" s="2173">
        <v>6113</v>
      </c>
      <c r="BB27" s="2173">
        <v>2313</v>
      </c>
      <c r="BC27" s="2173">
        <v>3145</v>
      </c>
      <c r="BD27" s="2173">
        <v>3037.5</v>
      </c>
      <c r="BE27" s="2173">
        <v>2041.665</v>
      </c>
      <c r="BF27" s="2173">
        <v>0</v>
      </c>
      <c r="BG27" s="2173">
        <v>3500</v>
      </c>
      <c r="BH27" s="2173">
        <v>3200</v>
      </c>
      <c r="BI27" s="2173">
        <v>1913</v>
      </c>
      <c r="BJ27" s="2173">
        <v>4035.6</v>
      </c>
      <c r="BK27" s="2173">
        <v>2800</v>
      </c>
      <c r="BL27" s="2173">
        <v>11117.5</v>
      </c>
      <c r="BM27" s="2173">
        <v>2500</v>
      </c>
      <c r="BN27" s="2173">
        <v>0</v>
      </c>
      <c r="BO27" s="2173">
        <v>4600</v>
      </c>
      <c r="BP27" s="2173">
        <v>3100</v>
      </c>
      <c r="BQ27" s="2173">
        <v>2204.5</v>
      </c>
      <c r="BR27" s="2173">
        <v>2133.335</v>
      </c>
      <c r="BS27" s="2173">
        <v>4100</v>
      </c>
      <c r="BT27" s="2173">
        <v>1800</v>
      </c>
      <c r="BU27" s="2173">
        <v>3813</v>
      </c>
      <c r="BV27" s="2173">
        <v>1913</v>
      </c>
      <c r="BW27" s="2173">
        <v>2313</v>
      </c>
      <c r="BX27" s="2173">
        <v>5031.5</v>
      </c>
      <c r="BY27" s="2173">
        <v>5131</v>
      </c>
      <c r="BZ27" s="2173">
        <v>1453.5</v>
      </c>
      <c r="CA27" s="2173">
        <v>6500</v>
      </c>
      <c r="CB27" s="2173">
        <v>1500</v>
      </c>
      <c r="CC27" s="2175">
        <v>5113</v>
      </c>
      <c r="CD27" s="2175">
        <v>2400</v>
      </c>
      <c r="CE27" s="2173">
        <v>3704.5</v>
      </c>
      <c r="CF27" s="2175">
        <v>3700</v>
      </c>
    </row>
    <row r="28" spans="2:84">
      <c r="B28" s="2172" t="s">
        <v>1180</v>
      </c>
      <c r="C28" s="2173">
        <v>669.6</v>
      </c>
      <c r="D28" s="2173">
        <v>810</v>
      </c>
      <c r="E28" s="2173">
        <v>216</v>
      </c>
      <c r="F28" s="2173">
        <v>323.69490000000002</v>
      </c>
      <c r="G28" s="2173">
        <v>176.3775</v>
      </c>
      <c r="H28" s="2173">
        <v>581.37750000000005</v>
      </c>
      <c r="I28" s="2173">
        <v>310.6384875</v>
      </c>
      <c r="J28" s="2173">
        <v>682.62750000000005</v>
      </c>
      <c r="K28" s="2173">
        <v>480.12750000000005</v>
      </c>
      <c r="L28" s="2173">
        <v>460.16999999999996</v>
      </c>
      <c r="M28" s="2173">
        <v>501.31480593749995</v>
      </c>
      <c r="N28" s="2173">
        <v>297.8775</v>
      </c>
      <c r="O28" s="2173">
        <v>471.20984999999996</v>
      </c>
      <c r="P28" s="2173">
        <v>243.00000000000003</v>
      </c>
      <c r="Q28" s="2173">
        <v>243.195075</v>
      </c>
      <c r="R28" s="2173">
        <v>407.40139012499998</v>
      </c>
      <c r="S28" s="2173">
        <v>547.62750000000005</v>
      </c>
      <c r="T28" s="2173">
        <v>1020.1275000000001</v>
      </c>
      <c r="U28" s="2173">
        <v>817.62750000000005</v>
      </c>
      <c r="V28" s="2173">
        <v>0</v>
      </c>
      <c r="W28" s="2173">
        <v>213.46875</v>
      </c>
      <c r="X28" s="2173">
        <v>464.99984999999998</v>
      </c>
      <c r="Y28" s="2173">
        <v>675</v>
      </c>
      <c r="Z28" s="2173">
        <v>243.87750000000003</v>
      </c>
      <c r="AA28" s="2173">
        <v>236.25000000000003</v>
      </c>
      <c r="AB28" s="2174">
        <v>0</v>
      </c>
      <c r="AC28" s="2173">
        <v>230.37750000000003</v>
      </c>
      <c r="AD28" s="2173">
        <v>156.1275</v>
      </c>
      <c r="AE28" s="2173">
        <v>334.17</v>
      </c>
      <c r="AF28" s="2173">
        <v>156.1275</v>
      </c>
      <c r="AG28" s="2173">
        <v>202.5</v>
      </c>
      <c r="AH28" s="2173">
        <v>168.75</v>
      </c>
      <c r="AI28" s="2173">
        <v>202.5</v>
      </c>
      <c r="AJ28" s="2173">
        <v>156.1275</v>
      </c>
      <c r="AK28" s="2173">
        <v>250.84799999999998</v>
      </c>
      <c r="AL28" s="2173">
        <v>175.5</v>
      </c>
      <c r="AM28" s="2173">
        <v>172.57499999999999</v>
      </c>
      <c r="AN28" s="2173">
        <v>148.5</v>
      </c>
      <c r="AO28" s="2173">
        <v>210.98024999999998</v>
      </c>
      <c r="AP28" s="2173">
        <v>174.19499999999999</v>
      </c>
      <c r="AQ28" s="2173">
        <v>193.5</v>
      </c>
      <c r="AR28" s="2173">
        <v>0</v>
      </c>
      <c r="AS28" s="2173">
        <v>0</v>
      </c>
      <c r="AT28" s="2173">
        <v>0</v>
      </c>
      <c r="AU28" s="2173">
        <v>317.25</v>
      </c>
      <c r="AV28" s="2173">
        <v>438.75000000000006</v>
      </c>
      <c r="AW28" s="2173">
        <v>1977.5249999999999</v>
      </c>
      <c r="AX28" s="2173">
        <v>167.381775</v>
      </c>
      <c r="AY28" s="2173">
        <v>176.3775</v>
      </c>
      <c r="AZ28" s="2173">
        <v>185.19637500000002</v>
      </c>
      <c r="BA28" s="2173">
        <v>412.62750000000005</v>
      </c>
      <c r="BB28" s="2173">
        <v>156.1275</v>
      </c>
      <c r="BC28" s="2173">
        <v>212.28750000000002</v>
      </c>
      <c r="BD28" s="2173">
        <v>205.03125</v>
      </c>
      <c r="BE28" s="2173">
        <v>137.8123875</v>
      </c>
      <c r="BF28" s="2173">
        <v>0</v>
      </c>
      <c r="BG28" s="2173">
        <v>236.25000000000003</v>
      </c>
      <c r="BH28" s="2173">
        <v>288</v>
      </c>
      <c r="BI28" s="2173">
        <v>172.17</v>
      </c>
      <c r="BJ28" s="2173">
        <v>363.20399999999995</v>
      </c>
      <c r="BK28" s="2173">
        <v>189</v>
      </c>
      <c r="BL28" s="2173">
        <v>750.43125000000009</v>
      </c>
      <c r="BM28" s="2173">
        <v>168.75</v>
      </c>
      <c r="BN28" s="2173">
        <v>0</v>
      </c>
      <c r="BO28" s="2173">
        <v>310.5</v>
      </c>
      <c r="BP28" s="2173">
        <v>209.25</v>
      </c>
      <c r="BQ28" s="2173">
        <v>198.405</v>
      </c>
      <c r="BR28" s="2173">
        <v>192.00014999999999</v>
      </c>
      <c r="BS28" s="2173">
        <v>276.75</v>
      </c>
      <c r="BT28" s="2173">
        <v>121.50000000000001</v>
      </c>
      <c r="BU28" s="2173">
        <v>343.16999999999996</v>
      </c>
      <c r="BV28" s="2173">
        <v>172.17</v>
      </c>
      <c r="BW28" s="2173">
        <v>208.17</v>
      </c>
      <c r="BX28" s="2173">
        <v>452.83499999999998</v>
      </c>
      <c r="BY28" s="2173">
        <v>346.34250000000003</v>
      </c>
      <c r="BZ28" s="2173">
        <v>130.815</v>
      </c>
      <c r="CA28" s="2173">
        <v>585</v>
      </c>
      <c r="CB28" s="2173">
        <v>135</v>
      </c>
      <c r="CC28" s="2173">
        <v>460.16999999999996</v>
      </c>
      <c r="CD28" s="2173">
        <v>216</v>
      </c>
      <c r="CE28" s="2173">
        <v>250.05375000000001</v>
      </c>
      <c r="CF28" s="2173">
        <v>333</v>
      </c>
    </row>
    <row r="29" spans="2:84">
      <c r="B29" s="2162" t="s">
        <v>1182</v>
      </c>
      <c r="C29" s="2176"/>
      <c r="D29" s="2176"/>
      <c r="E29" s="2176"/>
      <c r="F29" s="2176"/>
      <c r="G29" s="2176"/>
      <c r="H29" s="2176"/>
      <c r="I29" s="2176"/>
      <c r="J29" s="2176"/>
      <c r="K29" s="2176"/>
      <c r="L29" s="2176"/>
      <c r="M29" s="2176"/>
      <c r="N29" s="2176"/>
      <c r="O29" s="2176"/>
      <c r="P29" s="2176"/>
      <c r="Q29" s="2176"/>
      <c r="R29" s="2176"/>
      <c r="S29" s="2176"/>
      <c r="T29" s="2176"/>
      <c r="U29" s="2176"/>
      <c r="V29" s="2176"/>
      <c r="W29" s="2176"/>
      <c r="X29" s="2176"/>
      <c r="Y29" s="2176"/>
      <c r="Z29" s="2176"/>
      <c r="AA29" s="2176"/>
      <c r="AB29" s="2176"/>
      <c r="AC29" s="2176"/>
      <c r="AD29" s="2176"/>
      <c r="AE29" s="2176"/>
      <c r="AF29" s="2176"/>
      <c r="AG29" s="2176"/>
      <c r="AH29" s="2176"/>
      <c r="AI29" s="2176"/>
      <c r="AJ29" s="2176"/>
      <c r="AK29" s="2176"/>
      <c r="AL29" s="2176"/>
      <c r="AM29" s="2176"/>
      <c r="AN29" s="2176"/>
      <c r="AO29" s="2176"/>
      <c r="AP29" s="2176"/>
      <c r="AQ29" s="2176"/>
      <c r="AR29" s="2176"/>
      <c r="AS29" s="2176"/>
      <c r="AT29" s="2176"/>
      <c r="AU29" s="2176"/>
      <c r="AV29" s="2176"/>
      <c r="AW29" s="2176"/>
      <c r="AX29" s="2176"/>
      <c r="AY29" s="2176"/>
      <c r="AZ29" s="2176"/>
      <c r="BA29" s="2176"/>
      <c r="BB29" s="2176"/>
      <c r="BC29" s="2176"/>
      <c r="BD29" s="2176"/>
      <c r="BE29" s="2176"/>
      <c r="BF29" s="2176"/>
      <c r="BG29" s="2176"/>
      <c r="BH29" s="2176"/>
      <c r="BI29" s="2176"/>
      <c r="BJ29" s="2176"/>
      <c r="BK29" s="2176"/>
      <c r="BL29" s="2176"/>
      <c r="BM29" s="2176"/>
      <c r="BN29" s="2176"/>
      <c r="BO29" s="2176"/>
      <c r="BP29" s="2176"/>
      <c r="BQ29" s="2176"/>
      <c r="BR29" s="2176"/>
      <c r="BS29" s="2176"/>
      <c r="BT29" s="2176"/>
      <c r="BU29" s="2176"/>
      <c r="BV29" s="2176"/>
      <c r="BW29" s="2176"/>
      <c r="BX29" s="2176"/>
      <c r="BY29" s="2176"/>
      <c r="BZ29" s="2176"/>
      <c r="CA29" s="2176"/>
      <c r="CB29" s="2176"/>
      <c r="CC29" s="2176"/>
      <c r="CD29" s="2176"/>
      <c r="CE29" s="2176"/>
      <c r="CF29" s="2176"/>
    </row>
    <row r="30" spans="2:84">
      <c r="B30" s="2177" t="s">
        <v>451</v>
      </c>
      <c r="C30" s="2166">
        <v>0</v>
      </c>
      <c r="D30" s="2166">
        <v>0</v>
      </c>
      <c r="E30" s="2166">
        <v>0</v>
      </c>
      <c r="F30" s="2166">
        <v>0</v>
      </c>
      <c r="G30" s="2166">
        <v>0</v>
      </c>
      <c r="H30" s="2166">
        <v>0</v>
      </c>
      <c r="I30" s="2166">
        <v>0</v>
      </c>
      <c r="J30" s="2166">
        <v>0</v>
      </c>
      <c r="K30" s="2166">
        <v>0</v>
      </c>
      <c r="L30" s="2166">
        <v>0</v>
      </c>
      <c r="M30" s="2166">
        <v>0</v>
      </c>
      <c r="N30" s="2166">
        <v>0</v>
      </c>
      <c r="O30" s="2166">
        <v>0</v>
      </c>
      <c r="P30" s="2166">
        <v>0</v>
      </c>
      <c r="Q30" s="2166">
        <v>0</v>
      </c>
      <c r="R30" s="2166">
        <v>0</v>
      </c>
      <c r="S30" s="2166">
        <v>0</v>
      </c>
      <c r="T30" s="2166">
        <v>0</v>
      </c>
      <c r="U30" s="2166">
        <v>0</v>
      </c>
      <c r="V30" s="2166">
        <v>0</v>
      </c>
      <c r="W30" s="2166">
        <v>0</v>
      </c>
      <c r="X30" s="2166">
        <v>0</v>
      </c>
      <c r="Y30" s="2166">
        <v>0</v>
      </c>
      <c r="Z30" s="2166">
        <v>0</v>
      </c>
      <c r="AA30" s="2166">
        <v>0</v>
      </c>
      <c r="AB30" s="2166">
        <v>0</v>
      </c>
      <c r="AC30" s="2166">
        <v>0</v>
      </c>
      <c r="AD30" s="2166">
        <v>0</v>
      </c>
      <c r="AE30" s="2166">
        <v>0</v>
      </c>
      <c r="AF30" s="2166">
        <v>0</v>
      </c>
      <c r="AG30" s="2166">
        <v>0</v>
      </c>
      <c r="AH30" s="2166">
        <v>0</v>
      </c>
      <c r="AI30" s="2166">
        <v>0</v>
      </c>
      <c r="AJ30" s="2166">
        <v>0</v>
      </c>
      <c r="AK30" s="2166">
        <v>0</v>
      </c>
      <c r="AL30" s="2166">
        <v>0</v>
      </c>
      <c r="AM30" s="2166">
        <v>0</v>
      </c>
      <c r="AN30" s="2166">
        <v>0</v>
      </c>
      <c r="AO30" s="2166">
        <v>0</v>
      </c>
      <c r="AP30" s="2166">
        <v>45</v>
      </c>
      <c r="AQ30" s="2166">
        <v>0</v>
      </c>
      <c r="AR30" s="2166">
        <v>0</v>
      </c>
      <c r="AS30" s="2166">
        <v>0</v>
      </c>
      <c r="AT30" s="2166">
        <v>0</v>
      </c>
      <c r="AU30" s="2166">
        <v>0</v>
      </c>
      <c r="AV30" s="2166">
        <v>0</v>
      </c>
      <c r="AW30" s="2166">
        <v>0</v>
      </c>
      <c r="AX30" s="2166">
        <v>0</v>
      </c>
      <c r="AY30" s="2166">
        <v>0</v>
      </c>
      <c r="AZ30" s="2166">
        <v>0</v>
      </c>
      <c r="BA30" s="2166">
        <v>0</v>
      </c>
      <c r="BB30" s="2166">
        <v>0</v>
      </c>
      <c r="BC30" s="2166">
        <v>36</v>
      </c>
      <c r="BD30" s="2166">
        <v>0</v>
      </c>
      <c r="BE30" s="2166">
        <v>0</v>
      </c>
      <c r="BF30" s="2166">
        <v>0</v>
      </c>
      <c r="BG30" s="2166">
        <v>0</v>
      </c>
      <c r="BH30" s="2166">
        <v>0</v>
      </c>
      <c r="BI30" s="2166">
        <v>0</v>
      </c>
      <c r="BJ30" s="2166">
        <v>0</v>
      </c>
      <c r="BK30" s="2166">
        <v>0</v>
      </c>
      <c r="BL30" s="2166">
        <v>0</v>
      </c>
      <c r="BM30" s="2166">
        <v>0</v>
      </c>
      <c r="BN30" s="2166">
        <v>0</v>
      </c>
      <c r="BO30" s="2166">
        <v>0</v>
      </c>
      <c r="BP30" s="2166">
        <v>0</v>
      </c>
      <c r="BQ30" s="2166">
        <v>0</v>
      </c>
      <c r="BR30" s="2166">
        <v>0</v>
      </c>
      <c r="BS30" s="2166">
        <v>0</v>
      </c>
      <c r="BT30" s="2166">
        <v>0</v>
      </c>
      <c r="BU30" s="2166">
        <v>0</v>
      </c>
      <c r="BV30" s="2166">
        <v>0</v>
      </c>
      <c r="BW30" s="2166">
        <v>0</v>
      </c>
      <c r="BX30" s="2166">
        <v>9</v>
      </c>
      <c r="BY30" s="2166">
        <v>27</v>
      </c>
      <c r="BZ30" s="2166">
        <v>36</v>
      </c>
      <c r="CA30" s="2166">
        <v>0</v>
      </c>
      <c r="CB30" s="2166">
        <v>0</v>
      </c>
      <c r="CC30" s="2166">
        <v>0</v>
      </c>
      <c r="CD30" s="2166">
        <v>0</v>
      </c>
      <c r="CE30" s="2166">
        <v>9</v>
      </c>
      <c r="CF30" s="2166">
        <v>0</v>
      </c>
    </row>
    <row r="31" spans="2:84">
      <c r="B31" s="2178" t="s">
        <v>593</v>
      </c>
      <c r="C31" s="2169">
        <v>0</v>
      </c>
      <c r="D31" s="2169">
        <v>0</v>
      </c>
      <c r="E31" s="2169">
        <v>0</v>
      </c>
      <c r="F31" s="2169">
        <v>0</v>
      </c>
      <c r="G31" s="2169">
        <v>0</v>
      </c>
      <c r="H31" s="2169">
        <v>0</v>
      </c>
      <c r="I31" s="2169">
        <v>0</v>
      </c>
      <c r="J31" s="2169">
        <v>0</v>
      </c>
      <c r="K31" s="2169">
        <v>0</v>
      </c>
      <c r="L31" s="2169">
        <v>0</v>
      </c>
      <c r="M31" s="2169">
        <v>0</v>
      </c>
      <c r="N31" s="2169">
        <v>0</v>
      </c>
      <c r="O31" s="2169">
        <v>0</v>
      </c>
      <c r="P31" s="2169">
        <v>0</v>
      </c>
      <c r="Q31" s="2169">
        <v>0</v>
      </c>
      <c r="R31" s="2169">
        <v>0</v>
      </c>
      <c r="S31" s="2169">
        <v>0</v>
      </c>
      <c r="T31" s="2169">
        <v>0</v>
      </c>
      <c r="U31" s="2169">
        <v>0</v>
      </c>
      <c r="V31" s="2169">
        <v>0</v>
      </c>
      <c r="W31" s="2169">
        <v>0</v>
      </c>
      <c r="X31" s="2169">
        <v>0</v>
      </c>
      <c r="Y31" s="2169">
        <v>0</v>
      </c>
      <c r="Z31" s="2169">
        <v>0</v>
      </c>
      <c r="AA31" s="2169">
        <v>0</v>
      </c>
      <c r="AB31" s="2169">
        <v>0</v>
      </c>
      <c r="AC31" s="2169">
        <v>0</v>
      </c>
      <c r="AD31" s="2169">
        <v>0</v>
      </c>
      <c r="AE31" s="2169">
        <v>0</v>
      </c>
      <c r="AF31" s="2169">
        <v>0</v>
      </c>
      <c r="AG31" s="2169">
        <v>0</v>
      </c>
      <c r="AH31" s="2169">
        <v>0</v>
      </c>
      <c r="AI31" s="2169">
        <v>0</v>
      </c>
      <c r="AJ31" s="2169">
        <v>0</v>
      </c>
      <c r="AK31" s="2169">
        <v>0</v>
      </c>
      <c r="AL31" s="2169">
        <v>0</v>
      </c>
      <c r="AM31" s="2169">
        <v>9</v>
      </c>
      <c r="AN31" s="2169">
        <v>0</v>
      </c>
      <c r="AO31" s="2169">
        <v>0</v>
      </c>
      <c r="AP31" s="2169">
        <v>0</v>
      </c>
      <c r="AQ31" s="2169">
        <v>0</v>
      </c>
      <c r="AR31" s="2169">
        <v>0</v>
      </c>
      <c r="AS31" s="2169">
        <v>0</v>
      </c>
      <c r="AT31" s="2169">
        <v>0</v>
      </c>
      <c r="AU31" s="2169">
        <v>0</v>
      </c>
      <c r="AV31" s="2169">
        <v>0</v>
      </c>
      <c r="AW31" s="2169">
        <v>0</v>
      </c>
      <c r="AX31" s="2169">
        <v>0</v>
      </c>
      <c r="AY31" s="2169">
        <v>0</v>
      </c>
      <c r="AZ31" s="2169">
        <v>0</v>
      </c>
      <c r="BA31" s="2169">
        <v>0</v>
      </c>
      <c r="BB31" s="2169">
        <v>0</v>
      </c>
      <c r="BC31" s="2169">
        <v>54</v>
      </c>
      <c r="BD31" s="2169">
        <v>0</v>
      </c>
      <c r="BE31" s="2169">
        <v>0</v>
      </c>
      <c r="BF31" s="2169">
        <v>0</v>
      </c>
      <c r="BG31" s="2169">
        <v>0</v>
      </c>
      <c r="BH31" s="2169">
        <v>0</v>
      </c>
      <c r="BI31" s="2169">
        <v>0</v>
      </c>
      <c r="BJ31" s="2169">
        <v>0</v>
      </c>
      <c r="BK31" s="2169">
        <v>0</v>
      </c>
      <c r="BL31" s="2169">
        <v>9</v>
      </c>
      <c r="BM31" s="2169">
        <v>0</v>
      </c>
      <c r="BN31" s="2169">
        <v>0</v>
      </c>
      <c r="BO31" s="2169">
        <v>0</v>
      </c>
      <c r="BP31" s="2169">
        <v>0</v>
      </c>
      <c r="BQ31" s="2169">
        <v>9</v>
      </c>
      <c r="BR31" s="2169">
        <v>0</v>
      </c>
      <c r="BS31" s="2169">
        <v>0</v>
      </c>
      <c r="BT31" s="2169">
        <v>0</v>
      </c>
      <c r="BU31" s="2169">
        <v>0</v>
      </c>
      <c r="BV31" s="2169">
        <v>0</v>
      </c>
      <c r="BW31" s="2169">
        <v>0</v>
      </c>
      <c r="BX31" s="2169">
        <v>54</v>
      </c>
      <c r="BY31" s="2169">
        <v>9</v>
      </c>
      <c r="BZ31" s="2169">
        <v>171</v>
      </c>
      <c r="CA31" s="2169">
        <v>0</v>
      </c>
      <c r="CB31" s="2169">
        <v>0</v>
      </c>
      <c r="CC31" s="2169">
        <v>0</v>
      </c>
      <c r="CD31" s="2169">
        <v>0</v>
      </c>
      <c r="CE31" s="2169">
        <v>0</v>
      </c>
      <c r="CF31" s="2169">
        <v>0</v>
      </c>
    </row>
    <row r="32" spans="2:84">
      <c r="B32" s="2179" t="s">
        <v>603</v>
      </c>
      <c r="C32" s="2166"/>
      <c r="D32" s="2166"/>
      <c r="E32" s="2166"/>
      <c r="F32" s="2166"/>
      <c r="G32" s="2166"/>
      <c r="H32" s="2166"/>
      <c r="I32" s="2166"/>
      <c r="J32" s="2166"/>
      <c r="K32" s="2166"/>
      <c r="L32" s="2166"/>
      <c r="M32" s="2166"/>
      <c r="N32" s="2166"/>
      <c r="O32" s="2166"/>
      <c r="P32" s="2166"/>
      <c r="Q32" s="2166"/>
      <c r="R32" s="2166"/>
      <c r="S32" s="2166"/>
      <c r="T32" s="2166"/>
      <c r="U32" s="2166"/>
      <c r="V32" s="2166"/>
      <c r="W32" s="2166"/>
      <c r="X32" s="2166"/>
      <c r="Y32" s="2166"/>
      <c r="Z32" s="2166"/>
      <c r="AA32" s="2166"/>
      <c r="AB32" s="2166"/>
      <c r="AC32" s="2166"/>
      <c r="AD32" s="2166"/>
      <c r="AE32" s="2166"/>
      <c r="AF32" s="2166"/>
      <c r="AG32" s="2166"/>
      <c r="AH32" s="2166"/>
      <c r="AI32" s="2166"/>
      <c r="AJ32" s="2166"/>
      <c r="AK32" s="2166"/>
      <c r="AL32" s="2166"/>
      <c r="AM32" s="2166"/>
      <c r="AN32" s="2166"/>
      <c r="AO32" s="2166"/>
      <c r="AP32" s="2166"/>
      <c r="AQ32" s="2166"/>
      <c r="AR32" s="2166"/>
      <c r="AS32" s="2166"/>
      <c r="AT32" s="2166"/>
      <c r="AU32" s="2166"/>
      <c r="AV32" s="2166"/>
      <c r="AW32" s="2166"/>
      <c r="AX32" s="2166"/>
      <c r="AY32" s="2166"/>
      <c r="AZ32" s="2166"/>
      <c r="BA32" s="2166"/>
      <c r="BB32" s="2166"/>
      <c r="BC32" s="2166"/>
      <c r="BD32" s="2166"/>
      <c r="BE32" s="2166"/>
      <c r="BF32" s="2166"/>
      <c r="BG32" s="2166"/>
      <c r="BH32" s="2166"/>
      <c r="BI32" s="2166"/>
      <c r="BJ32" s="2166"/>
      <c r="BK32" s="2166"/>
      <c r="BL32" s="2166"/>
      <c r="BM32" s="2166"/>
      <c r="BN32" s="2166"/>
      <c r="BO32" s="2166"/>
      <c r="BP32" s="2166"/>
      <c r="BQ32" s="2166"/>
      <c r="BR32" s="2166"/>
      <c r="BS32" s="2166"/>
      <c r="BT32" s="2166"/>
      <c r="BU32" s="2166"/>
      <c r="BV32" s="2166"/>
      <c r="BW32" s="2166"/>
      <c r="BX32" s="2166"/>
      <c r="BY32" s="2166"/>
      <c r="BZ32" s="2166"/>
      <c r="CA32" s="2166"/>
      <c r="CB32" s="2166"/>
      <c r="CC32" s="2166"/>
      <c r="CD32" s="2166"/>
      <c r="CE32" s="2166"/>
      <c r="CF32" s="2166"/>
    </row>
    <row r="33" spans="2:84">
      <c r="B33" s="2179" t="s">
        <v>1183</v>
      </c>
      <c r="C33" s="2166"/>
      <c r="D33" s="2166"/>
      <c r="E33" s="2166"/>
      <c r="F33" s="2166"/>
      <c r="G33" s="2166"/>
      <c r="H33" s="2166"/>
      <c r="I33" s="2166"/>
      <c r="J33" s="2166"/>
      <c r="K33" s="2166"/>
      <c r="L33" s="2166"/>
      <c r="M33" s="2166"/>
      <c r="N33" s="2166"/>
      <c r="O33" s="2166"/>
      <c r="P33" s="2166"/>
      <c r="Q33" s="2166"/>
      <c r="R33" s="2166"/>
      <c r="S33" s="2166"/>
      <c r="T33" s="2166"/>
      <c r="U33" s="2166"/>
      <c r="V33" s="2166"/>
      <c r="W33" s="2166"/>
      <c r="X33" s="2166"/>
      <c r="Y33" s="2166"/>
      <c r="Z33" s="2166"/>
      <c r="AA33" s="2166"/>
      <c r="AB33" s="2166"/>
      <c r="AC33" s="2166"/>
      <c r="AD33" s="2166"/>
      <c r="AE33" s="2166"/>
      <c r="AF33" s="2166"/>
      <c r="AG33" s="2166"/>
      <c r="AH33" s="2166"/>
      <c r="AI33" s="2166"/>
      <c r="AJ33" s="2166"/>
      <c r="AK33" s="2166"/>
      <c r="AL33" s="2166"/>
      <c r="AM33" s="2166"/>
      <c r="AN33" s="2166"/>
      <c r="AO33" s="2166"/>
      <c r="AP33" s="2166"/>
      <c r="AQ33" s="2166"/>
      <c r="AR33" s="2166"/>
      <c r="AS33" s="2166"/>
      <c r="AT33" s="2166"/>
      <c r="AU33" s="2166"/>
      <c r="AV33" s="2166"/>
      <c r="AW33" s="2166"/>
      <c r="AX33" s="2166"/>
      <c r="AY33" s="2166"/>
      <c r="AZ33" s="2166"/>
      <c r="BA33" s="2166"/>
      <c r="BB33" s="2166"/>
      <c r="BC33" s="2166"/>
      <c r="BD33" s="2166"/>
      <c r="BE33" s="2166"/>
      <c r="BF33" s="2166"/>
      <c r="BG33" s="2166"/>
      <c r="BH33" s="2166"/>
      <c r="BI33" s="2166"/>
      <c r="BJ33" s="2166"/>
      <c r="BK33" s="2166"/>
      <c r="BL33" s="2166"/>
      <c r="BM33" s="2166"/>
      <c r="BN33" s="2166"/>
      <c r="BO33" s="2166"/>
      <c r="BP33" s="2166"/>
      <c r="BQ33" s="2166"/>
      <c r="BR33" s="2166"/>
      <c r="BS33" s="2166"/>
      <c r="BT33" s="2166"/>
      <c r="BU33" s="2166"/>
      <c r="BV33" s="2166"/>
      <c r="BW33" s="2166"/>
      <c r="BX33" s="2166"/>
      <c r="BY33" s="2166"/>
      <c r="BZ33" s="2166"/>
      <c r="CA33" s="2166"/>
      <c r="CB33" s="2166"/>
      <c r="CC33" s="2166"/>
      <c r="CD33" s="2166"/>
      <c r="CE33" s="2166"/>
      <c r="CF33" s="2166"/>
    </row>
    <row r="34" spans="2:84">
      <c r="B34" s="2179" t="s">
        <v>1184</v>
      </c>
      <c r="C34" s="2166"/>
      <c r="D34" s="2166"/>
      <c r="E34" s="2166"/>
      <c r="F34" s="2166"/>
      <c r="G34" s="2166"/>
      <c r="H34" s="2166"/>
      <c r="I34" s="2166"/>
      <c r="J34" s="2166"/>
      <c r="K34" s="2166"/>
      <c r="L34" s="2166"/>
      <c r="M34" s="2166"/>
      <c r="N34" s="2166"/>
      <c r="O34" s="2166"/>
      <c r="P34" s="2166"/>
      <c r="Q34" s="2166"/>
      <c r="R34" s="2166"/>
      <c r="S34" s="2166"/>
      <c r="T34" s="2166"/>
      <c r="U34" s="2166"/>
      <c r="V34" s="2166"/>
      <c r="W34" s="2166"/>
      <c r="X34" s="2166"/>
      <c r="Y34" s="2166"/>
      <c r="Z34" s="2166"/>
      <c r="AA34" s="2166"/>
      <c r="AB34" s="2166"/>
      <c r="AC34" s="2166"/>
      <c r="AD34" s="2166"/>
      <c r="AE34" s="2166"/>
      <c r="AF34" s="2166"/>
      <c r="AG34" s="2166"/>
      <c r="AH34" s="2166"/>
      <c r="AI34" s="2166"/>
      <c r="AJ34" s="2166"/>
      <c r="AK34" s="2166"/>
      <c r="AL34" s="2166"/>
      <c r="AM34" s="2166"/>
      <c r="AN34" s="2166"/>
      <c r="AO34" s="2166"/>
      <c r="AP34" s="2166"/>
      <c r="AQ34" s="2166"/>
      <c r="AR34" s="2166"/>
      <c r="AS34" s="2166"/>
      <c r="AT34" s="2166"/>
      <c r="AU34" s="2166"/>
      <c r="AV34" s="2166"/>
      <c r="AW34" s="2166"/>
      <c r="AX34" s="2166"/>
      <c r="AY34" s="2166"/>
      <c r="AZ34" s="2166"/>
      <c r="BA34" s="2166"/>
      <c r="BB34" s="2166"/>
      <c r="BC34" s="2166"/>
      <c r="BD34" s="2166"/>
      <c r="BE34" s="2166"/>
      <c r="BF34" s="2166"/>
      <c r="BG34" s="2166"/>
      <c r="BH34" s="2166"/>
      <c r="BI34" s="2166"/>
      <c r="BJ34" s="2166"/>
      <c r="BK34" s="2166"/>
      <c r="BL34" s="2166"/>
      <c r="BM34" s="2166"/>
      <c r="BN34" s="2166"/>
      <c r="BO34" s="2166"/>
      <c r="BP34" s="2166"/>
      <c r="BQ34" s="2166"/>
      <c r="BR34" s="2166"/>
      <c r="BS34" s="2166"/>
      <c r="BT34" s="2166"/>
      <c r="BU34" s="2166"/>
      <c r="BV34" s="2166"/>
      <c r="BW34" s="2166"/>
      <c r="BX34" s="2166"/>
      <c r="BY34" s="2166"/>
      <c r="BZ34" s="2166"/>
      <c r="CA34" s="2166"/>
      <c r="CB34" s="2166"/>
      <c r="CC34" s="2166"/>
      <c r="CD34" s="2166"/>
      <c r="CE34" s="2166"/>
      <c r="CF34" s="2166"/>
    </row>
    <row r="35" spans="2:84">
      <c r="B35" s="2179" t="s">
        <v>615</v>
      </c>
      <c r="C35" s="2166"/>
      <c r="D35" s="2166"/>
      <c r="E35" s="2166"/>
      <c r="F35" s="2166"/>
      <c r="G35" s="2166"/>
      <c r="H35" s="2166"/>
      <c r="I35" s="2166"/>
      <c r="J35" s="2166"/>
      <c r="K35" s="2166"/>
      <c r="L35" s="2166"/>
      <c r="M35" s="2166"/>
      <c r="N35" s="2166"/>
      <c r="O35" s="2166"/>
      <c r="P35" s="2166"/>
      <c r="Q35" s="2166"/>
      <c r="R35" s="2166"/>
      <c r="S35" s="2166"/>
      <c r="T35" s="2166"/>
      <c r="U35" s="2166"/>
      <c r="V35" s="2166"/>
      <c r="W35" s="2166"/>
      <c r="X35" s="2166"/>
      <c r="Y35" s="2166"/>
      <c r="Z35" s="2166"/>
      <c r="AA35" s="2166"/>
      <c r="AB35" s="2166"/>
      <c r="AC35" s="2166"/>
      <c r="AD35" s="2166"/>
      <c r="AE35" s="2166"/>
      <c r="AF35" s="2166"/>
      <c r="AG35" s="2166"/>
      <c r="AH35" s="2166"/>
      <c r="AI35" s="2166"/>
      <c r="AJ35" s="2166"/>
      <c r="AK35" s="2166"/>
      <c r="AL35" s="2166"/>
      <c r="AM35" s="2166"/>
      <c r="AN35" s="2166"/>
      <c r="AO35" s="2166"/>
      <c r="AP35" s="2166"/>
      <c r="AQ35" s="2166"/>
      <c r="AR35" s="2166"/>
      <c r="AS35" s="2166"/>
      <c r="AT35" s="2166"/>
      <c r="AU35" s="2166"/>
      <c r="AV35" s="2166"/>
      <c r="AW35" s="2166"/>
      <c r="AX35" s="2166"/>
      <c r="AY35" s="2166"/>
      <c r="AZ35" s="2166"/>
      <c r="BA35" s="2166"/>
      <c r="BB35" s="2166"/>
      <c r="BC35" s="2166"/>
      <c r="BD35" s="2166"/>
      <c r="BE35" s="2166"/>
      <c r="BF35" s="2166"/>
      <c r="BG35" s="2166"/>
      <c r="BH35" s="2166"/>
      <c r="BI35" s="2166"/>
      <c r="BJ35" s="2166"/>
      <c r="BK35" s="2166"/>
      <c r="BL35" s="2166"/>
      <c r="BM35" s="2166"/>
      <c r="BN35" s="2166"/>
      <c r="BO35" s="2166"/>
      <c r="BP35" s="2166"/>
      <c r="BQ35" s="2166"/>
      <c r="BR35" s="2166"/>
      <c r="BS35" s="2166"/>
      <c r="BT35" s="2166"/>
      <c r="BU35" s="2166"/>
      <c r="BV35" s="2166"/>
      <c r="BW35" s="2166"/>
      <c r="BX35" s="2166"/>
      <c r="BY35" s="2166"/>
      <c r="BZ35" s="2166"/>
      <c r="CA35" s="2166"/>
      <c r="CB35" s="2166"/>
      <c r="CC35" s="2166"/>
      <c r="CD35" s="2166"/>
      <c r="CE35" s="2166"/>
      <c r="CF35" s="2166"/>
    </row>
    <row r="36" spans="2:84">
      <c r="B36" s="2179" t="s">
        <v>617</v>
      </c>
      <c r="C36" s="2166"/>
      <c r="D36" s="2166"/>
      <c r="E36" s="2166"/>
      <c r="F36" s="2166"/>
      <c r="G36" s="2166"/>
      <c r="H36" s="2166"/>
      <c r="I36" s="2166"/>
      <c r="J36" s="2166"/>
      <c r="K36" s="2166"/>
      <c r="L36" s="2166"/>
      <c r="M36" s="2166"/>
      <c r="N36" s="2166"/>
      <c r="O36" s="2166"/>
      <c r="P36" s="2166"/>
      <c r="Q36" s="2166"/>
      <c r="R36" s="2166"/>
      <c r="S36" s="2166"/>
      <c r="T36" s="2166"/>
      <c r="U36" s="2166"/>
      <c r="V36" s="2166"/>
      <c r="W36" s="2166"/>
      <c r="X36" s="2166"/>
      <c r="Y36" s="2166"/>
      <c r="Z36" s="2166"/>
      <c r="AA36" s="2166"/>
      <c r="AB36" s="2166"/>
      <c r="AC36" s="2166"/>
      <c r="AD36" s="2166"/>
      <c r="AE36" s="2166"/>
      <c r="AF36" s="2166"/>
      <c r="AG36" s="2166"/>
      <c r="AH36" s="2166"/>
      <c r="AI36" s="2166"/>
      <c r="AJ36" s="2166"/>
      <c r="AK36" s="2166"/>
      <c r="AL36" s="2166"/>
      <c r="AM36" s="2166"/>
      <c r="AN36" s="2166"/>
      <c r="AO36" s="2166"/>
      <c r="AP36" s="2166"/>
      <c r="AQ36" s="2166"/>
      <c r="AR36" s="2166"/>
      <c r="AS36" s="2166"/>
      <c r="AT36" s="2166"/>
      <c r="AU36" s="2166"/>
      <c r="AV36" s="2166"/>
      <c r="AW36" s="2166"/>
      <c r="AX36" s="2166"/>
      <c r="AY36" s="2166"/>
      <c r="AZ36" s="2166"/>
      <c r="BA36" s="2166"/>
      <c r="BB36" s="2166"/>
      <c r="BC36" s="2166"/>
      <c r="BD36" s="2166"/>
      <c r="BE36" s="2166"/>
      <c r="BF36" s="2166"/>
      <c r="BG36" s="2166"/>
      <c r="BH36" s="2166"/>
      <c r="BI36" s="2166"/>
      <c r="BJ36" s="2166"/>
      <c r="BK36" s="2166"/>
      <c r="BL36" s="2166"/>
      <c r="BM36" s="2166"/>
      <c r="BN36" s="2166"/>
      <c r="BO36" s="2166"/>
      <c r="BP36" s="2166"/>
      <c r="BQ36" s="2166"/>
      <c r="BR36" s="2166"/>
      <c r="BS36" s="2166"/>
      <c r="BT36" s="2166"/>
      <c r="BU36" s="2166"/>
      <c r="BV36" s="2166"/>
      <c r="BW36" s="2166"/>
      <c r="BX36" s="2166"/>
      <c r="BY36" s="2166"/>
      <c r="BZ36" s="2166"/>
      <c r="CA36" s="2166"/>
      <c r="CB36" s="2166"/>
      <c r="CC36" s="2166"/>
      <c r="CD36" s="2166"/>
      <c r="CE36" s="2166"/>
      <c r="CF36" s="2166"/>
    </row>
    <row r="37" spans="2:84">
      <c r="B37" s="2179" t="s">
        <v>622</v>
      </c>
      <c r="C37" s="2166"/>
      <c r="D37" s="2166"/>
      <c r="E37" s="2166"/>
      <c r="F37" s="2166"/>
      <c r="G37" s="2166"/>
      <c r="H37" s="2166"/>
      <c r="I37" s="2166"/>
      <c r="J37" s="2166"/>
      <c r="K37" s="2166"/>
      <c r="L37" s="2166"/>
      <c r="M37" s="2166"/>
      <c r="N37" s="2166"/>
      <c r="O37" s="2166"/>
      <c r="P37" s="2166"/>
      <c r="Q37" s="2166"/>
      <c r="R37" s="2166"/>
      <c r="S37" s="2166"/>
      <c r="T37" s="2166"/>
      <c r="U37" s="2166"/>
      <c r="V37" s="2166"/>
      <c r="W37" s="2166"/>
      <c r="X37" s="2166"/>
      <c r="Y37" s="2166"/>
      <c r="Z37" s="2166"/>
      <c r="AA37" s="2166"/>
      <c r="AB37" s="2166"/>
      <c r="AC37" s="2166"/>
      <c r="AD37" s="2166"/>
      <c r="AE37" s="2166"/>
      <c r="AF37" s="2166"/>
      <c r="AG37" s="2166"/>
      <c r="AH37" s="2166"/>
      <c r="AI37" s="2166"/>
      <c r="AJ37" s="2166"/>
      <c r="AK37" s="2166"/>
      <c r="AL37" s="2166"/>
      <c r="AM37" s="2166"/>
      <c r="AN37" s="2166"/>
      <c r="AO37" s="2166"/>
      <c r="AP37" s="2166"/>
      <c r="AQ37" s="2166"/>
      <c r="AR37" s="2166"/>
      <c r="AS37" s="2166"/>
      <c r="AT37" s="2166"/>
      <c r="AU37" s="2166"/>
      <c r="AV37" s="2166"/>
      <c r="AW37" s="2166"/>
      <c r="AX37" s="2166"/>
      <c r="AY37" s="2166"/>
      <c r="AZ37" s="2166"/>
      <c r="BA37" s="2166"/>
      <c r="BB37" s="2166"/>
      <c r="BC37" s="2166"/>
      <c r="BD37" s="2166"/>
      <c r="BE37" s="2166"/>
      <c r="BF37" s="2166"/>
      <c r="BG37" s="2166"/>
      <c r="BH37" s="2166"/>
      <c r="BI37" s="2166"/>
      <c r="BJ37" s="2166"/>
      <c r="BK37" s="2166"/>
      <c r="BL37" s="2166"/>
      <c r="BM37" s="2166"/>
      <c r="BN37" s="2166"/>
      <c r="BO37" s="2166"/>
      <c r="BP37" s="2166"/>
      <c r="BQ37" s="2166"/>
      <c r="BR37" s="2166"/>
      <c r="BS37" s="2166"/>
      <c r="BT37" s="2166"/>
      <c r="BU37" s="2166"/>
      <c r="BV37" s="2166"/>
      <c r="BW37" s="2166"/>
      <c r="BX37" s="2166"/>
      <c r="BY37" s="2166"/>
      <c r="BZ37" s="2166"/>
      <c r="CA37" s="2166"/>
      <c r="CB37" s="2166"/>
      <c r="CC37" s="2166"/>
      <c r="CD37" s="2166"/>
      <c r="CE37" s="2166"/>
      <c r="CF37" s="2166"/>
    </row>
    <row r="38" spans="2:84">
      <c r="B38" s="2179" t="s">
        <v>1178</v>
      </c>
      <c r="C38" s="2166"/>
      <c r="D38" s="2166"/>
      <c r="E38" s="2166"/>
      <c r="F38" s="2166"/>
      <c r="G38" s="2166"/>
      <c r="H38" s="2166"/>
      <c r="I38" s="2166"/>
      <c r="J38" s="2166"/>
      <c r="K38" s="2166"/>
      <c r="L38" s="2166"/>
      <c r="M38" s="2166"/>
      <c r="N38" s="2166"/>
      <c r="O38" s="2166"/>
      <c r="P38" s="2166"/>
      <c r="Q38" s="2166"/>
      <c r="R38" s="2166"/>
      <c r="S38" s="2166"/>
      <c r="T38" s="2166"/>
      <c r="U38" s="2166"/>
      <c r="V38" s="2166"/>
      <c r="W38" s="2166"/>
      <c r="X38" s="2166"/>
      <c r="Y38" s="2166"/>
      <c r="Z38" s="2166"/>
      <c r="AA38" s="2166"/>
      <c r="AB38" s="2166"/>
      <c r="AC38" s="2166"/>
      <c r="AD38" s="2166"/>
      <c r="AE38" s="2166"/>
      <c r="AF38" s="2166"/>
      <c r="AG38" s="2166"/>
      <c r="AH38" s="2166"/>
      <c r="AI38" s="2166"/>
      <c r="AJ38" s="2166"/>
      <c r="AK38" s="2166"/>
      <c r="AL38" s="2166"/>
      <c r="AM38" s="2166"/>
      <c r="AN38" s="2166"/>
      <c r="AO38" s="2166"/>
      <c r="AP38" s="2166"/>
      <c r="AQ38" s="2166"/>
      <c r="AR38" s="2166"/>
      <c r="AS38" s="2166"/>
      <c r="AT38" s="2166"/>
      <c r="AU38" s="2166"/>
      <c r="AV38" s="2166"/>
      <c r="AW38" s="2166"/>
      <c r="AX38" s="2166"/>
      <c r="AY38" s="2166"/>
      <c r="AZ38" s="2166"/>
      <c r="BA38" s="2166"/>
      <c r="BB38" s="2166"/>
      <c r="BC38" s="2166"/>
      <c r="BD38" s="2166"/>
      <c r="BE38" s="2166"/>
      <c r="BF38" s="2166"/>
      <c r="BG38" s="2166"/>
      <c r="BH38" s="2166"/>
      <c r="BI38" s="2166"/>
      <c r="BJ38" s="2166"/>
      <c r="BK38" s="2166"/>
      <c r="BL38" s="2166"/>
      <c r="BM38" s="2166"/>
      <c r="BN38" s="2166"/>
      <c r="BO38" s="2166"/>
      <c r="BP38" s="2166"/>
      <c r="BQ38" s="2166"/>
      <c r="BR38" s="2166"/>
      <c r="BS38" s="2166"/>
      <c r="BT38" s="2166"/>
      <c r="BU38" s="2166"/>
      <c r="BV38" s="2166"/>
      <c r="BW38" s="2166"/>
      <c r="BX38" s="2166"/>
      <c r="BY38" s="2166"/>
      <c r="BZ38" s="2166"/>
      <c r="CA38" s="2166"/>
      <c r="CB38" s="2166"/>
      <c r="CC38" s="2166"/>
      <c r="CD38" s="2166"/>
      <c r="CE38" s="2166"/>
      <c r="CF38" s="2166"/>
    </row>
    <row r="39" spans="2:84">
      <c r="B39" s="2179" t="s">
        <v>627</v>
      </c>
      <c r="C39" s="2166"/>
      <c r="D39" s="2166"/>
      <c r="E39" s="2166"/>
      <c r="F39" s="2166"/>
      <c r="G39" s="2166"/>
      <c r="H39" s="2166"/>
      <c r="I39" s="2166"/>
      <c r="J39" s="2166"/>
      <c r="K39" s="2166"/>
      <c r="L39" s="2166"/>
      <c r="M39" s="2166"/>
      <c r="N39" s="2166"/>
      <c r="O39" s="2166"/>
      <c r="P39" s="2166"/>
      <c r="Q39" s="2166"/>
      <c r="R39" s="2166"/>
      <c r="S39" s="2166"/>
      <c r="T39" s="2166"/>
      <c r="U39" s="2166"/>
      <c r="V39" s="2166"/>
      <c r="W39" s="2166"/>
      <c r="X39" s="2166"/>
      <c r="Y39" s="2166"/>
      <c r="Z39" s="2166"/>
      <c r="AA39" s="2166"/>
      <c r="AB39" s="2166"/>
      <c r="AC39" s="2166"/>
      <c r="AD39" s="2166"/>
      <c r="AE39" s="2166"/>
      <c r="AF39" s="2166"/>
      <c r="AG39" s="2166"/>
      <c r="AH39" s="2166"/>
      <c r="AI39" s="2166"/>
      <c r="AJ39" s="2166"/>
      <c r="AK39" s="2166"/>
      <c r="AL39" s="2166"/>
      <c r="AM39" s="2166"/>
      <c r="AN39" s="2166"/>
      <c r="AO39" s="2166"/>
      <c r="AP39" s="2166"/>
      <c r="AQ39" s="2166"/>
      <c r="AR39" s="2166"/>
      <c r="AS39" s="2166"/>
      <c r="AT39" s="2166"/>
      <c r="AU39" s="2166"/>
      <c r="AV39" s="2166"/>
      <c r="AW39" s="2166"/>
      <c r="AX39" s="2166"/>
      <c r="AY39" s="2166"/>
      <c r="AZ39" s="2166"/>
      <c r="BA39" s="2166"/>
      <c r="BB39" s="2166"/>
      <c r="BC39" s="2166"/>
      <c r="BD39" s="2166"/>
      <c r="BE39" s="2166"/>
      <c r="BF39" s="2166"/>
      <c r="BG39" s="2166"/>
      <c r="BH39" s="2166"/>
      <c r="BI39" s="2166"/>
      <c r="BJ39" s="2166"/>
      <c r="BK39" s="2166"/>
      <c r="BL39" s="2166"/>
      <c r="BM39" s="2166"/>
      <c r="BN39" s="2166"/>
      <c r="BO39" s="2166"/>
      <c r="BP39" s="2166"/>
      <c r="BQ39" s="2166"/>
      <c r="BR39" s="2166"/>
      <c r="BS39" s="2166"/>
      <c r="BT39" s="2166"/>
      <c r="BU39" s="2166"/>
      <c r="BV39" s="2166"/>
      <c r="BW39" s="2166"/>
      <c r="BX39" s="2166"/>
      <c r="BY39" s="2166"/>
      <c r="BZ39" s="2166"/>
      <c r="CA39" s="2166"/>
      <c r="CB39" s="2166"/>
      <c r="CC39" s="2166"/>
      <c r="CD39" s="2166"/>
      <c r="CE39" s="2166"/>
      <c r="CF39" s="2166"/>
    </row>
    <row r="40" spans="2:84">
      <c r="B40" s="2179" t="s">
        <v>632</v>
      </c>
      <c r="C40" s="2166"/>
      <c r="D40" s="2166"/>
      <c r="E40" s="2166"/>
      <c r="F40" s="2166"/>
      <c r="G40" s="2166"/>
      <c r="H40" s="2166"/>
      <c r="I40" s="2166"/>
      <c r="J40" s="2166"/>
      <c r="K40" s="2166"/>
      <c r="L40" s="2166"/>
      <c r="M40" s="2166"/>
      <c r="N40" s="2166"/>
      <c r="O40" s="2166"/>
      <c r="P40" s="2166"/>
      <c r="Q40" s="2166"/>
      <c r="R40" s="2166"/>
      <c r="S40" s="2166"/>
      <c r="T40" s="2166"/>
      <c r="U40" s="2166"/>
      <c r="V40" s="2166"/>
      <c r="W40" s="2166"/>
      <c r="X40" s="2166"/>
      <c r="Y40" s="2166"/>
      <c r="Z40" s="2166"/>
      <c r="AA40" s="2166"/>
      <c r="AB40" s="2166"/>
      <c r="AC40" s="2166"/>
      <c r="AD40" s="2166"/>
      <c r="AE40" s="2166"/>
      <c r="AF40" s="2166"/>
      <c r="AG40" s="2166"/>
      <c r="AH40" s="2166"/>
      <c r="AI40" s="2166"/>
      <c r="AJ40" s="2166"/>
      <c r="AK40" s="2166"/>
      <c r="AL40" s="2166"/>
      <c r="AM40" s="2166"/>
      <c r="AN40" s="2166"/>
      <c r="AO40" s="2166"/>
      <c r="AP40" s="2166"/>
      <c r="AQ40" s="2166"/>
      <c r="AR40" s="2166"/>
      <c r="AS40" s="2166"/>
      <c r="AT40" s="2166"/>
      <c r="AU40" s="2166"/>
      <c r="AV40" s="2166"/>
      <c r="AW40" s="2166"/>
      <c r="AX40" s="2166"/>
      <c r="AY40" s="2166"/>
      <c r="AZ40" s="2166"/>
      <c r="BA40" s="2166"/>
      <c r="BB40" s="2166"/>
      <c r="BC40" s="2166"/>
      <c r="BD40" s="2166"/>
      <c r="BE40" s="2166"/>
      <c r="BF40" s="2166"/>
      <c r="BG40" s="2166"/>
      <c r="BH40" s="2166"/>
      <c r="BI40" s="2166"/>
      <c r="BJ40" s="2166"/>
      <c r="BK40" s="2166"/>
      <c r="BL40" s="2166"/>
      <c r="BM40" s="2166"/>
      <c r="BN40" s="2166"/>
      <c r="BO40" s="2166"/>
      <c r="BP40" s="2166"/>
      <c r="BQ40" s="2166"/>
      <c r="BR40" s="2166"/>
      <c r="BS40" s="2166"/>
      <c r="BT40" s="2166"/>
      <c r="BU40" s="2166"/>
      <c r="BV40" s="2166"/>
      <c r="BW40" s="2166"/>
      <c r="BX40" s="2166"/>
      <c r="BY40" s="2166"/>
      <c r="BZ40" s="2166"/>
      <c r="CA40" s="2166"/>
      <c r="CB40" s="2166"/>
      <c r="CC40" s="2166"/>
      <c r="CD40" s="2166"/>
      <c r="CE40" s="2166"/>
      <c r="CF40" s="2166"/>
    </row>
    <row r="41" spans="2:84">
      <c r="B41" s="2179" t="s">
        <v>639</v>
      </c>
      <c r="C41" s="2169"/>
      <c r="D41" s="2169"/>
      <c r="E41" s="2169"/>
      <c r="F41" s="2169"/>
      <c r="G41" s="2169"/>
      <c r="H41" s="2169"/>
      <c r="I41" s="2169"/>
      <c r="J41" s="2169"/>
      <c r="K41" s="2169"/>
      <c r="L41" s="2169"/>
      <c r="M41" s="2169"/>
      <c r="N41" s="2169"/>
      <c r="O41" s="2169"/>
      <c r="P41" s="2169"/>
      <c r="Q41" s="2169"/>
      <c r="R41" s="2169"/>
      <c r="S41" s="2169"/>
      <c r="T41" s="2169"/>
      <c r="U41" s="2169"/>
      <c r="V41" s="2169"/>
      <c r="W41" s="2169"/>
      <c r="X41" s="2169"/>
      <c r="Y41" s="2169"/>
      <c r="Z41" s="2169"/>
      <c r="AA41" s="2169"/>
      <c r="AB41" s="2169"/>
      <c r="AC41" s="2169"/>
      <c r="AD41" s="2169"/>
      <c r="AE41" s="2169"/>
      <c r="AF41" s="2169"/>
      <c r="AG41" s="2169"/>
      <c r="AH41" s="2169"/>
      <c r="AI41" s="2169"/>
      <c r="AJ41" s="2169"/>
      <c r="AK41" s="2169"/>
      <c r="AL41" s="2169"/>
      <c r="AM41" s="2169"/>
      <c r="AN41" s="2169"/>
      <c r="AO41" s="2169"/>
      <c r="AP41" s="2169"/>
      <c r="AQ41" s="2169"/>
      <c r="AR41" s="2169"/>
      <c r="AS41" s="2169"/>
      <c r="AT41" s="2169"/>
      <c r="AU41" s="2169"/>
      <c r="AV41" s="2169"/>
      <c r="AW41" s="2169"/>
      <c r="AX41" s="2169"/>
      <c r="AY41" s="2169"/>
      <c r="AZ41" s="2169"/>
      <c r="BA41" s="2169"/>
      <c r="BB41" s="2169"/>
      <c r="BC41" s="2169"/>
      <c r="BD41" s="2169"/>
      <c r="BE41" s="2169"/>
      <c r="BF41" s="2169"/>
      <c r="BG41" s="2169"/>
      <c r="BH41" s="2169"/>
      <c r="BI41" s="2169"/>
      <c r="BJ41" s="2169"/>
      <c r="BK41" s="2169"/>
      <c r="BL41" s="2169"/>
      <c r="BM41" s="2169"/>
      <c r="BN41" s="2169"/>
      <c r="BO41" s="2169"/>
      <c r="BP41" s="2169"/>
      <c r="BQ41" s="2169"/>
      <c r="BR41" s="2169"/>
      <c r="BS41" s="2169"/>
      <c r="BT41" s="2169"/>
      <c r="BU41" s="2169"/>
      <c r="BV41" s="2169"/>
      <c r="BW41" s="2169"/>
      <c r="BX41" s="2169"/>
      <c r="BY41" s="2169"/>
      <c r="BZ41" s="2169"/>
      <c r="CA41" s="2169"/>
      <c r="CB41" s="2169"/>
      <c r="CC41" s="2169"/>
      <c r="CD41" s="2169"/>
      <c r="CE41" s="2169"/>
      <c r="CF41" s="2169"/>
    </row>
    <row r="42" spans="2:84">
      <c r="B42" s="2180" t="s">
        <v>312</v>
      </c>
      <c r="C42" s="2181"/>
      <c r="D42" s="2181"/>
      <c r="E42" s="2181"/>
      <c r="F42" s="2181"/>
      <c r="G42" s="2181"/>
      <c r="H42" s="2181"/>
      <c r="I42" s="2181"/>
      <c r="J42" s="2181"/>
      <c r="K42" s="2181"/>
      <c r="L42" s="2181"/>
      <c r="M42" s="2181"/>
      <c r="N42" s="2181"/>
      <c r="O42" s="2181"/>
      <c r="P42" s="2181"/>
      <c r="Q42" s="2181"/>
      <c r="R42" s="2181"/>
      <c r="S42" s="2181"/>
      <c r="T42" s="2181"/>
      <c r="U42" s="2181"/>
      <c r="V42" s="2181"/>
      <c r="W42" s="2181"/>
      <c r="X42" s="2181"/>
      <c r="Y42" s="2181"/>
      <c r="Z42" s="2181"/>
      <c r="AA42" s="2181"/>
      <c r="AB42" s="2181"/>
      <c r="AC42" s="2181"/>
      <c r="AD42" s="2181"/>
      <c r="AE42" s="2181"/>
      <c r="AF42" s="2181"/>
      <c r="AG42" s="2181"/>
      <c r="AH42" s="2181"/>
      <c r="AI42" s="2181"/>
      <c r="AJ42" s="2181"/>
      <c r="AK42" s="2181"/>
      <c r="AL42" s="2181"/>
      <c r="AM42" s="2181"/>
      <c r="AN42" s="2181"/>
      <c r="AO42" s="2181"/>
      <c r="AP42" s="2181"/>
      <c r="AQ42" s="2181"/>
      <c r="AR42" s="2181"/>
      <c r="AS42" s="2181"/>
      <c r="AT42" s="2181"/>
      <c r="AU42" s="2181"/>
      <c r="AV42" s="2181"/>
      <c r="AW42" s="2181"/>
      <c r="AX42" s="2181"/>
      <c r="AY42" s="2181"/>
      <c r="AZ42" s="2181"/>
      <c r="BA42" s="2181"/>
      <c r="BB42" s="2181"/>
      <c r="BC42" s="2181"/>
      <c r="BD42" s="2181"/>
      <c r="BE42" s="2181"/>
      <c r="BF42" s="2181"/>
      <c r="BG42" s="2181"/>
      <c r="BH42" s="2181"/>
      <c r="BI42" s="2181"/>
      <c r="BJ42" s="2181"/>
      <c r="BK42" s="2181"/>
      <c r="BL42" s="2181"/>
      <c r="BM42" s="2181"/>
      <c r="BN42" s="2181"/>
      <c r="BO42" s="2181"/>
      <c r="BP42" s="2181"/>
      <c r="BQ42" s="2181"/>
      <c r="BR42" s="2181"/>
      <c r="BS42" s="2181"/>
      <c r="BT42" s="2181"/>
      <c r="BU42" s="2181"/>
      <c r="BV42" s="2181"/>
      <c r="BW42" s="2181"/>
      <c r="BX42" s="2181"/>
      <c r="BY42" s="2181"/>
      <c r="BZ42" s="2181"/>
      <c r="CA42" s="2181"/>
      <c r="CB42" s="2181"/>
      <c r="CC42" s="2181"/>
      <c r="CD42" s="2181"/>
      <c r="CE42" s="2181"/>
      <c r="CF42" s="2181"/>
    </row>
    <row r="43" spans="2:84">
      <c r="B43" s="2179" t="s">
        <v>451</v>
      </c>
      <c r="C43" s="2166">
        <v>0</v>
      </c>
      <c r="D43" s="2166">
        <v>0</v>
      </c>
      <c r="E43" s="2166">
        <v>0</v>
      </c>
      <c r="F43" s="2166">
        <v>164.96</v>
      </c>
      <c r="G43" s="2166">
        <v>0</v>
      </c>
      <c r="H43" s="2166">
        <v>0</v>
      </c>
      <c r="I43" s="2166">
        <v>1428.7372916666668</v>
      </c>
      <c r="J43" s="2166">
        <v>0</v>
      </c>
      <c r="K43" s="2166">
        <v>0</v>
      </c>
      <c r="L43" s="2166">
        <v>0</v>
      </c>
      <c r="M43" s="2166">
        <v>1314.3290208333333</v>
      </c>
      <c r="N43" s="2166">
        <v>0</v>
      </c>
      <c r="O43" s="2166">
        <v>165.33</v>
      </c>
      <c r="P43" s="2166">
        <v>0</v>
      </c>
      <c r="Q43" s="2166">
        <v>579.78</v>
      </c>
      <c r="R43" s="2166">
        <v>0</v>
      </c>
      <c r="S43" s="2166">
        <v>0</v>
      </c>
      <c r="T43" s="2166">
        <v>0</v>
      </c>
      <c r="U43" s="2166">
        <v>0</v>
      </c>
      <c r="V43" s="2166">
        <v>0</v>
      </c>
      <c r="W43" s="2166">
        <v>325</v>
      </c>
      <c r="X43" s="2166">
        <v>333.33</v>
      </c>
      <c r="Y43" s="2166">
        <v>0</v>
      </c>
      <c r="Z43" s="2166">
        <v>0</v>
      </c>
      <c r="AA43" s="2166">
        <v>0</v>
      </c>
      <c r="AB43" s="2166">
        <v>0</v>
      </c>
      <c r="AC43" s="2166">
        <v>0</v>
      </c>
      <c r="AD43" s="2166">
        <v>0</v>
      </c>
      <c r="AE43" s="2166">
        <v>0</v>
      </c>
      <c r="AF43" s="2166">
        <v>0</v>
      </c>
      <c r="AG43" s="2166">
        <v>0</v>
      </c>
      <c r="AH43" s="2166">
        <v>0</v>
      </c>
      <c r="AI43" s="2166">
        <v>0</v>
      </c>
      <c r="AJ43" s="2166">
        <v>0</v>
      </c>
      <c r="AK43" s="2166">
        <v>348.4</v>
      </c>
      <c r="AL43" s="2166">
        <v>0</v>
      </c>
      <c r="AM43" s="2166">
        <v>0</v>
      </c>
      <c r="AN43" s="2166">
        <v>0</v>
      </c>
      <c r="AO43" s="2166">
        <v>62.45</v>
      </c>
      <c r="AP43" s="2166">
        <v>0</v>
      </c>
      <c r="AQ43" s="2166">
        <v>300</v>
      </c>
      <c r="AR43" s="2166">
        <v>0</v>
      </c>
      <c r="AS43" s="2166">
        <v>0</v>
      </c>
      <c r="AT43" s="2166">
        <v>0</v>
      </c>
      <c r="AU43" s="2166">
        <v>0</v>
      </c>
      <c r="AV43" s="2166">
        <v>0</v>
      </c>
      <c r="AW43" s="2166">
        <v>0</v>
      </c>
      <c r="AX43" s="2166">
        <v>333.46</v>
      </c>
      <c r="AY43" s="2166">
        <v>0</v>
      </c>
      <c r="AZ43" s="2166">
        <v>261.3</v>
      </c>
      <c r="BA43" s="2166">
        <v>0</v>
      </c>
      <c r="BB43" s="2166">
        <v>0</v>
      </c>
      <c r="BC43" s="2166">
        <v>0</v>
      </c>
      <c r="BD43" s="2166">
        <v>75</v>
      </c>
      <c r="BE43" s="2166">
        <v>83.33</v>
      </c>
      <c r="BF43" s="2166">
        <v>0</v>
      </c>
      <c r="BG43" s="2166">
        <v>0</v>
      </c>
      <c r="BH43" s="2166">
        <v>0</v>
      </c>
      <c r="BI43" s="2166">
        <v>0</v>
      </c>
      <c r="BJ43" s="2166">
        <v>0</v>
      </c>
      <c r="BK43" s="2166">
        <v>0</v>
      </c>
      <c r="BL43" s="2166">
        <v>0</v>
      </c>
      <c r="BM43" s="2166">
        <v>0</v>
      </c>
      <c r="BN43" s="2166">
        <v>0</v>
      </c>
      <c r="BO43" s="2166">
        <v>0</v>
      </c>
      <c r="BP43" s="2166">
        <v>0</v>
      </c>
      <c r="BQ43" s="2166">
        <v>0</v>
      </c>
      <c r="BR43" s="2166">
        <v>266.67</v>
      </c>
      <c r="BS43" s="2166">
        <v>0</v>
      </c>
      <c r="BT43" s="2166">
        <v>0</v>
      </c>
      <c r="BU43" s="2166">
        <v>0</v>
      </c>
      <c r="BV43" s="2166">
        <v>0</v>
      </c>
      <c r="BW43" s="2166">
        <v>0</v>
      </c>
      <c r="BX43" s="2166">
        <v>0</v>
      </c>
      <c r="BY43" s="2166">
        <v>0</v>
      </c>
      <c r="BZ43" s="2166">
        <v>0</v>
      </c>
      <c r="CA43" s="2166">
        <v>0</v>
      </c>
      <c r="CB43" s="2166">
        <v>0</v>
      </c>
      <c r="CC43" s="2166">
        <v>0</v>
      </c>
      <c r="CD43" s="2166">
        <v>0</v>
      </c>
      <c r="CE43" s="2166">
        <v>0</v>
      </c>
      <c r="CF43" s="2166">
        <v>0</v>
      </c>
    </row>
    <row r="44" spans="2:84">
      <c r="B44" s="2178" t="s">
        <v>593</v>
      </c>
      <c r="C44" s="2169">
        <v>0</v>
      </c>
      <c r="D44" s="2169">
        <v>0</v>
      </c>
      <c r="E44" s="2169">
        <v>0</v>
      </c>
      <c r="F44" s="2169">
        <v>0</v>
      </c>
      <c r="G44" s="2169">
        <v>0</v>
      </c>
      <c r="H44" s="2169">
        <v>0</v>
      </c>
      <c r="I44" s="2169">
        <v>1549.3660416666667</v>
      </c>
      <c r="J44" s="2169">
        <v>0</v>
      </c>
      <c r="K44" s="2169">
        <v>0</v>
      </c>
      <c r="L44" s="2169">
        <v>0</v>
      </c>
      <c r="M44" s="2169">
        <v>0</v>
      </c>
      <c r="N44" s="2169">
        <v>0</v>
      </c>
      <c r="O44" s="2169">
        <v>0</v>
      </c>
      <c r="P44" s="2169">
        <v>0</v>
      </c>
      <c r="Q44" s="2169">
        <v>0</v>
      </c>
      <c r="R44" s="2169">
        <v>827.36422500000003</v>
      </c>
      <c r="S44" s="2169">
        <v>0</v>
      </c>
      <c r="T44" s="2169">
        <v>0</v>
      </c>
      <c r="U44" s="2169">
        <v>0</v>
      </c>
      <c r="V44" s="2169">
        <v>0</v>
      </c>
      <c r="W44" s="2169">
        <v>0</v>
      </c>
      <c r="X44" s="2169">
        <v>0</v>
      </c>
      <c r="Y44" s="2169">
        <v>0</v>
      </c>
      <c r="Z44" s="2169">
        <v>0</v>
      </c>
      <c r="AA44" s="2169">
        <v>0</v>
      </c>
      <c r="AB44" s="2169">
        <v>0</v>
      </c>
      <c r="AC44" s="2169">
        <v>0</v>
      </c>
      <c r="AD44" s="2169">
        <v>0</v>
      </c>
      <c r="AE44" s="2169">
        <v>0</v>
      </c>
      <c r="AF44" s="2169">
        <v>0</v>
      </c>
      <c r="AG44" s="2169">
        <v>0</v>
      </c>
      <c r="AH44" s="2169">
        <v>0</v>
      </c>
      <c r="AI44" s="2169">
        <v>0</v>
      </c>
      <c r="AJ44" s="2169">
        <v>0</v>
      </c>
      <c r="AK44" s="2169">
        <v>0</v>
      </c>
      <c r="AL44" s="2169">
        <v>0</v>
      </c>
      <c r="AM44" s="2169">
        <v>0</v>
      </c>
      <c r="AN44" s="2169">
        <v>0</v>
      </c>
      <c r="AO44" s="2169">
        <v>0</v>
      </c>
      <c r="AP44" s="2169">
        <v>0</v>
      </c>
      <c r="AQ44" s="2169">
        <v>0</v>
      </c>
      <c r="AR44" s="2169">
        <v>0</v>
      </c>
      <c r="AS44" s="2169">
        <v>0</v>
      </c>
      <c r="AT44" s="2169">
        <v>0</v>
      </c>
      <c r="AU44" s="2169">
        <v>0</v>
      </c>
      <c r="AV44" s="2169">
        <v>0</v>
      </c>
      <c r="AW44" s="2169">
        <v>0</v>
      </c>
      <c r="AX44" s="2169">
        <v>0</v>
      </c>
      <c r="AY44" s="2169">
        <v>0</v>
      </c>
      <c r="AZ44" s="2169">
        <v>0</v>
      </c>
      <c r="BA44" s="2169">
        <v>0</v>
      </c>
      <c r="BB44" s="2169">
        <v>0</v>
      </c>
      <c r="BC44" s="2169">
        <v>0</v>
      </c>
      <c r="BD44" s="2169">
        <v>0</v>
      </c>
      <c r="BE44" s="2169">
        <v>0</v>
      </c>
      <c r="BF44" s="2169">
        <v>0</v>
      </c>
      <c r="BG44" s="2169">
        <v>0</v>
      </c>
      <c r="BH44" s="2169">
        <v>0</v>
      </c>
      <c r="BI44" s="2169">
        <v>0</v>
      </c>
      <c r="BJ44" s="2169">
        <v>0</v>
      </c>
      <c r="BK44" s="2169">
        <v>0</v>
      </c>
      <c r="BL44" s="2169">
        <v>0</v>
      </c>
      <c r="BM44" s="2169">
        <v>0</v>
      </c>
      <c r="BN44" s="2169">
        <v>0</v>
      </c>
      <c r="BO44" s="2169">
        <v>0</v>
      </c>
      <c r="BP44" s="2169">
        <v>0</v>
      </c>
      <c r="BQ44" s="2169">
        <v>0</v>
      </c>
      <c r="BR44" s="2169">
        <v>0</v>
      </c>
      <c r="BS44" s="2169">
        <v>0</v>
      </c>
      <c r="BT44" s="2169">
        <v>0</v>
      </c>
      <c r="BU44" s="2169">
        <v>0</v>
      </c>
      <c r="BV44" s="2169">
        <v>0</v>
      </c>
      <c r="BW44" s="2169">
        <v>0</v>
      </c>
      <c r="BX44" s="2169">
        <v>0</v>
      </c>
      <c r="BY44" s="2169">
        <v>0</v>
      </c>
      <c r="BZ44" s="2169">
        <v>0</v>
      </c>
      <c r="CA44" s="2169">
        <v>0</v>
      </c>
      <c r="CB44" s="2169">
        <v>0</v>
      </c>
      <c r="CC44" s="2169">
        <v>0</v>
      </c>
      <c r="CD44" s="2169">
        <v>0</v>
      </c>
      <c r="CE44" s="2169">
        <v>0</v>
      </c>
      <c r="CF44" s="2169">
        <v>0</v>
      </c>
    </row>
    <row r="45" spans="2:84">
      <c r="B45" s="2179" t="s">
        <v>603</v>
      </c>
      <c r="C45" s="2166"/>
      <c r="D45" s="2166"/>
      <c r="E45" s="2166"/>
      <c r="F45" s="2166"/>
      <c r="G45" s="2166"/>
      <c r="H45" s="2166"/>
      <c r="I45" s="2166"/>
      <c r="J45" s="2166"/>
      <c r="K45" s="2166"/>
      <c r="L45" s="2166"/>
      <c r="M45" s="2166"/>
      <c r="N45" s="2166"/>
      <c r="O45" s="2166"/>
      <c r="P45" s="2166"/>
      <c r="Q45" s="2166"/>
      <c r="R45" s="2166"/>
      <c r="S45" s="2166"/>
      <c r="T45" s="2166"/>
      <c r="U45" s="2166"/>
      <c r="V45" s="2166"/>
      <c r="W45" s="2166"/>
      <c r="X45" s="2166"/>
      <c r="Y45" s="2166"/>
      <c r="Z45" s="2166"/>
      <c r="AA45" s="2166"/>
      <c r="AB45" s="2166"/>
      <c r="AC45" s="2166"/>
      <c r="AD45" s="2166"/>
      <c r="AE45" s="2166"/>
      <c r="AF45" s="2166"/>
      <c r="AG45" s="2166"/>
      <c r="AH45" s="2166"/>
      <c r="AI45" s="2166"/>
      <c r="AJ45" s="2166"/>
      <c r="AK45" s="2166"/>
      <c r="AL45" s="2166"/>
      <c r="AM45" s="2166"/>
      <c r="AN45" s="2166"/>
      <c r="AO45" s="2166"/>
      <c r="AP45" s="2166"/>
      <c r="AQ45" s="2166"/>
      <c r="AR45" s="2166"/>
      <c r="AS45" s="2166"/>
      <c r="AT45" s="2166"/>
      <c r="AU45" s="2166"/>
      <c r="AV45" s="2166"/>
      <c r="AW45" s="2166"/>
      <c r="AX45" s="2166"/>
      <c r="AY45" s="2166"/>
      <c r="AZ45" s="2166"/>
      <c r="BA45" s="2166"/>
      <c r="BB45" s="2166"/>
      <c r="BC45" s="2166"/>
      <c r="BD45" s="2166"/>
      <c r="BE45" s="2166"/>
      <c r="BF45" s="2166"/>
      <c r="BG45" s="2166"/>
      <c r="BH45" s="2166"/>
      <c r="BI45" s="2166"/>
      <c r="BJ45" s="2166"/>
      <c r="BK45" s="2166"/>
      <c r="BL45" s="2166"/>
      <c r="BM45" s="2166"/>
      <c r="BN45" s="2166"/>
      <c r="BO45" s="2166"/>
      <c r="BP45" s="2166"/>
      <c r="BQ45" s="2166"/>
      <c r="BR45" s="2166"/>
      <c r="BS45" s="2166"/>
      <c r="BT45" s="2166"/>
      <c r="BU45" s="2166"/>
      <c r="BV45" s="2166"/>
      <c r="BW45" s="2166"/>
      <c r="BX45" s="2166"/>
      <c r="BY45" s="2166"/>
      <c r="BZ45" s="2166"/>
      <c r="CA45" s="2166"/>
      <c r="CB45" s="2166"/>
      <c r="CC45" s="2166"/>
      <c r="CD45" s="2166"/>
      <c r="CE45" s="2166"/>
      <c r="CF45" s="2166"/>
    </row>
    <row r="46" spans="2:84">
      <c r="B46" s="2179" t="s">
        <v>607</v>
      </c>
      <c r="C46" s="2166"/>
      <c r="D46" s="2166"/>
      <c r="E46" s="2166"/>
      <c r="F46" s="2166"/>
      <c r="G46" s="2166"/>
      <c r="H46" s="2166"/>
      <c r="I46" s="2166"/>
      <c r="J46" s="2166"/>
      <c r="K46" s="2166"/>
      <c r="L46" s="2166"/>
      <c r="M46" s="2166"/>
      <c r="N46" s="2166"/>
      <c r="O46" s="2166"/>
      <c r="P46" s="2166"/>
      <c r="Q46" s="2166"/>
      <c r="R46" s="2166"/>
      <c r="S46" s="2166"/>
      <c r="T46" s="2166"/>
      <c r="U46" s="2166"/>
      <c r="V46" s="2166"/>
      <c r="W46" s="2166"/>
      <c r="X46" s="2166"/>
      <c r="Y46" s="2166"/>
      <c r="Z46" s="2166"/>
      <c r="AA46" s="2166"/>
      <c r="AB46" s="2166"/>
      <c r="AC46" s="2166"/>
      <c r="AD46" s="2166"/>
      <c r="AE46" s="2166"/>
      <c r="AF46" s="2166"/>
      <c r="AG46" s="2166"/>
      <c r="AH46" s="2166"/>
      <c r="AI46" s="2166"/>
      <c r="AJ46" s="2166"/>
      <c r="AK46" s="2166"/>
      <c r="AL46" s="2166"/>
      <c r="AM46" s="2166"/>
      <c r="AN46" s="2166"/>
      <c r="AO46" s="2166"/>
      <c r="AP46" s="2166"/>
      <c r="AQ46" s="2166"/>
      <c r="AR46" s="2166"/>
      <c r="AS46" s="2166"/>
      <c r="AT46" s="2166"/>
      <c r="AU46" s="2166"/>
      <c r="AV46" s="2166"/>
      <c r="AW46" s="2166"/>
      <c r="AX46" s="2166"/>
      <c r="AY46" s="2166"/>
      <c r="AZ46" s="2166"/>
      <c r="BA46" s="2166"/>
      <c r="BB46" s="2166"/>
      <c r="BC46" s="2166"/>
      <c r="BD46" s="2166"/>
      <c r="BE46" s="2166"/>
      <c r="BF46" s="2166"/>
      <c r="BG46" s="2166"/>
      <c r="BH46" s="2166"/>
      <c r="BI46" s="2166"/>
      <c r="BJ46" s="2166"/>
      <c r="BK46" s="2166"/>
      <c r="BL46" s="2166"/>
      <c r="BM46" s="2166"/>
      <c r="BN46" s="2166"/>
      <c r="BO46" s="2166"/>
      <c r="BP46" s="2166"/>
      <c r="BQ46" s="2166"/>
      <c r="BR46" s="2166"/>
      <c r="BS46" s="2166"/>
      <c r="BT46" s="2166"/>
      <c r="BU46" s="2166"/>
      <c r="BV46" s="2166"/>
      <c r="BW46" s="2166"/>
      <c r="BX46" s="2166"/>
      <c r="BY46" s="2166"/>
      <c r="BZ46" s="2166"/>
      <c r="CA46" s="2166"/>
      <c r="CB46" s="2166"/>
      <c r="CC46" s="2166"/>
      <c r="CD46" s="2166"/>
      <c r="CE46" s="2166"/>
      <c r="CF46" s="2166"/>
    </row>
    <row r="47" spans="2:84">
      <c r="B47" s="2179" t="s">
        <v>610</v>
      </c>
      <c r="C47" s="2166"/>
      <c r="D47" s="2166"/>
      <c r="E47" s="2166"/>
      <c r="F47" s="2166"/>
      <c r="G47" s="2166"/>
      <c r="H47" s="2166"/>
      <c r="I47" s="2166"/>
      <c r="J47" s="2166"/>
      <c r="K47" s="2166"/>
      <c r="L47" s="2166"/>
      <c r="M47" s="2166"/>
      <c r="N47" s="2166"/>
      <c r="O47" s="2166"/>
      <c r="P47" s="2166"/>
      <c r="Q47" s="2166"/>
      <c r="R47" s="2166"/>
      <c r="S47" s="2166"/>
      <c r="T47" s="2166"/>
      <c r="U47" s="2166"/>
      <c r="V47" s="2166"/>
      <c r="W47" s="2166"/>
      <c r="X47" s="2166"/>
      <c r="Y47" s="2166"/>
      <c r="Z47" s="2166"/>
      <c r="AA47" s="2166"/>
      <c r="AB47" s="2166"/>
      <c r="AC47" s="2166"/>
      <c r="AD47" s="2166"/>
      <c r="AE47" s="2166"/>
      <c r="AF47" s="2166"/>
      <c r="AG47" s="2166"/>
      <c r="AH47" s="2166"/>
      <c r="AI47" s="2166"/>
      <c r="AJ47" s="2166"/>
      <c r="AK47" s="2166"/>
      <c r="AL47" s="2166"/>
      <c r="AM47" s="2166"/>
      <c r="AN47" s="2166"/>
      <c r="AO47" s="2166"/>
      <c r="AP47" s="2166"/>
      <c r="AQ47" s="2166"/>
      <c r="AR47" s="2166"/>
      <c r="AS47" s="2166"/>
      <c r="AT47" s="2166"/>
      <c r="AU47" s="2166"/>
      <c r="AV47" s="2166"/>
      <c r="AW47" s="2166"/>
      <c r="AX47" s="2166"/>
      <c r="AY47" s="2166"/>
      <c r="AZ47" s="2166"/>
      <c r="BA47" s="2166"/>
      <c r="BB47" s="2166"/>
      <c r="BC47" s="2166"/>
      <c r="BD47" s="2166"/>
      <c r="BE47" s="2166"/>
      <c r="BF47" s="2166"/>
      <c r="BG47" s="2166"/>
      <c r="BH47" s="2166"/>
      <c r="BI47" s="2166"/>
      <c r="BJ47" s="2166"/>
      <c r="BK47" s="2166"/>
      <c r="BL47" s="2166"/>
      <c r="BM47" s="2166"/>
      <c r="BN47" s="2166"/>
      <c r="BO47" s="2166"/>
      <c r="BP47" s="2166"/>
      <c r="BQ47" s="2166"/>
      <c r="BR47" s="2166"/>
      <c r="BS47" s="2166"/>
      <c r="BT47" s="2166"/>
      <c r="BU47" s="2166"/>
      <c r="BV47" s="2166"/>
      <c r="BW47" s="2166"/>
      <c r="BX47" s="2166"/>
      <c r="BY47" s="2166"/>
      <c r="BZ47" s="2166"/>
      <c r="CA47" s="2166"/>
      <c r="CB47" s="2166"/>
      <c r="CC47" s="2166"/>
      <c r="CD47" s="2166"/>
      <c r="CE47" s="2166"/>
      <c r="CF47" s="2166"/>
    </row>
    <row r="48" spans="2:84">
      <c r="B48" s="2179" t="s">
        <v>615</v>
      </c>
      <c r="C48" s="2166"/>
      <c r="D48" s="2166"/>
      <c r="E48" s="2166"/>
      <c r="F48" s="2166"/>
      <c r="G48" s="2166"/>
      <c r="H48" s="2166"/>
      <c r="I48" s="2166"/>
      <c r="J48" s="2166"/>
      <c r="K48" s="2166"/>
      <c r="L48" s="2166"/>
      <c r="M48" s="2166"/>
      <c r="N48" s="2166"/>
      <c r="O48" s="2166"/>
      <c r="P48" s="2166"/>
      <c r="Q48" s="2166"/>
      <c r="R48" s="2166"/>
      <c r="S48" s="2166"/>
      <c r="T48" s="2166"/>
      <c r="U48" s="2166"/>
      <c r="V48" s="2166"/>
      <c r="W48" s="2166"/>
      <c r="X48" s="2166"/>
      <c r="Y48" s="2166"/>
      <c r="Z48" s="2166"/>
      <c r="AA48" s="2166"/>
      <c r="AB48" s="2166"/>
      <c r="AC48" s="2166"/>
      <c r="AD48" s="2166"/>
      <c r="AE48" s="2166"/>
      <c r="AF48" s="2166"/>
      <c r="AG48" s="2166"/>
      <c r="AH48" s="2166"/>
      <c r="AI48" s="2166"/>
      <c r="AJ48" s="2166"/>
      <c r="AK48" s="2166"/>
      <c r="AL48" s="2166"/>
      <c r="AM48" s="2166"/>
      <c r="AN48" s="2166"/>
      <c r="AO48" s="2166"/>
      <c r="AP48" s="2166"/>
      <c r="AQ48" s="2166"/>
      <c r="AR48" s="2166"/>
      <c r="AS48" s="2166"/>
      <c r="AT48" s="2166"/>
      <c r="AU48" s="2166"/>
      <c r="AV48" s="2166"/>
      <c r="AW48" s="2166"/>
      <c r="AX48" s="2166"/>
      <c r="AY48" s="2166"/>
      <c r="AZ48" s="2166"/>
      <c r="BA48" s="2166"/>
      <c r="BB48" s="2166"/>
      <c r="BC48" s="2166"/>
      <c r="BD48" s="2166"/>
      <c r="BE48" s="2166"/>
      <c r="BF48" s="2166"/>
      <c r="BG48" s="2166"/>
      <c r="BH48" s="2166"/>
      <c r="BI48" s="2166"/>
      <c r="BJ48" s="2166"/>
      <c r="BK48" s="2166"/>
      <c r="BL48" s="2166"/>
      <c r="BM48" s="2166"/>
      <c r="BN48" s="2166"/>
      <c r="BO48" s="2166"/>
      <c r="BP48" s="2166"/>
      <c r="BQ48" s="2166"/>
      <c r="BR48" s="2166"/>
      <c r="BS48" s="2166"/>
      <c r="BT48" s="2166"/>
      <c r="BU48" s="2166"/>
      <c r="BV48" s="2166"/>
      <c r="BW48" s="2166"/>
      <c r="BX48" s="2166"/>
      <c r="BY48" s="2166"/>
      <c r="BZ48" s="2166"/>
      <c r="CA48" s="2166"/>
      <c r="CB48" s="2166"/>
      <c r="CC48" s="2166"/>
      <c r="CD48" s="2166"/>
      <c r="CE48" s="2166"/>
      <c r="CF48" s="2166"/>
    </row>
    <row r="49" spans="2:84">
      <c r="B49" s="2179" t="s">
        <v>617</v>
      </c>
      <c r="C49" s="2166"/>
      <c r="D49" s="2166"/>
      <c r="E49" s="2166"/>
      <c r="F49" s="2166"/>
      <c r="G49" s="2166"/>
      <c r="H49" s="2166"/>
      <c r="I49" s="2166"/>
      <c r="J49" s="2166"/>
      <c r="K49" s="2166"/>
      <c r="L49" s="2166"/>
      <c r="M49" s="2166"/>
      <c r="N49" s="2166"/>
      <c r="O49" s="2166"/>
      <c r="P49" s="2166"/>
      <c r="Q49" s="2166"/>
      <c r="R49" s="2166"/>
      <c r="S49" s="2166"/>
      <c r="T49" s="2166"/>
      <c r="U49" s="2166"/>
      <c r="V49" s="2166"/>
      <c r="W49" s="2166"/>
      <c r="X49" s="2166"/>
      <c r="Y49" s="2166"/>
      <c r="Z49" s="2166"/>
      <c r="AA49" s="2166"/>
      <c r="AB49" s="2166"/>
      <c r="AC49" s="2166"/>
      <c r="AD49" s="2166"/>
      <c r="AE49" s="2166"/>
      <c r="AF49" s="2166"/>
      <c r="AG49" s="2166"/>
      <c r="AH49" s="2166"/>
      <c r="AI49" s="2166"/>
      <c r="AJ49" s="2166"/>
      <c r="AK49" s="2166"/>
      <c r="AL49" s="2166"/>
      <c r="AM49" s="2166"/>
      <c r="AN49" s="2166"/>
      <c r="AO49" s="2166"/>
      <c r="AP49" s="2166"/>
      <c r="AQ49" s="2166"/>
      <c r="AR49" s="2166"/>
      <c r="AS49" s="2166"/>
      <c r="AT49" s="2166"/>
      <c r="AU49" s="2166"/>
      <c r="AV49" s="2166"/>
      <c r="AW49" s="2166"/>
      <c r="AX49" s="2166"/>
      <c r="AY49" s="2166"/>
      <c r="AZ49" s="2166"/>
      <c r="BA49" s="2166"/>
      <c r="BB49" s="2166"/>
      <c r="BC49" s="2166"/>
      <c r="BD49" s="2166"/>
      <c r="BE49" s="2166"/>
      <c r="BF49" s="2166"/>
      <c r="BG49" s="2166"/>
      <c r="BH49" s="2166"/>
      <c r="BI49" s="2166"/>
      <c r="BJ49" s="2166"/>
      <c r="BK49" s="2166"/>
      <c r="BL49" s="2166"/>
      <c r="BM49" s="2166"/>
      <c r="BN49" s="2166"/>
      <c r="BO49" s="2166"/>
      <c r="BP49" s="2166"/>
      <c r="BQ49" s="2166"/>
      <c r="BR49" s="2166"/>
      <c r="BS49" s="2166"/>
      <c r="BT49" s="2166"/>
      <c r="BU49" s="2166"/>
      <c r="BV49" s="2166"/>
      <c r="BW49" s="2166"/>
      <c r="BX49" s="2166"/>
      <c r="BY49" s="2166"/>
      <c r="BZ49" s="2166"/>
      <c r="CA49" s="2166"/>
      <c r="CB49" s="2166"/>
      <c r="CC49" s="2166"/>
      <c r="CD49" s="2166"/>
      <c r="CE49" s="2166"/>
      <c r="CF49" s="2166"/>
    </row>
    <row r="50" spans="2:84">
      <c r="B50" s="2179" t="s">
        <v>622</v>
      </c>
      <c r="C50" s="2166"/>
      <c r="D50" s="2166"/>
      <c r="E50" s="2166"/>
      <c r="F50" s="2166"/>
      <c r="G50" s="2166"/>
      <c r="H50" s="2166"/>
      <c r="I50" s="2166"/>
      <c r="J50" s="2166"/>
      <c r="K50" s="2166"/>
      <c r="L50" s="2166"/>
      <c r="M50" s="2166"/>
      <c r="N50" s="2166"/>
      <c r="O50" s="2166"/>
      <c r="P50" s="2166"/>
      <c r="Q50" s="2166"/>
      <c r="R50" s="2166"/>
      <c r="S50" s="2166"/>
      <c r="T50" s="2166"/>
      <c r="U50" s="2166"/>
      <c r="V50" s="2166"/>
      <c r="W50" s="2166"/>
      <c r="X50" s="2166"/>
      <c r="Y50" s="2166"/>
      <c r="Z50" s="2166"/>
      <c r="AA50" s="2166"/>
      <c r="AB50" s="2166"/>
      <c r="AC50" s="2166"/>
      <c r="AD50" s="2166"/>
      <c r="AE50" s="2166"/>
      <c r="AF50" s="2166"/>
      <c r="AG50" s="2166"/>
      <c r="AH50" s="2166"/>
      <c r="AI50" s="2166"/>
      <c r="AJ50" s="2166"/>
      <c r="AK50" s="2166"/>
      <c r="AL50" s="2166"/>
      <c r="AM50" s="2166"/>
      <c r="AN50" s="2166"/>
      <c r="AO50" s="2166"/>
      <c r="AP50" s="2166"/>
      <c r="AQ50" s="2166"/>
      <c r="AR50" s="2166"/>
      <c r="AS50" s="2166"/>
      <c r="AT50" s="2166"/>
      <c r="AU50" s="2166"/>
      <c r="AV50" s="2166"/>
      <c r="AW50" s="2166"/>
      <c r="AX50" s="2166"/>
      <c r="AY50" s="2166"/>
      <c r="AZ50" s="2166"/>
      <c r="BA50" s="2166"/>
      <c r="BB50" s="2166"/>
      <c r="BC50" s="2166"/>
      <c r="BD50" s="2166"/>
      <c r="BE50" s="2166"/>
      <c r="BF50" s="2166"/>
      <c r="BG50" s="2166"/>
      <c r="BH50" s="2166"/>
      <c r="BI50" s="2166"/>
      <c r="BJ50" s="2166"/>
      <c r="BK50" s="2166"/>
      <c r="BL50" s="2166"/>
      <c r="BM50" s="2166"/>
      <c r="BN50" s="2166"/>
      <c r="BO50" s="2166"/>
      <c r="BP50" s="2166"/>
      <c r="BQ50" s="2166"/>
      <c r="BR50" s="2166"/>
      <c r="BS50" s="2166"/>
      <c r="BT50" s="2166"/>
      <c r="BU50" s="2166"/>
      <c r="BV50" s="2166"/>
      <c r="BW50" s="2166"/>
      <c r="BX50" s="2166"/>
      <c r="BY50" s="2166"/>
      <c r="BZ50" s="2166"/>
      <c r="CA50" s="2166"/>
      <c r="CB50" s="2166"/>
      <c r="CC50" s="2166"/>
      <c r="CD50" s="2166"/>
      <c r="CE50" s="2166"/>
      <c r="CF50" s="2166"/>
    </row>
    <row r="51" spans="2:84">
      <c r="B51" s="2179" t="s">
        <v>1178</v>
      </c>
      <c r="C51" s="2166"/>
      <c r="D51" s="2166"/>
      <c r="E51" s="2166"/>
      <c r="F51" s="2166"/>
      <c r="G51" s="2166"/>
      <c r="H51" s="2166"/>
      <c r="I51" s="2166"/>
      <c r="J51" s="2166"/>
      <c r="K51" s="2166"/>
      <c r="L51" s="2166"/>
      <c r="M51" s="2166"/>
      <c r="N51" s="2166"/>
      <c r="O51" s="2166"/>
      <c r="P51" s="2166"/>
      <c r="Q51" s="2166"/>
      <c r="R51" s="2166"/>
      <c r="S51" s="2166"/>
      <c r="T51" s="2166"/>
      <c r="U51" s="2166"/>
      <c r="V51" s="2166"/>
      <c r="W51" s="2166"/>
      <c r="X51" s="2166"/>
      <c r="Y51" s="2166"/>
      <c r="Z51" s="2166"/>
      <c r="AA51" s="2166"/>
      <c r="AB51" s="2166"/>
      <c r="AC51" s="2166"/>
      <c r="AD51" s="2166"/>
      <c r="AE51" s="2166"/>
      <c r="AF51" s="2166"/>
      <c r="AG51" s="2166"/>
      <c r="AH51" s="2166"/>
      <c r="AI51" s="2166"/>
      <c r="AJ51" s="2166"/>
      <c r="AK51" s="2166"/>
      <c r="AL51" s="2166"/>
      <c r="AM51" s="2166"/>
      <c r="AN51" s="2166"/>
      <c r="AO51" s="2166"/>
      <c r="AP51" s="2166"/>
      <c r="AQ51" s="2166"/>
      <c r="AR51" s="2166"/>
      <c r="AS51" s="2166"/>
      <c r="AT51" s="2166"/>
      <c r="AU51" s="2166"/>
      <c r="AV51" s="2166"/>
      <c r="AW51" s="2166"/>
      <c r="AX51" s="2166"/>
      <c r="AY51" s="2166"/>
      <c r="AZ51" s="2166"/>
      <c r="BA51" s="2166"/>
      <c r="BB51" s="2166"/>
      <c r="BC51" s="2166"/>
      <c r="BD51" s="2166"/>
      <c r="BE51" s="2166"/>
      <c r="BF51" s="2166"/>
      <c r="BG51" s="2166"/>
      <c r="BH51" s="2166"/>
      <c r="BI51" s="2166"/>
      <c r="BJ51" s="2166"/>
      <c r="BK51" s="2166"/>
      <c r="BL51" s="2166"/>
      <c r="BM51" s="2166"/>
      <c r="BN51" s="2166"/>
      <c r="BO51" s="2166"/>
      <c r="BP51" s="2166"/>
      <c r="BQ51" s="2166"/>
      <c r="BR51" s="2166"/>
      <c r="BS51" s="2166"/>
      <c r="BT51" s="2166"/>
      <c r="BU51" s="2166"/>
      <c r="BV51" s="2166"/>
      <c r="BW51" s="2166"/>
      <c r="BX51" s="2166"/>
      <c r="BY51" s="2166"/>
      <c r="BZ51" s="2166"/>
      <c r="CA51" s="2166"/>
      <c r="CB51" s="2166"/>
      <c r="CC51" s="2166"/>
      <c r="CD51" s="2166"/>
      <c r="CE51" s="2166"/>
      <c r="CF51" s="2166"/>
    </row>
    <row r="52" spans="2:84">
      <c r="B52" s="2179" t="s">
        <v>627</v>
      </c>
      <c r="C52" s="2166"/>
      <c r="D52" s="2166"/>
      <c r="E52" s="2166"/>
      <c r="F52" s="2166"/>
      <c r="G52" s="2166"/>
      <c r="H52" s="2166"/>
      <c r="I52" s="2166"/>
      <c r="J52" s="2166"/>
      <c r="K52" s="2166"/>
      <c r="L52" s="2166"/>
      <c r="M52" s="2166"/>
      <c r="N52" s="2166"/>
      <c r="O52" s="2166"/>
      <c r="P52" s="2166"/>
      <c r="Q52" s="2166"/>
      <c r="R52" s="2166"/>
      <c r="S52" s="2166"/>
      <c r="T52" s="2166"/>
      <c r="U52" s="2166"/>
      <c r="V52" s="2166"/>
      <c r="W52" s="2166"/>
      <c r="X52" s="2166"/>
      <c r="Y52" s="2166"/>
      <c r="Z52" s="2166"/>
      <c r="AA52" s="2166"/>
      <c r="AB52" s="2166"/>
      <c r="AC52" s="2166"/>
      <c r="AD52" s="2166"/>
      <c r="AE52" s="2166"/>
      <c r="AF52" s="2166"/>
      <c r="AG52" s="2166"/>
      <c r="AH52" s="2166"/>
      <c r="AI52" s="2166"/>
      <c r="AJ52" s="2166"/>
      <c r="AK52" s="2166"/>
      <c r="AL52" s="2166"/>
      <c r="AM52" s="2166"/>
      <c r="AN52" s="2166"/>
      <c r="AO52" s="2166"/>
      <c r="AP52" s="2166"/>
      <c r="AQ52" s="2166"/>
      <c r="AR52" s="2166"/>
      <c r="AS52" s="2166"/>
      <c r="AT52" s="2166"/>
      <c r="AU52" s="2166"/>
      <c r="AV52" s="2166"/>
      <c r="AW52" s="2166"/>
      <c r="AX52" s="2166"/>
      <c r="AY52" s="2166"/>
      <c r="AZ52" s="2166"/>
      <c r="BA52" s="2166"/>
      <c r="BB52" s="2166"/>
      <c r="BC52" s="2166"/>
      <c r="BD52" s="2166"/>
      <c r="BE52" s="2166"/>
      <c r="BF52" s="2166"/>
      <c r="BG52" s="2166"/>
      <c r="BH52" s="2166"/>
      <c r="BI52" s="2166"/>
      <c r="BJ52" s="2166"/>
      <c r="BK52" s="2166"/>
      <c r="BL52" s="2166"/>
      <c r="BM52" s="2166"/>
      <c r="BN52" s="2166"/>
      <c r="BO52" s="2166"/>
      <c r="BP52" s="2166"/>
      <c r="BQ52" s="2166"/>
      <c r="BR52" s="2166"/>
      <c r="BS52" s="2166"/>
      <c r="BT52" s="2166"/>
      <c r="BU52" s="2166"/>
      <c r="BV52" s="2166"/>
      <c r="BW52" s="2166"/>
      <c r="BX52" s="2166"/>
      <c r="BY52" s="2166"/>
      <c r="BZ52" s="2166"/>
      <c r="CA52" s="2166"/>
      <c r="CB52" s="2166"/>
      <c r="CC52" s="2166"/>
      <c r="CD52" s="2166"/>
      <c r="CE52" s="2166"/>
      <c r="CF52" s="2166"/>
    </row>
    <row r="53" spans="2:84">
      <c r="B53" s="2179" t="s">
        <v>632</v>
      </c>
      <c r="C53" s="2166"/>
      <c r="D53" s="2166"/>
      <c r="E53" s="2166"/>
      <c r="F53" s="2166"/>
      <c r="G53" s="2166"/>
      <c r="H53" s="2166"/>
      <c r="I53" s="2166"/>
      <c r="J53" s="2166"/>
      <c r="K53" s="2166"/>
      <c r="L53" s="2166"/>
      <c r="M53" s="2166"/>
      <c r="N53" s="2166"/>
      <c r="O53" s="2166"/>
      <c r="P53" s="2166"/>
      <c r="Q53" s="2166"/>
      <c r="R53" s="2166"/>
      <c r="S53" s="2166"/>
      <c r="T53" s="2166"/>
      <c r="U53" s="2166"/>
      <c r="V53" s="2166"/>
      <c r="W53" s="2166"/>
      <c r="X53" s="2166"/>
      <c r="Y53" s="2166"/>
      <c r="Z53" s="2166"/>
      <c r="AA53" s="2166"/>
      <c r="AB53" s="2166"/>
      <c r="AC53" s="2166"/>
      <c r="AD53" s="2166"/>
      <c r="AE53" s="2166"/>
      <c r="AF53" s="2166"/>
      <c r="AG53" s="2166"/>
      <c r="AH53" s="2166"/>
      <c r="AI53" s="2166"/>
      <c r="AJ53" s="2166"/>
      <c r="AK53" s="2166"/>
      <c r="AL53" s="2166"/>
      <c r="AM53" s="2166"/>
      <c r="AN53" s="2166"/>
      <c r="AO53" s="2166"/>
      <c r="AP53" s="2166"/>
      <c r="AQ53" s="2166"/>
      <c r="AR53" s="2166"/>
      <c r="AS53" s="2166"/>
      <c r="AT53" s="2166"/>
      <c r="AU53" s="2166"/>
      <c r="AV53" s="2166"/>
      <c r="AW53" s="2166"/>
      <c r="AX53" s="2166"/>
      <c r="AY53" s="2166"/>
      <c r="AZ53" s="2166"/>
      <c r="BA53" s="2166"/>
      <c r="BB53" s="2166"/>
      <c r="BC53" s="2166"/>
      <c r="BD53" s="2166"/>
      <c r="BE53" s="2166"/>
      <c r="BF53" s="2166"/>
      <c r="BG53" s="2166"/>
      <c r="BH53" s="2166"/>
      <c r="BI53" s="2166"/>
      <c r="BJ53" s="2166"/>
      <c r="BK53" s="2166"/>
      <c r="BL53" s="2166"/>
      <c r="BM53" s="2166"/>
      <c r="BN53" s="2166"/>
      <c r="BO53" s="2166"/>
      <c r="BP53" s="2166"/>
      <c r="BQ53" s="2166"/>
      <c r="BR53" s="2166"/>
      <c r="BS53" s="2166"/>
      <c r="BT53" s="2166"/>
      <c r="BU53" s="2166"/>
      <c r="BV53" s="2166"/>
      <c r="BW53" s="2166"/>
      <c r="BX53" s="2166"/>
      <c r="BY53" s="2166"/>
      <c r="BZ53" s="2166"/>
      <c r="CA53" s="2166"/>
      <c r="CB53" s="2166"/>
      <c r="CC53" s="2166"/>
      <c r="CD53" s="2166"/>
      <c r="CE53" s="2166"/>
      <c r="CF53" s="2166"/>
    </row>
    <row r="54" spans="2:84">
      <c r="B54" s="2179" t="s">
        <v>639</v>
      </c>
      <c r="C54" s="2169"/>
      <c r="D54" s="2169"/>
      <c r="E54" s="2169"/>
      <c r="F54" s="2169"/>
      <c r="G54" s="2169"/>
      <c r="H54" s="2169"/>
      <c r="I54" s="2169"/>
      <c r="J54" s="2169"/>
      <c r="K54" s="2169"/>
      <c r="L54" s="2169"/>
      <c r="M54" s="2169"/>
      <c r="N54" s="2169"/>
      <c r="O54" s="2169"/>
      <c r="P54" s="2169"/>
      <c r="Q54" s="2169"/>
      <c r="R54" s="2169"/>
      <c r="S54" s="2169"/>
      <c r="T54" s="2169"/>
      <c r="U54" s="2169"/>
      <c r="V54" s="2169"/>
      <c r="W54" s="2169"/>
      <c r="X54" s="2169"/>
      <c r="Y54" s="2169"/>
      <c r="Z54" s="2169"/>
      <c r="AA54" s="2169"/>
      <c r="AB54" s="2169"/>
      <c r="AC54" s="2169"/>
      <c r="AD54" s="2169"/>
      <c r="AE54" s="2169"/>
      <c r="AF54" s="2169"/>
      <c r="AG54" s="2169"/>
      <c r="AH54" s="2169"/>
      <c r="AI54" s="2169"/>
      <c r="AJ54" s="2169"/>
      <c r="AK54" s="2169"/>
      <c r="AL54" s="2169"/>
      <c r="AM54" s="2169"/>
      <c r="AN54" s="2169"/>
      <c r="AO54" s="2169"/>
      <c r="AP54" s="2169"/>
      <c r="AQ54" s="2169"/>
      <c r="AR54" s="2169"/>
      <c r="AS54" s="2169"/>
      <c r="AT54" s="2169"/>
      <c r="AU54" s="2169"/>
      <c r="AV54" s="2169"/>
      <c r="AW54" s="2169"/>
      <c r="AX54" s="2169"/>
      <c r="AY54" s="2169"/>
      <c r="AZ54" s="2169"/>
      <c r="BA54" s="2169"/>
      <c r="BB54" s="2169"/>
      <c r="BC54" s="2169"/>
      <c r="BD54" s="2169"/>
      <c r="BE54" s="2169"/>
      <c r="BF54" s="2169"/>
      <c r="BG54" s="2169"/>
      <c r="BH54" s="2169"/>
      <c r="BI54" s="2169"/>
      <c r="BJ54" s="2169"/>
      <c r="BK54" s="2169"/>
      <c r="BL54" s="2169"/>
      <c r="BM54" s="2169"/>
      <c r="BN54" s="2169"/>
      <c r="BO54" s="2169"/>
      <c r="BP54" s="2169"/>
      <c r="BQ54" s="2169"/>
      <c r="BR54" s="2169"/>
      <c r="BS54" s="2169"/>
      <c r="BT54" s="2169"/>
      <c r="BU54" s="2169"/>
      <c r="BV54" s="2169"/>
      <c r="BW54" s="2169"/>
      <c r="BX54" s="2169"/>
      <c r="BY54" s="2169"/>
      <c r="BZ54" s="2169"/>
      <c r="CA54" s="2169"/>
      <c r="CB54" s="2169"/>
      <c r="CC54" s="2169"/>
      <c r="CD54" s="2169"/>
      <c r="CE54" s="2169"/>
      <c r="CF54" s="2169"/>
    </row>
    <row r="55" spans="2:84">
      <c r="B55" s="2180" t="s">
        <v>1185</v>
      </c>
      <c r="C55" s="2181"/>
      <c r="D55" s="2181"/>
      <c r="E55" s="2181"/>
      <c r="F55" s="2181"/>
      <c r="G55" s="2181"/>
      <c r="H55" s="2181"/>
      <c r="I55" s="2181"/>
      <c r="J55" s="2181"/>
      <c r="K55" s="2181"/>
      <c r="L55" s="2181"/>
      <c r="M55" s="2181"/>
      <c r="N55" s="2181"/>
      <c r="O55" s="2181"/>
      <c r="P55" s="2181"/>
      <c r="Q55" s="2181"/>
      <c r="R55" s="2181"/>
      <c r="S55" s="2181"/>
      <c r="T55" s="2181"/>
      <c r="U55" s="2181"/>
      <c r="V55" s="2181"/>
      <c r="W55" s="2181"/>
      <c r="X55" s="2181"/>
      <c r="Y55" s="2181"/>
      <c r="Z55" s="2181"/>
      <c r="AA55" s="2181"/>
      <c r="AB55" s="2181"/>
      <c r="AC55" s="2181"/>
      <c r="AD55" s="2181"/>
      <c r="AE55" s="2181"/>
      <c r="AF55" s="2181"/>
      <c r="AG55" s="2181"/>
      <c r="AH55" s="2181"/>
      <c r="AI55" s="2181"/>
      <c r="AJ55" s="2181"/>
      <c r="AK55" s="2181"/>
      <c r="AL55" s="2181"/>
      <c r="AM55" s="2181"/>
      <c r="AN55" s="2181"/>
      <c r="AO55" s="2181"/>
      <c r="AP55" s="2181"/>
      <c r="AQ55" s="2181"/>
      <c r="AR55" s="2181"/>
      <c r="AS55" s="2181"/>
      <c r="AT55" s="2181"/>
      <c r="AU55" s="2181"/>
      <c r="AV55" s="2181"/>
      <c r="AW55" s="2181"/>
      <c r="AX55" s="2181"/>
      <c r="AY55" s="2181"/>
      <c r="AZ55" s="2181"/>
      <c r="BA55" s="2181"/>
      <c r="BB55" s="2181"/>
      <c r="BC55" s="2181"/>
      <c r="BD55" s="2181"/>
      <c r="BE55" s="2181"/>
      <c r="BF55" s="2181"/>
      <c r="BG55" s="2181"/>
      <c r="BH55" s="2181"/>
      <c r="BI55" s="2181"/>
      <c r="BJ55" s="2181"/>
      <c r="BK55" s="2181"/>
      <c r="BL55" s="2181"/>
      <c r="BM55" s="2181"/>
      <c r="BN55" s="2181"/>
      <c r="BO55" s="2181"/>
      <c r="BP55" s="2181"/>
      <c r="BQ55" s="2181"/>
      <c r="BR55" s="2181"/>
      <c r="BS55" s="2181"/>
      <c r="BT55" s="2181"/>
      <c r="BU55" s="2181"/>
      <c r="BV55" s="2181"/>
      <c r="BW55" s="2181"/>
      <c r="BX55" s="2181"/>
      <c r="BY55" s="2181"/>
      <c r="BZ55" s="2181"/>
      <c r="CA55" s="2181"/>
      <c r="CB55" s="2181"/>
      <c r="CC55" s="2181"/>
      <c r="CD55" s="2181"/>
      <c r="CE55" s="2181"/>
      <c r="CF55" s="2181"/>
    </row>
    <row r="56" spans="2:84">
      <c r="B56" s="2179" t="s">
        <v>451</v>
      </c>
      <c r="C56" s="2166">
        <v>0</v>
      </c>
      <c r="D56" s="2166">
        <v>0</v>
      </c>
      <c r="E56" s="2166">
        <v>0</v>
      </c>
      <c r="F56" s="2166">
        <v>0</v>
      </c>
      <c r="G56" s="2166">
        <v>0</v>
      </c>
      <c r="H56" s="2166">
        <v>0</v>
      </c>
      <c r="I56" s="2166">
        <v>0</v>
      </c>
      <c r="J56" s="2166">
        <v>0</v>
      </c>
      <c r="K56" s="2166">
        <v>0</v>
      </c>
      <c r="L56" s="2166">
        <v>0</v>
      </c>
      <c r="M56" s="2166">
        <v>0</v>
      </c>
      <c r="N56" s="2166">
        <v>0</v>
      </c>
      <c r="O56" s="2166">
        <v>0</v>
      </c>
      <c r="P56" s="2166">
        <v>0</v>
      </c>
      <c r="Q56" s="2166">
        <v>0</v>
      </c>
      <c r="R56" s="2166">
        <v>0</v>
      </c>
      <c r="S56" s="2166">
        <v>0</v>
      </c>
      <c r="T56" s="2166">
        <v>0</v>
      </c>
      <c r="U56" s="2166">
        <v>0</v>
      </c>
      <c r="V56" s="2166">
        <v>0</v>
      </c>
      <c r="W56" s="2166">
        <v>0</v>
      </c>
      <c r="X56" s="2166">
        <v>0</v>
      </c>
      <c r="Y56" s="2166">
        <v>0</v>
      </c>
      <c r="Z56" s="2166">
        <v>0</v>
      </c>
      <c r="AA56" s="2166">
        <v>0</v>
      </c>
      <c r="AB56" s="2166">
        <v>0</v>
      </c>
      <c r="AC56" s="2166">
        <v>0</v>
      </c>
      <c r="AD56" s="2166">
        <v>0</v>
      </c>
      <c r="AE56" s="2166">
        <v>0</v>
      </c>
      <c r="AF56" s="2166">
        <v>0</v>
      </c>
      <c r="AG56" s="2166">
        <v>0</v>
      </c>
      <c r="AH56" s="2166">
        <v>0</v>
      </c>
      <c r="AI56" s="2166">
        <v>0</v>
      </c>
      <c r="AJ56" s="2166">
        <v>0</v>
      </c>
      <c r="AK56" s="2166">
        <v>0</v>
      </c>
      <c r="AL56" s="2166">
        <v>0</v>
      </c>
      <c r="AM56" s="2166">
        <v>0</v>
      </c>
      <c r="AN56" s="2166">
        <v>0</v>
      </c>
      <c r="AO56" s="2166">
        <v>0</v>
      </c>
      <c r="AP56" s="2166">
        <v>0</v>
      </c>
      <c r="AQ56" s="2166">
        <v>0</v>
      </c>
      <c r="AR56" s="2166">
        <v>0</v>
      </c>
      <c r="AS56" s="2166">
        <v>0</v>
      </c>
      <c r="AT56" s="2166">
        <v>0</v>
      </c>
      <c r="AU56" s="2166">
        <v>0</v>
      </c>
      <c r="AV56" s="2166">
        <v>0</v>
      </c>
      <c r="AW56" s="2166">
        <v>0</v>
      </c>
      <c r="AX56" s="2166">
        <v>0</v>
      </c>
      <c r="AY56" s="2166">
        <v>200</v>
      </c>
      <c r="AZ56" s="2166">
        <v>0</v>
      </c>
      <c r="BA56" s="2166">
        <v>0</v>
      </c>
      <c r="BB56" s="2166">
        <v>0</v>
      </c>
      <c r="BC56" s="2166">
        <v>0</v>
      </c>
      <c r="BD56" s="2166">
        <v>0</v>
      </c>
      <c r="BE56" s="2166">
        <v>0</v>
      </c>
      <c r="BF56" s="2166">
        <v>0</v>
      </c>
      <c r="BG56" s="2166">
        <v>0</v>
      </c>
      <c r="BH56" s="2166">
        <v>0</v>
      </c>
      <c r="BI56" s="2166">
        <v>0</v>
      </c>
      <c r="BJ56" s="2166">
        <v>0</v>
      </c>
      <c r="BK56" s="2166">
        <v>0</v>
      </c>
      <c r="BL56" s="2166">
        <v>0</v>
      </c>
      <c r="BM56" s="2166">
        <v>0</v>
      </c>
      <c r="BN56" s="2166">
        <v>0</v>
      </c>
      <c r="BO56" s="2166">
        <v>0</v>
      </c>
      <c r="BP56" s="2166">
        <v>0</v>
      </c>
      <c r="BQ56" s="2166">
        <v>0</v>
      </c>
      <c r="BR56" s="2166">
        <v>0</v>
      </c>
      <c r="BS56" s="2166">
        <v>0</v>
      </c>
      <c r="BT56" s="2166">
        <v>0</v>
      </c>
      <c r="BU56" s="2166">
        <v>0</v>
      </c>
      <c r="BV56" s="2166">
        <v>0</v>
      </c>
      <c r="BW56" s="2166">
        <v>0</v>
      </c>
      <c r="BX56" s="2166">
        <v>0</v>
      </c>
      <c r="BY56" s="2166">
        <v>0</v>
      </c>
      <c r="BZ56" s="2166">
        <v>0</v>
      </c>
      <c r="CA56" s="2166">
        <v>0</v>
      </c>
      <c r="CB56" s="2166">
        <v>0</v>
      </c>
      <c r="CC56" s="2166">
        <v>0</v>
      </c>
      <c r="CD56" s="2166">
        <v>0</v>
      </c>
      <c r="CE56" s="2166">
        <v>0</v>
      </c>
      <c r="CF56" s="2166">
        <v>0</v>
      </c>
    </row>
    <row r="57" spans="2:84">
      <c r="B57" s="2178" t="s">
        <v>593</v>
      </c>
      <c r="C57" s="2169">
        <v>0</v>
      </c>
      <c r="D57" s="2169">
        <v>0</v>
      </c>
      <c r="E57" s="2169">
        <v>0</v>
      </c>
      <c r="F57" s="2169">
        <v>0</v>
      </c>
      <c r="G57" s="2169">
        <v>0</v>
      </c>
      <c r="H57" s="2169">
        <v>0</v>
      </c>
      <c r="I57" s="2169">
        <v>0</v>
      </c>
      <c r="J57" s="2169">
        <v>0</v>
      </c>
      <c r="K57" s="2169">
        <v>0</v>
      </c>
      <c r="L57" s="2169">
        <v>0</v>
      </c>
      <c r="M57" s="2169">
        <v>0</v>
      </c>
      <c r="N57" s="2169">
        <v>0</v>
      </c>
      <c r="O57" s="2169">
        <v>0</v>
      </c>
      <c r="P57" s="2169">
        <v>0</v>
      </c>
      <c r="Q57" s="2169">
        <v>0</v>
      </c>
      <c r="R57" s="2169">
        <v>0</v>
      </c>
      <c r="S57" s="2169">
        <v>0</v>
      </c>
      <c r="T57" s="2169">
        <v>0</v>
      </c>
      <c r="U57" s="2169">
        <v>0</v>
      </c>
      <c r="V57" s="2169">
        <v>0</v>
      </c>
      <c r="W57" s="2169">
        <v>0</v>
      </c>
      <c r="X57" s="2169">
        <v>0</v>
      </c>
      <c r="Y57" s="2169">
        <v>0</v>
      </c>
      <c r="Z57" s="2169">
        <v>0</v>
      </c>
      <c r="AA57" s="2169">
        <v>0</v>
      </c>
      <c r="AB57" s="2169">
        <v>0</v>
      </c>
      <c r="AC57" s="2169">
        <v>0</v>
      </c>
      <c r="AD57" s="2169">
        <v>0</v>
      </c>
      <c r="AE57" s="2169">
        <v>0</v>
      </c>
      <c r="AF57" s="2169">
        <v>0</v>
      </c>
      <c r="AG57" s="2169">
        <v>0</v>
      </c>
      <c r="AH57" s="2169">
        <v>0</v>
      </c>
      <c r="AI57" s="2169">
        <v>0</v>
      </c>
      <c r="AJ57" s="2169">
        <v>0</v>
      </c>
      <c r="AK57" s="2169">
        <v>0</v>
      </c>
      <c r="AL57" s="2169">
        <v>0</v>
      </c>
      <c r="AM57" s="2169">
        <v>0</v>
      </c>
      <c r="AN57" s="2169">
        <v>0</v>
      </c>
      <c r="AO57" s="2169">
        <v>0</v>
      </c>
      <c r="AP57" s="2169">
        <v>0</v>
      </c>
      <c r="AQ57" s="2169">
        <v>0</v>
      </c>
      <c r="AR57" s="2169">
        <v>0</v>
      </c>
      <c r="AS57" s="2169">
        <v>0</v>
      </c>
      <c r="AT57" s="2169">
        <v>0</v>
      </c>
      <c r="AU57" s="2169">
        <v>0</v>
      </c>
      <c r="AV57" s="2169">
        <v>0</v>
      </c>
      <c r="AW57" s="2169">
        <v>0</v>
      </c>
      <c r="AX57" s="2169">
        <v>0</v>
      </c>
      <c r="AY57" s="2169">
        <v>140</v>
      </c>
      <c r="AZ57" s="2169">
        <v>0</v>
      </c>
      <c r="BA57" s="2169">
        <v>0</v>
      </c>
      <c r="BB57" s="2169">
        <v>0</v>
      </c>
      <c r="BC57" s="2169">
        <v>0</v>
      </c>
      <c r="BD57" s="2169">
        <v>0</v>
      </c>
      <c r="BE57" s="2169">
        <v>0</v>
      </c>
      <c r="BF57" s="2169">
        <v>0</v>
      </c>
      <c r="BG57" s="2169">
        <v>0</v>
      </c>
      <c r="BH57" s="2169">
        <v>0</v>
      </c>
      <c r="BI57" s="2169">
        <v>0</v>
      </c>
      <c r="BJ57" s="2169">
        <v>0</v>
      </c>
      <c r="BK57" s="2169">
        <v>0</v>
      </c>
      <c r="BL57" s="2169">
        <v>0</v>
      </c>
      <c r="BM57" s="2169">
        <v>0</v>
      </c>
      <c r="BN57" s="2169">
        <v>0</v>
      </c>
      <c r="BO57" s="2169">
        <v>0</v>
      </c>
      <c r="BP57" s="2169">
        <v>0</v>
      </c>
      <c r="BQ57" s="2169">
        <v>0</v>
      </c>
      <c r="BR57" s="2169">
        <v>0</v>
      </c>
      <c r="BS57" s="2169">
        <v>0</v>
      </c>
      <c r="BT57" s="2169">
        <v>0</v>
      </c>
      <c r="BU57" s="2169">
        <v>0</v>
      </c>
      <c r="BV57" s="2169">
        <v>0</v>
      </c>
      <c r="BW57" s="2169">
        <v>0</v>
      </c>
      <c r="BX57" s="2169">
        <v>0</v>
      </c>
      <c r="BY57" s="2169">
        <v>0</v>
      </c>
      <c r="BZ57" s="2169">
        <v>0</v>
      </c>
      <c r="CA57" s="2169">
        <v>0</v>
      </c>
      <c r="CB57" s="2169">
        <v>0</v>
      </c>
      <c r="CC57" s="2169">
        <v>0</v>
      </c>
      <c r="CD57" s="2169">
        <v>0</v>
      </c>
      <c r="CE57" s="2169">
        <v>0</v>
      </c>
      <c r="CF57" s="2169">
        <v>0</v>
      </c>
    </row>
    <row r="58" spans="2:84">
      <c r="B58" s="2179" t="s">
        <v>603</v>
      </c>
      <c r="C58" s="2166">
        <v>0</v>
      </c>
      <c r="D58" s="2166">
        <v>0</v>
      </c>
      <c r="E58" s="2166">
        <v>0</v>
      </c>
      <c r="F58" s="2166">
        <v>0</v>
      </c>
      <c r="G58" s="2166">
        <v>0</v>
      </c>
      <c r="H58" s="2166">
        <v>0</v>
      </c>
      <c r="I58" s="2166">
        <v>0</v>
      </c>
      <c r="J58" s="2166">
        <v>0</v>
      </c>
      <c r="K58" s="2166">
        <v>0</v>
      </c>
      <c r="L58" s="2166">
        <v>0</v>
      </c>
      <c r="M58" s="2166">
        <v>0</v>
      </c>
      <c r="N58" s="2166">
        <v>0</v>
      </c>
      <c r="O58" s="2166">
        <v>0</v>
      </c>
      <c r="P58" s="2166">
        <v>0</v>
      </c>
      <c r="Q58" s="2166">
        <v>0</v>
      </c>
      <c r="R58" s="2166">
        <v>0</v>
      </c>
      <c r="S58" s="2166">
        <v>0</v>
      </c>
      <c r="T58" s="2166">
        <v>0</v>
      </c>
      <c r="U58" s="2166">
        <v>0</v>
      </c>
      <c r="V58" s="2166">
        <v>0</v>
      </c>
      <c r="W58" s="2166">
        <v>0</v>
      </c>
      <c r="X58" s="2166">
        <v>0</v>
      </c>
      <c r="Y58" s="2166">
        <v>0</v>
      </c>
      <c r="Z58" s="2166">
        <v>0</v>
      </c>
      <c r="AA58" s="2166">
        <v>0</v>
      </c>
      <c r="AB58" s="2166">
        <v>0</v>
      </c>
      <c r="AC58" s="2166">
        <v>0</v>
      </c>
      <c r="AD58" s="2166">
        <v>0</v>
      </c>
      <c r="AE58" s="2166">
        <v>0</v>
      </c>
      <c r="AF58" s="2166">
        <v>0</v>
      </c>
      <c r="AG58" s="2166">
        <v>0</v>
      </c>
      <c r="AH58" s="2166">
        <v>0</v>
      </c>
      <c r="AI58" s="2166">
        <v>0</v>
      </c>
      <c r="AJ58" s="2166">
        <v>0</v>
      </c>
      <c r="AK58" s="2166">
        <v>0</v>
      </c>
      <c r="AL58" s="2166">
        <v>0</v>
      </c>
      <c r="AM58" s="2166">
        <v>0</v>
      </c>
      <c r="AN58" s="2166">
        <v>0</v>
      </c>
      <c r="AO58" s="2166">
        <v>0</v>
      </c>
      <c r="AP58" s="2166">
        <v>0</v>
      </c>
      <c r="AQ58" s="2166">
        <v>0</v>
      </c>
      <c r="AR58" s="2166">
        <v>0</v>
      </c>
      <c r="AS58" s="2166">
        <v>0</v>
      </c>
      <c r="AT58" s="2166">
        <v>0</v>
      </c>
      <c r="AU58" s="2166">
        <v>0</v>
      </c>
      <c r="AV58" s="2166">
        <v>0</v>
      </c>
      <c r="AW58" s="2166">
        <v>0</v>
      </c>
      <c r="AX58" s="2166">
        <v>0</v>
      </c>
      <c r="AY58" s="2182">
        <v>200</v>
      </c>
      <c r="AZ58" s="2166">
        <v>0</v>
      </c>
      <c r="BA58" s="2166">
        <v>0</v>
      </c>
      <c r="BB58" s="2166">
        <v>0</v>
      </c>
      <c r="BC58" s="2166">
        <v>0</v>
      </c>
      <c r="BD58" s="2166">
        <v>0</v>
      </c>
      <c r="BE58" s="2166">
        <v>0</v>
      </c>
      <c r="BF58" s="2166">
        <v>0</v>
      </c>
      <c r="BG58" s="2166">
        <v>0</v>
      </c>
      <c r="BH58" s="2166">
        <v>0</v>
      </c>
      <c r="BI58" s="2166">
        <v>0</v>
      </c>
      <c r="BJ58" s="2166">
        <v>0</v>
      </c>
      <c r="BK58" s="2166">
        <v>0</v>
      </c>
      <c r="BL58" s="2166">
        <v>0</v>
      </c>
      <c r="BM58" s="2166">
        <v>0</v>
      </c>
      <c r="BN58" s="2166">
        <v>0</v>
      </c>
      <c r="BO58" s="2166">
        <v>0</v>
      </c>
      <c r="BP58" s="2166">
        <v>0</v>
      </c>
      <c r="BQ58" s="2166">
        <v>0</v>
      </c>
      <c r="BR58" s="2166">
        <v>0</v>
      </c>
      <c r="BS58" s="2166">
        <v>0</v>
      </c>
      <c r="BT58" s="2166">
        <v>0</v>
      </c>
      <c r="BU58" s="2166">
        <v>0</v>
      </c>
      <c r="BV58" s="2166">
        <v>0</v>
      </c>
      <c r="BW58" s="2166">
        <v>0</v>
      </c>
      <c r="BX58" s="2166">
        <v>0</v>
      </c>
      <c r="BY58" s="2166">
        <v>0</v>
      </c>
      <c r="BZ58" s="2166">
        <v>0</v>
      </c>
      <c r="CA58" s="2166">
        <v>0</v>
      </c>
      <c r="CB58" s="2166">
        <v>0</v>
      </c>
      <c r="CC58" s="2166">
        <v>0</v>
      </c>
      <c r="CD58" s="2166">
        <v>0</v>
      </c>
      <c r="CE58" s="2166">
        <v>0</v>
      </c>
      <c r="CF58" s="2166">
        <v>0</v>
      </c>
    </row>
    <row r="59" spans="2:84">
      <c r="B59" s="2179" t="s">
        <v>607</v>
      </c>
      <c r="C59" s="2166">
        <v>0</v>
      </c>
      <c r="D59" s="2166">
        <v>0</v>
      </c>
      <c r="E59" s="2166">
        <v>0</v>
      </c>
      <c r="F59" s="2166">
        <v>0</v>
      </c>
      <c r="G59" s="2166">
        <v>0</v>
      </c>
      <c r="H59" s="2166">
        <v>0</v>
      </c>
      <c r="I59" s="2166">
        <v>0</v>
      </c>
      <c r="J59" s="2166">
        <v>0</v>
      </c>
      <c r="K59" s="2166">
        <v>0</v>
      </c>
      <c r="L59" s="2166">
        <v>0</v>
      </c>
      <c r="M59" s="2166">
        <v>0</v>
      </c>
      <c r="N59" s="2166">
        <v>0</v>
      </c>
      <c r="O59" s="2166">
        <v>0</v>
      </c>
      <c r="P59" s="2166">
        <v>0</v>
      </c>
      <c r="Q59" s="2166">
        <v>0</v>
      </c>
      <c r="R59" s="2166">
        <v>0</v>
      </c>
      <c r="S59" s="2166">
        <v>0</v>
      </c>
      <c r="T59" s="2166">
        <v>0</v>
      </c>
      <c r="U59" s="2166">
        <v>0</v>
      </c>
      <c r="V59" s="2166">
        <v>0</v>
      </c>
      <c r="W59" s="2166">
        <v>0</v>
      </c>
      <c r="X59" s="2166">
        <v>0</v>
      </c>
      <c r="Y59" s="2166">
        <v>0</v>
      </c>
      <c r="Z59" s="2166">
        <v>0</v>
      </c>
      <c r="AA59" s="2166">
        <v>0</v>
      </c>
      <c r="AB59" s="2166">
        <v>0</v>
      </c>
      <c r="AC59" s="2166">
        <v>0</v>
      </c>
      <c r="AD59" s="2166">
        <v>0</v>
      </c>
      <c r="AE59" s="2166">
        <v>0</v>
      </c>
      <c r="AF59" s="2166">
        <v>0</v>
      </c>
      <c r="AG59" s="2166">
        <v>0</v>
      </c>
      <c r="AH59" s="2166">
        <v>0</v>
      </c>
      <c r="AI59" s="2166">
        <v>0</v>
      </c>
      <c r="AJ59" s="2166">
        <v>0</v>
      </c>
      <c r="AK59" s="2166">
        <v>0</v>
      </c>
      <c r="AL59" s="2166">
        <v>0</v>
      </c>
      <c r="AM59" s="2166">
        <v>0</v>
      </c>
      <c r="AN59" s="2166">
        <v>0</v>
      </c>
      <c r="AO59" s="2166">
        <v>0</v>
      </c>
      <c r="AP59" s="2166">
        <v>0</v>
      </c>
      <c r="AQ59" s="2166">
        <v>0</v>
      </c>
      <c r="AR59" s="2166">
        <v>0</v>
      </c>
      <c r="AS59" s="2166">
        <v>0</v>
      </c>
      <c r="AT59" s="2166">
        <v>0</v>
      </c>
      <c r="AU59" s="2166">
        <v>0</v>
      </c>
      <c r="AV59" s="2166">
        <v>0</v>
      </c>
      <c r="AW59" s="2166">
        <v>0</v>
      </c>
      <c r="AX59" s="2166">
        <v>0</v>
      </c>
      <c r="AY59" s="2166">
        <v>200</v>
      </c>
      <c r="AZ59" s="2166">
        <v>0</v>
      </c>
      <c r="BA59" s="2166">
        <v>0</v>
      </c>
      <c r="BB59" s="2166">
        <v>0</v>
      </c>
      <c r="BC59" s="2166">
        <v>0</v>
      </c>
      <c r="BD59" s="2166">
        <v>0</v>
      </c>
      <c r="BE59" s="2166">
        <v>0</v>
      </c>
      <c r="BF59" s="2166">
        <v>0</v>
      </c>
      <c r="BG59" s="2166">
        <v>0</v>
      </c>
      <c r="BH59" s="2166">
        <v>0</v>
      </c>
      <c r="BI59" s="2166">
        <v>0</v>
      </c>
      <c r="BJ59" s="2166">
        <v>0</v>
      </c>
      <c r="BK59" s="2166">
        <v>0</v>
      </c>
      <c r="BL59" s="2166">
        <v>0</v>
      </c>
      <c r="BM59" s="2166">
        <v>0</v>
      </c>
      <c r="BN59" s="2166">
        <v>0</v>
      </c>
      <c r="BO59" s="2166">
        <v>0</v>
      </c>
      <c r="BP59" s="2166">
        <v>0</v>
      </c>
      <c r="BQ59" s="2166">
        <v>0</v>
      </c>
      <c r="BR59" s="2166">
        <v>0</v>
      </c>
      <c r="BS59" s="2166">
        <v>0</v>
      </c>
      <c r="BT59" s="2166">
        <v>0</v>
      </c>
      <c r="BU59" s="2166">
        <v>0</v>
      </c>
      <c r="BV59" s="2166">
        <v>0</v>
      </c>
      <c r="BW59" s="2166">
        <v>0</v>
      </c>
      <c r="BX59" s="2166">
        <v>0</v>
      </c>
      <c r="BY59" s="2166">
        <v>0</v>
      </c>
      <c r="BZ59" s="2166">
        <v>0</v>
      </c>
      <c r="CA59" s="2166">
        <v>0</v>
      </c>
      <c r="CB59" s="2166">
        <v>0</v>
      </c>
      <c r="CC59" s="2166">
        <v>0</v>
      </c>
      <c r="CD59" s="2166">
        <v>0</v>
      </c>
      <c r="CE59" s="2166">
        <v>0</v>
      </c>
      <c r="CF59" s="2166">
        <v>0</v>
      </c>
    </row>
    <row r="60" spans="2:84">
      <c r="B60" s="2179" t="s">
        <v>610</v>
      </c>
      <c r="C60" s="2166">
        <v>0</v>
      </c>
      <c r="D60" s="2166">
        <v>0</v>
      </c>
      <c r="E60" s="2166">
        <v>0</v>
      </c>
      <c r="F60" s="2166">
        <v>0</v>
      </c>
      <c r="G60" s="2166">
        <v>0</v>
      </c>
      <c r="H60" s="2166">
        <v>0</v>
      </c>
      <c r="I60" s="2166">
        <v>0</v>
      </c>
      <c r="J60" s="2166">
        <v>0</v>
      </c>
      <c r="K60" s="2166">
        <v>0</v>
      </c>
      <c r="L60" s="2166">
        <v>0</v>
      </c>
      <c r="M60" s="2166">
        <v>0</v>
      </c>
      <c r="N60" s="2166">
        <v>0</v>
      </c>
      <c r="O60" s="2166">
        <v>0</v>
      </c>
      <c r="P60" s="2166">
        <v>0</v>
      </c>
      <c r="Q60" s="2166">
        <v>0</v>
      </c>
      <c r="R60" s="2166">
        <v>0</v>
      </c>
      <c r="S60" s="2166">
        <v>0</v>
      </c>
      <c r="T60" s="2166">
        <v>0</v>
      </c>
      <c r="U60" s="2166">
        <v>0</v>
      </c>
      <c r="V60" s="2166">
        <v>0</v>
      </c>
      <c r="W60" s="2166">
        <v>0</v>
      </c>
      <c r="X60" s="2166">
        <v>0</v>
      </c>
      <c r="Y60" s="2166">
        <v>0</v>
      </c>
      <c r="Z60" s="2166">
        <v>0</v>
      </c>
      <c r="AA60" s="2166">
        <v>0</v>
      </c>
      <c r="AB60" s="2166">
        <v>0</v>
      </c>
      <c r="AC60" s="2166">
        <v>0</v>
      </c>
      <c r="AD60" s="2166">
        <v>0</v>
      </c>
      <c r="AE60" s="2166">
        <v>0</v>
      </c>
      <c r="AF60" s="2166">
        <v>0</v>
      </c>
      <c r="AG60" s="2166">
        <v>0</v>
      </c>
      <c r="AH60" s="2166">
        <v>0</v>
      </c>
      <c r="AI60" s="2166">
        <v>0</v>
      </c>
      <c r="AJ60" s="2166">
        <v>0</v>
      </c>
      <c r="AK60" s="2166">
        <v>0</v>
      </c>
      <c r="AL60" s="2166">
        <v>0</v>
      </c>
      <c r="AM60" s="2166">
        <v>0</v>
      </c>
      <c r="AN60" s="2166">
        <v>0</v>
      </c>
      <c r="AO60" s="2166">
        <v>0</v>
      </c>
      <c r="AP60" s="2166">
        <v>0</v>
      </c>
      <c r="AQ60" s="2166">
        <v>0</v>
      </c>
      <c r="AR60" s="2166">
        <v>0</v>
      </c>
      <c r="AS60" s="2166">
        <v>0</v>
      </c>
      <c r="AT60" s="2166">
        <v>0</v>
      </c>
      <c r="AU60" s="2166">
        <v>0</v>
      </c>
      <c r="AV60" s="2166">
        <v>0</v>
      </c>
      <c r="AW60" s="2166">
        <v>0</v>
      </c>
      <c r="AX60" s="2166">
        <v>0</v>
      </c>
      <c r="AY60" s="2166">
        <v>200</v>
      </c>
      <c r="AZ60" s="2166">
        <v>0</v>
      </c>
      <c r="BA60" s="2166">
        <v>0</v>
      </c>
      <c r="BB60" s="2166">
        <v>0</v>
      </c>
      <c r="BC60" s="2166">
        <v>0</v>
      </c>
      <c r="BD60" s="2166">
        <v>0</v>
      </c>
      <c r="BE60" s="2166">
        <v>0</v>
      </c>
      <c r="BF60" s="2166">
        <v>0</v>
      </c>
      <c r="BG60" s="2166">
        <v>0</v>
      </c>
      <c r="BH60" s="2166">
        <v>0</v>
      </c>
      <c r="BI60" s="2166">
        <v>0</v>
      </c>
      <c r="BJ60" s="2166">
        <v>0</v>
      </c>
      <c r="BK60" s="2166">
        <v>0</v>
      </c>
      <c r="BL60" s="2166">
        <v>0</v>
      </c>
      <c r="BM60" s="2166">
        <v>0</v>
      </c>
      <c r="BN60" s="2166">
        <v>0</v>
      </c>
      <c r="BO60" s="2166">
        <v>0</v>
      </c>
      <c r="BP60" s="2166">
        <v>0</v>
      </c>
      <c r="BQ60" s="2166">
        <v>0</v>
      </c>
      <c r="BR60" s="2166">
        <v>0</v>
      </c>
      <c r="BS60" s="2166">
        <v>0</v>
      </c>
      <c r="BT60" s="2166">
        <v>0</v>
      </c>
      <c r="BU60" s="2166">
        <v>0</v>
      </c>
      <c r="BV60" s="2166">
        <v>0</v>
      </c>
      <c r="BW60" s="2166">
        <v>0</v>
      </c>
      <c r="BX60" s="2166">
        <v>0</v>
      </c>
      <c r="BY60" s="2166">
        <v>0</v>
      </c>
      <c r="BZ60" s="2166">
        <v>0</v>
      </c>
      <c r="CA60" s="2166">
        <v>0</v>
      </c>
      <c r="CB60" s="2166">
        <v>0</v>
      </c>
      <c r="CC60" s="2166">
        <v>0</v>
      </c>
      <c r="CD60" s="2166">
        <v>0</v>
      </c>
      <c r="CE60" s="2166">
        <v>0</v>
      </c>
      <c r="CF60" s="2166">
        <v>0</v>
      </c>
    </row>
    <row r="61" spans="2:84">
      <c r="B61" s="2179" t="s">
        <v>615</v>
      </c>
      <c r="C61" s="2166">
        <v>0</v>
      </c>
      <c r="D61" s="2166">
        <v>0</v>
      </c>
      <c r="E61" s="2166">
        <v>0</v>
      </c>
      <c r="F61" s="2166">
        <v>0</v>
      </c>
      <c r="G61" s="2166">
        <v>0</v>
      </c>
      <c r="H61" s="2166">
        <v>0</v>
      </c>
      <c r="I61" s="2166">
        <v>0</v>
      </c>
      <c r="J61" s="2166">
        <v>0</v>
      </c>
      <c r="K61" s="2166">
        <v>0</v>
      </c>
      <c r="L61" s="2166">
        <v>0</v>
      </c>
      <c r="M61" s="2166">
        <v>0</v>
      </c>
      <c r="N61" s="2166">
        <v>0</v>
      </c>
      <c r="O61" s="2166">
        <v>0</v>
      </c>
      <c r="P61" s="2166">
        <v>0</v>
      </c>
      <c r="Q61" s="2166">
        <v>0</v>
      </c>
      <c r="R61" s="2166">
        <v>0</v>
      </c>
      <c r="S61" s="2166">
        <v>0</v>
      </c>
      <c r="T61" s="2166">
        <v>0</v>
      </c>
      <c r="U61" s="2166">
        <v>0</v>
      </c>
      <c r="V61" s="2166">
        <v>0</v>
      </c>
      <c r="W61" s="2166">
        <v>0</v>
      </c>
      <c r="X61" s="2166">
        <v>0</v>
      </c>
      <c r="Y61" s="2166">
        <v>0</v>
      </c>
      <c r="Z61" s="2166">
        <v>0</v>
      </c>
      <c r="AA61" s="2166">
        <v>0</v>
      </c>
      <c r="AB61" s="2166">
        <v>0</v>
      </c>
      <c r="AC61" s="2166">
        <v>0</v>
      </c>
      <c r="AD61" s="2166">
        <v>0</v>
      </c>
      <c r="AE61" s="2166">
        <v>0</v>
      </c>
      <c r="AF61" s="2166">
        <v>0</v>
      </c>
      <c r="AG61" s="2166">
        <v>0</v>
      </c>
      <c r="AH61" s="2166">
        <v>0</v>
      </c>
      <c r="AI61" s="2166">
        <v>0</v>
      </c>
      <c r="AJ61" s="2166">
        <v>0</v>
      </c>
      <c r="AK61" s="2166">
        <v>0</v>
      </c>
      <c r="AL61" s="2166">
        <v>0</v>
      </c>
      <c r="AM61" s="2166">
        <v>0</v>
      </c>
      <c r="AN61" s="2166">
        <v>0</v>
      </c>
      <c r="AO61" s="2166">
        <v>0</v>
      </c>
      <c r="AP61" s="2166">
        <v>0</v>
      </c>
      <c r="AQ61" s="2166">
        <v>0</v>
      </c>
      <c r="AR61" s="2166">
        <v>0</v>
      </c>
      <c r="AS61" s="2166">
        <v>0</v>
      </c>
      <c r="AT61" s="2166">
        <v>0</v>
      </c>
      <c r="AU61" s="2166">
        <v>0</v>
      </c>
      <c r="AV61" s="2166">
        <v>0</v>
      </c>
      <c r="AW61" s="2166">
        <v>0</v>
      </c>
      <c r="AX61" s="2166">
        <v>0</v>
      </c>
      <c r="AY61" s="2166">
        <v>200</v>
      </c>
      <c r="AZ61" s="2166">
        <v>0</v>
      </c>
      <c r="BA61" s="2166">
        <v>0</v>
      </c>
      <c r="BB61" s="2166">
        <v>0</v>
      </c>
      <c r="BC61" s="2166">
        <v>0</v>
      </c>
      <c r="BD61" s="2166">
        <v>0</v>
      </c>
      <c r="BE61" s="2166">
        <v>0</v>
      </c>
      <c r="BF61" s="2166">
        <v>0</v>
      </c>
      <c r="BG61" s="2166">
        <v>0</v>
      </c>
      <c r="BH61" s="2166">
        <v>0</v>
      </c>
      <c r="BI61" s="2166">
        <v>0</v>
      </c>
      <c r="BJ61" s="2166">
        <v>0</v>
      </c>
      <c r="BK61" s="2166">
        <v>0</v>
      </c>
      <c r="BL61" s="2166">
        <v>0</v>
      </c>
      <c r="BM61" s="2166">
        <v>0</v>
      </c>
      <c r="BN61" s="2166">
        <v>0</v>
      </c>
      <c r="BO61" s="2166">
        <v>0</v>
      </c>
      <c r="BP61" s="2166">
        <v>0</v>
      </c>
      <c r="BQ61" s="2166">
        <v>0</v>
      </c>
      <c r="BR61" s="2166">
        <v>0</v>
      </c>
      <c r="BS61" s="2166">
        <v>0</v>
      </c>
      <c r="BT61" s="2166">
        <v>0</v>
      </c>
      <c r="BU61" s="2166">
        <v>0</v>
      </c>
      <c r="BV61" s="2166">
        <v>0</v>
      </c>
      <c r="BW61" s="2166">
        <v>0</v>
      </c>
      <c r="BX61" s="2166">
        <v>0</v>
      </c>
      <c r="BY61" s="2166">
        <v>0</v>
      </c>
      <c r="BZ61" s="2166">
        <v>0</v>
      </c>
      <c r="CA61" s="2166">
        <v>0</v>
      </c>
      <c r="CB61" s="2166">
        <v>0</v>
      </c>
      <c r="CC61" s="2166">
        <v>0</v>
      </c>
      <c r="CD61" s="2166">
        <v>0</v>
      </c>
      <c r="CE61" s="2166">
        <v>0</v>
      </c>
      <c r="CF61" s="2166">
        <v>0</v>
      </c>
    </row>
    <row r="62" spans="2:84">
      <c r="B62" s="2179" t="s">
        <v>617</v>
      </c>
      <c r="C62" s="2166">
        <v>0</v>
      </c>
      <c r="D62" s="2166">
        <v>0</v>
      </c>
      <c r="E62" s="2166">
        <v>0</v>
      </c>
      <c r="F62" s="2166">
        <v>0</v>
      </c>
      <c r="G62" s="2166">
        <v>0</v>
      </c>
      <c r="H62" s="2166">
        <v>0</v>
      </c>
      <c r="I62" s="2166">
        <v>0</v>
      </c>
      <c r="J62" s="2166">
        <v>0</v>
      </c>
      <c r="K62" s="2166">
        <v>0</v>
      </c>
      <c r="L62" s="2166">
        <v>0</v>
      </c>
      <c r="M62" s="2166">
        <v>0</v>
      </c>
      <c r="N62" s="2166">
        <v>0</v>
      </c>
      <c r="O62" s="2166">
        <v>0</v>
      </c>
      <c r="P62" s="2166">
        <v>0</v>
      </c>
      <c r="Q62" s="2166">
        <v>0</v>
      </c>
      <c r="R62" s="2166">
        <v>0</v>
      </c>
      <c r="S62" s="2166">
        <v>0</v>
      </c>
      <c r="T62" s="2166">
        <v>0</v>
      </c>
      <c r="U62" s="2166">
        <v>0</v>
      </c>
      <c r="V62" s="2166">
        <v>0</v>
      </c>
      <c r="W62" s="2166">
        <v>0</v>
      </c>
      <c r="X62" s="2166">
        <v>0</v>
      </c>
      <c r="Y62" s="2166">
        <v>0</v>
      </c>
      <c r="Z62" s="2166">
        <v>0</v>
      </c>
      <c r="AA62" s="2166">
        <v>0</v>
      </c>
      <c r="AB62" s="2166">
        <v>0</v>
      </c>
      <c r="AC62" s="2166">
        <v>0</v>
      </c>
      <c r="AD62" s="2166">
        <v>0</v>
      </c>
      <c r="AE62" s="2166">
        <v>0</v>
      </c>
      <c r="AF62" s="2166">
        <v>0</v>
      </c>
      <c r="AG62" s="2166">
        <v>0</v>
      </c>
      <c r="AH62" s="2166">
        <v>0</v>
      </c>
      <c r="AI62" s="2166">
        <v>0</v>
      </c>
      <c r="AJ62" s="2166">
        <v>0</v>
      </c>
      <c r="AK62" s="2166">
        <v>0</v>
      </c>
      <c r="AL62" s="2166">
        <v>0</v>
      </c>
      <c r="AM62" s="2166">
        <v>0</v>
      </c>
      <c r="AN62" s="2166">
        <v>0</v>
      </c>
      <c r="AO62" s="2166">
        <v>0</v>
      </c>
      <c r="AP62" s="2166">
        <v>0</v>
      </c>
      <c r="AQ62" s="2166">
        <v>0</v>
      </c>
      <c r="AR62" s="2166">
        <v>0</v>
      </c>
      <c r="AS62" s="2166">
        <v>0</v>
      </c>
      <c r="AT62" s="2166">
        <v>0</v>
      </c>
      <c r="AU62" s="2166">
        <v>0</v>
      </c>
      <c r="AV62" s="2166">
        <v>0</v>
      </c>
      <c r="AW62" s="2166">
        <v>0</v>
      </c>
      <c r="AX62" s="2166">
        <v>0</v>
      </c>
      <c r="AY62" s="2166">
        <v>200</v>
      </c>
      <c r="AZ62" s="2166">
        <v>0</v>
      </c>
      <c r="BA62" s="2166">
        <v>0</v>
      </c>
      <c r="BB62" s="2166">
        <v>0</v>
      </c>
      <c r="BC62" s="2166">
        <v>0</v>
      </c>
      <c r="BD62" s="2166">
        <v>0</v>
      </c>
      <c r="BE62" s="2166">
        <v>0</v>
      </c>
      <c r="BF62" s="2166">
        <v>0</v>
      </c>
      <c r="BG62" s="2166">
        <v>0</v>
      </c>
      <c r="BH62" s="2166">
        <v>0</v>
      </c>
      <c r="BI62" s="2166">
        <v>0</v>
      </c>
      <c r="BJ62" s="2166">
        <v>0</v>
      </c>
      <c r="BK62" s="2166">
        <v>0</v>
      </c>
      <c r="BL62" s="2166">
        <v>0</v>
      </c>
      <c r="BM62" s="2166">
        <v>0</v>
      </c>
      <c r="BN62" s="2166">
        <v>0</v>
      </c>
      <c r="BO62" s="2166">
        <v>0</v>
      </c>
      <c r="BP62" s="2166">
        <v>0</v>
      </c>
      <c r="BQ62" s="2166">
        <v>0</v>
      </c>
      <c r="BR62" s="2166">
        <v>0</v>
      </c>
      <c r="BS62" s="2166">
        <v>0</v>
      </c>
      <c r="BT62" s="2166">
        <v>0</v>
      </c>
      <c r="BU62" s="2166">
        <v>0</v>
      </c>
      <c r="BV62" s="2166">
        <v>0</v>
      </c>
      <c r="BW62" s="2166">
        <v>0</v>
      </c>
      <c r="BX62" s="2166">
        <v>0</v>
      </c>
      <c r="BY62" s="2166">
        <v>0</v>
      </c>
      <c r="BZ62" s="2166">
        <v>0</v>
      </c>
      <c r="CA62" s="2166">
        <v>0</v>
      </c>
      <c r="CB62" s="2166">
        <v>0</v>
      </c>
      <c r="CC62" s="2166">
        <v>0</v>
      </c>
      <c r="CD62" s="2166">
        <v>0</v>
      </c>
      <c r="CE62" s="2166">
        <v>0</v>
      </c>
      <c r="CF62" s="2166">
        <v>0</v>
      </c>
    </row>
    <row r="63" spans="2:84">
      <c r="B63" s="2179" t="s">
        <v>622</v>
      </c>
      <c r="C63" s="2166">
        <v>0</v>
      </c>
      <c r="D63" s="2166">
        <v>0</v>
      </c>
      <c r="E63" s="2166">
        <v>0</v>
      </c>
      <c r="F63" s="2166">
        <v>0</v>
      </c>
      <c r="G63" s="2166">
        <v>0</v>
      </c>
      <c r="H63" s="2166">
        <v>0</v>
      </c>
      <c r="I63" s="2166">
        <v>0</v>
      </c>
      <c r="J63" s="2166">
        <v>0</v>
      </c>
      <c r="K63" s="2166">
        <v>0</v>
      </c>
      <c r="L63" s="2166">
        <v>0</v>
      </c>
      <c r="M63" s="2166">
        <v>0</v>
      </c>
      <c r="N63" s="2166">
        <v>0</v>
      </c>
      <c r="O63" s="2166">
        <v>0</v>
      </c>
      <c r="P63" s="2166">
        <v>0</v>
      </c>
      <c r="Q63" s="2166">
        <v>0</v>
      </c>
      <c r="R63" s="2166">
        <v>0</v>
      </c>
      <c r="S63" s="2166">
        <v>0</v>
      </c>
      <c r="T63" s="2166">
        <v>0</v>
      </c>
      <c r="U63" s="2166">
        <v>0</v>
      </c>
      <c r="V63" s="2166">
        <v>0</v>
      </c>
      <c r="W63" s="2166">
        <v>0</v>
      </c>
      <c r="X63" s="2166">
        <v>0</v>
      </c>
      <c r="Y63" s="2166">
        <v>0</v>
      </c>
      <c r="Z63" s="2166">
        <v>0</v>
      </c>
      <c r="AA63" s="2166">
        <v>0</v>
      </c>
      <c r="AB63" s="2166">
        <v>0</v>
      </c>
      <c r="AC63" s="2166">
        <v>0</v>
      </c>
      <c r="AD63" s="2166">
        <v>0</v>
      </c>
      <c r="AE63" s="2166">
        <v>0</v>
      </c>
      <c r="AF63" s="2166">
        <v>0</v>
      </c>
      <c r="AG63" s="2166">
        <v>0</v>
      </c>
      <c r="AH63" s="2166">
        <v>0</v>
      </c>
      <c r="AI63" s="2166">
        <v>0</v>
      </c>
      <c r="AJ63" s="2166">
        <v>0</v>
      </c>
      <c r="AK63" s="2166">
        <v>0</v>
      </c>
      <c r="AL63" s="2166">
        <v>0</v>
      </c>
      <c r="AM63" s="2166">
        <v>0</v>
      </c>
      <c r="AN63" s="2166">
        <v>0</v>
      </c>
      <c r="AO63" s="2166">
        <v>0</v>
      </c>
      <c r="AP63" s="2166">
        <v>0</v>
      </c>
      <c r="AQ63" s="2166">
        <v>0</v>
      </c>
      <c r="AR63" s="2166">
        <v>0</v>
      </c>
      <c r="AS63" s="2166">
        <v>0</v>
      </c>
      <c r="AT63" s="2166">
        <v>0</v>
      </c>
      <c r="AU63" s="2166">
        <v>0</v>
      </c>
      <c r="AV63" s="2166">
        <v>0</v>
      </c>
      <c r="AW63" s="2166">
        <v>0</v>
      </c>
      <c r="AX63" s="2166">
        <v>0</v>
      </c>
      <c r="AY63" s="2166">
        <v>200</v>
      </c>
      <c r="AZ63" s="2166">
        <v>0</v>
      </c>
      <c r="BA63" s="2166">
        <v>0</v>
      </c>
      <c r="BB63" s="2166">
        <v>0</v>
      </c>
      <c r="BC63" s="2166">
        <v>0</v>
      </c>
      <c r="BD63" s="2166">
        <v>0</v>
      </c>
      <c r="BE63" s="2166">
        <v>0</v>
      </c>
      <c r="BF63" s="2166">
        <v>0</v>
      </c>
      <c r="BG63" s="2166">
        <v>0</v>
      </c>
      <c r="BH63" s="2166">
        <v>0</v>
      </c>
      <c r="BI63" s="2166">
        <v>0</v>
      </c>
      <c r="BJ63" s="2166">
        <v>0</v>
      </c>
      <c r="BK63" s="2166">
        <v>0</v>
      </c>
      <c r="BL63" s="2166">
        <v>0</v>
      </c>
      <c r="BM63" s="2166">
        <v>0</v>
      </c>
      <c r="BN63" s="2166">
        <v>0</v>
      </c>
      <c r="BO63" s="2166">
        <v>0</v>
      </c>
      <c r="BP63" s="2166">
        <v>0</v>
      </c>
      <c r="BQ63" s="2166">
        <v>0</v>
      </c>
      <c r="BR63" s="2166">
        <v>0</v>
      </c>
      <c r="BS63" s="2166">
        <v>0</v>
      </c>
      <c r="BT63" s="2166">
        <v>0</v>
      </c>
      <c r="BU63" s="2166">
        <v>0</v>
      </c>
      <c r="BV63" s="2166">
        <v>0</v>
      </c>
      <c r="BW63" s="2166">
        <v>0</v>
      </c>
      <c r="BX63" s="2166">
        <v>0</v>
      </c>
      <c r="BY63" s="2166">
        <v>0</v>
      </c>
      <c r="BZ63" s="2166">
        <v>0</v>
      </c>
      <c r="CA63" s="2166">
        <v>0</v>
      </c>
      <c r="CB63" s="2166">
        <v>0</v>
      </c>
      <c r="CC63" s="2166">
        <v>0</v>
      </c>
      <c r="CD63" s="2166">
        <v>0</v>
      </c>
      <c r="CE63" s="2166">
        <v>0</v>
      </c>
      <c r="CF63" s="2166">
        <v>0</v>
      </c>
    </row>
    <row r="64" spans="2:84">
      <c r="B64" s="2179" t="s">
        <v>1178</v>
      </c>
      <c r="C64" s="2166">
        <v>0</v>
      </c>
      <c r="D64" s="2166">
        <v>0</v>
      </c>
      <c r="E64" s="2166">
        <v>0</v>
      </c>
      <c r="F64" s="2166">
        <v>0</v>
      </c>
      <c r="G64" s="2166">
        <v>0</v>
      </c>
      <c r="H64" s="2166">
        <v>0</v>
      </c>
      <c r="I64" s="2166">
        <v>0</v>
      </c>
      <c r="J64" s="2166">
        <v>0</v>
      </c>
      <c r="K64" s="2166">
        <v>0</v>
      </c>
      <c r="L64" s="2166">
        <v>0</v>
      </c>
      <c r="M64" s="2166">
        <v>0</v>
      </c>
      <c r="N64" s="2166">
        <v>0</v>
      </c>
      <c r="O64" s="2166">
        <v>0</v>
      </c>
      <c r="P64" s="2166">
        <v>0</v>
      </c>
      <c r="Q64" s="2166">
        <v>0</v>
      </c>
      <c r="R64" s="2166">
        <v>0</v>
      </c>
      <c r="S64" s="2166">
        <v>0</v>
      </c>
      <c r="T64" s="2166">
        <v>0</v>
      </c>
      <c r="U64" s="2166">
        <v>0</v>
      </c>
      <c r="V64" s="2166">
        <v>0</v>
      </c>
      <c r="W64" s="2166">
        <v>0</v>
      </c>
      <c r="X64" s="2166">
        <v>0</v>
      </c>
      <c r="Y64" s="2166">
        <v>0</v>
      </c>
      <c r="Z64" s="2166">
        <v>0</v>
      </c>
      <c r="AA64" s="2166">
        <v>0</v>
      </c>
      <c r="AB64" s="2166">
        <v>0</v>
      </c>
      <c r="AC64" s="2166">
        <v>0</v>
      </c>
      <c r="AD64" s="2166">
        <v>0</v>
      </c>
      <c r="AE64" s="2166">
        <v>0</v>
      </c>
      <c r="AF64" s="2166">
        <v>0</v>
      </c>
      <c r="AG64" s="2166">
        <v>0</v>
      </c>
      <c r="AH64" s="2166">
        <v>0</v>
      </c>
      <c r="AI64" s="2166">
        <v>0</v>
      </c>
      <c r="AJ64" s="2166">
        <v>0</v>
      </c>
      <c r="AK64" s="2166">
        <v>0</v>
      </c>
      <c r="AL64" s="2166">
        <v>0</v>
      </c>
      <c r="AM64" s="2166">
        <v>0</v>
      </c>
      <c r="AN64" s="2166">
        <v>0</v>
      </c>
      <c r="AO64" s="2166">
        <v>0</v>
      </c>
      <c r="AP64" s="2166">
        <v>0</v>
      </c>
      <c r="AQ64" s="2166">
        <v>0</v>
      </c>
      <c r="AR64" s="2166">
        <v>0</v>
      </c>
      <c r="AS64" s="2166">
        <v>0</v>
      </c>
      <c r="AT64" s="2166">
        <v>0</v>
      </c>
      <c r="AU64" s="2166">
        <v>0</v>
      </c>
      <c r="AV64" s="2166">
        <v>0</v>
      </c>
      <c r="AW64" s="2166">
        <v>0</v>
      </c>
      <c r="AX64" s="2166">
        <v>0</v>
      </c>
      <c r="AY64" s="2166">
        <v>200</v>
      </c>
      <c r="AZ64" s="2166">
        <v>0</v>
      </c>
      <c r="BA64" s="2166">
        <v>0</v>
      </c>
      <c r="BB64" s="2166">
        <v>0</v>
      </c>
      <c r="BC64" s="2166">
        <v>0</v>
      </c>
      <c r="BD64" s="2166">
        <v>0</v>
      </c>
      <c r="BE64" s="2166">
        <v>0</v>
      </c>
      <c r="BF64" s="2166">
        <v>0</v>
      </c>
      <c r="BG64" s="2166">
        <v>0</v>
      </c>
      <c r="BH64" s="2166">
        <v>0</v>
      </c>
      <c r="BI64" s="2166">
        <v>0</v>
      </c>
      <c r="BJ64" s="2166">
        <v>0</v>
      </c>
      <c r="BK64" s="2166">
        <v>0</v>
      </c>
      <c r="BL64" s="2166">
        <v>0</v>
      </c>
      <c r="BM64" s="2166">
        <v>0</v>
      </c>
      <c r="BN64" s="2166">
        <v>0</v>
      </c>
      <c r="BO64" s="2166">
        <v>0</v>
      </c>
      <c r="BP64" s="2166">
        <v>0</v>
      </c>
      <c r="BQ64" s="2166">
        <v>0</v>
      </c>
      <c r="BR64" s="2166">
        <v>0</v>
      </c>
      <c r="BS64" s="2166">
        <v>0</v>
      </c>
      <c r="BT64" s="2166">
        <v>0</v>
      </c>
      <c r="BU64" s="2166">
        <v>0</v>
      </c>
      <c r="BV64" s="2166">
        <v>0</v>
      </c>
      <c r="BW64" s="2166">
        <v>0</v>
      </c>
      <c r="BX64" s="2166">
        <v>0</v>
      </c>
      <c r="BY64" s="2166">
        <v>0</v>
      </c>
      <c r="BZ64" s="2166">
        <v>0</v>
      </c>
      <c r="CA64" s="2166">
        <v>0</v>
      </c>
      <c r="CB64" s="2166">
        <v>0</v>
      </c>
      <c r="CC64" s="2166">
        <v>0</v>
      </c>
      <c r="CD64" s="2166">
        <v>0</v>
      </c>
      <c r="CE64" s="2166">
        <v>0</v>
      </c>
      <c r="CF64" s="2166">
        <v>0</v>
      </c>
    </row>
    <row r="65" spans="2:84">
      <c r="B65" s="2179" t="s">
        <v>627</v>
      </c>
      <c r="C65" s="2166">
        <v>0</v>
      </c>
      <c r="D65" s="2166">
        <v>0</v>
      </c>
      <c r="E65" s="2166">
        <v>0</v>
      </c>
      <c r="F65" s="2166">
        <v>0</v>
      </c>
      <c r="G65" s="2166">
        <v>0</v>
      </c>
      <c r="H65" s="2166">
        <v>0</v>
      </c>
      <c r="I65" s="2166">
        <v>0</v>
      </c>
      <c r="J65" s="2166">
        <v>0</v>
      </c>
      <c r="K65" s="2166">
        <v>0</v>
      </c>
      <c r="L65" s="2166">
        <v>0</v>
      </c>
      <c r="M65" s="2166">
        <v>0</v>
      </c>
      <c r="N65" s="2166">
        <v>0</v>
      </c>
      <c r="O65" s="2166">
        <v>0</v>
      </c>
      <c r="P65" s="2166">
        <v>0</v>
      </c>
      <c r="Q65" s="2166">
        <v>0</v>
      </c>
      <c r="R65" s="2166">
        <v>0</v>
      </c>
      <c r="S65" s="2166">
        <v>0</v>
      </c>
      <c r="T65" s="2166">
        <v>0</v>
      </c>
      <c r="U65" s="2166">
        <v>0</v>
      </c>
      <c r="V65" s="2166">
        <v>0</v>
      </c>
      <c r="W65" s="2166">
        <v>0</v>
      </c>
      <c r="X65" s="2166">
        <v>0</v>
      </c>
      <c r="Y65" s="2166">
        <v>0</v>
      </c>
      <c r="Z65" s="2166">
        <v>0</v>
      </c>
      <c r="AA65" s="2166">
        <v>0</v>
      </c>
      <c r="AB65" s="2166">
        <v>0</v>
      </c>
      <c r="AC65" s="2166">
        <v>0</v>
      </c>
      <c r="AD65" s="2166">
        <v>0</v>
      </c>
      <c r="AE65" s="2166">
        <v>0</v>
      </c>
      <c r="AF65" s="2166">
        <v>0</v>
      </c>
      <c r="AG65" s="2166">
        <v>0</v>
      </c>
      <c r="AH65" s="2166">
        <v>0</v>
      </c>
      <c r="AI65" s="2166">
        <v>0</v>
      </c>
      <c r="AJ65" s="2166">
        <v>0</v>
      </c>
      <c r="AK65" s="2166">
        <v>0</v>
      </c>
      <c r="AL65" s="2166">
        <v>0</v>
      </c>
      <c r="AM65" s="2166">
        <v>0</v>
      </c>
      <c r="AN65" s="2166">
        <v>0</v>
      </c>
      <c r="AO65" s="2166">
        <v>0</v>
      </c>
      <c r="AP65" s="2166">
        <v>0</v>
      </c>
      <c r="AQ65" s="2166">
        <v>0</v>
      </c>
      <c r="AR65" s="2166">
        <v>0</v>
      </c>
      <c r="AS65" s="2166">
        <v>0</v>
      </c>
      <c r="AT65" s="2166">
        <v>0</v>
      </c>
      <c r="AU65" s="2166">
        <v>0</v>
      </c>
      <c r="AV65" s="2166">
        <v>0</v>
      </c>
      <c r="AW65" s="2166">
        <v>0</v>
      </c>
      <c r="AX65" s="2166">
        <v>0</v>
      </c>
      <c r="AY65" s="2166">
        <v>200</v>
      </c>
      <c r="AZ65" s="2166">
        <v>0</v>
      </c>
      <c r="BA65" s="2166">
        <v>0</v>
      </c>
      <c r="BB65" s="2166">
        <v>0</v>
      </c>
      <c r="BC65" s="2166">
        <v>0</v>
      </c>
      <c r="BD65" s="2166">
        <v>0</v>
      </c>
      <c r="BE65" s="2166">
        <v>0</v>
      </c>
      <c r="BF65" s="2166">
        <v>0</v>
      </c>
      <c r="BG65" s="2166">
        <v>0</v>
      </c>
      <c r="BH65" s="2166">
        <v>0</v>
      </c>
      <c r="BI65" s="2166">
        <v>0</v>
      </c>
      <c r="BJ65" s="2166">
        <v>0</v>
      </c>
      <c r="BK65" s="2166">
        <v>0</v>
      </c>
      <c r="BL65" s="2166">
        <v>0</v>
      </c>
      <c r="BM65" s="2166">
        <v>0</v>
      </c>
      <c r="BN65" s="2166">
        <v>0</v>
      </c>
      <c r="BO65" s="2166">
        <v>0</v>
      </c>
      <c r="BP65" s="2166">
        <v>0</v>
      </c>
      <c r="BQ65" s="2166">
        <v>0</v>
      </c>
      <c r="BR65" s="2166">
        <v>0</v>
      </c>
      <c r="BS65" s="2166">
        <v>0</v>
      </c>
      <c r="BT65" s="2166">
        <v>0</v>
      </c>
      <c r="BU65" s="2166">
        <v>0</v>
      </c>
      <c r="BV65" s="2166">
        <v>0</v>
      </c>
      <c r="BW65" s="2166">
        <v>0</v>
      </c>
      <c r="BX65" s="2166">
        <v>0</v>
      </c>
      <c r="BY65" s="2166">
        <v>0</v>
      </c>
      <c r="BZ65" s="2166">
        <v>0</v>
      </c>
      <c r="CA65" s="2166">
        <v>0</v>
      </c>
      <c r="CB65" s="2166">
        <v>0</v>
      </c>
      <c r="CC65" s="2166">
        <v>0</v>
      </c>
      <c r="CD65" s="2166">
        <v>0</v>
      </c>
      <c r="CE65" s="2166">
        <v>0</v>
      </c>
      <c r="CF65" s="2166">
        <v>0</v>
      </c>
    </row>
    <row r="66" spans="2:84">
      <c r="B66" s="2179" t="s">
        <v>632</v>
      </c>
      <c r="C66" s="2166">
        <v>0</v>
      </c>
      <c r="D66" s="2166">
        <v>0</v>
      </c>
      <c r="E66" s="2166">
        <v>0</v>
      </c>
      <c r="F66" s="2166">
        <v>0</v>
      </c>
      <c r="G66" s="2166">
        <v>0</v>
      </c>
      <c r="H66" s="2166">
        <v>0</v>
      </c>
      <c r="I66" s="2166">
        <v>0</v>
      </c>
      <c r="J66" s="2166">
        <v>0</v>
      </c>
      <c r="K66" s="2166">
        <v>0</v>
      </c>
      <c r="L66" s="2166">
        <v>0</v>
      </c>
      <c r="M66" s="2166">
        <v>0</v>
      </c>
      <c r="N66" s="2166">
        <v>0</v>
      </c>
      <c r="O66" s="2166">
        <v>0</v>
      </c>
      <c r="P66" s="2166">
        <v>0</v>
      </c>
      <c r="Q66" s="2166">
        <v>0</v>
      </c>
      <c r="R66" s="2166">
        <v>0</v>
      </c>
      <c r="S66" s="2166">
        <v>0</v>
      </c>
      <c r="T66" s="2166">
        <v>0</v>
      </c>
      <c r="U66" s="2166">
        <v>0</v>
      </c>
      <c r="V66" s="2166">
        <v>0</v>
      </c>
      <c r="W66" s="2166">
        <v>0</v>
      </c>
      <c r="X66" s="2166">
        <v>0</v>
      </c>
      <c r="Y66" s="2166">
        <v>0</v>
      </c>
      <c r="Z66" s="2166">
        <v>0</v>
      </c>
      <c r="AA66" s="2166">
        <v>0</v>
      </c>
      <c r="AB66" s="2166">
        <v>0</v>
      </c>
      <c r="AC66" s="2166">
        <v>0</v>
      </c>
      <c r="AD66" s="2166">
        <v>0</v>
      </c>
      <c r="AE66" s="2166">
        <v>0</v>
      </c>
      <c r="AF66" s="2166">
        <v>0</v>
      </c>
      <c r="AG66" s="2166">
        <v>0</v>
      </c>
      <c r="AH66" s="2166">
        <v>0</v>
      </c>
      <c r="AI66" s="2166">
        <v>0</v>
      </c>
      <c r="AJ66" s="2166">
        <v>0</v>
      </c>
      <c r="AK66" s="2166">
        <v>0</v>
      </c>
      <c r="AL66" s="2166">
        <v>0</v>
      </c>
      <c r="AM66" s="2166">
        <v>0</v>
      </c>
      <c r="AN66" s="2166">
        <v>0</v>
      </c>
      <c r="AO66" s="2166">
        <v>0</v>
      </c>
      <c r="AP66" s="2166">
        <v>0</v>
      </c>
      <c r="AQ66" s="2166">
        <v>0</v>
      </c>
      <c r="AR66" s="2166">
        <v>0</v>
      </c>
      <c r="AS66" s="2166">
        <v>0</v>
      </c>
      <c r="AT66" s="2166">
        <v>0</v>
      </c>
      <c r="AU66" s="2166">
        <v>0</v>
      </c>
      <c r="AV66" s="2166">
        <v>0</v>
      </c>
      <c r="AW66" s="2166">
        <v>0</v>
      </c>
      <c r="AX66" s="2166">
        <v>0</v>
      </c>
      <c r="AY66" s="2166">
        <v>200</v>
      </c>
      <c r="AZ66" s="2166">
        <v>0</v>
      </c>
      <c r="BA66" s="2166">
        <v>0</v>
      </c>
      <c r="BB66" s="2166">
        <v>0</v>
      </c>
      <c r="BC66" s="2166">
        <v>0</v>
      </c>
      <c r="BD66" s="2166">
        <v>0</v>
      </c>
      <c r="BE66" s="2166">
        <v>0</v>
      </c>
      <c r="BF66" s="2166">
        <v>0</v>
      </c>
      <c r="BG66" s="2166">
        <v>0</v>
      </c>
      <c r="BH66" s="2166">
        <v>0</v>
      </c>
      <c r="BI66" s="2166">
        <v>0</v>
      </c>
      <c r="BJ66" s="2166">
        <v>0</v>
      </c>
      <c r="BK66" s="2166">
        <v>0</v>
      </c>
      <c r="BL66" s="2166">
        <v>0</v>
      </c>
      <c r="BM66" s="2166">
        <v>0</v>
      </c>
      <c r="BN66" s="2166">
        <v>0</v>
      </c>
      <c r="BO66" s="2166">
        <v>0</v>
      </c>
      <c r="BP66" s="2166">
        <v>0</v>
      </c>
      <c r="BQ66" s="2166">
        <v>0</v>
      </c>
      <c r="BR66" s="2166">
        <v>0</v>
      </c>
      <c r="BS66" s="2166">
        <v>0</v>
      </c>
      <c r="BT66" s="2166">
        <v>0</v>
      </c>
      <c r="BU66" s="2166">
        <v>0</v>
      </c>
      <c r="BV66" s="2166">
        <v>0</v>
      </c>
      <c r="BW66" s="2166">
        <v>0</v>
      </c>
      <c r="BX66" s="2166">
        <v>0</v>
      </c>
      <c r="BY66" s="2166">
        <v>0</v>
      </c>
      <c r="BZ66" s="2166">
        <v>0</v>
      </c>
      <c r="CA66" s="2166">
        <v>0</v>
      </c>
      <c r="CB66" s="2166">
        <v>0</v>
      </c>
      <c r="CC66" s="2166">
        <v>0</v>
      </c>
      <c r="CD66" s="2166">
        <v>0</v>
      </c>
      <c r="CE66" s="2166">
        <v>0</v>
      </c>
      <c r="CF66" s="2166">
        <v>0</v>
      </c>
    </row>
    <row r="67" spans="2:84">
      <c r="B67" s="2179" t="s">
        <v>639</v>
      </c>
      <c r="C67" s="2166">
        <v>0</v>
      </c>
      <c r="D67" s="2166">
        <v>0</v>
      </c>
      <c r="E67" s="2166">
        <v>0</v>
      </c>
      <c r="F67" s="2166">
        <v>0</v>
      </c>
      <c r="G67" s="2166">
        <v>0</v>
      </c>
      <c r="H67" s="2166">
        <v>0</v>
      </c>
      <c r="I67" s="2166">
        <v>0</v>
      </c>
      <c r="J67" s="2166">
        <v>0</v>
      </c>
      <c r="K67" s="2166">
        <v>0</v>
      </c>
      <c r="L67" s="2166">
        <v>0</v>
      </c>
      <c r="M67" s="2166">
        <v>0</v>
      </c>
      <c r="N67" s="2166">
        <v>0</v>
      </c>
      <c r="O67" s="2166">
        <v>0</v>
      </c>
      <c r="P67" s="2166">
        <v>0</v>
      </c>
      <c r="Q67" s="2166">
        <v>0</v>
      </c>
      <c r="R67" s="2166">
        <v>0</v>
      </c>
      <c r="S67" s="2166">
        <v>0</v>
      </c>
      <c r="T67" s="2166">
        <v>0</v>
      </c>
      <c r="U67" s="2166">
        <v>0</v>
      </c>
      <c r="V67" s="2166">
        <v>0</v>
      </c>
      <c r="W67" s="2166">
        <v>0</v>
      </c>
      <c r="X67" s="2166">
        <v>0</v>
      </c>
      <c r="Y67" s="2166">
        <v>0</v>
      </c>
      <c r="Z67" s="2166">
        <v>0</v>
      </c>
      <c r="AA67" s="2166">
        <v>0</v>
      </c>
      <c r="AB67" s="2166">
        <v>0</v>
      </c>
      <c r="AC67" s="2166">
        <v>0</v>
      </c>
      <c r="AD67" s="2166">
        <v>0</v>
      </c>
      <c r="AE67" s="2166">
        <v>0</v>
      </c>
      <c r="AF67" s="2166">
        <v>0</v>
      </c>
      <c r="AG67" s="2166">
        <v>0</v>
      </c>
      <c r="AH67" s="2166">
        <v>0</v>
      </c>
      <c r="AI67" s="2166">
        <v>0</v>
      </c>
      <c r="AJ67" s="2166">
        <v>0</v>
      </c>
      <c r="AK67" s="2166">
        <v>0</v>
      </c>
      <c r="AL67" s="2166">
        <v>0</v>
      </c>
      <c r="AM67" s="2166">
        <v>0</v>
      </c>
      <c r="AN67" s="2166">
        <v>0</v>
      </c>
      <c r="AO67" s="2166">
        <v>0</v>
      </c>
      <c r="AP67" s="2166">
        <v>0</v>
      </c>
      <c r="AQ67" s="2166">
        <v>0</v>
      </c>
      <c r="AR67" s="2166">
        <v>0</v>
      </c>
      <c r="AS67" s="2166">
        <v>0</v>
      </c>
      <c r="AT67" s="2166">
        <v>0</v>
      </c>
      <c r="AU67" s="2166">
        <v>0</v>
      </c>
      <c r="AV67" s="2166">
        <v>0</v>
      </c>
      <c r="AW67" s="2166">
        <v>0</v>
      </c>
      <c r="AX67" s="2166">
        <v>0</v>
      </c>
      <c r="AY67" s="2166">
        <v>200</v>
      </c>
      <c r="AZ67" s="2166">
        <v>0</v>
      </c>
      <c r="BA67" s="2166">
        <v>0</v>
      </c>
      <c r="BB67" s="2166">
        <v>0</v>
      </c>
      <c r="BC67" s="2166">
        <v>0</v>
      </c>
      <c r="BD67" s="2166">
        <v>0</v>
      </c>
      <c r="BE67" s="2166">
        <v>0</v>
      </c>
      <c r="BF67" s="2166">
        <v>0</v>
      </c>
      <c r="BG67" s="2166">
        <v>0</v>
      </c>
      <c r="BH67" s="2166">
        <v>0</v>
      </c>
      <c r="BI67" s="2166">
        <v>0</v>
      </c>
      <c r="BJ67" s="2166">
        <v>0</v>
      </c>
      <c r="BK67" s="2166">
        <v>0</v>
      </c>
      <c r="BL67" s="2166">
        <v>0</v>
      </c>
      <c r="BM67" s="2166">
        <v>0</v>
      </c>
      <c r="BN67" s="2166">
        <v>0</v>
      </c>
      <c r="BO67" s="2166">
        <v>0</v>
      </c>
      <c r="BP67" s="2166">
        <v>0</v>
      </c>
      <c r="BQ67" s="2166">
        <v>0</v>
      </c>
      <c r="BR67" s="2166">
        <v>0</v>
      </c>
      <c r="BS67" s="2166">
        <v>0</v>
      </c>
      <c r="BT67" s="2166">
        <v>0</v>
      </c>
      <c r="BU67" s="2166">
        <v>0</v>
      </c>
      <c r="BV67" s="2166">
        <v>0</v>
      </c>
      <c r="BW67" s="2166">
        <v>0</v>
      </c>
      <c r="BX67" s="2166">
        <v>0</v>
      </c>
      <c r="BY67" s="2166">
        <v>0</v>
      </c>
      <c r="BZ67" s="2166">
        <v>0</v>
      </c>
      <c r="CA67" s="2166">
        <v>0</v>
      </c>
      <c r="CB67" s="2166">
        <v>0</v>
      </c>
      <c r="CC67" s="2166">
        <v>0</v>
      </c>
      <c r="CD67" s="2166">
        <v>0</v>
      </c>
      <c r="CE67" s="2166">
        <v>0</v>
      </c>
      <c r="CF67" s="2166">
        <v>0</v>
      </c>
    </row>
    <row r="68" spans="2:84">
      <c r="B68" s="2180" t="s">
        <v>1186</v>
      </c>
      <c r="C68" s="2183"/>
      <c r="D68" s="2183"/>
      <c r="E68" s="2183"/>
      <c r="F68" s="2183"/>
      <c r="G68" s="2183"/>
      <c r="H68" s="2183"/>
      <c r="I68" s="2183"/>
      <c r="J68" s="2183"/>
      <c r="K68" s="2183"/>
      <c r="L68" s="2183"/>
      <c r="M68" s="2183"/>
      <c r="N68" s="2183"/>
      <c r="O68" s="2183"/>
      <c r="P68" s="2183"/>
      <c r="Q68" s="2183"/>
      <c r="R68" s="2183"/>
      <c r="S68" s="2183"/>
      <c r="T68" s="2183"/>
      <c r="U68" s="2183"/>
      <c r="V68" s="2183"/>
      <c r="W68" s="2183"/>
      <c r="X68" s="2183"/>
      <c r="Y68" s="2183"/>
      <c r="Z68" s="2183"/>
      <c r="AA68" s="2183"/>
      <c r="AB68" s="2183"/>
      <c r="AC68" s="2183"/>
      <c r="AD68" s="2183"/>
      <c r="AE68" s="2183"/>
      <c r="AF68" s="2183"/>
      <c r="AG68" s="2183"/>
      <c r="AH68" s="2183"/>
      <c r="AI68" s="2183"/>
      <c r="AJ68" s="2183"/>
      <c r="AK68" s="2183"/>
      <c r="AL68" s="2183"/>
      <c r="AM68" s="2183"/>
      <c r="AN68" s="2183"/>
      <c r="AO68" s="2183"/>
      <c r="AP68" s="2183"/>
      <c r="AQ68" s="2183"/>
      <c r="AR68" s="2183"/>
      <c r="AS68" s="2183"/>
      <c r="AT68" s="2183"/>
      <c r="AU68" s="2183"/>
      <c r="AV68" s="2183"/>
      <c r="AW68" s="2183"/>
      <c r="AX68" s="2183"/>
      <c r="AY68" s="2183"/>
      <c r="AZ68" s="2183"/>
      <c r="BA68" s="2183"/>
      <c r="BB68" s="2183"/>
      <c r="BC68" s="2183"/>
      <c r="BD68" s="2183"/>
      <c r="BE68" s="2183"/>
      <c r="BF68" s="2183"/>
      <c r="BG68" s="2183"/>
      <c r="BH68" s="2183"/>
      <c r="BI68" s="2183"/>
      <c r="BJ68" s="2183"/>
      <c r="BK68" s="2183"/>
      <c r="BL68" s="2183"/>
      <c r="BM68" s="2183"/>
      <c r="BN68" s="2183"/>
      <c r="BO68" s="2183"/>
      <c r="BP68" s="2183"/>
      <c r="BQ68" s="2183"/>
      <c r="BR68" s="2183"/>
      <c r="BS68" s="2183"/>
      <c r="BT68" s="2183"/>
      <c r="BU68" s="2183"/>
      <c r="BV68" s="2183"/>
      <c r="BW68" s="2183"/>
      <c r="BX68" s="2183"/>
      <c r="BY68" s="2183"/>
      <c r="BZ68" s="2183"/>
      <c r="CA68" s="2183"/>
      <c r="CB68" s="2183"/>
      <c r="CC68" s="2183"/>
      <c r="CD68" s="2183"/>
      <c r="CE68" s="2183"/>
      <c r="CF68" s="2183"/>
    </row>
    <row r="69" spans="2:84">
      <c r="B69" s="2179" t="s">
        <v>451</v>
      </c>
      <c r="C69" s="2166">
        <v>0</v>
      </c>
      <c r="D69" s="2166">
        <v>0</v>
      </c>
      <c r="E69" s="2166">
        <v>0</v>
      </c>
      <c r="F69" s="2166">
        <v>0</v>
      </c>
      <c r="G69" s="2166">
        <v>0</v>
      </c>
      <c r="H69" s="2166">
        <v>0</v>
      </c>
      <c r="I69" s="2166">
        <v>0</v>
      </c>
      <c r="J69" s="2166">
        <v>0</v>
      </c>
      <c r="K69" s="2166">
        <v>0</v>
      </c>
      <c r="L69" s="2166">
        <v>0</v>
      </c>
      <c r="M69" s="2166">
        <v>0</v>
      </c>
      <c r="N69" s="2166">
        <v>0</v>
      </c>
      <c r="O69" s="2166">
        <v>0</v>
      </c>
      <c r="P69" s="2166">
        <v>0</v>
      </c>
      <c r="Q69" s="2166">
        <v>0</v>
      </c>
      <c r="R69" s="2166">
        <v>0</v>
      </c>
      <c r="S69" s="2166">
        <v>0</v>
      </c>
      <c r="T69" s="2166">
        <v>0</v>
      </c>
      <c r="U69" s="2166">
        <v>0</v>
      </c>
      <c r="V69" s="2166">
        <v>6915.7186959675882</v>
      </c>
      <c r="W69" s="2166">
        <v>0</v>
      </c>
      <c r="X69" s="2166">
        <v>0</v>
      </c>
      <c r="Y69" s="2166">
        <v>0</v>
      </c>
      <c r="Z69" s="2166">
        <v>0</v>
      </c>
      <c r="AA69" s="2166">
        <v>0</v>
      </c>
      <c r="AB69" s="2166">
        <v>26723.847247770402</v>
      </c>
      <c r="AC69" s="2166">
        <v>0</v>
      </c>
      <c r="AD69" s="2166">
        <v>0</v>
      </c>
      <c r="AE69" s="2166">
        <v>0</v>
      </c>
      <c r="AF69" s="2166">
        <v>0</v>
      </c>
      <c r="AG69" s="2166">
        <v>0</v>
      </c>
      <c r="AH69" s="2166">
        <v>0</v>
      </c>
      <c r="AI69" s="2166">
        <v>0</v>
      </c>
      <c r="AJ69" s="2166">
        <v>0</v>
      </c>
      <c r="AK69" s="2166">
        <v>0</v>
      </c>
      <c r="AL69" s="2166">
        <v>0</v>
      </c>
      <c r="AM69" s="2166">
        <v>0</v>
      </c>
      <c r="AN69" s="2166">
        <v>0</v>
      </c>
      <c r="AO69" s="2166">
        <v>0</v>
      </c>
      <c r="AP69" s="2166">
        <v>0</v>
      </c>
      <c r="AQ69" s="2166">
        <v>0</v>
      </c>
      <c r="AR69" s="2166">
        <v>3604.5629529974776</v>
      </c>
      <c r="AS69" s="2166">
        <v>4333.153883303381</v>
      </c>
      <c r="AT69" s="2166">
        <v>3604.5629529974776</v>
      </c>
      <c r="AU69" s="2166">
        <v>0</v>
      </c>
      <c r="AV69" s="2166">
        <v>0</v>
      </c>
      <c r="AW69" s="2166">
        <v>0</v>
      </c>
      <c r="AX69" s="2166">
        <v>0</v>
      </c>
      <c r="AY69" s="2166">
        <v>0</v>
      </c>
      <c r="AZ69" s="2166">
        <v>0</v>
      </c>
      <c r="BA69" s="2166">
        <v>0</v>
      </c>
      <c r="BB69" s="2166">
        <v>0</v>
      </c>
      <c r="BC69" s="2166">
        <v>0</v>
      </c>
      <c r="BD69" s="2166">
        <v>0</v>
      </c>
      <c r="BE69" s="2166">
        <v>0</v>
      </c>
      <c r="BF69" s="2166">
        <v>0</v>
      </c>
      <c r="BG69" s="2166">
        <v>0</v>
      </c>
      <c r="BH69" s="2166">
        <v>0</v>
      </c>
      <c r="BI69" s="2166">
        <v>0</v>
      </c>
      <c r="BJ69" s="2166">
        <v>0</v>
      </c>
      <c r="BK69" s="2166">
        <v>0</v>
      </c>
      <c r="BL69" s="2166">
        <v>0</v>
      </c>
      <c r="BM69" s="2166">
        <v>0</v>
      </c>
      <c r="BN69" s="2166">
        <v>0</v>
      </c>
      <c r="BO69" s="2166">
        <v>0</v>
      </c>
      <c r="BP69" s="2166">
        <v>0</v>
      </c>
      <c r="BQ69" s="2166">
        <v>0</v>
      </c>
      <c r="BR69" s="2166">
        <v>0</v>
      </c>
      <c r="BS69" s="2166">
        <v>0</v>
      </c>
      <c r="BT69" s="2166">
        <v>0</v>
      </c>
      <c r="BU69" s="2166">
        <v>0</v>
      </c>
      <c r="BV69" s="2166">
        <v>0</v>
      </c>
      <c r="BW69" s="2166">
        <v>0</v>
      </c>
      <c r="BX69" s="2166">
        <v>0</v>
      </c>
      <c r="BY69" s="2166">
        <v>0</v>
      </c>
      <c r="BZ69" s="2166">
        <v>0</v>
      </c>
      <c r="CA69" s="2166">
        <v>0</v>
      </c>
      <c r="CB69" s="2166">
        <v>0</v>
      </c>
      <c r="CC69" s="2166">
        <v>0</v>
      </c>
      <c r="CD69" s="2166">
        <v>0</v>
      </c>
      <c r="CE69" s="2166">
        <v>0</v>
      </c>
      <c r="CF69" s="2166">
        <v>0</v>
      </c>
    </row>
    <row r="70" spans="2:84">
      <c r="B70" s="2178" t="s">
        <v>593</v>
      </c>
      <c r="C70" s="2169">
        <v>0</v>
      </c>
      <c r="D70" s="2169">
        <v>0</v>
      </c>
      <c r="E70" s="2169">
        <v>0</v>
      </c>
      <c r="F70" s="2169">
        <v>0</v>
      </c>
      <c r="G70" s="2169">
        <v>0</v>
      </c>
      <c r="H70" s="2169">
        <v>0</v>
      </c>
      <c r="I70" s="2169">
        <v>0</v>
      </c>
      <c r="J70" s="2169">
        <v>0</v>
      </c>
      <c r="K70" s="2169">
        <v>0</v>
      </c>
      <c r="L70" s="2169">
        <v>0</v>
      </c>
      <c r="M70" s="2169">
        <v>0</v>
      </c>
      <c r="N70" s="2169">
        <v>0</v>
      </c>
      <c r="O70" s="2169">
        <v>0</v>
      </c>
      <c r="P70" s="2169">
        <v>0</v>
      </c>
      <c r="Q70" s="2169">
        <v>0</v>
      </c>
      <c r="R70" s="2169">
        <v>0</v>
      </c>
      <c r="S70" s="2169">
        <v>0</v>
      </c>
      <c r="T70" s="2169">
        <v>0</v>
      </c>
      <c r="U70" s="2169">
        <v>0</v>
      </c>
      <c r="V70" s="2169">
        <v>6952.3962201289296</v>
      </c>
      <c r="W70" s="2169">
        <v>0</v>
      </c>
      <c r="X70" s="2169">
        <v>0</v>
      </c>
      <c r="Y70" s="2169">
        <v>0</v>
      </c>
      <c r="Z70" s="2169">
        <v>0</v>
      </c>
      <c r="AA70" s="2169">
        <v>0</v>
      </c>
      <c r="AB70" s="2169">
        <v>27240.993103953311</v>
      </c>
      <c r="AC70" s="2169">
        <v>0</v>
      </c>
      <c r="AD70" s="2169">
        <v>0</v>
      </c>
      <c r="AE70" s="2169">
        <v>0</v>
      </c>
      <c r="AF70" s="2169">
        <v>0</v>
      </c>
      <c r="AG70" s="2169">
        <v>0</v>
      </c>
      <c r="AH70" s="2169">
        <v>0</v>
      </c>
      <c r="AI70" s="2169">
        <v>0</v>
      </c>
      <c r="AJ70" s="2169">
        <v>0</v>
      </c>
      <c r="AK70" s="2169">
        <v>0</v>
      </c>
      <c r="AL70" s="2169">
        <v>0</v>
      </c>
      <c r="AM70" s="2169">
        <v>0</v>
      </c>
      <c r="AN70" s="2169">
        <v>0</v>
      </c>
      <c r="AO70" s="2169">
        <v>0</v>
      </c>
      <c r="AP70" s="2169">
        <v>0</v>
      </c>
      <c r="AQ70" s="2169">
        <v>0</v>
      </c>
      <c r="AR70" s="2169">
        <v>3625.3784088905054</v>
      </c>
      <c r="AS70" s="2169">
        <v>4360.9215212078161</v>
      </c>
      <c r="AT70" s="2169">
        <v>3625.3784088905054</v>
      </c>
      <c r="AU70" s="2169">
        <v>0</v>
      </c>
      <c r="AV70" s="2169">
        <v>0</v>
      </c>
      <c r="AW70" s="2169">
        <v>0</v>
      </c>
      <c r="AX70" s="2169">
        <v>0</v>
      </c>
      <c r="AY70" s="2169">
        <v>0</v>
      </c>
      <c r="AZ70" s="2169">
        <v>0</v>
      </c>
      <c r="BA70" s="2169">
        <v>0</v>
      </c>
      <c r="BB70" s="2169">
        <v>0</v>
      </c>
      <c r="BC70" s="2169">
        <v>0</v>
      </c>
      <c r="BD70" s="2169">
        <v>0</v>
      </c>
      <c r="BE70" s="2169">
        <v>0</v>
      </c>
      <c r="BF70" s="2169">
        <v>0</v>
      </c>
      <c r="BG70" s="2169">
        <v>0</v>
      </c>
      <c r="BH70" s="2169">
        <v>0</v>
      </c>
      <c r="BI70" s="2169">
        <v>0</v>
      </c>
      <c r="BJ70" s="2169">
        <v>0</v>
      </c>
      <c r="BK70" s="2169">
        <v>0</v>
      </c>
      <c r="BL70" s="2169">
        <v>0</v>
      </c>
      <c r="BM70" s="2169">
        <v>0</v>
      </c>
      <c r="BN70" s="2169">
        <v>0</v>
      </c>
      <c r="BO70" s="2169">
        <v>0</v>
      </c>
      <c r="BP70" s="2169">
        <v>0</v>
      </c>
      <c r="BQ70" s="2169">
        <v>0</v>
      </c>
      <c r="BR70" s="2169">
        <v>0</v>
      </c>
      <c r="BS70" s="2169">
        <v>0</v>
      </c>
      <c r="BT70" s="2169">
        <v>0</v>
      </c>
      <c r="BU70" s="2169">
        <v>0</v>
      </c>
      <c r="BV70" s="2169">
        <v>0</v>
      </c>
      <c r="BW70" s="2169">
        <v>0</v>
      </c>
      <c r="BX70" s="2169">
        <v>0</v>
      </c>
      <c r="BY70" s="2169">
        <v>0</v>
      </c>
      <c r="BZ70" s="2169">
        <v>0</v>
      </c>
      <c r="CA70" s="2169">
        <v>0</v>
      </c>
      <c r="CB70" s="2169">
        <v>0</v>
      </c>
      <c r="CC70" s="2169">
        <v>0</v>
      </c>
      <c r="CD70" s="2169">
        <v>0</v>
      </c>
      <c r="CE70" s="2169">
        <v>0</v>
      </c>
      <c r="CF70" s="2169">
        <v>0</v>
      </c>
    </row>
    <row r="71" spans="2:84">
      <c r="B71" s="2179" t="s">
        <v>603</v>
      </c>
      <c r="C71" s="2166"/>
      <c r="D71" s="2166"/>
      <c r="E71" s="2166"/>
      <c r="F71" s="2166"/>
      <c r="G71" s="2166"/>
      <c r="H71" s="2166"/>
      <c r="I71" s="2166"/>
      <c r="J71" s="2166"/>
      <c r="K71" s="2166"/>
      <c r="L71" s="2166"/>
      <c r="M71" s="2166"/>
      <c r="N71" s="2166"/>
      <c r="O71" s="2166"/>
      <c r="P71" s="2166"/>
      <c r="Q71" s="2166"/>
      <c r="R71" s="2166"/>
      <c r="S71" s="2166"/>
      <c r="T71" s="2166"/>
      <c r="U71" s="2166"/>
      <c r="V71" s="2166">
        <v>6952.3962201289296</v>
      </c>
      <c r="W71" s="2166"/>
      <c r="X71" s="2166"/>
      <c r="Y71" s="2166"/>
      <c r="Z71" s="2166"/>
      <c r="AA71" s="2166"/>
      <c r="AB71" s="2166">
        <v>27240.993103953311</v>
      </c>
      <c r="AC71" s="2166"/>
      <c r="AD71" s="2166"/>
      <c r="AE71" s="2166"/>
      <c r="AF71" s="2166"/>
      <c r="AG71" s="2166"/>
      <c r="AH71" s="2166"/>
      <c r="AI71" s="2166"/>
      <c r="AJ71" s="2166"/>
      <c r="AK71" s="2166"/>
      <c r="AL71" s="2166"/>
      <c r="AM71" s="2166"/>
      <c r="AN71" s="2166"/>
      <c r="AO71" s="2166"/>
      <c r="AP71" s="2166"/>
      <c r="AQ71" s="2166"/>
      <c r="AR71" s="2166">
        <v>3625.3784088905054</v>
      </c>
      <c r="AS71" s="2166">
        <v>4360.9215212078161</v>
      </c>
      <c r="AT71" s="2166">
        <v>3625.3784088905054</v>
      </c>
      <c r="AU71" s="2166"/>
      <c r="AV71" s="2166"/>
      <c r="AW71" s="2166"/>
      <c r="AX71" s="2166"/>
      <c r="AY71" s="2166"/>
      <c r="AZ71" s="2166"/>
      <c r="BA71" s="2166"/>
      <c r="BB71" s="2166"/>
      <c r="BC71" s="2166"/>
      <c r="BD71" s="2166"/>
      <c r="BE71" s="2166"/>
      <c r="BF71" s="2166"/>
      <c r="BG71" s="2166"/>
      <c r="BH71" s="2166"/>
      <c r="BI71" s="2166"/>
      <c r="BJ71" s="2166"/>
      <c r="BK71" s="2166"/>
      <c r="BL71" s="2166"/>
      <c r="BM71" s="2166"/>
      <c r="BN71" s="2166"/>
      <c r="BO71" s="2166"/>
      <c r="BP71" s="2166"/>
      <c r="BQ71" s="2166"/>
      <c r="BR71" s="2166"/>
      <c r="BS71" s="2166"/>
      <c r="BT71" s="2166"/>
      <c r="BU71" s="2166"/>
      <c r="BV71" s="2166"/>
      <c r="BW71" s="2166"/>
      <c r="BX71" s="2166"/>
      <c r="BY71" s="2166"/>
      <c r="BZ71" s="2166"/>
      <c r="CA71" s="2166"/>
      <c r="CB71" s="2166"/>
      <c r="CC71" s="2166"/>
      <c r="CD71" s="2166"/>
      <c r="CE71" s="2166"/>
      <c r="CF71" s="2166"/>
    </row>
    <row r="72" spans="2:84">
      <c r="B72" s="2179" t="s">
        <v>607</v>
      </c>
      <c r="C72" s="2166"/>
      <c r="D72" s="2166"/>
      <c r="E72" s="2166"/>
      <c r="F72" s="2166"/>
      <c r="G72" s="2166"/>
      <c r="H72" s="2166"/>
      <c r="I72" s="2166"/>
      <c r="J72" s="2166"/>
      <c r="K72" s="2166"/>
      <c r="L72" s="2166"/>
      <c r="M72" s="2166"/>
      <c r="N72" s="2166"/>
      <c r="O72" s="2166"/>
      <c r="P72" s="2166"/>
      <c r="Q72" s="2166"/>
      <c r="R72" s="2166"/>
      <c r="S72" s="2166"/>
      <c r="T72" s="2166"/>
      <c r="U72" s="2166"/>
      <c r="V72" s="2166">
        <v>6952.3962201289296</v>
      </c>
      <c r="W72" s="2166"/>
      <c r="X72" s="2166"/>
      <c r="Y72" s="2166"/>
      <c r="Z72" s="2166"/>
      <c r="AA72" s="2166"/>
      <c r="AB72" s="2166">
        <v>27240.993103953311</v>
      </c>
      <c r="AC72" s="2166"/>
      <c r="AD72" s="2166"/>
      <c r="AE72" s="2166"/>
      <c r="AF72" s="2166"/>
      <c r="AG72" s="2166"/>
      <c r="AH72" s="2166"/>
      <c r="AI72" s="2166"/>
      <c r="AJ72" s="2166"/>
      <c r="AK72" s="2166"/>
      <c r="AL72" s="2166"/>
      <c r="AM72" s="2166"/>
      <c r="AN72" s="2166"/>
      <c r="AO72" s="2166"/>
      <c r="AP72" s="2166"/>
      <c r="AQ72" s="2166"/>
      <c r="AR72" s="2166">
        <v>3625.3784088905054</v>
      </c>
      <c r="AS72" s="2166">
        <v>4360.9215212078161</v>
      </c>
      <c r="AT72" s="2166">
        <v>3625.3784088905054</v>
      </c>
      <c r="AU72" s="2166"/>
      <c r="AV72" s="2166"/>
      <c r="AW72" s="2166"/>
      <c r="AX72" s="2166"/>
      <c r="AY72" s="2166"/>
      <c r="AZ72" s="2166"/>
      <c r="BA72" s="2166"/>
      <c r="BB72" s="2166"/>
      <c r="BC72" s="2166"/>
      <c r="BD72" s="2166"/>
      <c r="BE72" s="2166"/>
      <c r="BF72" s="2166"/>
      <c r="BG72" s="2166"/>
      <c r="BH72" s="2166"/>
      <c r="BI72" s="2166"/>
      <c r="BJ72" s="2166"/>
      <c r="BK72" s="2166"/>
      <c r="BL72" s="2166"/>
      <c r="BM72" s="2166"/>
      <c r="BN72" s="2166"/>
      <c r="BO72" s="2166"/>
      <c r="BP72" s="2166"/>
      <c r="BQ72" s="2166"/>
      <c r="BR72" s="2166"/>
      <c r="BS72" s="2166"/>
      <c r="BT72" s="2166"/>
      <c r="BU72" s="2166"/>
      <c r="BV72" s="2166"/>
      <c r="BW72" s="2166"/>
      <c r="BX72" s="2166"/>
      <c r="BY72" s="2166"/>
      <c r="BZ72" s="2166"/>
      <c r="CA72" s="2166"/>
      <c r="CB72" s="2166"/>
      <c r="CC72" s="2166"/>
      <c r="CD72" s="2166"/>
      <c r="CE72" s="2166"/>
      <c r="CF72" s="2166"/>
    </row>
    <row r="73" spans="2:84">
      <c r="B73" s="2179" t="s">
        <v>610</v>
      </c>
      <c r="C73" s="2166"/>
      <c r="D73" s="2166"/>
      <c r="E73" s="2166"/>
      <c r="F73" s="2166"/>
      <c r="G73" s="2166"/>
      <c r="H73" s="2166"/>
      <c r="I73" s="2166"/>
      <c r="J73" s="2166"/>
      <c r="K73" s="2166"/>
      <c r="L73" s="2166"/>
      <c r="M73" s="2166"/>
      <c r="N73" s="2166"/>
      <c r="O73" s="2166"/>
      <c r="P73" s="2166"/>
      <c r="Q73" s="2166"/>
      <c r="R73" s="2166"/>
      <c r="S73" s="2166"/>
      <c r="T73" s="2166"/>
      <c r="U73" s="2166"/>
      <c r="V73" s="2166">
        <v>6952.3962201289296</v>
      </c>
      <c r="W73" s="2166"/>
      <c r="X73" s="2166"/>
      <c r="Y73" s="2166"/>
      <c r="Z73" s="2166"/>
      <c r="AA73" s="2166"/>
      <c r="AB73" s="2166">
        <v>27240.993103953311</v>
      </c>
      <c r="AC73" s="2166"/>
      <c r="AD73" s="2166"/>
      <c r="AE73" s="2166"/>
      <c r="AF73" s="2166"/>
      <c r="AG73" s="2166"/>
      <c r="AH73" s="2166"/>
      <c r="AI73" s="2166"/>
      <c r="AJ73" s="2166"/>
      <c r="AK73" s="2166"/>
      <c r="AL73" s="2166"/>
      <c r="AM73" s="2166"/>
      <c r="AN73" s="2166"/>
      <c r="AO73" s="2166"/>
      <c r="AP73" s="2166"/>
      <c r="AQ73" s="2166"/>
      <c r="AR73" s="2166">
        <v>3625.3784088905054</v>
      </c>
      <c r="AS73" s="2166">
        <v>4360.9215212078161</v>
      </c>
      <c r="AT73" s="2166">
        <v>3625.3784088905054</v>
      </c>
      <c r="AU73" s="2166"/>
      <c r="AV73" s="2166"/>
      <c r="AW73" s="2166"/>
      <c r="AX73" s="2166"/>
      <c r="AY73" s="2166"/>
      <c r="AZ73" s="2166"/>
      <c r="BA73" s="2166"/>
      <c r="BB73" s="2166"/>
      <c r="BC73" s="2166"/>
      <c r="BD73" s="2166"/>
      <c r="BE73" s="2166"/>
      <c r="BF73" s="2166"/>
      <c r="BG73" s="2166"/>
      <c r="BH73" s="2166"/>
      <c r="BI73" s="2166"/>
      <c r="BJ73" s="2166"/>
      <c r="BK73" s="2166"/>
      <c r="BL73" s="2166"/>
      <c r="BM73" s="2166"/>
      <c r="BN73" s="2166"/>
      <c r="BO73" s="2166"/>
      <c r="BP73" s="2166"/>
      <c r="BQ73" s="2166"/>
      <c r="BR73" s="2166"/>
      <c r="BS73" s="2166"/>
      <c r="BT73" s="2166"/>
      <c r="BU73" s="2166"/>
      <c r="BV73" s="2166"/>
      <c r="BW73" s="2166"/>
      <c r="BX73" s="2166"/>
      <c r="BY73" s="2166"/>
      <c r="BZ73" s="2166"/>
      <c r="CA73" s="2166"/>
      <c r="CB73" s="2166"/>
      <c r="CC73" s="2166"/>
      <c r="CD73" s="2166"/>
      <c r="CE73" s="2166"/>
      <c r="CF73" s="2166"/>
    </row>
    <row r="74" spans="2:84">
      <c r="B74" s="2179" t="s">
        <v>615</v>
      </c>
      <c r="C74" s="2166"/>
      <c r="D74" s="2166"/>
      <c r="E74" s="2166"/>
      <c r="F74" s="2166"/>
      <c r="G74" s="2166"/>
      <c r="H74" s="2166"/>
      <c r="I74" s="2166"/>
      <c r="J74" s="2166"/>
      <c r="K74" s="2166"/>
      <c r="L74" s="2166"/>
      <c r="M74" s="2166"/>
      <c r="N74" s="2166"/>
      <c r="O74" s="2166"/>
      <c r="P74" s="2166"/>
      <c r="Q74" s="2166"/>
      <c r="R74" s="2166"/>
      <c r="S74" s="2166"/>
      <c r="T74" s="2166"/>
      <c r="U74" s="2166"/>
      <c r="V74" s="2166">
        <v>6952.3962201289296</v>
      </c>
      <c r="W74" s="2166"/>
      <c r="X74" s="2166"/>
      <c r="Y74" s="2166"/>
      <c r="Z74" s="2166"/>
      <c r="AA74" s="2166"/>
      <c r="AB74" s="2166">
        <v>27240.993103953311</v>
      </c>
      <c r="AC74" s="2166"/>
      <c r="AD74" s="2166"/>
      <c r="AE74" s="2166"/>
      <c r="AF74" s="2166"/>
      <c r="AG74" s="2166"/>
      <c r="AH74" s="2166"/>
      <c r="AI74" s="2166"/>
      <c r="AJ74" s="2166"/>
      <c r="AK74" s="2166"/>
      <c r="AL74" s="2166"/>
      <c r="AM74" s="2166"/>
      <c r="AN74" s="2166"/>
      <c r="AO74" s="2166"/>
      <c r="AP74" s="2166"/>
      <c r="AQ74" s="2166"/>
      <c r="AR74" s="2166">
        <v>3625.3784088905054</v>
      </c>
      <c r="AS74" s="2166">
        <v>4360.9215212078161</v>
      </c>
      <c r="AT74" s="2166">
        <v>3625.3784088905054</v>
      </c>
      <c r="AU74" s="2166"/>
      <c r="AV74" s="2166"/>
      <c r="AW74" s="2166"/>
      <c r="AX74" s="2166"/>
      <c r="AY74" s="2166"/>
      <c r="AZ74" s="2166"/>
      <c r="BA74" s="2166"/>
      <c r="BB74" s="2166"/>
      <c r="BC74" s="2166"/>
      <c r="BD74" s="2166"/>
      <c r="BE74" s="2166"/>
      <c r="BF74" s="2166"/>
      <c r="BG74" s="2166"/>
      <c r="BH74" s="2166"/>
      <c r="BI74" s="2166"/>
      <c r="BJ74" s="2166"/>
      <c r="BK74" s="2166"/>
      <c r="BL74" s="2166"/>
      <c r="BM74" s="2166"/>
      <c r="BN74" s="2166"/>
      <c r="BO74" s="2166"/>
      <c r="BP74" s="2166"/>
      <c r="BQ74" s="2166"/>
      <c r="BR74" s="2166"/>
      <c r="BS74" s="2166"/>
      <c r="BT74" s="2166"/>
      <c r="BU74" s="2166"/>
      <c r="BV74" s="2166"/>
      <c r="BW74" s="2166"/>
      <c r="BX74" s="2166"/>
      <c r="BY74" s="2166"/>
      <c r="BZ74" s="2166"/>
      <c r="CA74" s="2166"/>
      <c r="CB74" s="2166"/>
      <c r="CC74" s="2166"/>
      <c r="CD74" s="2166"/>
      <c r="CE74" s="2166"/>
      <c r="CF74" s="2166"/>
    </row>
    <row r="75" spans="2:84">
      <c r="B75" s="2179" t="s">
        <v>617</v>
      </c>
      <c r="C75" s="2166"/>
      <c r="D75" s="2166"/>
      <c r="E75" s="2166"/>
      <c r="F75" s="2166"/>
      <c r="G75" s="2166"/>
      <c r="H75" s="2166"/>
      <c r="I75" s="2166"/>
      <c r="J75" s="2166"/>
      <c r="K75" s="2166"/>
      <c r="L75" s="2166"/>
      <c r="M75" s="2166"/>
      <c r="N75" s="2166"/>
      <c r="O75" s="2166"/>
      <c r="P75" s="2166"/>
      <c r="Q75" s="2166"/>
      <c r="R75" s="2166"/>
      <c r="S75" s="2166"/>
      <c r="T75" s="2166"/>
      <c r="U75" s="2166"/>
      <c r="V75" s="2166">
        <v>6952.3962201289296</v>
      </c>
      <c r="W75" s="2166"/>
      <c r="X75" s="2166"/>
      <c r="Y75" s="2166"/>
      <c r="Z75" s="2166"/>
      <c r="AA75" s="2166"/>
      <c r="AB75" s="2166">
        <v>27240.993103953311</v>
      </c>
      <c r="AC75" s="2166"/>
      <c r="AD75" s="2166"/>
      <c r="AE75" s="2166"/>
      <c r="AF75" s="2166"/>
      <c r="AG75" s="2166"/>
      <c r="AH75" s="2166"/>
      <c r="AI75" s="2166"/>
      <c r="AJ75" s="2166"/>
      <c r="AK75" s="2166"/>
      <c r="AL75" s="2166"/>
      <c r="AM75" s="2166"/>
      <c r="AN75" s="2166"/>
      <c r="AO75" s="2166"/>
      <c r="AP75" s="2166"/>
      <c r="AQ75" s="2166"/>
      <c r="AR75" s="2166">
        <v>3625.3784088905054</v>
      </c>
      <c r="AS75" s="2166">
        <v>4360.9215212078161</v>
      </c>
      <c r="AT75" s="2166">
        <v>3625.3784088905054</v>
      </c>
      <c r="AU75" s="2166"/>
      <c r="AV75" s="2166"/>
      <c r="AW75" s="2166"/>
      <c r="AX75" s="2166"/>
      <c r="AY75" s="2166"/>
      <c r="AZ75" s="2166"/>
      <c r="BA75" s="2166"/>
      <c r="BB75" s="2166"/>
      <c r="BC75" s="2166"/>
      <c r="BD75" s="2166"/>
      <c r="BE75" s="2166"/>
      <c r="BF75" s="2166"/>
      <c r="BG75" s="2166"/>
      <c r="BH75" s="2166"/>
      <c r="BI75" s="2166"/>
      <c r="BJ75" s="2166"/>
      <c r="BK75" s="2166"/>
      <c r="BL75" s="2166"/>
      <c r="BM75" s="2166"/>
      <c r="BN75" s="2166"/>
      <c r="BO75" s="2166"/>
      <c r="BP75" s="2166"/>
      <c r="BQ75" s="2166"/>
      <c r="BR75" s="2166"/>
      <c r="BS75" s="2166"/>
      <c r="BT75" s="2166"/>
      <c r="BU75" s="2166"/>
      <c r="BV75" s="2166"/>
      <c r="BW75" s="2166"/>
      <c r="BX75" s="2166"/>
      <c r="BY75" s="2166"/>
      <c r="BZ75" s="2166"/>
      <c r="CA75" s="2166"/>
      <c r="CB75" s="2166"/>
      <c r="CC75" s="2166"/>
      <c r="CD75" s="2166"/>
      <c r="CE75" s="2166"/>
      <c r="CF75" s="2166"/>
    </row>
    <row r="76" spans="2:84">
      <c r="B76" s="2179" t="s">
        <v>622</v>
      </c>
      <c r="C76" s="2166"/>
      <c r="D76" s="2166"/>
      <c r="E76" s="2166"/>
      <c r="F76" s="2166"/>
      <c r="G76" s="2166"/>
      <c r="H76" s="2166"/>
      <c r="I76" s="2166"/>
      <c r="J76" s="2166"/>
      <c r="K76" s="2166"/>
      <c r="L76" s="2166"/>
      <c r="M76" s="2166"/>
      <c r="N76" s="2166"/>
      <c r="O76" s="2166"/>
      <c r="P76" s="2166"/>
      <c r="Q76" s="2166"/>
      <c r="R76" s="2166"/>
      <c r="S76" s="2166"/>
      <c r="T76" s="2166"/>
      <c r="U76" s="2166"/>
      <c r="V76" s="2166">
        <v>6952.3962201289296</v>
      </c>
      <c r="W76" s="2166"/>
      <c r="X76" s="2166"/>
      <c r="Y76" s="2166"/>
      <c r="Z76" s="2166"/>
      <c r="AA76" s="2166"/>
      <c r="AB76" s="2166">
        <v>27240.993103953311</v>
      </c>
      <c r="AC76" s="2166"/>
      <c r="AD76" s="2166"/>
      <c r="AE76" s="2166"/>
      <c r="AF76" s="2166"/>
      <c r="AG76" s="2166"/>
      <c r="AH76" s="2166"/>
      <c r="AI76" s="2166"/>
      <c r="AJ76" s="2166"/>
      <c r="AK76" s="2166"/>
      <c r="AL76" s="2166"/>
      <c r="AM76" s="2166"/>
      <c r="AN76" s="2166"/>
      <c r="AO76" s="2166"/>
      <c r="AP76" s="2166"/>
      <c r="AQ76" s="2166"/>
      <c r="AR76" s="2166">
        <v>3625.3784088905054</v>
      </c>
      <c r="AS76" s="2166">
        <v>4360.9215212078161</v>
      </c>
      <c r="AT76" s="2166">
        <v>3625.3784088905054</v>
      </c>
      <c r="AU76" s="2166"/>
      <c r="AV76" s="2166"/>
      <c r="AW76" s="2166"/>
      <c r="AX76" s="2166"/>
      <c r="AY76" s="2166"/>
      <c r="AZ76" s="2166"/>
      <c r="BA76" s="2166"/>
      <c r="BB76" s="2166"/>
      <c r="BC76" s="2166"/>
      <c r="BD76" s="2166"/>
      <c r="BE76" s="2166"/>
      <c r="BF76" s="2166"/>
      <c r="BG76" s="2166"/>
      <c r="BH76" s="2166"/>
      <c r="BI76" s="2166"/>
      <c r="BJ76" s="2166"/>
      <c r="BK76" s="2166"/>
      <c r="BL76" s="2166"/>
      <c r="BM76" s="2166"/>
      <c r="BN76" s="2166"/>
      <c r="BO76" s="2166"/>
      <c r="BP76" s="2166"/>
      <c r="BQ76" s="2166"/>
      <c r="BR76" s="2166"/>
      <c r="BS76" s="2166"/>
      <c r="BT76" s="2166"/>
      <c r="BU76" s="2166"/>
      <c r="BV76" s="2166"/>
      <c r="BW76" s="2166"/>
      <c r="BX76" s="2166"/>
      <c r="BY76" s="2166"/>
      <c r="BZ76" s="2166"/>
      <c r="CA76" s="2166"/>
      <c r="CB76" s="2166"/>
      <c r="CC76" s="2166"/>
      <c r="CD76" s="2166"/>
      <c r="CE76" s="2166"/>
      <c r="CF76" s="2166"/>
    </row>
    <row r="77" spans="2:84">
      <c r="B77" s="2179" t="s">
        <v>1178</v>
      </c>
      <c r="C77" s="2166"/>
      <c r="D77" s="2166"/>
      <c r="E77" s="2166"/>
      <c r="F77" s="2166"/>
      <c r="G77" s="2166"/>
      <c r="H77" s="2166"/>
      <c r="I77" s="2166"/>
      <c r="J77" s="2166"/>
      <c r="K77" s="2166"/>
      <c r="L77" s="2166"/>
      <c r="M77" s="2166"/>
      <c r="N77" s="2166"/>
      <c r="O77" s="2166"/>
      <c r="P77" s="2166"/>
      <c r="Q77" s="2166"/>
      <c r="R77" s="2166"/>
      <c r="S77" s="2166"/>
      <c r="T77" s="2166"/>
      <c r="U77" s="2166"/>
      <c r="V77" s="2166">
        <v>6952.3962201289296</v>
      </c>
      <c r="W77" s="2166"/>
      <c r="X77" s="2166"/>
      <c r="Y77" s="2166"/>
      <c r="Z77" s="2166"/>
      <c r="AA77" s="2166"/>
      <c r="AB77" s="2166">
        <v>27240.993103953311</v>
      </c>
      <c r="AC77" s="2166"/>
      <c r="AD77" s="2166"/>
      <c r="AE77" s="2166"/>
      <c r="AF77" s="2166"/>
      <c r="AG77" s="2166"/>
      <c r="AH77" s="2166"/>
      <c r="AI77" s="2166"/>
      <c r="AJ77" s="2166"/>
      <c r="AK77" s="2166"/>
      <c r="AL77" s="2166"/>
      <c r="AM77" s="2166"/>
      <c r="AN77" s="2166"/>
      <c r="AO77" s="2166"/>
      <c r="AP77" s="2166"/>
      <c r="AQ77" s="2166"/>
      <c r="AR77" s="2166">
        <v>3625.3784088905054</v>
      </c>
      <c r="AS77" s="2166">
        <v>4360.9215212078161</v>
      </c>
      <c r="AT77" s="2166">
        <v>3625.3784088905054</v>
      </c>
      <c r="AU77" s="2166"/>
      <c r="AV77" s="2166"/>
      <c r="AW77" s="2166"/>
      <c r="AX77" s="2166"/>
      <c r="AY77" s="2166"/>
      <c r="AZ77" s="2166"/>
      <c r="BA77" s="2166"/>
      <c r="BB77" s="2166"/>
      <c r="BC77" s="2166"/>
      <c r="BD77" s="2166"/>
      <c r="BE77" s="2166"/>
      <c r="BF77" s="2166"/>
      <c r="BG77" s="2166"/>
      <c r="BH77" s="2166"/>
      <c r="BI77" s="2166"/>
      <c r="BJ77" s="2166"/>
      <c r="BK77" s="2166"/>
      <c r="BL77" s="2166"/>
      <c r="BM77" s="2166"/>
      <c r="BN77" s="2166"/>
      <c r="BO77" s="2166"/>
      <c r="BP77" s="2166"/>
      <c r="BQ77" s="2166"/>
      <c r="BR77" s="2166"/>
      <c r="BS77" s="2166"/>
      <c r="BT77" s="2166"/>
      <c r="BU77" s="2166"/>
      <c r="BV77" s="2166"/>
      <c r="BW77" s="2166"/>
      <c r="BX77" s="2166"/>
      <c r="BY77" s="2166"/>
      <c r="BZ77" s="2166"/>
      <c r="CA77" s="2166"/>
      <c r="CB77" s="2166"/>
      <c r="CC77" s="2166"/>
      <c r="CD77" s="2166"/>
      <c r="CE77" s="2166"/>
      <c r="CF77" s="2166"/>
    </row>
    <row r="78" spans="2:84">
      <c r="B78" s="2179" t="s">
        <v>627</v>
      </c>
      <c r="C78" s="2166"/>
      <c r="D78" s="2166"/>
      <c r="E78" s="2166"/>
      <c r="F78" s="2166"/>
      <c r="G78" s="2166"/>
      <c r="H78" s="2166"/>
      <c r="I78" s="2166"/>
      <c r="J78" s="2166"/>
      <c r="K78" s="2166"/>
      <c r="L78" s="2166"/>
      <c r="M78" s="2166"/>
      <c r="N78" s="2166"/>
      <c r="O78" s="2166"/>
      <c r="P78" s="2166"/>
      <c r="Q78" s="2166"/>
      <c r="R78" s="2166"/>
      <c r="S78" s="2166"/>
      <c r="T78" s="2166"/>
      <c r="U78" s="2166"/>
      <c r="V78" s="2166">
        <v>6952.3962201289296</v>
      </c>
      <c r="W78" s="2166"/>
      <c r="X78" s="2166"/>
      <c r="Y78" s="2166"/>
      <c r="Z78" s="2166"/>
      <c r="AA78" s="2166"/>
      <c r="AB78" s="2166">
        <v>27240.993103953311</v>
      </c>
      <c r="AC78" s="2166"/>
      <c r="AD78" s="2166"/>
      <c r="AE78" s="2166"/>
      <c r="AF78" s="2166"/>
      <c r="AG78" s="2166"/>
      <c r="AH78" s="2166"/>
      <c r="AI78" s="2166"/>
      <c r="AJ78" s="2166"/>
      <c r="AK78" s="2166"/>
      <c r="AL78" s="2166"/>
      <c r="AM78" s="2166"/>
      <c r="AN78" s="2166"/>
      <c r="AO78" s="2166"/>
      <c r="AP78" s="2166"/>
      <c r="AQ78" s="2166"/>
      <c r="AR78" s="2166">
        <v>3625.3784088905054</v>
      </c>
      <c r="AS78" s="2166">
        <v>4360.9215212078161</v>
      </c>
      <c r="AT78" s="2166">
        <v>3625.3784088905054</v>
      </c>
      <c r="AU78" s="2166"/>
      <c r="AV78" s="2166"/>
      <c r="AW78" s="2166"/>
      <c r="AX78" s="2166"/>
      <c r="AY78" s="2166"/>
      <c r="AZ78" s="2166"/>
      <c r="BA78" s="2166"/>
      <c r="BB78" s="2166"/>
      <c r="BC78" s="2166"/>
      <c r="BD78" s="2166"/>
      <c r="BE78" s="2166"/>
      <c r="BF78" s="2166"/>
      <c r="BG78" s="2166"/>
      <c r="BH78" s="2166"/>
      <c r="BI78" s="2166"/>
      <c r="BJ78" s="2166"/>
      <c r="BK78" s="2166"/>
      <c r="BL78" s="2166"/>
      <c r="BM78" s="2166"/>
      <c r="BN78" s="2166"/>
      <c r="BO78" s="2166"/>
      <c r="BP78" s="2166"/>
      <c r="BQ78" s="2166"/>
      <c r="BR78" s="2166"/>
      <c r="BS78" s="2166"/>
      <c r="BT78" s="2166"/>
      <c r="BU78" s="2166"/>
      <c r="BV78" s="2166"/>
      <c r="BW78" s="2166"/>
      <c r="BX78" s="2166"/>
      <c r="BY78" s="2166"/>
      <c r="BZ78" s="2166"/>
      <c r="CA78" s="2166"/>
      <c r="CB78" s="2166"/>
      <c r="CC78" s="2166"/>
      <c r="CD78" s="2166"/>
      <c r="CE78" s="2166"/>
      <c r="CF78" s="2166"/>
    </row>
    <row r="79" spans="2:84">
      <c r="B79" s="2179" t="s">
        <v>632</v>
      </c>
      <c r="C79" s="2166"/>
      <c r="D79" s="2166"/>
      <c r="E79" s="2166"/>
      <c r="F79" s="2166"/>
      <c r="G79" s="2166"/>
      <c r="H79" s="2166"/>
      <c r="I79" s="2166"/>
      <c r="J79" s="2166"/>
      <c r="K79" s="2166"/>
      <c r="L79" s="2166"/>
      <c r="M79" s="2166"/>
      <c r="N79" s="2166"/>
      <c r="O79" s="2166"/>
      <c r="P79" s="2166"/>
      <c r="Q79" s="2166"/>
      <c r="R79" s="2166"/>
      <c r="S79" s="2166"/>
      <c r="T79" s="2166"/>
      <c r="U79" s="2166"/>
      <c r="V79" s="2166">
        <v>6952.3962201289296</v>
      </c>
      <c r="W79" s="2166"/>
      <c r="X79" s="2166"/>
      <c r="Y79" s="2166"/>
      <c r="Z79" s="2166"/>
      <c r="AA79" s="2166"/>
      <c r="AB79" s="2166">
        <v>27240.993103953311</v>
      </c>
      <c r="AC79" s="2166"/>
      <c r="AD79" s="2166"/>
      <c r="AE79" s="2166"/>
      <c r="AF79" s="2166"/>
      <c r="AG79" s="2166"/>
      <c r="AH79" s="2166"/>
      <c r="AI79" s="2166"/>
      <c r="AJ79" s="2166"/>
      <c r="AK79" s="2166"/>
      <c r="AL79" s="2166"/>
      <c r="AM79" s="2166"/>
      <c r="AN79" s="2166"/>
      <c r="AO79" s="2166"/>
      <c r="AP79" s="2166"/>
      <c r="AQ79" s="2166"/>
      <c r="AR79" s="2166">
        <v>3625.3784088905054</v>
      </c>
      <c r="AS79" s="2166">
        <v>4360.9215212078161</v>
      </c>
      <c r="AT79" s="2166">
        <v>3625.3784088905054</v>
      </c>
      <c r="AU79" s="2166"/>
      <c r="AV79" s="2166"/>
      <c r="AW79" s="2166"/>
      <c r="AX79" s="2166"/>
      <c r="AY79" s="2166"/>
      <c r="AZ79" s="2166"/>
      <c r="BA79" s="2166"/>
      <c r="BB79" s="2166"/>
      <c r="BC79" s="2166"/>
      <c r="BD79" s="2166"/>
      <c r="BE79" s="2166"/>
      <c r="BF79" s="2166"/>
      <c r="BG79" s="2166"/>
      <c r="BH79" s="2166"/>
      <c r="BI79" s="2166"/>
      <c r="BJ79" s="2166"/>
      <c r="BK79" s="2166"/>
      <c r="BL79" s="2166"/>
      <c r="BM79" s="2166"/>
      <c r="BN79" s="2166"/>
      <c r="BO79" s="2166"/>
      <c r="BP79" s="2166"/>
      <c r="BQ79" s="2166"/>
      <c r="BR79" s="2166"/>
      <c r="BS79" s="2166"/>
      <c r="BT79" s="2166"/>
      <c r="BU79" s="2166"/>
      <c r="BV79" s="2166"/>
      <c r="BW79" s="2166"/>
      <c r="BX79" s="2166"/>
      <c r="BY79" s="2166"/>
      <c r="BZ79" s="2166"/>
      <c r="CA79" s="2166"/>
      <c r="CB79" s="2166"/>
      <c r="CC79" s="2166"/>
      <c r="CD79" s="2166"/>
      <c r="CE79" s="2166"/>
      <c r="CF79" s="2166"/>
    </row>
    <row r="80" spans="2:84">
      <c r="B80" s="2179" t="s">
        <v>639</v>
      </c>
      <c r="C80" s="2169"/>
      <c r="D80" s="2169"/>
      <c r="E80" s="2169"/>
      <c r="F80" s="2169"/>
      <c r="G80" s="2169"/>
      <c r="H80" s="2169"/>
      <c r="I80" s="2169"/>
      <c r="J80" s="2169"/>
      <c r="K80" s="2169"/>
      <c r="L80" s="2169"/>
      <c r="M80" s="2169"/>
      <c r="N80" s="2169"/>
      <c r="O80" s="2169"/>
      <c r="P80" s="2169"/>
      <c r="Q80" s="2169"/>
      <c r="R80" s="2169"/>
      <c r="S80" s="2169"/>
      <c r="T80" s="2169"/>
      <c r="U80" s="2169"/>
      <c r="V80" s="2166">
        <v>6952.3962201289296</v>
      </c>
      <c r="W80" s="2169"/>
      <c r="X80" s="2169"/>
      <c r="Y80" s="2169"/>
      <c r="Z80" s="2169"/>
      <c r="AA80" s="2169"/>
      <c r="AB80" s="2166">
        <v>27240.993103953311</v>
      </c>
      <c r="AC80" s="2169"/>
      <c r="AD80" s="2169"/>
      <c r="AE80" s="2169"/>
      <c r="AF80" s="2169"/>
      <c r="AG80" s="2169"/>
      <c r="AH80" s="2169"/>
      <c r="AI80" s="2169"/>
      <c r="AJ80" s="2169"/>
      <c r="AK80" s="2169"/>
      <c r="AL80" s="2169"/>
      <c r="AM80" s="2169"/>
      <c r="AN80" s="2169"/>
      <c r="AO80" s="2169"/>
      <c r="AP80" s="2169"/>
      <c r="AQ80" s="2169"/>
      <c r="AR80" s="2166">
        <v>3625.3784088905054</v>
      </c>
      <c r="AS80" s="2166">
        <v>4360.9215212078161</v>
      </c>
      <c r="AT80" s="2166">
        <v>3625.3784088905054</v>
      </c>
      <c r="AU80" s="2169"/>
      <c r="AV80" s="2169"/>
      <c r="AW80" s="2169"/>
      <c r="AX80" s="2169"/>
      <c r="AY80" s="2169"/>
      <c r="AZ80" s="2169"/>
      <c r="BA80" s="2169"/>
      <c r="BB80" s="2169"/>
      <c r="BC80" s="2169"/>
      <c r="BD80" s="2169"/>
      <c r="BE80" s="2169"/>
      <c r="BF80" s="2169"/>
      <c r="BG80" s="2169"/>
      <c r="BH80" s="2169"/>
      <c r="BI80" s="2169"/>
      <c r="BJ80" s="2169"/>
      <c r="BK80" s="2169"/>
      <c r="BL80" s="2169"/>
      <c r="BM80" s="2169"/>
      <c r="BN80" s="2169"/>
      <c r="BO80" s="2169"/>
      <c r="BP80" s="2169"/>
      <c r="BQ80" s="2169"/>
      <c r="BR80" s="2169"/>
      <c r="BS80" s="2169"/>
      <c r="BT80" s="2169"/>
      <c r="BU80" s="2169"/>
      <c r="BV80" s="2169"/>
      <c r="BW80" s="2169"/>
      <c r="BX80" s="2169"/>
      <c r="BY80" s="2169"/>
      <c r="BZ80" s="2169"/>
      <c r="CA80" s="2169"/>
      <c r="CB80" s="2169"/>
      <c r="CC80" s="2169"/>
      <c r="CD80" s="2169"/>
      <c r="CE80" s="2169"/>
      <c r="CF80" s="2169"/>
    </row>
    <row r="81" spans="2:84">
      <c r="B81" s="2180" t="s">
        <v>377</v>
      </c>
      <c r="C81" s="2183"/>
      <c r="D81" s="2183"/>
      <c r="E81" s="2183"/>
      <c r="F81" s="2183"/>
      <c r="G81" s="2183"/>
      <c r="H81" s="2183"/>
      <c r="I81" s="2183"/>
      <c r="J81" s="2183"/>
      <c r="K81" s="2183"/>
      <c r="L81" s="2183"/>
      <c r="M81" s="2183"/>
      <c r="N81" s="2183"/>
      <c r="O81" s="2183"/>
      <c r="P81" s="2183"/>
      <c r="Q81" s="2183"/>
      <c r="R81" s="2183"/>
      <c r="S81" s="2183"/>
      <c r="T81" s="2183"/>
      <c r="U81" s="2183"/>
      <c r="V81" s="2183"/>
      <c r="W81" s="2183"/>
      <c r="X81" s="2183"/>
      <c r="Y81" s="2183"/>
      <c r="Z81" s="2183"/>
      <c r="AA81" s="2183"/>
      <c r="AB81" s="2183"/>
      <c r="AC81" s="2183"/>
      <c r="AD81" s="2183"/>
      <c r="AE81" s="2183"/>
      <c r="AF81" s="2183"/>
      <c r="AG81" s="2183"/>
      <c r="AH81" s="2183"/>
      <c r="AI81" s="2183"/>
      <c r="AJ81" s="2183"/>
      <c r="AK81" s="2183"/>
      <c r="AL81" s="2183"/>
      <c r="AM81" s="2183"/>
      <c r="AN81" s="2183"/>
      <c r="AO81" s="2183"/>
      <c r="AP81" s="2183"/>
      <c r="AQ81" s="2183"/>
      <c r="AR81" s="2183"/>
      <c r="AS81" s="2183"/>
      <c r="AT81" s="2183"/>
      <c r="AU81" s="2183"/>
      <c r="AV81" s="2183"/>
      <c r="AW81" s="2183"/>
      <c r="AX81" s="2183"/>
      <c r="AY81" s="2183"/>
      <c r="AZ81" s="2183"/>
      <c r="BA81" s="2183"/>
      <c r="BB81" s="2183"/>
      <c r="BC81" s="2183"/>
      <c r="BD81" s="2183"/>
      <c r="BE81" s="2183"/>
      <c r="BF81" s="2183"/>
      <c r="BG81" s="2183"/>
      <c r="BH81" s="2183"/>
      <c r="BI81" s="2183"/>
      <c r="BJ81" s="2183"/>
      <c r="BK81" s="2183"/>
      <c r="BL81" s="2183"/>
      <c r="BM81" s="2183"/>
      <c r="BN81" s="2183"/>
      <c r="BO81" s="2183"/>
      <c r="BP81" s="2183"/>
      <c r="BQ81" s="2183"/>
      <c r="BR81" s="2183"/>
      <c r="BS81" s="2183"/>
      <c r="BT81" s="2183"/>
      <c r="BU81" s="2183"/>
      <c r="BV81" s="2183"/>
      <c r="BW81" s="2183"/>
      <c r="BX81" s="2183"/>
      <c r="BY81" s="2183"/>
      <c r="BZ81" s="2183"/>
      <c r="CA81" s="2183"/>
      <c r="CB81" s="2183"/>
      <c r="CC81" s="2183"/>
      <c r="CD81" s="2183"/>
      <c r="CE81" s="2183"/>
      <c r="CF81" s="2183"/>
    </row>
    <row r="82" spans="2:84">
      <c r="B82" s="2179" t="s">
        <v>451</v>
      </c>
      <c r="C82" s="2166">
        <v>0</v>
      </c>
      <c r="D82" s="2166">
        <v>0</v>
      </c>
      <c r="E82" s="2166">
        <v>0</v>
      </c>
      <c r="F82" s="2166">
        <v>0</v>
      </c>
      <c r="G82" s="2166">
        <v>0</v>
      </c>
      <c r="H82" s="2166">
        <v>0</v>
      </c>
      <c r="I82" s="2166">
        <v>0</v>
      </c>
      <c r="J82" s="2166">
        <v>0</v>
      </c>
      <c r="K82" s="2166">
        <v>1960.4651162790699</v>
      </c>
      <c r="L82" s="2166">
        <v>0</v>
      </c>
      <c r="M82" s="2166">
        <v>0</v>
      </c>
      <c r="N82" s="2166">
        <v>200</v>
      </c>
      <c r="O82" s="2166">
        <v>0</v>
      </c>
      <c r="P82" s="2166">
        <v>0</v>
      </c>
      <c r="Q82" s="2166">
        <v>0</v>
      </c>
      <c r="R82" s="2166">
        <v>0</v>
      </c>
      <c r="S82" s="2166">
        <v>10098</v>
      </c>
      <c r="T82" s="2166">
        <v>0</v>
      </c>
      <c r="U82" s="2166">
        <v>0</v>
      </c>
      <c r="V82" s="2166">
        <v>0</v>
      </c>
      <c r="W82" s="2166">
        <v>0</v>
      </c>
      <c r="X82" s="2166">
        <v>0</v>
      </c>
      <c r="Y82" s="2166">
        <v>0</v>
      </c>
      <c r="Z82" s="2166">
        <v>0</v>
      </c>
      <c r="AA82" s="2166">
        <v>0</v>
      </c>
      <c r="AB82" s="2166">
        <v>0</v>
      </c>
      <c r="AC82" s="2166">
        <v>0</v>
      </c>
      <c r="AD82" s="2166">
        <v>0</v>
      </c>
      <c r="AE82" s="2166">
        <v>0</v>
      </c>
      <c r="AF82" s="2166">
        <v>0</v>
      </c>
      <c r="AG82" s="2166">
        <v>0</v>
      </c>
      <c r="AH82" s="2166">
        <v>0</v>
      </c>
      <c r="AI82" s="2166">
        <v>0</v>
      </c>
      <c r="AJ82" s="2166">
        <v>0</v>
      </c>
      <c r="AK82" s="2166">
        <v>0</v>
      </c>
      <c r="AL82" s="2166">
        <v>0</v>
      </c>
      <c r="AM82" s="2166">
        <v>0</v>
      </c>
      <c r="AN82" s="2166">
        <v>0</v>
      </c>
      <c r="AO82" s="2166">
        <v>0</v>
      </c>
      <c r="AP82" s="2166">
        <v>0</v>
      </c>
      <c r="AQ82" s="2166">
        <v>0</v>
      </c>
      <c r="AR82" s="2166">
        <v>0</v>
      </c>
      <c r="AS82" s="2166">
        <v>0</v>
      </c>
      <c r="AT82" s="2166">
        <v>0</v>
      </c>
      <c r="AU82" s="2166">
        <v>0</v>
      </c>
      <c r="AV82" s="2166">
        <v>0</v>
      </c>
      <c r="AW82" s="2166">
        <v>0</v>
      </c>
      <c r="AX82" s="2166">
        <v>0</v>
      </c>
      <c r="AY82" s="2166">
        <v>0</v>
      </c>
      <c r="AZ82" s="2166">
        <v>0</v>
      </c>
      <c r="BA82" s="2166">
        <v>0</v>
      </c>
      <c r="BB82" s="2166">
        <v>0</v>
      </c>
      <c r="BC82" s="2166">
        <v>0</v>
      </c>
      <c r="BD82" s="2166">
        <v>0</v>
      </c>
      <c r="BE82" s="2166">
        <v>0</v>
      </c>
      <c r="BF82" s="2166">
        <v>0</v>
      </c>
      <c r="BG82" s="2166">
        <v>0</v>
      </c>
      <c r="BH82" s="2166">
        <v>0</v>
      </c>
      <c r="BI82" s="2166">
        <v>0</v>
      </c>
      <c r="BJ82" s="2166">
        <v>0</v>
      </c>
      <c r="BK82" s="2166">
        <v>0</v>
      </c>
      <c r="BL82" s="2166">
        <v>0</v>
      </c>
      <c r="BM82" s="2166">
        <v>0</v>
      </c>
      <c r="BN82" s="2166">
        <v>0</v>
      </c>
      <c r="BO82" s="2166">
        <v>0</v>
      </c>
      <c r="BP82" s="2166">
        <v>0</v>
      </c>
      <c r="BQ82" s="2166">
        <v>0</v>
      </c>
      <c r="BR82" s="2166">
        <v>0</v>
      </c>
      <c r="BS82" s="2166">
        <v>0</v>
      </c>
      <c r="BT82" s="2166">
        <v>0</v>
      </c>
      <c r="BU82" s="2166">
        <v>0</v>
      </c>
      <c r="BV82" s="2166">
        <v>113</v>
      </c>
      <c r="BW82" s="2166">
        <v>0</v>
      </c>
      <c r="BX82" s="2166">
        <v>0</v>
      </c>
      <c r="BY82" s="2166">
        <v>0</v>
      </c>
      <c r="BZ82" s="2166">
        <v>0</v>
      </c>
      <c r="CA82" s="2166">
        <v>0</v>
      </c>
      <c r="CB82" s="2166">
        <v>0</v>
      </c>
      <c r="CC82" s="2166">
        <v>0</v>
      </c>
      <c r="CD82" s="2166">
        <v>0</v>
      </c>
      <c r="CE82" s="2166">
        <v>0</v>
      </c>
      <c r="CF82" s="2166">
        <v>0</v>
      </c>
    </row>
    <row r="83" spans="2:84">
      <c r="B83" s="2178" t="s">
        <v>593</v>
      </c>
      <c r="C83" s="2169">
        <v>0</v>
      </c>
      <c r="D83" s="2169">
        <v>0</v>
      </c>
      <c r="E83" s="2169">
        <v>0</v>
      </c>
      <c r="F83" s="2169">
        <v>0</v>
      </c>
      <c r="G83" s="2169">
        <v>0</v>
      </c>
      <c r="H83" s="2169">
        <v>0</v>
      </c>
      <c r="I83" s="2169">
        <v>0</v>
      </c>
      <c r="J83" s="2169">
        <v>0</v>
      </c>
      <c r="K83" s="2169">
        <v>0</v>
      </c>
      <c r="L83" s="2169">
        <v>0</v>
      </c>
      <c r="M83" s="2169">
        <v>0</v>
      </c>
      <c r="N83" s="2169">
        <v>6932</v>
      </c>
      <c r="O83" s="2169">
        <v>0</v>
      </c>
      <c r="P83" s="2169">
        <v>0</v>
      </c>
      <c r="Q83" s="2169">
        <v>0</v>
      </c>
      <c r="R83" s="2169">
        <v>0</v>
      </c>
      <c r="S83" s="2169">
        <v>0</v>
      </c>
      <c r="T83" s="2169">
        <v>0</v>
      </c>
      <c r="U83" s="2169">
        <v>0</v>
      </c>
      <c r="V83" s="2169">
        <v>0</v>
      </c>
      <c r="W83" s="2169">
        <v>0</v>
      </c>
      <c r="X83" s="2169">
        <v>0</v>
      </c>
      <c r="Y83" s="2169">
        <v>0</v>
      </c>
      <c r="Z83" s="2169">
        <v>0</v>
      </c>
      <c r="AA83" s="2169">
        <v>0</v>
      </c>
      <c r="AB83" s="2169">
        <v>0</v>
      </c>
      <c r="AC83" s="2169">
        <v>0</v>
      </c>
      <c r="AD83" s="2169">
        <v>0</v>
      </c>
      <c r="AE83" s="2169">
        <v>0</v>
      </c>
      <c r="AF83" s="2169">
        <v>0</v>
      </c>
      <c r="AG83" s="2169">
        <v>0</v>
      </c>
      <c r="AH83" s="2169">
        <v>0</v>
      </c>
      <c r="AI83" s="2169">
        <v>0</v>
      </c>
      <c r="AJ83" s="2169">
        <v>0</v>
      </c>
      <c r="AK83" s="2169">
        <v>0</v>
      </c>
      <c r="AL83" s="2169">
        <v>0</v>
      </c>
      <c r="AM83" s="2169">
        <v>0</v>
      </c>
      <c r="AN83" s="2169">
        <v>0</v>
      </c>
      <c r="AO83" s="2169">
        <v>0</v>
      </c>
      <c r="AP83" s="2169">
        <v>0</v>
      </c>
      <c r="AQ83" s="2169">
        <v>0</v>
      </c>
      <c r="AR83" s="2169">
        <v>0</v>
      </c>
      <c r="AS83" s="2169">
        <v>0</v>
      </c>
      <c r="AT83" s="2169">
        <v>0</v>
      </c>
      <c r="AU83" s="2169">
        <v>0</v>
      </c>
      <c r="AV83" s="2169">
        <v>0</v>
      </c>
      <c r="AW83" s="2169">
        <v>0</v>
      </c>
      <c r="AX83" s="2169">
        <v>0</v>
      </c>
      <c r="AY83" s="2169">
        <v>0</v>
      </c>
      <c r="AZ83" s="2169">
        <v>0</v>
      </c>
      <c r="BA83" s="2169">
        <v>0</v>
      </c>
      <c r="BB83" s="2169">
        <v>0</v>
      </c>
      <c r="BC83" s="2169">
        <v>0</v>
      </c>
      <c r="BD83" s="2169">
        <v>0</v>
      </c>
      <c r="BE83" s="2169">
        <v>0</v>
      </c>
      <c r="BF83" s="2169">
        <v>0</v>
      </c>
      <c r="BG83" s="2169">
        <v>0</v>
      </c>
      <c r="BH83" s="2169">
        <v>0</v>
      </c>
      <c r="BI83" s="2169">
        <v>0</v>
      </c>
      <c r="BJ83" s="2169">
        <v>0</v>
      </c>
      <c r="BK83" s="2169">
        <v>0</v>
      </c>
      <c r="BL83" s="2169">
        <v>0</v>
      </c>
      <c r="BM83" s="2169">
        <v>0</v>
      </c>
      <c r="BN83" s="2169">
        <v>0</v>
      </c>
      <c r="BO83" s="2169">
        <v>0</v>
      </c>
      <c r="BP83" s="2169">
        <v>0</v>
      </c>
      <c r="BQ83" s="2169">
        <v>0</v>
      </c>
      <c r="BR83" s="2169">
        <v>0</v>
      </c>
      <c r="BS83" s="2169">
        <v>0</v>
      </c>
      <c r="BT83" s="2169">
        <v>0</v>
      </c>
      <c r="BU83" s="2169">
        <v>0</v>
      </c>
      <c r="BV83" s="2169">
        <v>0</v>
      </c>
      <c r="BW83" s="2169">
        <v>0</v>
      </c>
      <c r="BX83" s="2169">
        <v>0</v>
      </c>
      <c r="BY83" s="2169">
        <v>0</v>
      </c>
      <c r="BZ83" s="2169">
        <v>0</v>
      </c>
      <c r="CA83" s="2169">
        <v>0</v>
      </c>
      <c r="CB83" s="2169">
        <v>0</v>
      </c>
      <c r="CC83" s="2169">
        <v>0</v>
      </c>
      <c r="CD83" s="2169">
        <v>0</v>
      </c>
      <c r="CE83" s="2169">
        <v>0</v>
      </c>
      <c r="CF83" s="2169">
        <v>0</v>
      </c>
    </row>
    <row r="84" spans="2:84">
      <c r="B84" s="2179" t="s">
        <v>603</v>
      </c>
      <c r="C84" s="2166"/>
      <c r="D84" s="2166"/>
      <c r="E84" s="2166"/>
      <c r="F84" s="2166"/>
      <c r="G84" s="2166"/>
      <c r="H84" s="2166"/>
      <c r="I84" s="2166"/>
      <c r="J84" s="2166"/>
      <c r="K84" s="2166"/>
      <c r="L84" s="2166"/>
      <c r="M84" s="2166"/>
      <c r="N84" s="2166"/>
      <c r="O84" s="2166"/>
      <c r="P84" s="2166"/>
      <c r="Q84" s="2166"/>
      <c r="R84" s="2166"/>
      <c r="S84" s="2166"/>
      <c r="T84" s="2166"/>
      <c r="U84" s="2166"/>
      <c r="V84" s="2166"/>
      <c r="W84" s="2166"/>
      <c r="X84" s="2166"/>
      <c r="Y84" s="2166"/>
      <c r="Z84" s="2166"/>
      <c r="AA84" s="2166"/>
      <c r="AB84" s="2166"/>
      <c r="AC84" s="2166"/>
      <c r="AD84" s="2166"/>
      <c r="AE84" s="2166"/>
      <c r="AF84" s="2166"/>
      <c r="AG84" s="2166"/>
      <c r="AH84" s="2166"/>
      <c r="AI84" s="2166"/>
      <c r="AJ84" s="2166"/>
      <c r="AK84" s="2166"/>
      <c r="AL84" s="2166"/>
      <c r="AM84" s="2166"/>
      <c r="AN84" s="2166"/>
      <c r="AO84" s="2166"/>
      <c r="AP84" s="2166"/>
      <c r="AQ84" s="2166"/>
      <c r="AR84" s="2166"/>
      <c r="AS84" s="2166"/>
      <c r="AT84" s="2166"/>
      <c r="AU84" s="2166"/>
      <c r="AV84" s="2166"/>
      <c r="AW84" s="2166"/>
      <c r="AX84" s="2166"/>
      <c r="AY84" s="2166"/>
      <c r="AZ84" s="2166"/>
      <c r="BA84" s="2166"/>
      <c r="BB84" s="2166"/>
      <c r="BC84" s="2166"/>
      <c r="BD84" s="2166"/>
      <c r="BE84" s="2166"/>
      <c r="BF84" s="2166"/>
      <c r="BG84" s="2166"/>
      <c r="BH84" s="2166"/>
      <c r="BI84" s="2166"/>
      <c r="BJ84" s="2166"/>
      <c r="BK84" s="2166"/>
      <c r="BL84" s="2166"/>
      <c r="BM84" s="2166"/>
      <c r="BN84" s="2166"/>
      <c r="BO84" s="2166"/>
      <c r="BP84" s="2166"/>
      <c r="BQ84" s="2166"/>
      <c r="BR84" s="2166"/>
      <c r="BS84" s="2166"/>
      <c r="BT84" s="2166"/>
      <c r="BU84" s="2166"/>
      <c r="BV84" s="2166"/>
      <c r="BW84" s="2166"/>
      <c r="BX84" s="2166"/>
      <c r="BY84" s="2166"/>
      <c r="BZ84" s="2166"/>
      <c r="CA84" s="2166"/>
      <c r="CB84" s="2166"/>
      <c r="CC84" s="2166"/>
      <c r="CD84" s="2166"/>
      <c r="CE84" s="2166"/>
      <c r="CF84" s="2166"/>
    </row>
    <row r="85" spans="2:84">
      <c r="B85" s="2179" t="s">
        <v>607</v>
      </c>
      <c r="C85" s="2166"/>
      <c r="D85" s="2166"/>
      <c r="E85" s="2166"/>
      <c r="F85" s="2166"/>
      <c r="G85" s="2166"/>
      <c r="H85" s="2166"/>
      <c r="I85" s="2166"/>
      <c r="J85" s="2166"/>
      <c r="K85" s="2166"/>
      <c r="L85" s="2166"/>
      <c r="M85" s="2166"/>
      <c r="N85" s="2166"/>
      <c r="O85" s="2166"/>
      <c r="P85" s="2166"/>
      <c r="Q85" s="2166"/>
      <c r="R85" s="2166"/>
      <c r="S85" s="2166"/>
      <c r="T85" s="2166"/>
      <c r="U85" s="2166"/>
      <c r="V85" s="2166"/>
      <c r="W85" s="2166"/>
      <c r="X85" s="2166"/>
      <c r="Y85" s="2166"/>
      <c r="Z85" s="2166"/>
      <c r="AA85" s="2166"/>
      <c r="AB85" s="2166"/>
      <c r="AC85" s="2166"/>
      <c r="AD85" s="2166"/>
      <c r="AE85" s="2166"/>
      <c r="AF85" s="2166"/>
      <c r="AG85" s="2166"/>
      <c r="AH85" s="2166"/>
      <c r="AI85" s="2166"/>
      <c r="AJ85" s="2166"/>
      <c r="AK85" s="2166"/>
      <c r="AL85" s="2166"/>
      <c r="AM85" s="2166"/>
      <c r="AN85" s="2166"/>
      <c r="AO85" s="2166"/>
      <c r="AP85" s="2166"/>
      <c r="AQ85" s="2166"/>
      <c r="AR85" s="2166"/>
      <c r="AS85" s="2166"/>
      <c r="AT85" s="2166"/>
      <c r="AU85" s="2166"/>
      <c r="AV85" s="2166"/>
      <c r="AW85" s="2166"/>
      <c r="AX85" s="2166"/>
      <c r="AY85" s="2166"/>
      <c r="AZ85" s="2166"/>
      <c r="BA85" s="2166"/>
      <c r="BB85" s="2166"/>
      <c r="BC85" s="2166"/>
      <c r="BD85" s="2166"/>
      <c r="BE85" s="2166"/>
      <c r="BF85" s="2166"/>
      <c r="BG85" s="2166"/>
      <c r="BH85" s="2166"/>
      <c r="BI85" s="2166"/>
      <c r="BJ85" s="2166"/>
      <c r="BK85" s="2166"/>
      <c r="BL85" s="2166"/>
      <c r="BM85" s="2166"/>
      <c r="BN85" s="2166"/>
      <c r="BO85" s="2166"/>
      <c r="BP85" s="2166"/>
      <c r="BQ85" s="2166"/>
      <c r="BR85" s="2166"/>
      <c r="BS85" s="2166"/>
      <c r="BT85" s="2166"/>
      <c r="BU85" s="2166"/>
      <c r="BV85" s="2166"/>
      <c r="BW85" s="2166"/>
      <c r="BX85" s="2166"/>
      <c r="BY85" s="2166"/>
      <c r="BZ85" s="2166"/>
      <c r="CA85" s="2166"/>
      <c r="CB85" s="2166"/>
      <c r="CC85" s="2166"/>
      <c r="CD85" s="2166"/>
      <c r="CE85" s="2166"/>
      <c r="CF85" s="2166"/>
    </row>
    <row r="86" spans="2:84">
      <c r="B86" s="2179" t="s">
        <v>610</v>
      </c>
      <c r="C86" s="2166"/>
      <c r="D86" s="2166"/>
      <c r="E86" s="2166"/>
      <c r="F86" s="2166"/>
      <c r="G86" s="2166"/>
      <c r="H86" s="2166"/>
      <c r="I86" s="2166"/>
      <c r="J86" s="2166"/>
      <c r="K86" s="2166"/>
      <c r="L86" s="2166"/>
      <c r="M86" s="2166"/>
      <c r="N86" s="2166"/>
      <c r="O86" s="2166"/>
      <c r="P86" s="2166"/>
      <c r="Q86" s="2166"/>
      <c r="R86" s="2166"/>
      <c r="S86" s="2166"/>
      <c r="T86" s="2166"/>
      <c r="U86" s="2166"/>
      <c r="V86" s="2166"/>
      <c r="W86" s="2166"/>
      <c r="X86" s="2166"/>
      <c r="Y86" s="2166"/>
      <c r="Z86" s="2166"/>
      <c r="AA86" s="2166"/>
      <c r="AB86" s="2166"/>
      <c r="AC86" s="2166"/>
      <c r="AD86" s="2166"/>
      <c r="AE86" s="2166"/>
      <c r="AF86" s="2166"/>
      <c r="AG86" s="2166"/>
      <c r="AH86" s="2166"/>
      <c r="AI86" s="2166"/>
      <c r="AJ86" s="2166"/>
      <c r="AK86" s="2166"/>
      <c r="AL86" s="2166"/>
      <c r="AM86" s="2166"/>
      <c r="AN86" s="2166"/>
      <c r="AO86" s="2166"/>
      <c r="AP86" s="2166"/>
      <c r="AQ86" s="2166"/>
      <c r="AR86" s="2166"/>
      <c r="AS86" s="2166"/>
      <c r="AT86" s="2166"/>
      <c r="AU86" s="2166"/>
      <c r="AV86" s="2166"/>
      <c r="AW86" s="2166"/>
      <c r="AX86" s="2166"/>
      <c r="AY86" s="2166"/>
      <c r="AZ86" s="2166"/>
      <c r="BA86" s="2166"/>
      <c r="BB86" s="2166"/>
      <c r="BC86" s="2166"/>
      <c r="BD86" s="2166"/>
      <c r="BE86" s="2166"/>
      <c r="BF86" s="2166"/>
      <c r="BG86" s="2166"/>
      <c r="BH86" s="2166"/>
      <c r="BI86" s="2166"/>
      <c r="BJ86" s="2166"/>
      <c r="BK86" s="2166"/>
      <c r="BL86" s="2166"/>
      <c r="BM86" s="2166"/>
      <c r="BN86" s="2166"/>
      <c r="BO86" s="2166"/>
      <c r="BP86" s="2166"/>
      <c r="BQ86" s="2166"/>
      <c r="BR86" s="2166"/>
      <c r="BS86" s="2166"/>
      <c r="BT86" s="2166"/>
      <c r="BU86" s="2166"/>
      <c r="BV86" s="2166"/>
      <c r="BW86" s="2166"/>
      <c r="BX86" s="2166"/>
      <c r="BY86" s="2166"/>
      <c r="BZ86" s="2166"/>
      <c r="CA86" s="2166"/>
      <c r="CB86" s="2166"/>
      <c r="CC86" s="2166"/>
      <c r="CD86" s="2166"/>
      <c r="CE86" s="2166"/>
      <c r="CF86" s="2166"/>
    </row>
    <row r="87" spans="2:84">
      <c r="B87" s="2179" t="s">
        <v>615</v>
      </c>
      <c r="C87" s="2166"/>
      <c r="D87" s="2166"/>
      <c r="E87" s="2166"/>
      <c r="F87" s="2166"/>
      <c r="G87" s="2166"/>
      <c r="H87" s="2166"/>
      <c r="I87" s="2166"/>
      <c r="J87" s="2166"/>
      <c r="K87" s="2166"/>
      <c r="L87" s="2166"/>
      <c r="M87" s="2166"/>
      <c r="N87" s="2166"/>
      <c r="O87" s="2166"/>
      <c r="P87" s="2166"/>
      <c r="Q87" s="2166"/>
      <c r="R87" s="2166"/>
      <c r="S87" s="2166"/>
      <c r="T87" s="2166"/>
      <c r="U87" s="2166"/>
      <c r="V87" s="2166"/>
      <c r="W87" s="2166"/>
      <c r="X87" s="2166"/>
      <c r="Y87" s="2166"/>
      <c r="Z87" s="2166"/>
      <c r="AA87" s="2166"/>
      <c r="AB87" s="2166"/>
      <c r="AC87" s="2166"/>
      <c r="AD87" s="2166"/>
      <c r="AE87" s="2166"/>
      <c r="AF87" s="2166"/>
      <c r="AG87" s="2166"/>
      <c r="AH87" s="2166"/>
      <c r="AI87" s="2166"/>
      <c r="AJ87" s="2166"/>
      <c r="AK87" s="2166"/>
      <c r="AL87" s="2166"/>
      <c r="AM87" s="2166"/>
      <c r="AN87" s="2166"/>
      <c r="AO87" s="2166"/>
      <c r="AP87" s="2166"/>
      <c r="AQ87" s="2166"/>
      <c r="AR87" s="2166"/>
      <c r="AS87" s="2166"/>
      <c r="AT87" s="2166"/>
      <c r="AU87" s="2166"/>
      <c r="AV87" s="2166"/>
      <c r="AW87" s="2166"/>
      <c r="AX87" s="2166"/>
      <c r="AY87" s="2166"/>
      <c r="AZ87" s="2166"/>
      <c r="BA87" s="2166"/>
      <c r="BB87" s="2166"/>
      <c r="BC87" s="2166"/>
      <c r="BD87" s="2166"/>
      <c r="BE87" s="2166"/>
      <c r="BF87" s="2166"/>
      <c r="BG87" s="2166"/>
      <c r="BH87" s="2166"/>
      <c r="BI87" s="2166"/>
      <c r="BJ87" s="2166"/>
      <c r="BK87" s="2166"/>
      <c r="BL87" s="2166"/>
      <c r="BM87" s="2166"/>
      <c r="BN87" s="2166"/>
      <c r="BO87" s="2166"/>
      <c r="BP87" s="2166"/>
      <c r="BQ87" s="2166"/>
      <c r="BR87" s="2166"/>
      <c r="BS87" s="2166"/>
      <c r="BT87" s="2166"/>
      <c r="BU87" s="2166"/>
      <c r="BV87" s="2166"/>
      <c r="BW87" s="2166"/>
      <c r="BX87" s="2166"/>
      <c r="BY87" s="2166"/>
      <c r="BZ87" s="2166"/>
      <c r="CA87" s="2166"/>
      <c r="CB87" s="2166"/>
      <c r="CC87" s="2166"/>
      <c r="CD87" s="2166"/>
      <c r="CE87" s="2166"/>
      <c r="CF87" s="2166"/>
    </row>
    <row r="88" spans="2:84">
      <c r="B88" s="2179" t="s">
        <v>617</v>
      </c>
      <c r="C88" s="2166"/>
      <c r="D88" s="2166"/>
      <c r="E88" s="2166"/>
      <c r="F88" s="2166"/>
      <c r="G88" s="2166"/>
      <c r="H88" s="2166"/>
      <c r="I88" s="2166"/>
      <c r="J88" s="2166"/>
      <c r="K88" s="2166"/>
      <c r="L88" s="2166"/>
      <c r="M88" s="2166"/>
      <c r="N88" s="2166"/>
      <c r="O88" s="2166"/>
      <c r="P88" s="2166"/>
      <c r="Q88" s="2166"/>
      <c r="R88" s="2166"/>
      <c r="S88" s="2166"/>
      <c r="T88" s="2166"/>
      <c r="U88" s="2166"/>
      <c r="V88" s="2166"/>
      <c r="W88" s="2166"/>
      <c r="X88" s="2166"/>
      <c r="Y88" s="2166"/>
      <c r="Z88" s="2166"/>
      <c r="AA88" s="2166"/>
      <c r="AB88" s="2166"/>
      <c r="AC88" s="2166"/>
      <c r="AD88" s="2166"/>
      <c r="AE88" s="2166"/>
      <c r="AF88" s="2166"/>
      <c r="AG88" s="2166"/>
      <c r="AH88" s="2166"/>
      <c r="AI88" s="2166"/>
      <c r="AJ88" s="2166"/>
      <c r="AK88" s="2166"/>
      <c r="AL88" s="2166"/>
      <c r="AM88" s="2166"/>
      <c r="AN88" s="2166"/>
      <c r="AO88" s="2166"/>
      <c r="AP88" s="2166"/>
      <c r="AQ88" s="2166"/>
      <c r="AR88" s="2166"/>
      <c r="AS88" s="2166"/>
      <c r="AT88" s="2166"/>
      <c r="AU88" s="2166"/>
      <c r="AV88" s="2166"/>
      <c r="AW88" s="2166"/>
      <c r="AX88" s="2166"/>
      <c r="AY88" s="2166"/>
      <c r="AZ88" s="2166"/>
      <c r="BA88" s="2166"/>
      <c r="BB88" s="2166"/>
      <c r="BC88" s="2166"/>
      <c r="BD88" s="2166"/>
      <c r="BE88" s="2166"/>
      <c r="BF88" s="2166"/>
      <c r="BG88" s="2166"/>
      <c r="BH88" s="2166"/>
      <c r="BI88" s="2166"/>
      <c r="BJ88" s="2166"/>
      <c r="BK88" s="2166"/>
      <c r="BL88" s="2166"/>
      <c r="BM88" s="2166"/>
      <c r="BN88" s="2166"/>
      <c r="BO88" s="2166"/>
      <c r="BP88" s="2166"/>
      <c r="BQ88" s="2166"/>
      <c r="BR88" s="2166"/>
      <c r="BS88" s="2166"/>
      <c r="BT88" s="2166"/>
      <c r="BU88" s="2166"/>
      <c r="BV88" s="2166"/>
      <c r="BW88" s="2166"/>
      <c r="BX88" s="2166"/>
      <c r="BY88" s="2166"/>
      <c r="BZ88" s="2166"/>
      <c r="CA88" s="2166"/>
      <c r="CB88" s="2166"/>
      <c r="CC88" s="2166"/>
      <c r="CD88" s="2166"/>
      <c r="CE88" s="2166"/>
      <c r="CF88" s="2166"/>
    </row>
    <row r="89" spans="2:84">
      <c r="B89" s="2179" t="s">
        <v>622</v>
      </c>
      <c r="C89" s="2166"/>
      <c r="D89" s="2166"/>
      <c r="E89" s="2166"/>
      <c r="F89" s="2166"/>
      <c r="G89" s="2166"/>
      <c r="H89" s="2166"/>
      <c r="I89" s="2166"/>
      <c r="J89" s="2166"/>
      <c r="K89" s="2166"/>
      <c r="L89" s="2166"/>
      <c r="M89" s="2166"/>
      <c r="N89" s="2166"/>
      <c r="O89" s="2166"/>
      <c r="P89" s="2166"/>
      <c r="Q89" s="2166"/>
      <c r="R89" s="2166"/>
      <c r="S89" s="2166"/>
      <c r="T89" s="2166"/>
      <c r="U89" s="2166"/>
      <c r="V89" s="2166"/>
      <c r="W89" s="2166"/>
      <c r="X89" s="2166"/>
      <c r="Y89" s="2166"/>
      <c r="Z89" s="2166"/>
      <c r="AA89" s="2166"/>
      <c r="AB89" s="2166"/>
      <c r="AC89" s="2166"/>
      <c r="AD89" s="2166"/>
      <c r="AE89" s="2166"/>
      <c r="AF89" s="2166"/>
      <c r="AG89" s="2166"/>
      <c r="AH89" s="2166"/>
      <c r="AI89" s="2166"/>
      <c r="AJ89" s="2166"/>
      <c r="AK89" s="2166"/>
      <c r="AL89" s="2166"/>
      <c r="AM89" s="2166"/>
      <c r="AN89" s="2166"/>
      <c r="AO89" s="2166"/>
      <c r="AP89" s="2166"/>
      <c r="AQ89" s="2166"/>
      <c r="AR89" s="2166"/>
      <c r="AS89" s="2166"/>
      <c r="AT89" s="2166"/>
      <c r="AU89" s="2166"/>
      <c r="AV89" s="2166"/>
      <c r="AW89" s="2166"/>
      <c r="AX89" s="2166"/>
      <c r="AY89" s="2166"/>
      <c r="AZ89" s="2166"/>
      <c r="BA89" s="2166"/>
      <c r="BB89" s="2166"/>
      <c r="BC89" s="2166"/>
      <c r="BD89" s="2166"/>
      <c r="BE89" s="2166"/>
      <c r="BF89" s="2166"/>
      <c r="BG89" s="2166"/>
      <c r="BH89" s="2166"/>
      <c r="BI89" s="2166"/>
      <c r="BJ89" s="2166"/>
      <c r="BK89" s="2166"/>
      <c r="BL89" s="2166"/>
      <c r="BM89" s="2166"/>
      <c r="BN89" s="2166"/>
      <c r="BO89" s="2166"/>
      <c r="BP89" s="2166"/>
      <c r="BQ89" s="2166"/>
      <c r="BR89" s="2166"/>
      <c r="BS89" s="2166"/>
      <c r="BT89" s="2166"/>
      <c r="BU89" s="2166"/>
      <c r="BV89" s="2166"/>
      <c r="BW89" s="2166"/>
      <c r="BX89" s="2166"/>
      <c r="BY89" s="2166"/>
      <c r="BZ89" s="2166"/>
      <c r="CA89" s="2166"/>
      <c r="CB89" s="2166"/>
      <c r="CC89" s="2166"/>
      <c r="CD89" s="2166"/>
      <c r="CE89" s="2166"/>
      <c r="CF89" s="2166"/>
    </row>
    <row r="90" spans="2:84">
      <c r="B90" s="2179" t="s">
        <v>1178</v>
      </c>
      <c r="C90" s="2166"/>
      <c r="D90" s="2166"/>
      <c r="E90" s="2166"/>
      <c r="F90" s="2166"/>
      <c r="G90" s="2166"/>
      <c r="H90" s="2166"/>
      <c r="I90" s="2166"/>
      <c r="J90" s="2166"/>
      <c r="K90" s="2166"/>
      <c r="L90" s="2166"/>
      <c r="M90" s="2166"/>
      <c r="N90" s="2166"/>
      <c r="O90" s="2166"/>
      <c r="P90" s="2166"/>
      <c r="Q90" s="2166"/>
      <c r="R90" s="2166"/>
      <c r="S90" s="2166"/>
      <c r="T90" s="2166"/>
      <c r="U90" s="2166"/>
      <c r="V90" s="2166"/>
      <c r="W90" s="2166"/>
      <c r="X90" s="2166"/>
      <c r="Y90" s="2166"/>
      <c r="Z90" s="2166"/>
      <c r="AA90" s="2166"/>
      <c r="AB90" s="2166"/>
      <c r="AC90" s="2166"/>
      <c r="AD90" s="2166"/>
      <c r="AE90" s="2166"/>
      <c r="AF90" s="2166"/>
      <c r="AG90" s="2166"/>
      <c r="AH90" s="2166"/>
      <c r="AI90" s="2166"/>
      <c r="AJ90" s="2166"/>
      <c r="AK90" s="2166"/>
      <c r="AL90" s="2166"/>
      <c r="AM90" s="2166"/>
      <c r="AN90" s="2166"/>
      <c r="AO90" s="2166"/>
      <c r="AP90" s="2166"/>
      <c r="AQ90" s="2166"/>
      <c r="AR90" s="2166"/>
      <c r="AS90" s="2166"/>
      <c r="AT90" s="2166"/>
      <c r="AU90" s="2166"/>
      <c r="AV90" s="2166"/>
      <c r="AW90" s="2166"/>
      <c r="AX90" s="2166"/>
      <c r="AY90" s="2166"/>
      <c r="AZ90" s="2166"/>
      <c r="BA90" s="2166"/>
      <c r="BB90" s="2166"/>
      <c r="BC90" s="2166"/>
      <c r="BD90" s="2166"/>
      <c r="BE90" s="2166"/>
      <c r="BF90" s="2166"/>
      <c r="BG90" s="2166"/>
      <c r="BH90" s="2166"/>
      <c r="BI90" s="2166"/>
      <c r="BJ90" s="2166"/>
      <c r="BK90" s="2166"/>
      <c r="BL90" s="2166"/>
      <c r="BM90" s="2166"/>
      <c r="BN90" s="2166"/>
      <c r="BO90" s="2166"/>
      <c r="BP90" s="2166"/>
      <c r="BQ90" s="2166"/>
      <c r="BR90" s="2166"/>
      <c r="BS90" s="2166"/>
      <c r="BT90" s="2166"/>
      <c r="BU90" s="2166"/>
      <c r="BV90" s="2166"/>
      <c r="BW90" s="2166"/>
      <c r="BX90" s="2166"/>
      <c r="BY90" s="2166"/>
      <c r="BZ90" s="2166"/>
      <c r="CA90" s="2166"/>
      <c r="CB90" s="2166"/>
      <c r="CC90" s="2166"/>
      <c r="CD90" s="2166"/>
      <c r="CE90" s="2166"/>
      <c r="CF90" s="2166"/>
    </row>
    <row r="91" spans="2:84">
      <c r="B91" s="2179" t="s">
        <v>627</v>
      </c>
      <c r="C91" s="2166"/>
      <c r="D91" s="2166"/>
      <c r="E91" s="2166"/>
      <c r="F91" s="2166"/>
      <c r="G91" s="2166"/>
      <c r="H91" s="2166"/>
      <c r="I91" s="2166"/>
      <c r="J91" s="2166"/>
      <c r="K91" s="2166"/>
      <c r="L91" s="2166"/>
      <c r="M91" s="2166"/>
      <c r="N91" s="2166"/>
      <c r="O91" s="2166"/>
      <c r="P91" s="2166"/>
      <c r="Q91" s="2166"/>
      <c r="R91" s="2166"/>
      <c r="S91" s="2166"/>
      <c r="T91" s="2166"/>
      <c r="U91" s="2166"/>
      <c r="V91" s="2166"/>
      <c r="W91" s="2166"/>
      <c r="X91" s="2166"/>
      <c r="Y91" s="2166"/>
      <c r="Z91" s="2166"/>
      <c r="AA91" s="2166"/>
      <c r="AB91" s="2166"/>
      <c r="AC91" s="2166"/>
      <c r="AD91" s="2166"/>
      <c r="AE91" s="2166"/>
      <c r="AF91" s="2166"/>
      <c r="AG91" s="2166"/>
      <c r="AH91" s="2166"/>
      <c r="AI91" s="2166"/>
      <c r="AJ91" s="2166"/>
      <c r="AK91" s="2166"/>
      <c r="AL91" s="2166"/>
      <c r="AM91" s="2166"/>
      <c r="AN91" s="2166"/>
      <c r="AO91" s="2166"/>
      <c r="AP91" s="2166"/>
      <c r="AQ91" s="2166"/>
      <c r="AR91" s="2166"/>
      <c r="AS91" s="2166"/>
      <c r="AT91" s="2166"/>
      <c r="AU91" s="2166"/>
      <c r="AV91" s="2166"/>
      <c r="AW91" s="2166"/>
      <c r="AX91" s="2166"/>
      <c r="AY91" s="2166"/>
      <c r="AZ91" s="2166"/>
      <c r="BA91" s="2166"/>
      <c r="BB91" s="2166"/>
      <c r="BC91" s="2166"/>
      <c r="BD91" s="2166"/>
      <c r="BE91" s="2166"/>
      <c r="BF91" s="2166"/>
      <c r="BG91" s="2166"/>
      <c r="BH91" s="2166"/>
      <c r="BI91" s="2166"/>
      <c r="BJ91" s="2166"/>
      <c r="BK91" s="2166"/>
      <c r="BL91" s="2166"/>
      <c r="BM91" s="2166"/>
      <c r="BN91" s="2166"/>
      <c r="BO91" s="2166"/>
      <c r="BP91" s="2166"/>
      <c r="BQ91" s="2166"/>
      <c r="BR91" s="2166"/>
      <c r="BS91" s="2166"/>
      <c r="BT91" s="2166"/>
      <c r="BU91" s="2166"/>
      <c r="BV91" s="2166"/>
      <c r="BW91" s="2166"/>
      <c r="BX91" s="2166"/>
      <c r="BY91" s="2166"/>
      <c r="BZ91" s="2166"/>
      <c r="CA91" s="2166"/>
      <c r="CB91" s="2166"/>
      <c r="CC91" s="2166"/>
      <c r="CD91" s="2166"/>
      <c r="CE91" s="2166"/>
      <c r="CF91" s="2166"/>
    </row>
    <row r="92" spans="2:84">
      <c r="B92" s="2179" t="s">
        <v>632</v>
      </c>
      <c r="C92" s="2166"/>
      <c r="D92" s="2166"/>
      <c r="E92" s="2166"/>
      <c r="F92" s="2166"/>
      <c r="G92" s="2166"/>
      <c r="H92" s="2166"/>
      <c r="I92" s="2166"/>
      <c r="J92" s="2166"/>
      <c r="K92" s="2166"/>
      <c r="L92" s="2166"/>
      <c r="M92" s="2166"/>
      <c r="N92" s="2166"/>
      <c r="O92" s="2166"/>
      <c r="P92" s="2166"/>
      <c r="Q92" s="2166"/>
      <c r="R92" s="2166"/>
      <c r="S92" s="2166"/>
      <c r="T92" s="2166"/>
      <c r="U92" s="2166"/>
      <c r="V92" s="2166"/>
      <c r="W92" s="2166"/>
      <c r="X92" s="2166"/>
      <c r="Y92" s="2166"/>
      <c r="Z92" s="2166"/>
      <c r="AA92" s="2166"/>
      <c r="AB92" s="2166"/>
      <c r="AC92" s="2166"/>
      <c r="AD92" s="2166"/>
      <c r="AE92" s="2166"/>
      <c r="AF92" s="2166"/>
      <c r="AG92" s="2166"/>
      <c r="AH92" s="2166"/>
      <c r="AI92" s="2166"/>
      <c r="AJ92" s="2166"/>
      <c r="AK92" s="2166"/>
      <c r="AL92" s="2166"/>
      <c r="AM92" s="2166"/>
      <c r="AN92" s="2166"/>
      <c r="AO92" s="2166"/>
      <c r="AP92" s="2166"/>
      <c r="AQ92" s="2166"/>
      <c r="AR92" s="2166"/>
      <c r="AS92" s="2166"/>
      <c r="AT92" s="2166"/>
      <c r="AU92" s="2166"/>
      <c r="AV92" s="2166"/>
      <c r="AW92" s="2166"/>
      <c r="AX92" s="2166"/>
      <c r="AY92" s="2166"/>
      <c r="AZ92" s="2166"/>
      <c r="BA92" s="2166"/>
      <c r="BB92" s="2166"/>
      <c r="BC92" s="2166"/>
      <c r="BD92" s="2166"/>
      <c r="BE92" s="2166"/>
      <c r="BF92" s="2166"/>
      <c r="BG92" s="2166"/>
      <c r="BH92" s="2166"/>
      <c r="BI92" s="2166"/>
      <c r="BJ92" s="2166"/>
      <c r="BK92" s="2166"/>
      <c r="BL92" s="2166"/>
      <c r="BM92" s="2166"/>
      <c r="BN92" s="2166"/>
      <c r="BO92" s="2166"/>
      <c r="BP92" s="2166"/>
      <c r="BQ92" s="2166"/>
      <c r="BR92" s="2166"/>
      <c r="BS92" s="2166"/>
      <c r="BT92" s="2166"/>
      <c r="BU92" s="2166"/>
      <c r="BV92" s="2166"/>
      <c r="BW92" s="2166"/>
      <c r="BX92" s="2166"/>
      <c r="BY92" s="2166"/>
      <c r="BZ92" s="2166"/>
      <c r="CA92" s="2166"/>
      <c r="CB92" s="2166"/>
      <c r="CC92" s="2166"/>
      <c r="CD92" s="2166"/>
      <c r="CE92" s="2166"/>
      <c r="CF92" s="2166"/>
    </row>
    <row r="93" spans="2:84">
      <c r="B93" s="2178" t="s">
        <v>639</v>
      </c>
      <c r="C93" s="2169"/>
      <c r="D93" s="2169"/>
      <c r="E93" s="2169"/>
      <c r="F93" s="2169"/>
      <c r="G93" s="2169"/>
      <c r="H93" s="2169"/>
      <c r="I93" s="2169"/>
      <c r="J93" s="2169"/>
      <c r="K93" s="2169"/>
      <c r="L93" s="2169"/>
      <c r="M93" s="2169"/>
      <c r="N93" s="2169"/>
      <c r="O93" s="2169"/>
      <c r="P93" s="2169"/>
      <c r="Q93" s="2169"/>
      <c r="R93" s="2169"/>
      <c r="S93" s="2169"/>
      <c r="T93" s="2169"/>
      <c r="U93" s="2169"/>
      <c r="V93" s="2169"/>
      <c r="W93" s="2169"/>
      <c r="X93" s="2169"/>
      <c r="Y93" s="2169"/>
      <c r="Z93" s="2169"/>
      <c r="AA93" s="2169"/>
      <c r="AB93" s="2169"/>
      <c r="AC93" s="2169"/>
      <c r="AD93" s="2169"/>
      <c r="AE93" s="2169"/>
      <c r="AF93" s="2169"/>
      <c r="AG93" s="2169"/>
      <c r="AH93" s="2169"/>
      <c r="AI93" s="2169"/>
      <c r="AJ93" s="2169"/>
      <c r="AK93" s="2169"/>
      <c r="AL93" s="2169"/>
      <c r="AM93" s="2169"/>
      <c r="AN93" s="2169"/>
      <c r="AO93" s="2169"/>
      <c r="AP93" s="2169"/>
      <c r="AQ93" s="2169"/>
      <c r="AR93" s="2169"/>
      <c r="AS93" s="2169"/>
      <c r="AT93" s="2169"/>
      <c r="AU93" s="2169"/>
      <c r="AV93" s="2169"/>
      <c r="AW93" s="2169"/>
      <c r="AX93" s="2169"/>
      <c r="AY93" s="2169"/>
      <c r="AZ93" s="2169"/>
      <c r="BA93" s="2169"/>
      <c r="BB93" s="2169"/>
      <c r="BC93" s="2169"/>
      <c r="BD93" s="2169"/>
      <c r="BE93" s="2169"/>
      <c r="BF93" s="2169"/>
      <c r="BG93" s="2169"/>
      <c r="BH93" s="2169"/>
      <c r="BI93" s="2169"/>
      <c r="BJ93" s="2169"/>
      <c r="BK93" s="2169"/>
      <c r="BL93" s="2169"/>
      <c r="BM93" s="2169"/>
      <c r="BN93" s="2169"/>
      <c r="BO93" s="2169"/>
      <c r="BP93" s="2169"/>
      <c r="BQ93" s="2169"/>
      <c r="BR93" s="2169"/>
      <c r="BS93" s="2169"/>
      <c r="BT93" s="2169"/>
      <c r="BU93" s="2169"/>
      <c r="BV93" s="2169"/>
      <c r="BW93" s="2169"/>
      <c r="BX93" s="2169"/>
      <c r="BY93" s="2169"/>
      <c r="BZ93" s="2169"/>
      <c r="CA93" s="2169"/>
      <c r="CB93" s="2169"/>
      <c r="CC93" s="2169"/>
      <c r="CD93" s="2169"/>
      <c r="CE93" s="2169"/>
      <c r="CF93" s="2169"/>
    </row>
    <row r="94" spans="2:84">
      <c r="B94" s="2180" t="s">
        <v>373</v>
      </c>
      <c r="C94" s="2184"/>
      <c r="D94" s="2184"/>
      <c r="E94" s="2184"/>
      <c r="F94" s="2184"/>
      <c r="G94" s="2184"/>
      <c r="H94" s="2184"/>
      <c r="I94" s="2184"/>
      <c r="J94" s="2184"/>
      <c r="K94" s="2184"/>
      <c r="L94" s="2184"/>
      <c r="M94" s="2184"/>
      <c r="N94" s="2184"/>
      <c r="O94" s="2184"/>
      <c r="P94" s="2184"/>
      <c r="Q94" s="2184"/>
      <c r="R94" s="2184"/>
      <c r="S94" s="2184"/>
      <c r="T94" s="2184"/>
      <c r="U94" s="2184"/>
      <c r="V94" s="2184"/>
      <c r="W94" s="2184"/>
      <c r="X94" s="2184"/>
      <c r="Y94" s="2184"/>
      <c r="Z94" s="2184"/>
      <c r="AA94" s="2184"/>
      <c r="AB94" s="2184"/>
      <c r="AC94" s="2184"/>
      <c r="AD94" s="2184"/>
      <c r="AE94" s="2184"/>
      <c r="AF94" s="2184"/>
      <c r="AG94" s="2184"/>
      <c r="AH94" s="2184"/>
      <c r="AI94" s="2184"/>
      <c r="AJ94" s="2184"/>
      <c r="AK94" s="2184"/>
      <c r="AL94" s="2184"/>
      <c r="AM94" s="2184"/>
      <c r="AN94" s="2184"/>
      <c r="AO94" s="2184"/>
      <c r="AP94" s="2184"/>
      <c r="AQ94" s="2184"/>
      <c r="AR94" s="2184"/>
      <c r="AS94" s="2184"/>
      <c r="AT94" s="2184"/>
      <c r="AU94" s="2184"/>
      <c r="AV94" s="2184"/>
      <c r="AW94" s="2184"/>
      <c r="AX94" s="2184"/>
      <c r="AY94" s="2184"/>
      <c r="AZ94" s="2184"/>
      <c r="BA94" s="2184"/>
      <c r="BB94" s="2184"/>
      <c r="BC94" s="2184"/>
      <c r="BD94" s="2184"/>
      <c r="BE94" s="2184"/>
      <c r="BF94" s="2184"/>
      <c r="BG94" s="2184"/>
      <c r="BH94" s="2184"/>
      <c r="BI94" s="2184"/>
      <c r="BJ94" s="2184"/>
      <c r="BK94" s="2184"/>
      <c r="BL94" s="2184"/>
      <c r="BM94" s="2184"/>
      <c r="BN94" s="2184"/>
      <c r="BO94" s="2184"/>
      <c r="BP94" s="2184"/>
      <c r="BQ94" s="2184"/>
      <c r="BR94" s="2184"/>
      <c r="BS94" s="2184"/>
      <c r="BT94" s="2184"/>
      <c r="BU94" s="2184"/>
      <c r="BV94" s="2184"/>
      <c r="BW94" s="2184"/>
      <c r="BX94" s="2184"/>
      <c r="BY94" s="2184"/>
      <c r="BZ94" s="2184"/>
      <c r="CA94" s="2184"/>
      <c r="CB94" s="2184"/>
      <c r="CC94" s="2184"/>
      <c r="CD94" s="2184"/>
      <c r="CE94" s="2184"/>
      <c r="CF94" s="2184"/>
    </row>
    <row r="95" spans="2:84">
      <c r="B95" s="2180" t="s">
        <v>1187</v>
      </c>
      <c r="C95" s="2185">
        <f>VLOOKUP(C7,'UTILIDADES 2025'!$D$5:$R$98,15,0)</f>
        <v>26466.25</v>
      </c>
      <c r="D95" s="2185">
        <f>VLOOKUP(D7,'UTILIDADES 2025'!$D$5:$R$98,15,0)</f>
        <v>29004.79</v>
      </c>
      <c r="E95" s="2185">
        <f>VLOOKUP(E7,'UTILIDADES 2025'!$D$5:$R$98,15,0)</f>
        <v>15701.93</v>
      </c>
      <c r="F95" s="2185">
        <f>VLOOKUP(F7,'UTILIDADES 2025'!$D$5:$R$98,15,0)</f>
        <v>18326.349999999999</v>
      </c>
      <c r="G95" s="2185">
        <f>VLOOKUP(G7,'UTILIDADES 2025'!$D$5:$R$98,15,0)</f>
        <v>15978.88</v>
      </c>
      <c r="H95" s="2185">
        <f>VLOOKUP(H7,'UTILIDADES 2025'!$D$5:$R$98,15,0)</f>
        <v>24767.64</v>
      </c>
      <c r="I95" s="2185">
        <f>VLOOKUP(I7,'UTILIDADES 2025'!$D$5:$R$98,15,0)</f>
        <v>17103.93</v>
      </c>
      <c r="J95" s="2185">
        <f>VLOOKUP(J7,'UTILIDADES 2025'!$D$5:$R$98,15,0)</f>
        <v>26733.64</v>
      </c>
      <c r="K95" s="2185">
        <f>VLOOKUP(K7,'UTILIDADES 2025'!$D$5:$R$98,15,0)</f>
        <v>22955.01</v>
      </c>
      <c r="L95" s="2185">
        <f>VLOOKUP(L7,'UTILIDADES 2025'!$D$5:$R$98,15,0)</f>
        <v>19352.240000000002</v>
      </c>
      <c r="M95" s="2185">
        <f>VLOOKUP(M7,'UTILIDADES 2025'!$D$5:$R$98,15,0)</f>
        <v>17847.88</v>
      </c>
      <c r="N95" s="2185">
        <f>VLOOKUP(N7,'UTILIDADES 2025'!$D$5:$R$98,15,0)</f>
        <v>18208.95</v>
      </c>
      <c r="O95" s="2185">
        <f>VLOOKUP(O7,'UTILIDADES 2025'!$D$5:$R$98,15,0)</f>
        <v>18176.939999999999</v>
      </c>
      <c r="P95" s="2185">
        <f>VLOOKUP(P7,'UTILIDADES 2025'!$D$5:$R$98,15,0)</f>
        <v>16448.16</v>
      </c>
      <c r="Q95" s="2185">
        <f>VLOOKUP(Q7,'UTILIDADES 2025'!$D$5:$R$98,15,0)</f>
        <v>16400.13</v>
      </c>
      <c r="R95" s="2185">
        <f>VLOOKUP(R7,'UTILIDADES 2025'!$D$5:$R$98,15,0)</f>
        <v>17993.72</v>
      </c>
      <c r="S95" s="2185">
        <f>VLOOKUP(S7,'UTILIDADES 2025'!$D$5:$R$98,15,0)</f>
        <v>23351.52</v>
      </c>
      <c r="T95" s="2185">
        <f>VLOOKUP(T7,'UTILIDADES 2025'!$D$5:$R$98,15,0)</f>
        <v>33564.28</v>
      </c>
      <c r="U95" s="2185">
        <f>VLOOKUP(U7,'UTILIDADES 2025'!$D$5:$R$98,15,0)</f>
        <v>28930.06</v>
      </c>
      <c r="V95" s="2185">
        <f>VLOOKUP(V7,'UTILIDADES 2025'!$D$5:$R$98,15,0)</f>
        <v>68007.97</v>
      </c>
      <c r="W95" s="2185">
        <f>VLOOKUP(W7,'UTILIDADES 2025'!$D$5:$R$98,15,0)</f>
        <v>15891.34</v>
      </c>
      <c r="X95" s="2185">
        <f>VLOOKUP(X7,'UTILIDADES 2025'!$D$5:$R$98,15,0)</f>
        <v>17308.86</v>
      </c>
      <c r="Y95" s="2185">
        <f>VLOOKUP(Y7,'UTILIDADES 2025'!$D$5:$R$98,15,0)</f>
        <v>22833.68</v>
      </c>
      <c r="Z95" s="2185">
        <f>VLOOKUP(Z7,'UTILIDADES 2025'!$D$5:$R$98,15,0)</f>
        <v>17346.47</v>
      </c>
      <c r="AA95" s="2185">
        <f>VLOOKUP(AA7,'UTILIDADES 2025'!$D$5:$R$98,15,0)</f>
        <v>16410.11</v>
      </c>
      <c r="AB95" s="2185">
        <f>VLOOKUP(AB7,'UTILIDADES 2025'!$D$5:$R$98,15,0)</f>
        <v>235061.81</v>
      </c>
      <c r="AC95" s="2185">
        <f>VLOOKUP(AC7,'UTILIDADES 2025'!$D$5:$R$98,15,0)</f>
        <v>16985.02</v>
      </c>
      <c r="AD95" s="2185">
        <f>VLOOKUP(AD7,'UTILIDADES 2025'!$D$5:$R$98,15,0)</f>
        <v>14996.26</v>
      </c>
      <c r="AE95" s="2185">
        <f>VLOOKUP(AE7,'UTILIDADES 2025'!$D$5:$R$98,15,0)</f>
        <v>16516.310000000001</v>
      </c>
      <c r="AF95" s="2185">
        <f>VLOOKUP(AF7,'UTILIDADES 2025'!$D$5:$R$98,15,0)</f>
        <v>14680.06</v>
      </c>
      <c r="AG95" s="2185">
        <f>VLOOKUP(AG7,'UTILIDADES 2025'!$D$5:$R$98,15,0)</f>
        <v>15545.34</v>
      </c>
      <c r="AH95" s="2185">
        <f>VLOOKUP(AH7,'UTILIDADES 2025'!$D$5:$R$98,15,0)</f>
        <v>14725.93</v>
      </c>
      <c r="AI95" s="2185">
        <f>VLOOKUP(AI7,'UTILIDADES 2025'!$D$5:$R$98,15,0)</f>
        <v>15459.61</v>
      </c>
      <c r="AJ95" s="2185">
        <f>VLOOKUP(AJ7,'UTILIDADES 2025'!$D$5:$R$98,15,0)</f>
        <v>14851.58</v>
      </c>
      <c r="AK95" s="2185">
        <f>VLOOKUP(AK7,'UTILIDADES 2025'!$D$5:$R$98,15,0)</f>
        <v>15129.63</v>
      </c>
      <c r="AL95" s="2185">
        <f>VLOOKUP(AL7,'UTILIDADES 2025'!$D$5:$R$98,15,0)</f>
        <v>15099.48</v>
      </c>
      <c r="AM95" s="2185">
        <f>VLOOKUP(AM7,'UTILIDADES 2025'!$D$5:$R$98,15,0)</f>
        <v>13784.13</v>
      </c>
      <c r="AN95" s="2185">
        <f>VLOOKUP(AN7,'UTILIDADES 2025'!$D$5:$R$98,15,0)</f>
        <v>14255.69</v>
      </c>
      <c r="AO95" s="2185">
        <f>VLOOKUP(AO7,'UTILIDADES 2025'!$D$5:$R$98,15,0)</f>
        <v>14860.12</v>
      </c>
      <c r="AP95" s="2185">
        <f>VLOOKUP(AP7,'UTILIDADES 2025'!$D$5:$R$98,15,0)</f>
        <v>14360.81</v>
      </c>
      <c r="AQ95" s="2185">
        <f>VLOOKUP(AQ7,'UTILIDADES 2025'!$D$5:$R$98,15,0)</f>
        <v>15254.68</v>
      </c>
      <c r="AR95" s="2185">
        <f>VLOOKUP(AR7,'UTILIDADES 2025'!$D$5:$R$98,15,0)</f>
        <v>42125.17</v>
      </c>
      <c r="AS95" s="2185">
        <f>VLOOKUP(AS7,'UTILIDADES 2025'!$D$5:$R$98,15,0)</f>
        <v>48127.81</v>
      </c>
      <c r="AT95" s="2185">
        <f>VLOOKUP(AT7,'UTILIDADES 2025'!$D$5:$R$98,15,0)</f>
        <v>42125.17</v>
      </c>
      <c r="AU95" s="2185">
        <f>VLOOKUP(AU7,'UTILIDADES 2025'!$D$5:$R$98,15,0)</f>
        <v>16889.36</v>
      </c>
      <c r="AV95" s="2185">
        <f>VLOOKUP(AV7,'UTILIDADES 2025'!$D$5:$R$98,15,0)</f>
        <v>20646.580000000002</v>
      </c>
      <c r="AW95" s="2185">
        <f>VLOOKUP(AW7,'UTILIDADES 2025'!$D$5:$R$98,15,0)</f>
        <v>44466.67</v>
      </c>
      <c r="AX95" s="2185">
        <f>VLOOKUP(AX7,'UTILIDADES 2025'!$D$5:$R$98,15,0)</f>
        <v>16229.16</v>
      </c>
      <c r="AY95" s="2185">
        <f>VLOOKUP(AY7,'UTILIDADES 2025'!$D$5:$R$98,15,0)</f>
        <v>15277.77</v>
      </c>
      <c r="AZ95" s="2185">
        <f>VLOOKUP(AZ7,'UTILIDADES 2025'!$D$5:$R$98,15,0)</f>
        <v>15579.05</v>
      </c>
      <c r="BA95" s="2185">
        <f>VLOOKUP(BA7,'UTILIDADES 2025'!$D$5:$R$98,15,0)</f>
        <v>20341.63</v>
      </c>
      <c r="BB95" s="2185">
        <f>VLOOKUP(BB7,'UTILIDADES 2025'!$D$5:$R$98,15,0)</f>
        <v>15522.22</v>
      </c>
      <c r="BC95" s="2185">
        <f>VLOOKUP(BC7,'UTILIDADES 2025'!$D$5:$R$98,15,0)</f>
        <v>15960.54</v>
      </c>
      <c r="BD95" s="2185">
        <f>VLOOKUP(BD7,'UTILIDADES 2025'!$D$5:$R$98,15,0)</f>
        <v>16270.67</v>
      </c>
      <c r="BE95" s="2185">
        <f>VLOOKUP(BE7,'UTILIDADES 2025'!$D$5:$R$98,15,0)</f>
        <v>15092.42</v>
      </c>
      <c r="BF95" s="2185">
        <f>VLOOKUP(BF7,'UTILIDADES 2025'!$D$5:$R$98,15,0)</f>
        <v>16379.22</v>
      </c>
      <c r="BG95" s="2185">
        <f>VLOOKUP(BG7,'UTILIDADES 2025'!$D$5:$R$98,15,0)</f>
        <v>15960.9</v>
      </c>
      <c r="BH95" s="2185">
        <f>VLOOKUP(BH7,'UTILIDADES 2025'!$D$5:$R$98,15,0)</f>
        <v>15366.21</v>
      </c>
      <c r="BI95" s="2185">
        <f>VLOOKUP(BI7,'UTILIDADES 2025'!$D$5:$R$98,15,0)</f>
        <v>13002.64</v>
      </c>
      <c r="BJ95" s="2185">
        <f>VLOOKUP(BJ7,'UTILIDADES 2025'!$D$5:$R$98,15,0)</f>
        <v>15147.73</v>
      </c>
      <c r="BK95" s="2185">
        <f>VLOOKUP(BK7,'UTILIDADES 2025'!$D$5:$R$98,15,0)</f>
        <v>10076.790000000001</v>
      </c>
      <c r="BL95" s="2185">
        <f>VLOOKUP(BL7,'UTILIDADES 2025'!$D$5:$R$98,15,0)</f>
        <v>14001.59</v>
      </c>
      <c r="BM95" s="2185">
        <f>VLOOKUP(BM7,'UTILIDADES 2025'!$D$5:$R$98,15,0)</f>
        <v>7048.85</v>
      </c>
      <c r="BN95" s="2185">
        <f>VLOOKUP(BN7,'UTILIDADES 2025'!$D$5:$R$98,15,0)</f>
        <v>6940.53</v>
      </c>
      <c r="BO95" s="2185">
        <f>VLOOKUP(BO7,'UTILIDADES 2025'!$D$5:$R$98,15,0)</f>
        <v>10001.84</v>
      </c>
      <c r="BP95" s="2185">
        <f>VLOOKUP(BP7,'UTILIDADES 2025'!$D$5:$R$98,15,0)</f>
        <v>5200.03</v>
      </c>
      <c r="BQ95" s="2185">
        <f>VLOOKUP(BQ7,'UTILIDADES 2025'!$D$5:$R$98,15,0)</f>
        <v>5390.33</v>
      </c>
      <c r="BR95" s="2185">
        <f>VLOOKUP(BR7,'UTILIDADES 2025'!$D$5:$R$98,15,0)</f>
        <v>5655.88</v>
      </c>
      <c r="BS95" s="2185">
        <f>VLOOKUP(BS7,'UTILIDADES 2025'!$D$5:$R$98,15,0)</f>
        <v>4645.07</v>
      </c>
      <c r="BT95" s="2185">
        <f>VLOOKUP(BT7,'UTILIDADES 2025'!$D$5:$R$98,15,0)</f>
        <v>3678.5</v>
      </c>
      <c r="BU95" s="2185">
        <f>VLOOKUP(BU7,'UTILIDADES 2025'!$D$5:$R$98,15,0)</f>
        <v>3831.55</v>
      </c>
      <c r="BV95" s="2185">
        <f>VLOOKUP(BV7,'UTILIDADES 2025'!$D$5:$R$98,15,0)</f>
        <v>3258.42</v>
      </c>
      <c r="BW95" s="2185">
        <f>VLOOKUP(BW7,'UTILIDADES 2025'!$D$5:$R$98,15,0)</f>
        <v>2447.2800000000002</v>
      </c>
      <c r="BX95" s="2185">
        <f>VLOOKUP(BX7,'UTILIDADES 2025'!$D$5:$R$98,15,0)</f>
        <v>3012.23</v>
      </c>
      <c r="BY95" s="2185">
        <f>VLOOKUP(BY7,'UTILIDADES 2025'!$D$5:$R$98,15,0)</f>
        <v>3156.09</v>
      </c>
      <c r="BZ95" s="2185">
        <f>VLOOKUP(BZ7,'UTILIDADES 2025'!$D$5:$R$98,15,0)</f>
        <v>1342.49</v>
      </c>
      <c r="CA95" s="2185">
        <f>VLOOKUP(CA7,'UTILIDADES 2025'!$D$5:$R$98,15,0)</f>
        <v>1738.77</v>
      </c>
      <c r="CB95" s="2185">
        <f>VLOOKUP(CB7,'UTILIDADES 2025'!$D$5:$R$98,15,0)</f>
        <v>788.58</v>
      </c>
      <c r="CC95" s="2185"/>
      <c r="CD95" s="2185"/>
      <c r="CE95" s="2185"/>
      <c r="CF95" s="2185"/>
    </row>
    <row r="96" spans="2:84">
      <c r="B96" s="2180" t="s">
        <v>1188</v>
      </c>
      <c r="C96" s="2186"/>
      <c r="D96" s="2186"/>
      <c r="E96" s="2186"/>
      <c r="F96" s="2186"/>
      <c r="G96" s="2186"/>
      <c r="H96" s="2186"/>
      <c r="I96" s="2186"/>
      <c r="J96" s="2186"/>
      <c r="K96" s="2186"/>
      <c r="L96" s="2186"/>
      <c r="M96" s="2186"/>
      <c r="N96" s="2186"/>
      <c r="O96" s="2186"/>
      <c r="P96" s="2186"/>
      <c r="Q96" s="2186"/>
      <c r="R96" s="2186"/>
      <c r="S96" s="2186"/>
      <c r="T96" s="2186"/>
      <c r="U96" s="2186"/>
      <c r="V96" s="2186"/>
      <c r="W96" s="2186"/>
      <c r="X96" s="2186"/>
      <c r="Y96" s="2186"/>
      <c r="Z96" s="2186"/>
      <c r="AA96" s="2186"/>
      <c r="AB96" s="2187">
        <v>468840.08546718035</v>
      </c>
      <c r="AC96" s="2186"/>
      <c r="AD96" s="2186"/>
      <c r="AE96" s="2186"/>
      <c r="AF96" s="2186"/>
      <c r="AG96" s="2186"/>
      <c r="AH96" s="2186"/>
      <c r="AI96" s="2186"/>
      <c r="AJ96" s="2186"/>
      <c r="AK96" s="2186"/>
      <c r="AL96" s="2186"/>
      <c r="AM96" s="2186"/>
      <c r="AN96" s="2186"/>
      <c r="AO96" s="2186"/>
      <c r="AP96" s="2186"/>
      <c r="AQ96" s="2186"/>
      <c r="AR96" s="2186"/>
      <c r="AS96" s="2186"/>
      <c r="AT96" s="2186"/>
      <c r="AU96" s="2186"/>
      <c r="AV96" s="2186"/>
      <c r="AW96" s="2186"/>
      <c r="AX96" s="2186"/>
      <c r="AY96" s="2186"/>
      <c r="AZ96" s="2186"/>
      <c r="BA96" s="2186"/>
      <c r="BB96" s="2186"/>
      <c r="BC96" s="2186"/>
      <c r="BD96" s="2186"/>
      <c r="BE96" s="2186"/>
      <c r="BF96" s="2186"/>
      <c r="BG96" s="2186"/>
      <c r="BH96" s="2186"/>
      <c r="BI96" s="2186"/>
      <c r="BJ96" s="2186"/>
      <c r="BK96" s="2186"/>
      <c r="BL96" s="2186"/>
      <c r="BM96" s="2186"/>
      <c r="BN96" s="2186"/>
      <c r="BO96" s="2186"/>
      <c r="BP96" s="2186"/>
      <c r="BQ96" s="2186"/>
      <c r="BR96" s="2186"/>
      <c r="BS96" s="2186"/>
      <c r="BT96" s="2186"/>
      <c r="BU96" s="2186"/>
      <c r="BV96" s="2186"/>
      <c r="BW96" s="2186"/>
      <c r="BX96" s="2186"/>
      <c r="BY96" s="2186"/>
      <c r="BZ96" s="2186"/>
      <c r="CA96" s="2186"/>
      <c r="CB96" s="2186"/>
      <c r="CC96" s="2186"/>
      <c r="CD96" s="2186"/>
      <c r="CE96" s="2186"/>
      <c r="CF96" s="2186"/>
    </row>
    <row r="97" spans="2:84">
      <c r="B97" s="2180"/>
      <c r="C97" s="2186"/>
      <c r="D97" s="2186"/>
      <c r="E97" s="2186"/>
      <c r="F97" s="2186"/>
      <c r="G97" s="2186"/>
      <c r="H97" s="2186"/>
      <c r="I97" s="2186"/>
      <c r="J97" s="2186"/>
      <c r="K97" s="2186"/>
      <c r="L97" s="2186"/>
      <c r="M97" s="2186"/>
      <c r="N97" s="2186"/>
      <c r="O97" s="2186"/>
      <c r="P97" s="2186"/>
      <c r="Q97" s="2186"/>
      <c r="R97" s="2186"/>
      <c r="S97" s="2186"/>
      <c r="T97" s="2186"/>
      <c r="U97" s="2186"/>
      <c r="V97" s="2186"/>
      <c r="W97" s="2186"/>
      <c r="X97" s="2186"/>
      <c r="Y97" s="2186"/>
      <c r="Z97" s="2186"/>
      <c r="AA97" s="2186"/>
      <c r="AB97" s="2186"/>
      <c r="AC97" s="2186"/>
      <c r="AD97" s="2186"/>
      <c r="AE97" s="2186"/>
      <c r="AF97" s="2186"/>
      <c r="AG97" s="2186"/>
      <c r="AH97" s="2186"/>
      <c r="AI97" s="2186"/>
      <c r="AJ97" s="2186"/>
      <c r="AK97" s="2186"/>
      <c r="AL97" s="2186"/>
      <c r="AM97" s="2186"/>
      <c r="AN97" s="2186"/>
      <c r="AO97" s="2186"/>
      <c r="AP97" s="2186"/>
      <c r="AQ97" s="2186"/>
      <c r="AR97" s="2186"/>
      <c r="AS97" s="2186"/>
      <c r="AT97" s="2186"/>
      <c r="AU97" s="2186"/>
      <c r="AV97" s="2186"/>
      <c r="AW97" s="2186"/>
      <c r="AX97" s="2186"/>
      <c r="AY97" s="2186"/>
      <c r="AZ97" s="2186"/>
      <c r="BA97" s="2186"/>
      <c r="BB97" s="2186"/>
      <c r="BC97" s="2186"/>
      <c r="BD97" s="2186"/>
      <c r="BE97" s="2186"/>
      <c r="BF97" s="2186"/>
      <c r="BG97" s="2186"/>
      <c r="BH97" s="2186"/>
      <c r="BI97" s="2186"/>
      <c r="BJ97" s="2186"/>
      <c r="BK97" s="2186"/>
      <c r="BL97" s="2186"/>
      <c r="BM97" s="2186"/>
      <c r="BN97" s="2186"/>
      <c r="BO97" s="2186"/>
      <c r="BP97" s="2186"/>
      <c r="BQ97" s="2186"/>
      <c r="BR97" s="2186"/>
      <c r="BS97" s="2186"/>
      <c r="BT97" s="2186"/>
      <c r="BU97" s="2186"/>
      <c r="BV97" s="2186"/>
      <c r="BW97" s="2186"/>
      <c r="BX97" s="2186"/>
      <c r="BY97" s="2186"/>
      <c r="BZ97" s="2186"/>
      <c r="CA97" s="2186"/>
      <c r="CB97" s="2186"/>
      <c r="CC97" s="2186"/>
      <c r="CD97" s="2186"/>
      <c r="CE97" s="2186"/>
      <c r="CF97" s="2186"/>
    </row>
    <row r="98" spans="2:84">
      <c r="B98" s="2188"/>
      <c r="C98" s="2189"/>
      <c r="D98" s="2189"/>
      <c r="E98" s="2189"/>
      <c r="F98" s="2189"/>
      <c r="G98" s="2189"/>
      <c r="H98" s="2189"/>
      <c r="I98" s="2189"/>
      <c r="J98" s="2189"/>
      <c r="K98" s="2189"/>
      <c r="L98" s="2189"/>
      <c r="M98" s="2189"/>
      <c r="N98" s="2189"/>
      <c r="O98" s="2189"/>
      <c r="P98" s="2189"/>
      <c r="Q98" s="2189"/>
      <c r="R98" s="2189"/>
      <c r="S98" s="2189"/>
      <c r="T98" s="2189"/>
      <c r="U98" s="2189"/>
      <c r="V98" s="2189"/>
      <c r="W98" s="2189"/>
      <c r="X98" s="2189"/>
      <c r="Y98" s="2189"/>
      <c r="Z98" s="2189"/>
      <c r="AA98" s="2189"/>
      <c r="AB98" s="2189"/>
      <c r="AC98" s="2189"/>
      <c r="AD98" s="2189"/>
      <c r="AE98" s="2189"/>
      <c r="AF98" s="2189"/>
      <c r="AG98" s="2189"/>
      <c r="AH98" s="2189"/>
      <c r="AI98" s="2189"/>
      <c r="AJ98" s="2189"/>
      <c r="AK98" s="2189"/>
      <c r="AL98" s="2189"/>
      <c r="AM98" s="2189"/>
      <c r="AN98" s="2189"/>
      <c r="AO98" s="2189"/>
      <c r="AP98" s="2189"/>
      <c r="AQ98" s="2189"/>
      <c r="AR98" s="2189"/>
      <c r="AS98" s="2189"/>
      <c r="AT98" s="2189"/>
      <c r="AU98" s="2189"/>
      <c r="AV98" s="2189"/>
      <c r="AW98" s="2189"/>
      <c r="AX98" s="2189"/>
      <c r="AY98" s="2189"/>
      <c r="AZ98" s="2189"/>
      <c r="BA98" s="2189"/>
      <c r="BB98" s="2189"/>
      <c r="BC98" s="2189"/>
      <c r="BD98" s="2189"/>
      <c r="BE98" s="2189"/>
      <c r="BF98" s="2189"/>
      <c r="BG98" s="2189"/>
      <c r="BH98" s="2189"/>
      <c r="BI98" s="2189"/>
      <c r="BJ98" s="2190"/>
      <c r="BK98" s="2189"/>
      <c r="BL98" s="2189"/>
      <c r="BM98" s="2189"/>
      <c r="BN98" s="2189"/>
      <c r="BO98" s="2189"/>
      <c r="BP98" s="2189"/>
      <c r="BQ98" s="2189"/>
      <c r="BR98" s="2189"/>
      <c r="BS98" s="2189"/>
      <c r="BT98" s="2189"/>
      <c r="BU98" s="2189"/>
      <c r="BV98" s="2189"/>
      <c r="BW98" s="2189"/>
      <c r="BX98" s="2189"/>
      <c r="BY98" s="2189"/>
      <c r="BZ98" s="2189"/>
      <c r="CA98" s="2189"/>
      <c r="CB98" s="2189"/>
      <c r="CC98" s="2189"/>
      <c r="CD98" s="2189"/>
      <c r="CE98" s="2189"/>
      <c r="CF98" s="2189"/>
    </row>
    <row r="99" spans="2:84">
      <c r="B99" s="2191" t="s">
        <v>1189</v>
      </c>
      <c r="C99" s="2192">
        <f>+SUM(C12:C97)</f>
        <v>166685.45000000001</v>
      </c>
      <c r="D99" s="2192">
        <f t="shared" ref="D99:BN99" si="0">+SUM(D12:D97)</f>
        <v>198558.29</v>
      </c>
      <c r="E99" s="2192">
        <f t="shared" si="0"/>
        <v>60933.93</v>
      </c>
      <c r="F99" s="2192">
        <f t="shared" si="0"/>
        <v>85054.499799999991</v>
      </c>
      <c r="G99" s="2192">
        <f t="shared" si="0"/>
        <v>52854.305</v>
      </c>
      <c r="H99" s="2192">
        <f t="shared" si="0"/>
        <v>146513.745</v>
      </c>
      <c r="I99" s="2192">
        <f t="shared" si="0"/>
        <v>68043.983641666666</v>
      </c>
      <c r="J99" s="2192">
        <f t="shared" si="0"/>
        <v>169703.495</v>
      </c>
      <c r="K99" s="2192">
        <f t="shared" si="0"/>
        <v>125594.88678294574</v>
      </c>
      <c r="L99" s="2192">
        <f t="shared" si="0"/>
        <v>92175.79</v>
      </c>
      <c r="M99" s="2192">
        <f t="shared" si="0"/>
        <v>90421.957653541671</v>
      </c>
      <c r="N99" s="2192">
        <f t="shared" si="0"/>
        <v>87546.735000000001</v>
      </c>
      <c r="O99" s="2192">
        <f t="shared" si="0"/>
        <v>91635.599699999992</v>
      </c>
      <c r="P99" s="2192">
        <f t="shared" si="0"/>
        <v>67207.710000000006</v>
      </c>
      <c r="Q99" s="2192">
        <f t="shared" si="0"/>
        <v>64376.993483333339</v>
      </c>
      <c r="R99" s="2192">
        <f t="shared" si="0"/>
        <v>78039.921230249995</v>
      </c>
      <c r="S99" s="2192">
        <f t="shared" si="0"/>
        <v>148194.57500000001</v>
      </c>
      <c r="T99" s="2192">
        <f t="shared" si="0"/>
        <v>247209.13500000001</v>
      </c>
      <c r="U99" s="2192">
        <f t="shared" si="0"/>
        <v>200125.185</v>
      </c>
      <c r="V99" s="2192">
        <f t="shared" si="0"/>
        <v>620140.66787879204</v>
      </c>
      <c r="W99" s="2192">
        <f t="shared" si="0"/>
        <v>58965.527499999997</v>
      </c>
      <c r="X99" s="2192">
        <f t="shared" si="0"/>
        <v>88978.669699999984</v>
      </c>
      <c r="Y99" s="2192">
        <f t="shared" si="0"/>
        <v>164183.67666666667</v>
      </c>
      <c r="Z99" s="2192">
        <f t="shared" si="0"/>
        <v>63696.928333333337</v>
      </c>
      <c r="AA99" s="2192">
        <f t="shared" si="0"/>
        <v>65871.67</v>
      </c>
      <c r="AB99" s="2192">
        <f t="shared" si="0"/>
        <v>2864701.6114462973</v>
      </c>
      <c r="AC99" s="2192">
        <f t="shared" si="0"/>
        <v>65380.975000000006</v>
      </c>
      <c r="AD99" s="2192">
        <f t="shared" si="0"/>
        <v>47720.648333333331</v>
      </c>
      <c r="AE99" s="2192">
        <f t="shared" si="0"/>
        <v>69067.09</v>
      </c>
      <c r="AF99" s="2192">
        <f t="shared" si="0"/>
        <v>47216.734999999993</v>
      </c>
      <c r="AG99" s="2192">
        <f t="shared" si="0"/>
        <v>57916.880000000005</v>
      </c>
      <c r="AH99" s="2192">
        <f t="shared" si="0"/>
        <v>49910.82</v>
      </c>
      <c r="AI99" s="2192">
        <f t="shared" si="0"/>
        <v>57760.86</v>
      </c>
      <c r="AJ99" s="2192">
        <f t="shared" si="0"/>
        <v>47416.994999999995</v>
      </c>
      <c r="AK99" s="2192">
        <f t="shared" si="0"/>
        <v>52873.262666666655</v>
      </c>
      <c r="AL99" s="2192">
        <f t="shared" si="0"/>
        <v>51730.009999999995</v>
      </c>
      <c r="AM99" s="2192">
        <f t="shared" si="0"/>
        <v>41037.589999999997</v>
      </c>
      <c r="AN99" s="2192">
        <f t="shared" si="0"/>
        <v>45333.53</v>
      </c>
      <c r="AO99" s="2192">
        <f t="shared" si="0"/>
        <v>47781.390499999994</v>
      </c>
      <c r="AP99" s="2192">
        <f t="shared" si="0"/>
        <v>41581.199999999997</v>
      </c>
      <c r="AQ99" s="2192">
        <f t="shared" si="0"/>
        <v>44241.68</v>
      </c>
      <c r="AR99" s="2192">
        <f t="shared" si="0"/>
        <v>324968.85206066293</v>
      </c>
      <c r="AS99" s="2192">
        <f t="shared" si="0"/>
        <v>388339.12235928344</v>
      </c>
      <c r="AT99" s="2192">
        <f t="shared" si="0"/>
        <v>324968.85206066293</v>
      </c>
      <c r="AU99" s="2192">
        <f t="shared" si="0"/>
        <v>83323.86</v>
      </c>
      <c r="AV99" s="2192">
        <f t="shared" si="0"/>
        <v>112524.08</v>
      </c>
      <c r="AW99" s="2192">
        <f t="shared" si="0"/>
        <v>355919.72000000003</v>
      </c>
      <c r="AX99" s="2192">
        <f t="shared" si="0"/>
        <v>49661.810216666665</v>
      </c>
      <c r="AY99" s="2192">
        <f t="shared" si="0"/>
        <v>54487.248333333337</v>
      </c>
      <c r="AZ99" s="2192">
        <f t="shared" si="0"/>
        <v>53100.709416666665</v>
      </c>
      <c r="BA99" s="2192">
        <f t="shared" si="0"/>
        <v>106760.18500000001</v>
      </c>
      <c r="BB99" s="2192">
        <f t="shared" si="0"/>
        <v>48193.768333333333</v>
      </c>
      <c r="BC99" s="2192">
        <f t="shared" si="0"/>
        <v>59967.911666666667</v>
      </c>
      <c r="BD99" s="2192">
        <f t="shared" si="0"/>
        <v>58790.602499999994</v>
      </c>
      <c r="BE99" s="2192">
        <f t="shared" si="0"/>
        <v>43539.874774999997</v>
      </c>
      <c r="BF99" s="2192">
        <f t="shared" si="0"/>
        <v>19564.82</v>
      </c>
      <c r="BG99" s="2192">
        <f t="shared" si="0"/>
        <v>65433.403333333335</v>
      </c>
      <c r="BH99" s="2192">
        <f t="shared" si="0"/>
        <v>60736.88</v>
      </c>
      <c r="BI99" s="2192">
        <f t="shared" si="0"/>
        <v>40155.179999999993</v>
      </c>
      <c r="BJ99" s="2192">
        <f t="shared" si="0"/>
        <v>72350.93799999998</v>
      </c>
      <c r="BK99" s="2192">
        <f t="shared" si="0"/>
        <v>49652.810000000005</v>
      </c>
      <c r="BL99" s="2192">
        <f t="shared" si="0"/>
        <v>171102.45249999998</v>
      </c>
      <c r="BM99" s="2192">
        <f t="shared" si="0"/>
        <v>42379.79</v>
      </c>
      <c r="BN99" s="2192">
        <f t="shared" si="0"/>
        <v>10440.529999999999</v>
      </c>
      <c r="BO99" s="2192">
        <f t="shared" ref="BO99:CF99" si="1">+SUM(BO12:BO97)</f>
        <v>75022.83666666667</v>
      </c>
      <c r="BP99" s="2192">
        <f t="shared" si="1"/>
        <v>49000.32</v>
      </c>
      <c r="BQ99" s="2192">
        <f t="shared" si="1"/>
        <v>36568.11</v>
      </c>
      <c r="BR99" s="2192">
        <f t="shared" si="1"/>
        <v>34573.220299999994</v>
      </c>
      <c r="BS99" s="2192">
        <f t="shared" si="1"/>
        <v>62598.57</v>
      </c>
      <c r="BT99" s="2192">
        <f t="shared" si="1"/>
        <v>29115.65</v>
      </c>
      <c r="BU99" s="2192">
        <f t="shared" si="1"/>
        <v>57845.166666666664</v>
      </c>
      <c r="BV99" s="2192">
        <f t="shared" si="1"/>
        <v>30497.759999999995</v>
      </c>
      <c r="BW99" s="2192">
        <f t="shared" si="1"/>
        <v>35170.179999999993</v>
      </c>
      <c r="BX99" s="2192">
        <f t="shared" si="1"/>
        <v>74043.899999999994</v>
      </c>
      <c r="BY99" s="2192">
        <f t="shared" si="1"/>
        <v>75502.774999999994</v>
      </c>
      <c r="BZ99" s="2192">
        <f t="shared" si="1"/>
        <v>20918.12</v>
      </c>
      <c r="CA99" s="2192">
        <f t="shared" si="1"/>
        <v>93908.77</v>
      </c>
      <c r="CB99" s="2192">
        <f t="shared" si="1"/>
        <v>22058.58</v>
      </c>
      <c r="CC99" s="2192">
        <f t="shared" si="1"/>
        <v>71316.601666666669</v>
      </c>
      <c r="CD99" s="2192">
        <f t="shared" si="1"/>
        <v>33211.599999999999</v>
      </c>
      <c r="CE99" s="2192">
        <f t="shared" si="1"/>
        <v>52318.107499999998</v>
      </c>
      <c r="CF99" s="2192">
        <f t="shared" si="1"/>
        <v>49573.833333333336</v>
      </c>
    </row>
    <row r="100" spans="2:84">
      <c r="B100" s="2193" t="s">
        <v>1190</v>
      </c>
      <c r="C100" s="2194">
        <f>7*5500</f>
        <v>38500</v>
      </c>
      <c r="D100" s="2194">
        <f t="shared" ref="D100:BO100" si="2">7*5500</f>
        <v>38500</v>
      </c>
      <c r="E100" s="2194">
        <f t="shared" si="2"/>
        <v>38500</v>
      </c>
      <c r="F100" s="2194">
        <f t="shared" si="2"/>
        <v>38500</v>
      </c>
      <c r="G100" s="2194">
        <f t="shared" si="2"/>
        <v>38500</v>
      </c>
      <c r="H100" s="2194">
        <f t="shared" si="2"/>
        <v>38500</v>
      </c>
      <c r="I100" s="2194">
        <f t="shared" si="2"/>
        <v>38500</v>
      </c>
      <c r="J100" s="2194">
        <f t="shared" si="2"/>
        <v>38500</v>
      </c>
      <c r="K100" s="2194">
        <f t="shared" si="2"/>
        <v>38500</v>
      </c>
      <c r="L100" s="2194">
        <f t="shared" si="2"/>
        <v>38500</v>
      </c>
      <c r="M100" s="2194">
        <f t="shared" si="2"/>
        <v>38500</v>
      </c>
      <c r="N100" s="2194">
        <f t="shared" si="2"/>
        <v>38500</v>
      </c>
      <c r="O100" s="2194">
        <f t="shared" si="2"/>
        <v>38500</v>
      </c>
      <c r="P100" s="2194">
        <f t="shared" si="2"/>
        <v>38500</v>
      </c>
      <c r="Q100" s="2194">
        <f t="shared" si="2"/>
        <v>38500</v>
      </c>
      <c r="R100" s="2194">
        <f t="shared" si="2"/>
        <v>38500</v>
      </c>
      <c r="S100" s="2194">
        <f t="shared" si="2"/>
        <v>38500</v>
      </c>
      <c r="T100" s="2194">
        <f t="shared" si="2"/>
        <v>38500</v>
      </c>
      <c r="U100" s="2194">
        <f t="shared" si="2"/>
        <v>38500</v>
      </c>
      <c r="V100" s="2194">
        <f t="shared" si="2"/>
        <v>38500</v>
      </c>
      <c r="W100" s="2194">
        <f t="shared" si="2"/>
        <v>38500</v>
      </c>
      <c r="X100" s="2194">
        <f t="shared" si="2"/>
        <v>38500</v>
      </c>
      <c r="Y100" s="2194">
        <f t="shared" si="2"/>
        <v>38500</v>
      </c>
      <c r="Z100" s="2194">
        <f t="shared" si="2"/>
        <v>38500</v>
      </c>
      <c r="AA100" s="2194">
        <f t="shared" si="2"/>
        <v>38500</v>
      </c>
      <c r="AB100" s="2194">
        <f t="shared" si="2"/>
        <v>38500</v>
      </c>
      <c r="AC100" s="2194">
        <f t="shared" si="2"/>
        <v>38500</v>
      </c>
      <c r="AD100" s="2194">
        <f t="shared" si="2"/>
        <v>38500</v>
      </c>
      <c r="AE100" s="2194">
        <f t="shared" si="2"/>
        <v>38500</v>
      </c>
      <c r="AF100" s="2194">
        <f t="shared" si="2"/>
        <v>38500</v>
      </c>
      <c r="AG100" s="2194">
        <f t="shared" si="2"/>
        <v>38500</v>
      </c>
      <c r="AH100" s="2194">
        <f t="shared" si="2"/>
        <v>38500</v>
      </c>
      <c r="AI100" s="2194">
        <f t="shared" si="2"/>
        <v>38500</v>
      </c>
      <c r="AJ100" s="2194">
        <f t="shared" si="2"/>
        <v>38500</v>
      </c>
      <c r="AK100" s="2194">
        <f t="shared" si="2"/>
        <v>38500</v>
      </c>
      <c r="AL100" s="2194">
        <f t="shared" si="2"/>
        <v>38500</v>
      </c>
      <c r="AM100" s="2194">
        <f t="shared" si="2"/>
        <v>38500</v>
      </c>
      <c r="AN100" s="2194">
        <f t="shared" si="2"/>
        <v>38500</v>
      </c>
      <c r="AO100" s="2194">
        <f t="shared" si="2"/>
        <v>38500</v>
      </c>
      <c r="AP100" s="2194">
        <f t="shared" si="2"/>
        <v>38500</v>
      </c>
      <c r="AQ100" s="2194">
        <f t="shared" si="2"/>
        <v>38500</v>
      </c>
      <c r="AR100" s="2194">
        <f t="shared" si="2"/>
        <v>38500</v>
      </c>
      <c r="AS100" s="2194">
        <f t="shared" si="2"/>
        <v>38500</v>
      </c>
      <c r="AT100" s="2194">
        <f t="shared" si="2"/>
        <v>38500</v>
      </c>
      <c r="AU100" s="2194">
        <f t="shared" si="2"/>
        <v>38500</v>
      </c>
      <c r="AV100" s="2194">
        <f t="shared" si="2"/>
        <v>38500</v>
      </c>
      <c r="AW100" s="2194">
        <f t="shared" si="2"/>
        <v>38500</v>
      </c>
      <c r="AX100" s="2194">
        <f t="shared" si="2"/>
        <v>38500</v>
      </c>
      <c r="AY100" s="2194">
        <f t="shared" si="2"/>
        <v>38500</v>
      </c>
      <c r="AZ100" s="2194">
        <f t="shared" si="2"/>
        <v>38500</v>
      </c>
      <c r="BA100" s="2194">
        <f t="shared" si="2"/>
        <v>38500</v>
      </c>
      <c r="BB100" s="2194">
        <f t="shared" si="2"/>
        <v>38500</v>
      </c>
      <c r="BC100" s="2194">
        <f t="shared" si="2"/>
        <v>38500</v>
      </c>
      <c r="BD100" s="2194">
        <f t="shared" si="2"/>
        <v>38500</v>
      </c>
      <c r="BE100" s="2194">
        <f t="shared" si="2"/>
        <v>38500</v>
      </c>
      <c r="BF100" s="2194">
        <f t="shared" si="2"/>
        <v>38500</v>
      </c>
      <c r="BG100" s="2194">
        <f t="shared" si="2"/>
        <v>38500</v>
      </c>
      <c r="BH100" s="2194">
        <f t="shared" si="2"/>
        <v>38500</v>
      </c>
      <c r="BI100" s="2194">
        <f t="shared" si="2"/>
        <v>38500</v>
      </c>
      <c r="BJ100" s="2194">
        <f t="shared" si="2"/>
        <v>38500</v>
      </c>
      <c r="BK100" s="2194">
        <f t="shared" si="2"/>
        <v>38500</v>
      </c>
      <c r="BL100" s="2194">
        <f t="shared" si="2"/>
        <v>38500</v>
      </c>
      <c r="BM100" s="2194">
        <f t="shared" si="2"/>
        <v>38500</v>
      </c>
      <c r="BN100" s="2194">
        <f t="shared" si="2"/>
        <v>38500</v>
      </c>
      <c r="BO100" s="2194">
        <f t="shared" si="2"/>
        <v>38500</v>
      </c>
      <c r="BP100" s="2194">
        <f t="shared" ref="BP100:CF100" si="3">7*5500</f>
        <v>38500</v>
      </c>
      <c r="BQ100" s="2194">
        <f t="shared" si="3"/>
        <v>38500</v>
      </c>
      <c r="BR100" s="2194">
        <f t="shared" si="3"/>
        <v>38500</v>
      </c>
      <c r="BS100" s="2194">
        <f t="shared" si="3"/>
        <v>38500</v>
      </c>
      <c r="BT100" s="2194">
        <f t="shared" si="3"/>
        <v>38500</v>
      </c>
      <c r="BU100" s="2194">
        <f t="shared" si="3"/>
        <v>38500</v>
      </c>
      <c r="BV100" s="2194">
        <f t="shared" si="3"/>
        <v>38500</v>
      </c>
      <c r="BW100" s="2194">
        <f t="shared" si="3"/>
        <v>38500</v>
      </c>
      <c r="BX100" s="2194">
        <f t="shared" si="3"/>
        <v>38500</v>
      </c>
      <c r="BY100" s="2194">
        <f t="shared" si="3"/>
        <v>38500</v>
      </c>
      <c r="BZ100" s="2194">
        <f t="shared" si="3"/>
        <v>38500</v>
      </c>
      <c r="CA100" s="2194">
        <f t="shared" si="3"/>
        <v>38500</v>
      </c>
      <c r="CB100" s="2194">
        <f t="shared" si="3"/>
        <v>38500</v>
      </c>
      <c r="CC100" s="2194">
        <f t="shared" si="3"/>
        <v>38500</v>
      </c>
      <c r="CD100" s="2194">
        <f t="shared" si="3"/>
        <v>38500</v>
      </c>
      <c r="CE100" s="2194">
        <f t="shared" si="3"/>
        <v>38500</v>
      </c>
      <c r="CF100" s="2194">
        <f t="shared" si="3"/>
        <v>38500</v>
      </c>
    </row>
    <row r="101" spans="2:84">
      <c r="B101" s="2191" t="s">
        <v>317</v>
      </c>
      <c r="C101" s="2195">
        <f t="shared" ref="C101:BN101" si="4">IF(C99&gt;C100,C99-C100,0)</f>
        <v>128185.45000000001</v>
      </c>
      <c r="D101" s="2195">
        <f t="shared" si="4"/>
        <v>160058.29</v>
      </c>
      <c r="E101" s="2195">
        <f t="shared" si="4"/>
        <v>22433.93</v>
      </c>
      <c r="F101" s="2195">
        <f t="shared" si="4"/>
        <v>46554.499799999991</v>
      </c>
      <c r="G101" s="2195">
        <f t="shared" si="4"/>
        <v>14354.305</v>
      </c>
      <c r="H101" s="2195">
        <f t="shared" si="4"/>
        <v>108013.745</v>
      </c>
      <c r="I101" s="2195">
        <f t="shared" si="4"/>
        <v>29543.983641666666</v>
      </c>
      <c r="J101" s="2195">
        <f t="shared" si="4"/>
        <v>131203.495</v>
      </c>
      <c r="K101" s="2195">
        <f t="shared" si="4"/>
        <v>87094.886782945745</v>
      </c>
      <c r="L101" s="2195">
        <f t="shared" si="4"/>
        <v>53675.789999999994</v>
      </c>
      <c r="M101" s="2195">
        <f t="shared" si="4"/>
        <v>51921.957653541671</v>
      </c>
      <c r="N101" s="2195">
        <f t="shared" si="4"/>
        <v>49046.735000000001</v>
      </c>
      <c r="O101" s="2195">
        <f t="shared" si="4"/>
        <v>53135.599699999992</v>
      </c>
      <c r="P101" s="2195">
        <f t="shared" si="4"/>
        <v>28707.710000000006</v>
      </c>
      <c r="Q101" s="2195">
        <f t="shared" si="4"/>
        <v>25876.993483333339</v>
      </c>
      <c r="R101" s="2195">
        <f t="shared" si="4"/>
        <v>39539.921230249995</v>
      </c>
      <c r="S101" s="2195">
        <f t="shared" si="4"/>
        <v>109694.57500000001</v>
      </c>
      <c r="T101" s="2195">
        <f t="shared" si="4"/>
        <v>208709.13500000001</v>
      </c>
      <c r="U101" s="2195">
        <f t="shared" si="4"/>
        <v>161625.185</v>
      </c>
      <c r="V101" s="2195">
        <f t="shared" si="4"/>
        <v>581640.66787879204</v>
      </c>
      <c r="W101" s="2195">
        <f t="shared" si="4"/>
        <v>20465.527499999997</v>
      </c>
      <c r="X101" s="2195">
        <f t="shared" si="4"/>
        <v>50478.669699999984</v>
      </c>
      <c r="Y101" s="2195">
        <f t="shared" si="4"/>
        <v>125683.67666666667</v>
      </c>
      <c r="Z101" s="2195">
        <f t="shared" si="4"/>
        <v>25196.928333333337</v>
      </c>
      <c r="AA101" s="2195">
        <f t="shared" si="4"/>
        <v>27371.67</v>
      </c>
      <c r="AB101" s="2195">
        <f t="shared" si="4"/>
        <v>2826201.6114462973</v>
      </c>
      <c r="AC101" s="2195">
        <f t="shared" si="4"/>
        <v>26880.975000000006</v>
      </c>
      <c r="AD101" s="2195">
        <f t="shared" si="4"/>
        <v>9220.6483333333308</v>
      </c>
      <c r="AE101" s="2195">
        <f t="shared" si="4"/>
        <v>30567.089999999997</v>
      </c>
      <c r="AF101" s="2195">
        <f t="shared" si="4"/>
        <v>8716.7349999999933</v>
      </c>
      <c r="AG101" s="2195">
        <f t="shared" si="4"/>
        <v>19416.880000000005</v>
      </c>
      <c r="AH101" s="2195">
        <f t="shared" si="4"/>
        <v>11410.82</v>
      </c>
      <c r="AI101" s="2195">
        <f t="shared" si="4"/>
        <v>19260.86</v>
      </c>
      <c r="AJ101" s="2195">
        <f t="shared" si="4"/>
        <v>8916.9949999999953</v>
      </c>
      <c r="AK101" s="2195">
        <f t="shared" si="4"/>
        <v>14373.262666666655</v>
      </c>
      <c r="AL101" s="2195">
        <f t="shared" si="4"/>
        <v>13230.009999999995</v>
      </c>
      <c r="AM101" s="2195">
        <f t="shared" si="4"/>
        <v>2537.5899999999965</v>
      </c>
      <c r="AN101" s="2195">
        <f t="shared" si="4"/>
        <v>6833.5299999999988</v>
      </c>
      <c r="AO101" s="2195">
        <f t="shared" si="4"/>
        <v>9281.3904999999941</v>
      </c>
      <c r="AP101" s="2195">
        <f t="shared" si="4"/>
        <v>3081.1999999999971</v>
      </c>
      <c r="AQ101" s="2195">
        <f t="shared" si="4"/>
        <v>5741.68</v>
      </c>
      <c r="AR101" s="2195">
        <f t="shared" si="4"/>
        <v>286468.85206066293</v>
      </c>
      <c r="AS101" s="2195">
        <f t="shared" si="4"/>
        <v>349839.12235928344</v>
      </c>
      <c r="AT101" s="2195">
        <f t="shared" si="4"/>
        <v>286468.85206066293</v>
      </c>
      <c r="AU101" s="2195">
        <f t="shared" si="4"/>
        <v>44823.86</v>
      </c>
      <c r="AV101" s="2195">
        <f t="shared" si="4"/>
        <v>74024.08</v>
      </c>
      <c r="AW101" s="2195">
        <f t="shared" si="4"/>
        <v>317419.72000000003</v>
      </c>
      <c r="AX101" s="2195">
        <f t="shared" si="4"/>
        <v>11161.810216666665</v>
      </c>
      <c r="AY101" s="2195">
        <f t="shared" si="4"/>
        <v>15987.248333333337</v>
      </c>
      <c r="AZ101" s="2195">
        <f t="shared" si="4"/>
        <v>14600.709416666665</v>
      </c>
      <c r="BA101" s="2195">
        <f t="shared" si="4"/>
        <v>68260.185000000012</v>
      </c>
      <c r="BB101" s="2195">
        <f t="shared" si="4"/>
        <v>9693.7683333333334</v>
      </c>
      <c r="BC101" s="2195">
        <f t="shared" si="4"/>
        <v>21467.911666666667</v>
      </c>
      <c r="BD101" s="2195">
        <f t="shared" si="4"/>
        <v>20290.602499999994</v>
      </c>
      <c r="BE101" s="2195">
        <f t="shared" si="4"/>
        <v>5039.8747749999966</v>
      </c>
      <c r="BF101" s="2195">
        <f t="shared" si="4"/>
        <v>0</v>
      </c>
      <c r="BG101" s="2195">
        <f t="shared" si="4"/>
        <v>26933.403333333335</v>
      </c>
      <c r="BH101" s="2195">
        <f t="shared" si="4"/>
        <v>22236.879999999997</v>
      </c>
      <c r="BI101" s="2195">
        <f t="shared" si="4"/>
        <v>1655.179999999993</v>
      </c>
      <c r="BJ101" s="2195">
        <f t="shared" si="4"/>
        <v>33850.93799999998</v>
      </c>
      <c r="BK101" s="2195">
        <f t="shared" si="4"/>
        <v>11152.810000000005</v>
      </c>
      <c r="BL101" s="2195">
        <f t="shared" si="4"/>
        <v>132602.45249999998</v>
      </c>
      <c r="BM101" s="2195">
        <f t="shared" si="4"/>
        <v>3879.7900000000009</v>
      </c>
      <c r="BN101" s="2195">
        <f t="shared" si="4"/>
        <v>0</v>
      </c>
      <c r="BO101" s="2195">
        <f t="shared" ref="BO101:CF101" si="5">IF(BO99&gt;BO100,BO99-BO100,0)</f>
        <v>36522.83666666667</v>
      </c>
      <c r="BP101" s="2195">
        <f t="shared" si="5"/>
        <v>10500.32</v>
      </c>
      <c r="BQ101" s="2195">
        <f t="shared" si="5"/>
        <v>0</v>
      </c>
      <c r="BR101" s="2195">
        <f t="shared" si="5"/>
        <v>0</v>
      </c>
      <c r="BS101" s="2195">
        <f t="shared" si="5"/>
        <v>24098.57</v>
      </c>
      <c r="BT101" s="2195">
        <f t="shared" si="5"/>
        <v>0</v>
      </c>
      <c r="BU101" s="2195">
        <f t="shared" si="5"/>
        <v>19345.166666666664</v>
      </c>
      <c r="BV101" s="2195">
        <f t="shared" si="5"/>
        <v>0</v>
      </c>
      <c r="BW101" s="2195">
        <f t="shared" si="5"/>
        <v>0</v>
      </c>
      <c r="BX101" s="2195">
        <f t="shared" si="5"/>
        <v>35543.899999999994</v>
      </c>
      <c r="BY101" s="2195">
        <f t="shared" si="5"/>
        <v>37002.774999999994</v>
      </c>
      <c r="BZ101" s="2195">
        <f t="shared" si="5"/>
        <v>0</v>
      </c>
      <c r="CA101" s="2195">
        <f t="shared" si="5"/>
        <v>55408.770000000004</v>
      </c>
      <c r="CB101" s="2195">
        <f t="shared" si="5"/>
        <v>0</v>
      </c>
      <c r="CC101" s="2195">
        <f t="shared" si="5"/>
        <v>32816.601666666669</v>
      </c>
      <c r="CD101" s="2195">
        <f t="shared" si="5"/>
        <v>0</v>
      </c>
      <c r="CE101" s="2195">
        <f t="shared" si="5"/>
        <v>13818.107499999998</v>
      </c>
      <c r="CF101" s="2195">
        <f t="shared" si="5"/>
        <v>11073.833333333336</v>
      </c>
    </row>
    <row r="102" spans="2:84">
      <c r="B102" s="2193"/>
      <c r="C102" s="2194"/>
      <c r="D102" s="2194"/>
      <c r="E102" s="2194"/>
      <c r="F102" s="2194"/>
      <c r="G102" s="2194"/>
      <c r="H102" s="2194"/>
      <c r="I102" s="2194"/>
      <c r="J102" s="2194"/>
      <c r="K102" s="2194"/>
      <c r="L102" s="2194"/>
      <c r="M102" s="2194"/>
      <c r="N102" s="2194"/>
      <c r="O102" s="2194"/>
      <c r="P102" s="2194"/>
      <c r="Q102" s="2194"/>
      <c r="R102" s="2194"/>
      <c r="S102" s="2194"/>
      <c r="T102" s="2194"/>
      <c r="U102" s="2194"/>
      <c r="V102" s="2194"/>
      <c r="W102" s="2194"/>
      <c r="X102" s="2194"/>
      <c r="Y102" s="2194"/>
      <c r="Z102" s="2194"/>
      <c r="AA102" s="2194"/>
      <c r="AB102" s="2194"/>
      <c r="AC102" s="2194"/>
      <c r="AD102" s="2194"/>
      <c r="AE102" s="2194"/>
      <c r="AF102" s="2194"/>
      <c r="AG102" s="2194"/>
      <c r="AH102" s="2194"/>
      <c r="AI102" s="2194"/>
      <c r="AJ102" s="2194"/>
      <c r="AK102" s="2194"/>
      <c r="AL102" s="2194"/>
      <c r="AM102" s="2194"/>
      <c r="AN102" s="2194"/>
      <c r="AO102" s="2194"/>
      <c r="AP102" s="2194"/>
      <c r="AQ102" s="2194"/>
      <c r="AR102" s="2194"/>
      <c r="AS102" s="2194"/>
      <c r="AT102" s="2194"/>
      <c r="AU102" s="2194"/>
      <c r="AV102" s="2194"/>
      <c r="AW102" s="2194"/>
      <c r="AX102" s="2194"/>
      <c r="AY102" s="2194"/>
      <c r="AZ102" s="2194"/>
      <c r="BA102" s="2194"/>
      <c r="BB102" s="2194"/>
      <c r="BC102" s="2194"/>
      <c r="BD102" s="2194"/>
      <c r="BE102" s="2194"/>
      <c r="BF102" s="2194"/>
      <c r="BG102" s="2194"/>
      <c r="BH102" s="2194"/>
      <c r="BI102" s="2194"/>
      <c r="BJ102" s="2194"/>
      <c r="BK102" s="2194"/>
      <c r="BL102" s="2194"/>
      <c r="BM102" s="2194"/>
      <c r="BN102" s="2194"/>
      <c r="BO102" s="2194"/>
      <c r="BP102" s="2194"/>
      <c r="BQ102" s="2194"/>
      <c r="BR102" s="2194"/>
      <c r="BS102" s="2194"/>
      <c r="BT102" s="2194"/>
      <c r="BU102" s="2194"/>
      <c r="BV102" s="2194"/>
      <c r="BW102" s="2194"/>
      <c r="BX102" s="2194"/>
      <c r="BY102" s="2194"/>
      <c r="BZ102" s="2194"/>
      <c r="CA102" s="2194"/>
      <c r="CB102" s="2194"/>
      <c r="CC102" s="2194"/>
      <c r="CD102" s="2194"/>
      <c r="CE102" s="2194"/>
      <c r="CF102" s="2194"/>
    </row>
    <row r="103" spans="2:84">
      <c r="B103" s="2196" t="s">
        <v>1191</v>
      </c>
      <c r="C103" s="2197">
        <f>IF(C101&gt;27500,(27500*8%),C101*8%)</f>
        <v>2200</v>
      </c>
      <c r="D103" s="2197">
        <f t="shared" ref="D103:BO103" si="6">IF(D101&gt;27500,(27500*8%),D101*8%)</f>
        <v>2200</v>
      </c>
      <c r="E103" s="2197">
        <f t="shared" si="6"/>
        <v>1794.7144000000001</v>
      </c>
      <c r="F103" s="2197">
        <f t="shared" si="6"/>
        <v>2200</v>
      </c>
      <c r="G103" s="2197">
        <f t="shared" si="6"/>
        <v>1148.3444</v>
      </c>
      <c r="H103" s="2197">
        <f t="shared" si="6"/>
        <v>2200</v>
      </c>
      <c r="I103" s="2197">
        <f t="shared" si="6"/>
        <v>2200</v>
      </c>
      <c r="J103" s="2197">
        <f t="shared" si="6"/>
        <v>2200</v>
      </c>
      <c r="K103" s="2197">
        <f t="shared" si="6"/>
        <v>2200</v>
      </c>
      <c r="L103" s="2197">
        <f t="shared" si="6"/>
        <v>2200</v>
      </c>
      <c r="M103" s="2197">
        <f t="shared" si="6"/>
        <v>2200</v>
      </c>
      <c r="N103" s="2197">
        <f t="shared" si="6"/>
        <v>2200</v>
      </c>
      <c r="O103" s="2197">
        <f t="shared" si="6"/>
        <v>2200</v>
      </c>
      <c r="P103" s="2197">
        <f t="shared" si="6"/>
        <v>2200</v>
      </c>
      <c r="Q103" s="2197">
        <f t="shared" si="6"/>
        <v>2070.1594786666674</v>
      </c>
      <c r="R103" s="2197">
        <f t="shared" si="6"/>
        <v>2200</v>
      </c>
      <c r="S103" s="2197">
        <f t="shared" si="6"/>
        <v>2200</v>
      </c>
      <c r="T103" s="2197">
        <f t="shared" si="6"/>
        <v>2200</v>
      </c>
      <c r="U103" s="2197">
        <f t="shared" si="6"/>
        <v>2200</v>
      </c>
      <c r="V103" s="2197">
        <f t="shared" si="6"/>
        <v>2200</v>
      </c>
      <c r="W103" s="2197">
        <f t="shared" si="6"/>
        <v>1637.2421999999997</v>
      </c>
      <c r="X103" s="2197">
        <f t="shared" si="6"/>
        <v>2200</v>
      </c>
      <c r="Y103" s="2197">
        <f t="shared" si="6"/>
        <v>2200</v>
      </c>
      <c r="Z103" s="2197">
        <f t="shared" si="6"/>
        <v>2015.754266666667</v>
      </c>
      <c r="AA103" s="2197">
        <f t="shared" si="6"/>
        <v>2189.7336</v>
      </c>
      <c r="AB103" s="2197">
        <f t="shared" si="6"/>
        <v>2200</v>
      </c>
      <c r="AC103" s="2197">
        <f t="shared" si="6"/>
        <v>2150.4780000000005</v>
      </c>
      <c r="AD103" s="2197">
        <f t="shared" si="6"/>
        <v>737.65186666666648</v>
      </c>
      <c r="AE103" s="2197">
        <f t="shared" si="6"/>
        <v>2200</v>
      </c>
      <c r="AF103" s="2197">
        <f t="shared" si="6"/>
        <v>697.33879999999942</v>
      </c>
      <c r="AG103" s="2197">
        <f t="shared" si="6"/>
        <v>1553.3504000000005</v>
      </c>
      <c r="AH103" s="2197">
        <f t="shared" si="6"/>
        <v>912.86559999999997</v>
      </c>
      <c r="AI103" s="2197">
        <f t="shared" si="6"/>
        <v>1540.8688000000002</v>
      </c>
      <c r="AJ103" s="2197">
        <f t="shared" si="6"/>
        <v>713.35959999999966</v>
      </c>
      <c r="AK103" s="2197">
        <f t="shared" si="6"/>
        <v>1149.8610133333325</v>
      </c>
      <c r="AL103" s="2197">
        <f t="shared" si="6"/>
        <v>1058.4007999999997</v>
      </c>
      <c r="AM103" s="2197">
        <f t="shared" si="6"/>
        <v>203.00719999999973</v>
      </c>
      <c r="AN103" s="2197">
        <f t="shared" si="6"/>
        <v>546.68239999999992</v>
      </c>
      <c r="AO103" s="2197">
        <f t="shared" si="6"/>
        <v>742.51123999999959</v>
      </c>
      <c r="AP103" s="2197">
        <f t="shared" si="6"/>
        <v>246.49599999999978</v>
      </c>
      <c r="AQ103" s="2197">
        <f t="shared" si="6"/>
        <v>459.33440000000002</v>
      </c>
      <c r="AR103" s="2197">
        <f t="shared" si="6"/>
        <v>2200</v>
      </c>
      <c r="AS103" s="2197">
        <f t="shared" si="6"/>
        <v>2200</v>
      </c>
      <c r="AT103" s="2197">
        <f t="shared" si="6"/>
        <v>2200</v>
      </c>
      <c r="AU103" s="2197">
        <f t="shared" si="6"/>
        <v>2200</v>
      </c>
      <c r="AV103" s="2197">
        <f t="shared" si="6"/>
        <v>2200</v>
      </c>
      <c r="AW103" s="2197">
        <f t="shared" si="6"/>
        <v>2200</v>
      </c>
      <c r="AX103" s="2197">
        <f t="shared" si="6"/>
        <v>892.94481733333316</v>
      </c>
      <c r="AY103" s="2197">
        <f t="shared" si="6"/>
        <v>1278.979866666667</v>
      </c>
      <c r="AZ103" s="2197">
        <f t="shared" si="6"/>
        <v>1168.0567533333333</v>
      </c>
      <c r="BA103" s="2197">
        <f t="shared" si="6"/>
        <v>2200</v>
      </c>
      <c r="BB103" s="2197">
        <f t="shared" si="6"/>
        <v>775.50146666666672</v>
      </c>
      <c r="BC103" s="2197">
        <f t="shared" si="6"/>
        <v>1717.4329333333335</v>
      </c>
      <c r="BD103" s="2197">
        <f t="shared" si="6"/>
        <v>1623.2481999999995</v>
      </c>
      <c r="BE103" s="2197">
        <f t="shared" si="6"/>
        <v>403.18998199999976</v>
      </c>
      <c r="BF103" s="2197">
        <f t="shared" si="6"/>
        <v>0</v>
      </c>
      <c r="BG103" s="2197">
        <f t="shared" si="6"/>
        <v>2154.6722666666669</v>
      </c>
      <c r="BH103" s="2197">
        <f t="shared" si="6"/>
        <v>1778.9503999999997</v>
      </c>
      <c r="BI103" s="2197">
        <f t="shared" si="6"/>
        <v>132.41439999999943</v>
      </c>
      <c r="BJ103" s="2197">
        <f t="shared" si="6"/>
        <v>2200</v>
      </c>
      <c r="BK103" s="2197">
        <f t="shared" si="6"/>
        <v>892.22480000000041</v>
      </c>
      <c r="BL103" s="2197">
        <f t="shared" si="6"/>
        <v>2200</v>
      </c>
      <c r="BM103" s="2197">
        <f t="shared" si="6"/>
        <v>310.3832000000001</v>
      </c>
      <c r="BN103" s="2197">
        <f t="shared" si="6"/>
        <v>0</v>
      </c>
      <c r="BO103" s="2197">
        <f t="shared" si="6"/>
        <v>2200</v>
      </c>
      <c r="BP103" s="2197">
        <f t="shared" ref="BP103:CF103" si="7">IF(BP101&gt;27500,(27500*8%),BP101*8%)</f>
        <v>840.02559999999994</v>
      </c>
      <c r="BQ103" s="2197">
        <f t="shared" si="7"/>
        <v>0</v>
      </c>
      <c r="BR103" s="2197">
        <f t="shared" si="7"/>
        <v>0</v>
      </c>
      <c r="BS103" s="2197">
        <f t="shared" si="7"/>
        <v>1927.8856000000001</v>
      </c>
      <c r="BT103" s="2197">
        <f t="shared" si="7"/>
        <v>0</v>
      </c>
      <c r="BU103" s="2197">
        <f t="shared" si="7"/>
        <v>1547.6133333333332</v>
      </c>
      <c r="BV103" s="2197">
        <f t="shared" si="7"/>
        <v>0</v>
      </c>
      <c r="BW103" s="2197">
        <f t="shared" si="7"/>
        <v>0</v>
      </c>
      <c r="BX103" s="2197">
        <f t="shared" si="7"/>
        <v>2200</v>
      </c>
      <c r="BY103" s="2197">
        <f t="shared" si="7"/>
        <v>2200</v>
      </c>
      <c r="BZ103" s="2197">
        <f t="shared" si="7"/>
        <v>0</v>
      </c>
      <c r="CA103" s="2197">
        <f t="shared" si="7"/>
        <v>2200</v>
      </c>
      <c r="CB103" s="2197">
        <f t="shared" si="7"/>
        <v>0</v>
      </c>
      <c r="CC103" s="2197">
        <f t="shared" si="7"/>
        <v>2200</v>
      </c>
      <c r="CD103" s="2197">
        <f t="shared" si="7"/>
        <v>0</v>
      </c>
      <c r="CE103" s="2197">
        <f t="shared" si="7"/>
        <v>1105.4485999999999</v>
      </c>
      <c r="CF103" s="2197">
        <f t="shared" si="7"/>
        <v>885.90666666666687</v>
      </c>
    </row>
    <row r="104" spans="2:84">
      <c r="B104" s="2198" t="s">
        <v>1192</v>
      </c>
      <c r="C104" s="2197">
        <f>IF(C101&gt;27500,C101-27500,0)</f>
        <v>100685.45000000001</v>
      </c>
      <c r="D104" s="2197">
        <f t="shared" ref="D104:BO104" si="8">IF(D101&gt;27500,D101-27500,0)</f>
        <v>132558.29</v>
      </c>
      <c r="E104" s="2197">
        <f t="shared" si="8"/>
        <v>0</v>
      </c>
      <c r="F104" s="2197">
        <f t="shared" si="8"/>
        <v>19054.499799999991</v>
      </c>
      <c r="G104" s="2197">
        <f t="shared" si="8"/>
        <v>0</v>
      </c>
      <c r="H104" s="2197">
        <f t="shared" si="8"/>
        <v>80513.744999999995</v>
      </c>
      <c r="I104" s="2197">
        <f t="shared" si="8"/>
        <v>2043.9836416666658</v>
      </c>
      <c r="J104" s="2197">
        <f t="shared" si="8"/>
        <v>103703.495</v>
      </c>
      <c r="K104" s="2197">
        <f t="shared" si="8"/>
        <v>59594.886782945745</v>
      </c>
      <c r="L104" s="2197">
        <f t="shared" si="8"/>
        <v>26175.789999999994</v>
      </c>
      <c r="M104" s="2197">
        <f t="shared" si="8"/>
        <v>24421.957653541671</v>
      </c>
      <c r="N104" s="2197">
        <f t="shared" si="8"/>
        <v>21546.735000000001</v>
      </c>
      <c r="O104" s="2197">
        <f t="shared" si="8"/>
        <v>25635.599699999992</v>
      </c>
      <c r="P104" s="2197">
        <f t="shared" si="8"/>
        <v>1207.7100000000064</v>
      </c>
      <c r="Q104" s="2197">
        <f t="shared" si="8"/>
        <v>0</v>
      </c>
      <c r="R104" s="2197">
        <f t="shared" si="8"/>
        <v>12039.921230249995</v>
      </c>
      <c r="S104" s="2197">
        <f t="shared" si="8"/>
        <v>82194.575000000012</v>
      </c>
      <c r="T104" s="2197">
        <f t="shared" si="8"/>
        <v>181209.13500000001</v>
      </c>
      <c r="U104" s="2197">
        <f t="shared" si="8"/>
        <v>134125.185</v>
      </c>
      <c r="V104" s="2197">
        <f t="shared" si="8"/>
        <v>554140.66787879204</v>
      </c>
      <c r="W104" s="2197">
        <f t="shared" si="8"/>
        <v>0</v>
      </c>
      <c r="X104" s="2197">
        <f t="shared" si="8"/>
        <v>22978.669699999984</v>
      </c>
      <c r="Y104" s="2197">
        <f t="shared" si="8"/>
        <v>98183.676666666666</v>
      </c>
      <c r="Z104" s="2197">
        <f t="shared" si="8"/>
        <v>0</v>
      </c>
      <c r="AA104" s="2197">
        <f t="shared" si="8"/>
        <v>0</v>
      </c>
      <c r="AB104" s="2197">
        <f t="shared" si="8"/>
        <v>2798701.6114462973</v>
      </c>
      <c r="AC104" s="2197">
        <f t="shared" si="8"/>
        <v>0</v>
      </c>
      <c r="AD104" s="2197">
        <f t="shared" si="8"/>
        <v>0</v>
      </c>
      <c r="AE104" s="2197">
        <f t="shared" si="8"/>
        <v>3067.0899999999965</v>
      </c>
      <c r="AF104" s="2197">
        <f t="shared" si="8"/>
        <v>0</v>
      </c>
      <c r="AG104" s="2197">
        <f t="shared" si="8"/>
        <v>0</v>
      </c>
      <c r="AH104" s="2197">
        <f t="shared" si="8"/>
        <v>0</v>
      </c>
      <c r="AI104" s="2197">
        <f t="shared" si="8"/>
        <v>0</v>
      </c>
      <c r="AJ104" s="2197">
        <f t="shared" si="8"/>
        <v>0</v>
      </c>
      <c r="AK104" s="2197">
        <f t="shared" si="8"/>
        <v>0</v>
      </c>
      <c r="AL104" s="2197">
        <f t="shared" si="8"/>
        <v>0</v>
      </c>
      <c r="AM104" s="2197">
        <f t="shared" si="8"/>
        <v>0</v>
      </c>
      <c r="AN104" s="2197">
        <f t="shared" si="8"/>
        <v>0</v>
      </c>
      <c r="AO104" s="2197">
        <f t="shared" si="8"/>
        <v>0</v>
      </c>
      <c r="AP104" s="2197">
        <f t="shared" si="8"/>
        <v>0</v>
      </c>
      <c r="AQ104" s="2197">
        <f t="shared" si="8"/>
        <v>0</v>
      </c>
      <c r="AR104" s="2197">
        <f t="shared" si="8"/>
        <v>258968.85206066293</v>
      </c>
      <c r="AS104" s="2197">
        <f t="shared" si="8"/>
        <v>322339.12235928344</v>
      </c>
      <c r="AT104" s="2197">
        <f t="shared" si="8"/>
        <v>258968.85206066293</v>
      </c>
      <c r="AU104" s="2197">
        <f t="shared" si="8"/>
        <v>17323.86</v>
      </c>
      <c r="AV104" s="2197">
        <f t="shared" si="8"/>
        <v>46524.08</v>
      </c>
      <c r="AW104" s="2197">
        <f t="shared" si="8"/>
        <v>289919.72000000003</v>
      </c>
      <c r="AX104" s="2197">
        <f t="shared" si="8"/>
        <v>0</v>
      </c>
      <c r="AY104" s="2197">
        <f t="shared" si="8"/>
        <v>0</v>
      </c>
      <c r="AZ104" s="2197">
        <f t="shared" si="8"/>
        <v>0</v>
      </c>
      <c r="BA104" s="2197">
        <f t="shared" si="8"/>
        <v>40760.185000000012</v>
      </c>
      <c r="BB104" s="2197">
        <f t="shared" si="8"/>
        <v>0</v>
      </c>
      <c r="BC104" s="2197">
        <f t="shared" si="8"/>
        <v>0</v>
      </c>
      <c r="BD104" s="2197">
        <f t="shared" si="8"/>
        <v>0</v>
      </c>
      <c r="BE104" s="2197">
        <f t="shared" si="8"/>
        <v>0</v>
      </c>
      <c r="BF104" s="2197">
        <f t="shared" si="8"/>
        <v>0</v>
      </c>
      <c r="BG104" s="2197">
        <f t="shared" si="8"/>
        <v>0</v>
      </c>
      <c r="BH104" s="2197">
        <f t="shared" si="8"/>
        <v>0</v>
      </c>
      <c r="BI104" s="2197">
        <f t="shared" si="8"/>
        <v>0</v>
      </c>
      <c r="BJ104" s="2197">
        <f t="shared" si="8"/>
        <v>6350.9379999999801</v>
      </c>
      <c r="BK104" s="2197">
        <f t="shared" si="8"/>
        <v>0</v>
      </c>
      <c r="BL104" s="2197">
        <f t="shared" si="8"/>
        <v>105102.45249999998</v>
      </c>
      <c r="BM104" s="2197">
        <f t="shared" si="8"/>
        <v>0</v>
      </c>
      <c r="BN104" s="2197">
        <f t="shared" si="8"/>
        <v>0</v>
      </c>
      <c r="BO104" s="2197">
        <f t="shared" si="8"/>
        <v>9022.8366666666698</v>
      </c>
      <c r="BP104" s="2197">
        <f t="shared" ref="BP104:CF104" si="9">IF(BP101&gt;27500,BP101-27500,0)</f>
        <v>0</v>
      </c>
      <c r="BQ104" s="2197">
        <f t="shared" si="9"/>
        <v>0</v>
      </c>
      <c r="BR104" s="2197">
        <f t="shared" si="9"/>
        <v>0</v>
      </c>
      <c r="BS104" s="2197">
        <f t="shared" si="9"/>
        <v>0</v>
      </c>
      <c r="BT104" s="2197">
        <f t="shared" si="9"/>
        <v>0</v>
      </c>
      <c r="BU104" s="2197">
        <f t="shared" si="9"/>
        <v>0</v>
      </c>
      <c r="BV104" s="2197">
        <f t="shared" si="9"/>
        <v>0</v>
      </c>
      <c r="BW104" s="2197">
        <f t="shared" si="9"/>
        <v>0</v>
      </c>
      <c r="BX104" s="2197">
        <f t="shared" si="9"/>
        <v>8043.8999999999942</v>
      </c>
      <c r="BY104" s="2197">
        <f t="shared" si="9"/>
        <v>9502.7749999999942</v>
      </c>
      <c r="BZ104" s="2197">
        <f t="shared" si="9"/>
        <v>0</v>
      </c>
      <c r="CA104" s="2197">
        <f t="shared" si="9"/>
        <v>27908.770000000004</v>
      </c>
      <c r="CB104" s="2197">
        <f t="shared" si="9"/>
        <v>0</v>
      </c>
      <c r="CC104" s="2197">
        <f t="shared" si="9"/>
        <v>5316.6016666666692</v>
      </c>
      <c r="CD104" s="2197">
        <f t="shared" si="9"/>
        <v>0</v>
      </c>
      <c r="CE104" s="2197">
        <f t="shared" si="9"/>
        <v>0</v>
      </c>
      <c r="CF104" s="2197">
        <f t="shared" si="9"/>
        <v>0</v>
      </c>
    </row>
    <row r="105" spans="2:84">
      <c r="B105" s="2196" t="s">
        <v>1193</v>
      </c>
      <c r="C105" s="2197">
        <f>IF(C104&gt;82500,(82500*14%),C104*14%)</f>
        <v>11550.000000000002</v>
      </c>
      <c r="D105" s="2197">
        <f t="shared" ref="D105:BO105" si="10">IF(D104&gt;82500,(82500*14%),D104*14%)</f>
        <v>11550.000000000002</v>
      </c>
      <c r="E105" s="2197">
        <f t="shared" si="10"/>
        <v>0</v>
      </c>
      <c r="F105" s="2197">
        <f t="shared" si="10"/>
        <v>2667.6299719999988</v>
      </c>
      <c r="G105" s="2197">
        <f t="shared" si="10"/>
        <v>0</v>
      </c>
      <c r="H105" s="2197">
        <f t="shared" si="10"/>
        <v>11271.924300000001</v>
      </c>
      <c r="I105" s="2197">
        <f t="shared" si="10"/>
        <v>286.15770983333323</v>
      </c>
      <c r="J105" s="2197">
        <f t="shared" si="10"/>
        <v>11550.000000000002</v>
      </c>
      <c r="K105" s="2197">
        <f t="shared" si="10"/>
        <v>8343.2841496124056</v>
      </c>
      <c r="L105" s="2197">
        <f t="shared" si="10"/>
        <v>3664.6105999999995</v>
      </c>
      <c r="M105" s="2197">
        <f t="shared" si="10"/>
        <v>3419.0740714958342</v>
      </c>
      <c r="N105" s="2197">
        <f t="shared" si="10"/>
        <v>3016.5429000000004</v>
      </c>
      <c r="O105" s="2197">
        <f t="shared" si="10"/>
        <v>3588.9839579999993</v>
      </c>
      <c r="P105" s="2197">
        <f t="shared" si="10"/>
        <v>169.0794000000009</v>
      </c>
      <c r="Q105" s="2197">
        <f t="shared" si="10"/>
        <v>0</v>
      </c>
      <c r="R105" s="2197">
        <f t="shared" si="10"/>
        <v>1685.5889722349993</v>
      </c>
      <c r="S105" s="2197">
        <f t="shared" si="10"/>
        <v>11507.240500000004</v>
      </c>
      <c r="T105" s="2197">
        <f t="shared" si="10"/>
        <v>11550.000000000002</v>
      </c>
      <c r="U105" s="2197">
        <f t="shared" si="10"/>
        <v>11550.000000000002</v>
      </c>
      <c r="V105" s="2197">
        <f t="shared" si="10"/>
        <v>11550.000000000002</v>
      </c>
      <c r="W105" s="2197">
        <f t="shared" si="10"/>
        <v>0</v>
      </c>
      <c r="X105" s="2197">
        <f t="shared" si="10"/>
        <v>3217.0137579999982</v>
      </c>
      <c r="Y105" s="2197">
        <f t="shared" si="10"/>
        <v>11550.000000000002</v>
      </c>
      <c r="Z105" s="2197">
        <f t="shared" si="10"/>
        <v>0</v>
      </c>
      <c r="AA105" s="2197">
        <f t="shared" si="10"/>
        <v>0</v>
      </c>
      <c r="AB105" s="2197">
        <f t="shared" si="10"/>
        <v>11550.000000000002</v>
      </c>
      <c r="AC105" s="2197">
        <f t="shared" si="10"/>
        <v>0</v>
      </c>
      <c r="AD105" s="2197">
        <f t="shared" si="10"/>
        <v>0</v>
      </c>
      <c r="AE105" s="2197">
        <f t="shared" si="10"/>
        <v>429.39259999999956</v>
      </c>
      <c r="AF105" s="2197">
        <f t="shared" si="10"/>
        <v>0</v>
      </c>
      <c r="AG105" s="2197">
        <f t="shared" si="10"/>
        <v>0</v>
      </c>
      <c r="AH105" s="2197">
        <f t="shared" si="10"/>
        <v>0</v>
      </c>
      <c r="AI105" s="2197">
        <f t="shared" si="10"/>
        <v>0</v>
      </c>
      <c r="AJ105" s="2197">
        <f t="shared" si="10"/>
        <v>0</v>
      </c>
      <c r="AK105" s="2197">
        <f t="shared" si="10"/>
        <v>0</v>
      </c>
      <c r="AL105" s="2197">
        <f t="shared" si="10"/>
        <v>0</v>
      </c>
      <c r="AM105" s="2197">
        <f t="shared" si="10"/>
        <v>0</v>
      </c>
      <c r="AN105" s="2197">
        <f t="shared" si="10"/>
        <v>0</v>
      </c>
      <c r="AO105" s="2197">
        <f t="shared" si="10"/>
        <v>0</v>
      </c>
      <c r="AP105" s="2197">
        <f t="shared" si="10"/>
        <v>0</v>
      </c>
      <c r="AQ105" s="2197">
        <f t="shared" si="10"/>
        <v>0</v>
      </c>
      <c r="AR105" s="2197">
        <f t="shared" si="10"/>
        <v>11550.000000000002</v>
      </c>
      <c r="AS105" s="2197">
        <f t="shared" si="10"/>
        <v>11550.000000000002</v>
      </c>
      <c r="AT105" s="2197">
        <f t="shared" si="10"/>
        <v>11550.000000000002</v>
      </c>
      <c r="AU105" s="2197">
        <f t="shared" si="10"/>
        <v>2425.3404000000005</v>
      </c>
      <c r="AV105" s="2197">
        <f t="shared" si="10"/>
        <v>6513.3712000000005</v>
      </c>
      <c r="AW105" s="2197">
        <f t="shared" si="10"/>
        <v>11550.000000000002</v>
      </c>
      <c r="AX105" s="2197">
        <f t="shared" si="10"/>
        <v>0</v>
      </c>
      <c r="AY105" s="2197">
        <f t="shared" si="10"/>
        <v>0</v>
      </c>
      <c r="AZ105" s="2197">
        <f t="shared" si="10"/>
        <v>0</v>
      </c>
      <c r="BA105" s="2197">
        <f t="shared" si="10"/>
        <v>5706.425900000002</v>
      </c>
      <c r="BB105" s="2197">
        <f t="shared" si="10"/>
        <v>0</v>
      </c>
      <c r="BC105" s="2197">
        <f t="shared" si="10"/>
        <v>0</v>
      </c>
      <c r="BD105" s="2197">
        <f t="shared" si="10"/>
        <v>0</v>
      </c>
      <c r="BE105" s="2197">
        <f t="shared" si="10"/>
        <v>0</v>
      </c>
      <c r="BF105" s="2197">
        <f t="shared" si="10"/>
        <v>0</v>
      </c>
      <c r="BG105" s="2197">
        <f t="shared" si="10"/>
        <v>0</v>
      </c>
      <c r="BH105" s="2197">
        <f t="shared" si="10"/>
        <v>0</v>
      </c>
      <c r="BI105" s="2197">
        <f t="shared" si="10"/>
        <v>0</v>
      </c>
      <c r="BJ105" s="2197">
        <f t="shared" si="10"/>
        <v>889.13131999999734</v>
      </c>
      <c r="BK105" s="2197">
        <f t="shared" si="10"/>
        <v>0</v>
      </c>
      <c r="BL105" s="2197">
        <f t="shared" si="10"/>
        <v>11550.000000000002</v>
      </c>
      <c r="BM105" s="2197">
        <f t="shared" si="10"/>
        <v>0</v>
      </c>
      <c r="BN105" s="2197">
        <f t="shared" si="10"/>
        <v>0</v>
      </c>
      <c r="BO105" s="2197">
        <f t="shared" si="10"/>
        <v>1263.1971333333338</v>
      </c>
      <c r="BP105" s="2197">
        <f t="shared" ref="BP105:CF105" si="11">IF(BP104&gt;82500,(82500*14%),BP104*14%)</f>
        <v>0</v>
      </c>
      <c r="BQ105" s="2197">
        <f t="shared" si="11"/>
        <v>0</v>
      </c>
      <c r="BR105" s="2197">
        <f t="shared" si="11"/>
        <v>0</v>
      </c>
      <c r="BS105" s="2197">
        <f t="shared" si="11"/>
        <v>0</v>
      </c>
      <c r="BT105" s="2197">
        <f t="shared" si="11"/>
        <v>0</v>
      </c>
      <c r="BU105" s="2197">
        <f t="shared" si="11"/>
        <v>0</v>
      </c>
      <c r="BV105" s="2197">
        <f t="shared" si="11"/>
        <v>0</v>
      </c>
      <c r="BW105" s="2197">
        <f t="shared" si="11"/>
        <v>0</v>
      </c>
      <c r="BX105" s="2197">
        <f t="shared" si="11"/>
        <v>1126.1459999999993</v>
      </c>
      <c r="BY105" s="2197">
        <f t="shared" si="11"/>
        <v>1330.3884999999993</v>
      </c>
      <c r="BZ105" s="2197">
        <f t="shared" si="11"/>
        <v>0</v>
      </c>
      <c r="CA105" s="2197">
        <f t="shared" si="11"/>
        <v>3907.227800000001</v>
      </c>
      <c r="CB105" s="2197">
        <f t="shared" si="11"/>
        <v>0</v>
      </c>
      <c r="CC105" s="2197">
        <f t="shared" si="11"/>
        <v>744.32423333333372</v>
      </c>
      <c r="CD105" s="2197">
        <f t="shared" si="11"/>
        <v>0</v>
      </c>
      <c r="CE105" s="2197">
        <f t="shared" si="11"/>
        <v>0</v>
      </c>
      <c r="CF105" s="2197">
        <f t="shared" si="11"/>
        <v>0</v>
      </c>
    </row>
    <row r="106" spans="2:84">
      <c r="B106" s="2198" t="s">
        <v>1194</v>
      </c>
      <c r="C106" s="2197">
        <f>IF(C104&gt;82500,C104-82500,0)</f>
        <v>18185.450000000012</v>
      </c>
      <c r="D106" s="2197">
        <f t="shared" ref="D106:BO106" si="12">IF(D104&gt;82500,D104-82500,0)</f>
        <v>50058.290000000008</v>
      </c>
      <c r="E106" s="2197">
        <f t="shared" si="12"/>
        <v>0</v>
      </c>
      <c r="F106" s="2197">
        <f t="shared" si="12"/>
        <v>0</v>
      </c>
      <c r="G106" s="2197">
        <f t="shared" si="12"/>
        <v>0</v>
      </c>
      <c r="H106" s="2197">
        <f t="shared" si="12"/>
        <v>0</v>
      </c>
      <c r="I106" s="2197">
        <f t="shared" si="12"/>
        <v>0</v>
      </c>
      <c r="J106" s="2197">
        <f t="shared" si="12"/>
        <v>21203.494999999995</v>
      </c>
      <c r="K106" s="2197">
        <f t="shared" si="12"/>
        <v>0</v>
      </c>
      <c r="L106" s="2197">
        <f t="shared" si="12"/>
        <v>0</v>
      </c>
      <c r="M106" s="2197">
        <f t="shared" si="12"/>
        <v>0</v>
      </c>
      <c r="N106" s="2197">
        <f t="shared" si="12"/>
        <v>0</v>
      </c>
      <c r="O106" s="2197">
        <f t="shared" si="12"/>
        <v>0</v>
      </c>
      <c r="P106" s="2197">
        <f t="shared" si="12"/>
        <v>0</v>
      </c>
      <c r="Q106" s="2197">
        <f t="shared" si="12"/>
        <v>0</v>
      </c>
      <c r="R106" s="2197">
        <f t="shared" si="12"/>
        <v>0</v>
      </c>
      <c r="S106" s="2197">
        <f t="shared" si="12"/>
        <v>0</v>
      </c>
      <c r="T106" s="2197">
        <f t="shared" si="12"/>
        <v>98709.135000000009</v>
      </c>
      <c r="U106" s="2197">
        <f t="shared" si="12"/>
        <v>51625.184999999998</v>
      </c>
      <c r="V106" s="2197">
        <f t="shared" si="12"/>
        <v>471640.66787879204</v>
      </c>
      <c r="W106" s="2197">
        <f t="shared" si="12"/>
        <v>0</v>
      </c>
      <c r="X106" s="2197">
        <f t="shared" si="12"/>
        <v>0</v>
      </c>
      <c r="Y106" s="2197">
        <f t="shared" si="12"/>
        <v>15683.676666666666</v>
      </c>
      <c r="Z106" s="2197">
        <f t="shared" si="12"/>
        <v>0</v>
      </c>
      <c r="AA106" s="2197">
        <f t="shared" si="12"/>
        <v>0</v>
      </c>
      <c r="AB106" s="2197">
        <f t="shared" si="12"/>
        <v>2716201.6114462973</v>
      </c>
      <c r="AC106" s="2197">
        <f t="shared" si="12"/>
        <v>0</v>
      </c>
      <c r="AD106" s="2197">
        <f t="shared" si="12"/>
        <v>0</v>
      </c>
      <c r="AE106" s="2197">
        <f t="shared" si="12"/>
        <v>0</v>
      </c>
      <c r="AF106" s="2197">
        <f t="shared" si="12"/>
        <v>0</v>
      </c>
      <c r="AG106" s="2197">
        <f t="shared" si="12"/>
        <v>0</v>
      </c>
      <c r="AH106" s="2197">
        <f t="shared" si="12"/>
        <v>0</v>
      </c>
      <c r="AI106" s="2197">
        <f t="shared" si="12"/>
        <v>0</v>
      </c>
      <c r="AJ106" s="2197">
        <f t="shared" si="12"/>
        <v>0</v>
      </c>
      <c r="AK106" s="2197">
        <f t="shared" si="12"/>
        <v>0</v>
      </c>
      <c r="AL106" s="2197">
        <f t="shared" si="12"/>
        <v>0</v>
      </c>
      <c r="AM106" s="2197">
        <f t="shared" si="12"/>
        <v>0</v>
      </c>
      <c r="AN106" s="2197">
        <f t="shared" si="12"/>
        <v>0</v>
      </c>
      <c r="AO106" s="2197">
        <f t="shared" si="12"/>
        <v>0</v>
      </c>
      <c r="AP106" s="2197">
        <f t="shared" si="12"/>
        <v>0</v>
      </c>
      <c r="AQ106" s="2197">
        <f t="shared" si="12"/>
        <v>0</v>
      </c>
      <c r="AR106" s="2197">
        <f t="shared" si="12"/>
        <v>176468.85206066293</v>
      </c>
      <c r="AS106" s="2197">
        <f t="shared" si="12"/>
        <v>239839.12235928344</v>
      </c>
      <c r="AT106" s="2197">
        <f t="shared" si="12"/>
        <v>176468.85206066293</v>
      </c>
      <c r="AU106" s="2197">
        <f t="shared" si="12"/>
        <v>0</v>
      </c>
      <c r="AV106" s="2197">
        <f t="shared" si="12"/>
        <v>0</v>
      </c>
      <c r="AW106" s="2197">
        <f t="shared" si="12"/>
        <v>207419.72000000003</v>
      </c>
      <c r="AX106" s="2197">
        <f t="shared" si="12"/>
        <v>0</v>
      </c>
      <c r="AY106" s="2197">
        <f t="shared" si="12"/>
        <v>0</v>
      </c>
      <c r="AZ106" s="2197">
        <f t="shared" si="12"/>
        <v>0</v>
      </c>
      <c r="BA106" s="2197">
        <f t="shared" si="12"/>
        <v>0</v>
      </c>
      <c r="BB106" s="2197">
        <f t="shared" si="12"/>
        <v>0</v>
      </c>
      <c r="BC106" s="2197">
        <f t="shared" si="12"/>
        <v>0</v>
      </c>
      <c r="BD106" s="2197">
        <f t="shared" si="12"/>
        <v>0</v>
      </c>
      <c r="BE106" s="2197">
        <f t="shared" si="12"/>
        <v>0</v>
      </c>
      <c r="BF106" s="2197">
        <f t="shared" si="12"/>
        <v>0</v>
      </c>
      <c r="BG106" s="2197">
        <f t="shared" si="12"/>
        <v>0</v>
      </c>
      <c r="BH106" s="2197">
        <f t="shared" si="12"/>
        <v>0</v>
      </c>
      <c r="BI106" s="2197">
        <f t="shared" si="12"/>
        <v>0</v>
      </c>
      <c r="BJ106" s="2197">
        <f t="shared" si="12"/>
        <v>0</v>
      </c>
      <c r="BK106" s="2197">
        <f t="shared" si="12"/>
        <v>0</v>
      </c>
      <c r="BL106" s="2197">
        <f t="shared" si="12"/>
        <v>22602.452499999985</v>
      </c>
      <c r="BM106" s="2197">
        <f t="shared" si="12"/>
        <v>0</v>
      </c>
      <c r="BN106" s="2197">
        <f t="shared" si="12"/>
        <v>0</v>
      </c>
      <c r="BO106" s="2197">
        <f t="shared" si="12"/>
        <v>0</v>
      </c>
      <c r="BP106" s="2197">
        <f t="shared" ref="BP106:CF106" si="13">IF(BP104&gt;82500,BP104-82500,0)</f>
        <v>0</v>
      </c>
      <c r="BQ106" s="2197">
        <f t="shared" si="13"/>
        <v>0</v>
      </c>
      <c r="BR106" s="2197">
        <f t="shared" si="13"/>
        <v>0</v>
      </c>
      <c r="BS106" s="2197">
        <f t="shared" si="13"/>
        <v>0</v>
      </c>
      <c r="BT106" s="2197">
        <f t="shared" si="13"/>
        <v>0</v>
      </c>
      <c r="BU106" s="2197">
        <f t="shared" si="13"/>
        <v>0</v>
      </c>
      <c r="BV106" s="2197">
        <f t="shared" si="13"/>
        <v>0</v>
      </c>
      <c r="BW106" s="2197">
        <f t="shared" si="13"/>
        <v>0</v>
      </c>
      <c r="BX106" s="2197">
        <f t="shared" si="13"/>
        <v>0</v>
      </c>
      <c r="BY106" s="2197">
        <f t="shared" si="13"/>
        <v>0</v>
      </c>
      <c r="BZ106" s="2197">
        <f t="shared" si="13"/>
        <v>0</v>
      </c>
      <c r="CA106" s="2197">
        <f t="shared" si="13"/>
        <v>0</v>
      </c>
      <c r="CB106" s="2197">
        <f t="shared" si="13"/>
        <v>0</v>
      </c>
      <c r="CC106" s="2197">
        <f t="shared" si="13"/>
        <v>0</v>
      </c>
      <c r="CD106" s="2197">
        <f t="shared" si="13"/>
        <v>0</v>
      </c>
      <c r="CE106" s="2197">
        <f t="shared" si="13"/>
        <v>0</v>
      </c>
      <c r="CF106" s="2197">
        <f t="shared" si="13"/>
        <v>0</v>
      </c>
    </row>
    <row r="107" spans="2:84">
      <c r="B107" s="2196" t="s">
        <v>1195</v>
      </c>
      <c r="C107" s="2197">
        <f>IF(C106&gt;82500,(82500*17%),C106*17%)</f>
        <v>3091.5265000000022</v>
      </c>
      <c r="D107" s="2197">
        <f t="shared" ref="D107:BO107" si="14">IF(D106&gt;82500,(82500*17%),D106*17%)</f>
        <v>8509.9093000000012</v>
      </c>
      <c r="E107" s="2197">
        <f t="shared" si="14"/>
        <v>0</v>
      </c>
      <c r="F107" s="2197">
        <f t="shared" si="14"/>
        <v>0</v>
      </c>
      <c r="G107" s="2197">
        <f t="shared" si="14"/>
        <v>0</v>
      </c>
      <c r="H107" s="2197">
        <f t="shared" si="14"/>
        <v>0</v>
      </c>
      <c r="I107" s="2197">
        <f t="shared" si="14"/>
        <v>0</v>
      </c>
      <c r="J107" s="2197">
        <f t="shared" si="14"/>
        <v>3604.5941499999994</v>
      </c>
      <c r="K107" s="2197">
        <f t="shared" si="14"/>
        <v>0</v>
      </c>
      <c r="L107" s="2197">
        <f t="shared" si="14"/>
        <v>0</v>
      </c>
      <c r="M107" s="2197">
        <f t="shared" si="14"/>
        <v>0</v>
      </c>
      <c r="N107" s="2197">
        <f t="shared" si="14"/>
        <v>0</v>
      </c>
      <c r="O107" s="2197">
        <f t="shared" si="14"/>
        <v>0</v>
      </c>
      <c r="P107" s="2197">
        <f t="shared" si="14"/>
        <v>0</v>
      </c>
      <c r="Q107" s="2197">
        <f t="shared" si="14"/>
        <v>0</v>
      </c>
      <c r="R107" s="2197">
        <f t="shared" si="14"/>
        <v>0</v>
      </c>
      <c r="S107" s="2197">
        <f t="shared" si="14"/>
        <v>0</v>
      </c>
      <c r="T107" s="2197">
        <f t="shared" si="14"/>
        <v>14025.000000000002</v>
      </c>
      <c r="U107" s="2197">
        <f t="shared" si="14"/>
        <v>8776.2814500000004</v>
      </c>
      <c r="V107" s="2197">
        <f t="shared" si="14"/>
        <v>14025.000000000002</v>
      </c>
      <c r="W107" s="2197">
        <f t="shared" si="14"/>
        <v>0</v>
      </c>
      <c r="X107" s="2197">
        <f t="shared" si="14"/>
        <v>0</v>
      </c>
      <c r="Y107" s="2197">
        <f t="shared" si="14"/>
        <v>2666.2250333333336</v>
      </c>
      <c r="Z107" s="2197">
        <f t="shared" si="14"/>
        <v>0</v>
      </c>
      <c r="AA107" s="2197">
        <f t="shared" si="14"/>
        <v>0</v>
      </c>
      <c r="AB107" s="2197">
        <f t="shared" si="14"/>
        <v>14025.000000000002</v>
      </c>
      <c r="AC107" s="2197">
        <f t="shared" si="14"/>
        <v>0</v>
      </c>
      <c r="AD107" s="2197">
        <f t="shared" si="14"/>
        <v>0</v>
      </c>
      <c r="AE107" s="2197">
        <f t="shared" si="14"/>
        <v>0</v>
      </c>
      <c r="AF107" s="2197">
        <f t="shared" si="14"/>
        <v>0</v>
      </c>
      <c r="AG107" s="2197">
        <f t="shared" si="14"/>
        <v>0</v>
      </c>
      <c r="AH107" s="2197">
        <f t="shared" si="14"/>
        <v>0</v>
      </c>
      <c r="AI107" s="2197">
        <f t="shared" si="14"/>
        <v>0</v>
      </c>
      <c r="AJ107" s="2197">
        <f t="shared" si="14"/>
        <v>0</v>
      </c>
      <c r="AK107" s="2197">
        <f t="shared" si="14"/>
        <v>0</v>
      </c>
      <c r="AL107" s="2197">
        <f t="shared" si="14"/>
        <v>0</v>
      </c>
      <c r="AM107" s="2197">
        <f t="shared" si="14"/>
        <v>0</v>
      </c>
      <c r="AN107" s="2197">
        <f t="shared" si="14"/>
        <v>0</v>
      </c>
      <c r="AO107" s="2197">
        <f t="shared" si="14"/>
        <v>0</v>
      </c>
      <c r="AP107" s="2197">
        <f t="shared" si="14"/>
        <v>0</v>
      </c>
      <c r="AQ107" s="2197">
        <f t="shared" si="14"/>
        <v>0</v>
      </c>
      <c r="AR107" s="2197">
        <f t="shared" si="14"/>
        <v>14025.000000000002</v>
      </c>
      <c r="AS107" s="2197">
        <f t="shared" si="14"/>
        <v>14025.000000000002</v>
      </c>
      <c r="AT107" s="2197">
        <f t="shared" si="14"/>
        <v>14025.000000000002</v>
      </c>
      <c r="AU107" s="2197">
        <f t="shared" si="14"/>
        <v>0</v>
      </c>
      <c r="AV107" s="2197">
        <f t="shared" si="14"/>
        <v>0</v>
      </c>
      <c r="AW107" s="2197">
        <f t="shared" si="14"/>
        <v>14025.000000000002</v>
      </c>
      <c r="AX107" s="2197">
        <f t="shared" si="14"/>
        <v>0</v>
      </c>
      <c r="AY107" s="2197">
        <f t="shared" si="14"/>
        <v>0</v>
      </c>
      <c r="AZ107" s="2197">
        <f t="shared" si="14"/>
        <v>0</v>
      </c>
      <c r="BA107" s="2197">
        <f t="shared" si="14"/>
        <v>0</v>
      </c>
      <c r="BB107" s="2197">
        <f t="shared" si="14"/>
        <v>0</v>
      </c>
      <c r="BC107" s="2197">
        <f t="shared" si="14"/>
        <v>0</v>
      </c>
      <c r="BD107" s="2197">
        <f t="shared" si="14"/>
        <v>0</v>
      </c>
      <c r="BE107" s="2197">
        <f t="shared" si="14"/>
        <v>0</v>
      </c>
      <c r="BF107" s="2197">
        <f t="shared" si="14"/>
        <v>0</v>
      </c>
      <c r="BG107" s="2197">
        <f t="shared" si="14"/>
        <v>0</v>
      </c>
      <c r="BH107" s="2197">
        <f t="shared" si="14"/>
        <v>0</v>
      </c>
      <c r="BI107" s="2197">
        <f t="shared" si="14"/>
        <v>0</v>
      </c>
      <c r="BJ107" s="2197">
        <f t="shared" si="14"/>
        <v>0</v>
      </c>
      <c r="BK107" s="2197">
        <f t="shared" si="14"/>
        <v>0</v>
      </c>
      <c r="BL107" s="2197">
        <f t="shared" si="14"/>
        <v>3842.4169249999977</v>
      </c>
      <c r="BM107" s="2197">
        <f t="shared" si="14"/>
        <v>0</v>
      </c>
      <c r="BN107" s="2197">
        <f t="shared" si="14"/>
        <v>0</v>
      </c>
      <c r="BO107" s="2197">
        <f t="shared" si="14"/>
        <v>0</v>
      </c>
      <c r="BP107" s="2197">
        <f t="shared" ref="BP107:CF107" si="15">IF(BP106&gt;82500,(82500*17%),BP106*17%)</f>
        <v>0</v>
      </c>
      <c r="BQ107" s="2197">
        <f t="shared" si="15"/>
        <v>0</v>
      </c>
      <c r="BR107" s="2197">
        <f t="shared" si="15"/>
        <v>0</v>
      </c>
      <c r="BS107" s="2197">
        <f t="shared" si="15"/>
        <v>0</v>
      </c>
      <c r="BT107" s="2197">
        <f t="shared" si="15"/>
        <v>0</v>
      </c>
      <c r="BU107" s="2197">
        <f t="shared" si="15"/>
        <v>0</v>
      </c>
      <c r="BV107" s="2197">
        <f t="shared" si="15"/>
        <v>0</v>
      </c>
      <c r="BW107" s="2197">
        <f t="shared" si="15"/>
        <v>0</v>
      </c>
      <c r="BX107" s="2197">
        <f t="shared" si="15"/>
        <v>0</v>
      </c>
      <c r="BY107" s="2197">
        <f t="shared" si="15"/>
        <v>0</v>
      </c>
      <c r="BZ107" s="2197">
        <f t="shared" si="15"/>
        <v>0</v>
      </c>
      <c r="CA107" s="2197">
        <f t="shared" si="15"/>
        <v>0</v>
      </c>
      <c r="CB107" s="2197">
        <f t="shared" si="15"/>
        <v>0</v>
      </c>
      <c r="CC107" s="2197">
        <f t="shared" si="15"/>
        <v>0</v>
      </c>
      <c r="CD107" s="2197">
        <f t="shared" si="15"/>
        <v>0</v>
      </c>
      <c r="CE107" s="2197">
        <f t="shared" si="15"/>
        <v>0</v>
      </c>
      <c r="CF107" s="2197">
        <f t="shared" si="15"/>
        <v>0</v>
      </c>
    </row>
    <row r="108" spans="2:84">
      <c r="B108" s="2198" t="s">
        <v>1196</v>
      </c>
      <c r="C108" s="2197">
        <f>IF(C106&gt;82500,C106-82500,0)</f>
        <v>0</v>
      </c>
      <c r="D108" s="2197">
        <f t="shared" ref="D108:BO108" si="16">IF(D106&gt;82500,D106-82500,0)</f>
        <v>0</v>
      </c>
      <c r="E108" s="2197">
        <f t="shared" si="16"/>
        <v>0</v>
      </c>
      <c r="F108" s="2197">
        <f t="shared" si="16"/>
        <v>0</v>
      </c>
      <c r="G108" s="2197">
        <f t="shared" si="16"/>
        <v>0</v>
      </c>
      <c r="H108" s="2197">
        <f t="shared" si="16"/>
        <v>0</v>
      </c>
      <c r="I108" s="2197">
        <f t="shared" si="16"/>
        <v>0</v>
      </c>
      <c r="J108" s="2197">
        <f t="shared" si="16"/>
        <v>0</v>
      </c>
      <c r="K108" s="2197">
        <f t="shared" si="16"/>
        <v>0</v>
      </c>
      <c r="L108" s="2197">
        <f t="shared" si="16"/>
        <v>0</v>
      </c>
      <c r="M108" s="2197">
        <f t="shared" si="16"/>
        <v>0</v>
      </c>
      <c r="N108" s="2197">
        <f t="shared" si="16"/>
        <v>0</v>
      </c>
      <c r="O108" s="2197">
        <f t="shared" si="16"/>
        <v>0</v>
      </c>
      <c r="P108" s="2197">
        <f t="shared" si="16"/>
        <v>0</v>
      </c>
      <c r="Q108" s="2197">
        <f t="shared" si="16"/>
        <v>0</v>
      </c>
      <c r="R108" s="2197">
        <f t="shared" si="16"/>
        <v>0</v>
      </c>
      <c r="S108" s="2197">
        <f t="shared" si="16"/>
        <v>0</v>
      </c>
      <c r="T108" s="2197">
        <f t="shared" si="16"/>
        <v>16209.135000000009</v>
      </c>
      <c r="U108" s="2197">
        <f t="shared" si="16"/>
        <v>0</v>
      </c>
      <c r="V108" s="2197">
        <f t="shared" si="16"/>
        <v>389140.66787879204</v>
      </c>
      <c r="W108" s="2197">
        <f t="shared" si="16"/>
        <v>0</v>
      </c>
      <c r="X108" s="2197">
        <f t="shared" si="16"/>
        <v>0</v>
      </c>
      <c r="Y108" s="2197">
        <f t="shared" si="16"/>
        <v>0</v>
      </c>
      <c r="Z108" s="2197">
        <f t="shared" si="16"/>
        <v>0</v>
      </c>
      <c r="AA108" s="2197">
        <f t="shared" si="16"/>
        <v>0</v>
      </c>
      <c r="AB108" s="2197">
        <f t="shared" si="16"/>
        <v>2633701.6114462973</v>
      </c>
      <c r="AC108" s="2197">
        <f t="shared" si="16"/>
        <v>0</v>
      </c>
      <c r="AD108" s="2197">
        <f t="shared" si="16"/>
        <v>0</v>
      </c>
      <c r="AE108" s="2197">
        <f t="shared" si="16"/>
        <v>0</v>
      </c>
      <c r="AF108" s="2197">
        <f t="shared" si="16"/>
        <v>0</v>
      </c>
      <c r="AG108" s="2197">
        <f t="shared" si="16"/>
        <v>0</v>
      </c>
      <c r="AH108" s="2197">
        <f t="shared" si="16"/>
        <v>0</v>
      </c>
      <c r="AI108" s="2197">
        <f t="shared" si="16"/>
        <v>0</v>
      </c>
      <c r="AJ108" s="2197">
        <f t="shared" si="16"/>
        <v>0</v>
      </c>
      <c r="AK108" s="2197">
        <f t="shared" si="16"/>
        <v>0</v>
      </c>
      <c r="AL108" s="2197">
        <f t="shared" si="16"/>
        <v>0</v>
      </c>
      <c r="AM108" s="2197">
        <f t="shared" si="16"/>
        <v>0</v>
      </c>
      <c r="AN108" s="2197">
        <f t="shared" si="16"/>
        <v>0</v>
      </c>
      <c r="AO108" s="2197">
        <f t="shared" si="16"/>
        <v>0</v>
      </c>
      <c r="AP108" s="2197">
        <f t="shared" si="16"/>
        <v>0</v>
      </c>
      <c r="AQ108" s="2197">
        <f t="shared" si="16"/>
        <v>0</v>
      </c>
      <c r="AR108" s="2197">
        <f t="shared" si="16"/>
        <v>93968.852060662932</v>
      </c>
      <c r="AS108" s="2197">
        <f t="shared" si="16"/>
        <v>157339.12235928344</v>
      </c>
      <c r="AT108" s="2197">
        <f t="shared" si="16"/>
        <v>93968.852060662932</v>
      </c>
      <c r="AU108" s="2197">
        <f t="shared" si="16"/>
        <v>0</v>
      </c>
      <c r="AV108" s="2197">
        <f t="shared" si="16"/>
        <v>0</v>
      </c>
      <c r="AW108" s="2197">
        <f t="shared" si="16"/>
        <v>124919.72000000003</v>
      </c>
      <c r="AX108" s="2197">
        <f t="shared" si="16"/>
        <v>0</v>
      </c>
      <c r="AY108" s="2197">
        <f t="shared" si="16"/>
        <v>0</v>
      </c>
      <c r="AZ108" s="2197">
        <f t="shared" si="16"/>
        <v>0</v>
      </c>
      <c r="BA108" s="2197">
        <f t="shared" si="16"/>
        <v>0</v>
      </c>
      <c r="BB108" s="2197">
        <f t="shared" si="16"/>
        <v>0</v>
      </c>
      <c r="BC108" s="2197">
        <f t="shared" si="16"/>
        <v>0</v>
      </c>
      <c r="BD108" s="2197">
        <f t="shared" si="16"/>
        <v>0</v>
      </c>
      <c r="BE108" s="2197">
        <f t="shared" si="16"/>
        <v>0</v>
      </c>
      <c r="BF108" s="2197">
        <f t="shared" si="16"/>
        <v>0</v>
      </c>
      <c r="BG108" s="2197">
        <f t="shared" si="16"/>
        <v>0</v>
      </c>
      <c r="BH108" s="2197">
        <f t="shared" si="16"/>
        <v>0</v>
      </c>
      <c r="BI108" s="2197">
        <f t="shared" si="16"/>
        <v>0</v>
      </c>
      <c r="BJ108" s="2197">
        <f t="shared" si="16"/>
        <v>0</v>
      </c>
      <c r="BK108" s="2197">
        <f t="shared" si="16"/>
        <v>0</v>
      </c>
      <c r="BL108" s="2197">
        <f t="shared" si="16"/>
        <v>0</v>
      </c>
      <c r="BM108" s="2197">
        <f t="shared" si="16"/>
        <v>0</v>
      </c>
      <c r="BN108" s="2197">
        <f t="shared" si="16"/>
        <v>0</v>
      </c>
      <c r="BO108" s="2197">
        <f t="shared" si="16"/>
        <v>0</v>
      </c>
      <c r="BP108" s="2197">
        <f t="shared" ref="BP108:CF108" si="17">IF(BP106&gt;82500,BP106-82500,0)</f>
        <v>0</v>
      </c>
      <c r="BQ108" s="2197">
        <f t="shared" si="17"/>
        <v>0</v>
      </c>
      <c r="BR108" s="2197">
        <f t="shared" si="17"/>
        <v>0</v>
      </c>
      <c r="BS108" s="2197">
        <f t="shared" si="17"/>
        <v>0</v>
      </c>
      <c r="BT108" s="2197">
        <f t="shared" si="17"/>
        <v>0</v>
      </c>
      <c r="BU108" s="2197">
        <f t="shared" si="17"/>
        <v>0</v>
      </c>
      <c r="BV108" s="2197">
        <f t="shared" si="17"/>
        <v>0</v>
      </c>
      <c r="BW108" s="2197">
        <f t="shared" si="17"/>
        <v>0</v>
      </c>
      <c r="BX108" s="2197">
        <f t="shared" si="17"/>
        <v>0</v>
      </c>
      <c r="BY108" s="2197">
        <f t="shared" si="17"/>
        <v>0</v>
      </c>
      <c r="BZ108" s="2197">
        <f t="shared" si="17"/>
        <v>0</v>
      </c>
      <c r="CA108" s="2197">
        <f t="shared" si="17"/>
        <v>0</v>
      </c>
      <c r="CB108" s="2197">
        <f t="shared" si="17"/>
        <v>0</v>
      </c>
      <c r="CC108" s="2197">
        <f t="shared" si="17"/>
        <v>0</v>
      </c>
      <c r="CD108" s="2197">
        <f t="shared" si="17"/>
        <v>0</v>
      </c>
      <c r="CE108" s="2197">
        <f t="shared" si="17"/>
        <v>0</v>
      </c>
      <c r="CF108" s="2197">
        <f t="shared" si="17"/>
        <v>0</v>
      </c>
    </row>
    <row r="109" spans="2:84">
      <c r="B109" s="2196" t="s">
        <v>1197</v>
      </c>
      <c r="C109" s="2197">
        <f>IF(C108&gt;55000,(55000*20%),C108*20%)</f>
        <v>0</v>
      </c>
      <c r="D109" s="2197">
        <f t="shared" ref="D109:BO109" si="18">IF(D108&gt;55000,(55000*20%),D108*20%)</f>
        <v>0</v>
      </c>
      <c r="E109" s="2197">
        <f t="shared" si="18"/>
        <v>0</v>
      </c>
      <c r="F109" s="2197">
        <f t="shared" si="18"/>
        <v>0</v>
      </c>
      <c r="G109" s="2197">
        <f t="shared" si="18"/>
        <v>0</v>
      </c>
      <c r="H109" s="2197">
        <f t="shared" si="18"/>
        <v>0</v>
      </c>
      <c r="I109" s="2197">
        <f t="shared" si="18"/>
        <v>0</v>
      </c>
      <c r="J109" s="2197">
        <f t="shared" si="18"/>
        <v>0</v>
      </c>
      <c r="K109" s="2197">
        <f t="shared" si="18"/>
        <v>0</v>
      </c>
      <c r="L109" s="2197">
        <f t="shared" si="18"/>
        <v>0</v>
      </c>
      <c r="M109" s="2197">
        <f t="shared" si="18"/>
        <v>0</v>
      </c>
      <c r="N109" s="2197">
        <f t="shared" si="18"/>
        <v>0</v>
      </c>
      <c r="O109" s="2197">
        <f t="shared" si="18"/>
        <v>0</v>
      </c>
      <c r="P109" s="2197">
        <f t="shared" si="18"/>
        <v>0</v>
      </c>
      <c r="Q109" s="2197">
        <f t="shared" si="18"/>
        <v>0</v>
      </c>
      <c r="R109" s="2197">
        <f t="shared" si="18"/>
        <v>0</v>
      </c>
      <c r="S109" s="2197">
        <f t="shared" si="18"/>
        <v>0</v>
      </c>
      <c r="T109" s="2197">
        <f t="shared" si="18"/>
        <v>3241.827000000002</v>
      </c>
      <c r="U109" s="2197">
        <f t="shared" si="18"/>
        <v>0</v>
      </c>
      <c r="V109" s="2197">
        <f t="shared" si="18"/>
        <v>11000</v>
      </c>
      <c r="W109" s="2197">
        <f t="shared" si="18"/>
        <v>0</v>
      </c>
      <c r="X109" s="2197">
        <f t="shared" si="18"/>
        <v>0</v>
      </c>
      <c r="Y109" s="2197">
        <f t="shared" si="18"/>
        <v>0</v>
      </c>
      <c r="Z109" s="2197">
        <f t="shared" si="18"/>
        <v>0</v>
      </c>
      <c r="AA109" s="2197">
        <f t="shared" si="18"/>
        <v>0</v>
      </c>
      <c r="AB109" s="2197">
        <f t="shared" si="18"/>
        <v>11000</v>
      </c>
      <c r="AC109" s="2197">
        <f t="shared" si="18"/>
        <v>0</v>
      </c>
      <c r="AD109" s="2197">
        <f t="shared" si="18"/>
        <v>0</v>
      </c>
      <c r="AE109" s="2197">
        <f t="shared" si="18"/>
        <v>0</v>
      </c>
      <c r="AF109" s="2197">
        <f t="shared" si="18"/>
        <v>0</v>
      </c>
      <c r="AG109" s="2197">
        <f t="shared" si="18"/>
        <v>0</v>
      </c>
      <c r="AH109" s="2197">
        <f t="shared" si="18"/>
        <v>0</v>
      </c>
      <c r="AI109" s="2197">
        <f t="shared" si="18"/>
        <v>0</v>
      </c>
      <c r="AJ109" s="2197">
        <f t="shared" si="18"/>
        <v>0</v>
      </c>
      <c r="AK109" s="2197">
        <f t="shared" si="18"/>
        <v>0</v>
      </c>
      <c r="AL109" s="2197">
        <f t="shared" si="18"/>
        <v>0</v>
      </c>
      <c r="AM109" s="2197">
        <f t="shared" si="18"/>
        <v>0</v>
      </c>
      <c r="AN109" s="2197">
        <f t="shared" si="18"/>
        <v>0</v>
      </c>
      <c r="AO109" s="2197">
        <f t="shared" si="18"/>
        <v>0</v>
      </c>
      <c r="AP109" s="2197">
        <f t="shared" si="18"/>
        <v>0</v>
      </c>
      <c r="AQ109" s="2197">
        <f t="shared" si="18"/>
        <v>0</v>
      </c>
      <c r="AR109" s="2197">
        <f t="shared" si="18"/>
        <v>11000</v>
      </c>
      <c r="AS109" s="2197">
        <f t="shared" si="18"/>
        <v>11000</v>
      </c>
      <c r="AT109" s="2197">
        <f t="shared" si="18"/>
        <v>11000</v>
      </c>
      <c r="AU109" s="2197">
        <f t="shared" si="18"/>
        <v>0</v>
      </c>
      <c r="AV109" s="2197">
        <f t="shared" si="18"/>
        <v>0</v>
      </c>
      <c r="AW109" s="2197">
        <f t="shared" si="18"/>
        <v>11000</v>
      </c>
      <c r="AX109" s="2197">
        <f t="shared" si="18"/>
        <v>0</v>
      </c>
      <c r="AY109" s="2197">
        <f t="shared" si="18"/>
        <v>0</v>
      </c>
      <c r="AZ109" s="2197">
        <f t="shared" si="18"/>
        <v>0</v>
      </c>
      <c r="BA109" s="2197">
        <f t="shared" si="18"/>
        <v>0</v>
      </c>
      <c r="BB109" s="2197">
        <f t="shared" si="18"/>
        <v>0</v>
      </c>
      <c r="BC109" s="2197">
        <f t="shared" si="18"/>
        <v>0</v>
      </c>
      <c r="BD109" s="2197">
        <f t="shared" si="18"/>
        <v>0</v>
      </c>
      <c r="BE109" s="2197">
        <f t="shared" si="18"/>
        <v>0</v>
      </c>
      <c r="BF109" s="2197">
        <f t="shared" si="18"/>
        <v>0</v>
      </c>
      <c r="BG109" s="2197">
        <f t="shared" si="18"/>
        <v>0</v>
      </c>
      <c r="BH109" s="2197">
        <f t="shared" si="18"/>
        <v>0</v>
      </c>
      <c r="BI109" s="2197">
        <f t="shared" si="18"/>
        <v>0</v>
      </c>
      <c r="BJ109" s="2197">
        <f t="shared" si="18"/>
        <v>0</v>
      </c>
      <c r="BK109" s="2197">
        <f t="shared" si="18"/>
        <v>0</v>
      </c>
      <c r="BL109" s="2197">
        <f t="shared" si="18"/>
        <v>0</v>
      </c>
      <c r="BM109" s="2197">
        <f t="shared" si="18"/>
        <v>0</v>
      </c>
      <c r="BN109" s="2197">
        <f t="shared" si="18"/>
        <v>0</v>
      </c>
      <c r="BO109" s="2197">
        <f t="shared" si="18"/>
        <v>0</v>
      </c>
      <c r="BP109" s="2197">
        <f t="shared" ref="BP109:CF109" si="19">IF(BP108&gt;55000,(55000*20%),BP108*20%)</f>
        <v>0</v>
      </c>
      <c r="BQ109" s="2197">
        <f t="shared" si="19"/>
        <v>0</v>
      </c>
      <c r="BR109" s="2197">
        <f t="shared" si="19"/>
        <v>0</v>
      </c>
      <c r="BS109" s="2197">
        <f t="shared" si="19"/>
        <v>0</v>
      </c>
      <c r="BT109" s="2197">
        <f t="shared" si="19"/>
        <v>0</v>
      </c>
      <c r="BU109" s="2197">
        <f t="shared" si="19"/>
        <v>0</v>
      </c>
      <c r="BV109" s="2197">
        <f t="shared" si="19"/>
        <v>0</v>
      </c>
      <c r="BW109" s="2197">
        <f t="shared" si="19"/>
        <v>0</v>
      </c>
      <c r="BX109" s="2197">
        <f t="shared" si="19"/>
        <v>0</v>
      </c>
      <c r="BY109" s="2197">
        <f t="shared" si="19"/>
        <v>0</v>
      </c>
      <c r="BZ109" s="2197">
        <f t="shared" si="19"/>
        <v>0</v>
      </c>
      <c r="CA109" s="2197">
        <f t="shared" si="19"/>
        <v>0</v>
      </c>
      <c r="CB109" s="2197">
        <f t="shared" si="19"/>
        <v>0</v>
      </c>
      <c r="CC109" s="2197">
        <f t="shared" si="19"/>
        <v>0</v>
      </c>
      <c r="CD109" s="2197">
        <f t="shared" si="19"/>
        <v>0</v>
      </c>
      <c r="CE109" s="2197">
        <f t="shared" si="19"/>
        <v>0</v>
      </c>
      <c r="CF109" s="2197">
        <f t="shared" si="19"/>
        <v>0</v>
      </c>
    </row>
    <row r="110" spans="2:84">
      <c r="B110" s="2198" t="s">
        <v>1198</v>
      </c>
      <c r="C110" s="2197">
        <f>IF(C108&gt;55000,C108-55000,0)</f>
        <v>0</v>
      </c>
      <c r="D110" s="2197">
        <f t="shared" ref="D110:BO110" si="20">IF(D108&gt;55000,D108-55000,0)</f>
        <v>0</v>
      </c>
      <c r="E110" s="2197">
        <f t="shared" si="20"/>
        <v>0</v>
      </c>
      <c r="F110" s="2197">
        <f t="shared" si="20"/>
        <v>0</v>
      </c>
      <c r="G110" s="2197">
        <f t="shared" si="20"/>
        <v>0</v>
      </c>
      <c r="H110" s="2197">
        <f t="shared" si="20"/>
        <v>0</v>
      </c>
      <c r="I110" s="2197">
        <f t="shared" si="20"/>
        <v>0</v>
      </c>
      <c r="J110" s="2197">
        <f t="shared" si="20"/>
        <v>0</v>
      </c>
      <c r="K110" s="2197">
        <f t="shared" si="20"/>
        <v>0</v>
      </c>
      <c r="L110" s="2197">
        <f t="shared" si="20"/>
        <v>0</v>
      </c>
      <c r="M110" s="2197">
        <f t="shared" si="20"/>
        <v>0</v>
      </c>
      <c r="N110" s="2197">
        <f t="shared" si="20"/>
        <v>0</v>
      </c>
      <c r="O110" s="2197">
        <f t="shared" si="20"/>
        <v>0</v>
      </c>
      <c r="P110" s="2197">
        <f t="shared" si="20"/>
        <v>0</v>
      </c>
      <c r="Q110" s="2197">
        <f t="shared" si="20"/>
        <v>0</v>
      </c>
      <c r="R110" s="2197">
        <f t="shared" si="20"/>
        <v>0</v>
      </c>
      <c r="S110" s="2197">
        <f t="shared" si="20"/>
        <v>0</v>
      </c>
      <c r="T110" s="2197">
        <f t="shared" si="20"/>
        <v>0</v>
      </c>
      <c r="U110" s="2197">
        <f t="shared" si="20"/>
        <v>0</v>
      </c>
      <c r="V110" s="2197">
        <f t="shared" si="20"/>
        <v>334140.66787879204</v>
      </c>
      <c r="W110" s="2197">
        <f t="shared" si="20"/>
        <v>0</v>
      </c>
      <c r="X110" s="2197">
        <f t="shared" si="20"/>
        <v>0</v>
      </c>
      <c r="Y110" s="2197">
        <f t="shared" si="20"/>
        <v>0</v>
      </c>
      <c r="Z110" s="2197">
        <f t="shared" si="20"/>
        <v>0</v>
      </c>
      <c r="AA110" s="2197">
        <f t="shared" si="20"/>
        <v>0</v>
      </c>
      <c r="AB110" s="2197">
        <f t="shared" si="20"/>
        <v>2578701.6114462973</v>
      </c>
      <c r="AC110" s="2197">
        <f t="shared" si="20"/>
        <v>0</v>
      </c>
      <c r="AD110" s="2197">
        <f t="shared" si="20"/>
        <v>0</v>
      </c>
      <c r="AE110" s="2197">
        <f t="shared" si="20"/>
        <v>0</v>
      </c>
      <c r="AF110" s="2197">
        <f t="shared" si="20"/>
        <v>0</v>
      </c>
      <c r="AG110" s="2197">
        <f t="shared" si="20"/>
        <v>0</v>
      </c>
      <c r="AH110" s="2197">
        <f t="shared" si="20"/>
        <v>0</v>
      </c>
      <c r="AI110" s="2197">
        <f t="shared" si="20"/>
        <v>0</v>
      </c>
      <c r="AJ110" s="2197">
        <f t="shared" si="20"/>
        <v>0</v>
      </c>
      <c r="AK110" s="2197">
        <f t="shared" si="20"/>
        <v>0</v>
      </c>
      <c r="AL110" s="2197">
        <f t="shared" si="20"/>
        <v>0</v>
      </c>
      <c r="AM110" s="2197">
        <f t="shared" si="20"/>
        <v>0</v>
      </c>
      <c r="AN110" s="2197">
        <f t="shared" si="20"/>
        <v>0</v>
      </c>
      <c r="AO110" s="2197">
        <f t="shared" si="20"/>
        <v>0</v>
      </c>
      <c r="AP110" s="2197">
        <f t="shared" si="20"/>
        <v>0</v>
      </c>
      <c r="AQ110" s="2197">
        <f t="shared" si="20"/>
        <v>0</v>
      </c>
      <c r="AR110" s="2197">
        <f t="shared" si="20"/>
        <v>38968.852060662932</v>
      </c>
      <c r="AS110" s="2197">
        <f t="shared" si="20"/>
        <v>102339.12235928344</v>
      </c>
      <c r="AT110" s="2197">
        <f t="shared" si="20"/>
        <v>38968.852060662932</v>
      </c>
      <c r="AU110" s="2197">
        <f t="shared" si="20"/>
        <v>0</v>
      </c>
      <c r="AV110" s="2197">
        <f t="shared" si="20"/>
        <v>0</v>
      </c>
      <c r="AW110" s="2197">
        <f t="shared" si="20"/>
        <v>69919.72000000003</v>
      </c>
      <c r="AX110" s="2197">
        <f t="shared" si="20"/>
        <v>0</v>
      </c>
      <c r="AY110" s="2197">
        <f t="shared" si="20"/>
        <v>0</v>
      </c>
      <c r="AZ110" s="2197">
        <f t="shared" si="20"/>
        <v>0</v>
      </c>
      <c r="BA110" s="2197">
        <f t="shared" si="20"/>
        <v>0</v>
      </c>
      <c r="BB110" s="2197">
        <f t="shared" si="20"/>
        <v>0</v>
      </c>
      <c r="BC110" s="2197">
        <f t="shared" si="20"/>
        <v>0</v>
      </c>
      <c r="BD110" s="2197">
        <f t="shared" si="20"/>
        <v>0</v>
      </c>
      <c r="BE110" s="2197">
        <f t="shared" si="20"/>
        <v>0</v>
      </c>
      <c r="BF110" s="2197">
        <f t="shared" si="20"/>
        <v>0</v>
      </c>
      <c r="BG110" s="2197">
        <f t="shared" si="20"/>
        <v>0</v>
      </c>
      <c r="BH110" s="2197">
        <f t="shared" si="20"/>
        <v>0</v>
      </c>
      <c r="BI110" s="2197">
        <f t="shared" si="20"/>
        <v>0</v>
      </c>
      <c r="BJ110" s="2197">
        <f t="shared" si="20"/>
        <v>0</v>
      </c>
      <c r="BK110" s="2197">
        <f t="shared" si="20"/>
        <v>0</v>
      </c>
      <c r="BL110" s="2197">
        <f t="shared" si="20"/>
        <v>0</v>
      </c>
      <c r="BM110" s="2197">
        <f t="shared" si="20"/>
        <v>0</v>
      </c>
      <c r="BN110" s="2197">
        <f t="shared" si="20"/>
        <v>0</v>
      </c>
      <c r="BO110" s="2197">
        <f t="shared" si="20"/>
        <v>0</v>
      </c>
      <c r="BP110" s="2197">
        <f t="shared" ref="BP110:CF110" si="21">IF(BP108&gt;55000,BP108-55000,0)</f>
        <v>0</v>
      </c>
      <c r="BQ110" s="2197">
        <f t="shared" si="21"/>
        <v>0</v>
      </c>
      <c r="BR110" s="2197">
        <f t="shared" si="21"/>
        <v>0</v>
      </c>
      <c r="BS110" s="2197">
        <f t="shared" si="21"/>
        <v>0</v>
      </c>
      <c r="BT110" s="2197">
        <f t="shared" si="21"/>
        <v>0</v>
      </c>
      <c r="BU110" s="2197">
        <f t="shared" si="21"/>
        <v>0</v>
      </c>
      <c r="BV110" s="2197">
        <f t="shared" si="21"/>
        <v>0</v>
      </c>
      <c r="BW110" s="2197">
        <f t="shared" si="21"/>
        <v>0</v>
      </c>
      <c r="BX110" s="2197">
        <f t="shared" si="21"/>
        <v>0</v>
      </c>
      <c r="BY110" s="2197">
        <f t="shared" si="21"/>
        <v>0</v>
      </c>
      <c r="BZ110" s="2197">
        <f t="shared" si="21"/>
        <v>0</v>
      </c>
      <c r="CA110" s="2197">
        <f t="shared" si="21"/>
        <v>0</v>
      </c>
      <c r="CB110" s="2197">
        <f t="shared" si="21"/>
        <v>0</v>
      </c>
      <c r="CC110" s="2197">
        <f t="shared" si="21"/>
        <v>0</v>
      </c>
      <c r="CD110" s="2197">
        <f t="shared" si="21"/>
        <v>0</v>
      </c>
      <c r="CE110" s="2197">
        <f t="shared" si="21"/>
        <v>0</v>
      </c>
      <c r="CF110" s="2197">
        <f t="shared" si="21"/>
        <v>0</v>
      </c>
    </row>
    <row r="111" spans="2:84">
      <c r="B111" s="2196" t="s">
        <v>1199</v>
      </c>
      <c r="C111" s="2197">
        <f t="shared" ref="C111:BN111" si="22">C110*30%</f>
        <v>0</v>
      </c>
      <c r="D111" s="2197">
        <f t="shared" si="22"/>
        <v>0</v>
      </c>
      <c r="E111" s="2197">
        <f t="shared" si="22"/>
        <v>0</v>
      </c>
      <c r="F111" s="2197">
        <f t="shared" si="22"/>
        <v>0</v>
      </c>
      <c r="G111" s="2197">
        <f t="shared" si="22"/>
        <v>0</v>
      </c>
      <c r="H111" s="2197">
        <f t="shared" si="22"/>
        <v>0</v>
      </c>
      <c r="I111" s="2197">
        <f t="shared" si="22"/>
        <v>0</v>
      </c>
      <c r="J111" s="2197">
        <f t="shared" si="22"/>
        <v>0</v>
      </c>
      <c r="K111" s="2197">
        <f t="shared" si="22"/>
        <v>0</v>
      </c>
      <c r="L111" s="2197">
        <f t="shared" si="22"/>
        <v>0</v>
      </c>
      <c r="M111" s="2197">
        <f t="shared" si="22"/>
        <v>0</v>
      </c>
      <c r="N111" s="2197">
        <f t="shared" si="22"/>
        <v>0</v>
      </c>
      <c r="O111" s="2197">
        <f t="shared" si="22"/>
        <v>0</v>
      </c>
      <c r="P111" s="2197">
        <f t="shared" si="22"/>
        <v>0</v>
      </c>
      <c r="Q111" s="2197">
        <f t="shared" si="22"/>
        <v>0</v>
      </c>
      <c r="R111" s="2197">
        <f t="shared" si="22"/>
        <v>0</v>
      </c>
      <c r="S111" s="2197">
        <f t="shared" si="22"/>
        <v>0</v>
      </c>
      <c r="T111" s="2197">
        <f t="shared" si="22"/>
        <v>0</v>
      </c>
      <c r="U111" s="2197">
        <f t="shared" si="22"/>
        <v>0</v>
      </c>
      <c r="V111" s="2197">
        <f t="shared" si="22"/>
        <v>100242.2003636376</v>
      </c>
      <c r="W111" s="2197">
        <f t="shared" si="22"/>
        <v>0</v>
      </c>
      <c r="X111" s="2197">
        <f t="shared" si="22"/>
        <v>0</v>
      </c>
      <c r="Y111" s="2197">
        <f t="shared" si="22"/>
        <v>0</v>
      </c>
      <c r="Z111" s="2197">
        <f t="shared" si="22"/>
        <v>0</v>
      </c>
      <c r="AA111" s="2197">
        <f t="shared" si="22"/>
        <v>0</v>
      </c>
      <c r="AB111" s="2197">
        <f t="shared" si="22"/>
        <v>773610.48343388911</v>
      </c>
      <c r="AC111" s="2197">
        <f t="shared" si="22"/>
        <v>0</v>
      </c>
      <c r="AD111" s="2197">
        <f t="shared" si="22"/>
        <v>0</v>
      </c>
      <c r="AE111" s="2197">
        <f t="shared" si="22"/>
        <v>0</v>
      </c>
      <c r="AF111" s="2197">
        <f t="shared" si="22"/>
        <v>0</v>
      </c>
      <c r="AG111" s="2197">
        <f t="shared" si="22"/>
        <v>0</v>
      </c>
      <c r="AH111" s="2197">
        <f t="shared" si="22"/>
        <v>0</v>
      </c>
      <c r="AI111" s="2197">
        <f t="shared" si="22"/>
        <v>0</v>
      </c>
      <c r="AJ111" s="2197">
        <f t="shared" si="22"/>
        <v>0</v>
      </c>
      <c r="AK111" s="2197">
        <f t="shared" si="22"/>
        <v>0</v>
      </c>
      <c r="AL111" s="2197">
        <f t="shared" si="22"/>
        <v>0</v>
      </c>
      <c r="AM111" s="2197">
        <f t="shared" si="22"/>
        <v>0</v>
      </c>
      <c r="AN111" s="2197">
        <f t="shared" si="22"/>
        <v>0</v>
      </c>
      <c r="AO111" s="2197">
        <f t="shared" si="22"/>
        <v>0</v>
      </c>
      <c r="AP111" s="2197">
        <f t="shared" si="22"/>
        <v>0</v>
      </c>
      <c r="AQ111" s="2197">
        <f t="shared" si="22"/>
        <v>0</v>
      </c>
      <c r="AR111" s="2197">
        <f t="shared" si="22"/>
        <v>11690.65561819888</v>
      </c>
      <c r="AS111" s="2197">
        <f t="shared" si="22"/>
        <v>30701.736707785032</v>
      </c>
      <c r="AT111" s="2197">
        <f t="shared" si="22"/>
        <v>11690.65561819888</v>
      </c>
      <c r="AU111" s="2197">
        <f t="shared" si="22"/>
        <v>0</v>
      </c>
      <c r="AV111" s="2197">
        <f t="shared" si="22"/>
        <v>0</v>
      </c>
      <c r="AW111" s="2197">
        <f t="shared" si="22"/>
        <v>20975.916000000008</v>
      </c>
      <c r="AX111" s="2197">
        <f t="shared" si="22"/>
        <v>0</v>
      </c>
      <c r="AY111" s="2197">
        <f t="shared" si="22"/>
        <v>0</v>
      </c>
      <c r="AZ111" s="2197">
        <f t="shared" si="22"/>
        <v>0</v>
      </c>
      <c r="BA111" s="2197">
        <f t="shared" si="22"/>
        <v>0</v>
      </c>
      <c r="BB111" s="2197">
        <f t="shared" si="22"/>
        <v>0</v>
      </c>
      <c r="BC111" s="2197">
        <f t="shared" si="22"/>
        <v>0</v>
      </c>
      <c r="BD111" s="2197">
        <f t="shared" si="22"/>
        <v>0</v>
      </c>
      <c r="BE111" s="2197">
        <f t="shared" si="22"/>
        <v>0</v>
      </c>
      <c r="BF111" s="2197">
        <f t="shared" si="22"/>
        <v>0</v>
      </c>
      <c r="BG111" s="2197">
        <f t="shared" si="22"/>
        <v>0</v>
      </c>
      <c r="BH111" s="2197">
        <f t="shared" si="22"/>
        <v>0</v>
      </c>
      <c r="BI111" s="2197">
        <f t="shared" si="22"/>
        <v>0</v>
      </c>
      <c r="BJ111" s="2197">
        <f t="shared" si="22"/>
        <v>0</v>
      </c>
      <c r="BK111" s="2197">
        <f t="shared" si="22"/>
        <v>0</v>
      </c>
      <c r="BL111" s="2197">
        <f t="shared" si="22"/>
        <v>0</v>
      </c>
      <c r="BM111" s="2197">
        <f t="shared" si="22"/>
        <v>0</v>
      </c>
      <c r="BN111" s="2197">
        <f t="shared" si="22"/>
        <v>0</v>
      </c>
      <c r="BO111" s="2197">
        <f t="shared" ref="BO111:CF111" si="23">BO110*30%</f>
        <v>0</v>
      </c>
      <c r="BP111" s="2197">
        <f t="shared" si="23"/>
        <v>0</v>
      </c>
      <c r="BQ111" s="2197">
        <f t="shared" si="23"/>
        <v>0</v>
      </c>
      <c r="BR111" s="2197">
        <f t="shared" si="23"/>
        <v>0</v>
      </c>
      <c r="BS111" s="2197">
        <f t="shared" si="23"/>
        <v>0</v>
      </c>
      <c r="BT111" s="2197">
        <f t="shared" si="23"/>
        <v>0</v>
      </c>
      <c r="BU111" s="2197">
        <f t="shared" si="23"/>
        <v>0</v>
      </c>
      <c r="BV111" s="2197">
        <f t="shared" si="23"/>
        <v>0</v>
      </c>
      <c r="BW111" s="2197">
        <f t="shared" si="23"/>
        <v>0</v>
      </c>
      <c r="BX111" s="2197">
        <f t="shared" si="23"/>
        <v>0</v>
      </c>
      <c r="BY111" s="2197">
        <f t="shared" si="23"/>
        <v>0</v>
      </c>
      <c r="BZ111" s="2197">
        <f t="shared" si="23"/>
        <v>0</v>
      </c>
      <c r="CA111" s="2197">
        <f t="shared" si="23"/>
        <v>0</v>
      </c>
      <c r="CB111" s="2197">
        <f t="shared" si="23"/>
        <v>0</v>
      </c>
      <c r="CC111" s="2197">
        <f t="shared" si="23"/>
        <v>0</v>
      </c>
      <c r="CD111" s="2197">
        <f t="shared" si="23"/>
        <v>0</v>
      </c>
      <c r="CE111" s="2197">
        <f t="shared" si="23"/>
        <v>0</v>
      </c>
      <c r="CF111" s="2197">
        <f t="shared" si="23"/>
        <v>0</v>
      </c>
    </row>
    <row r="112" spans="2:84">
      <c r="B112" s="2193"/>
      <c r="C112" s="2199">
        <f t="shared" ref="C112:BN112" si="24">+C103+C105+C107+C109+C111</f>
        <v>16841.526500000004</v>
      </c>
      <c r="D112" s="2199">
        <f t="shared" si="24"/>
        <v>22259.909300000003</v>
      </c>
      <c r="E112" s="2199">
        <f t="shared" si="24"/>
        <v>1794.7144000000001</v>
      </c>
      <c r="F112" s="2199">
        <f t="shared" si="24"/>
        <v>4867.6299719999988</v>
      </c>
      <c r="G112" s="2199">
        <f t="shared" si="24"/>
        <v>1148.3444</v>
      </c>
      <c r="H112" s="2199">
        <f t="shared" si="24"/>
        <v>13471.924300000001</v>
      </c>
      <c r="I112" s="2199">
        <f t="shared" si="24"/>
        <v>2486.1577098333332</v>
      </c>
      <c r="J112" s="2199">
        <f t="shared" si="24"/>
        <v>17354.594150000001</v>
      </c>
      <c r="K112" s="2199">
        <f t="shared" si="24"/>
        <v>10543.284149612406</v>
      </c>
      <c r="L112" s="2199">
        <f t="shared" si="24"/>
        <v>5864.6106</v>
      </c>
      <c r="M112" s="2199">
        <f t="shared" si="24"/>
        <v>5619.0740714958338</v>
      </c>
      <c r="N112" s="2199">
        <f t="shared" si="24"/>
        <v>5216.5429000000004</v>
      </c>
      <c r="O112" s="2199">
        <f t="shared" si="24"/>
        <v>5788.9839579999989</v>
      </c>
      <c r="P112" s="2199">
        <f t="shared" si="24"/>
        <v>2369.079400000001</v>
      </c>
      <c r="Q112" s="2199">
        <f t="shared" si="24"/>
        <v>2070.1594786666674</v>
      </c>
      <c r="R112" s="2199">
        <f t="shared" si="24"/>
        <v>3885.5889722349993</v>
      </c>
      <c r="S112" s="2199">
        <f t="shared" si="24"/>
        <v>13707.240500000004</v>
      </c>
      <c r="T112" s="2199">
        <f t="shared" si="24"/>
        <v>31016.827000000005</v>
      </c>
      <c r="U112" s="2199">
        <f t="shared" si="24"/>
        <v>22526.281450000002</v>
      </c>
      <c r="V112" s="2199">
        <f t="shared" si="24"/>
        <v>139017.20036363759</v>
      </c>
      <c r="W112" s="2199">
        <f t="shared" si="24"/>
        <v>1637.2421999999997</v>
      </c>
      <c r="X112" s="2199">
        <f t="shared" si="24"/>
        <v>5417.0137579999982</v>
      </c>
      <c r="Y112" s="2199">
        <f t="shared" si="24"/>
        <v>16416.225033333336</v>
      </c>
      <c r="Z112" s="2199">
        <f t="shared" si="24"/>
        <v>2015.754266666667</v>
      </c>
      <c r="AA112" s="2199">
        <f t="shared" si="24"/>
        <v>2189.7336</v>
      </c>
      <c r="AB112" s="2199">
        <f t="shared" si="24"/>
        <v>812385.48343388911</v>
      </c>
      <c r="AC112" s="2199">
        <f t="shared" si="24"/>
        <v>2150.4780000000005</v>
      </c>
      <c r="AD112" s="2199">
        <f t="shared" si="24"/>
        <v>737.65186666666648</v>
      </c>
      <c r="AE112" s="2199">
        <f t="shared" si="24"/>
        <v>2629.3925999999997</v>
      </c>
      <c r="AF112" s="2199">
        <f t="shared" si="24"/>
        <v>697.33879999999942</v>
      </c>
      <c r="AG112" s="2199">
        <f t="shared" si="24"/>
        <v>1553.3504000000005</v>
      </c>
      <c r="AH112" s="2199">
        <f t="shared" si="24"/>
        <v>912.86559999999997</v>
      </c>
      <c r="AI112" s="2199">
        <f t="shared" si="24"/>
        <v>1540.8688000000002</v>
      </c>
      <c r="AJ112" s="2199">
        <f t="shared" si="24"/>
        <v>713.35959999999966</v>
      </c>
      <c r="AK112" s="2199">
        <f t="shared" si="24"/>
        <v>1149.8610133333325</v>
      </c>
      <c r="AL112" s="2199">
        <f t="shared" si="24"/>
        <v>1058.4007999999997</v>
      </c>
      <c r="AM112" s="2199">
        <f t="shared" si="24"/>
        <v>203.00719999999973</v>
      </c>
      <c r="AN112" s="2199">
        <f t="shared" si="24"/>
        <v>546.68239999999992</v>
      </c>
      <c r="AO112" s="2199">
        <f t="shared" si="24"/>
        <v>742.51123999999959</v>
      </c>
      <c r="AP112" s="2199">
        <f t="shared" si="24"/>
        <v>246.49599999999978</v>
      </c>
      <c r="AQ112" s="2199">
        <f t="shared" si="24"/>
        <v>459.33440000000002</v>
      </c>
      <c r="AR112" s="2199">
        <f t="shared" si="24"/>
        <v>50465.655618198878</v>
      </c>
      <c r="AS112" s="2199">
        <f t="shared" si="24"/>
        <v>69476.736707785036</v>
      </c>
      <c r="AT112" s="2199">
        <f t="shared" si="24"/>
        <v>50465.655618198878</v>
      </c>
      <c r="AU112" s="2199">
        <f t="shared" si="24"/>
        <v>4625.340400000001</v>
      </c>
      <c r="AV112" s="2199">
        <f t="shared" si="24"/>
        <v>8713.3712000000014</v>
      </c>
      <c r="AW112" s="2199">
        <f t="shared" si="24"/>
        <v>59750.916000000012</v>
      </c>
      <c r="AX112" s="2199">
        <f t="shared" si="24"/>
        <v>892.94481733333316</v>
      </c>
      <c r="AY112" s="2199">
        <f t="shared" si="24"/>
        <v>1278.979866666667</v>
      </c>
      <c r="AZ112" s="2199">
        <f t="shared" si="24"/>
        <v>1168.0567533333333</v>
      </c>
      <c r="BA112" s="2199">
        <f t="shared" si="24"/>
        <v>7906.425900000002</v>
      </c>
      <c r="BB112" s="2199">
        <f t="shared" si="24"/>
        <v>775.50146666666672</v>
      </c>
      <c r="BC112" s="2199">
        <f t="shared" si="24"/>
        <v>1717.4329333333335</v>
      </c>
      <c r="BD112" s="2199">
        <f t="shared" si="24"/>
        <v>1623.2481999999995</v>
      </c>
      <c r="BE112" s="2199">
        <f t="shared" si="24"/>
        <v>403.18998199999976</v>
      </c>
      <c r="BF112" s="2199">
        <f t="shared" si="24"/>
        <v>0</v>
      </c>
      <c r="BG112" s="2199">
        <f t="shared" si="24"/>
        <v>2154.6722666666669</v>
      </c>
      <c r="BH112" s="2199">
        <f t="shared" si="24"/>
        <v>1778.9503999999997</v>
      </c>
      <c r="BI112" s="2199">
        <f t="shared" si="24"/>
        <v>132.41439999999943</v>
      </c>
      <c r="BJ112" s="2199">
        <f t="shared" si="24"/>
        <v>3089.1313199999972</v>
      </c>
      <c r="BK112" s="2199">
        <f t="shared" si="24"/>
        <v>892.22480000000041</v>
      </c>
      <c r="BL112" s="2199">
        <f t="shared" si="24"/>
        <v>17592.416924999998</v>
      </c>
      <c r="BM112" s="2199">
        <f t="shared" si="24"/>
        <v>310.3832000000001</v>
      </c>
      <c r="BN112" s="2199">
        <f t="shared" si="24"/>
        <v>0</v>
      </c>
      <c r="BO112" s="2199">
        <f t="shared" ref="BO112:CF112" si="25">+BO103+BO105+BO107+BO109+BO111</f>
        <v>3463.197133333334</v>
      </c>
      <c r="BP112" s="2199">
        <f t="shared" si="25"/>
        <v>840.02559999999994</v>
      </c>
      <c r="BQ112" s="2199">
        <f t="shared" si="25"/>
        <v>0</v>
      </c>
      <c r="BR112" s="2199">
        <f t="shared" si="25"/>
        <v>0</v>
      </c>
      <c r="BS112" s="2199">
        <f t="shared" si="25"/>
        <v>1927.8856000000001</v>
      </c>
      <c r="BT112" s="2199">
        <f t="shared" si="25"/>
        <v>0</v>
      </c>
      <c r="BU112" s="2199">
        <f t="shared" si="25"/>
        <v>1547.6133333333332</v>
      </c>
      <c r="BV112" s="2199">
        <f t="shared" si="25"/>
        <v>0</v>
      </c>
      <c r="BW112" s="2199">
        <f t="shared" si="25"/>
        <v>0</v>
      </c>
      <c r="BX112" s="2199">
        <f t="shared" si="25"/>
        <v>3326.1459999999993</v>
      </c>
      <c r="BY112" s="2199">
        <f t="shared" si="25"/>
        <v>3530.3884999999991</v>
      </c>
      <c r="BZ112" s="2199">
        <f t="shared" si="25"/>
        <v>0</v>
      </c>
      <c r="CA112" s="2199">
        <f t="shared" si="25"/>
        <v>6107.2278000000006</v>
      </c>
      <c r="CB112" s="2199">
        <f t="shared" si="25"/>
        <v>0</v>
      </c>
      <c r="CC112" s="2199">
        <f t="shared" si="25"/>
        <v>2944.3242333333337</v>
      </c>
      <c r="CD112" s="2199">
        <f t="shared" si="25"/>
        <v>0</v>
      </c>
      <c r="CE112" s="2199">
        <f t="shared" si="25"/>
        <v>1105.4485999999999</v>
      </c>
      <c r="CF112" s="2199">
        <f t="shared" si="25"/>
        <v>885.90666666666687</v>
      </c>
    </row>
    <row r="113" spans="2:84">
      <c r="B113" s="2200"/>
      <c r="C113" s="2218">
        <v>12590.688000000002</v>
      </c>
      <c r="D113" s="2214">
        <v>17329.095000000001</v>
      </c>
      <c r="E113" s="2214">
        <v>538.56000000000006</v>
      </c>
      <c r="F113" s="2214">
        <v>2301.9409719999999</v>
      </c>
      <c r="G113" s="2214">
        <v>0</v>
      </c>
      <c r="H113" s="2214">
        <v>10004.454700000002</v>
      </c>
      <c r="I113" s="2214">
        <v>995.20429133333323</v>
      </c>
      <c r="J113" s="2214">
        <v>12975.779700000003</v>
      </c>
      <c r="K113" s="2214">
        <v>7329.5827496124057</v>
      </c>
      <c r="L113" s="2214">
        <v>3155.2969999999987</v>
      </c>
      <c r="M113" s="2214">
        <v>3120.3708714958334</v>
      </c>
      <c r="N113" s="2214">
        <v>2667.2899000000007</v>
      </c>
      <c r="O113" s="2214">
        <v>3244.2123579999989</v>
      </c>
      <c r="P113" s="2214">
        <v>980.76400000000024</v>
      </c>
      <c r="Q113" s="2214">
        <v>758.14907866666681</v>
      </c>
      <c r="R113" s="2214">
        <v>1723.6960984199995</v>
      </c>
      <c r="S113" s="2214">
        <v>10438.027700000002</v>
      </c>
      <c r="T113" s="2214">
        <v>24824.625350000002</v>
      </c>
      <c r="U113" s="2214">
        <v>17608.171250000003</v>
      </c>
      <c r="V113" s="2214">
        <v>118614.80936363761</v>
      </c>
      <c r="W113" s="2214">
        <v>365.935</v>
      </c>
      <c r="X113" s="2214">
        <v>2993.7733579999976</v>
      </c>
      <c r="Y113" s="2214">
        <v>12748.999533333335</v>
      </c>
      <c r="Z113" s="2214">
        <v>628.03666666666686</v>
      </c>
      <c r="AA113" s="2214">
        <v>876.92479999999978</v>
      </c>
      <c r="AB113" s="2214">
        <v>741866.94043388916</v>
      </c>
      <c r="AC113" s="2214">
        <v>791.67640000000017</v>
      </c>
      <c r="AD113" s="2214">
        <v>0</v>
      </c>
      <c r="AE113" s="2214">
        <v>1124.0624</v>
      </c>
      <c r="AF113" s="2214">
        <v>0</v>
      </c>
      <c r="AG113" s="2214">
        <v>309.72320000000008</v>
      </c>
      <c r="AH113" s="2214">
        <v>0</v>
      </c>
      <c r="AI113" s="2214">
        <v>304.10000000000002</v>
      </c>
      <c r="AJ113" s="2214">
        <v>0</v>
      </c>
      <c r="AK113" s="2214">
        <v>0</v>
      </c>
      <c r="AL113" s="2214">
        <v>0</v>
      </c>
      <c r="AM113" s="2214">
        <v>0</v>
      </c>
      <c r="AN113" s="2214">
        <v>0</v>
      </c>
      <c r="AO113" s="2214">
        <v>0</v>
      </c>
      <c r="AP113" s="2214">
        <v>0</v>
      </c>
      <c r="AQ113" s="2214">
        <v>0</v>
      </c>
      <c r="AR113" s="2214">
        <v>38143.736412132595</v>
      </c>
      <c r="AS113" s="2214">
        <v>55038.393707785035</v>
      </c>
      <c r="AT113" s="2214">
        <v>38143.736412132595</v>
      </c>
      <c r="AU113" s="2214">
        <v>2260.83</v>
      </c>
      <c r="AV113" s="2214">
        <v>5822.85</v>
      </c>
      <c r="AW113" s="2214">
        <v>46410.915000000015</v>
      </c>
      <c r="AX113" s="2214">
        <v>0</v>
      </c>
      <c r="AY113" s="2214">
        <v>56.75826666666719</v>
      </c>
      <c r="AZ113" s="2214">
        <v>0</v>
      </c>
      <c r="BA113" s="2214">
        <v>5058.5977000000012</v>
      </c>
      <c r="BB113" s="2214">
        <v>0</v>
      </c>
      <c r="BC113" s="2214">
        <v>440.5897333333333</v>
      </c>
      <c r="BD113" s="2214">
        <v>321.59459999999962</v>
      </c>
      <c r="BE113" s="2214">
        <v>0</v>
      </c>
      <c r="BF113" s="2214">
        <v>0</v>
      </c>
      <c r="BG113" s="2214">
        <v>877.80026666666674</v>
      </c>
      <c r="BH113" s="2214">
        <v>549.65359999999987</v>
      </c>
      <c r="BI113" s="2214">
        <v>0</v>
      </c>
      <c r="BJ113" s="2214">
        <v>1496.2566399999987</v>
      </c>
      <c r="BK113" s="2214">
        <v>86.081600000000321</v>
      </c>
      <c r="BL113" s="2214">
        <v>15212.146624999999</v>
      </c>
      <c r="BM113" s="2214">
        <v>0</v>
      </c>
      <c r="BN113" s="2214">
        <v>0</v>
      </c>
      <c r="BO113" s="2214">
        <v>2121.6797333333334</v>
      </c>
      <c r="BP113" s="2214">
        <v>424.02320000000009</v>
      </c>
      <c r="BQ113" s="2214">
        <v>0</v>
      </c>
      <c r="BR113" s="2214">
        <v>0</v>
      </c>
      <c r="BS113" s="2214">
        <v>1556.28</v>
      </c>
      <c r="BT113" s="2214">
        <v>0</v>
      </c>
      <c r="BU113" s="2214">
        <v>1241.0893333333329</v>
      </c>
      <c r="BV113" s="2214">
        <v>0</v>
      </c>
      <c r="BW113" s="2214">
        <v>0</v>
      </c>
      <c r="BX113" s="2214">
        <v>2904.4337999999998</v>
      </c>
      <c r="BY113" s="2214">
        <v>3088.5358999999999</v>
      </c>
      <c r="BZ113" s="2214">
        <v>0</v>
      </c>
      <c r="CA113" s="2214">
        <v>5863.8</v>
      </c>
      <c r="CB113" s="2214">
        <v>0</v>
      </c>
      <c r="CC113" s="2214">
        <v>2944.3242333333337</v>
      </c>
      <c r="CD113" s="2214">
        <v>0</v>
      </c>
      <c r="CE113" s="2214">
        <v>1105.4485999999999</v>
      </c>
      <c r="CF113" s="2214">
        <v>885.90666666666687</v>
      </c>
    </row>
    <row r="114" spans="2:84">
      <c r="B114" s="2201" t="s">
        <v>1200</v>
      </c>
      <c r="C114" s="2202"/>
    </row>
    <row r="115" spans="2:84">
      <c r="B115" s="2203" t="s">
        <v>1177</v>
      </c>
      <c r="C115" s="2204"/>
      <c r="D115" s="2204"/>
      <c r="E115" s="2204"/>
      <c r="F115" s="2204"/>
      <c r="G115" s="2204"/>
      <c r="H115" s="2204"/>
      <c r="I115" s="2204"/>
      <c r="J115" s="2204"/>
      <c r="K115" s="2204"/>
      <c r="L115" s="2204"/>
      <c r="M115" s="2204"/>
      <c r="N115" s="2204"/>
      <c r="O115" s="2204"/>
      <c r="P115" s="2204"/>
      <c r="Q115" s="2204"/>
      <c r="R115" s="2204"/>
      <c r="S115" s="2204"/>
      <c r="T115" s="2204"/>
      <c r="U115" s="2204"/>
      <c r="V115" s="2204"/>
      <c r="W115" s="2204"/>
      <c r="X115" s="2204"/>
      <c r="Y115" s="2204"/>
      <c r="Z115" s="2204"/>
      <c r="AA115" s="2204"/>
      <c r="AB115" s="2204"/>
      <c r="AC115" s="2204"/>
      <c r="AD115" s="2204"/>
      <c r="AE115" s="2204"/>
      <c r="AF115" s="2204"/>
      <c r="AG115" s="2204"/>
      <c r="AH115" s="2204"/>
      <c r="AI115" s="2204"/>
      <c r="AJ115" s="2204"/>
      <c r="AK115" s="2204"/>
      <c r="AL115" s="2204"/>
      <c r="AM115" s="2204"/>
      <c r="AN115" s="2204"/>
      <c r="AO115" s="2204"/>
      <c r="AP115" s="2204"/>
      <c r="AQ115" s="2204"/>
      <c r="AR115" s="2204"/>
      <c r="AS115" s="2204"/>
      <c r="AT115" s="2204"/>
      <c r="AU115" s="2204"/>
      <c r="AV115" s="2204"/>
      <c r="AW115" s="2204"/>
      <c r="AX115" s="2204"/>
      <c r="AY115" s="2204"/>
      <c r="AZ115" s="2204"/>
      <c r="BA115" s="2204"/>
      <c r="BB115" s="2204"/>
      <c r="BC115" s="2204"/>
      <c r="BD115" s="2204"/>
      <c r="BE115" s="2204"/>
      <c r="BF115" s="2204"/>
      <c r="BG115" s="2204"/>
      <c r="BH115" s="2204"/>
      <c r="BI115" s="2204"/>
      <c r="BJ115" s="2204"/>
      <c r="BK115" s="2204"/>
      <c r="BL115" s="2204"/>
      <c r="BM115" s="2204"/>
      <c r="BN115" s="2204"/>
      <c r="BO115" s="2204"/>
      <c r="BP115" s="2204"/>
      <c r="BQ115" s="2204"/>
      <c r="BR115" s="2204"/>
      <c r="BS115" s="2204"/>
      <c r="BT115" s="2204"/>
      <c r="BU115" s="2204"/>
      <c r="BV115" s="2204"/>
      <c r="BW115" s="2204"/>
      <c r="BX115" s="2204"/>
      <c r="BY115" s="2204"/>
      <c r="BZ115" s="2204"/>
      <c r="CA115" s="2204"/>
      <c r="CB115" s="2204"/>
      <c r="CC115" s="2204"/>
      <c r="CD115" s="2204"/>
      <c r="CE115" s="2204"/>
      <c r="CF115" s="2204"/>
    </row>
    <row r="116" spans="2:84">
      <c r="B116" s="2203" t="s">
        <v>451</v>
      </c>
      <c r="C116" s="2204">
        <v>1049.22</v>
      </c>
      <c r="D116" s="2204">
        <v>1444.09</v>
      </c>
      <c r="E116" s="2204">
        <v>44.88</v>
      </c>
      <c r="F116" s="2204">
        <v>216.44</v>
      </c>
      <c r="G116" s="2204">
        <v>0</v>
      </c>
      <c r="H116" s="2204">
        <v>833.44</v>
      </c>
      <c r="I116" s="2204">
        <v>173.14</v>
      </c>
      <c r="J116" s="2204">
        <v>1081.05</v>
      </c>
      <c r="K116" s="2204">
        <v>861.91000000000008</v>
      </c>
      <c r="L116" s="2204">
        <v>262.94</v>
      </c>
      <c r="M116" s="2204">
        <v>443.53999999999996</v>
      </c>
      <c r="N116" s="2204">
        <v>174.95</v>
      </c>
      <c r="O116" s="2204">
        <v>293.16999999999996</v>
      </c>
      <c r="P116" s="2204">
        <v>82.41</v>
      </c>
      <c r="Q116" s="2204">
        <v>109.69</v>
      </c>
      <c r="R116" s="2204">
        <v>132.15</v>
      </c>
      <c r="S116" s="2204">
        <v>2164.9499999999998</v>
      </c>
      <c r="T116" s="2204">
        <v>2068.67</v>
      </c>
      <c r="U116" s="2204">
        <v>1467.35</v>
      </c>
      <c r="V116" s="2204">
        <v>9817.1299999999992</v>
      </c>
      <c r="W116" s="2204">
        <v>56.66</v>
      </c>
      <c r="X116" s="2204">
        <v>295.91000000000003</v>
      </c>
      <c r="Y116" s="2204">
        <v>1062.42</v>
      </c>
      <c r="Z116" s="2204">
        <v>60.47</v>
      </c>
      <c r="AA116" s="2204">
        <v>73.08</v>
      </c>
      <c r="AB116" s="2204">
        <v>59268.639999999999</v>
      </c>
      <c r="AC116" s="2204">
        <v>66.66</v>
      </c>
      <c r="AD116" s="2204">
        <v>0</v>
      </c>
      <c r="AE116" s="2204">
        <v>94.07</v>
      </c>
      <c r="AF116" s="2204">
        <v>0</v>
      </c>
      <c r="AG116" s="2204">
        <v>25.88</v>
      </c>
      <c r="AH116" s="2204">
        <v>0</v>
      </c>
      <c r="AI116" s="2204">
        <v>25.76</v>
      </c>
      <c r="AJ116" s="2204">
        <v>0</v>
      </c>
      <c r="AK116" s="2204">
        <v>0</v>
      </c>
      <c r="AL116" s="2204">
        <v>0</v>
      </c>
      <c r="AM116" s="2204">
        <v>0</v>
      </c>
      <c r="AN116" s="2204">
        <v>0</v>
      </c>
      <c r="AO116" s="2204">
        <v>0</v>
      </c>
      <c r="AP116" s="2204">
        <v>0</v>
      </c>
      <c r="AQ116" s="2204">
        <v>0</v>
      </c>
      <c r="AR116" s="2204">
        <v>3153.82</v>
      </c>
      <c r="AS116" s="2204">
        <v>4536.8599999999997</v>
      </c>
      <c r="AT116" s="2204">
        <v>3153.82</v>
      </c>
      <c r="AU116" s="2204">
        <v>188.4</v>
      </c>
      <c r="AV116" s="2204">
        <v>485.24</v>
      </c>
      <c r="AW116" s="2204">
        <v>6556.65</v>
      </c>
      <c r="AX116" s="2204">
        <v>0</v>
      </c>
      <c r="AY116" s="2204">
        <v>5.33</v>
      </c>
      <c r="AZ116" s="2204">
        <v>0</v>
      </c>
      <c r="BA116" s="2204">
        <v>421.42</v>
      </c>
      <c r="BB116" s="2204">
        <v>0</v>
      </c>
      <c r="BC116" s="2204">
        <v>38.870000000000005</v>
      </c>
      <c r="BD116" s="2204">
        <v>33.07</v>
      </c>
      <c r="BE116" s="2204">
        <v>0</v>
      </c>
      <c r="BF116" s="2204">
        <v>44.78</v>
      </c>
      <c r="BG116" s="2204">
        <v>73.150000000000006</v>
      </c>
      <c r="BH116" s="2204">
        <v>45.8</v>
      </c>
      <c r="BI116" s="2204">
        <v>0</v>
      </c>
      <c r="BJ116" s="2204">
        <v>124.54</v>
      </c>
      <c r="BK116" s="2204">
        <v>7.19</v>
      </c>
      <c r="BL116" s="2204">
        <v>1267.42</v>
      </c>
      <c r="BM116" s="2204">
        <v>0</v>
      </c>
      <c r="BN116" s="2204">
        <v>73.150000000000006</v>
      </c>
      <c r="BO116" s="2204">
        <v>176.81</v>
      </c>
      <c r="BP116" s="2204">
        <v>35.46</v>
      </c>
      <c r="BQ116" s="2204">
        <v>0</v>
      </c>
      <c r="BR116" s="2204">
        <v>0</v>
      </c>
      <c r="BS116" s="2204">
        <v>129.69</v>
      </c>
      <c r="BT116" s="2204">
        <v>0</v>
      </c>
      <c r="BU116" s="2204">
        <v>103.56</v>
      </c>
      <c r="BV116" s="2204">
        <v>0</v>
      </c>
      <c r="BW116" s="2204">
        <v>0</v>
      </c>
      <c r="BX116" s="2204">
        <v>241.98999999999998</v>
      </c>
      <c r="BY116" s="2204">
        <v>263.65999999999997</v>
      </c>
      <c r="BZ116" s="2204">
        <v>0</v>
      </c>
      <c r="CA116" s="2204">
        <v>488.65</v>
      </c>
      <c r="CB116" s="2204">
        <v>0</v>
      </c>
      <c r="CC116" s="2204">
        <v>246.41</v>
      </c>
      <c r="CD116" s="2204">
        <v>0</v>
      </c>
      <c r="CE116" s="2204">
        <v>93.96</v>
      </c>
      <c r="CF116" s="2204">
        <v>73.83</v>
      </c>
    </row>
    <row r="117" spans="2:84">
      <c r="B117" s="2203" t="s">
        <v>593</v>
      </c>
      <c r="C117" s="2204">
        <v>1049.22</v>
      </c>
      <c r="D117" s="2204">
        <v>1444.09</v>
      </c>
      <c r="E117" s="2204">
        <v>44.88</v>
      </c>
      <c r="F117" s="2204">
        <v>189.59</v>
      </c>
      <c r="G117" s="2204">
        <v>0</v>
      </c>
      <c r="H117" s="2204">
        <v>833.73</v>
      </c>
      <c r="I117" s="2204">
        <v>187.41</v>
      </c>
      <c r="J117" s="2204">
        <v>1081.3399999999999</v>
      </c>
      <c r="K117" s="2204">
        <v>587.97</v>
      </c>
      <c r="L117" s="2204">
        <v>262.94</v>
      </c>
      <c r="M117" s="2204">
        <v>243.35</v>
      </c>
      <c r="N117" s="2204">
        <v>1108.83</v>
      </c>
      <c r="O117" s="2204">
        <v>268.27999999999997</v>
      </c>
      <c r="P117" s="2204">
        <v>81.67</v>
      </c>
      <c r="Q117" s="2204">
        <v>58.95</v>
      </c>
      <c r="R117" s="2204">
        <v>204.85999999999999</v>
      </c>
      <c r="S117" s="2204">
        <v>752.1</v>
      </c>
      <c r="T117" s="2204">
        <v>2068.7199999999998</v>
      </c>
      <c r="U117" s="2204">
        <v>1467.35</v>
      </c>
      <c r="V117" s="2204">
        <v>9890.7000000000007</v>
      </c>
      <c r="W117" s="2204">
        <v>28.12</v>
      </c>
      <c r="X117" s="2204">
        <v>245.26</v>
      </c>
      <c r="Y117" s="2204">
        <v>1062.42</v>
      </c>
      <c r="Z117" s="2204">
        <v>51.6</v>
      </c>
      <c r="AA117" s="2204">
        <v>73.08</v>
      </c>
      <c r="AB117" s="2204">
        <v>62054.39</v>
      </c>
      <c r="AC117" s="2204">
        <v>65.91</v>
      </c>
      <c r="AD117" s="2204">
        <v>0</v>
      </c>
      <c r="AE117" s="2204">
        <v>93.64</v>
      </c>
      <c r="AF117" s="2204">
        <v>0</v>
      </c>
      <c r="AG117" s="2204">
        <v>25.8</v>
      </c>
      <c r="AH117" s="2204">
        <v>0</v>
      </c>
      <c r="AI117" s="2204">
        <v>25.3</v>
      </c>
      <c r="AJ117" s="2204">
        <v>0</v>
      </c>
      <c r="AK117" s="2204">
        <v>0</v>
      </c>
      <c r="AL117" s="2204">
        <v>0</v>
      </c>
      <c r="AM117" s="2204">
        <v>0</v>
      </c>
      <c r="AN117" s="2204">
        <v>0</v>
      </c>
      <c r="AO117" s="2204">
        <v>0</v>
      </c>
      <c r="AP117" s="2204">
        <v>0</v>
      </c>
      <c r="AQ117" s="2204">
        <v>0</v>
      </c>
      <c r="AR117" s="2204">
        <v>3180.9</v>
      </c>
      <c r="AS117" s="2204">
        <v>4591.05</v>
      </c>
      <c r="AT117" s="2204">
        <v>3180.9</v>
      </c>
      <c r="AU117" s="2204">
        <v>188.4</v>
      </c>
      <c r="AV117" s="2204">
        <v>485.24</v>
      </c>
      <c r="AW117" s="2204">
        <v>6591.75</v>
      </c>
      <c r="AX117" s="2204">
        <v>0</v>
      </c>
      <c r="AY117" s="2204">
        <v>4.68</v>
      </c>
      <c r="AZ117" s="2204">
        <v>0</v>
      </c>
      <c r="BA117" s="2204">
        <v>421.56</v>
      </c>
      <c r="BB117" s="2204">
        <v>0</v>
      </c>
      <c r="BC117" s="2204">
        <v>40.450000000000003</v>
      </c>
      <c r="BD117" s="2204">
        <v>26.23</v>
      </c>
      <c r="BE117" s="2204">
        <v>0</v>
      </c>
      <c r="BF117" s="2204">
        <v>0</v>
      </c>
      <c r="BG117" s="2204">
        <v>73.150000000000006</v>
      </c>
      <c r="BH117" s="2204">
        <v>45.8</v>
      </c>
      <c r="BI117" s="2204">
        <v>0</v>
      </c>
      <c r="BJ117" s="2204">
        <v>124.7</v>
      </c>
      <c r="BK117" s="2204">
        <v>7.17</v>
      </c>
      <c r="BL117" s="2204">
        <v>1269.0899999999999</v>
      </c>
      <c r="BM117" s="2204">
        <v>0</v>
      </c>
      <c r="BN117" s="2204">
        <v>0</v>
      </c>
      <c r="BO117" s="2204">
        <v>176.81</v>
      </c>
      <c r="BP117" s="2204">
        <v>35.32</v>
      </c>
      <c r="BQ117" s="2204">
        <v>0</v>
      </c>
      <c r="BR117" s="2204">
        <v>0</v>
      </c>
      <c r="BS117" s="2204">
        <v>129.69</v>
      </c>
      <c r="BT117" s="2204">
        <v>0</v>
      </c>
      <c r="BU117" s="2204">
        <v>103.41</v>
      </c>
      <c r="BV117" s="2204">
        <v>0</v>
      </c>
      <c r="BW117" s="2204">
        <v>0</v>
      </c>
      <c r="BX117" s="2204">
        <v>248.91</v>
      </c>
      <c r="BY117" s="2204">
        <v>260.89</v>
      </c>
      <c r="BZ117" s="2204">
        <v>0</v>
      </c>
      <c r="CA117" s="2204">
        <v>488.65</v>
      </c>
      <c r="CB117" s="2204">
        <v>0</v>
      </c>
      <c r="CC117" s="2204">
        <v>245.26</v>
      </c>
      <c r="CD117" s="2204">
        <v>0</v>
      </c>
      <c r="CE117" s="2204">
        <v>93.17</v>
      </c>
      <c r="CF117" s="2204">
        <v>73.83</v>
      </c>
    </row>
    <row r="118" spans="2:84">
      <c r="B118" s="2203" t="s">
        <v>412</v>
      </c>
      <c r="C118" s="2204">
        <f>+C112-C113</f>
        <v>4250.8385000000017</v>
      </c>
      <c r="D118" s="2204">
        <f t="shared" ref="D118:BO118" si="26">+D112-D113</f>
        <v>4930.8143000000018</v>
      </c>
      <c r="E118" s="2204">
        <f t="shared" si="26"/>
        <v>1256.1543999999999</v>
      </c>
      <c r="F118" s="2204">
        <f t="shared" si="26"/>
        <v>2565.6889999999989</v>
      </c>
      <c r="G118" s="2204">
        <f t="shared" si="26"/>
        <v>1148.3444</v>
      </c>
      <c r="H118" s="2204">
        <f t="shared" si="26"/>
        <v>3467.4695999999985</v>
      </c>
      <c r="I118" s="2204">
        <f t="shared" si="26"/>
        <v>1490.9534185</v>
      </c>
      <c r="J118" s="2204">
        <f t="shared" si="26"/>
        <v>4378.814449999998</v>
      </c>
      <c r="K118" s="2204">
        <f t="shared" si="26"/>
        <v>3213.7013999999999</v>
      </c>
      <c r="L118" s="2204">
        <f t="shared" si="26"/>
        <v>2709.3136000000013</v>
      </c>
      <c r="M118" s="2204">
        <f t="shared" si="26"/>
        <v>2498.7032000000004</v>
      </c>
      <c r="N118" s="2204">
        <f t="shared" si="26"/>
        <v>2549.2529999999997</v>
      </c>
      <c r="O118" s="2204">
        <f t="shared" si="26"/>
        <v>2544.7716</v>
      </c>
      <c r="P118" s="2204">
        <f t="shared" si="26"/>
        <v>1388.3154000000009</v>
      </c>
      <c r="Q118" s="2204">
        <f t="shared" si="26"/>
        <v>1312.0104000000006</v>
      </c>
      <c r="R118" s="2204">
        <f t="shared" si="26"/>
        <v>2161.8928738149998</v>
      </c>
      <c r="S118" s="2204">
        <f t="shared" si="26"/>
        <v>3269.2128000000012</v>
      </c>
      <c r="T118" s="2204">
        <f t="shared" si="26"/>
        <v>6192.2016500000027</v>
      </c>
      <c r="U118" s="2204">
        <f t="shared" si="26"/>
        <v>4918.1101999999992</v>
      </c>
      <c r="V118" s="2204">
        <f>+V112-V113</f>
        <v>20402.390999999974</v>
      </c>
      <c r="W118" s="2204">
        <f t="shared" si="26"/>
        <v>1271.3071999999997</v>
      </c>
      <c r="X118" s="2204">
        <f t="shared" si="26"/>
        <v>2423.2404000000006</v>
      </c>
      <c r="Y118" s="2204">
        <f t="shared" si="26"/>
        <v>3667.2255000000005</v>
      </c>
      <c r="Z118" s="2204">
        <f t="shared" si="26"/>
        <v>1387.7176000000002</v>
      </c>
      <c r="AA118" s="2204">
        <f t="shared" si="26"/>
        <v>1312.8088000000002</v>
      </c>
      <c r="AB118" s="2204">
        <f t="shared" si="26"/>
        <v>70518.542999999947</v>
      </c>
      <c r="AC118" s="2204">
        <f t="shared" si="26"/>
        <v>1358.8016000000002</v>
      </c>
      <c r="AD118" s="2204">
        <f t="shared" si="26"/>
        <v>737.65186666666648</v>
      </c>
      <c r="AE118" s="2204">
        <f t="shared" si="26"/>
        <v>1505.3301999999996</v>
      </c>
      <c r="AF118" s="2204">
        <f t="shared" si="26"/>
        <v>697.33879999999942</v>
      </c>
      <c r="AG118" s="2204">
        <f t="shared" si="26"/>
        <v>1243.6272000000004</v>
      </c>
      <c r="AH118" s="2204">
        <f t="shared" si="26"/>
        <v>912.86559999999997</v>
      </c>
      <c r="AI118" s="2204">
        <f t="shared" si="26"/>
        <v>1236.7688000000003</v>
      </c>
      <c r="AJ118" s="2204">
        <f t="shared" si="26"/>
        <v>713.35959999999966</v>
      </c>
      <c r="AK118" s="2204">
        <f t="shared" si="26"/>
        <v>1149.8610133333325</v>
      </c>
      <c r="AL118" s="2204">
        <f t="shared" si="26"/>
        <v>1058.4007999999997</v>
      </c>
      <c r="AM118" s="2204">
        <f t="shared" si="26"/>
        <v>203.00719999999973</v>
      </c>
      <c r="AN118" s="2204">
        <f t="shared" si="26"/>
        <v>546.68239999999992</v>
      </c>
      <c r="AO118" s="2204">
        <f t="shared" si="26"/>
        <v>742.51123999999959</v>
      </c>
      <c r="AP118" s="2204">
        <f t="shared" si="26"/>
        <v>246.49599999999978</v>
      </c>
      <c r="AQ118" s="2204">
        <f t="shared" si="26"/>
        <v>459.33440000000002</v>
      </c>
      <c r="AR118" s="2204">
        <f t="shared" si="26"/>
        <v>12321.919206066283</v>
      </c>
      <c r="AS118" s="2204">
        <f t="shared" si="26"/>
        <v>14438.343000000001</v>
      </c>
      <c r="AT118" s="2204">
        <f t="shared" si="26"/>
        <v>12321.919206066283</v>
      </c>
      <c r="AU118" s="2204">
        <f t="shared" si="26"/>
        <v>2364.510400000001</v>
      </c>
      <c r="AV118" s="2204">
        <f t="shared" si="26"/>
        <v>2890.521200000001</v>
      </c>
      <c r="AW118" s="2204">
        <f t="shared" si="26"/>
        <v>13340.000999999997</v>
      </c>
      <c r="AX118" s="2204">
        <f t="shared" si="26"/>
        <v>892.94481733333316</v>
      </c>
      <c r="AY118" s="2204">
        <f t="shared" si="26"/>
        <v>1222.2215999999999</v>
      </c>
      <c r="AZ118" s="2204">
        <f t="shared" si="26"/>
        <v>1168.0567533333333</v>
      </c>
      <c r="BA118" s="2204">
        <f t="shared" si="26"/>
        <v>2847.8282000000008</v>
      </c>
      <c r="BB118" s="2204">
        <f t="shared" si="26"/>
        <v>775.50146666666672</v>
      </c>
      <c r="BC118" s="2204">
        <f t="shared" si="26"/>
        <v>1276.8432000000003</v>
      </c>
      <c r="BD118" s="2204">
        <f t="shared" si="26"/>
        <v>1301.6535999999999</v>
      </c>
      <c r="BE118" s="2204">
        <f t="shared" si="26"/>
        <v>403.18998199999976</v>
      </c>
      <c r="BF118" s="2204">
        <f t="shared" si="26"/>
        <v>0</v>
      </c>
      <c r="BG118" s="2204">
        <f t="shared" si="26"/>
        <v>1276.8720000000003</v>
      </c>
      <c r="BH118" s="2204">
        <f t="shared" si="26"/>
        <v>1229.2967999999998</v>
      </c>
      <c r="BI118" s="2204">
        <f t="shared" si="26"/>
        <v>132.41439999999943</v>
      </c>
      <c r="BJ118" s="2204">
        <f t="shared" si="26"/>
        <v>1592.8746799999985</v>
      </c>
      <c r="BK118" s="2204">
        <f t="shared" si="26"/>
        <v>806.14320000000009</v>
      </c>
      <c r="BL118" s="2204">
        <f t="shared" si="26"/>
        <v>2380.2702999999983</v>
      </c>
      <c r="BM118" s="2204">
        <f t="shared" si="26"/>
        <v>310.3832000000001</v>
      </c>
      <c r="BN118" s="2204">
        <f t="shared" si="26"/>
        <v>0</v>
      </c>
      <c r="BO118" s="2204">
        <f t="shared" si="26"/>
        <v>1341.5174000000006</v>
      </c>
      <c r="BP118" s="2204">
        <f t="shared" ref="BP118:CF118" si="27">+BP112-BP113</f>
        <v>416.00239999999985</v>
      </c>
      <c r="BQ118" s="2204">
        <f t="shared" si="27"/>
        <v>0</v>
      </c>
      <c r="BR118" s="2204">
        <f t="shared" si="27"/>
        <v>0</v>
      </c>
      <c r="BS118" s="2204">
        <f t="shared" si="27"/>
        <v>371.60560000000009</v>
      </c>
      <c r="BT118" s="2204">
        <f t="shared" si="27"/>
        <v>0</v>
      </c>
      <c r="BU118" s="2204">
        <f t="shared" si="27"/>
        <v>306.52400000000034</v>
      </c>
      <c r="BV118" s="2204">
        <f t="shared" si="27"/>
        <v>0</v>
      </c>
      <c r="BW118" s="2204">
        <f t="shared" si="27"/>
        <v>0</v>
      </c>
      <c r="BX118" s="2204">
        <f t="shared" si="27"/>
        <v>421.71219999999948</v>
      </c>
      <c r="BY118" s="2204">
        <f t="shared" si="27"/>
        <v>441.85259999999926</v>
      </c>
      <c r="BZ118" s="2204">
        <f t="shared" si="27"/>
        <v>0</v>
      </c>
      <c r="CA118" s="2204">
        <f t="shared" si="27"/>
        <v>243.42780000000039</v>
      </c>
      <c r="CB118" s="2204">
        <f t="shared" si="27"/>
        <v>0</v>
      </c>
      <c r="CC118" s="2204">
        <f t="shared" si="27"/>
        <v>0</v>
      </c>
      <c r="CD118" s="2204">
        <f t="shared" si="27"/>
        <v>0</v>
      </c>
      <c r="CE118" s="2204">
        <f t="shared" si="27"/>
        <v>0</v>
      </c>
      <c r="CF118" s="2204">
        <f t="shared" si="27"/>
        <v>0</v>
      </c>
    </row>
    <row r="119" spans="2:84">
      <c r="B119" s="2203" t="s">
        <v>607</v>
      </c>
      <c r="C119" s="2204"/>
      <c r="D119" s="2204"/>
      <c r="E119" s="2204"/>
      <c r="F119" s="2204"/>
      <c r="G119" s="2204"/>
      <c r="H119" s="2204"/>
      <c r="I119" s="2204"/>
      <c r="J119" s="2204"/>
      <c r="K119" s="2204"/>
      <c r="L119" s="2204"/>
      <c r="M119" s="2204"/>
      <c r="N119" s="2204"/>
      <c r="O119" s="2204"/>
      <c r="P119" s="2204"/>
      <c r="Q119" s="2204"/>
      <c r="R119" s="2204"/>
      <c r="S119" s="2204"/>
      <c r="T119" s="2204"/>
      <c r="U119" s="2204"/>
      <c r="V119" s="2204"/>
      <c r="W119" s="2204"/>
      <c r="X119" s="2204"/>
      <c r="Y119" s="2204"/>
      <c r="Z119" s="2204"/>
      <c r="AA119" s="2204"/>
      <c r="AB119" s="2204"/>
      <c r="AC119" s="2204"/>
      <c r="AD119" s="2204"/>
      <c r="AE119" s="2204"/>
      <c r="AF119" s="2204"/>
      <c r="AG119" s="2204"/>
      <c r="AH119" s="2204"/>
      <c r="AI119" s="2204"/>
      <c r="AJ119" s="2204"/>
      <c r="AK119" s="2204"/>
      <c r="AL119" s="2204"/>
      <c r="AM119" s="2204"/>
      <c r="AN119" s="2204"/>
      <c r="AO119" s="2204"/>
      <c r="AP119" s="2204"/>
      <c r="AQ119" s="2204"/>
      <c r="AR119" s="2204"/>
      <c r="AS119" s="2204"/>
      <c r="AT119" s="2204"/>
      <c r="AU119" s="2204"/>
      <c r="AV119" s="2204"/>
      <c r="AW119" s="2204"/>
      <c r="AX119" s="2204"/>
      <c r="AY119" s="2204"/>
      <c r="AZ119" s="2204"/>
      <c r="BA119" s="2204"/>
      <c r="BB119" s="2204"/>
      <c r="BC119" s="2204"/>
      <c r="BD119" s="2204"/>
      <c r="BE119" s="2204"/>
      <c r="BF119" s="2204"/>
      <c r="BG119" s="2204"/>
      <c r="BH119" s="2204"/>
      <c r="BI119" s="2204"/>
      <c r="BJ119" s="2204"/>
      <c r="BK119" s="2204"/>
      <c r="BL119" s="2204"/>
      <c r="BM119" s="2204"/>
      <c r="BN119" s="2204"/>
      <c r="BO119" s="2204"/>
      <c r="BP119" s="2204"/>
      <c r="BQ119" s="2204"/>
      <c r="BR119" s="2204"/>
      <c r="BS119" s="2204"/>
      <c r="BT119" s="2204"/>
      <c r="BU119" s="2204"/>
      <c r="BV119" s="2204"/>
      <c r="BW119" s="2204"/>
      <c r="BX119" s="2204"/>
      <c r="BY119" s="2204"/>
      <c r="BZ119" s="2204"/>
      <c r="CA119" s="2204"/>
      <c r="CB119" s="2204"/>
      <c r="CC119" s="2204"/>
      <c r="CD119" s="2204"/>
      <c r="CE119" s="2204"/>
      <c r="CF119" s="2204"/>
    </row>
    <row r="120" spans="2:84">
      <c r="B120" s="2203" t="s">
        <v>610</v>
      </c>
      <c r="C120" s="2204"/>
      <c r="D120" s="2204"/>
      <c r="E120" s="2204"/>
      <c r="F120" s="2204"/>
      <c r="G120" s="2204"/>
      <c r="H120" s="2204"/>
      <c r="I120" s="2204"/>
      <c r="J120" s="2204"/>
      <c r="K120" s="2204"/>
      <c r="L120" s="2204"/>
      <c r="M120" s="2204"/>
      <c r="N120" s="2204"/>
      <c r="O120" s="2204"/>
      <c r="P120" s="2204"/>
      <c r="Q120" s="2204"/>
      <c r="R120" s="2204"/>
      <c r="S120" s="2204"/>
      <c r="T120" s="2204"/>
      <c r="U120" s="2204"/>
      <c r="V120" s="2204"/>
      <c r="W120" s="2204"/>
      <c r="X120" s="2204"/>
      <c r="Y120" s="2204"/>
      <c r="Z120" s="2204"/>
      <c r="AA120" s="2204"/>
      <c r="AB120" s="2204"/>
      <c r="AC120" s="2204"/>
      <c r="AD120" s="2204"/>
      <c r="AE120" s="2204"/>
      <c r="AF120" s="2204"/>
      <c r="AG120" s="2204"/>
      <c r="AH120" s="2204"/>
      <c r="AI120" s="2204"/>
      <c r="AJ120" s="2204"/>
      <c r="AK120" s="2204"/>
      <c r="AL120" s="2204"/>
      <c r="AM120" s="2204"/>
      <c r="AN120" s="2204"/>
      <c r="AO120" s="2204"/>
      <c r="AP120" s="2204"/>
      <c r="AQ120" s="2204"/>
      <c r="AR120" s="2204"/>
      <c r="AS120" s="2204"/>
      <c r="AT120" s="2204"/>
      <c r="AU120" s="2204"/>
      <c r="AV120" s="2204"/>
      <c r="AW120" s="2204"/>
      <c r="AX120" s="2204"/>
      <c r="AY120" s="2204"/>
      <c r="AZ120" s="2204"/>
      <c r="BA120" s="2204"/>
      <c r="BB120" s="2204"/>
      <c r="BC120" s="2204"/>
      <c r="BD120" s="2204"/>
      <c r="BE120" s="2204"/>
      <c r="BF120" s="2204"/>
      <c r="BG120" s="2204"/>
      <c r="BH120" s="2204"/>
      <c r="BI120" s="2204"/>
      <c r="BJ120" s="2204"/>
      <c r="BK120" s="2204"/>
      <c r="BL120" s="2204"/>
      <c r="BM120" s="2204"/>
      <c r="BN120" s="2204"/>
      <c r="BO120" s="2204"/>
      <c r="BP120" s="2204"/>
      <c r="BQ120" s="2204"/>
      <c r="BR120" s="2204"/>
      <c r="BS120" s="2204"/>
      <c r="BT120" s="2204"/>
      <c r="BU120" s="2204"/>
      <c r="BV120" s="2204"/>
      <c r="BW120" s="2204"/>
      <c r="BX120" s="2204"/>
      <c r="BY120" s="2204"/>
      <c r="BZ120" s="2204"/>
      <c r="CA120" s="2204"/>
      <c r="CB120" s="2204"/>
      <c r="CC120" s="2204"/>
      <c r="CD120" s="2204"/>
      <c r="CE120" s="2204"/>
      <c r="CF120" s="2204"/>
    </row>
    <row r="121" spans="2:84">
      <c r="B121" s="2203" t="s">
        <v>615</v>
      </c>
      <c r="C121" s="2204"/>
      <c r="D121" s="2204"/>
      <c r="E121" s="2204"/>
      <c r="F121" s="2204"/>
      <c r="G121" s="2204"/>
      <c r="H121" s="2204"/>
      <c r="I121" s="2204"/>
      <c r="J121" s="2204"/>
      <c r="K121" s="2204"/>
      <c r="L121" s="2204"/>
      <c r="M121" s="2204"/>
      <c r="N121" s="2204"/>
      <c r="O121" s="2204"/>
      <c r="P121" s="2204"/>
      <c r="Q121" s="2204"/>
      <c r="R121" s="2204"/>
      <c r="S121" s="2204"/>
      <c r="T121" s="2204"/>
      <c r="U121" s="2204"/>
      <c r="V121" s="2204"/>
      <c r="W121" s="2204"/>
      <c r="X121" s="2204"/>
      <c r="Y121" s="2204"/>
      <c r="Z121" s="2204"/>
      <c r="AA121" s="2204"/>
      <c r="AB121" s="2204"/>
      <c r="AC121" s="2204"/>
      <c r="AD121" s="2204"/>
      <c r="AE121" s="2204"/>
      <c r="AF121" s="2204"/>
      <c r="AG121" s="2204"/>
      <c r="AH121" s="2204"/>
      <c r="AI121" s="2204"/>
      <c r="AJ121" s="2204"/>
      <c r="AK121" s="2204"/>
      <c r="AL121" s="2204"/>
      <c r="AM121" s="2204"/>
      <c r="AN121" s="2204"/>
      <c r="AO121" s="2204"/>
      <c r="AP121" s="2204"/>
      <c r="AQ121" s="2204"/>
      <c r="AR121" s="2204"/>
      <c r="AS121" s="2204"/>
      <c r="AT121" s="2204"/>
      <c r="AU121" s="2204"/>
      <c r="AV121" s="2204"/>
      <c r="AW121" s="2204"/>
      <c r="AX121" s="2204"/>
      <c r="AY121" s="2204"/>
      <c r="AZ121" s="2204"/>
      <c r="BA121" s="2204"/>
      <c r="BB121" s="2204"/>
      <c r="BC121" s="2204"/>
      <c r="BD121" s="2204"/>
      <c r="BE121" s="2204"/>
      <c r="BF121" s="2204"/>
      <c r="BG121" s="2204"/>
      <c r="BH121" s="2204"/>
      <c r="BI121" s="2204"/>
      <c r="BJ121" s="2204"/>
      <c r="BK121" s="2204"/>
      <c r="BL121" s="2204"/>
      <c r="BM121" s="2204"/>
      <c r="BN121" s="2204"/>
      <c r="BO121" s="2204"/>
      <c r="BP121" s="2204"/>
      <c r="BQ121" s="2204"/>
      <c r="BR121" s="2204"/>
      <c r="BS121" s="2204"/>
      <c r="BT121" s="2204"/>
      <c r="BU121" s="2204"/>
      <c r="BV121" s="2204"/>
      <c r="BW121" s="2204"/>
      <c r="BX121" s="2204"/>
      <c r="BY121" s="2204"/>
      <c r="BZ121" s="2204"/>
      <c r="CA121" s="2204"/>
      <c r="CB121" s="2204"/>
      <c r="CC121" s="2204"/>
      <c r="CD121" s="2204"/>
      <c r="CE121" s="2204"/>
      <c r="CF121" s="2204"/>
    </row>
    <row r="122" spans="2:84">
      <c r="B122" s="2203" t="s">
        <v>617</v>
      </c>
      <c r="C122" s="2204"/>
      <c r="D122" s="2204"/>
      <c r="E122" s="2204"/>
      <c r="F122" s="2204"/>
      <c r="G122" s="2204"/>
      <c r="H122" s="2204"/>
      <c r="I122" s="2204"/>
      <c r="J122" s="2204"/>
      <c r="K122" s="2204"/>
      <c r="L122" s="2204"/>
      <c r="M122" s="2204"/>
      <c r="N122" s="2204"/>
      <c r="O122" s="2204"/>
      <c r="P122" s="2204"/>
      <c r="Q122" s="2204"/>
      <c r="R122" s="2204"/>
      <c r="S122" s="2204"/>
      <c r="T122" s="2204"/>
      <c r="U122" s="2204"/>
      <c r="V122" s="2204"/>
      <c r="W122" s="2204"/>
      <c r="X122" s="2204"/>
      <c r="Y122" s="2204"/>
      <c r="Z122" s="2204"/>
      <c r="AA122" s="2204"/>
      <c r="AB122" s="2204"/>
      <c r="AC122" s="2204"/>
      <c r="AD122" s="2204"/>
      <c r="AE122" s="2204"/>
      <c r="AF122" s="2204"/>
      <c r="AG122" s="2204"/>
      <c r="AH122" s="2204"/>
      <c r="AI122" s="2204"/>
      <c r="AJ122" s="2204"/>
      <c r="AK122" s="2204"/>
      <c r="AL122" s="2204"/>
      <c r="AM122" s="2204"/>
      <c r="AN122" s="2204"/>
      <c r="AO122" s="2204"/>
      <c r="AP122" s="2204"/>
      <c r="AQ122" s="2204"/>
      <c r="AR122" s="2204"/>
      <c r="AS122" s="2204"/>
      <c r="AT122" s="2204"/>
      <c r="AU122" s="2204"/>
      <c r="AV122" s="2204"/>
      <c r="AW122" s="2204"/>
      <c r="AX122" s="2204"/>
      <c r="AY122" s="2204"/>
      <c r="AZ122" s="2204"/>
      <c r="BA122" s="2204"/>
      <c r="BB122" s="2204"/>
      <c r="BC122" s="2204"/>
      <c r="BD122" s="2204"/>
      <c r="BE122" s="2204"/>
      <c r="BF122" s="2204"/>
      <c r="BG122" s="2204"/>
      <c r="BH122" s="2204"/>
      <c r="BI122" s="2204"/>
      <c r="BJ122" s="2204"/>
      <c r="BK122" s="2204"/>
      <c r="BL122" s="2204"/>
      <c r="BM122" s="2204"/>
      <c r="BN122" s="2204"/>
      <c r="BO122" s="2204"/>
      <c r="BP122" s="2204"/>
      <c r="BQ122" s="2204"/>
      <c r="BR122" s="2204"/>
      <c r="BS122" s="2204"/>
      <c r="BT122" s="2204"/>
      <c r="BU122" s="2204"/>
      <c r="BV122" s="2204"/>
      <c r="BW122" s="2204"/>
      <c r="BX122" s="2204"/>
      <c r="BY122" s="2204"/>
      <c r="BZ122" s="2204"/>
      <c r="CA122" s="2204"/>
      <c r="CB122" s="2204"/>
      <c r="CC122" s="2204"/>
      <c r="CD122" s="2204"/>
      <c r="CE122" s="2204"/>
      <c r="CF122" s="2204"/>
    </row>
    <row r="123" spans="2:84">
      <c r="B123" s="2203" t="s">
        <v>622</v>
      </c>
      <c r="C123" s="2204"/>
      <c r="D123" s="2204"/>
      <c r="E123" s="2204"/>
      <c r="F123" s="2204"/>
      <c r="G123" s="2204"/>
      <c r="H123" s="2204"/>
      <c r="I123" s="2204"/>
      <c r="J123" s="2204"/>
      <c r="K123" s="2204"/>
      <c r="L123" s="2204"/>
      <c r="M123" s="2204"/>
      <c r="N123" s="2204"/>
      <c r="O123" s="2204"/>
      <c r="P123" s="2204"/>
      <c r="Q123" s="2204"/>
      <c r="R123" s="2204"/>
      <c r="S123" s="2204"/>
      <c r="T123" s="2204"/>
      <c r="U123" s="2204"/>
      <c r="V123" s="2204"/>
      <c r="W123" s="2204"/>
      <c r="X123" s="2204"/>
      <c r="Y123" s="2204"/>
      <c r="Z123" s="2204"/>
      <c r="AA123" s="2204"/>
      <c r="AB123" s="2204"/>
      <c r="AC123" s="2204"/>
      <c r="AD123" s="2204"/>
      <c r="AE123" s="2204"/>
      <c r="AF123" s="2204"/>
      <c r="AG123" s="2204"/>
      <c r="AH123" s="2204"/>
      <c r="AI123" s="2204"/>
      <c r="AJ123" s="2204"/>
      <c r="AK123" s="2204"/>
      <c r="AL123" s="2204"/>
      <c r="AM123" s="2204"/>
      <c r="AN123" s="2204"/>
      <c r="AO123" s="2204"/>
      <c r="AP123" s="2204"/>
      <c r="AQ123" s="2204"/>
      <c r="AR123" s="2204"/>
      <c r="AS123" s="2204"/>
      <c r="AT123" s="2204"/>
      <c r="AU123" s="2204"/>
      <c r="AV123" s="2204"/>
      <c r="AW123" s="2204"/>
      <c r="AX123" s="2204"/>
      <c r="AY123" s="2204"/>
      <c r="AZ123" s="2204"/>
      <c r="BA123" s="2204"/>
      <c r="BB123" s="2204"/>
      <c r="BC123" s="2204"/>
      <c r="BD123" s="2204"/>
      <c r="BE123" s="2204"/>
      <c r="BF123" s="2204"/>
      <c r="BG123" s="2204"/>
      <c r="BH123" s="2204"/>
      <c r="BI123" s="2204"/>
      <c r="BJ123" s="2204"/>
      <c r="BK123" s="2204"/>
      <c r="BL123" s="2204"/>
      <c r="BM123" s="2204"/>
      <c r="BN123" s="2204"/>
      <c r="BO123" s="2204"/>
      <c r="BP123" s="2204"/>
      <c r="BQ123" s="2204"/>
      <c r="BR123" s="2204"/>
      <c r="BS123" s="2204"/>
      <c r="BT123" s="2204"/>
      <c r="BU123" s="2204"/>
      <c r="BV123" s="2204"/>
      <c r="BW123" s="2204"/>
      <c r="BX123" s="2204"/>
      <c r="BY123" s="2204"/>
      <c r="BZ123" s="2204"/>
      <c r="CA123" s="2204"/>
      <c r="CB123" s="2204"/>
      <c r="CC123" s="2204"/>
      <c r="CD123" s="2204"/>
      <c r="CE123" s="2204"/>
      <c r="CF123" s="2204"/>
    </row>
    <row r="124" spans="2:84">
      <c r="B124" s="2203" t="s">
        <v>623</v>
      </c>
      <c r="C124" s="2204"/>
      <c r="D124" s="2204"/>
      <c r="E124" s="2204"/>
      <c r="F124" s="2204"/>
      <c r="G124" s="2204"/>
      <c r="H124" s="2204"/>
      <c r="I124" s="2204"/>
      <c r="J124" s="2204"/>
      <c r="K124" s="2204"/>
      <c r="L124" s="2204"/>
      <c r="M124" s="2204"/>
      <c r="N124" s="2204"/>
      <c r="O124" s="2204"/>
      <c r="P124" s="2204"/>
      <c r="Q124" s="2204"/>
      <c r="R124" s="2204"/>
      <c r="S124" s="2204"/>
      <c r="T124" s="2204"/>
      <c r="U124" s="2204"/>
      <c r="V124" s="2204"/>
      <c r="W124" s="2204"/>
      <c r="X124" s="2204"/>
      <c r="Y124" s="2204"/>
      <c r="Z124" s="2204"/>
      <c r="AA124" s="2204"/>
      <c r="AB124" s="2204"/>
      <c r="AC124" s="2204"/>
      <c r="AD124" s="2204"/>
      <c r="AE124" s="2204"/>
      <c r="AF124" s="2204"/>
      <c r="AG124" s="2204"/>
      <c r="AH124" s="2204"/>
      <c r="AI124" s="2204"/>
      <c r="AJ124" s="2204"/>
      <c r="AK124" s="2204"/>
      <c r="AL124" s="2204"/>
      <c r="AM124" s="2204"/>
      <c r="AN124" s="2204"/>
      <c r="AO124" s="2204"/>
      <c r="AP124" s="2204"/>
      <c r="AQ124" s="2204"/>
      <c r="AR124" s="2204"/>
      <c r="AS124" s="2204"/>
      <c r="AT124" s="2204"/>
      <c r="AU124" s="2204"/>
      <c r="AV124" s="2204"/>
      <c r="AW124" s="2204"/>
      <c r="AX124" s="2204"/>
      <c r="AY124" s="2204"/>
      <c r="AZ124" s="2204"/>
      <c r="BA124" s="2204"/>
      <c r="BB124" s="2204"/>
      <c r="BC124" s="2204"/>
      <c r="BD124" s="2204"/>
      <c r="BE124" s="2204"/>
      <c r="BF124" s="2204"/>
      <c r="BG124" s="2204"/>
      <c r="BH124" s="2204"/>
      <c r="BI124" s="2204"/>
      <c r="BJ124" s="2204"/>
      <c r="BK124" s="2204"/>
      <c r="BL124" s="2204"/>
      <c r="BM124" s="2204"/>
      <c r="BN124" s="2204"/>
      <c r="BO124" s="2204"/>
      <c r="BP124" s="2204"/>
      <c r="BQ124" s="2204"/>
      <c r="BR124" s="2204"/>
      <c r="BS124" s="2204"/>
      <c r="BT124" s="2204"/>
      <c r="BU124" s="2204"/>
      <c r="BV124" s="2204"/>
      <c r="BW124" s="2204"/>
      <c r="BX124" s="2204"/>
      <c r="BY124" s="2204"/>
      <c r="BZ124" s="2204"/>
      <c r="CA124" s="2204"/>
      <c r="CB124" s="2204"/>
      <c r="CC124" s="2204"/>
      <c r="CD124" s="2204"/>
      <c r="CE124" s="2204"/>
      <c r="CF124" s="2204"/>
    </row>
    <row r="125" spans="2:84">
      <c r="B125" s="2203" t="s">
        <v>627</v>
      </c>
      <c r="C125" s="2204"/>
      <c r="D125" s="2204"/>
      <c r="E125" s="2204"/>
      <c r="F125" s="2204"/>
      <c r="G125" s="2204"/>
      <c r="H125" s="2204"/>
      <c r="I125" s="2204"/>
      <c r="J125" s="2204"/>
      <c r="K125" s="2204"/>
      <c r="L125" s="2204"/>
      <c r="M125" s="2204"/>
      <c r="N125" s="2204"/>
      <c r="O125" s="2204"/>
      <c r="P125" s="2204"/>
      <c r="Q125" s="2204"/>
      <c r="R125" s="2204"/>
      <c r="S125" s="2204"/>
      <c r="T125" s="2204"/>
      <c r="U125" s="2204"/>
      <c r="V125" s="2204"/>
      <c r="W125" s="2204"/>
      <c r="X125" s="2204"/>
      <c r="Y125" s="2204"/>
      <c r="Z125" s="2204"/>
      <c r="AA125" s="2204"/>
      <c r="AB125" s="2204"/>
      <c r="AC125" s="2204"/>
      <c r="AD125" s="2204"/>
      <c r="AE125" s="2204"/>
      <c r="AF125" s="2204"/>
      <c r="AG125" s="2204"/>
      <c r="AH125" s="2204"/>
      <c r="AI125" s="2204"/>
      <c r="AJ125" s="2204"/>
      <c r="AK125" s="2204"/>
      <c r="AL125" s="2204"/>
      <c r="AM125" s="2204"/>
      <c r="AN125" s="2204"/>
      <c r="AO125" s="2204"/>
      <c r="AP125" s="2204"/>
      <c r="AQ125" s="2204"/>
      <c r="AR125" s="2204"/>
      <c r="AS125" s="2204"/>
      <c r="AT125" s="2204"/>
      <c r="AU125" s="2204"/>
      <c r="AV125" s="2204"/>
      <c r="AW125" s="2204"/>
      <c r="AX125" s="2204"/>
      <c r="AY125" s="2204"/>
      <c r="AZ125" s="2204"/>
      <c r="BA125" s="2204"/>
      <c r="BB125" s="2204"/>
      <c r="BC125" s="2204"/>
      <c r="BD125" s="2204"/>
      <c r="BE125" s="2204"/>
      <c r="BF125" s="2204"/>
      <c r="BG125" s="2204"/>
      <c r="BH125" s="2204"/>
      <c r="BI125" s="2204"/>
      <c r="BJ125" s="2204"/>
      <c r="BK125" s="2204"/>
      <c r="BL125" s="2204"/>
      <c r="BM125" s="2204"/>
      <c r="BN125" s="2204"/>
      <c r="BO125" s="2204"/>
      <c r="BP125" s="2204"/>
      <c r="BQ125" s="2204"/>
      <c r="BR125" s="2204"/>
      <c r="BS125" s="2204"/>
      <c r="BT125" s="2204"/>
      <c r="BU125" s="2204"/>
      <c r="BV125" s="2204"/>
      <c r="BW125" s="2204"/>
      <c r="BX125" s="2204"/>
      <c r="BY125" s="2204"/>
      <c r="BZ125" s="2204"/>
      <c r="CA125" s="2204"/>
      <c r="CB125" s="2204"/>
      <c r="CC125" s="2204"/>
      <c r="CD125" s="2204"/>
      <c r="CE125" s="2204"/>
      <c r="CF125" s="2204"/>
    </row>
    <row r="126" spans="2:84">
      <c r="B126" s="2203" t="s">
        <v>632</v>
      </c>
      <c r="C126" s="2204"/>
      <c r="D126" s="2204"/>
      <c r="E126" s="2204"/>
      <c r="F126" s="2204"/>
      <c r="G126" s="2204"/>
      <c r="H126" s="2204"/>
      <c r="I126" s="2204"/>
      <c r="J126" s="2204"/>
      <c r="K126" s="2204"/>
      <c r="L126" s="2204"/>
      <c r="M126" s="2204"/>
      <c r="N126" s="2204"/>
      <c r="O126" s="2204"/>
      <c r="P126" s="2204"/>
      <c r="Q126" s="2204"/>
      <c r="R126" s="2204"/>
      <c r="S126" s="2204"/>
      <c r="T126" s="2204"/>
      <c r="U126" s="2204"/>
      <c r="V126" s="2204"/>
      <c r="W126" s="2204"/>
      <c r="X126" s="2204"/>
      <c r="Y126" s="2204"/>
      <c r="Z126" s="2204"/>
      <c r="AA126" s="2204"/>
      <c r="AB126" s="2204"/>
      <c r="AC126" s="2204"/>
      <c r="AD126" s="2204"/>
      <c r="AE126" s="2204"/>
      <c r="AF126" s="2204"/>
      <c r="AG126" s="2204"/>
      <c r="AH126" s="2204"/>
      <c r="AI126" s="2204"/>
      <c r="AJ126" s="2204"/>
      <c r="AK126" s="2204"/>
      <c r="AL126" s="2204"/>
      <c r="AM126" s="2204"/>
      <c r="AN126" s="2204"/>
      <c r="AO126" s="2204"/>
      <c r="AP126" s="2204"/>
      <c r="AQ126" s="2204"/>
      <c r="AR126" s="2204"/>
      <c r="AS126" s="2204"/>
      <c r="AT126" s="2204"/>
      <c r="AU126" s="2204"/>
      <c r="AV126" s="2204"/>
      <c r="AW126" s="2204"/>
      <c r="AX126" s="2204"/>
      <c r="AY126" s="2204"/>
      <c r="AZ126" s="2204"/>
      <c r="BA126" s="2204"/>
      <c r="BB126" s="2204"/>
      <c r="BC126" s="2204"/>
      <c r="BD126" s="2204"/>
      <c r="BE126" s="2204"/>
      <c r="BF126" s="2204"/>
      <c r="BG126" s="2204"/>
      <c r="BH126" s="2204"/>
      <c r="BI126" s="2204"/>
      <c r="BJ126" s="2204"/>
      <c r="BK126" s="2204"/>
      <c r="BL126" s="2204"/>
      <c r="BM126" s="2204"/>
      <c r="BN126" s="2204"/>
      <c r="BO126" s="2204"/>
      <c r="BP126" s="2204"/>
      <c r="BQ126" s="2204"/>
      <c r="BR126" s="2204"/>
      <c r="BS126" s="2204"/>
      <c r="BT126" s="2204"/>
      <c r="BU126" s="2204"/>
      <c r="BV126" s="2204"/>
      <c r="BW126" s="2204"/>
      <c r="BX126" s="2204"/>
      <c r="BY126" s="2204"/>
      <c r="BZ126" s="2204"/>
      <c r="CA126" s="2204"/>
      <c r="CB126" s="2204"/>
      <c r="CC126" s="2204"/>
      <c r="CD126" s="2204"/>
      <c r="CE126" s="2204"/>
      <c r="CF126" s="2204"/>
    </row>
    <row r="127" spans="2:84">
      <c r="B127" s="2203" t="s">
        <v>1201</v>
      </c>
      <c r="C127" s="2205">
        <f>+ROUND((C31+C44+C83)*C135,2)</f>
        <v>0</v>
      </c>
      <c r="D127" s="2205">
        <f t="shared" ref="D127:BO127" si="28">+ROUND((D31+D44+D83)*D135,2)</f>
        <v>0</v>
      </c>
      <c r="E127" s="2205">
        <f t="shared" si="28"/>
        <v>0</v>
      </c>
      <c r="F127" s="2205">
        <f t="shared" si="28"/>
        <v>0</v>
      </c>
      <c r="G127" s="2205">
        <f t="shared" si="28"/>
        <v>0</v>
      </c>
      <c r="H127" s="2205">
        <f t="shared" si="28"/>
        <v>0</v>
      </c>
      <c r="I127" s="2205">
        <f t="shared" si="28"/>
        <v>216.91</v>
      </c>
      <c r="J127" s="2205">
        <f t="shared" si="28"/>
        <v>0</v>
      </c>
      <c r="K127" s="2205">
        <f t="shared" si="28"/>
        <v>0</v>
      </c>
      <c r="L127" s="2205">
        <f t="shared" si="28"/>
        <v>0</v>
      </c>
      <c r="M127" s="2205">
        <f t="shared" si="28"/>
        <v>0</v>
      </c>
      <c r="N127" s="2205">
        <f t="shared" si="28"/>
        <v>970.48</v>
      </c>
      <c r="O127" s="2205">
        <f t="shared" si="28"/>
        <v>0</v>
      </c>
      <c r="P127" s="2205">
        <f t="shared" si="28"/>
        <v>0</v>
      </c>
      <c r="Q127" s="2205">
        <f t="shared" si="28"/>
        <v>0</v>
      </c>
      <c r="R127" s="2205">
        <f t="shared" si="28"/>
        <v>115.83</v>
      </c>
      <c r="S127" s="2205">
        <f t="shared" si="28"/>
        <v>0</v>
      </c>
      <c r="T127" s="2205">
        <f t="shared" si="28"/>
        <v>0</v>
      </c>
      <c r="U127" s="2205">
        <f t="shared" si="28"/>
        <v>0</v>
      </c>
      <c r="V127" s="2205">
        <f t="shared" si="28"/>
        <v>0</v>
      </c>
      <c r="W127" s="2205">
        <f t="shared" si="28"/>
        <v>0</v>
      </c>
      <c r="X127" s="2205">
        <f t="shared" si="28"/>
        <v>0</v>
      </c>
      <c r="Y127" s="2205">
        <f t="shared" si="28"/>
        <v>0</v>
      </c>
      <c r="Z127" s="2205">
        <f t="shared" si="28"/>
        <v>0</v>
      </c>
      <c r="AA127" s="2205">
        <f t="shared" si="28"/>
        <v>0</v>
      </c>
      <c r="AB127" s="2205">
        <f t="shared" si="28"/>
        <v>0</v>
      </c>
      <c r="AC127" s="2205">
        <f t="shared" si="28"/>
        <v>0</v>
      </c>
      <c r="AD127" s="2205">
        <f t="shared" si="28"/>
        <v>0</v>
      </c>
      <c r="AE127" s="2205">
        <f t="shared" si="28"/>
        <v>0</v>
      </c>
      <c r="AF127" s="2205">
        <f t="shared" si="28"/>
        <v>0</v>
      </c>
      <c r="AG127" s="2205">
        <f t="shared" si="28"/>
        <v>0</v>
      </c>
      <c r="AH127" s="2205">
        <f t="shared" si="28"/>
        <v>0</v>
      </c>
      <c r="AI127" s="2205">
        <f t="shared" si="28"/>
        <v>0</v>
      </c>
      <c r="AJ127" s="2205">
        <f t="shared" si="28"/>
        <v>0</v>
      </c>
      <c r="AK127" s="2205">
        <f t="shared" si="28"/>
        <v>0</v>
      </c>
      <c r="AL127" s="2205">
        <f t="shared" si="28"/>
        <v>0</v>
      </c>
      <c r="AM127" s="2205">
        <f t="shared" si="28"/>
        <v>0.72</v>
      </c>
      <c r="AN127" s="2205">
        <f t="shared" si="28"/>
        <v>0</v>
      </c>
      <c r="AO127" s="2205">
        <f t="shared" si="28"/>
        <v>0</v>
      </c>
      <c r="AP127" s="2205">
        <f t="shared" si="28"/>
        <v>0</v>
      </c>
      <c r="AQ127" s="2205">
        <f t="shared" si="28"/>
        <v>0</v>
      </c>
      <c r="AR127" s="2205">
        <f t="shared" si="28"/>
        <v>0</v>
      </c>
      <c r="AS127" s="2205">
        <f t="shared" si="28"/>
        <v>0</v>
      </c>
      <c r="AT127" s="2205">
        <f t="shared" si="28"/>
        <v>0</v>
      </c>
      <c r="AU127" s="2205">
        <f t="shared" si="28"/>
        <v>0</v>
      </c>
      <c r="AV127" s="2205">
        <f t="shared" si="28"/>
        <v>0</v>
      </c>
      <c r="AW127" s="2205">
        <f t="shared" si="28"/>
        <v>0</v>
      </c>
      <c r="AX127" s="2205">
        <f t="shared" si="28"/>
        <v>0</v>
      </c>
      <c r="AY127" s="2205">
        <f t="shared" si="28"/>
        <v>0</v>
      </c>
      <c r="AZ127" s="2205">
        <f t="shared" si="28"/>
        <v>0</v>
      </c>
      <c r="BA127" s="2205">
        <f t="shared" si="28"/>
        <v>0</v>
      </c>
      <c r="BB127" s="2205">
        <f t="shared" si="28"/>
        <v>0</v>
      </c>
      <c r="BC127" s="2205">
        <f t="shared" si="28"/>
        <v>4.32</v>
      </c>
      <c r="BD127" s="2205">
        <f t="shared" si="28"/>
        <v>0</v>
      </c>
      <c r="BE127" s="2205">
        <f t="shared" si="28"/>
        <v>0</v>
      </c>
      <c r="BF127" s="2205">
        <f t="shared" si="28"/>
        <v>0</v>
      </c>
      <c r="BG127" s="2205">
        <f t="shared" si="28"/>
        <v>0</v>
      </c>
      <c r="BH127" s="2205">
        <f t="shared" si="28"/>
        <v>0</v>
      </c>
      <c r="BI127" s="2205">
        <f t="shared" si="28"/>
        <v>0</v>
      </c>
      <c r="BJ127" s="2205">
        <f t="shared" si="28"/>
        <v>0</v>
      </c>
      <c r="BK127" s="2205">
        <f t="shared" si="28"/>
        <v>0</v>
      </c>
      <c r="BL127" s="2205">
        <f t="shared" si="28"/>
        <v>1.53</v>
      </c>
      <c r="BM127" s="2205">
        <f t="shared" si="28"/>
        <v>0</v>
      </c>
      <c r="BN127" s="2205">
        <f t="shared" si="28"/>
        <v>0</v>
      </c>
      <c r="BO127" s="2205">
        <f t="shared" si="28"/>
        <v>0</v>
      </c>
      <c r="BP127" s="2205">
        <f t="shared" ref="BP127:CF127" si="29">+ROUND((BP31+BP44+BP83)*BP135,2)</f>
        <v>0</v>
      </c>
      <c r="BQ127" s="2205">
        <f t="shared" si="29"/>
        <v>0</v>
      </c>
      <c r="BR127" s="2205">
        <f t="shared" si="29"/>
        <v>0</v>
      </c>
      <c r="BS127" s="2205">
        <f t="shared" si="29"/>
        <v>0</v>
      </c>
      <c r="BT127" s="2205">
        <f t="shared" si="29"/>
        <v>0</v>
      </c>
      <c r="BU127" s="2205">
        <f t="shared" si="29"/>
        <v>0</v>
      </c>
      <c r="BV127" s="2205">
        <f t="shared" si="29"/>
        <v>0</v>
      </c>
      <c r="BW127" s="2205">
        <f t="shared" si="29"/>
        <v>0</v>
      </c>
      <c r="BX127" s="2205">
        <f t="shared" si="29"/>
        <v>7.56</v>
      </c>
      <c r="BY127" s="2205">
        <f t="shared" si="29"/>
        <v>1.26</v>
      </c>
      <c r="BZ127" s="2205">
        <f t="shared" si="29"/>
        <v>0</v>
      </c>
      <c r="CA127" s="2205">
        <f t="shared" si="29"/>
        <v>0</v>
      </c>
      <c r="CB127" s="2205">
        <f t="shared" si="29"/>
        <v>0</v>
      </c>
      <c r="CC127" s="2205">
        <f t="shared" si="29"/>
        <v>0</v>
      </c>
      <c r="CD127" s="2205">
        <f t="shared" si="29"/>
        <v>0</v>
      </c>
      <c r="CE127" s="2205">
        <f t="shared" si="29"/>
        <v>0</v>
      </c>
      <c r="CF127" s="2205">
        <f t="shared" si="29"/>
        <v>0</v>
      </c>
    </row>
    <row r="128" spans="2:84">
      <c r="B128" s="2206" t="s">
        <v>1202</v>
      </c>
      <c r="C128" s="2207">
        <f>+C112-SUM(C115:C127)</f>
        <v>10492.248000000001</v>
      </c>
      <c r="D128" s="2207">
        <f t="shared" ref="D128:BN128" si="30">+D112-SUM(D115:D127)</f>
        <v>14440.915000000001</v>
      </c>
      <c r="E128" s="2207">
        <f t="shared" si="30"/>
        <v>448.80000000000018</v>
      </c>
      <c r="F128" s="2207">
        <f t="shared" si="30"/>
        <v>1895.9109719999997</v>
      </c>
      <c r="G128" s="2207">
        <f t="shared" si="30"/>
        <v>0</v>
      </c>
      <c r="H128" s="2207">
        <f t="shared" si="30"/>
        <v>8337.284700000002</v>
      </c>
      <c r="I128" s="2207">
        <f t="shared" si="30"/>
        <v>417.74429133333342</v>
      </c>
      <c r="J128" s="2207">
        <f t="shared" si="30"/>
        <v>10813.389700000003</v>
      </c>
      <c r="K128" s="2207">
        <f t="shared" si="30"/>
        <v>5879.7027496124056</v>
      </c>
      <c r="L128" s="2207">
        <f t="shared" si="30"/>
        <v>2629.4169999999986</v>
      </c>
      <c r="M128" s="2207">
        <f t="shared" si="30"/>
        <v>2433.4808714958335</v>
      </c>
      <c r="N128" s="2207">
        <f t="shared" si="30"/>
        <v>413.02990000000136</v>
      </c>
      <c r="O128" s="2207">
        <f t="shared" si="30"/>
        <v>2682.762357999999</v>
      </c>
      <c r="P128" s="2207">
        <f t="shared" si="30"/>
        <v>816.6840000000002</v>
      </c>
      <c r="Q128" s="2207">
        <f t="shared" si="30"/>
        <v>589.50907866666694</v>
      </c>
      <c r="R128" s="2207">
        <f t="shared" si="30"/>
        <v>1270.8560984199994</v>
      </c>
      <c r="S128" s="2207">
        <f t="shared" si="30"/>
        <v>7520.9777000000031</v>
      </c>
      <c r="T128" s="2207">
        <f t="shared" si="30"/>
        <v>20687.235350000003</v>
      </c>
      <c r="U128" s="2207">
        <f t="shared" si="30"/>
        <v>14673.471250000002</v>
      </c>
      <c r="V128" s="2207">
        <f t="shared" si="30"/>
        <v>98906.979363637613</v>
      </c>
      <c r="W128" s="2207">
        <f t="shared" si="30"/>
        <v>281.15499999999997</v>
      </c>
      <c r="X128" s="2207">
        <f t="shared" si="30"/>
        <v>2452.6033579999976</v>
      </c>
      <c r="Y128" s="2207">
        <f t="shared" si="30"/>
        <v>10624.159533333335</v>
      </c>
      <c r="Z128" s="2207">
        <f t="shared" si="30"/>
        <v>515.96666666666692</v>
      </c>
      <c r="AA128" s="2207">
        <f t="shared" si="30"/>
        <v>730.7647999999997</v>
      </c>
      <c r="AB128" s="2207">
        <f t="shared" si="30"/>
        <v>620543.91043388913</v>
      </c>
      <c r="AC128" s="2207">
        <f t="shared" si="30"/>
        <v>659.10640000000035</v>
      </c>
      <c r="AD128" s="2207">
        <f t="shared" si="30"/>
        <v>0</v>
      </c>
      <c r="AE128" s="2207">
        <f t="shared" si="30"/>
        <v>936.35239999999999</v>
      </c>
      <c r="AF128" s="2207">
        <f t="shared" si="30"/>
        <v>0</v>
      </c>
      <c r="AG128" s="2207">
        <f t="shared" si="30"/>
        <v>258.04320000000007</v>
      </c>
      <c r="AH128" s="2207">
        <f t="shared" si="30"/>
        <v>0</v>
      </c>
      <c r="AI128" s="2207">
        <f t="shared" si="30"/>
        <v>253.03999999999996</v>
      </c>
      <c r="AJ128" s="2207">
        <f t="shared" si="30"/>
        <v>0</v>
      </c>
      <c r="AK128" s="2207">
        <f t="shared" si="30"/>
        <v>0</v>
      </c>
      <c r="AL128" s="2207">
        <f t="shared" si="30"/>
        <v>0</v>
      </c>
      <c r="AM128" s="2207">
        <f t="shared" si="30"/>
        <v>-0.71999999999999886</v>
      </c>
      <c r="AN128" s="2207">
        <f t="shared" si="30"/>
        <v>0</v>
      </c>
      <c r="AO128" s="2207">
        <f t="shared" si="30"/>
        <v>0</v>
      </c>
      <c r="AP128" s="2207">
        <f t="shared" si="30"/>
        <v>0</v>
      </c>
      <c r="AQ128" s="2207">
        <f t="shared" si="30"/>
        <v>0</v>
      </c>
      <c r="AR128" s="2207">
        <f t="shared" si="30"/>
        <v>31809.016412132594</v>
      </c>
      <c r="AS128" s="2207">
        <f t="shared" si="30"/>
        <v>45910.483707785039</v>
      </c>
      <c r="AT128" s="2207">
        <f t="shared" si="30"/>
        <v>31809.016412132594</v>
      </c>
      <c r="AU128" s="2207">
        <f t="shared" si="30"/>
        <v>1884.0299999999997</v>
      </c>
      <c r="AV128" s="2207">
        <f t="shared" si="30"/>
        <v>4852.3700000000008</v>
      </c>
      <c r="AW128" s="2207">
        <f t="shared" si="30"/>
        <v>33262.515000000014</v>
      </c>
      <c r="AX128" s="2207">
        <f t="shared" si="30"/>
        <v>0</v>
      </c>
      <c r="AY128" s="2207">
        <f t="shared" si="30"/>
        <v>46.748266666667178</v>
      </c>
      <c r="AZ128" s="2207">
        <f t="shared" si="30"/>
        <v>0</v>
      </c>
      <c r="BA128" s="2207">
        <f t="shared" si="30"/>
        <v>4215.6177000000007</v>
      </c>
      <c r="BB128" s="2207">
        <f t="shared" si="30"/>
        <v>0</v>
      </c>
      <c r="BC128" s="2207">
        <f t="shared" si="30"/>
        <v>356.94973333333337</v>
      </c>
      <c r="BD128" s="2207">
        <f t="shared" si="30"/>
        <v>262.29459999999972</v>
      </c>
      <c r="BE128" s="2207">
        <f t="shared" si="30"/>
        <v>0</v>
      </c>
      <c r="BF128" s="2207">
        <f t="shared" si="30"/>
        <v>-44.78</v>
      </c>
      <c r="BG128" s="2207">
        <f t="shared" si="30"/>
        <v>731.50026666666668</v>
      </c>
      <c r="BH128" s="2207">
        <f t="shared" si="30"/>
        <v>458.05359999999996</v>
      </c>
      <c r="BI128" s="2207">
        <f t="shared" si="30"/>
        <v>0</v>
      </c>
      <c r="BJ128" s="2207">
        <f t="shared" si="30"/>
        <v>1247.0166399999987</v>
      </c>
      <c r="BK128" s="2207">
        <f t="shared" si="30"/>
        <v>71.721600000000308</v>
      </c>
      <c r="BL128" s="2207">
        <f t="shared" si="30"/>
        <v>12674.106625</v>
      </c>
      <c r="BM128" s="2207">
        <f t="shared" si="30"/>
        <v>0</v>
      </c>
      <c r="BN128" s="2207">
        <f t="shared" si="30"/>
        <v>-73.150000000000006</v>
      </c>
      <c r="BO128" s="2207">
        <f t="shared" ref="BO128:CF128" si="31">+BO112-SUM(BO115:BO127)</f>
        <v>1768.0597333333335</v>
      </c>
      <c r="BP128" s="2207">
        <f t="shared" si="31"/>
        <v>353.24320000000012</v>
      </c>
      <c r="BQ128" s="2207">
        <f t="shared" si="31"/>
        <v>0</v>
      </c>
      <c r="BR128" s="2207">
        <f t="shared" si="31"/>
        <v>0</v>
      </c>
      <c r="BS128" s="2207">
        <f t="shared" si="31"/>
        <v>1296.9000000000001</v>
      </c>
      <c r="BT128" s="2207">
        <f t="shared" si="31"/>
        <v>0</v>
      </c>
      <c r="BU128" s="2207">
        <f t="shared" si="31"/>
        <v>1034.1193333333329</v>
      </c>
      <c r="BV128" s="2207">
        <f t="shared" si="31"/>
        <v>0</v>
      </c>
      <c r="BW128" s="2207">
        <f t="shared" si="31"/>
        <v>0</v>
      </c>
      <c r="BX128" s="2207">
        <f t="shared" si="31"/>
        <v>2405.9737999999998</v>
      </c>
      <c r="BY128" s="2207">
        <f t="shared" si="31"/>
        <v>2562.7258999999999</v>
      </c>
      <c r="BZ128" s="2207">
        <f t="shared" si="31"/>
        <v>0</v>
      </c>
      <c r="CA128" s="2207">
        <f t="shared" si="31"/>
        <v>4886.5</v>
      </c>
      <c r="CB128" s="2207">
        <f t="shared" si="31"/>
        <v>0</v>
      </c>
      <c r="CC128" s="2207">
        <f t="shared" si="31"/>
        <v>2452.6542333333337</v>
      </c>
      <c r="CD128" s="2207">
        <f t="shared" si="31"/>
        <v>0</v>
      </c>
      <c r="CE128" s="2207">
        <f t="shared" si="31"/>
        <v>918.31859999999995</v>
      </c>
      <c r="CF128" s="2207">
        <f t="shared" si="31"/>
        <v>738.2466666666669</v>
      </c>
    </row>
    <row r="129" spans="1:84">
      <c r="B129" s="2208"/>
      <c r="C129" s="2209"/>
      <c r="D129" s="2209"/>
      <c r="E129" s="2209"/>
      <c r="F129" s="2209"/>
      <c r="G129" s="2209"/>
      <c r="H129" s="2209"/>
      <c r="I129" s="2209"/>
      <c r="J129" s="2209"/>
      <c r="K129" s="2209"/>
      <c r="L129" s="2209"/>
      <c r="M129" s="2209"/>
      <c r="N129" s="2209"/>
      <c r="O129" s="2209"/>
      <c r="P129" s="2209"/>
      <c r="Q129" s="2209"/>
      <c r="R129" s="2209"/>
      <c r="S129" s="2209"/>
      <c r="T129" s="2209"/>
      <c r="U129" s="2209"/>
      <c r="V129" s="2209"/>
      <c r="W129" s="2209"/>
      <c r="X129" s="2209"/>
      <c r="Y129" s="2209"/>
      <c r="Z129" s="2209"/>
      <c r="AA129" s="2209"/>
      <c r="AB129" s="2209"/>
      <c r="AC129" s="2209"/>
      <c r="AD129" s="2209"/>
      <c r="AE129" s="2209"/>
      <c r="AF129" s="2209"/>
      <c r="AG129" s="2209"/>
      <c r="AH129" s="2209"/>
      <c r="AI129" s="2209"/>
      <c r="AJ129" s="2209"/>
      <c r="AK129" s="2209"/>
      <c r="AL129" s="2209"/>
      <c r="AM129" s="2209"/>
      <c r="AN129" s="2209"/>
      <c r="AO129" s="2209"/>
      <c r="AP129" s="2209"/>
      <c r="AQ129" s="2209"/>
      <c r="AR129" s="2209"/>
      <c r="AS129" s="2209"/>
      <c r="AT129" s="2209"/>
      <c r="AU129" s="2209"/>
      <c r="AV129" s="2209"/>
      <c r="AW129" s="2209"/>
      <c r="AX129" s="2209"/>
      <c r="AY129" s="2209"/>
      <c r="AZ129" s="2209"/>
      <c r="BA129" s="2209"/>
      <c r="BB129" s="2209"/>
      <c r="BC129" s="2209"/>
      <c r="BD129" s="2209"/>
      <c r="BE129" s="2209"/>
      <c r="BF129" s="2209"/>
      <c r="BG129" s="2209"/>
      <c r="BH129" s="2209"/>
      <c r="BI129" s="2209"/>
      <c r="BJ129" s="2209"/>
      <c r="BK129" s="2209"/>
      <c r="BL129" s="2209"/>
      <c r="BM129" s="2209"/>
      <c r="BN129" s="2209"/>
      <c r="BO129" s="2209"/>
      <c r="BP129" s="2209"/>
      <c r="BQ129" s="2209"/>
      <c r="BR129" s="2209"/>
      <c r="BS129" s="2209"/>
      <c r="BT129" s="2209"/>
      <c r="BU129" s="2209"/>
      <c r="BV129" s="2209"/>
      <c r="BW129" s="2209"/>
      <c r="BX129" s="2209"/>
      <c r="BY129" s="2209"/>
      <c r="BZ129" s="2209"/>
      <c r="CA129" s="2209"/>
      <c r="CB129" s="2209"/>
      <c r="CC129" s="2209"/>
      <c r="CD129" s="2209"/>
      <c r="CE129" s="2209"/>
      <c r="CF129" s="2209"/>
    </row>
    <row r="130" spans="1:84">
      <c r="B130" s="2210" t="s">
        <v>1203</v>
      </c>
      <c r="C130" s="2211">
        <f>IF(C132="NO DOMICILIADO",(C14+C31+C44+C57+C70+C83)*0.3,ROUND(IF(C128&gt;0,C128/11,0),2)+C127)</f>
        <v>953.84</v>
      </c>
      <c r="D130" s="2211">
        <f t="shared" ref="D130:BO130" si="32">IF(D132="NO DOMICILIADO",(D14+D31+D44+D57+D70+D83)*0.3,ROUND(IF(D128&gt;0,D128/11,0),2)+D127)</f>
        <v>1312.81</v>
      </c>
      <c r="E130" s="2211">
        <f t="shared" si="32"/>
        <v>40.799999999999997</v>
      </c>
      <c r="F130" s="2211">
        <f t="shared" si="32"/>
        <v>172.36</v>
      </c>
      <c r="G130" s="2211">
        <f t="shared" si="32"/>
        <v>0</v>
      </c>
      <c r="H130" s="2211">
        <f t="shared" si="32"/>
        <v>757.93</v>
      </c>
      <c r="I130" s="2211">
        <f t="shared" si="32"/>
        <v>254.89</v>
      </c>
      <c r="J130" s="2211">
        <f t="shared" si="32"/>
        <v>983.04</v>
      </c>
      <c r="K130" s="2211">
        <f t="shared" si="32"/>
        <v>534.52</v>
      </c>
      <c r="L130" s="2211">
        <f t="shared" si="32"/>
        <v>239.04</v>
      </c>
      <c r="M130" s="2211">
        <f t="shared" si="32"/>
        <v>221.23</v>
      </c>
      <c r="N130" s="2211">
        <f t="shared" si="32"/>
        <v>1008.03</v>
      </c>
      <c r="O130" s="2211">
        <f t="shared" si="32"/>
        <v>243.89</v>
      </c>
      <c r="P130" s="2211">
        <f t="shared" si="32"/>
        <v>74.239999999999995</v>
      </c>
      <c r="Q130" s="2211">
        <f t="shared" si="32"/>
        <v>53.59</v>
      </c>
      <c r="R130" s="2211">
        <f t="shared" si="32"/>
        <v>231.36</v>
      </c>
      <c r="S130" s="2211">
        <f t="shared" si="32"/>
        <v>683.73</v>
      </c>
      <c r="T130" s="2211">
        <f t="shared" si="32"/>
        <v>1880.66</v>
      </c>
      <c r="U130" s="2211">
        <f t="shared" si="32"/>
        <v>1333.95</v>
      </c>
      <c r="V130" s="2211">
        <f t="shared" si="32"/>
        <v>8991.5400000000009</v>
      </c>
      <c r="W130" s="2211">
        <f t="shared" si="32"/>
        <v>25.56</v>
      </c>
      <c r="X130" s="2211">
        <f t="shared" si="32"/>
        <v>222.96</v>
      </c>
      <c r="Y130" s="2211">
        <f t="shared" si="32"/>
        <v>965.83</v>
      </c>
      <c r="Z130" s="2211">
        <f t="shared" si="32"/>
        <v>46.91</v>
      </c>
      <c r="AA130" s="2211">
        <f t="shared" si="32"/>
        <v>66.430000000000007</v>
      </c>
      <c r="AB130" s="2211">
        <f t="shared" si="32"/>
        <v>56413.08</v>
      </c>
      <c r="AC130" s="2211">
        <f t="shared" si="32"/>
        <v>59.92</v>
      </c>
      <c r="AD130" s="2211">
        <f t="shared" si="32"/>
        <v>0</v>
      </c>
      <c r="AE130" s="2211">
        <f t="shared" si="32"/>
        <v>85.12</v>
      </c>
      <c r="AF130" s="2211">
        <f t="shared" si="32"/>
        <v>0</v>
      </c>
      <c r="AG130" s="2211">
        <f t="shared" si="32"/>
        <v>23.46</v>
      </c>
      <c r="AH130" s="2211">
        <f t="shared" si="32"/>
        <v>0</v>
      </c>
      <c r="AI130" s="2211">
        <f t="shared" si="32"/>
        <v>23</v>
      </c>
      <c r="AJ130" s="2211">
        <f t="shared" si="32"/>
        <v>0</v>
      </c>
      <c r="AK130" s="2211">
        <f t="shared" si="32"/>
        <v>0</v>
      </c>
      <c r="AL130" s="2211">
        <f t="shared" si="32"/>
        <v>0</v>
      </c>
      <c r="AM130" s="2211">
        <f t="shared" si="32"/>
        <v>0.72</v>
      </c>
      <c r="AN130" s="2211">
        <f t="shared" si="32"/>
        <v>0</v>
      </c>
      <c r="AO130" s="2211">
        <f t="shared" si="32"/>
        <v>0</v>
      </c>
      <c r="AP130" s="2211">
        <f t="shared" si="32"/>
        <v>0</v>
      </c>
      <c r="AQ130" s="2211">
        <f t="shared" si="32"/>
        <v>0</v>
      </c>
      <c r="AR130" s="2211">
        <f t="shared" si="32"/>
        <v>2891.73</v>
      </c>
      <c r="AS130" s="2211">
        <f t="shared" si="32"/>
        <v>4173.68</v>
      </c>
      <c r="AT130" s="2211">
        <f t="shared" si="32"/>
        <v>2891.73</v>
      </c>
      <c r="AU130" s="2211">
        <f t="shared" si="32"/>
        <v>171.28</v>
      </c>
      <c r="AV130" s="2211">
        <f t="shared" si="32"/>
        <v>441.12</v>
      </c>
      <c r="AW130" s="2211">
        <f t="shared" si="32"/>
        <v>6591.75</v>
      </c>
      <c r="AX130" s="2211">
        <f t="shared" si="32"/>
        <v>0</v>
      </c>
      <c r="AY130" s="2211">
        <f t="shared" si="32"/>
        <v>4.25</v>
      </c>
      <c r="AZ130" s="2211">
        <f t="shared" si="32"/>
        <v>0</v>
      </c>
      <c r="BA130" s="2211">
        <f t="shared" si="32"/>
        <v>383.24</v>
      </c>
      <c r="BB130" s="2211">
        <f t="shared" si="32"/>
        <v>0</v>
      </c>
      <c r="BC130" s="2211">
        <f t="shared" si="32"/>
        <v>36.770000000000003</v>
      </c>
      <c r="BD130" s="2211">
        <f t="shared" si="32"/>
        <v>23.84</v>
      </c>
      <c r="BE130" s="2211">
        <f t="shared" si="32"/>
        <v>0</v>
      </c>
      <c r="BF130" s="2211">
        <f t="shared" si="32"/>
        <v>0</v>
      </c>
      <c r="BG130" s="2211">
        <f t="shared" si="32"/>
        <v>66.5</v>
      </c>
      <c r="BH130" s="2211">
        <f t="shared" si="32"/>
        <v>41.64</v>
      </c>
      <c r="BI130" s="2211">
        <f t="shared" si="32"/>
        <v>0</v>
      </c>
      <c r="BJ130" s="2211">
        <f t="shared" si="32"/>
        <v>113.37</v>
      </c>
      <c r="BK130" s="2211">
        <f t="shared" si="32"/>
        <v>6.52</v>
      </c>
      <c r="BL130" s="2211">
        <f t="shared" si="32"/>
        <v>1153.72</v>
      </c>
      <c r="BM130" s="2211">
        <f t="shared" si="32"/>
        <v>0</v>
      </c>
      <c r="BN130" s="2211">
        <f t="shared" si="32"/>
        <v>0</v>
      </c>
      <c r="BO130" s="2211">
        <f t="shared" si="32"/>
        <v>160.72999999999999</v>
      </c>
      <c r="BP130" s="2211">
        <f t="shared" ref="BP130:CF130" si="33">IF(BP132="NO DOMICILIADO",(BP14+BP31+BP44+BP57+BP70+BP83)*0.3,ROUND(IF(BP128&gt;0,BP128/11,0),2)+BP127)</f>
        <v>32.11</v>
      </c>
      <c r="BQ130" s="2211">
        <f t="shared" si="33"/>
        <v>0</v>
      </c>
      <c r="BR130" s="2211">
        <f t="shared" si="33"/>
        <v>0</v>
      </c>
      <c r="BS130" s="2211">
        <f t="shared" si="33"/>
        <v>117.9</v>
      </c>
      <c r="BT130" s="2211">
        <f t="shared" si="33"/>
        <v>0</v>
      </c>
      <c r="BU130" s="2211">
        <f t="shared" si="33"/>
        <v>94.01</v>
      </c>
      <c r="BV130" s="2211">
        <f t="shared" si="33"/>
        <v>0</v>
      </c>
      <c r="BW130" s="2211">
        <f t="shared" si="33"/>
        <v>0</v>
      </c>
      <c r="BX130" s="2211">
        <f t="shared" si="33"/>
        <v>226.28</v>
      </c>
      <c r="BY130" s="2212">
        <f>IF(BY132="NO DOMICILIADO",(BY14+BY31+BY44+BY57+BY70+BY83)*0.3,ROUND(IF(BY128&gt;0,BY128/11,0),2)+BY127)+2.94</f>
        <v>237.17999999999998</v>
      </c>
      <c r="BZ130" s="2211">
        <f t="shared" si="33"/>
        <v>0</v>
      </c>
      <c r="CA130" s="2211">
        <f t="shared" si="33"/>
        <v>444.23</v>
      </c>
      <c r="CB130" s="2211">
        <f t="shared" si="33"/>
        <v>0</v>
      </c>
      <c r="CC130" s="2211">
        <f t="shared" si="33"/>
        <v>222.97</v>
      </c>
      <c r="CD130" s="2211">
        <f t="shared" si="33"/>
        <v>0</v>
      </c>
      <c r="CE130" s="2212">
        <f>IF(CE132="NO DOMICILIADO",(CE14+CE31+CE44+CE57+CE70+CE83)*0.3,ROUND(IF(CE128&gt;0,CE128/11,0),2)+CE127)+1.22</f>
        <v>84.7</v>
      </c>
      <c r="CF130" s="2211">
        <f t="shared" si="33"/>
        <v>67.11</v>
      </c>
    </row>
    <row r="131" spans="1:84">
      <c r="B131" s="2210" t="s">
        <v>1204</v>
      </c>
      <c r="C131" s="2213" t="str">
        <f>+VLOOKUP(C10,'[1]022026'!$F$12:$IP$93,245,0)</f>
        <v>OK</v>
      </c>
      <c r="D131" s="2213" t="str">
        <f>+VLOOKUP(D10,'[1]022026'!$F$12:$IP$93,245,0)</f>
        <v>OK</v>
      </c>
      <c r="E131" s="2213" t="str">
        <f>+VLOOKUP(E10,'[1]022026'!$F$12:$IP$93,245,0)</f>
        <v>OK</v>
      </c>
      <c r="F131" s="2213" t="str">
        <f>+VLOOKUP(F10,'[1]022026'!$F$12:$IP$93,245,0)</f>
        <v>OK</v>
      </c>
      <c r="G131" s="2213" t="str">
        <f>+VLOOKUP(G10,'[1]022026'!$F$12:$IP$93,245,0)</f>
        <v>OK</v>
      </c>
      <c r="H131" s="2213" t="str">
        <f>+VLOOKUP(H10,'[1]022026'!$F$12:$IP$93,245,0)</f>
        <v>OK</v>
      </c>
      <c r="I131" s="2213" t="str">
        <f>+VLOOKUP(I10,'[1]022026'!$F$12:$IP$93,245,0)</f>
        <v>OK</v>
      </c>
      <c r="J131" s="2213" t="str">
        <f>+VLOOKUP(J10,'[1]022026'!$F$12:$IP$93,245,0)</f>
        <v>OK</v>
      </c>
      <c r="K131" s="2213" t="str">
        <f>+VLOOKUP(K10,'[1]022026'!$F$12:$IP$93,245,0)</f>
        <v>OK</v>
      </c>
      <c r="L131" s="2213" t="str">
        <f>+VLOOKUP(L10,'[1]022026'!$F$12:$IP$93,245,0)</f>
        <v>OK</v>
      </c>
      <c r="M131" s="2213" t="str">
        <f>+VLOOKUP(M10,'[1]022026'!$F$12:$IP$93,245,0)</f>
        <v>OK</v>
      </c>
      <c r="N131" s="2213" t="str">
        <f>+VLOOKUP(N10,'[1]022026'!$F$12:$IP$93,245,0)</f>
        <v>OK</v>
      </c>
      <c r="O131" s="2213" t="str">
        <f>+VLOOKUP(O10,'[1]022026'!$F$12:$IP$93,245,0)</f>
        <v>OK</v>
      </c>
      <c r="P131" s="2213" t="str">
        <f>+VLOOKUP(P10,'[1]022026'!$F$12:$IP$93,245,0)</f>
        <v>OK</v>
      </c>
      <c r="Q131" s="2213" t="str">
        <f>+VLOOKUP(Q10,'[1]022026'!$F$12:$IP$93,245,0)</f>
        <v>OK</v>
      </c>
      <c r="R131" s="2213" t="str">
        <f>+VLOOKUP(R10,'[1]022026'!$F$12:$IP$93,245,0)</f>
        <v>OK</v>
      </c>
      <c r="S131" s="2213" t="str">
        <f>+VLOOKUP(S10,'[1]022026'!$F$12:$IP$93,245,0)</f>
        <v>OK</v>
      </c>
      <c r="T131" s="2213" t="str">
        <f>+VLOOKUP(T10,'[1]022026'!$F$12:$IP$93,245,0)</f>
        <v>OK</v>
      </c>
      <c r="U131" s="2213" t="str">
        <f>+VLOOKUP(U10,'[1]022026'!$F$12:$IP$93,245,0)</f>
        <v>OK</v>
      </c>
      <c r="V131" s="2213" t="str">
        <f>+VLOOKUP(V10,'[1]022026'!$F$12:$IP$93,245,0)</f>
        <v>OK</v>
      </c>
      <c r="W131" s="2213" t="str">
        <f>+VLOOKUP(W10,'[1]022026'!$F$12:$IP$93,245,0)</f>
        <v>OK</v>
      </c>
      <c r="X131" s="2213" t="str">
        <f>+VLOOKUP(X10,'[1]022026'!$F$12:$IP$93,245,0)</f>
        <v>OK</v>
      </c>
      <c r="Y131" s="2213" t="str">
        <f>+VLOOKUP(Y10,'[1]022026'!$F$12:$IP$93,245,0)</f>
        <v>OK</v>
      </c>
      <c r="Z131" s="2213" t="str">
        <f>+VLOOKUP(Z10,'[1]022026'!$F$12:$IP$93,245,0)</f>
        <v>OK</v>
      </c>
      <c r="AA131" s="2213" t="str">
        <f>+VLOOKUP(AA10,'[1]022026'!$F$12:$IP$93,245,0)</f>
        <v>OK</v>
      </c>
      <c r="AB131" s="2213" t="str">
        <f>+VLOOKUP(AB10,'[1]022026'!$F$12:$IP$93,245,0)</f>
        <v>OK</v>
      </c>
      <c r="AC131" s="2213" t="str">
        <f>+VLOOKUP(AC10,'[1]022026'!$F$12:$IP$93,245,0)</f>
        <v>OK</v>
      </c>
      <c r="AD131" s="2213" t="str">
        <f>+VLOOKUP(AD10,'[1]022026'!$F$12:$IP$93,245,0)</f>
        <v>OK</v>
      </c>
      <c r="AE131" s="2213" t="str">
        <f>+VLOOKUP(AE10,'[1]022026'!$F$12:$IP$93,245,0)</f>
        <v>OK</v>
      </c>
      <c r="AF131" s="2213" t="str">
        <f>+VLOOKUP(AF10,'[1]022026'!$F$12:$IP$93,245,0)</f>
        <v>OK</v>
      </c>
      <c r="AG131" s="2213" t="str">
        <f>+VLOOKUP(AG10,'[1]022026'!$F$12:$IP$93,245,0)</f>
        <v>OK</v>
      </c>
      <c r="AH131" s="2213" t="str">
        <f>+VLOOKUP(AH10,'[1]022026'!$F$12:$IP$93,245,0)</f>
        <v>OK</v>
      </c>
      <c r="AI131" s="2213" t="str">
        <f>+VLOOKUP(AI10,'[1]022026'!$F$12:$IP$93,245,0)</f>
        <v>OK</v>
      </c>
      <c r="AJ131" s="2213" t="str">
        <f>+VLOOKUP(AJ10,'[1]022026'!$F$12:$IP$93,245,0)</f>
        <v>OK</v>
      </c>
      <c r="AK131" s="2213" t="str">
        <f>+VLOOKUP(AK10,'[1]022026'!$F$12:$IP$93,245,0)</f>
        <v>OK</v>
      </c>
      <c r="AL131" s="2213" t="str">
        <f>+VLOOKUP(AL10,'[1]022026'!$F$12:$IP$93,245,0)</f>
        <v>OK</v>
      </c>
      <c r="AM131" s="2213" t="str">
        <f>+VLOOKUP(AM10,'[1]022026'!$F$12:$IP$93,245,0)</f>
        <v>OK</v>
      </c>
      <c r="AN131" s="2213" t="str">
        <f>+VLOOKUP(AN10,'[1]022026'!$F$12:$IP$93,245,0)</f>
        <v>OK</v>
      </c>
      <c r="AO131" s="2213" t="str">
        <f>+VLOOKUP(AO10,'[1]022026'!$F$12:$IP$93,245,0)</f>
        <v>OK</v>
      </c>
      <c r="AP131" s="2213" t="str">
        <f>+VLOOKUP(AP10,'[1]022026'!$F$12:$IP$93,245,0)</f>
        <v>OK</v>
      </c>
      <c r="AQ131" s="2213" t="str">
        <f>+VLOOKUP(AQ10,'[1]022026'!$F$12:$IP$93,245,0)</f>
        <v>OK</v>
      </c>
      <c r="AR131" s="2213" t="str">
        <f>+VLOOKUP(AR10,'[1]022026'!$F$12:$IP$93,245,0)</f>
        <v>OK</v>
      </c>
      <c r="AS131" s="2213" t="str">
        <f>+VLOOKUP(AS10,'[1]022026'!$F$12:$IP$93,245,0)</f>
        <v>OK</v>
      </c>
      <c r="AT131" s="2213" t="str">
        <f>+VLOOKUP(AT10,'[1]022026'!$F$12:$IP$93,245,0)</f>
        <v>OK</v>
      </c>
      <c r="AU131" s="2213" t="str">
        <f>+VLOOKUP(AU10,'[1]022026'!$F$12:$IP$93,245,0)</f>
        <v>OK</v>
      </c>
      <c r="AV131" s="2213" t="str">
        <f>+VLOOKUP(AV10,'[1]022026'!$F$12:$IP$93,245,0)</f>
        <v>OK</v>
      </c>
      <c r="AW131" s="2213" t="str">
        <f>+VLOOKUP(AW10,'[1]022026'!$F$12:$IP$93,245,0)</f>
        <v>OK</v>
      </c>
      <c r="AX131" s="2213" t="str">
        <f>+VLOOKUP(AX10,'[1]022026'!$F$12:$IP$93,245,0)</f>
        <v>OK</v>
      </c>
      <c r="AY131" s="2213" t="str">
        <f>+VLOOKUP(AY10,'[1]022026'!$F$12:$IP$93,245,0)</f>
        <v>OK</v>
      </c>
      <c r="AZ131" s="2213" t="str">
        <f>+VLOOKUP(AZ10,'[1]022026'!$F$12:$IP$93,245,0)</f>
        <v>OK</v>
      </c>
      <c r="BA131" s="2213" t="str">
        <f>+VLOOKUP(BA10,'[1]022026'!$F$12:$IP$93,245,0)</f>
        <v>OK</v>
      </c>
      <c r="BB131" s="2213" t="str">
        <f>+VLOOKUP(BB10,'[1]022026'!$F$12:$IP$93,245,0)</f>
        <v>OK</v>
      </c>
      <c r="BC131" s="2213" t="str">
        <f>+VLOOKUP(BC10,'[1]022026'!$F$12:$IP$93,245,0)</f>
        <v>OK</v>
      </c>
      <c r="BD131" s="2213" t="str">
        <f>+VLOOKUP(BD10,'[1]022026'!$F$12:$IP$93,245,0)</f>
        <v>OK</v>
      </c>
      <c r="BE131" s="2213" t="str">
        <f>+VLOOKUP(BE10,'[1]022026'!$F$12:$IP$93,245,0)</f>
        <v>OK</v>
      </c>
      <c r="BF131" s="2213" t="str">
        <f>+VLOOKUP(BF10,'[1]022026'!$F$12:$IP$93,245,0)</f>
        <v>OK</v>
      </c>
      <c r="BG131" s="2213" t="str">
        <f>+VLOOKUP(BG10,'[1]022026'!$F$12:$IP$93,245,0)</f>
        <v>OK</v>
      </c>
      <c r="BH131" s="2213" t="str">
        <f>+VLOOKUP(BH10,'[1]022026'!$F$12:$IP$93,245,0)</f>
        <v>OK</v>
      </c>
      <c r="BI131" s="2213" t="str">
        <f>+VLOOKUP(BI10,'[1]022026'!$F$12:$IP$93,245,0)</f>
        <v>OK</v>
      </c>
      <c r="BJ131" s="2213" t="str">
        <f>+VLOOKUP(BJ10,'[1]022026'!$F$12:$IP$93,245,0)</f>
        <v>OK</v>
      </c>
      <c r="BK131" s="2213" t="str">
        <f>+VLOOKUP(BK10,'[1]022026'!$F$12:$IP$93,245,0)</f>
        <v>OK</v>
      </c>
      <c r="BL131" s="2213" t="str">
        <f>+VLOOKUP(BL10,'[1]022026'!$F$12:$IP$93,245,0)</f>
        <v>OK</v>
      </c>
      <c r="BM131" s="2213" t="str">
        <f>+VLOOKUP(BM10,'[1]022026'!$F$12:$IP$93,245,0)</f>
        <v>OK</v>
      </c>
      <c r="BN131" s="2213" t="str">
        <f>+VLOOKUP(BN10,'[1]022026'!$F$12:$IP$93,245,0)</f>
        <v>OK</v>
      </c>
      <c r="BO131" s="2213" t="str">
        <f>+VLOOKUP(BO10,'[1]022026'!$F$12:$IP$93,245,0)</f>
        <v>OK</v>
      </c>
      <c r="BP131" s="2213" t="str">
        <f>+VLOOKUP(BP10,'[1]022026'!$F$12:$IP$93,245,0)</f>
        <v>OK</v>
      </c>
      <c r="BQ131" s="2213" t="str">
        <f>+VLOOKUP(BQ10,'[1]022026'!$F$12:$IP$93,245,0)</f>
        <v>OK</v>
      </c>
      <c r="BR131" s="2213" t="str">
        <f>+VLOOKUP(BR10,'[1]022026'!$F$12:$IP$93,245,0)</f>
        <v>OK</v>
      </c>
      <c r="BS131" s="2213" t="str">
        <f>+VLOOKUP(BS10,'[1]022026'!$F$12:$IP$93,245,0)</f>
        <v>OK</v>
      </c>
      <c r="BT131" s="2213" t="str">
        <f>+VLOOKUP(BT10,'[1]022026'!$F$12:$IP$93,245,0)</f>
        <v>OK</v>
      </c>
      <c r="BU131" s="2213" t="str">
        <f>+VLOOKUP(BU10,'[1]022026'!$F$12:$IP$93,245,0)</f>
        <v>OK</v>
      </c>
      <c r="BV131" s="2213" t="str">
        <f>+VLOOKUP(BV10,'[1]022026'!$F$12:$IP$93,245,0)</f>
        <v>OK</v>
      </c>
      <c r="BW131" s="2213" t="str">
        <f>+VLOOKUP(BW10,'[1]022026'!$F$12:$IP$93,245,0)</f>
        <v>OK</v>
      </c>
      <c r="BX131" s="2213" t="str">
        <f>+VLOOKUP(BX10,'[1]022026'!$F$12:$IP$93,245,0)</f>
        <v>OK</v>
      </c>
      <c r="BY131" s="2213" t="str">
        <f>+VLOOKUP(BY10,'[1]022026'!$F$12:$IP$93,245,0)</f>
        <v>OK</v>
      </c>
      <c r="BZ131" s="2213" t="str">
        <f>+VLOOKUP(BZ10,'[1]022026'!$F$12:$IP$93,245,0)</f>
        <v>OK</v>
      </c>
      <c r="CA131" s="2213" t="str">
        <f>+VLOOKUP(CA10,'[1]022026'!$F$12:$IP$93,245,0)</f>
        <v>OK</v>
      </c>
      <c r="CB131" s="2213" t="str">
        <f>+VLOOKUP(CB10,'[1]022026'!$F$12:$IP$93,245,0)</f>
        <v>OK</v>
      </c>
      <c r="CC131" s="2213" t="str">
        <f>+VLOOKUP(CC10,'[1]022026'!$F$12:$IP$93,245,0)</f>
        <v>OK</v>
      </c>
      <c r="CD131" s="2213" t="str">
        <f>+VLOOKUP(CD10,'[1]022026'!$F$12:$IP$93,245,0)</f>
        <v>OK</v>
      </c>
      <c r="CE131" s="2213" t="str">
        <f>+VLOOKUP(CE10,'[1]022026'!$F$12:$IP$93,245,0)</f>
        <v>OK</v>
      </c>
      <c r="CF131" s="2213" t="str">
        <f>+VLOOKUP(CF10,'[1]022026'!$F$12:$IP$93,245,0)</f>
        <v>OK</v>
      </c>
    </row>
    <row r="132" spans="1:84">
      <c r="B132" s="2210" t="s">
        <v>1205</v>
      </c>
      <c r="C132" s="2214">
        <f>VLOOKUP(C10,'[1]022026'!$F$12:$AI$93,30,0)</f>
        <v>0</v>
      </c>
      <c r="D132" s="2214">
        <f>VLOOKUP(D10,'[1]022026'!$F$12:$AI$93,30,0)</f>
        <v>0</v>
      </c>
      <c r="E132" s="2214">
        <f>VLOOKUP(E10,'[1]022026'!$F$12:$AI$93,30,0)</f>
        <v>0</v>
      </c>
      <c r="F132" s="2214">
        <f>VLOOKUP(F10,'[1]022026'!$F$12:$AI$93,30,0)</f>
        <v>0</v>
      </c>
      <c r="G132" s="2214">
        <f>VLOOKUP(G10,'[1]022026'!$F$12:$AI$93,30,0)</f>
        <v>0</v>
      </c>
      <c r="H132" s="2214">
        <f>VLOOKUP(H10,'[1]022026'!$F$12:$AI$93,30,0)</f>
        <v>0</v>
      </c>
      <c r="I132" s="2214">
        <f>VLOOKUP(I10,'[1]022026'!$F$12:$AI$93,30,0)</f>
        <v>0</v>
      </c>
      <c r="J132" s="2214">
        <f>VLOOKUP(J10,'[1]022026'!$F$12:$AI$93,30,0)</f>
        <v>0</v>
      </c>
      <c r="K132" s="2214">
        <f>VLOOKUP(K10,'[1]022026'!$F$12:$AI$93,30,0)</f>
        <v>0</v>
      </c>
      <c r="L132" s="2214">
        <f>VLOOKUP(L10,'[1]022026'!$F$12:$AI$93,30,0)</f>
        <v>0</v>
      </c>
      <c r="M132" s="2214">
        <f>VLOOKUP(M10,'[1]022026'!$F$12:$AI$93,30,0)</f>
        <v>0</v>
      </c>
      <c r="N132" s="2214">
        <f>VLOOKUP(N10,'[1]022026'!$F$12:$AI$93,30,0)</f>
        <v>0</v>
      </c>
      <c r="O132" s="2214">
        <f>VLOOKUP(O10,'[1]022026'!$F$12:$AI$93,30,0)</f>
        <v>0</v>
      </c>
      <c r="P132" s="2214">
        <f>VLOOKUP(P10,'[1]022026'!$F$12:$AI$93,30,0)</f>
        <v>0</v>
      </c>
      <c r="Q132" s="2214">
        <f>VLOOKUP(Q10,'[1]022026'!$F$12:$AI$93,30,0)</f>
        <v>0</v>
      </c>
      <c r="R132" s="2214">
        <f>VLOOKUP(R10,'[1]022026'!$F$12:$AI$93,30,0)</f>
        <v>0</v>
      </c>
      <c r="S132" s="2214">
        <f>VLOOKUP(S10,'[1]022026'!$F$12:$AI$93,30,0)</f>
        <v>0</v>
      </c>
      <c r="T132" s="2214">
        <f>VLOOKUP(T10,'[1]022026'!$F$12:$AI$93,30,0)</f>
        <v>0</v>
      </c>
      <c r="U132" s="2214">
        <f>VLOOKUP(U10,'[1]022026'!$F$12:$AI$93,30,0)</f>
        <v>0</v>
      </c>
      <c r="V132" s="2214">
        <f>VLOOKUP(V10,'[1]022026'!$F$12:$AI$93,30,0)</f>
        <v>0</v>
      </c>
      <c r="W132" s="2214">
        <f>VLOOKUP(W10,'[1]022026'!$F$12:$AI$93,30,0)</f>
        <v>0</v>
      </c>
      <c r="X132" s="2214">
        <f>VLOOKUP(X10,'[1]022026'!$F$12:$AI$93,30,0)</f>
        <v>0</v>
      </c>
      <c r="Y132" s="2214">
        <f>VLOOKUP(Y10,'[1]022026'!$F$12:$AI$93,30,0)</f>
        <v>0</v>
      </c>
      <c r="Z132" s="2214">
        <f>VLOOKUP(Z10,'[1]022026'!$F$12:$AI$93,30,0)</f>
        <v>0</v>
      </c>
      <c r="AA132" s="2214">
        <f>VLOOKUP(AA10,'[1]022026'!$F$12:$AI$93,30,0)</f>
        <v>0</v>
      </c>
      <c r="AB132" s="2214">
        <f>VLOOKUP(AB10,'[1]022026'!$F$12:$AI$93,30,0)</f>
        <v>0</v>
      </c>
      <c r="AC132" s="2214">
        <f>VLOOKUP(AC10,'[1]022026'!$F$12:$AI$93,30,0)</f>
        <v>0</v>
      </c>
      <c r="AD132" s="2214">
        <f>VLOOKUP(AD10,'[1]022026'!$F$12:$AI$93,30,0)</f>
        <v>0</v>
      </c>
      <c r="AE132" s="2214">
        <f>VLOOKUP(AE10,'[1]022026'!$F$12:$AI$93,30,0)</f>
        <v>0</v>
      </c>
      <c r="AF132" s="2214">
        <f>VLOOKUP(AF10,'[1]022026'!$F$12:$AI$93,30,0)</f>
        <v>0</v>
      </c>
      <c r="AG132" s="2214">
        <f>VLOOKUP(AG10,'[1]022026'!$F$12:$AI$93,30,0)</f>
        <v>0</v>
      </c>
      <c r="AH132" s="2214">
        <f>VLOOKUP(AH10,'[1]022026'!$F$12:$AI$93,30,0)</f>
        <v>0</v>
      </c>
      <c r="AI132" s="2214">
        <f>VLOOKUP(AI10,'[1]022026'!$F$12:$AI$93,30,0)</f>
        <v>0</v>
      </c>
      <c r="AJ132" s="2214">
        <f>VLOOKUP(AJ10,'[1]022026'!$F$12:$AI$93,30,0)</f>
        <v>0</v>
      </c>
      <c r="AK132" s="2214">
        <f>VLOOKUP(AK10,'[1]022026'!$F$12:$AI$93,30,0)</f>
        <v>0</v>
      </c>
      <c r="AL132" s="2214">
        <f>VLOOKUP(AL10,'[1]022026'!$F$12:$AI$93,30,0)</f>
        <v>0</v>
      </c>
      <c r="AM132" s="2214">
        <f>VLOOKUP(AM10,'[1]022026'!$F$12:$AI$93,30,0)</f>
        <v>0</v>
      </c>
      <c r="AN132" s="2214">
        <f>VLOOKUP(AN10,'[1]022026'!$F$12:$AI$93,30,0)</f>
        <v>0</v>
      </c>
      <c r="AO132" s="2214">
        <f>VLOOKUP(AO10,'[1]022026'!$F$12:$AI$93,30,0)</f>
        <v>0</v>
      </c>
      <c r="AP132" s="2214">
        <f>VLOOKUP(AP10,'[1]022026'!$F$12:$AI$93,30,0)</f>
        <v>0</v>
      </c>
      <c r="AQ132" s="2214">
        <f>VLOOKUP(AQ10,'[1]022026'!$F$12:$AI$93,30,0)</f>
        <v>0</v>
      </c>
      <c r="AR132" s="2214">
        <f>VLOOKUP(AR10,'[1]022026'!$F$12:$AI$93,30,0)</f>
        <v>0</v>
      </c>
      <c r="AS132" s="2214">
        <f>VLOOKUP(AS10,'[1]022026'!$F$12:$AI$93,30,0)</f>
        <v>0</v>
      </c>
      <c r="AT132" s="2214">
        <f>VLOOKUP(AT10,'[1]022026'!$F$12:$AI$93,30,0)</f>
        <v>0</v>
      </c>
      <c r="AU132" s="2214">
        <f>VLOOKUP(AU10,'[1]022026'!$F$12:$AI$93,30,0)</f>
        <v>0</v>
      </c>
      <c r="AV132" s="2214">
        <f>VLOOKUP(AV10,'[1]022026'!$F$12:$AI$93,30,0)</f>
        <v>0</v>
      </c>
      <c r="AW132" s="2214" t="str">
        <f>VLOOKUP(AW10,'[1]022026'!$F$12:$AI$93,30,0)</f>
        <v>NO DOMICILIADO</v>
      </c>
      <c r="AX132" s="2214">
        <f>VLOOKUP(AX10,'[1]022026'!$F$12:$AI$93,30,0)</f>
        <v>0</v>
      </c>
      <c r="AY132" s="2214">
        <f>VLOOKUP(AY10,'[1]022026'!$F$12:$AI$93,30,0)</f>
        <v>0</v>
      </c>
      <c r="AZ132" s="2214">
        <f>VLOOKUP(AZ10,'[1]022026'!$F$12:$AI$93,30,0)</f>
        <v>0</v>
      </c>
      <c r="BA132" s="2214">
        <f>VLOOKUP(BA10,'[1]022026'!$F$12:$AI$93,30,0)</f>
        <v>0</v>
      </c>
      <c r="BB132" s="2214">
        <f>VLOOKUP(BB10,'[1]022026'!$F$12:$AI$93,30,0)</f>
        <v>0</v>
      </c>
      <c r="BC132" s="2214">
        <f>VLOOKUP(BC10,'[1]022026'!$F$12:$AI$93,30,0)</f>
        <v>0</v>
      </c>
      <c r="BD132" s="2214">
        <f>VLOOKUP(BD10,'[1]022026'!$F$12:$AI$93,30,0)</f>
        <v>0</v>
      </c>
      <c r="BE132" s="2214">
        <f>VLOOKUP(BE10,'[1]022026'!$F$12:$AI$93,30,0)</f>
        <v>0</v>
      </c>
      <c r="BF132" s="2214">
        <f>VLOOKUP(BF10,'[1]022026'!$F$12:$AI$93,30,0)</f>
        <v>0</v>
      </c>
      <c r="BG132" s="2214">
        <f>VLOOKUP(BG10,'[1]022026'!$F$12:$AI$93,30,0)</f>
        <v>0</v>
      </c>
      <c r="BH132" s="2214">
        <f>VLOOKUP(BH10,'[1]022026'!$F$12:$AI$93,30,0)</f>
        <v>0</v>
      </c>
      <c r="BI132" s="2214">
        <f>VLOOKUP(BI10,'[1]022026'!$F$12:$AI$93,30,0)</f>
        <v>0</v>
      </c>
      <c r="BJ132" s="2214">
        <f>VLOOKUP(BJ10,'[1]022026'!$F$12:$AI$93,30,0)</f>
        <v>0</v>
      </c>
      <c r="BK132" s="2214">
        <f>VLOOKUP(BK10,'[1]022026'!$F$12:$AI$93,30,0)</f>
        <v>0</v>
      </c>
      <c r="BL132" s="2214">
        <f>VLOOKUP(BL10,'[1]022026'!$F$12:$AI$93,30,0)</f>
        <v>0</v>
      </c>
      <c r="BM132" s="2214">
        <f>VLOOKUP(BM10,'[1]022026'!$F$12:$AI$93,30,0)</f>
        <v>0</v>
      </c>
      <c r="BN132" s="2214">
        <f>VLOOKUP(BN10,'[1]022026'!$F$12:$AI$93,30,0)</f>
        <v>0</v>
      </c>
      <c r="BO132" s="2214">
        <f>VLOOKUP(BO10,'[1]022026'!$F$12:$AI$93,30,0)</f>
        <v>0</v>
      </c>
      <c r="BP132" s="2214">
        <f>VLOOKUP(BP10,'[1]022026'!$F$12:$AI$93,30,0)</f>
        <v>0</v>
      </c>
      <c r="BQ132" s="2214">
        <f>VLOOKUP(BQ10,'[1]022026'!$F$12:$AI$93,30,0)</f>
        <v>0</v>
      </c>
      <c r="BR132" s="2214">
        <f>VLOOKUP(BR10,'[1]022026'!$F$12:$AI$93,30,0)</f>
        <v>0</v>
      </c>
      <c r="BS132" s="2214">
        <f>VLOOKUP(BS10,'[1]022026'!$F$12:$AI$93,30,0)</f>
        <v>0</v>
      </c>
      <c r="BT132" s="2214">
        <f>VLOOKUP(BT10,'[1]022026'!$F$12:$AI$93,30,0)</f>
        <v>0</v>
      </c>
      <c r="BU132" s="2214">
        <f>VLOOKUP(BU10,'[1]022026'!$F$12:$AI$93,30,0)</f>
        <v>0</v>
      </c>
      <c r="BV132" s="2214">
        <f>VLOOKUP(BV10,'[1]022026'!$F$12:$AI$93,30,0)</f>
        <v>0</v>
      </c>
      <c r="BW132" s="2214">
        <f>VLOOKUP(BW10,'[1]022026'!$F$12:$AI$93,30,0)</f>
        <v>0</v>
      </c>
      <c r="BX132" s="2214">
        <f>VLOOKUP(BX10,'[1]022026'!$F$12:$AI$93,30,0)</f>
        <v>0</v>
      </c>
      <c r="BY132" s="2214">
        <f>VLOOKUP(BY10,'[1]022026'!$F$12:$AI$93,30,0)</f>
        <v>0</v>
      </c>
      <c r="BZ132" s="2214">
        <f>VLOOKUP(BZ10,'[1]022026'!$F$12:$AI$93,30,0)</f>
        <v>0</v>
      </c>
      <c r="CA132" s="2214">
        <f>VLOOKUP(CA10,'[1]022026'!$F$12:$AI$93,30,0)</f>
        <v>0</v>
      </c>
      <c r="CB132" s="2214">
        <f>VLOOKUP(CB10,'[1]022026'!$F$12:$AI$93,30,0)</f>
        <v>0</v>
      </c>
      <c r="CC132" s="2214">
        <f>VLOOKUP(CC10,'[1]022026'!$F$12:$AI$93,30,0)</f>
        <v>0</v>
      </c>
      <c r="CD132" s="2214">
        <f>VLOOKUP(CD10,'[1]022026'!$F$12:$AI$93,30,0)</f>
        <v>0</v>
      </c>
      <c r="CE132" s="2214">
        <f>VLOOKUP(CE10,'[1]022026'!$F$12:$AI$93,30,0)</f>
        <v>0</v>
      </c>
      <c r="CF132" s="2214">
        <f>VLOOKUP(CF10,'[1]022026'!$F$12:$AI$93,30,0)</f>
        <v>0</v>
      </c>
    </row>
    <row r="133" spans="1:84">
      <c r="A133" s="2215" t="str" cm="1">
        <f t="array" ref="A133">IF(SUM(ABS(C133:AAC133))&gt;0,"ALERTA","OK")</f>
        <v>OK</v>
      </c>
      <c r="B133" s="2210" t="s">
        <v>1206</v>
      </c>
      <c r="C133" s="2015">
        <f>IF(C132="NO DOMICILIADO",VLOOKUP(C10,'[1]022026'!$F$12:$FN$93,165,0)-C130,0)</f>
        <v>0</v>
      </c>
      <c r="D133" s="2015">
        <f>IF(D132="NO DOMICILIADO",VLOOKUP(D10,'[1]022026'!$F$12:$FN$93,165,0)-D130,0)</f>
        <v>0</v>
      </c>
      <c r="E133" s="2015">
        <f>IF(E132="NO DOMICILIADO",VLOOKUP(E10,'[1]022026'!$F$12:$FN$93,165,0)-E130,0)</f>
        <v>0</v>
      </c>
      <c r="F133" s="2015">
        <f>IF(F132="NO DOMICILIADO",VLOOKUP(F10,'[1]022026'!$F$12:$FN$93,165,0)-F130,0)</f>
        <v>0</v>
      </c>
      <c r="G133" s="2015">
        <f>IF(G132="NO DOMICILIADO",VLOOKUP(G10,'[1]022026'!$F$12:$FN$93,165,0)-G130,0)</f>
        <v>0</v>
      </c>
      <c r="H133" s="2015">
        <f>IF(H132="NO DOMICILIADO",VLOOKUP(H10,'[1]022026'!$F$12:$FN$93,165,0)-H130,0)</f>
        <v>0</v>
      </c>
      <c r="I133" s="2015">
        <f>IF(I132="NO DOMICILIADO",VLOOKUP(I10,'[1]022026'!$F$12:$FN$93,165,0)-I130,0)</f>
        <v>0</v>
      </c>
      <c r="J133" s="2015">
        <f>IF(J132="NO DOMICILIADO",VLOOKUP(J10,'[1]022026'!$F$12:$FN$93,165,0)-J130,0)</f>
        <v>0</v>
      </c>
      <c r="K133" s="2015">
        <f>IF(K132="NO DOMICILIADO",VLOOKUP(K10,'[1]022026'!$F$12:$FN$93,165,0)-K130,0)</f>
        <v>0</v>
      </c>
      <c r="L133" s="2015">
        <f>IF(L132="NO DOMICILIADO",VLOOKUP(L10,'[1]022026'!$F$12:$FN$93,165,0)-L130,0)</f>
        <v>0</v>
      </c>
      <c r="M133" s="2015">
        <f>IF(M132="NO DOMICILIADO",VLOOKUP(M10,'[1]022026'!$F$12:$FN$93,165,0)-M130,0)</f>
        <v>0</v>
      </c>
      <c r="N133" s="2015">
        <f>IF(N132="NO DOMICILIADO",VLOOKUP(N10,'[1]022026'!$F$12:$FN$93,165,0)-N130,0)</f>
        <v>0</v>
      </c>
      <c r="O133" s="2015">
        <f>IF(O132="NO DOMICILIADO",VLOOKUP(O10,'[1]022026'!$F$12:$FN$93,165,0)-O130,0)</f>
        <v>0</v>
      </c>
      <c r="P133" s="2015">
        <f>IF(P132="NO DOMICILIADO",VLOOKUP(P10,'[1]022026'!$F$12:$FN$93,165,0)-P130,0)</f>
        <v>0</v>
      </c>
      <c r="Q133" s="2015">
        <f>IF(Q132="NO DOMICILIADO",VLOOKUP(Q10,'[1]022026'!$F$12:$FN$93,165,0)-Q130,0)</f>
        <v>0</v>
      </c>
      <c r="R133" s="2015">
        <f>IF(R132="NO DOMICILIADO",VLOOKUP(R10,'[1]022026'!$F$12:$FN$93,165,0)-R130,0)</f>
        <v>0</v>
      </c>
      <c r="S133" s="2015">
        <f>IF(S132="NO DOMICILIADO",VLOOKUP(S10,'[1]022026'!$F$12:$FN$93,165,0)-S130,0)</f>
        <v>0</v>
      </c>
      <c r="T133" s="2015">
        <f>IF(T132="NO DOMICILIADO",VLOOKUP(T10,'[1]022026'!$F$12:$FN$93,165,0)-T130,0)</f>
        <v>0</v>
      </c>
      <c r="U133" s="2015">
        <f>IF(U132="NO DOMICILIADO",VLOOKUP(U10,'[1]022026'!$F$12:$FN$93,165,0)-U130,0)</f>
        <v>0</v>
      </c>
      <c r="V133" s="2015">
        <f>IF(V132="NO DOMICILIADO",VLOOKUP(V10,'[1]022026'!$F$12:$FN$93,165,0)-V130,0)</f>
        <v>0</v>
      </c>
      <c r="W133" s="2015">
        <f>IF(W132="NO DOMICILIADO",VLOOKUP(W10,'[1]022026'!$F$12:$FN$93,165,0)-W130,0)</f>
        <v>0</v>
      </c>
      <c r="X133" s="2015">
        <f>IF(X132="NO DOMICILIADO",VLOOKUP(X10,'[1]022026'!$F$12:$FN$93,165,0)-X130,0)</f>
        <v>0</v>
      </c>
      <c r="Y133" s="2015">
        <f>IF(Y132="NO DOMICILIADO",VLOOKUP(Y10,'[1]022026'!$F$12:$FN$93,165,0)-Y130,0)</f>
        <v>0</v>
      </c>
      <c r="Z133" s="2015">
        <f>IF(Z132="NO DOMICILIADO",VLOOKUP(Z10,'[1]022026'!$F$12:$FN$93,165,0)-Z130,0)</f>
        <v>0</v>
      </c>
      <c r="AA133" s="2015">
        <f>IF(AA132="NO DOMICILIADO",VLOOKUP(AA10,'[1]022026'!$F$12:$FN$93,165,0)-AA130,0)</f>
        <v>0</v>
      </c>
      <c r="AB133" s="2015">
        <f>IF(AB132="NO DOMICILIADO",VLOOKUP(AB10,'[1]022026'!$F$12:$FN$93,165,0)-AB130,0)</f>
        <v>0</v>
      </c>
      <c r="AC133" s="2015">
        <f>IF(AC132="NO DOMICILIADO",VLOOKUP(AC10,'[1]022026'!$F$12:$FN$93,165,0)-AC130,0)</f>
        <v>0</v>
      </c>
      <c r="AD133" s="2015">
        <f>IF(AD132="NO DOMICILIADO",VLOOKUP(AD10,'[1]022026'!$F$12:$FN$93,165,0)-AD130,0)</f>
        <v>0</v>
      </c>
      <c r="AE133" s="2015">
        <f>IF(AE132="NO DOMICILIADO",VLOOKUP(AE10,'[1]022026'!$F$12:$FN$93,165,0)-AE130,0)</f>
        <v>0</v>
      </c>
      <c r="AF133" s="2015">
        <f>IF(AF132="NO DOMICILIADO",VLOOKUP(AF10,'[1]022026'!$F$12:$FN$93,165,0)-AF130,0)</f>
        <v>0</v>
      </c>
      <c r="AG133" s="2015">
        <f>IF(AG132="NO DOMICILIADO",VLOOKUP(AG10,'[1]022026'!$F$12:$FN$93,165,0)-AG130,0)</f>
        <v>0</v>
      </c>
      <c r="AH133" s="2015">
        <f>IF(AH132="NO DOMICILIADO",VLOOKUP(AH10,'[1]022026'!$F$12:$FN$93,165,0)-AH130,0)</f>
        <v>0</v>
      </c>
      <c r="AI133" s="2015">
        <f>IF(AI132="NO DOMICILIADO",VLOOKUP(AI10,'[1]022026'!$F$12:$FN$93,165,0)-AI130,0)</f>
        <v>0</v>
      </c>
      <c r="AJ133" s="2015">
        <f>IF(AJ132="NO DOMICILIADO",VLOOKUP(AJ10,'[1]022026'!$F$12:$FN$93,165,0)-AJ130,0)</f>
        <v>0</v>
      </c>
      <c r="AK133" s="2015">
        <f>IF(AK132="NO DOMICILIADO",VLOOKUP(AK10,'[1]022026'!$F$12:$FN$93,165,0)-AK130,0)</f>
        <v>0</v>
      </c>
      <c r="AL133" s="2015">
        <f>IF(AL132="NO DOMICILIADO",VLOOKUP(AL10,'[1]022026'!$F$12:$FN$93,165,0)-AL130,0)</f>
        <v>0</v>
      </c>
      <c r="AM133" s="2015">
        <f>IF(AM132="NO DOMICILIADO",VLOOKUP(AM10,'[1]022026'!$F$12:$FN$93,165,0)-AM130,0)</f>
        <v>0</v>
      </c>
      <c r="AN133" s="2015">
        <f>IF(AN132="NO DOMICILIADO",VLOOKUP(AN10,'[1]022026'!$F$12:$FN$93,165,0)-AN130,0)</f>
        <v>0</v>
      </c>
      <c r="AO133" s="2015">
        <f>IF(AO132="NO DOMICILIADO",VLOOKUP(AO10,'[1]022026'!$F$12:$FN$93,165,0)-AO130,0)</f>
        <v>0</v>
      </c>
      <c r="AP133" s="2015">
        <f>IF(AP132="NO DOMICILIADO",VLOOKUP(AP10,'[1]022026'!$F$12:$FN$93,165,0)-AP130,0)</f>
        <v>0</v>
      </c>
      <c r="AQ133" s="2015">
        <f>IF(AQ132="NO DOMICILIADO",VLOOKUP(AQ10,'[1]022026'!$F$12:$FN$93,165,0)-AQ130,0)</f>
        <v>0</v>
      </c>
      <c r="AR133" s="2015">
        <f>IF(AR132="NO DOMICILIADO",VLOOKUP(AR10,'[1]022026'!$F$12:$FN$93,165,0)-AR130,0)</f>
        <v>0</v>
      </c>
      <c r="AS133" s="2015">
        <f>IF(AS132="NO DOMICILIADO",VLOOKUP(AS10,'[1]022026'!$F$12:$FN$93,165,0)-AS130,0)</f>
        <v>0</v>
      </c>
      <c r="AT133" s="2015">
        <f>IF(AT132="NO DOMICILIADO",VLOOKUP(AT10,'[1]022026'!$F$12:$FN$93,165,0)-AT130,0)</f>
        <v>0</v>
      </c>
      <c r="AU133" s="2015">
        <f>IF(AU132="NO DOMICILIADO",VLOOKUP(AU10,'[1]022026'!$F$12:$FN$93,165,0)-AU130,0)</f>
        <v>0</v>
      </c>
      <c r="AV133" s="2015">
        <f>IF(AV132="NO DOMICILIADO",VLOOKUP(AV10,'[1]022026'!$F$12:$FN$93,165,0)-AV130,0)</f>
        <v>0</v>
      </c>
      <c r="AW133" s="2015">
        <f>IF(AW132="NO DOMICILIADO",VLOOKUP(AW10,'[1]022026'!$F$12:$FN$93,165,0)-AW130,0)</f>
        <v>0</v>
      </c>
      <c r="AX133" s="2015">
        <f>IF(AX132="NO DOMICILIADO",VLOOKUP(AX10,'[1]022026'!$F$12:$FN$93,165,0)-AX130,0)</f>
        <v>0</v>
      </c>
      <c r="AY133" s="2015">
        <f>IF(AY132="NO DOMICILIADO",VLOOKUP(AY10,'[1]022026'!$F$12:$FN$93,165,0)-AY130,0)</f>
        <v>0</v>
      </c>
      <c r="AZ133" s="2015">
        <f>IF(AZ132="NO DOMICILIADO",VLOOKUP(AZ10,'[1]022026'!$F$12:$FN$93,165,0)-AZ130,0)</f>
        <v>0</v>
      </c>
      <c r="BA133" s="2015">
        <f>IF(BA132="NO DOMICILIADO",VLOOKUP(BA10,'[1]022026'!$F$12:$FN$93,165,0)-BA130,0)</f>
        <v>0</v>
      </c>
      <c r="BB133" s="2015">
        <f>IF(BB132="NO DOMICILIADO",VLOOKUP(BB10,'[1]022026'!$F$12:$FN$93,165,0)-BB130,0)</f>
        <v>0</v>
      </c>
      <c r="BC133" s="2015">
        <f>IF(BC132="NO DOMICILIADO",VLOOKUP(BC10,'[1]022026'!$F$12:$FN$93,165,0)-BC130,0)</f>
        <v>0</v>
      </c>
      <c r="BD133" s="2015">
        <f>IF(BD132="NO DOMICILIADO",VLOOKUP(BD10,'[1]022026'!$F$12:$FN$93,165,0)-BD130,0)</f>
        <v>0</v>
      </c>
      <c r="BE133" s="2015">
        <f>IF(BE132="NO DOMICILIADO",VLOOKUP(BE10,'[1]022026'!$F$12:$FN$93,165,0)-BE130,0)</f>
        <v>0</v>
      </c>
      <c r="BF133" s="2015">
        <f>IF(BF132="NO DOMICILIADO",VLOOKUP(BF10,'[1]022026'!$F$12:$FN$93,165,0)-BF130,0)</f>
        <v>0</v>
      </c>
      <c r="BG133" s="2015">
        <f>IF(BG132="NO DOMICILIADO",VLOOKUP(BG10,'[1]022026'!$F$12:$FN$93,165,0)-BG130,0)</f>
        <v>0</v>
      </c>
      <c r="BH133" s="2015">
        <f>IF(BH132="NO DOMICILIADO",VLOOKUP(BH10,'[1]022026'!$F$12:$FN$93,165,0)-BH130,0)</f>
        <v>0</v>
      </c>
      <c r="BI133" s="2015">
        <f>IF(BI132="NO DOMICILIADO",VLOOKUP(BI10,'[1]022026'!$F$12:$FN$93,165,0)-BI130,0)</f>
        <v>0</v>
      </c>
      <c r="BJ133" s="2015">
        <f>IF(BJ132="NO DOMICILIADO",VLOOKUP(BJ10,'[1]022026'!$F$12:$FN$93,165,0)-BJ130,0)</f>
        <v>0</v>
      </c>
      <c r="BK133" s="2015">
        <f>IF(BK132="NO DOMICILIADO",VLOOKUP(BK10,'[1]022026'!$F$12:$FN$93,165,0)-BK130,0)</f>
        <v>0</v>
      </c>
      <c r="BL133" s="2015">
        <f>IF(BL132="NO DOMICILIADO",VLOOKUP(BL10,'[1]022026'!$F$12:$FN$93,165,0)-BL130,0)</f>
        <v>0</v>
      </c>
      <c r="BM133" s="2015">
        <f>IF(BM132="NO DOMICILIADO",VLOOKUP(BM10,'[1]022026'!$F$12:$FN$93,165,0)-BM130,0)</f>
        <v>0</v>
      </c>
      <c r="BN133" s="2015">
        <f>IF(BN132="NO DOMICILIADO",VLOOKUP(BN10,'[1]022026'!$F$12:$FN$93,165,0)-BN130,0)</f>
        <v>0</v>
      </c>
      <c r="BO133" s="2015">
        <f>IF(BO132="NO DOMICILIADO",VLOOKUP(BO10,'[1]022026'!$F$12:$FN$93,165,0)-BO130,0)</f>
        <v>0</v>
      </c>
      <c r="BP133" s="2015">
        <f>IF(BP132="NO DOMICILIADO",VLOOKUP(BP10,'[1]022026'!$F$12:$FN$93,165,0)-BP130,0)</f>
        <v>0</v>
      </c>
      <c r="BQ133" s="2015">
        <f>IF(BQ132="NO DOMICILIADO",VLOOKUP(BQ10,'[1]022026'!$F$12:$FN$93,165,0)-BQ130,0)</f>
        <v>0</v>
      </c>
      <c r="BR133" s="2015">
        <f>IF(BR132="NO DOMICILIADO",VLOOKUP(BR10,'[1]022026'!$F$12:$FN$93,165,0)-BR130,0)</f>
        <v>0</v>
      </c>
      <c r="BS133" s="2015">
        <f>IF(BS132="NO DOMICILIADO",VLOOKUP(BS10,'[1]022026'!$F$12:$FN$93,165,0)-BS130,0)</f>
        <v>0</v>
      </c>
      <c r="BT133" s="2015">
        <f>IF(BT132="NO DOMICILIADO",VLOOKUP(BT10,'[1]022026'!$F$12:$FN$93,165,0)-BT130,0)</f>
        <v>0</v>
      </c>
      <c r="BU133" s="2015">
        <f>IF(BU132="NO DOMICILIADO",VLOOKUP(BU10,'[1]022026'!$F$12:$FN$93,165,0)-BU130,0)</f>
        <v>0</v>
      </c>
      <c r="BV133" s="2015">
        <f>IF(BV132="NO DOMICILIADO",VLOOKUP(BV10,'[1]022026'!$F$12:$FN$93,165,0)-BV130,0)</f>
        <v>0</v>
      </c>
      <c r="BW133" s="2015">
        <f>IF(BW132="NO DOMICILIADO",VLOOKUP(BW10,'[1]022026'!$F$12:$FN$93,165,0)-BW130,0)</f>
        <v>0</v>
      </c>
      <c r="BX133" s="2015">
        <f>IF(BX132="NO DOMICILIADO",VLOOKUP(BX10,'[1]022026'!$F$12:$FN$93,165,0)-BX130,0)</f>
        <v>0</v>
      </c>
      <c r="BY133" s="2015">
        <f>IF(BY132="NO DOMICILIADO",VLOOKUP(BY10,'[1]022026'!$F$12:$FN$93,165,0)-BY130,0)</f>
        <v>0</v>
      </c>
      <c r="BZ133" s="2015">
        <f>IF(BZ132="NO DOMICILIADO",VLOOKUP(BZ10,'[1]022026'!$F$12:$FN$93,165,0)-BZ130,0)</f>
        <v>0</v>
      </c>
      <c r="CA133" s="2015">
        <f>IF(CA132="NO DOMICILIADO",VLOOKUP(CA10,'[1]022026'!$F$12:$FN$93,165,0)-CA130,0)</f>
        <v>0</v>
      </c>
      <c r="CB133" s="2015">
        <f>IF(CB132="NO DOMICILIADO",VLOOKUP(CB10,'[1]022026'!$F$12:$FN$93,165,0)-CB130,0)</f>
        <v>0</v>
      </c>
      <c r="CC133" s="2015">
        <f>IF(CC132="NO DOMICILIADO",VLOOKUP(CC10,'[1]022026'!$F$12:$FN$93,165,0)-CC130,0)</f>
        <v>0</v>
      </c>
      <c r="CD133" s="2015">
        <f>IF(CD132="NO DOMICILIADO",VLOOKUP(CD10,'[1]022026'!$F$12:$FN$93,165,0)-CD130,0)</f>
        <v>0</v>
      </c>
      <c r="CE133" s="2015">
        <f>IF(CE132="NO DOMICILIADO",VLOOKUP(CE10,'[1]022026'!$F$12:$FN$93,165,0)-CE130,0)</f>
        <v>0</v>
      </c>
      <c r="CF133" s="2015">
        <f>IF(CF132="NO DOMICILIADO",VLOOKUP(CF10,'[1]022026'!$F$12:$FN$93,165,0)-CF130,0)</f>
        <v>0</v>
      </c>
    </row>
    <row r="135" spans="1:84">
      <c r="B135" s="2216" t="s">
        <v>20</v>
      </c>
      <c r="C135" s="2217">
        <f>+IF(COUNTIF(C103:C111,"&gt;0")=1,8%,IF(COUNTIF(C103:C111,"&gt;0")=3,14%,IF(COUNTIF(C103:C111,"&gt;0")=5,17%,IF(COUNTIF(C103:C111,"&gt;0")=7,20%,IF(COUNTIF(C103:C111,"&gt;0")&gt;7,30%,0)))))</f>
        <v>0.17</v>
      </c>
      <c r="D135" s="2217">
        <f t="shared" ref="D135:BO135" si="34">+IF(COUNTIF(D103:D111,"&gt;0")=1,8%,IF(COUNTIF(D103:D111,"&gt;0")=3,14%,IF(COUNTIF(D103:D111,"&gt;0")=5,17%,IF(COUNTIF(D103:D111,"&gt;0")=7,20%,IF(COUNTIF(D103:D111,"&gt;0")&gt;7,30%,0)))))</f>
        <v>0.17</v>
      </c>
      <c r="E135" s="2217">
        <f t="shared" si="34"/>
        <v>0.08</v>
      </c>
      <c r="F135" s="2217">
        <f t="shared" si="34"/>
        <v>0.14000000000000001</v>
      </c>
      <c r="G135" s="2217">
        <f t="shared" si="34"/>
        <v>0.08</v>
      </c>
      <c r="H135" s="2217">
        <f t="shared" si="34"/>
        <v>0.14000000000000001</v>
      </c>
      <c r="I135" s="2217">
        <f t="shared" si="34"/>
        <v>0.14000000000000001</v>
      </c>
      <c r="J135" s="2217">
        <f t="shared" si="34"/>
        <v>0.17</v>
      </c>
      <c r="K135" s="2217">
        <f t="shared" si="34"/>
        <v>0.14000000000000001</v>
      </c>
      <c r="L135" s="2217">
        <f t="shared" si="34"/>
        <v>0.14000000000000001</v>
      </c>
      <c r="M135" s="2217">
        <f t="shared" si="34"/>
        <v>0.14000000000000001</v>
      </c>
      <c r="N135" s="2217">
        <f t="shared" si="34"/>
        <v>0.14000000000000001</v>
      </c>
      <c r="O135" s="2217">
        <f t="shared" si="34"/>
        <v>0.14000000000000001</v>
      </c>
      <c r="P135" s="2217">
        <f t="shared" si="34"/>
        <v>0.14000000000000001</v>
      </c>
      <c r="Q135" s="2217">
        <f t="shared" si="34"/>
        <v>0.08</v>
      </c>
      <c r="R135" s="2217">
        <f t="shared" si="34"/>
        <v>0.14000000000000001</v>
      </c>
      <c r="S135" s="2217">
        <f t="shared" si="34"/>
        <v>0.14000000000000001</v>
      </c>
      <c r="T135" s="2217">
        <f t="shared" si="34"/>
        <v>0.2</v>
      </c>
      <c r="U135" s="2217">
        <f t="shared" si="34"/>
        <v>0.17</v>
      </c>
      <c r="V135" s="2217">
        <f t="shared" si="34"/>
        <v>0.3</v>
      </c>
      <c r="W135" s="2217">
        <f t="shared" si="34"/>
        <v>0.08</v>
      </c>
      <c r="X135" s="2217">
        <f t="shared" si="34"/>
        <v>0.14000000000000001</v>
      </c>
      <c r="Y135" s="2217">
        <f t="shared" si="34"/>
        <v>0.17</v>
      </c>
      <c r="Z135" s="2217">
        <f t="shared" si="34"/>
        <v>0.08</v>
      </c>
      <c r="AA135" s="2217">
        <f t="shared" si="34"/>
        <v>0.08</v>
      </c>
      <c r="AB135" s="2217">
        <f t="shared" si="34"/>
        <v>0.3</v>
      </c>
      <c r="AC135" s="2217">
        <f t="shared" si="34"/>
        <v>0.08</v>
      </c>
      <c r="AD135" s="2217">
        <f t="shared" si="34"/>
        <v>0.08</v>
      </c>
      <c r="AE135" s="2217">
        <f t="shared" si="34"/>
        <v>0.14000000000000001</v>
      </c>
      <c r="AF135" s="2217">
        <f t="shared" si="34"/>
        <v>0.08</v>
      </c>
      <c r="AG135" s="2217">
        <f t="shared" si="34"/>
        <v>0.08</v>
      </c>
      <c r="AH135" s="2217">
        <f t="shared" si="34"/>
        <v>0.08</v>
      </c>
      <c r="AI135" s="2217">
        <f t="shared" si="34"/>
        <v>0.08</v>
      </c>
      <c r="AJ135" s="2217">
        <f t="shared" si="34"/>
        <v>0.08</v>
      </c>
      <c r="AK135" s="2217">
        <f t="shared" si="34"/>
        <v>0.08</v>
      </c>
      <c r="AL135" s="2217">
        <f t="shared" si="34"/>
        <v>0.08</v>
      </c>
      <c r="AM135" s="2217">
        <f t="shared" si="34"/>
        <v>0.08</v>
      </c>
      <c r="AN135" s="2217">
        <f t="shared" si="34"/>
        <v>0.08</v>
      </c>
      <c r="AO135" s="2217">
        <f t="shared" si="34"/>
        <v>0.08</v>
      </c>
      <c r="AP135" s="2217">
        <f t="shared" si="34"/>
        <v>0.08</v>
      </c>
      <c r="AQ135" s="2217">
        <f t="shared" si="34"/>
        <v>0.08</v>
      </c>
      <c r="AR135" s="2217">
        <f t="shared" si="34"/>
        <v>0.3</v>
      </c>
      <c r="AS135" s="2217">
        <f t="shared" si="34"/>
        <v>0.3</v>
      </c>
      <c r="AT135" s="2217">
        <f t="shared" si="34"/>
        <v>0.3</v>
      </c>
      <c r="AU135" s="2217">
        <f t="shared" si="34"/>
        <v>0.14000000000000001</v>
      </c>
      <c r="AV135" s="2217">
        <f t="shared" si="34"/>
        <v>0.14000000000000001</v>
      </c>
      <c r="AW135" s="2217">
        <f t="shared" si="34"/>
        <v>0.3</v>
      </c>
      <c r="AX135" s="2217">
        <f t="shared" si="34"/>
        <v>0.08</v>
      </c>
      <c r="AY135" s="2217">
        <f t="shared" si="34"/>
        <v>0.08</v>
      </c>
      <c r="AZ135" s="2217">
        <f t="shared" si="34"/>
        <v>0.08</v>
      </c>
      <c r="BA135" s="2217">
        <f t="shared" si="34"/>
        <v>0.14000000000000001</v>
      </c>
      <c r="BB135" s="2217">
        <f t="shared" si="34"/>
        <v>0.08</v>
      </c>
      <c r="BC135" s="2217">
        <f t="shared" si="34"/>
        <v>0.08</v>
      </c>
      <c r="BD135" s="2217">
        <f t="shared" si="34"/>
        <v>0.08</v>
      </c>
      <c r="BE135" s="2217">
        <f t="shared" si="34"/>
        <v>0.08</v>
      </c>
      <c r="BF135" s="2217">
        <f t="shared" si="34"/>
        <v>0</v>
      </c>
      <c r="BG135" s="2217">
        <f t="shared" si="34"/>
        <v>0.08</v>
      </c>
      <c r="BH135" s="2217">
        <f t="shared" si="34"/>
        <v>0.08</v>
      </c>
      <c r="BI135" s="2217">
        <f t="shared" si="34"/>
        <v>0.08</v>
      </c>
      <c r="BJ135" s="2217">
        <f t="shared" si="34"/>
        <v>0.14000000000000001</v>
      </c>
      <c r="BK135" s="2217">
        <f t="shared" si="34"/>
        <v>0.08</v>
      </c>
      <c r="BL135" s="2217">
        <f t="shared" si="34"/>
        <v>0.17</v>
      </c>
      <c r="BM135" s="2217">
        <f t="shared" si="34"/>
        <v>0.08</v>
      </c>
      <c r="BN135" s="2217">
        <f t="shared" si="34"/>
        <v>0</v>
      </c>
      <c r="BO135" s="2217">
        <f t="shared" si="34"/>
        <v>0.14000000000000001</v>
      </c>
      <c r="BP135" s="2217">
        <f t="shared" ref="BP135:CF135" si="35">+IF(COUNTIF(BP103:BP111,"&gt;0")=1,8%,IF(COUNTIF(BP103:BP111,"&gt;0")=3,14%,IF(COUNTIF(BP103:BP111,"&gt;0")=5,17%,IF(COUNTIF(BP103:BP111,"&gt;0")=7,20%,IF(COUNTIF(BP103:BP111,"&gt;0")&gt;7,30%,0)))))</f>
        <v>0.08</v>
      </c>
      <c r="BQ135" s="2217">
        <f t="shared" si="35"/>
        <v>0</v>
      </c>
      <c r="BR135" s="2217">
        <f t="shared" si="35"/>
        <v>0</v>
      </c>
      <c r="BS135" s="2217">
        <f t="shared" si="35"/>
        <v>0.08</v>
      </c>
      <c r="BT135" s="2217">
        <f t="shared" si="35"/>
        <v>0</v>
      </c>
      <c r="BU135" s="2217">
        <f t="shared" si="35"/>
        <v>0.08</v>
      </c>
      <c r="BV135" s="2217">
        <f t="shared" si="35"/>
        <v>0</v>
      </c>
      <c r="BW135" s="2217">
        <f t="shared" si="35"/>
        <v>0</v>
      </c>
      <c r="BX135" s="2217">
        <f t="shared" si="35"/>
        <v>0.14000000000000001</v>
      </c>
      <c r="BY135" s="2217">
        <f t="shared" si="35"/>
        <v>0.14000000000000001</v>
      </c>
      <c r="BZ135" s="2217">
        <f t="shared" si="35"/>
        <v>0</v>
      </c>
      <c r="CA135" s="2217">
        <f t="shared" si="35"/>
        <v>0.14000000000000001</v>
      </c>
      <c r="CB135" s="2217">
        <f t="shared" si="35"/>
        <v>0</v>
      </c>
      <c r="CC135" s="2217">
        <f t="shared" si="35"/>
        <v>0.14000000000000001</v>
      </c>
      <c r="CD135" s="2217">
        <f t="shared" si="35"/>
        <v>0</v>
      </c>
      <c r="CE135" s="2217">
        <f t="shared" si="35"/>
        <v>0.08</v>
      </c>
      <c r="CF135" s="2217">
        <f t="shared" si="35"/>
        <v>0.08</v>
      </c>
    </row>
    <row r="137" spans="1:84">
      <c r="C137">
        <v>0.14000000000000001</v>
      </c>
      <c r="D137">
        <v>0.17</v>
      </c>
      <c r="E137">
        <v>0.08</v>
      </c>
      <c r="F137">
        <v>0.14000000000000001</v>
      </c>
      <c r="G137">
        <v>0</v>
      </c>
      <c r="H137">
        <v>0.14000000000000001</v>
      </c>
      <c r="I137">
        <v>0.08</v>
      </c>
      <c r="J137">
        <v>0.14000000000000001</v>
      </c>
      <c r="K137">
        <v>0.14000000000000001</v>
      </c>
      <c r="L137">
        <v>0.14000000000000001</v>
      </c>
      <c r="M137">
        <v>0.14000000000000001</v>
      </c>
      <c r="N137">
        <v>0.14000000000000001</v>
      </c>
      <c r="O137">
        <v>0.14000000000000001</v>
      </c>
      <c r="P137">
        <v>0.08</v>
      </c>
      <c r="Q137">
        <v>0.08</v>
      </c>
      <c r="R137">
        <v>0.08</v>
      </c>
      <c r="S137">
        <v>0.14000000000000001</v>
      </c>
      <c r="T137">
        <v>0.17</v>
      </c>
      <c r="U137">
        <v>0.17</v>
      </c>
      <c r="V137">
        <v>0.3</v>
      </c>
      <c r="W137">
        <v>0.08</v>
      </c>
      <c r="X137">
        <v>0.14000000000000001</v>
      </c>
      <c r="Y137">
        <v>0.14000000000000001</v>
      </c>
      <c r="Z137">
        <v>0.08</v>
      </c>
      <c r="AA137">
        <v>0.08</v>
      </c>
      <c r="AB137">
        <v>0.3</v>
      </c>
      <c r="AC137">
        <v>0.08</v>
      </c>
      <c r="AD137">
        <v>0</v>
      </c>
      <c r="AE137">
        <v>0.08</v>
      </c>
      <c r="AF137">
        <v>0</v>
      </c>
      <c r="AG137">
        <v>0.08</v>
      </c>
      <c r="AH137">
        <v>0</v>
      </c>
      <c r="AI137">
        <v>0.08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0.2</v>
      </c>
      <c r="AS137">
        <v>0.3</v>
      </c>
      <c r="AT137">
        <v>0.2</v>
      </c>
      <c r="AU137">
        <v>0.14000000000000001</v>
      </c>
      <c r="AV137">
        <v>0.14000000000000001</v>
      </c>
      <c r="AW137">
        <v>0.3</v>
      </c>
      <c r="AX137">
        <v>0</v>
      </c>
      <c r="AY137">
        <v>0.08</v>
      </c>
      <c r="AZ137">
        <v>0</v>
      </c>
      <c r="BA137">
        <v>0.14000000000000001</v>
      </c>
      <c r="BB137">
        <v>0</v>
      </c>
      <c r="BC137">
        <v>0.08</v>
      </c>
      <c r="BD137">
        <v>0.08</v>
      </c>
      <c r="BE137">
        <v>0</v>
      </c>
      <c r="BF137">
        <v>0</v>
      </c>
      <c r="BG137">
        <v>0.08</v>
      </c>
      <c r="BH137">
        <v>0.08</v>
      </c>
      <c r="BI137">
        <v>0</v>
      </c>
      <c r="BJ137">
        <v>0.08</v>
      </c>
      <c r="BK137">
        <v>0.08</v>
      </c>
      <c r="BL137">
        <v>0.17</v>
      </c>
      <c r="BM137">
        <v>0</v>
      </c>
      <c r="BN137">
        <v>0</v>
      </c>
      <c r="BO137">
        <v>0.08</v>
      </c>
      <c r="BP137">
        <v>0.08</v>
      </c>
      <c r="BQ137">
        <v>0</v>
      </c>
      <c r="BR137">
        <v>0</v>
      </c>
      <c r="BS137">
        <v>0.08</v>
      </c>
      <c r="BT137">
        <v>0</v>
      </c>
      <c r="BU137">
        <v>0.08</v>
      </c>
      <c r="BV137">
        <v>0</v>
      </c>
      <c r="BW137">
        <v>0</v>
      </c>
      <c r="BX137">
        <v>0.14000000000000001</v>
      </c>
      <c r="BY137">
        <v>0.14000000000000001</v>
      </c>
      <c r="BZ137">
        <v>0</v>
      </c>
      <c r="CA137">
        <v>0.14000000000000001</v>
      </c>
      <c r="CB137">
        <v>0</v>
      </c>
      <c r="CC137">
        <v>0.14000000000000001</v>
      </c>
      <c r="CD137">
        <v>0</v>
      </c>
      <c r="CE137">
        <v>0.08</v>
      </c>
      <c r="CF137">
        <v>0.08</v>
      </c>
    </row>
    <row r="139" spans="1:84">
      <c r="C139" s="2219" t="b">
        <f>C137=C135</f>
        <v>0</v>
      </c>
      <c r="D139" s="70" t="b">
        <f t="shared" ref="D139:BO139" si="36">D137=D135</f>
        <v>1</v>
      </c>
      <c r="E139" s="70" t="b">
        <f t="shared" si="36"/>
        <v>1</v>
      </c>
      <c r="F139" s="70" t="b">
        <f t="shared" si="36"/>
        <v>1</v>
      </c>
      <c r="G139" s="2219" t="b">
        <f t="shared" si="36"/>
        <v>0</v>
      </c>
      <c r="H139" s="70" t="b">
        <f t="shared" si="36"/>
        <v>1</v>
      </c>
      <c r="I139" s="2219" t="b">
        <f t="shared" si="36"/>
        <v>0</v>
      </c>
      <c r="J139" s="2219" t="b">
        <f t="shared" si="36"/>
        <v>0</v>
      </c>
      <c r="K139" s="70" t="b">
        <f t="shared" si="36"/>
        <v>1</v>
      </c>
      <c r="L139" s="70" t="b">
        <f t="shared" si="36"/>
        <v>1</v>
      </c>
      <c r="M139" s="70" t="b">
        <f t="shared" si="36"/>
        <v>1</v>
      </c>
      <c r="N139" s="70" t="b">
        <f t="shared" si="36"/>
        <v>1</v>
      </c>
      <c r="O139" s="70" t="b">
        <f t="shared" si="36"/>
        <v>1</v>
      </c>
      <c r="P139" s="2219" t="b">
        <f t="shared" si="36"/>
        <v>0</v>
      </c>
      <c r="Q139" s="70" t="b">
        <f t="shared" si="36"/>
        <v>1</v>
      </c>
      <c r="R139" s="2219" t="b">
        <f t="shared" si="36"/>
        <v>0</v>
      </c>
      <c r="S139" s="70" t="b">
        <f t="shared" si="36"/>
        <v>1</v>
      </c>
      <c r="T139" s="2219" t="b">
        <f t="shared" si="36"/>
        <v>0</v>
      </c>
      <c r="U139" s="70" t="b">
        <f t="shared" si="36"/>
        <v>1</v>
      </c>
      <c r="V139" s="70" t="b">
        <f t="shared" si="36"/>
        <v>1</v>
      </c>
      <c r="W139" s="70" t="b">
        <f t="shared" si="36"/>
        <v>1</v>
      </c>
      <c r="X139" s="70" t="b">
        <f t="shared" si="36"/>
        <v>1</v>
      </c>
      <c r="Y139" s="2219" t="b">
        <f t="shared" si="36"/>
        <v>0</v>
      </c>
      <c r="Z139" s="70" t="b">
        <f t="shared" si="36"/>
        <v>1</v>
      </c>
      <c r="AA139" s="70" t="b">
        <f t="shared" si="36"/>
        <v>1</v>
      </c>
      <c r="AB139" s="70" t="b">
        <f t="shared" si="36"/>
        <v>1</v>
      </c>
      <c r="AC139" s="70" t="b">
        <f t="shared" si="36"/>
        <v>1</v>
      </c>
      <c r="AD139" s="2219" t="b">
        <f t="shared" si="36"/>
        <v>0</v>
      </c>
      <c r="AE139" s="2219" t="b">
        <f t="shared" si="36"/>
        <v>0</v>
      </c>
      <c r="AF139" s="2219" t="b">
        <f t="shared" si="36"/>
        <v>0</v>
      </c>
      <c r="AG139" s="70" t="b">
        <f t="shared" si="36"/>
        <v>1</v>
      </c>
      <c r="AH139" s="2219" t="b">
        <f t="shared" si="36"/>
        <v>0</v>
      </c>
      <c r="AI139" s="70" t="b">
        <f t="shared" si="36"/>
        <v>1</v>
      </c>
      <c r="AJ139" s="2219" t="b">
        <f t="shared" si="36"/>
        <v>0</v>
      </c>
      <c r="AK139" s="2219" t="b">
        <f t="shared" si="36"/>
        <v>0</v>
      </c>
      <c r="AL139" s="2219" t="b">
        <f t="shared" si="36"/>
        <v>0</v>
      </c>
      <c r="AM139" s="2219" t="b">
        <f t="shared" si="36"/>
        <v>0</v>
      </c>
      <c r="AN139" s="2219" t="b">
        <f t="shared" si="36"/>
        <v>0</v>
      </c>
      <c r="AO139" s="2219" t="b">
        <f t="shared" si="36"/>
        <v>0</v>
      </c>
      <c r="AP139" s="2219" t="b">
        <f t="shared" si="36"/>
        <v>0</v>
      </c>
      <c r="AQ139" s="2219" t="b">
        <f t="shared" si="36"/>
        <v>0</v>
      </c>
      <c r="AR139" s="2219" t="b">
        <f t="shared" si="36"/>
        <v>0</v>
      </c>
      <c r="AS139" s="70" t="b">
        <f t="shared" si="36"/>
        <v>1</v>
      </c>
      <c r="AT139" s="2219" t="b">
        <f t="shared" si="36"/>
        <v>0</v>
      </c>
      <c r="AU139" s="70" t="b">
        <f t="shared" si="36"/>
        <v>1</v>
      </c>
      <c r="AV139" s="70" t="b">
        <f t="shared" si="36"/>
        <v>1</v>
      </c>
      <c r="AW139" s="70" t="b">
        <f t="shared" si="36"/>
        <v>1</v>
      </c>
      <c r="AX139" s="2219" t="b">
        <f t="shared" si="36"/>
        <v>0</v>
      </c>
      <c r="AY139" s="70" t="b">
        <f t="shared" si="36"/>
        <v>1</v>
      </c>
      <c r="AZ139" s="2219" t="b">
        <f t="shared" si="36"/>
        <v>0</v>
      </c>
      <c r="BA139" s="70" t="b">
        <f t="shared" si="36"/>
        <v>1</v>
      </c>
      <c r="BB139" s="2219" t="b">
        <f t="shared" si="36"/>
        <v>0</v>
      </c>
      <c r="BC139" s="70" t="b">
        <f t="shared" si="36"/>
        <v>1</v>
      </c>
      <c r="BD139" s="70" t="b">
        <f t="shared" si="36"/>
        <v>1</v>
      </c>
      <c r="BE139" s="2219" t="b">
        <f t="shared" si="36"/>
        <v>0</v>
      </c>
      <c r="BF139" s="70" t="b">
        <f t="shared" si="36"/>
        <v>1</v>
      </c>
      <c r="BG139" s="70" t="b">
        <f t="shared" si="36"/>
        <v>1</v>
      </c>
      <c r="BH139" s="70" t="b">
        <f t="shared" si="36"/>
        <v>1</v>
      </c>
      <c r="BI139" s="2219" t="b">
        <f t="shared" si="36"/>
        <v>0</v>
      </c>
      <c r="BJ139" s="2219" t="b">
        <f t="shared" si="36"/>
        <v>0</v>
      </c>
      <c r="BK139" s="70" t="b">
        <f t="shared" si="36"/>
        <v>1</v>
      </c>
      <c r="BL139" s="70" t="b">
        <f t="shared" si="36"/>
        <v>1</v>
      </c>
      <c r="BM139" s="2219" t="b">
        <f t="shared" si="36"/>
        <v>0</v>
      </c>
      <c r="BN139" s="70" t="b">
        <f t="shared" si="36"/>
        <v>1</v>
      </c>
      <c r="BO139" s="2219" t="b">
        <f t="shared" si="36"/>
        <v>0</v>
      </c>
      <c r="BP139" s="70" t="b">
        <f t="shared" ref="BP139:CF139" si="37">BP137=BP135</f>
        <v>1</v>
      </c>
      <c r="BQ139" s="70" t="b">
        <f t="shared" si="37"/>
        <v>1</v>
      </c>
      <c r="BR139" s="70" t="b">
        <f t="shared" si="37"/>
        <v>1</v>
      </c>
      <c r="BS139" s="70" t="b">
        <f t="shared" si="37"/>
        <v>1</v>
      </c>
      <c r="BT139" s="70" t="b">
        <f t="shared" si="37"/>
        <v>1</v>
      </c>
      <c r="BU139" s="70" t="b">
        <f t="shared" si="37"/>
        <v>1</v>
      </c>
      <c r="BV139" s="70" t="b">
        <f t="shared" si="37"/>
        <v>1</v>
      </c>
      <c r="BW139" s="70" t="b">
        <f t="shared" si="37"/>
        <v>1</v>
      </c>
      <c r="BX139" s="70" t="b">
        <f t="shared" si="37"/>
        <v>1</v>
      </c>
      <c r="BY139" s="70" t="b">
        <f t="shared" si="37"/>
        <v>1</v>
      </c>
      <c r="BZ139" s="70" t="b">
        <f t="shared" si="37"/>
        <v>1</v>
      </c>
      <c r="CA139" s="70" t="b">
        <f t="shared" si="37"/>
        <v>1</v>
      </c>
      <c r="CB139" s="70" t="b">
        <f t="shared" si="37"/>
        <v>1</v>
      </c>
      <c r="CC139" s="70" t="b">
        <f t="shared" si="37"/>
        <v>1</v>
      </c>
      <c r="CD139" s="70" t="b">
        <f t="shared" si="37"/>
        <v>1</v>
      </c>
      <c r="CE139" s="70" t="b">
        <f t="shared" si="37"/>
        <v>1</v>
      </c>
      <c r="CF139" s="70" t="b">
        <f t="shared" si="37"/>
        <v>1</v>
      </c>
    </row>
    <row r="140" spans="1:84">
      <c r="C140" s="2220" t="str">
        <f>CONCATENATE(TEXT(C137,"00%")," - ",TEXT(C135,"00%"))</f>
        <v>14% - 17%</v>
      </c>
      <c r="G140" s="2220" t="str">
        <f>CONCATENATE(TEXT(G137,"00%")," - ",TEXT(G135,"00%"))</f>
        <v>00% - 08%</v>
      </c>
      <c r="I140" s="2220" t="str">
        <f>CONCATENATE(TEXT(I137,"00%")," - ",TEXT(I135,"00%"))</f>
        <v>08% - 14%</v>
      </c>
      <c r="J140" s="2220" t="str">
        <f>CONCATENATE(TEXT(J137,"00%")," - ",TEXT(J135,"00%"))</f>
        <v>14% - 17%</v>
      </c>
      <c r="P140" s="2220" t="str">
        <f>CONCATENATE(TEXT(P137,"00%")," - ",TEXT(P135,"00%"))</f>
        <v>08% - 14%</v>
      </c>
      <c r="R140" s="2220" t="str">
        <f>CONCATENATE(TEXT(R137,"00%")," - ",TEXT(R135,"00%"))</f>
        <v>08% - 14%</v>
      </c>
      <c r="T140" s="2220" t="str">
        <f>CONCATENATE(TEXT(T137,"00%")," - ",TEXT(T135,"00%"))</f>
        <v>17% - 20%</v>
      </c>
      <c r="Y140" s="2220" t="str">
        <f>CONCATENATE(TEXT(Y137,"00%")," - ",TEXT(Y135,"00%"))</f>
        <v>14% - 17%</v>
      </c>
      <c r="AD140" s="2220" t="str">
        <f>CONCATENATE(TEXT(AD137,"00%")," - ",TEXT(AD135,"00%"))</f>
        <v>00% - 08%</v>
      </c>
      <c r="AE140" s="2220" t="str">
        <f>CONCATENATE(TEXT(AE137,"00%")," - ",TEXT(AE135,"00%"))</f>
        <v>08% - 14%</v>
      </c>
      <c r="AF140" s="2220" t="str">
        <f>CONCATENATE(TEXT(AF137,"00%")," - ",TEXT(AF135,"00%"))</f>
        <v>00% - 08%</v>
      </c>
      <c r="AH140" s="2220" t="str">
        <f>CONCATENATE(TEXT(AH137,"00%")," - ",TEXT(AH135,"00%"))</f>
        <v>00% - 08%</v>
      </c>
      <c r="AJ140" s="2220" t="str">
        <f t="shared" ref="AJ140:AR140" si="38">CONCATENATE(TEXT(AJ137,"00%")," - ",TEXT(AJ135,"00%"))</f>
        <v>00% - 08%</v>
      </c>
      <c r="AK140" s="2220" t="str">
        <f t="shared" si="38"/>
        <v>00% - 08%</v>
      </c>
      <c r="AL140" s="2220" t="str">
        <f t="shared" si="38"/>
        <v>00% - 08%</v>
      </c>
      <c r="AM140" s="2220" t="str">
        <f t="shared" si="38"/>
        <v>00% - 08%</v>
      </c>
      <c r="AN140" s="2220" t="str">
        <f t="shared" si="38"/>
        <v>00% - 08%</v>
      </c>
      <c r="AO140" s="2220" t="str">
        <f t="shared" si="38"/>
        <v>00% - 08%</v>
      </c>
      <c r="AP140" s="2220" t="str">
        <f t="shared" si="38"/>
        <v>00% - 08%</v>
      </c>
      <c r="AQ140" s="2220" t="str">
        <f t="shared" si="38"/>
        <v>00% - 08%</v>
      </c>
      <c r="AR140" s="2220" t="str">
        <f t="shared" si="38"/>
        <v>20% - 30%</v>
      </c>
      <c r="AT140" s="2220" t="str">
        <f>CONCATENATE(TEXT(AT137,"00%")," - ",TEXT(AT135,"00%"))</f>
        <v>20% - 30%</v>
      </c>
      <c r="AX140" s="2220" t="str">
        <f>CONCATENATE(TEXT(AX137,"00%")," - ",TEXT(AX135,"00%"))</f>
        <v>00% - 08%</v>
      </c>
      <c r="AZ140" s="2220" t="str">
        <f>CONCATENATE(TEXT(AZ137,"00%")," - ",TEXT(AZ135,"00%"))</f>
        <v>00% - 08%</v>
      </c>
      <c r="BB140" s="2220" t="str">
        <f>CONCATENATE(TEXT(BB137,"00%")," - ",TEXT(BB135,"00%"))</f>
        <v>00% - 08%</v>
      </c>
      <c r="BE140" s="2220" t="str">
        <f>CONCATENATE(TEXT(BE137,"00%")," - ",TEXT(BE135,"00%"))</f>
        <v>00% - 08%</v>
      </c>
      <c r="BI140" s="2220" t="str">
        <f>CONCATENATE(TEXT(BI137,"00%")," - ",TEXT(BI135,"00%"))</f>
        <v>00% - 08%</v>
      </c>
      <c r="BJ140" s="2220" t="str">
        <f>CONCATENATE(TEXT(BJ137,"00%")," - ",TEXT(BJ135,"00%"))</f>
        <v>08% - 14%</v>
      </c>
      <c r="BM140" s="2220" t="str">
        <f>CONCATENATE(TEXT(BM137,"00%")," - ",TEXT(BM135,"00%"))</f>
        <v>00% - 08%</v>
      </c>
      <c r="BO140" s="2220" t="str">
        <f>CONCATENATE(TEXT(BO137,"00%")," - ",TEXT(BO135,"00%"))</f>
        <v>08% - 14%</v>
      </c>
      <c r="CF140" s="2220"/>
    </row>
    <row r="141" spans="1:84">
      <c r="C141" s="2015">
        <f>+C135*C95-C118</f>
        <v>248.42399999999907</v>
      </c>
      <c r="D141" s="2015">
        <f>+D135*D95-D118</f>
        <v>0</v>
      </c>
      <c r="E141" s="2015">
        <f t="shared" ref="E141:BP141" si="39">+E135*E95-E118</f>
        <v>0</v>
      </c>
      <c r="F141" s="2015">
        <f t="shared" si="39"/>
        <v>0</v>
      </c>
      <c r="G141" s="2015">
        <f t="shared" si="39"/>
        <v>129.96600000000012</v>
      </c>
      <c r="H141" s="2015">
        <f t="shared" si="39"/>
        <v>0</v>
      </c>
      <c r="I141" s="2015">
        <f t="shared" si="39"/>
        <v>903.59678150000013</v>
      </c>
      <c r="J141" s="2015">
        <f t="shared" si="39"/>
        <v>165.90435000000252</v>
      </c>
      <c r="K141" s="2015">
        <f t="shared" si="39"/>
        <v>0</v>
      </c>
      <c r="L141" s="2015">
        <f t="shared" si="39"/>
        <v>0</v>
      </c>
      <c r="M141" s="2015">
        <f t="shared" si="39"/>
        <v>0</v>
      </c>
      <c r="N141" s="2015">
        <f t="shared" si="39"/>
        <v>0</v>
      </c>
      <c r="O141" s="2015">
        <f t="shared" si="39"/>
        <v>0</v>
      </c>
      <c r="P141" s="2015">
        <f t="shared" si="39"/>
        <v>914.42699999999923</v>
      </c>
      <c r="Q141" s="2015">
        <f t="shared" si="39"/>
        <v>0</v>
      </c>
      <c r="R141" s="2015">
        <f t="shared" si="39"/>
        <v>357.2279261850008</v>
      </c>
      <c r="S141" s="2015">
        <f t="shared" si="39"/>
        <v>0</v>
      </c>
      <c r="T141" s="2015">
        <f t="shared" si="39"/>
        <v>520.65434999999707</v>
      </c>
      <c r="U141" s="2015">
        <f t="shared" si="39"/>
        <v>0</v>
      </c>
      <c r="V141" s="2015">
        <f t="shared" si="39"/>
        <v>0</v>
      </c>
      <c r="W141" s="2015">
        <f t="shared" si="39"/>
        <v>0</v>
      </c>
      <c r="X141" s="2015">
        <f t="shared" si="39"/>
        <v>0</v>
      </c>
      <c r="Y141" s="2015">
        <f t="shared" si="39"/>
        <v>214.50009999999975</v>
      </c>
      <c r="Z141" s="2015">
        <f t="shared" si="39"/>
        <v>0</v>
      </c>
      <c r="AA141" s="2015">
        <f t="shared" si="39"/>
        <v>0</v>
      </c>
      <c r="AB141" s="2015">
        <f t="shared" si="39"/>
        <v>0</v>
      </c>
      <c r="AC141" s="2015">
        <f t="shared" si="39"/>
        <v>0</v>
      </c>
      <c r="AD141" s="2015">
        <f t="shared" si="39"/>
        <v>462.04893333333359</v>
      </c>
      <c r="AE141" s="2015">
        <f t="shared" si="39"/>
        <v>806.95320000000061</v>
      </c>
      <c r="AF141" s="2015">
        <f t="shared" si="39"/>
        <v>477.0660000000006</v>
      </c>
      <c r="AG141" s="2015">
        <f t="shared" si="39"/>
        <v>0</v>
      </c>
      <c r="AH141" s="2015">
        <f t="shared" si="39"/>
        <v>265.2088</v>
      </c>
      <c r="AI141" s="2015">
        <f t="shared" si="39"/>
        <v>0</v>
      </c>
      <c r="AJ141" s="2015">
        <f t="shared" si="39"/>
        <v>474.76680000000044</v>
      </c>
      <c r="AK141" s="2015">
        <f t="shared" si="39"/>
        <v>60.509386666667524</v>
      </c>
      <c r="AL141" s="2015">
        <f t="shared" si="39"/>
        <v>149.55760000000032</v>
      </c>
      <c r="AM141" s="2015">
        <f t="shared" si="39"/>
        <v>899.72320000000013</v>
      </c>
      <c r="AN141" s="2015">
        <f t="shared" si="39"/>
        <v>593.77280000000019</v>
      </c>
      <c r="AO141" s="2015">
        <f t="shared" si="39"/>
        <v>446.29836000000046</v>
      </c>
      <c r="AP141" s="2015">
        <f t="shared" si="39"/>
        <v>902.36880000000031</v>
      </c>
      <c r="AQ141" s="2015">
        <f t="shared" si="39"/>
        <v>761.04000000000019</v>
      </c>
      <c r="AR141" s="2015">
        <f t="shared" si="39"/>
        <v>315.63179393371684</v>
      </c>
      <c r="AS141" s="2015">
        <f t="shared" si="39"/>
        <v>0</v>
      </c>
      <c r="AT141" s="2015">
        <f t="shared" si="39"/>
        <v>315.63179393371684</v>
      </c>
      <c r="AU141" s="2015">
        <f t="shared" si="39"/>
        <v>0</v>
      </c>
      <c r="AV141" s="2015">
        <f t="shared" si="39"/>
        <v>0</v>
      </c>
      <c r="AW141" s="2015">
        <f t="shared" si="39"/>
        <v>0</v>
      </c>
      <c r="AX141" s="2015">
        <f t="shared" si="39"/>
        <v>405.38798266666674</v>
      </c>
      <c r="AY141" s="2015">
        <f t="shared" si="39"/>
        <v>0</v>
      </c>
      <c r="AZ141" s="2015">
        <f t="shared" si="39"/>
        <v>78.267246666666779</v>
      </c>
      <c r="BA141" s="2015">
        <f t="shared" si="39"/>
        <v>0</v>
      </c>
      <c r="BB141" s="2015">
        <f t="shared" si="39"/>
        <v>466.27613333333318</v>
      </c>
      <c r="BC141" s="2015">
        <f t="shared" si="39"/>
        <v>0</v>
      </c>
      <c r="BD141" s="2015">
        <f t="shared" si="39"/>
        <v>0</v>
      </c>
      <c r="BE141" s="2015">
        <f t="shared" si="39"/>
        <v>804.20361800000035</v>
      </c>
      <c r="BF141" s="2015">
        <f t="shared" si="39"/>
        <v>0</v>
      </c>
      <c r="BG141" s="2015">
        <f t="shared" si="39"/>
        <v>0</v>
      </c>
      <c r="BH141" s="2015">
        <f t="shared" si="39"/>
        <v>0</v>
      </c>
      <c r="BI141" s="2015">
        <f t="shared" si="39"/>
        <v>907.79680000000053</v>
      </c>
      <c r="BJ141" s="2015">
        <f t="shared" si="39"/>
        <v>527.80752000000166</v>
      </c>
      <c r="BK141" s="2015">
        <f t="shared" si="39"/>
        <v>0</v>
      </c>
      <c r="BL141" s="2015">
        <f t="shared" si="39"/>
        <v>0</v>
      </c>
      <c r="BM141" s="2015">
        <f t="shared" si="39"/>
        <v>253.52479999999991</v>
      </c>
      <c r="BN141" s="2015">
        <f t="shared" si="39"/>
        <v>0</v>
      </c>
      <c r="BO141" s="2015">
        <f t="shared" si="39"/>
        <v>58.740199999999504</v>
      </c>
      <c r="BP141" s="2015">
        <f t="shared" si="39"/>
        <v>0</v>
      </c>
      <c r="BQ141" s="2015">
        <f t="shared" ref="BQ141:CF141" si="40">+BQ135*BQ95-BQ118</f>
        <v>0</v>
      </c>
      <c r="BR141" s="2015">
        <f t="shared" si="40"/>
        <v>0</v>
      </c>
      <c r="BS141" s="2015">
        <f t="shared" si="40"/>
        <v>0</v>
      </c>
      <c r="BT141" s="2015">
        <f t="shared" si="40"/>
        <v>0</v>
      </c>
      <c r="BU141" s="2015">
        <f t="shared" si="40"/>
        <v>0</v>
      </c>
      <c r="BV141" s="2015">
        <f t="shared" si="40"/>
        <v>0</v>
      </c>
      <c r="BW141" s="2015">
        <f t="shared" si="40"/>
        <v>0</v>
      </c>
      <c r="BX141" s="2015">
        <f t="shared" si="40"/>
        <v>5.6843418860808015E-13</v>
      </c>
      <c r="BY141" s="2015">
        <f t="shared" si="40"/>
        <v>7.9580786405131221E-13</v>
      </c>
      <c r="BZ141" s="2015">
        <f t="shared" si="40"/>
        <v>0</v>
      </c>
      <c r="CA141" s="2015">
        <f t="shared" si="40"/>
        <v>-3.694822225952521E-13</v>
      </c>
      <c r="CB141" s="2015">
        <f t="shared" si="40"/>
        <v>0</v>
      </c>
      <c r="CC141" s="2015">
        <f t="shared" si="40"/>
        <v>0</v>
      </c>
      <c r="CD141" s="2015">
        <f t="shared" si="40"/>
        <v>0</v>
      </c>
      <c r="CE141" s="2015">
        <f t="shared" si="40"/>
        <v>0</v>
      </c>
      <c r="CF141" s="2015">
        <f t="shared" si="40"/>
        <v>0</v>
      </c>
    </row>
    <row r="142" spans="1:84">
      <c r="C142" s="2015">
        <f>+C141/10</f>
        <v>24.842399999999905</v>
      </c>
      <c r="D142" s="2015">
        <f t="shared" ref="D142:BO142" si="41">+D141/10</f>
        <v>0</v>
      </c>
      <c r="E142" s="2015">
        <f t="shared" si="41"/>
        <v>0</v>
      </c>
      <c r="F142" s="2015">
        <f t="shared" si="41"/>
        <v>0</v>
      </c>
      <c r="G142" s="2015">
        <f t="shared" si="41"/>
        <v>12.996600000000011</v>
      </c>
      <c r="H142" s="2015">
        <f t="shared" si="41"/>
        <v>0</v>
      </c>
      <c r="I142" s="2015">
        <f t="shared" si="41"/>
        <v>90.359678150000008</v>
      </c>
      <c r="J142" s="2015">
        <f t="shared" si="41"/>
        <v>16.590435000000252</v>
      </c>
      <c r="K142" s="2015">
        <f t="shared" si="41"/>
        <v>0</v>
      </c>
      <c r="L142" s="2015">
        <f t="shared" si="41"/>
        <v>0</v>
      </c>
      <c r="M142" s="2015">
        <f t="shared" si="41"/>
        <v>0</v>
      </c>
      <c r="N142" s="2015">
        <f t="shared" si="41"/>
        <v>0</v>
      </c>
      <c r="O142" s="2015">
        <f t="shared" si="41"/>
        <v>0</v>
      </c>
      <c r="P142" s="2015">
        <f t="shared" si="41"/>
        <v>91.442699999999917</v>
      </c>
      <c r="Q142" s="2015">
        <f t="shared" si="41"/>
        <v>0</v>
      </c>
      <c r="R142" s="2015">
        <f t="shared" si="41"/>
        <v>35.72279261850008</v>
      </c>
      <c r="S142" s="2015">
        <f t="shared" si="41"/>
        <v>0</v>
      </c>
      <c r="T142" s="2015">
        <f t="shared" si="41"/>
        <v>52.065434999999709</v>
      </c>
      <c r="U142" s="2015">
        <f t="shared" si="41"/>
        <v>0</v>
      </c>
      <c r="V142" s="2015">
        <f t="shared" si="41"/>
        <v>0</v>
      </c>
      <c r="W142" s="2015">
        <f t="shared" si="41"/>
        <v>0</v>
      </c>
      <c r="X142" s="2015">
        <f t="shared" si="41"/>
        <v>0</v>
      </c>
      <c r="Y142" s="2015">
        <f t="shared" si="41"/>
        <v>21.450009999999974</v>
      </c>
      <c r="Z142" s="2015">
        <f t="shared" si="41"/>
        <v>0</v>
      </c>
      <c r="AA142" s="2015">
        <f t="shared" si="41"/>
        <v>0</v>
      </c>
      <c r="AB142" s="2015">
        <f t="shared" si="41"/>
        <v>0</v>
      </c>
      <c r="AC142" s="2015">
        <f t="shared" si="41"/>
        <v>0</v>
      </c>
      <c r="AD142" s="2015">
        <f t="shared" si="41"/>
        <v>46.204893333333359</v>
      </c>
      <c r="AE142" s="2015">
        <f t="shared" si="41"/>
        <v>80.695320000000066</v>
      </c>
      <c r="AF142" s="2015">
        <f t="shared" si="41"/>
        <v>47.706600000000059</v>
      </c>
      <c r="AG142" s="2015">
        <f t="shared" si="41"/>
        <v>0</v>
      </c>
      <c r="AH142" s="2015">
        <f t="shared" si="41"/>
        <v>26.520879999999998</v>
      </c>
      <c r="AI142" s="2015">
        <f t="shared" si="41"/>
        <v>0</v>
      </c>
      <c r="AJ142" s="2015">
        <f t="shared" si="41"/>
        <v>47.476680000000044</v>
      </c>
      <c r="AK142" s="2015">
        <f t="shared" si="41"/>
        <v>6.0509386666667524</v>
      </c>
      <c r="AL142" s="2015">
        <f t="shared" si="41"/>
        <v>14.955760000000032</v>
      </c>
      <c r="AM142" s="2015">
        <f t="shared" si="41"/>
        <v>89.972320000000011</v>
      </c>
      <c r="AN142" s="2015">
        <f t="shared" si="41"/>
        <v>59.37728000000002</v>
      </c>
      <c r="AO142" s="2015">
        <f t="shared" si="41"/>
        <v>44.629836000000047</v>
      </c>
      <c r="AP142" s="2015">
        <f t="shared" si="41"/>
        <v>90.236880000000028</v>
      </c>
      <c r="AQ142" s="2015">
        <f t="shared" si="41"/>
        <v>76.104000000000013</v>
      </c>
      <c r="AR142" s="2015">
        <f t="shared" si="41"/>
        <v>31.563179393371684</v>
      </c>
      <c r="AS142" s="2015">
        <f t="shared" si="41"/>
        <v>0</v>
      </c>
      <c r="AT142" s="2015">
        <f t="shared" si="41"/>
        <v>31.563179393371684</v>
      </c>
      <c r="AU142" s="2015">
        <f t="shared" si="41"/>
        <v>0</v>
      </c>
      <c r="AV142" s="2015">
        <f t="shared" si="41"/>
        <v>0</v>
      </c>
      <c r="AW142" s="2015">
        <f t="shared" si="41"/>
        <v>0</v>
      </c>
      <c r="AX142" s="2015">
        <f t="shared" si="41"/>
        <v>40.538798266666674</v>
      </c>
      <c r="AY142" s="2015">
        <f t="shared" si="41"/>
        <v>0</v>
      </c>
      <c r="AZ142" s="2015">
        <f t="shared" si="41"/>
        <v>7.8267246666666779</v>
      </c>
      <c r="BA142" s="2015">
        <f t="shared" si="41"/>
        <v>0</v>
      </c>
      <c r="BB142" s="2015">
        <f t="shared" si="41"/>
        <v>46.627613333333315</v>
      </c>
      <c r="BC142" s="2015">
        <f t="shared" si="41"/>
        <v>0</v>
      </c>
      <c r="BD142" s="2015">
        <f t="shared" si="41"/>
        <v>0</v>
      </c>
      <c r="BE142" s="2015">
        <f t="shared" si="41"/>
        <v>80.420361800000038</v>
      </c>
      <c r="BF142" s="2015">
        <f t="shared" si="41"/>
        <v>0</v>
      </c>
      <c r="BG142" s="2015">
        <f t="shared" si="41"/>
        <v>0</v>
      </c>
      <c r="BH142" s="2015">
        <f t="shared" si="41"/>
        <v>0</v>
      </c>
      <c r="BI142" s="2015">
        <f t="shared" si="41"/>
        <v>90.779680000000056</v>
      </c>
      <c r="BJ142" s="2015">
        <f t="shared" si="41"/>
        <v>52.780752000000163</v>
      </c>
      <c r="BK142" s="2015">
        <f t="shared" si="41"/>
        <v>0</v>
      </c>
      <c r="BL142" s="2015">
        <f t="shared" si="41"/>
        <v>0</v>
      </c>
      <c r="BM142" s="2015">
        <f t="shared" si="41"/>
        <v>25.352479999999993</v>
      </c>
      <c r="BN142" s="2015">
        <f t="shared" si="41"/>
        <v>0</v>
      </c>
      <c r="BO142" s="2015">
        <f t="shared" si="41"/>
        <v>5.8740199999999501</v>
      </c>
      <c r="BP142" s="2015">
        <f t="shared" ref="BP142:CF142" si="42">+BP141/10</f>
        <v>0</v>
      </c>
      <c r="BQ142" s="2015">
        <f t="shared" si="42"/>
        <v>0</v>
      </c>
      <c r="BR142" s="2015">
        <f t="shared" si="42"/>
        <v>0</v>
      </c>
      <c r="BS142" s="2015">
        <f t="shared" si="42"/>
        <v>0</v>
      </c>
      <c r="BT142" s="2015">
        <f t="shared" si="42"/>
        <v>0</v>
      </c>
      <c r="BU142" s="2015">
        <f t="shared" si="42"/>
        <v>0</v>
      </c>
      <c r="BV142" s="2015">
        <f t="shared" si="42"/>
        <v>0</v>
      </c>
      <c r="BW142" s="2015">
        <f t="shared" si="42"/>
        <v>0</v>
      </c>
      <c r="BX142" s="2015">
        <f t="shared" si="42"/>
        <v>5.6843418860808015E-14</v>
      </c>
      <c r="BY142" s="2015">
        <f t="shared" si="42"/>
        <v>7.9580786405131216E-14</v>
      </c>
      <c r="BZ142" s="2015">
        <f t="shared" si="42"/>
        <v>0</v>
      </c>
      <c r="CA142" s="2015">
        <f t="shared" si="42"/>
        <v>-3.6948222259525211E-14</v>
      </c>
      <c r="CB142" s="2015">
        <f t="shared" si="42"/>
        <v>0</v>
      </c>
      <c r="CC142" s="2015">
        <f t="shared" si="42"/>
        <v>0</v>
      </c>
      <c r="CD142" s="2015">
        <f t="shared" si="42"/>
        <v>0</v>
      </c>
      <c r="CE142" s="2015">
        <f t="shared" si="42"/>
        <v>0</v>
      </c>
      <c r="CF142" s="2015">
        <f t="shared" si="42"/>
        <v>0</v>
      </c>
    </row>
  </sheetData>
  <mergeCells count="1">
    <mergeCell ref="B1:B2"/>
  </mergeCells>
  <conditionalFormatting sqref="B7:CF7">
    <cfRule type="duplicateValues" dxfId="164" priority="3"/>
  </conditionalFormatting>
  <conditionalFormatting sqref="C128:CF128">
    <cfRule type="cellIs" dxfId="163" priority="2" operator="lessThan">
      <formula>0</formula>
    </cfRule>
  </conditionalFormatting>
  <conditionalFormatting sqref="CB7:CF7">
    <cfRule type="duplicateValues" dxfId="162" priority="1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0"/>
  <dimension ref="A2:AA1048576"/>
  <sheetViews>
    <sheetView topLeftCell="C71" zoomScale="90" zoomScaleNormal="90" workbookViewId="0">
      <selection activeCell="O8" sqref="O8:O98"/>
    </sheetView>
  </sheetViews>
  <sheetFormatPr baseColWidth="10" defaultColWidth="11.42578125" defaultRowHeight="15"/>
  <cols>
    <col min="3" max="3" width="40.42578125" customWidth="1"/>
    <col min="14" max="14" width="11.7109375" customWidth="1"/>
    <col min="15" max="16" width="11.42578125" customWidth="1"/>
    <col min="17" max="17" width="11.85546875" bestFit="1" customWidth="1"/>
    <col min="18" max="18" width="13.28515625" customWidth="1"/>
  </cols>
  <sheetData>
    <row r="2" spans="1:27" ht="18.75">
      <c r="A2" s="83" t="s">
        <v>906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P2" s="31"/>
      <c r="AA2" s="87"/>
    </row>
    <row r="3" spans="1:27">
      <c r="A3" s="66"/>
      <c r="B3" s="66"/>
      <c r="C3" s="66"/>
      <c r="D3" s="2140" t="s">
        <v>1150</v>
      </c>
      <c r="E3" s="66"/>
      <c r="F3" s="2140" t="s">
        <v>1150</v>
      </c>
      <c r="G3" s="2140" t="s">
        <v>1150</v>
      </c>
      <c r="H3" s="2140" t="s">
        <v>1150</v>
      </c>
      <c r="I3" s="2140" t="s">
        <v>1150</v>
      </c>
      <c r="J3" s="2140" t="s">
        <v>1150</v>
      </c>
      <c r="K3" s="66"/>
      <c r="L3" s="66"/>
      <c r="M3" s="66"/>
      <c r="O3" s="2140" t="s">
        <v>1150</v>
      </c>
      <c r="P3" s="31"/>
    </row>
    <row r="4" spans="1:27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256"/>
      <c r="P4" s="31"/>
    </row>
    <row r="5" spans="1:27">
      <c r="A5" s="2275" t="s">
        <v>836</v>
      </c>
      <c r="B5" s="2275"/>
      <c r="C5" s="2275"/>
      <c r="D5" s="2275"/>
      <c r="E5" s="2275"/>
      <c r="F5" s="2275"/>
      <c r="G5" s="2108"/>
      <c r="H5" s="84"/>
      <c r="I5" s="84"/>
      <c r="J5" s="2108"/>
      <c r="K5" s="84"/>
      <c r="L5" s="84"/>
      <c r="M5" s="257"/>
      <c r="P5" s="31"/>
      <c r="R5" s="71"/>
    </row>
    <row r="6" spans="1:27" ht="15" customHeight="1">
      <c r="A6" s="2275" t="s">
        <v>837</v>
      </c>
      <c r="B6" s="2275"/>
      <c r="C6" s="2275" t="s">
        <v>648</v>
      </c>
      <c r="D6" s="2276" t="s">
        <v>340</v>
      </c>
      <c r="E6" s="2276" t="s">
        <v>904</v>
      </c>
      <c r="F6" s="2276" t="s">
        <v>9</v>
      </c>
      <c r="G6" s="2276" t="s">
        <v>1148</v>
      </c>
      <c r="H6" s="2276" t="s">
        <v>904</v>
      </c>
      <c r="I6" s="2276" t="s">
        <v>9</v>
      </c>
      <c r="J6" s="2276" t="s">
        <v>1148</v>
      </c>
      <c r="K6" s="2280" t="s">
        <v>838</v>
      </c>
      <c r="L6" s="2281" t="s">
        <v>1155</v>
      </c>
      <c r="M6" s="2282" t="s">
        <v>839</v>
      </c>
      <c r="N6" s="2281"/>
      <c r="O6" s="2277" t="s">
        <v>1156</v>
      </c>
      <c r="P6" s="2277" t="s">
        <v>1152</v>
      </c>
      <c r="R6" s="2278" t="s">
        <v>840</v>
      </c>
    </row>
    <row r="7" spans="1:27" ht="27.75" customHeight="1">
      <c r="A7" s="84" t="s">
        <v>646</v>
      </c>
      <c r="B7" s="84" t="s">
        <v>647</v>
      </c>
      <c r="C7" s="2275"/>
      <c r="D7" s="2276"/>
      <c r="E7" s="2276"/>
      <c r="F7" s="2276"/>
      <c r="G7" s="2276"/>
      <c r="H7" s="2276"/>
      <c r="I7" s="2276"/>
      <c r="J7" s="2276"/>
      <c r="K7" s="2280"/>
      <c r="L7" s="2281"/>
      <c r="M7" s="2282"/>
      <c r="N7" s="2281"/>
      <c r="O7" s="2277"/>
      <c r="P7" s="2277"/>
      <c r="R7" s="2279"/>
    </row>
    <row r="8" spans="1:27">
      <c r="A8" s="28"/>
      <c r="B8" t="s">
        <v>22</v>
      </c>
      <c r="C8" t="s">
        <v>23</v>
      </c>
      <c r="D8" s="80">
        <v>43357</v>
      </c>
      <c r="E8" s="80" t="str">
        <f>IF(YEAR(D8)=2025,D8,"01/01/2025")</f>
        <v>01/01/2025</v>
      </c>
      <c r="F8" s="80" t="str">
        <f>IF(VLOOKUP(B8,'INGRESOS 2025'!$B$7:$E$98,4,0)=0,"31/12/2025",VLOOKUP(B8,'INGRESOS 2025'!$B$7:$E$98,4,0))</f>
        <v>31/12/2025</v>
      </c>
      <c r="G8" s="2109">
        <f>NETWORKDAYS.INTL(E8,F8,1,$R$8:$R$23)</f>
        <v>249</v>
      </c>
      <c r="H8" s="80"/>
      <c r="I8" s="28"/>
      <c r="J8" s="2110"/>
      <c r="K8" s="28"/>
      <c r="L8" s="258">
        <f>+G8+J8+K8</f>
        <v>249</v>
      </c>
      <c r="M8" s="28">
        <f>SUMIF('DIAS NO LABORADOS'!$C$6:$C$286,B8,'DIAS NO LABORADOS'!$N$6:$N$286)</f>
        <v>18</v>
      </c>
      <c r="N8" s="28"/>
      <c r="O8" s="259">
        <f>L8-M8+N8</f>
        <v>231</v>
      </c>
      <c r="P8" s="31" t="s">
        <v>1153</v>
      </c>
      <c r="R8" s="260">
        <v>45658</v>
      </c>
    </row>
    <row r="9" spans="1:27">
      <c r="A9" s="28"/>
      <c r="B9" t="s">
        <v>27</v>
      </c>
      <c r="C9" t="s">
        <v>28</v>
      </c>
      <c r="D9" s="80">
        <v>43003</v>
      </c>
      <c r="E9" s="80" t="str">
        <f t="shared" ref="E9:E72" si="0">IF(YEAR(D9)=2025,D9,"01/01/2025")</f>
        <v>01/01/2025</v>
      </c>
      <c r="F9" s="80" t="str">
        <f>IF(VLOOKUP(B9,'INGRESOS 2025'!$B$7:$E$98,4,0)=0,"31/12/2025",VLOOKUP(B9,'INGRESOS 2025'!$B$7:$E$98,4,0))</f>
        <v>31/12/2025</v>
      </c>
      <c r="G9" s="2109">
        <f>NETWORKDAYS.INTL(E9,F9,1,$R$8:$R$23)</f>
        <v>249</v>
      </c>
      <c r="H9" s="80"/>
      <c r="I9" s="28"/>
      <c r="J9" s="2110"/>
      <c r="K9" s="28"/>
      <c r="L9" s="258">
        <f t="shared" ref="L9:L72" si="1">+G9+J9+K9</f>
        <v>249</v>
      </c>
      <c r="M9" s="28">
        <f>SUMIF('DIAS NO LABORADOS'!$C$6:$C$286,B9,'DIAS NO LABORADOS'!$N$6:$N$286)</f>
        <v>27</v>
      </c>
      <c r="N9" s="28"/>
      <c r="O9" s="259">
        <f t="shared" ref="O9:O72" si="2">L9-M9+N9</f>
        <v>222</v>
      </c>
      <c r="P9" s="31" t="s">
        <v>1153</v>
      </c>
      <c r="R9" s="260">
        <v>45764</v>
      </c>
    </row>
    <row r="10" spans="1:27">
      <c r="A10" s="28"/>
      <c r="B10" t="s">
        <v>30</v>
      </c>
      <c r="C10" t="s">
        <v>31</v>
      </c>
      <c r="D10" s="80">
        <v>43160</v>
      </c>
      <c r="E10" s="80" t="str">
        <f t="shared" si="0"/>
        <v>01/01/2025</v>
      </c>
      <c r="F10" s="80" t="str">
        <f>IF(VLOOKUP(B10,'INGRESOS 2025'!$B$7:$E$98,4,0)=0,"31/12/2025",VLOOKUP(B10,'INGRESOS 2025'!$B$7:$E$98,4,0))</f>
        <v>31/12/2025</v>
      </c>
      <c r="G10" s="2109">
        <f t="shared" ref="G10:G72" si="3">NETWORKDAYS.INTL(E10,F10,1,$R$8:$R$23)</f>
        <v>249</v>
      </c>
      <c r="H10" s="80"/>
      <c r="I10" s="28"/>
      <c r="J10" s="2110"/>
      <c r="K10" s="28"/>
      <c r="L10" s="258">
        <f t="shared" si="1"/>
        <v>249</v>
      </c>
      <c r="M10" s="28">
        <f>SUMIF('DIAS NO LABORADOS'!$C$6:$C$286,B10,'DIAS NO LABORADOS'!$N$6:$N$286)</f>
        <v>14</v>
      </c>
      <c r="N10" s="28"/>
      <c r="O10" s="259">
        <f t="shared" si="2"/>
        <v>235</v>
      </c>
      <c r="P10" s="31" t="s">
        <v>1153</v>
      </c>
      <c r="R10" s="260">
        <v>45765</v>
      </c>
    </row>
    <row r="11" spans="1:27">
      <c r="A11" s="28"/>
      <c r="B11" t="s">
        <v>34</v>
      </c>
      <c r="C11" t="s">
        <v>35</v>
      </c>
      <c r="D11" s="80">
        <v>43003</v>
      </c>
      <c r="E11" s="80" t="str">
        <f t="shared" si="0"/>
        <v>01/01/2025</v>
      </c>
      <c r="F11" s="80" t="str">
        <f>IF(VLOOKUP(B11,'INGRESOS 2025'!$B$7:$E$98,4,0)=0,"31/12/2025",VLOOKUP(B11,'INGRESOS 2025'!$B$7:$E$98,4,0))</f>
        <v>31/12/2025</v>
      </c>
      <c r="G11" s="2109">
        <f t="shared" si="3"/>
        <v>249</v>
      </c>
      <c r="H11" s="80"/>
      <c r="I11" s="28"/>
      <c r="J11" s="2110"/>
      <c r="K11" s="28"/>
      <c r="L11" s="258">
        <f t="shared" si="1"/>
        <v>249</v>
      </c>
      <c r="M11" s="28">
        <f>SUMIF('DIAS NO LABORADOS'!$C$6:$C$286,B11,'DIAS NO LABORADOS'!$N$6:$N$286)</f>
        <v>27</v>
      </c>
      <c r="N11" s="28"/>
      <c r="O11" s="259">
        <f t="shared" si="2"/>
        <v>222</v>
      </c>
      <c r="P11" s="31" t="s">
        <v>1153</v>
      </c>
      <c r="R11" s="260">
        <v>45778</v>
      </c>
    </row>
    <row r="12" spans="1:27">
      <c r="A12" s="28"/>
      <c r="B12" t="s">
        <v>37</v>
      </c>
      <c r="C12" t="s">
        <v>38</v>
      </c>
      <c r="D12" s="80">
        <v>43003</v>
      </c>
      <c r="E12" s="80" t="str">
        <f t="shared" si="0"/>
        <v>01/01/2025</v>
      </c>
      <c r="F12" s="80" t="str">
        <f>IF(VLOOKUP(B12,'INGRESOS 2025'!$B$7:$E$98,4,0)=0,"31/12/2025",VLOOKUP(B12,'INGRESOS 2025'!$B$7:$E$98,4,0))</f>
        <v>31/12/2025</v>
      </c>
      <c r="G12" s="2109">
        <f t="shared" si="3"/>
        <v>249</v>
      </c>
      <c r="H12" s="80"/>
      <c r="I12" s="28"/>
      <c r="J12" s="2110"/>
      <c r="K12" s="28"/>
      <c r="L12" s="258">
        <f t="shared" si="1"/>
        <v>249</v>
      </c>
      <c r="M12" s="28">
        <f>SUMIF('DIAS NO LABORADOS'!$C$6:$C$286,B12,'DIAS NO LABORADOS'!$N$6:$N$286)</f>
        <v>22</v>
      </c>
      <c r="N12" s="28"/>
      <c r="O12" s="259">
        <f t="shared" si="2"/>
        <v>227</v>
      </c>
      <c r="P12" s="31" t="s">
        <v>1153</v>
      </c>
      <c r="R12" s="260">
        <v>45815</v>
      </c>
    </row>
    <row r="13" spans="1:27">
      <c r="A13" s="28"/>
      <c r="B13" t="s">
        <v>40</v>
      </c>
      <c r="C13" t="s">
        <v>41</v>
      </c>
      <c r="D13" s="80">
        <v>42985</v>
      </c>
      <c r="E13" s="80" t="str">
        <f t="shared" si="0"/>
        <v>01/01/2025</v>
      </c>
      <c r="F13" s="80" t="str">
        <f>IF(VLOOKUP(B13,'INGRESOS 2025'!$B$7:$E$98,4,0)=0,"31/12/2025",VLOOKUP(B13,'INGRESOS 2025'!$B$7:$E$98,4,0))</f>
        <v>31/12/2025</v>
      </c>
      <c r="G13" s="2109">
        <f t="shared" si="3"/>
        <v>249</v>
      </c>
      <c r="H13" s="80"/>
      <c r="I13" s="28"/>
      <c r="J13" s="2110"/>
      <c r="K13" s="28"/>
      <c r="L13" s="258">
        <f t="shared" si="1"/>
        <v>249</v>
      </c>
      <c r="M13" s="28">
        <f>SUMIF('DIAS NO LABORADOS'!$C$6:$C$286,B13,'DIAS NO LABORADOS'!$N$6:$N$286)</f>
        <v>22</v>
      </c>
      <c r="N13" s="28"/>
      <c r="O13" s="259">
        <f t="shared" si="2"/>
        <v>227</v>
      </c>
      <c r="P13" s="31" t="s">
        <v>1153</v>
      </c>
      <c r="R13" s="260">
        <v>45837</v>
      </c>
    </row>
    <row r="14" spans="1:27">
      <c r="A14" s="28"/>
      <c r="B14" t="s">
        <v>43</v>
      </c>
      <c r="C14" t="s">
        <v>44</v>
      </c>
      <c r="D14" s="80">
        <v>42985</v>
      </c>
      <c r="E14" s="80" t="str">
        <f t="shared" si="0"/>
        <v>01/01/2025</v>
      </c>
      <c r="F14" s="80" t="str">
        <f>IF(VLOOKUP(B14,'INGRESOS 2025'!$B$7:$E$98,4,0)=0,"31/12/2025",VLOOKUP(B14,'INGRESOS 2025'!$B$7:$E$98,4,0))</f>
        <v>31/12/2025</v>
      </c>
      <c r="G14" s="2109">
        <f t="shared" si="3"/>
        <v>249</v>
      </c>
      <c r="H14" s="80"/>
      <c r="I14" s="28"/>
      <c r="J14" s="2110"/>
      <c r="K14" s="28"/>
      <c r="L14" s="258">
        <f t="shared" si="1"/>
        <v>249</v>
      </c>
      <c r="M14" s="28">
        <f>SUMIF('DIAS NO LABORADOS'!$C$6:$C$286,B14,'DIAS NO LABORADOS'!$N$6:$N$286)</f>
        <v>14</v>
      </c>
      <c r="N14" s="28"/>
      <c r="O14" s="259">
        <f t="shared" si="2"/>
        <v>235</v>
      </c>
      <c r="P14" s="31" t="s">
        <v>1153</v>
      </c>
      <c r="R14" s="260">
        <v>45861</v>
      </c>
    </row>
    <row r="15" spans="1:27">
      <c r="A15" s="28"/>
      <c r="B15" t="s">
        <v>46</v>
      </c>
      <c r="C15" t="s">
        <v>47</v>
      </c>
      <c r="D15" s="80">
        <v>42985</v>
      </c>
      <c r="E15" s="80" t="str">
        <f t="shared" si="0"/>
        <v>01/01/2025</v>
      </c>
      <c r="F15" s="80" t="str">
        <f>IF(VLOOKUP(B15,'INGRESOS 2025'!$B$7:$E$98,4,0)=0,"31/12/2025",VLOOKUP(B15,'INGRESOS 2025'!$B$7:$E$98,4,0))</f>
        <v>31/12/2025</v>
      </c>
      <c r="G15" s="2109">
        <f t="shared" si="3"/>
        <v>249</v>
      </c>
      <c r="H15" s="80"/>
      <c r="I15" s="28"/>
      <c r="J15" s="2110"/>
      <c r="K15" s="28"/>
      <c r="L15" s="258">
        <f t="shared" si="1"/>
        <v>249</v>
      </c>
      <c r="M15" s="28">
        <f>SUMIF('DIAS NO LABORADOS'!$C$6:$C$286,B15,'DIAS NO LABORADOS'!$N$6:$N$286)</f>
        <v>20</v>
      </c>
      <c r="N15" s="28"/>
      <c r="O15" s="259">
        <f t="shared" si="2"/>
        <v>229</v>
      </c>
      <c r="P15" s="31" t="s">
        <v>1153</v>
      </c>
      <c r="R15" s="260">
        <v>45866</v>
      </c>
      <c r="W15" s="30"/>
    </row>
    <row r="16" spans="1:27">
      <c r="A16" s="28"/>
      <c r="B16" t="s">
        <v>49</v>
      </c>
      <c r="C16" t="s">
        <v>50</v>
      </c>
      <c r="D16" s="80">
        <v>44911</v>
      </c>
      <c r="E16" s="80" t="str">
        <f t="shared" si="0"/>
        <v>01/01/2025</v>
      </c>
      <c r="F16" s="80">
        <f>IF(VLOOKUP(B16,'INGRESOS 2025'!$B$7:$E$98,4,0)=0,"31/12/2025",VLOOKUP(B16,'INGRESOS 2025'!$B$7:$E$98,4,0))</f>
        <v>45961</v>
      </c>
      <c r="G16" s="2109">
        <f t="shared" si="3"/>
        <v>209</v>
      </c>
      <c r="H16" s="80"/>
      <c r="I16" s="28"/>
      <c r="J16" s="2110"/>
      <c r="K16" s="28"/>
      <c r="L16" s="258">
        <f t="shared" si="1"/>
        <v>209</v>
      </c>
      <c r="M16" s="28">
        <f>SUMIF('DIAS NO LABORADOS'!$C$6:$C$286,B16,'DIAS NO LABORADOS'!$N$6:$N$286)</f>
        <v>30</v>
      </c>
      <c r="N16" s="28"/>
      <c r="O16" s="259">
        <f t="shared" si="2"/>
        <v>179</v>
      </c>
      <c r="P16" s="31" t="s">
        <v>1153</v>
      </c>
      <c r="R16" s="260">
        <v>45867</v>
      </c>
      <c r="W16" s="30"/>
    </row>
    <row r="17" spans="1:23">
      <c r="A17" s="28"/>
      <c r="B17" t="s">
        <v>52</v>
      </c>
      <c r="C17" t="s">
        <v>53</v>
      </c>
      <c r="D17" s="80">
        <v>43070</v>
      </c>
      <c r="E17" s="80" t="str">
        <f t="shared" si="0"/>
        <v>01/01/2025</v>
      </c>
      <c r="F17" s="80" t="str">
        <f>IF(VLOOKUP(B17,'INGRESOS 2025'!$B$7:$E$98,4,0)=0,"31/12/2025",VLOOKUP(B17,'INGRESOS 2025'!$B$7:$E$98,4,0))</f>
        <v>31/12/2025</v>
      </c>
      <c r="G17" s="2109">
        <f t="shared" si="3"/>
        <v>249</v>
      </c>
      <c r="H17" s="80"/>
      <c r="I17" s="28"/>
      <c r="J17" s="2110"/>
      <c r="K17" s="28"/>
      <c r="L17" s="258">
        <f t="shared" si="1"/>
        <v>249</v>
      </c>
      <c r="M17" s="28">
        <f>SUMIF('DIAS NO LABORADOS'!$C$6:$C$286,B17,'DIAS NO LABORADOS'!$N$6:$N$286)</f>
        <v>9</v>
      </c>
      <c r="N17" s="28"/>
      <c r="O17" s="259">
        <f t="shared" si="2"/>
        <v>240</v>
      </c>
      <c r="P17" s="31" t="s">
        <v>1153</v>
      </c>
      <c r="R17" s="260">
        <v>45875</v>
      </c>
      <c r="W17" s="30"/>
    </row>
    <row r="18" spans="1:23">
      <c r="A18" s="28"/>
      <c r="B18" t="s">
        <v>55</v>
      </c>
      <c r="C18" t="s">
        <v>56</v>
      </c>
      <c r="D18" s="80">
        <v>43382</v>
      </c>
      <c r="E18" s="80" t="str">
        <f t="shared" si="0"/>
        <v>01/01/2025</v>
      </c>
      <c r="F18" s="80" t="str">
        <f>IF(VLOOKUP(B18,'INGRESOS 2025'!$B$7:$E$98,4,0)=0,"31/12/2025",VLOOKUP(B18,'INGRESOS 2025'!$B$7:$E$98,4,0))</f>
        <v>31/12/2025</v>
      </c>
      <c r="G18" s="2109">
        <f t="shared" si="3"/>
        <v>249</v>
      </c>
      <c r="H18" s="80"/>
      <c r="I18" s="28"/>
      <c r="J18" s="2110"/>
      <c r="K18" s="28"/>
      <c r="L18" s="258">
        <f t="shared" si="1"/>
        <v>249</v>
      </c>
      <c r="M18" s="28">
        <f>SUMIF('DIAS NO LABORADOS'!$C$6:$C$286,B18,'DIAS NO LABORADOS'!$N$6:$N$286)</f>
        <v>10</v>
      </c>
      <c r="N18" s="28"/>
      <c r="O18" s="259">
        <f t="shared" si="2"/>
        <v>239</v>
      </c>
      <c r="P18" s="31" t="s">
        <v>1153</v>
      </c>
      <c r="R18" s="260">
        <v>45899</v>
      </c>
      <c r="W18" s="30"/>
    </row>
    <row r="19" spans="1:23">
      <c r="A19" s="28"/>
      <c r="B19" t="s">
        <v>58</v>
      </c>
      <c r="C19" t="s">
        <v>59</v>
      </c>
      <c r="D19" s="80">
        <v>42985</v>
      </c>
      <c r="E19" s="80" t="str">
        <f t="shared" si="0"/>
        <v>01/01/2025</v>
      </c>
      <c r="F19" s="80" t="str">
        <f>IF(VLOOKUP(B19,'INGRESOS 2025'!$B$7:$E$98,4,0)=0,"31/12/2025",VLOOKUP(B19,'INGRESOS 2025'!$B$7:$E$98,4,0))</f>
        <v>31/12/2025</v>
      </c>
      <c r="G19" s="2109">
        <f t="shared" si="3"/>
        <v>249</v>
      </c>
      <c r="H19" s="80"/>
      <c r="I19" s="28"/>
      <c r="J19" s="2110"/>
      <c r="K19" s="28"/>
      <c r="L19" s="258">
        <f t="shared" si="1"/>
        <v>249</v>
      </c>
      <c r="M19" s="28">
        <f>SUMIF('DIAS NO LABORADOS'!$C$6:$C$286,B19,'DIAS NO LABORADOS'!$N$6:$N$286)</f>
        <v>11</v>
      </c>
      <c r="N19" s="28"/>
      <c r="O19" s="259">
        <f t="shared" si="2"/>
        <v>238</v>
      </c>
      <c r="P19" s="31" t="s">
        <v>1153</v>
      </c>
      <c r="R19" s="260">
        <v>45938</v>
      </c>
      <c r="W19" s="30"/>
    </row>
    <row r="20" spans="1:23">
      <c r="A20" s="28"/>
      <c r="B20" t="s">
        <v>61</v>
      </c>
      <c r="C20" t="s">
        <v>62</v>
      </c>
      <c r="D20" s="80">
        <v>44677</v>
      </c>
      <c r="E20" s="80" t="str">
        <f t="shared" si="0"/>
        <v>01/01/2025</v>
      </c>
      <c r="F20" s="80" t="str">
        <f>IF(VLOOKUP(B20,'INGRESOS 2025'!$B$7:$E$98,4,0)=0,"31/12/2025",VLOOKUP(B20,'INGRESOS 2025'!$B$7:$E$98,4,0))</f>
        <v>31/12/2025</v>
      </c>
      <c r="G20" s="2109">
        <f t="shared" si="3"/>
        <v>249</v>
      </c>
      <c r="H20" s="80"/>
      <c r="I20" s="28"/>
      <c r="J20" s="2110"/>
      <c r="K20" s="28"/>
      <c r="L20" s="258">
        <f t="shared" si="1"/>
        <v>249</v>
      </c>
      <c r="M20" s="28">
        <f>SUMIF('DIAS NO LABORADOS'!$C$6:$C$286,B20,'DIAS NO LABORADOS'!$N$6:$N$286)</f>
        <v>30</v>
      </c>
      <c r="N20" s="28"/>
      <c r="O20" s="259">
        <f t="shared" si="2"/>
        <v>219</v>
      </c>
      <c r="P20" s="31" t="s">
        <v>1153</v>
      </c>
      <c r="R20" s="260">
        <v>45962</v>
      </c>
      <c r="W20" s="30"/>
    </row>
    <row r="21" spans="1:23">
      <c r="A21" s="28"/>
      <c r="B21" t="s">
        <v>64</v>
      </c>
      <c r="C21" t="s">
        <v>65</v>
      </c>
      <c r="D21" s="80">
        <v>44111</v>
      </c>
      <c r="E21" s="80" t="str">
        <f t="shared" si="0"/>
        <v>01/01/2025</v>
      </c>
      <c r="F21" s="80" t="str">
        <f>IF(VLOOKUP(B21,'INGRESOS 2025'!$B$7:$E$98,4,0)=0,"31/12/2025",VLOOKUP(B21,'INGRESOS 2025'!$B$7:$E$98,4,0))</f>
        <v>31/12/2025</v>
      </c>
      <c r="G21" s="2109">
        <f t="shared" si="3"/>
        <v>249</v>
      </c>
      <c r="H21" s="80"/>
      <c r="I21" s="28"/>
      <c r="J21" s="2110"/>
      <c r="K21" s="28"/>
      <c r="L21" s="258">
        <f t="shared" si="1"/>
        <v>249</v>
      </c>
      <c r="M21" s="28">
        <f>SUMIF('DIAS NO LABORADOS'!$C$6:$C$286,B21,'DIAS NO LABORADOS'!$N$6:$N$286)</f>
        <v>23</v>
      </c>
      <c r="N21" s="28"/>
      <c r="O21" s="259">
        <f t="shared" si="2"/>
        <v>226</v>
      </c>
      <c r="P21" s="31" t="s">
        <v>1153</v>
      </c>
      <c r="R21" s="260">
        <v>45999</v>
      </c>
      <c r="W21" s="30"/>
    </row>
    <row r="22" spans="1:23">
      <c r="A22" s="28"/>
      <c r="B22" t="s">
        <v>67</v>
      </c>
      <c r="C22" t="s">
        <v>68</v>
      </c>
      <c r="D22" s="80">
        <v>42985</v>
      </c>
      <c r="E22" s="80" t="str">
        <f t="shared" si="0"/>
        <v>01/01/2025</v>
      </c>
      <c r="F22" s="80" t="str">
        <f>IF(VLOOKUP(B22,'INGRESOS 2025'!$B$7:$E$98,4,0)=0,"31/12/2025",VLOOKUP(B22,'INGRESOS 2025'!$B$7:$E$98,4,0))</f>
        <v>31/12/2025</v>
      </c>
      <c r="G22" s="2109">
        <f t="shared" si="3"/>
        <v>249</v>
      </c>
      <c r="H22" s="80"/>
      <c r="I22" s="28"/>
      <c r="J22" s="2110"/>
      <c r="K22" s="28"/>
      <c r="L22" s="258">
        <f t="shared" si="1"/>
        <v>249</v>
      </c>
      <c r="M22" s="28">
        <f>SUMIF('DIAS NO LABORADOS'!$C$6:$C$286,B22,'DIAS NO LABORADOS'!$N$6:$N$286)</f>
        <v>35</v>
      </c>
      <c r="N22" s="28"/>
      <c r="O22" s="259">
        <f t="shared" si="2"/>
        <v>214</v>
      </c>
      <c r="P22" s="31" t="s">
        <v>1153</v>
      </c>
      <c r="R22" s="260">
        <v>46000</v>
      </c>
      <c r="W22" s="30"/>
    </row>
    <row r="23" spans="1:23">
      <c r="A23" s="28"/>
      <c r="B23" t="s">
        <v>70</v>
      </c>
      <c r="C23" t="s">
        <v>71</v>
      </c>
      <c r="D23" s="80">
        <v>42985</v>
      </c>
      <c r="E23" s="80" t="str">
        <f t="shared" si="0"/>
        <v>01/01/2025</v>
      </c>
      <c r="F23" s="80" t="str">
        <f>IF(VLOOKUP(B23,'INGRESOS 2025'!$B$7:$E$98,4,0)=0,"31/12/2025",VLOOKUP(B23,'INGRESOS 2025'!$B$7:$E$98,4,0))</f>
        <v>31/12/2025</v>
      </c>
      <c r="G23" s="2109">
        <f t="shared" si="3"/>
        <v>249</v>
      </c>
      <c r="H23" s="80"/>
      <c r="I23" s="28"/>
      <c r="J23" s="2110"/>
      <c r="K23" s="28"/>
      <c r="L23" s="258">
        <f t="shared" si="1"/>
        <v>249</v>
      </c>
      <c r="M23" s="28">
        <f>SUMIF('DIAS NO LABORADOS'!$C$6:$C$286,B23,'DIAS NO LABORADOS'!$N$6:$N$286)</f>
        <v>17</v>
      </c>
      <c r="N23" s="28"/>
      <c r="O23" s="259">
        <f t="shared" si="2"/>
        <v>232</v>
      </c>
      <c r="P23" s="31" t="s">
        <v>1153</v>
      </c>
      <c r="R23" s="260">
        <v>46016</v>
      </c>
      <c r="W23" s="30"/>
    </row>
    <row r="24" spans="1:23">
      <c r="A24" s="28"/>
      <c r="B24" t="s">
        <v>201</v>
      </c>
      <c r="C24" t="s">
        <v>202</v>
      </c>
      <c r="D24" s="80">
        <v>45481</v>
      </c>
      <c r="E24" s="80" t="str">
        <f t="shared" si="0"/>
        <v>01/01/2025</v>
      </c>
      <c r="F24" s="80" t="str">
        <f>IF(VLOOKUP(B24,'INGRESOS 2025'!$B$7:$E$98,4,0)=0,"31/12/2025",VLOOKUP(B24,'INGRESOS 2025'!$B$7:$E$98,4,0))</f>
        <v>31/12/2025</v>
      </c>
      <c r="G24" s="2109">
        <f t="shared" si="3"/>
        <v>249</v>
      </c>
      <c r="H24" s="80"/>
      <c r="I24" s="28"/>
      <c r="J24" s="2110"/>
      <c r="K24" s="28"/>
      <c r="L24" s="258">
        <f t="shared" si="1"/>
        <v>249</v>
      </c>
      <c r="M24" s="28">
        <f>SUMIF('DIAS NO LABORADOS'!$C$6:$C$286,B24,'DIAS NO LABORADOS'!$N$6:$N$286)</f>
        <v>12</v>
      </c>
      <c r="N24" s="28"/>
      <c r="O24" s="259">
        <f t="shared" si="2"/>
        <v>237</v>
      </c>
      <c r="P24" s="31" t="s">
        <v>1153</v>
      </c>
      <c r="W24" s="30"/>
    </row>
    <row r="25" spans="1:23">
      <c r="A25" s="28"/>
      <c r="B25" t="s">
        <v>73</v>
      </c>
      <c r="C25" t="s">
        <v>74</v>
      </c>
      <c r="D25" s="80">
        <v>44986</v>
      </c>
      <c r="E25" s="80" t="str">
        <f t="shared" si="0"/>
        <v>01/01/2025</v>
      </c>
      <c r="F25" s="80">
        <f>IF(VLOOKUP(B25,'INGRESOS 2025'!$B$7:$E$98,4,0)=0,"31/12/2025",VLOOKUP(B25,'INGRESOS 2025'!$B$7:$E$98,4,0))</f>
        <v>45748</v>
      </c>
      <c r="G25" s="2109">
        <f t="shared" si="3"/>
        <v>64</v>
      </c>
      <c r="H25" s="80"/>
      <c r="I25" s="28"/>
      <c r="J25" s="2110"/>
      <c r="K25" s="28"/>
      <c r="L25" s="258">
        <f t="shared" si="1"/>
        <v>64</v>
      </c>
      <c r="M25" s="28">
        <f>SUMIF('DIAS NO LABORADOS'!$C$6:$C$286,B25,'DIAS NO LABORADOS'!$N$6:$N$286)</f>
        <v>15</v>
      </c>
      <c r="N25" s="28"/>
      <c r="O25" s="259">
        <f t="shared" si="2"/>
        <v>49</v>
      </c>
      <c r="P25" s="31" t="s">
        <v>1153</v>
      </c>
      <c r="W25" s="30"/>
    </row>
    <row r="26" spans="1:23">
      <c r="A26" s="28"/>
      <c r="B26" t="s">
        <v>76</v>
      </c>
      <c r="C26" t="s">
        <v>77</v>
      </c>
      <c r="D26" s="80">
        <v>45181</v>
      </c>
      <c r="E26" s="80" t="str">
        <f t="shared" si="0"/>
        <v>01/01/2025</v>
      </c>
      <c r="F26" s="80" t="str">
        <f>IF(VLOOKUP(B26,'INGRESOS 2025'!$B$7:$E$98,4,0)=0,"31/12/2025",VLOOKUP(B26,'INGRESOS 2025'!$B$7:$E$98,4,0))</f>
        <v>31/12/2025</v>
      </c>
      <c r="G26" s="2109">
        <f t="shared" si="3"/>
        <v>249</v>
      </c>
      <c r="H26" s="80"/>
      <c r="I26" s="28"/>
      <c r="J26" s="2110"/>
      <c r="K26" s="28"/>
      <c r="L26" s="258">
        <f t="shared" si="1"/>
        <v>249</v>
      </c>
      <c r="M26" s="28">
        <f>SUMIF('DIAS NO LABORADOS'!$C$6:$C$286,B26,'DIAS NO LABORADOS'!$N$6:$N$286)</f>
        <v>22</v>
      </c>
      <c r="N26" s="28"/>
      <c r="O26" s="259">
        <f t="shared" si="2"/>
        <v>227</v>
      </c>
      <c r="P26" s="31" t="s">
        <v>1153</v>
      </c>
      <c r="W26" s="30"/>
    </row>
    <row r="27" spans="1:23">
      <c r="A27" s="28"/>
      <c r="B27" t="s">
        <v>80</v>
      </c>
      <c r="C27" t="s">
        <v>81</v>
      </c>
      <c r="D27" s="80">
        <v>43252</v>
      </c>
      <c r="E27" s="80" t="str">
        <f t="shared" si="0"/>
        <v>01/01/2025</v>
      </c>
      <c r="F27" s="80" t="str">
        <f>IF(VLOOKUP(B27,'INGRESOS 2025'!$B$7:$E$98,4,0)=0,"31/12/2025",VLOOKUP(B27,'INGRESOS 2025'!$B$7:$E$98,4,0))</f>
        <v>31/12/2025</v>
      </c>
      <c r="G27" s="2109">
        <f t="shared" si="3"/>
        <v>249</v>
      </c>
      <c r="H27" s="80"/>
      <c r="I27" s="28"/>
      <c r="J27" s="2110"/>
      <c r="K27" s="28"/>
      <c r="L27" s="258">
        <f t="shared" si="1"/>
        <v>249</v>
      </c>
      <c r="M27" s="28">
        <f>SUMIF('DIAS NO LABORADOS'!$C$6:$C$286,B27,'DIAS NO LABORADOS'!$N$6:$N$286)</f>
        <v>11</v>
      </c>
      <c r="N27" s="28"/>
      <c r="O27" s="259">
        <f t="shared" si="2"/>
        <v>238</v>
      </c>
      <c r="P27" s="31" t="s">
        <v>1153</v>
      </c>
      <c r="W27" s="30"/>
    </row>
    <row r="28" spans="1:23">
      <c r="A28" s="28"/>
      <c r="B28" t="s">
        <v>83</v>
      </c>
      <c r="C28" t="s">
        <v>84</v>
      </c>
      <c r="D28" s="80">
        <v>43900</v>
      </c>
      <c r="E28" s="80" t="str">
        <f t="shared" si="0"/>
        <v>01/01/2025</v>
      </c>
      <c r="F28" s="80">
        <f>IF(VLOOKUP(B28,'INGRESOS 2025'!$B$7:$E$98,4,0)=0,"31/12/2025",VLOOKUP(B28,'INGRESOS 2025'!$B$7:$E$98,4,0))</f>
        <v>45747</v>
      </c>
      <c r="G28" s="2109">
        <f t="shared" si="3"/>
        <v>63</v>
      </c>
      <c r="H28" s="80"/>
      <c r="I28" s="28"/>
      <c r="J28" s="2110"/>
      <c r="K28" s="28"/>
      <c r="L28" s="258">
        <f t="shared" si="1"/>
        <v>63</v>
      </c>
      <c r="M28" s="28">
        <f>SUMIF('DIAS NO LABORADOS'!$C$6:$C$286,B28,'DIAS NO LABORADOS'!$N$6:$N$286)</f>
        <v>0</v>
      </c>
      <c r="N28" s="28"/>
      <c r="O28" s="259">
        <f t="shared" si="2"/>
        <v>63</v>
      </c>
      <c r="P28" s="31" t="s">
        <v>1153</v>
      </c>
      <c r="W28" s="30"/>
    </row>
    <row r="29" spans="1:23">
      <c r="A29" s="28"/>
      <c r="B29" t="s">
        <v>86</v>
      </c>
      <c r="C29" t="s">
        <v>87</v>
      </c>
      <c r="D29" s="80">
        <v>43222</v>
      </c>
      <c r="E29" s="80" t="str">
        <f t="shared" si="0"/>
        <v>01/01/2025</v>
      </c>
      <c r="F29" s="80" t="str">
        <f>IF(VLOOKUP(B29,'INGRESOS 2025'!$B$7:$E$98,4,0)=0,"31/12/2025",VLOOKUP(B29,'INGRESOS 2025'!$B$7:$E$98,4,0))</f>
        <v>31/12/2025</v>
      </c>
      <c r="G29" s="2109">
        <f t="shared" si="3"/>
        <v>249</v>
      </c>
      <c r="H29" s="80"/>
      <c r="I29" s="28"/>
      <c r="J29" s="2110"/>
      <c r="K29" s="28"/>
      <c r="L29" s="258">
        <f t="shared" si="1"/>
        <v>249</v>
      </c>
      <c r="M29" s="28">
        <f>SUMIF('DIAS NO LABORADOS'!$C$6:$C$286,B29,'DIAS NO LABORADOS'!$N$6:$N$286)</f>
        <v>20</v>
      </c>
      <c r="N29" s="28"/>
      <c r="O29" s="259">
        <f t="shared" si="2"/>
        <v>229</v>
      </c>
      <c r="P29" s="31" t="s">
        <v>1153</v>
      </c>
      <c r="W29" s="30"/>
    </row>
    <row r="30" spans="1:23">
      <c r="A30" s="28"/>
      <c r="B30" t="s">
        <v>90</v>
      </c>
      <c r="C30" t="s">
        <v>91</v>
      </c>
      <c r="D30" s="80">
        <v>44935</v>
      </c>
      <c r="E30" s="80" t="str">
        <f t="shared" si="0"/>
        <v>01/01/2025</v>
      </c>
      <c r="F30" s="80" t="str">
        <f>IF(VLOOKUP(B30,'INGRESOS 2025'!$B$7:$E$98,4,0)=0,"31/12/2025",VLOOKUP(B30,'INGRESOS 2025'!$B$7:$E$98,4,0))</f>
        <v>31/12/2025</v>
      </c>
      <c r="G30" s="2109">
        <f t="shared" si="3"/>
        <v>249</v>
      </c>
      <c r="H30" s="80"/>
      <c r="I30" s="28"/>
      <c r="J30" s="2110"/>
      <c r="K30" s="28"/>
      <c r="L30" s="258">
        <f t="shared" si="1"/>
        <v>249</v>
      </c>
      <c r="M30" s="28">
        <f>SUMIF('DIAS NO LABORADOS'!$C$6:$C$286,B30,'DIAS NO LABORADOS'!$N$6:$N$286)</f>
        <v>14</v>
      </c>
      <c r="N30" s="28"/>
      <c r="O30" s="259">
        <f t="shared" si="2"/>
        <v>235</v>
      </c>
      <c r="P30" s="31" t="s">
        <v>1153</v>
      </c>
      <c r="W30" s="30"/>
    </row>
    <row r="31" spans="1:23">
      <c r="A31" s="28"/>
      <c r="B31" t="s">
        <v>214</v>
      </c>
      <c r="C31" t="s">
        <v>215</v>
      </c>
      <c r="D31" s="80">
        <v>45631</v>
      </c>
      <c r="E31" s="80" t="str">
        <f t="shared" si="0"/>
        <v>01/01/2025</v>
      </c>
      <c r="F31" s="80">
        <f>IF(VLOOKUP(B31,'INGRESOS 2025'!$B$7:$E$98,4,0)=0,"31/12/2025",VLOOKUP(B31,'INGRESOS 2025'!$B$7:$E$98,4,0))</f>
        <v>45882</v>
      </c>
      <c r="G31" s="2109">
        <f t="shared" si="3"/>
        <v>153</v>
      </c>
      <c r="H31" s="80"/>
      <c r="I31" s="28"/>
      <c r="J31" s="2110"/>
      <c r="K31" s="28"/>
      <c r="L31" s="258">
        <f t="shared" si="1"/>
        <v>153</v>
      </c>
      <c r="M31" s="28">
        <f>SUMIF('DIAS NO LABORADOS'!$C$6:$C$286,B31,'DIAS NO LABORADOS'!$N$6:$N$286)</f>
        <v>1</v>
      </c>
      <c r="N31" s="28"/>
      <c r="O31" s="259">
        <f t="shared" si="2"/>
        <v>152</v>
      </c>
      <c r="P31" s="31" t="s">
        <v>1153</v>
      </c>
      <c r="W31" s="30"/>
    </row>
    <row r="32" spans="1:23">
      <c r="A32" s="28"/>
      <c r="B32" t="s">
        <v>93</v>
      </c>
      <c r="C32" t="s">
        <v>94</v>
      </c>
      <c r="D32" s="80">
        <v>43206</v>
      </c>
      <c r="E32" s="80" t="str">
        <f t="shared" si="0"/>
        <v>01/01/2025</v>
      </c>
      <c r="F32" s="80" t="str">
        <f>IF(VLOOKUP(B32,'INGRESOS 2025'!$B$7:$E$98,4,0)=0,"31/12/2025",VLOOKUP(B32,'INGRESOS 2025'!$B$7:$E$98,4,0))</f>
        <v>31/12/2025</v>
      </c>
      <c r="G32" s="2109">
        <f t="shared" si="3"/>
        <v>249</v>
      </c>
      <c r="H32" s="80"/>
      <c r="I32" s="28"/>
      <c r="J32" s="2110"/>
      <c r="K32" s="28"/>
      <c r="L32" s="258">
        <f t="shared" si="1"/>
        <v>249</v>
      </c>
      <c r="M32" s="28">
        <f>SUMIF('DIAS NO LABORADOS'!$C$6:$C$286,B32,'DIAS NO LABORADOS'!$N$6:$N$286)</f>
        <v>30</v>
      </c>
      <c r="N32" s="28"/>
      <c r="O32" s="259">
        <f t="shared" si="2"/>
        <v>219</v>
      </c>
      <c r="P32" s="31" t="s">
        <v>1153</v>
      </c>
      <c r="W32" s="30"/>
    </row>
    <row r="33" spans="1:23">
      <c r="A33" s="28"/>
      <c r="B33" t="s">
        <v>95</v>
      </c>
      <c r="C33" t="s">
        <v>96</v>
      </c>
      <c r="D33" s="80">
        <v>44348</v>
      </c>
      <c r="E33" s="80" t="str">
        <f t="shared" si="0"/>
        <v>01/01/2025</v>
      </c>
      <c r="F33" s="80">
        <f>IF(VLOOKUP(B33,'INGRESOS 2025'!$B$7:$E$98,4,0)=0,"31/12/2025",VLOOKUP(B33,'INGRESOS 2025'!$B$7:$E$98,4,0))</f>
        <v>45844</v>
      </c>
      <c r="G33" s="2109">
        <f t="shared" si="3"/>
        <v>129</v>
      </c>
      <c r="H33" s="80"/>
      <c r="I33" s="28"/>
      <c r="J33" s="2110"/>
      <c r="K33" s="28"/>
      <c r="L33" s="258">
        <f t="shared" si="1"/>
        <v>129</v>
      </c>
      <c r="M33" s="28">
        <f>SUMIF('DIAS NO LABORADOS'!$C$6:$C$286,B33,'DIAS NO LABORADOS'!$N$6:$N$286)</f>
        <v>14</v>
      </c>
      <c r="N33" s="28"/>
      <c r="O33" s="259">
        <f t="shared" si="2"/>
        <v>115</v>
      </c>
      <c r="P33" s="31" t="s">
        <v>1153</v>
      </c>
      <c r="W33" s="30"/>
    </row>
    <row r="34" spans="1:23">
      <c r="A34" s="28"/>
      <c r="B34" t="s">
        <v>205</v>
      </c>
      <c r="C34" t="s">
        <v>206</v>
      </c>
      <c r="D34" s="80">
        <v>45541</v>
      </c>
      <c r="E34" s="80" t="str">
        <f t="shared" si="0"/>
        <v>01/01/2025</v>
      </c>
      <c r="F34" s="80" t="str">
        <f>IF(VLOOKUP(B34,'INGRESOS 2025'!$B$7:$E$98,4,0)=0,"31/12/2025",VLOOKUP(B34,'INGRESOS 2025'!$B$7:$E$98,4,0))</f>
        <v>31/12/2025</v>
      </c>
      <c r="G34" s="2109">
        <f t="shared" si="3"/>
        <v>249</v>
      </c>
      <c r="H34" s="80"/>
      <c r="I34" s="28"/>
      <c r="J34" s="2110"/>
      <c r="K34" s="28"/>
      <c r="L34" s="258">
        <f t="shared" si="1"/>
        <v>249</v>
      </c>
      <c r="M34" s="28">
        <f>SUMIF('DIAS NO LABORADOS'!$C$6:$C$286,B34,'DIAS NO LABORADOS'!$N$6:$N$286)</f>
        <v>9</v>
      </c>
      <c r="N34" s="28"/>
      <c r="O34" s="259">
        <f t="shared" si="2"/>
        <v>240</v>
      </c>
      <c r="P34" s="31" t="s">
        <v>1153</v>
      </c>
      <c r="W34" s="30"/>
    </row>
    <row r="35" spans="1:23">
      <c r="A35" s="28"/>
      <c r="B35" t="s">
        <v>102</v>
      </c>
      <c r="C35" t="s">
        <v>103</v>
      </c>
      <c r="D35" s="80">
        <v>42948</v>
      </c>
      <c r="E35" s="80" t="str">
        <f t="shared" si="0"/>
        <v>01/01/2025</v>
      </c>
      <c r="F35" s="80" t="str">
        <f>IF(VLOOKUP(B35,'INGRESOS 2025'!$B$7:$E$98,4,0)=0,"31/12/2025",VLOOKUP(B35,'INGRESOS 2025'!$B$7:$E$98,4,0))</f>
        <v>31/12/2025</v>
      </c>
      <c r="G35" s="2109">
        <f t="shared" si="3"/>
        <v>249</v>
      </c>
      <c r="H35" s="80"/>
      <c r="I35" s="28"/>
      <c r="J35" s="2110"/>
      <c r="K35" s="28"/>
      <c r="L35" s="258">
        <f t="shared" si="1"/>
        <v>249</v>
      </c>
      <c r="M35" s="28">
        <f>SUMIF('DIAS NO LABORADOS'!$C$6:$C$286,B35,'DIAS NO LABORADOS'!$N$6:$N$286)</f>
        <v>28</v>
      </c>
      <c r="N35" s="28"/>
      <c r="O35" s="259">
        <f t="shared" si="2"/>
        <v>221</v>
      </c>
      <c r="P35" s="31" t="s">
        <v>1153</v>
      </c>
      <c r="W35" s="30"/>
    </row>
    <row r="36" spans="1:23">
      <c r="A36" s="28"/>
      <c r="B36" t="s">
        <v>104</v>
      </c>
      <c r="C36" t="s">
        <v>105</v>
      </c>
      <c r="D36" s="80">
        <v>44600</v>
      </c>
      <c r="E36" s="80" t="str">
        <f t="shared" si="0"/>
        <v>01/01/2025</v>
      </c>
      <c r="F36" s="80" t="str">
        <f>IF(VLOOKUP(B36,'INGRESOS 2025'!$B$7:$E$98,4,0)=0,"31/12/2025",VLOOKUP(B36,'INGRESOS 2025'!$B$7:$E$98,4,0))</f>
        <v>31/12/2025</v>
      </c>
      <c r="G36" s="2109">
        <f t="shared" si="3"/>
        <v>249</v>
      </c>
      <c r="H36" s="80"/>
      <c r="I36" s="28"/>
      <c r="J36" s="2110"/>
      <c r="K36" s="28"/>
      <c r="L36" s="258">
        <f t="shared" si="1"/>
        <v>249</v>
      </c>
      <c r="M36" s="28">
        <f>SUMIF('DIAS NO LABORADOS'!$C$6:$C$286,B36,'DIAS NO LABORADOS'!$N$6:$N$286)</f>
        <v>26</v>
      </c>
      <c r="N36" s="28"/>
      <c r="O36" s="259">
        <f t="shared" si="2"/>
        <v>223</v>
      </c>
      <c r="P36" s="31" t="s">
        <v>1153</v>
      </c>
      <c r="W36" s="30"/>
    </row>
    <row r="37" spans="1:23">
      <c r="A37" s="28"/>
      <c r="B37" t="s">
        <v>109</v>
      </c>
      <c r="C37" t="s">
        <v>110</v>
      </c>
      <c r="D37" s="80">
        <v>45292</v>
      </c>
      <c r="E37" s="80" t="str">
        <f t="shared" si="0"/>
        <v>01/01/2025</v>
      </c>
      <c r="F37" s="80" t="str">
        <f>IF(VLOOKUP(B37,'INGRESOS 2025'!$B$7:$E$98,4,0)=0,"31/12/2025",VLOOKUP(B37,'INGRESOS 2025'!$B$7:$E$98,4,0))</f>
        <v>31/12/2025</v>
      </c>
      <c r="G37" s="2109">
        <f t="shared" si="3"/>
        <v>249</v>
      </c>
      <c r="H37" s="80"/>
      <c r="I37" s="28"/>
      <c r="J37" s="2110"/>
      <c r="K37" s="28"/>
      <c r="L37" s="258">
        <f t="shared" si="1"/>
        <v>249</v>
      </c>
      <c r="M37" s="28">
        <f>SUMIF('DIAS NO LABORADOS'!$C$6:$C$286,B37,'DIAS NO LABORADOS'!$N$6:$N$286)</f>
        <v>16</v>
      </c>
      <c r="N37" s="28"/>
      <c r="O37" s="259">
        <f t="shared" si="2"/>
        <v>233</v>
      </c>
      <c r="P37" s="31" t="s">
        <v>1153</v>
      </c>
      <c r="W37" s="30"/>
    </row>
    <row r="38" spans="1:23">
      <c r="A38" s="28"/>
      <c r="B38" t="s">
        <v>111</v>
      </c>
      <c r="C38" t="s">
        <v>112</v>
      </c>
      <c r="D38" s="80">
        <v>43206</v>
      </c>
      <c r="E38" s="80" t="str">
        <f t="shared" si="0"/>
        <v>01/01/2025</v>
      </c>
      <c r="F38" s="80" t="str">
        <f>IF(VLOOKUP(B38,'INGRESOS 2025'!$B$7:$E$98,4,0)=0,"31/12/2025",VLOOKUP(B38,'INGRESOS 2025'!$B$7:$E$98,4,0))</f>
        <v>31/12/2025</v>
      </c>
      <c r="G38" s="2109">
        <f t="shared" si="3"/>
        <v>249</v>
      </c>
      <c r="H38" s="80"/>
      <c r="I38" s="28"/>
      <c r="J38" s="2110"/>
      <c r="K38" s="28"/>
      <c r="L38" s="258">
        <f t="shared" si="1"/>
        <v>249</v>
      </c>
      <c r="M38" s="28">
        <f>SUMIF('DIAS NO LABORADOS'!$C$6:$C$286,B38,'DIAS NO LABORADOS'!$N$6:$N$286)</f>
        <v>25</v>
      </c>
      <c r="N38" s="28"/>
      <c r="O38" s="259">
        <f t="shared" si="2"/>
        <v>224</v>
      </c>
      <c r="P38" s="31" t="s">
        <v>1153</v>
      </c>
      <c r="W38" s="30"/>
    </row>
    <row r="39" spans="1:23">
      <c r="A39" s="28"/>
      <c r="B39" t="s">
        <v>114</v>
      </c>
      <c r="C39" t="s">
        <v>115</v>
      </c>
      <c r="D39" s="80">
        <v>43374</v>
      </c>
      <c r="E39" s="80" t="str">
        <f t="shared" si="0"/>
        <v>01/01/2025</v>
      </c>
      <c r="F39" s="80" t="str">
        <f>IF(VLOOKUP(B39,'INGRESOS 2025'!$B$7:$E$98,4,0)=0,"31/12/2025",VLOOKUP(B39,'INGRESOS 2025'!$B$7:$E$98,4,0))</f>
        <v>31/12/2025</v>
      </c>
      <c r="G39" s="2109">
        <f t="shared" si="3"/>
        <v>249</v>
      </c>
      <c r="H39" s="80"/>
      <c r="I39" s="28"/>
      <c r="J39" s="2110"/>
      <c r="K39" s="28"/>
      <c r="L39" s="258">
        <f t="shared" si="1"/>
        <v>249</v>
      </c>
      <c r="M39" s="28">
        <f>SUMIF('DIAS NO LABORADOS'!$C$6:$C$286,B39,'DIAS NO LABORADOS'!$N$6:$N$286)</f>
        <v>25</v>
      </c>
      <c r="N39" s="28"/>
      <c r="O39" s="259">
        <f t="shared" si="2"/>
        <v>224</v>
      </c>
      <c r="P39" s="31" t="s">
        <v>1153</v>
      </c>
      <c r="W39" s="30"/>
    </row>
    <row r="40" spans="1:23">
      <c r="A40" s="28"/>
      <c r="B40" t="s">
        <v>118</v>
      </c>
      <c r="C40" t="s">
        <v>119</v>
      </c>
      <c r="D40" s="80">
        <v>43160</v>
      </c>
      <c r="E40" s="80" t="str">
        <f t="shared" si="0"/>
        <v>01/01/2025</v>
      </c>
      <c r="F40" s="80" t="str">
        <f>IF(VLOOKUP(B40,'INGRESOS 2025'!$B$7:$E$98,4,0)=0,"31/12/2025",VLOOKUP(B40,'INGRESOS 2025'!$B$7:$E$98,4,0))</f>
        <v>31/12/2025</v>
      </c>
      <c r="G40" s="2109">
        <f t="shared" si="3"/>
        <v>249</v>
      </c>
      <c r="H40" s="80"/>
      <c r="I40" s="28"/>
      <c r="J40" s="2110"/>
      <c r="K40" s="28"/>
      <c r="L40" s="258">
        <f t="shared" si="1"/>
        <v>249</v>
      </c>
      <c r="M40" s="28">
        <f>SUMIF('DIAS NO LABORADOS'!$C$6:$C$286,B40,'DIAS NO LABORADOS'!$N$6:$N$286)</f>
        <v>14</v>
      </c>
      <c r="N40" s="28"/>
      <c r="O40" s="259">
        <f t="shared" si="2"/>
        <v>235</v>
      </c>
      <c r="P40" s="31" t="s">
        <v>1153</v>
      </c>
      <c r="W40" s="30"/>
    </row>
    <row r="41" spans="1:23">
      <c r="A41" s="28"/>
      <c r="B41" t="s">
        <v>121</v>
      </c>
      <c r="C41" t="s">
        <v>122</v>
      </c>
      <c r="D41" s="80">
        <v>44539</v>
      </c>
      <c r="E41" s="80" t="str">
        <f t="shared" si="0"/>
        <v>01/01/2025</v>
      </c>
      <c r="F41" s="80" t="str">
        <f>IF(VLOOKUP(B41,'INGRESOS 2025'!$B$7:$E$98,4,0)=0,"31/12/2025",VLOOKUP(B41,'INGRESOS 2025'!$B$7:$E$98,4,0))</f>
        <v>31/12/2025</v>
      </c>
      <c r="G41" s="2109">
        <f t="shared" si="3"/>
        <v>249</v>
      </c>
      <c r="H41" s="80"/>
      <c r="I41" s="28"/>
      <c r="J41" s="2110"/>
      <c r="K41" s="28"/>
      <c r="L41" s="258">
        <f t="shared" si="1"/>
        <v>249</v>
      </c>
      <c r="M41" s="28">
        <f>SUMIF('DIAS NO LABORADOS'!$C$6:$C$286,B41,'DIAS NO LABORADOS'!$N$6:$N$286)</f>
        <v>15</v>
      </c>
      <c r="N41" s="28"/>
      <c r="O41" s="259">
        <f t="shared" si="2"/>
        <v>234</v>
      </c>
      <c r="P41" s="31" t="s">
        <v>1153</v>
      </c>
      <c r="W41" s="30"/>
    </row>
    <row r="42" spans="1:23">
      <c r="A42" s="28"/>
      <c r="B42" t="s">
        <v>124</v>
      </c>
      <c r="C42" t="s">
        <v>125</v>
      </c>
      <c r="D42" s="80">
        <v>43402</v>
      </c>
      <c r="E42" s="80" t="str">
        <f t="shared" si="0"/>
        <v>01/01/2025</v>
      </c>
      <c r="F42" s="80" t="str">
        <f>IF(VLOOKUP(B42,'INGRESOS 2025'!$B$7:$E$98,4,0)=0,"31/12/2025",VLOOKUP(B42,'INGRESOS 2025'!$B$7:$E$98,4,0))</f>
        <v>31/12/2025</v>
      </c>
      <c r="G42" s="2109">
        <f t="shared" si="3"/>
        <v>249</v>
      </c>
      <c r="H42" s="80"/>
      <c r="I42" s="28"/>
      <c r="J42" s="2110"/>
      <c r="K42" s="28"/>
      <c r="L42" s="258">
        <f t="shared" si="1"/>
        <v>249</v>
      </c>
      <c r="M42" s="28">
        <f>SUMIF('DIAS NO LABORADOS'!$C$6:$C$286,B42,'DIAS NO LABORADOS'!$N$6:$N$286)</f>
        <v>3</v>
      </c>
      <c r="N42" s="28"/>
      <c r="O42" s="259">
        <f t="shared" si="2"/>
        <v>246</v>
      </c>
      <c r="P42" s="31" t="s">
        <v>1153</v>
      </c>
      <c r="W42" s="30"/>
    </row>
    <row r="43" spans="1:23">
      <c r="A43" s="28"/>
      <c r="B43" t="s">
        <v>126</v>
      </c>
      <c r="C43" t="s">
        <v>127</v>
      </c>
      <c r="D43" s="80">
        <v>44911</v>
      </c>
      <c r="E43" s="80" t="str">
        <f t="shared" si="0"/>
        <v>01/01/2025</v>
      </c>
      <c r="F43" s="80" t="str">
        <f>IF(VLOOKUP(B43,'INGRESOS 2025'!$B$7:$E$98,4,0)=0,"31/12/2025",VLOOKUP(B43,'INGRESOS 2025'!$B$7:$E$98,4,0))</f>
        <v>31/12/2025</v>
      </c>
      <c r="G43" s="2109">
        <f t="shared" si="3"/>
        <v>249</v>
      </c>
      <c r="H43" s="80"/>
      <c r="I43" s="28"/>
      <c r="J43" s="2110"/>
      <c r="K43" s="28"/>
      <c r="L43" s="258">
        <f t="shared" si="1"/>
        <v>249</v>
      </c>
      <c r="M43" s="28">
        <f>SUMIF('DIAS NO LABORADOS'!$C$6:$C$286,B43,'DIAS NO LABORADOS'!$N$6:$N$286)</f>
        <v>17</v>
      </c>
      <c r="N43" s="28"/>
      <c r="O43" s="259">
        <f t="shared" si="2"/>
        <v>232</v>
      </c>
      <c r="P43" s="31" t="s">
        <v>1153</v>
      </c>
      <c r="W43" s="30"/>
    </row>
    <row r="44" spans="1:23">
      <c r="A44" s="28"/>
      <c r="B44" t="s">
        <v>217</v>
      </c>
      <c r="C44" t="s">
        <v>218</v>
      </c>
      <c r="D44" s="80">
        <v>45627</v>
      </c>
      <c r="E44" s="80" t="str">
        <f t="shared" si="0"/>
        <v>01/01/2025</v>
      </c>
      <c r="F44" s="80" t="str">
        <f>IF(VLOOKUP(B44,'INGRESOS 2025'!$B$7:$E$98,4,0)=0,"31/12/2025",VLOOKUP(B44,'INGRESOS 2025'!$B$7:$E$98,4,0))</f>
        <v>31/12/2025</v>
      </c>
      <c r="G44" s="2109">
        <f t="shared" si="3"/>
        <v>249</v>
      </c>
      <c r="H44" s="80"/>
      <c r="I44" s="28"/>
      <c r="J44" s="2110"/>
      <c r="K44" s="28"/>
      <c r="L44" s="258">
        <f t="shared" si="1"/>
        <v>249</v>
      </c>
      <c r="M44" s="28">
        <f>SUMIF('DIAS NO LABORADOS'!$C$6:$C$286,B44,'DIAS NO LABORADOS'!$N$6:$N$286)</f>
        <v>11</v>
      </c>
      <c r="N44" s="28"/>
      <c r="O44" s="259">
        <f t="shared" si="2"/>
        <v>238</v>
      </c>
      <c r="P44" s="31" t="s">
        <v>1153</v>
      </c>
      <c r="W44" s="30"/>
    </row>
    <row r="45" spans="1:23">
      <c r="A45" s="28"/>
      <c r="B45" t="s">
        <v>220</v>
      </c>
      <c r="C45" t="s">
        <v>221</v>
      </c>
      <c r="D45" s="80">
        <v>45628</v>
      </c>
      <c r="E45" s="80" t="str">
        <f t="shared" si="0"/>
        <v>01/01/2025</v>
      </c>
      <c r="F45" s="2141">
        <v>45716</v>
      </c>
      <c r="G45" s="2109">
        <f t="shared" si="3"/>
        <v>42</v>
      </c>
      <c r="H45" s="2141">
        <v>45887</v>
      </c>
      <c r="I45" s="2141">
        <v>46022</v>
      </c>
      <c r="J45" s="2109">
        <f>NETWORKDAYS.INTL(H45,I45,1,$R$8:$R$23)</f>
        <v>94</v>
      </c>
      <c r="K45" s="28"/>
      <c r="L45" s="258">
        <f t="shared" si="1"/>
        <v>136</v>
      </c>
      <c r="M45" s="28">
        <f>SUMIF('DIAS NO LABORADOS'!$C$6:$C$286,B45,'DIAS NO LABORADOS'!$N$6:$N$286)</f>
        <v>3</v>
      </c>
      <c r="N45" s="28"/>
      <c r="O45" s="259">
        <f t="shared" si="2"/>
        <v>133</v>
      </c>
      <c r="P45" s="31" t="s">
        <v>1153</v>
      </c>
      <c r="Q45" s="87"/>
      <c r="W45" s="30"/>
    </row>
    <row r="46" spans="1:23">
      <c r="A46" s="28"/>
      <c r="B46" t="s">
        <v>130</v>
      </c>
      <c r="C46" t="s">
        <v>131</v>
      </c>
      <c r="D46" s="80">
        <v>43243</v>
      </c>
      <c r="E46" s="80" t="str">
        <f t="shared" si="0"/>
        <v>01/01/2025</v>
      </c>
      <c r="F46" s="80" t="str">
        <f>IF(VLOOKUP(B46,'INGRESOS 2025'!$B$7:$E$98,4,0)=0,"31/12/2025",VLOOKUP(B46,'INGRESOS 2025'!$B$7:$E$98,4,0))</f>
        <v>31/12/2025</v>
      </c>
      <c r="G46" s="2109">
        <f t="shared" si="3"/>
        <v>249</v>
      </c>
      <c r="H46" s="80"/>
      <c r="I46" s="28"/>
      <c r="J46" s="2110"/>
      <c r="K46" s="28">
        <v>98</v>
      </c>
      <c r="L46" s="258">
        <f>+G46+J46+K46</f>
        <v>347</v>
      </c>
      <c r="M46" s="28">
        <f>SUMIF('DIAS NO LABORADOS'!$C$6:$C$286,B46,'DIAS NO LABORADOS'!$N$6:$N$286)</f>
        <v>83</v>
      </c>
      <c r="N46" s="28"/>
      <c r="O46" s="259">
        <f t="shared" si="2"/>
        <v>264</v>
      </c>
      <c r="P46" s="31" t="s">
        <v>1153</v>
      </c>
      <c r="W46" s="30"/>
    </row>
    <row r="47" spans="1:23">
      <c r="A47" s="28"/>
      <c r="B47" t="s">
        <v>133</v>
      </c>
      <c r="C47" t="s">
        <v>134</v>
      </c>
      <c r="D47" s="80">
        <v>44799</v>
      </c>
      <c r="E47" s="80" t="str">
        <f t="shared" si="0"/>
        <v>01/01/2025</v>
      </c>
      <c r="F47" s="80" t="str">
        <f>IF(VLOOKUP(B47,'INGRESOS 2025'!$B$7:$E$98,4,0)=0,"31/12/2025",VLOOKUP(B47,'INGRESOS 2025'!$B$7:$E$98,4,0))</f>
        <v>31/12/2025</v>
      </c>
      <c r="G47" s="2109">
        <f t="shared" si="3"/>
        <v>249</v>
      </c>
      <c r="H47" s="80"/>
      <c r="I47" s="28"/>
      <c r="J47" s="2110"/>
      <c r="K47" s="28"/>
      <c r="L47" s="258">
        <f t="shared" si="1"/>
        <v>249</v>
      </c>
      <c r="M47" s="28">
        <f>SUMIF('DIAS NO LABORADOS'!$C$6:$C$286,B47,'DIAS NO LABORADOS'!$N$6:$N$286)</f>
        <v>24</v>
      </c>
      <c r="N47" s="28"/>
      <c r="O47" s="259">
        <f t="shared" si="2"/>
        <v>225</v>
      </c>
      <c r="P47" s="31" t="s">
        <v>1153</v>
      </c>
      <c r="W47" s="30"/>
    </row>
    <row r="48" spans="1:23">
      <c r="A48" s="28"/>
      <c r="B48" t="s">
        <v>136</v>
      </c>
      <c r="C48" t="s">
        <v>137</v>
      </c>
      <c r="D48" s="80">
        <v>43525</v>
      </c>
      <c r="E48" s="80" t="str">
        <f t="shared" si="0"/>
        <v>01/01/2025</v>
      </c>
      <c r="F48" s="80" t="str">
        <f>IF(VLOOKUP(B48,'INGRESOS 2025'!$B$7:$E$98,4,0)=0,"31/12/2025",VLOOKUP(B48,'INGRESOS 2025'!$B$7:$E$98,4,0))</f>
        <v>31/12/2025</v>
      </c>
      <c r="G48" s="2109">
        <f t="shared" si="3"/>
        <v>249</v>
      </c>
      <c r="H48" s="80"/>
      <c r="I48" s="28"/>
      <c r="J48" s="2110"/>
      <c r="K48" s="28"/>
      <c r="L48" s="258">
        <f t="shared" si="1"/>
        <v>249</v>
      </c>
      <c r="M48" s="28">
        <f>SUMIF('DIAS NO LABORADOS'!$C$6:$C$286,B48,'DIAS NO LABORADOS'!$N$6:$N$286)</f>
        <v>19</v>
      </c>
      <c r="N48" s="28"/>
      <c r="O48" s="259">
        <f t="shared" si="2"/>
        <v>230</v>
      </c>
      <c r="P48" s="31" t="s">
        <v>1153</v>
      </c>
      <c r="W48" s="30"/>
    </row>
    <row r="49" spans="1:23">
      <c r="A49" s="28"/>
      <c r="B49" t="s">
        <v>139</v>
      </c>
      <c r="C49" t="s">
        <v>140</v>
      </c>
      <c r="D49" s="80">
        <v>43973</v>
      </c>
      <c r="E49" s="80" t="str">
        <f t="shared" si="0"/>
        <v>01/01/2025</v>
      </c>
      <c r="F49" s="80" t="str">
        <f>IF(VLOOKUP(B49,'INGRESOS 2025'!$B$7:$E$98,4,0)=0,"31/12/2025",VLOOKUP(B49,'INGRESOS 2025'!$B$7:$E$98,4,0))</f>
        <v>31/12/2025</v>
      </c>
      <c r="G49" s="2109">
        <f t="shared" si="3"/>
        <v>249</v>
      </c>
      <c r="H49" s="80"/>
      <c r="I49" s="28"/>
      <c r="J49" s="2110"/>
      <c r="K49" s="28">
        <v>98</v>
      </c>
      <c r="L49" s="258">
        <f t="shared" si="1"/>
        <v>347</v>
      </c>
      <c r="M49" s="28">
        <f>SUMIF('DIAS NO LABORADOS'!$C$6:$C$286,B49,'DIAS NO LABORADOS'!$N$6:$N$286)</f>
        <v>95</v>
      </c>
      <c r="N49" s="28"/>
      <c r="O49" s="259">
        <f t="shared" si="2"/>
        <v>252</v>
      </c>
      <c r="P49" s="31" t="s">
        <v>1153</v>
      </c>
      <c r="W49" s="30"/>
    </row>
    <row r="50" spans="1:23">
      <c r="A50" s="28"/>
      <c r="B50" t="s">
        <v>211</v>
      </c>
      <c r="C50" t="s">
        <v>212</v>
      </c>
      <c r="D50" s="80">
        <v>45600</v>
      </c>
      <c r="E50" s="80" t="str">
        <f t="shared" si="0"/>
        <v>01/01/2025</v>
      </c>
      <c r="F50" s="80" t="str">
        <f>IF(VLOOKUP(B50,'INGRESOS 2025'!$B$7:$E$98,4,0)=0,"31/12/2025",VLOOKUP(B50,'INGRESOS 2025'!$B$7:$E$98,4,0))</f>
        <v>31/12/2025</v>
      </c>
      <c r="G50" s="2109">
        <f t="shared" si="3"/>
        <v>249</v>
      </c>
      <c r="H50" s="80"/>
      <c r="I50" s="86"/>
      <c r="J50" s="2111"/>
      <c r="K50" s="28"/>
      <c r="L50" s="258">
        <f t="shared" si="1"/>
        <v>249</v>
      </c>
      <c r="M50" s="28">
        <f>SUMIF('DIAS NO LABORADOS'!$C$6:$C$286,B50,'DIAS NO LABORADOS'!$N$6:$N$286)</f>
        <v>1</v>
      </c>
      <c r="N50" s="28"/>
      <c r="O50" s="259">
        <f t="shared" si="2"/>
        <v>248</v>
      </c>
      <c r="P50" s="31" t="s">
        <v>1153</v>
      </c>
      <c r="W50" s="30"/>
    </row>
    <row r="51" spans="1:23">
      <c r="A51" s="28"/>
      <c r="B51" t="s">
        <v>143</v>
      </c>
      <c r="C51" t="s">
        <v>144</v>
      </c>
      <c r="D51" s="80">
        <v>44483</v>
      </c>
      <c r="E51" s="80" t="str">
        <f t="shared" si="0"/>
        <v>01/01/2025</v>
      </c>
      <c r="F51" s="80" t="str">
        <f>IF(VLOOKUP(B51,'INGRESOS 2025'!$B$7:$E$98,4,0)=0,"31/12/2025",VLOOKUP(B51,'INGRESOS 2025'!$B$7:$E$98,4,0))</f>
        <v>31/12/2025</v>
      </c>
      <c r="G51" s="2109">
        <f t="shared" si="3"/>
        <v>249</v>
      </c>
      <c r="H51" s="80"/>
      <c r="I51" s="28"/>
      <c r="J51" s="2110"/>
      <c r="K51" s="28"/>
      <c r="L51" s="258">
        <f t="shared" si="1"/>
        <v>249</v>
      </c>
      <c r="M51" s="28">
        <f>SUMIF('DIAS NO LABORADOS'!$C$6:$C$286,B51,'DIAS NO LABORADOS'!$N$6:$N$286)</f>
        <v>17</v>
      </c>
      <c r="N51" s="28"/>
      <c r="O51" s="259">
        <f t="shared" si="2"/>
        <v>232</v>
      </c>
      <c r="P51" s="31" t="s">
        <v>1153</v>
      </c>
      <c r="W51" s="30"/>
    </row>
    <row r="52" spans="1:23">
      <c r="A52" s="28"/>
      <c r="B52" t="s">
        <v>145</v>
      </c>
      <c r="C52" t="s">
        <v>146</v>
      </c>
      <c r="D52" s="80">
        <v>44432</v>
      </c>
      <c r="E52" s="80" t="str">
        <f t="shared" si="0"/>
        <v>01/01/2025</v>
      </c>
      <c r="F52" s="80" t="str">
        <f>IF(VLOOKUP(B52,'INGRESOS 2025'!$B$7:$E$98,4,0)=0,"31/12/2025",VLOOKUP(B52,'INGRESOS 2025'!$B$7:$E$98,4,0))</f>
        <v>31/12/2025</v>
      </c>
      <c r="G52" s="2109">
        <f t="shared" si="3"/>
        <v>249</v>
      </c>
      <c r="H52" s="80"/>
      <c r="I52" s="28"/>
      <c r="J52" s="2110"/>
      <c r="K52" s="28"/>
      <c r="L52" s="258">
        <f t="shared" si="1"/>
        <v>249</v>
      </c>
      <c r="M52" s="28">
        <f>SUMIF('DIAS NO LABORADOS'!$C$6:$C$286,B52,'DIAS NO LABORADOS'!$N$6:$N$286)</f>
        <v>21</v>
      </c>
      <c r="N52" s="28"/>
      <c r="O52" s="259">
        <f t="shared" si="2"/>
        <v>228</v>
      </c>
      <c r="P52" s="31" t="s">
        <v>1153</v>
      </c>
      <c r="W52" s="30"/>
    </row>
    <row r="53" spans="1:23">
      <c r="A53" s="28"/>
      <c r="B53" t="s">
        <v>148</v>
      </c>
      <c r="C53" t="s">
        <v>149</v>
      </c>
      <c r="D53" s="80">
        <v>43724</v>
      </c>
      <c r="E53" s="80" t="str">
        <f t="shared" si="0"/>
        <v>01/01/2025</v>
      </c>
      <c r="F53" s="80" t="str">
        <f>IF(VLOOKUP(B53,'INGRESOS 2025'!$B$7:$E$98,4,0)=0,"31/12/2025",VLOOKUP(B53,'INGRESOS 2025'!$B$7:$E$98,4,0))</f>
        <v>31/12/2025</v>
      </c>
      <c r="G53" s="2109">
        <f t="shared" si="3"/>
        <v>249</v>
      </c>
      <c r="H53" s="80"/>
      <c r="I53" s="28"/>
      <c r="J53" s="2110"/>
      <c r="K53" s="28"/>
      <c r="L53" s="258">
        <f t="shared" si="1"/>
        <v>249</v>
      </c>
      <c r="M53" s="28">
        <f>SUMIF('DIAS NO LABORADOS'!$C$6:$C$286,B53,'DIAS NO LABORADOS'!$N$6:$N$286)</f>
        <v>10</v>
      </c>
      <c r="N53" s="28"/>
      <c r="O53" s="259">
        <f t="shared" si="2"/>
        <v>239</v>
      </c>
      <c r="P53" s="31" t="s">
        <v>1153</v>
      </c>
      <c r="W53" s="30"/>
    </row>
    <row r="54" spans="1:23">
      <c r="A54" s="28"/>
      <c r="B54" t="s">
        <v>151</v>
      </c>
      <c r="C54" t="s">
        <v>152</v>
      </c>
      <c r="D54" s="80">
        <v>45313</v>
      </c>
      <c r="E54" s="80" t="str">
        <f t="shared" si="0"/>
        <v>01/01/2025</v>
      </c>
      <c r="F54" s="80" t="str">
        <f>IF(VLOOKUP(B54,'INGRESOS 2025'!$B$7:$E$98,4,0)=0,"31/12/2025",VLOOKUP(B54,'INGRESOS 2025'!$B$7:$E$98,4,0))</f>
        <v>31/12/2025</v>
      </c>
      <c r="G54" s="2109">
        <f t="shared" si="3"/>
        <v>249</v>
      </c>
      <c r="H54" s="80"/>
      <c r="I54" s="28"/>
      <c r="J54" s="2110"/>
      <c r="K54" s="28"/>
      <c r="L54" s="258">
        <f t="shared" si="1"/>
        <v>249</v>
      </c>
      <c r="M54" s="28">
        <f>SUMIF('DIAS NO LABORADOS'!$C$6:$C$286,B54,'DIAS NO LABORADOS'!$N$6:$N$286)</f>
        <v>6</v>
      </c>
      <c r="N54" s="28"/>
      <c r="O54" s="259">
        <f t="shared" si="2"/>
        <v>243</v>
      </c>
      <c r="P54" s="31" t="s">
        <v>1153</v>
      </c>
      <c r="W54" s="30"/>
    </row>
    <row r="55" spans="1:23">
      <c r="A55" s="28"/>
      <c r="B55" t="s">
        <v>198</v>
      </c>
      <c r="C55" t="s">
        <v>199</v>
      </c>
      <c r="D55" s="80">
        <v>45414</v>
      </c>
      <c r="E55" s="80" t="str">
        <f t="shared" si="0"/>
        <v>01/01/2025</v>
      </c>
      <c r="F55" s="80">
        <f>IF(VLOOKUP(B55,'INGRESOS 2025'!$B$7:$E$98,4,0)=0,"31/12/2025",VLOOKUP(B55,'INGRESOS 2025'!$B$7:$E$98,4,0))</f>
        <v>45900</v>
      </c>
      <c r="G55" s="2109">
        <f t="shared" si="3"/>
        <v>165</v>
      </c>
      <c r="H55" s="80"/>
      <c r="I55" s="28"/>
      <c r="J55" s="2110"/>
      <c r="K55" s="28"/>
      <c r="L55" s="258">
        <f t="shared" si="1"/>
        <v>165</v>
      </c>
      <c r="M55" s="28">
        <f>SUMIF('DIAS NO LABORADOS'!$C$6:$C$286,B55,'DIAS NO LABORADOS'!$N$6:$N$286)</f>
        <v>10</v>
      </c>
      <c r="N55" s="28"/>
      <c r="O55" s="259">
        <f t="shared" si="2"/>
        <v>155</v>
      </c>
      <c r="P55" s="31" t="s">
        <v>1153</v>
      </c>
      <c r="W55" s="30"/>
    </row>
    <row r="56" spans="1:23">
      <c r="A56" s="28"/>
      <c r="B56" t="s">
        <v>154</v>
      </c>
      <c r="C56" t="s">
        <v>155</v>
      </c>
      <c r="D56" s="80">
        <v>44453</v>
      </c>
      <c r="E56" s="80" t="str">
        <f t="shared" si="0"/>
        <v>01/01/2025</v>
      </c>
      <c r="F56" s="80" t="str">
        <f>IF(VLOOKUP(B56,'INGRESOS 2025'!$B$7:$E$98,4,0)=0,"31/12/2025",VLOOKUP(B56,'INGRESOS 2025'!$B$7:$E$98,4,0))</f>
        <v>31/12/2025</v>
      </c>
      <c r="G56" s="2109">
        <f t="shared" si="3"/>
        <v>249</v>
      </c>
      <c r="H56" s="80"/>
      <c r="I56" s="28"/>
      <c r="J56" s="2110"/>
      <c r="K56" s="28"/>
      <c r="L56" s="258">
        <f t="shared" si="1"/>
        <v>249</v>
      </c>
      <c r="M56" s="28">
        <f>SUMIF('DIAS NO LABORADOS'!$C$6:$C$286,B56,'DIAS NO LABORADOS'!$N$6:$N$286)</f>
        <v>15</v>
      </c>
      <c r="N56" s="28"/>
      <c r="O56" s="259">
        <f t="shared" si="2"/>
        <v>234</v>
      </c>
      <c r="P56" s="31" t="s">
        <v>1153</v>
      </c>
      <c r="W56" s="30"/>
    </row>
    <row r="57" spans="1:23">
      <c r="A57" s="28"/>
      <c r="B57" t="s">
        <v>208</v>
      </c>
      <c r="C57" t="s">
        <v>209</v>
      </c>
      <c r="D57" s="80">
        <v>45574</v>
      </c>
      <c r="E57" s="80" t="str">
        <f t="shared" si="0"/>
        <v>01/01/2025</v>
      </c>
      <c r="F57" s="80" t="str">
        <f>IF(VLOOKUP(B57,'INGRESOS 2025'!$B$7:$E$98,4,0)=0,"31/12/2025",VLOOKUP(B57,'INGRESOS 2025'!$B$7:$E$98,4,0))</f>
        <v>31/12/2025</v>
      </c>
      <c r="G57" s="2109">
        <f t="shared" si="3"/>
        <v>249</v>
      </c>
      <c r="H57" s="80"/>
      <c r="I57" s="28"/>
      <c r="J57" s="2110"/>
      <c r="K57" s="28"/>
      <c r="L57" s="258">
        <f t="shared" si="1"/>
        <v>249</v>
      </c>
      <c r="M57" s="28">
        <f>SUMIF('DIAS NO LABORADOS'!$C$6:$C$286,B57,'DIAS NO LABORADOS'!$N$6:$N$286)</f>
        <v>5</v>
      </c>
      <c r="N57" s="28"/>
      <c r="O57" s="259">
        <f t="shared" si="2"/>
        <v>244</v>
      </c>
      <c r="P57" s="31" t="s">
        <v>1153</v>
      </c>
      <c r="W57" s="30"/>
    </row>
    <row r="58" spans="1:23">
      <c r="A58" s="28"/>
      <c r="B58" t="s">
        <v>157</v>
      </c>
      <c r="C58" t="s">
        <v>158</v>
      </c>
      <c r="D58" s="80">
        <v>43845</v>
      </c>
      <c r="E58" s="80" t="str">
        <f t="shared" si="0"/>
        <v>01/01/2025</v>
      </c>
      <c r="F58" s="80">
        <f>IF(VLOOKUP(B58,'INGRESOS 2025'!$B$7:$E$98,4,0)=0,"31/12/2025",VLOOKUP(B58,'INGRESOS 2025'!$B$7:$E$98,4,0))</f>
        <v>45835</v>
      </c>
      <c r="G58" s="2109">
        <f t="shared" si="3"/>
        <v>124</v>
      </c>
      <c r="H58" s="80"/>
      <c r="I58" s="28"/>
      <c r="J58" s="2110"/>
      <c r="K58" s="28"/>
      <c r="L58" s="258">
        <f t="shared" si="1"/>
        <v>124</v>
      </c>
      <c r="M58" s="28">
        <f>SUMIF('DIAS NO LABORADOS'!$C$6:$C$286,B58,'DIAS NO LABORADOS'!$N$6:$N$286)</f>
        <v>6</v>
      </c>
      <c r="N58" s="28"/>
      <c r="O58" s="259">
        <f t="shared" si="2"/>
        <v>118</v>
      </c>
      <c r="P58" s="31" t="s">
        <v>1153</v>
      </c>
      <c r="W58" s="30"/>
    </row>
    <row r="59" spans="1:23">
      <c r="A59" s="28"/>
      <c r="B59" t="s">
        <v>203</v>
      </c>
      <c r="C59" t="s">
        <v>204</v>
      </c>
      <c r="D59" s="80">
        <v>45481</v>
      </c>
      <c r="E59" s="80" t="str">
        <f t="shared" si="0"/>
        <v>01/01/2025</v>
      </c>
      <c r="F59" s="80" t="str">
        <f>IF(VLOOKUP(B59,'INGRESOS 2025'!$B$7:$E$98,4,0)=0,"31/12/2025",VLOOKUP(B59,'INGRESOS 2025'!$B$7:$E$98,4,0))</f>
        <v>31/12/2025</v>
      </c>
      <c r="G59" s="2109">
        <f t="shared" si="3"/>
        <v>249</v>
      </c>
      <c r="H59" s="80"/>
      <c r="I59" s="28"/>
      <c r="J59" s="2110"/>
      <c r="K59" s="28"/>
      <c r="L59" s="258">
        <f t="shared" si="1"/>
        <v>249</v>
      </c>
      <c r="M59" s="28">
        <f>SUMIF('DIAS NO LABORADOS'!$C$6:$C$286,B59,'DIAS NO LABORADOS'!$N$6:$N$286)</f>
        <v>5</v>
      </c>
      <c r="N59" s="28"/>
      <c r="O59" s="259">
        <f t="shared" si="2"/>
        <v>244</v>
      </c>
      <c r="P59" s="31" t="s">
        <v>1153</v>
      </c>
      <c r="W59" s="30"/>
    </row>
    <row r="60" spans="1:23">
      <c r="A60" s="28"/>
      <c r="B60" t="s">
        <v>161</v>
      </c>
      <c r="C60" t="s">
        <v>162</v>
      </c>
      <c r="D60" s="80">
        <v>43530</v>
      </c>
      <c r="E60" s="80" t="str">
        <f t="shared" si="0"/>
        <v>01/01/2025</v>
      </c>
      <c r="F60" s="80" t="str">
        <f>IF(VLOOKUP(B60,'INGRESOS 2025'!$B$7:$E$98,4,0)=0,"31/12/2025",VLOOKUP(B60,'INGRESOS 2025'!$B$7:$E$98,4,0))</f>
        <v>31/12/2025</v>
      </c>
      <c r="G60" s="2109">
        <f t="shared" si="3"/>
        <v>249</v>
      </c>
      <c r="H60" s="80"/>
      <c r="I60" s="28"/>
      <c r="J60" s="2110"/>
      <c r="K60" s="28">
        <v>56</v>
      </c>
      <c r="L60" s="258">
        <f t="shared" si="1"/>
        <v>305</v>
      </c>
      <c r="M60" s="28">
        <f>SUMIF('DIAS NO LABORADOS'!$C$6:$C$286,B60,'DIAS NO LABORADOS'!$N$6:$N$286)</f>
        <v>49</v>
      </c>
      <c r="N60" s="28"/>
      <c r="O60" s="259">
        <f t="shared" si="2"/>
        <v>256</v>
      </c>
      <c r="P60" s="31" t="s">
        <v>1153</v>
      </c>
      <c r="W60" s="30"/>
    </row>
    <row r="61" spans="1:23">
      <c r="A61" s="28"/>
      <c r="B61" t="s">
        <v>164</v>
      </c>
      <c r="C61" t="s">
        <v>165</v>
      </c>
      <c r="D61" s="80">
        <v>44483</v>
      </c>
      <c r="E61" s="80" t="str">
        <f t="shared" si="0"/>
        <v>01/01/2025</v>
      </c>
      <c r="F61" s="80" t="str">
        <f>IF(VLOOKUP(B61,'INGRESOS 2025'!$B$7:$E$98,4,0)=0,"31/12/2025",VLOOKUP(B61,'INGRESOS 2025'!$B$7:$E$98,4,0))</f>
        <v>31/12/2025</v>
      </c>
      <c r="G61" s="2109">
        <f t="shared" si="3"/>
        <v>249</v>
      </c>
      <c r="H61" s="80"/>
      <c r="I61" s="28"/>
      <c r="J61" s="2110"/>
      <c r="K61" s="28"/>
      <c r="L61" s="258">
        <f t="shared" si="1"/>
        <v>249</v>
      </c>
      <c r="M61" s="28">
        <f>SUMIF('DIAS NO LABORADOS'!$C$6:$C$286,B61,'DIAS NO LABORADOS'!$N$6:$N$286)</f>
        <v>19</v>
      </c>
      <c r="N61" s="28"/>
      <c r="O61" s="259">
        <f t="shared" si="2"/>
        <v>230</v>
      </c>
      <c r="P61" s="31" t="s">
        <v>1153</v>
      </c>
      <c r="W61" s="30"/>
    </row>
    <row r="62" spans="1:23">
      <c r="A62" s="28"/>
      <c r="B62" t="s">
        <v>167</v>
      </c>
      <c r="C62" t="s">
        <v>168</v>
      </c>
      <c r="D62" s="80">
        <v>43497</v>
      </c>
      <c r="E62" s="80" t="str">
        <f t="shared" si="0"/>
        <v>01/01/2025</v>
      </c>
      <c r="F62" s="80" t="str">
        <f>IF(VLOOKUP(B62,'INGRESOS 2025'!$B$7:$E$98,4,0)=0,"31/12/2025",VLOOKUP(B62,'INGRESOS 2025'!$B$7:$E$98,4,0))</f>
        <v>31/12/2025</v>
      </c>
      <c r="G62" s="2109">
        <f t="shared" si="3"/>
        <v>249</v>
      </c>
      <c r="H62" s="80"/>
      <c r="I62" s="28"/>
      <c r="J62" s="2110"/>
      <c r="K62" s="28"/>
      <c r="L62" s="258">
        <f t="shared" si="1"/>
        <v>249</v>
      </c>
      <c r="M62" s="28">
        <f>SUMIF('DIAS NO LABORADOS'!$C$6:$C$286,B62,'DIAS NO LABORADOS'!$N$6:$N$286)</f>
        <v>4</v>
      </c>
      <c r="N62" s="28"/>
      <c r="O62" s="259">
        <f t="shared" si="2"/>
        <v>245</v>
      </c>
      <c r="P62" s="31" t="s">
        <v>1153</v>
      </c>
      <c r="W62" s="30"/>
    </row>
    <row r="63" spans="1:23">
      <c r="A63" s="28"/>
      <c r="B63" t="s">
        <v>169</v>
      </c>
      <c r="C63" t="s">
        <v>170</v>
      </c>
      <c r="D63" s="80">
        <v>45181</v>
      </c>
      <c r="E63" s="80" t="str">
        <f t="shared" si="0"/>
        <v>01/01/2025</v>
      </c>
      <c r="F63" s="80">
        <f>IF(VLOOKUP(B63,'INGRESOS 2025'!$B$7:$E$98,4,0)=0,"31/12/2025",VLOOKUP(B63,'INGRESOS 2025'!$B$7:$E$98,4,0))</f>
        <v>46003</v>
      </c>
      <c r="G63" s="2109">
        <f t="shared" si="3"/>
        <v>237</v>
      </c>
      <c r="H63" s="80"/>
      <c r="I63" s="28"/>
      <c r="J63" s="2110"/>
      <c r="K63" s="28"/>
      <c r="L63" s="258">
        <f t="shared" si="1"/>
        <v>237</v>
      </c>
      <c r="M63" s="28">
        <f>SUMIF('DIAS NO LABORADOS'!$C$6:$C$286,B63,'DIAS NO LABORADOS'!$N$6:$N$286)</f>
        <v>13</v>
      </c>
      <c r="N63" s="28"/>
      <c r="O63" s="259">
        <f t="shared" si="2"/>
        <v>224</v>
      </c>
      <c r="P63" s="31" t="s">
        <v>1153</v>
      </c>
      <c r="W63" s="30"/>
    </row>
    <row r="64" spans="1:23">
      <c r="A64" s="28"/>
      <c r="B64" t="s">
        <v>831</v>
      </c>
      <c r="C64" t="s">
        <v>860</v>
      </c>
      <c r="D64" s="80">
        <v>45663</v>
      </c>
      <c r="E64" s="80">
        <f t="shared" si="0"/>
        <v>45663</v>
      </c>
      <c r="F64" s="80">
        <f>IF(VLOOKUP(B64,'INGRESOS 2025'!$B$7:$E$98,4,0)=0,"31/12/2025",VLOOKUP(B64,'INGRESOS 2025'!$B$7:$E$98,4,0))</f>
        <v>45807</v>
      </c>
      <c r="G64" s="2109">
        <f t="shared" si="3"/>
        <v>102</v>
      </c>
      <c r="H64" s="80"/>
      <c r="I64" s="28"/>
      <c r="J64" s="2110"/>
      <c r="K64" s="28"/>
      <c r="L64" s="258">
        <f t="shared" si="1"/>
        <v>102</v>
      </c>
      <c r="M64" s="28">
        <f>SUMIF('DIAS NO LABORADOS'!$C$6:$C$286,B64,'DIAS NO LABORADOS'!$N$6:$N$286)</f>
        <v>0</v>
      </c>
      <c r="N64" s="28"/>
      <c r="O64" s="259">
        <f t="shared" si="2"/>
        <v>102</v>
      </c>
      <c r="P64" s="31" t="s">
        <v>1153</v>
      </c>
      <c r="W64" s="30"/>
    </row>
    <row r="65" spans="1:23">
      <c r="A65" s="28"/>
      <c r="B65" t="s">
        <v>222</v>
      </c>
      <c r="C65" t="s">
        <v>223</v>
      </c>
      <c r="D65" s="80">
        <v>45628</v>
      </c>
      <c r="E65" s="80" t="str">
        <f t="shared" si="0"/>
        <v>01/01/2025</v>
      </c>
      <c r="F65" s="80" t="str">
        <f>IF(VLOOKUP(B65,'INGRESOS 2025'!$B$7:$E$98,4,0)=0,"31/12/2025",VLOOKUP(B65,'INGRESOS 2025'!$B$7:$E$98,4,0))</f>
        <v>31/12/2025</v>
      </c>
      <c r="G65" s="2109">
        <f t="shared" si="3"/>
        <v>249</v>
      </c>
      <c r="H65" s="80"/>
      <c r="I65" s="28"/>
      <c r="J65" s="2110"/>
      <c r="K65" s="28"/>
      <c r="L65" s="258">
        <f t="shared" si="1"/>
        <v>249</v>
      </c>
      <c r="M65" s="28">
        <f>SUMIF('DIAS NO LABORADOS'!$C$6:$C$286,B65,'DIAS NO LABORADOS'!$N$6:$N$286)</f>
        <v>25</v>
      </c>
      <c r="N65" s="28"/>
      <c r="O65" s="259">
        <f t="shared" si="2"/>
        <v>224</v>
      </c>
      <c r="P65" s="31" t="s">
        <v>1153</v>
      </c>
      <c r="W65" s="30"/>
    </row>
    <row r="66" spans="1:23">
      <c r="A66" s="28"/>
      <c r="B66" t="s">
        <v>830</v>
      </c>
      <c r="C66" t="s">
        <v>833</v>
      </c>
      <c r="D66" s="80">
        <v>45658</v>
      </c>
      <c r="E66" s="80">
        <f t="shared" si="0"/>
        <v>45658</v>
      </c>
      <c r="F66" s="80" t="str">
        <f>IF(VLOOKUP(B66,'INGRESOS 2025'!$B$7:$E$98,4,0)=0,"31/12/2025",VLOOKUP(B66,'INGRESOS 2025'!$B$7:$E$98,4,0))</f>
        <v>31/12/2025</v>
      </c>
      <c r="G66" s="2109">
        <f t="shared" si="3"/>
        <v>249</v>
      </c>
      <c r="H66" s="80"/>
      <c r="I66" s="28"/>
      <c r="J66" s="2110"/>
      <c r="K66" s="28"/>
      <c r="L66" s="258">
        <f t="shared" si="1"/>
        <v>249</v>
      </c>
      <c r="M66" s="28">
        <f>SUMIF('DIAS NO LABORADOS'!$C$6:$C$286,B66,'DIAS NO LABORADOS'!$N$6:$N$286)</f>
        <v>7</v>
      </c>
      <c r="N66" s="28"/>
      <c r="O66" s="259">
        <f t="shared" si="2"/>
        <v>242</v>
      </c>
      <c r="P66" s="31" t="s">
        <v>1153</v>
      </c>
      <c r="W66" s="30"/>
    </row>
    <row r="67" spans="1:23">
      <c r="A67" s="28"/>
      <c r="B67" t="s">
        <v>174</v>
      </c>
      <c r="C67" t="s">
        <v>175</v>
      </c>
      <c r="D67" s="80">
        <v>45125</v>
      </c>
      <c r="E67" s="80" t="str">
        <f t="shared" si="0"/>
        <v>01/01/2025</v>
      </c>
      <c r="F67" s="80" t="str">
        <f>IF(VLOOKUP(B67,'INGRESOS 2025'!$B$7:$E$98,4,0)=0,"31/12/2025",VLOOKUP(B67,'INGRESOS 2025'!$B$7:$E$98,4,0))</f>
        <v>31/12/2025</v>
      </c>
      <c r="G67" s="2109">
        <f t="shared" si="3"/>
        <v>249</v>
      </c>
      <c r="H67" s="80"/>
      <c r="I67" s="28"/>
      <c r="J67" s="2110"/>
      <c r="K67" s="28"/>
      <c r="L67" s="258">
        <f t="shared" si="1"/>
        <v>249</v>
      </c>
      <c r="M67" s="28">
        <f>SUMIF('DIAS NO LABORADOS'!$C$6:$C$286,B67,'DIAS NO LABORADOS'!$N$6:$N$286)</f>
        <v>0</v>
      </c>
      <c r="N67" s="28"/>
      <c r="O67" s="259">
        <f t="shared" si="2"/>
        <v>249</v>
      </c>
      <c r="P67" s="31" t="s">
        <v>1153</v>
      </c>
      <c r="W67" s="30"/>
    </row>
    <row r="68" spans="1:23">
      <c r="A68" s="28"/>
      <c r="B68" t="s">
        <v>176</v>
      </c>
      <c r="C68" t="s">
        <v>177</v>
      </c>
      <c r="D68" s="80">
        <v>45181</v>
      </c>
      <c r="E68" s="80" t="str">
        <f t="shared" si="0"/>
        <v>01/01/2025</v>
      </c>
      <c r="F68" s="80" t="str">
        <f>IF(VLOOKUP(B68,'INGRESOS 2025'!$B$7:$E$98,4,0)=0,"31/12/2025",VLOOKUP(B68,'INGRESOS 2025'!$B$7:$E$98,4,0))</f>
        <v>31/12/2025</v>
      </c>
      <c r="G68" s="2109">
        <f t="shared" si="3"/>
        <v>249</v>
      </c>
      <c r="H68" s="80"/>
      <c r="I68" s="28"/>
      <c r="J68" s="2110"/>
      <c r="K68" s="28"/>
      <c r="L68" s="258">
        <f t="shared" si="1"/>
        <v>249</v>
      </c>
      <c r="M68" s="28">
        <f>SUMIF('DIAS NO LABORADOS'!$C$6:$C$286,B68,'DIAS NO LABORADOS'!$N$6:$N$286)</f>
        <v>19</v>
      </c>
      <c r="N68" s="28"/>
      <c r="O68" s="259">
        <f t="shared" si="2"/>
        <v>230</v>
      </c>
      <c r="P68" s="31" t="s">
        <v>1153</v>
      </c>
      <c r="W68" s="30"/>
    </row>
    <row r="69" spans="1:23">
      <c r="A69" s="28"/>
      <c r="B69" t="s">
        <v>179</v>
      </c>
      <c r="C69" t="s">
        <v>180</v>
      </c>
      <c r="D69" s="80">
        <v>44636</v>
      </c>
      <c r="E69" s="80" t="str">
        <f t="shared" si="0"/>
        <v>01/01/2025</v>
      </c>
      <c r="F69" s="80" t="str">
        <f>IF(VLOOKUP(B69,'INGRESOS 2025'!$B$7:$E$98,4,0)=0,"31/12/2025",VLOOKUP(B69,'INGRESOS 2025'!$B$7:$E$98,4,0))</f>
        <v>31/12/2025</v>
      </c>
      <c r="G69" s="2109">
        <f t="shared" si="3"/>
        <v>249</v>
      </c>
      <c r="H69" s="80"/>
      <c r="I69" s="28"/>
      <c r="J69" s="2110"/>
      <c r="K69" s="28"/>
      <c r="L69" s="258">
        <f t="shared" si="1"/>
        <v>249</v>
      </c>
      <c r="M69" s="28">
        <f>SUMIF('DIAS NO LABORADOS'!$C$6:$C$286,B69,'DIAS NO LABORADOS'!$N$6:$N$286)</f>
        <v>18</v>
      </c>
      <c r="N69" s="28"/>
      <c r="O69" s="259">
        <f t="shared" si="2"/>
        <v>231</v>
      </c>
      <c r="P69" s="31" t="s">
        <v>1153</v>
      </c>
      <c r="W69" s="30"/>
    </row>
    <row r="70" spans="1:23">
      <c r="A70" s="28"/>
      <c r="B70" t="s">
        <v>183</v>
      </c>
      <c r="C70" t="s">
        <v>184</v>
      </c>
      <c r="D70" s="80">
        <v>45261</v>
      </c>
      <c r="E70" s="80" t="str">
        <f t="shared" si="0"/>
        <v>01/01/2025</v>
      </c>
      <c r="F70" s="80" t="str">
        <f>IF(VLOOKUP(B70,'INGRESOS 2025'!$B$7:$E$98,4,0)=0,"31/12/2025",VLOOKUP(B70,'INGRESOS 2025'!$B$7:$E$98,4,0))</f>
        <v>31/12/2025</v>
      </c>
      <c r="G70" s="2109">
        <f t="shared" si="3"/>
        <v>249</v>
      </c>
      <c r="H70" s="80"/>
      <c r="I70" s="28"/>
      <c r="J70" s="2110"/>
      <c r="K70" s="28">
        <v>98</v>
      </c>
      <c r="L70" s="258">
        <f t="shared" si="1"/>
        <v>347</v>
      </c>
      <c r="M70" s="28">
        <f>SUMIF('DIAS NO LABORADOS'!$C$6:$C$286,B70,'DIAS NO LABORADOS'!$N$6:$N$286)</f>
        <v>72</v>
      </c>
      <c r="N70" s="28"/>
      <c r="O70" s="259">
        <f t="shared" si="2"/>
        <v>275</v>
      </c>
      <c r="P70" s="31" t="s">
        <v>1153</v>
      </c>
      <c r="W70" s="30"/>
    </row>
    <row r="71" spans="1:23">
      <c r="A71" s="28"/>
      <c r="B71" t="s">
        <v>186</v>
      </c>
      <c r="C71" t="s">
        <v>187</v>
      </c>
      <c r="D71" s="80">
        <v>43678</v>
      </c>
      <c r="E71" s="80" t="str">
        <f t="shared" si="0"/>
        <v>01/01/2025</v>
      </c>
      <c r="F71" s="80" t="str">
        <f>IF(VLOOKUP(B71,'INGRESOS 2025'!$B$7:$E$98,4,0)=0,"31/12/2025",VLOOKUP(B71,'INGRESOS 2025'!$B$7:$E$98,4,0))</f>
        <v>31/12/2025</v>
      </c>
      <c r="G71" s="2109">
        <f t="shared" si="3"/>
        <v>249</v>
      </c>
      <c r="H71" s="80"/>
      <c r="I71" s="28"/>
      <c r="J71" s="2110"/>
      <c r="K71" s="28"/>
      <c r="L71" s="258">
        <f t="shared" si="1"/>
        <v>249</v>
      </c>
      <c r="M71" s="28">
        <f>SUMIF('DIAS NO LABORADOS'!$C$6:$C$286,B71,'DIAS NO LABORADOS'!$N$6:$N$286)</f>
        <v>0</v>
      </c>
      <c r="N71" s="28"/>
      <c r="O71" s="259">
        <f t="shared" si="2"/>
        <v>249</v>
      </c>
      <c r="P71" s="31" t="s">
        <v>1153</v>
      </c>
      <c r="W71" s="30"/>
    </row>
    <row r="72" spans="1:23">
      <c r="A72" s="28"/>
      <c r="B72" t="s">
        <v>188</v>
      </c>
      <c r="C72" t="s">
        <v>189</v>
      </c>
      <c r="D72" s="80">
        <v>45261</v>
      </c>
      <c r="E72" s="80" t="str">
        <f t="shared" si="0"/>
        <v>01/01/2025</v>
      </c>
      <c r="F72" s="80" t="str">
        <f>IF(VLOOKUP(B72,'INGRESOS 2025'!$B$7:$E$98,4,0)=0,"31/12/2025",VLOOKUP(B72,'INGRESOS 2025'!$B$7:$E$98,4,0))</f>
        <v>31/12/2025</v>
      </c>
      <c r="G72" s="2109">
        <f t="shared" si="3"/>
        <v>249</v>
      </c>
      <c r="H72" s="80"/>
      <c r="I72" s="28"/>
      <c r="J72" s="2110"/>
      <c r="K72" s="28"/>
      <c r="L72" s="258">
        <f t="shared" si="1"/>
        <v>249</v>
      </c>
      <c r="M72" s="28">
        <f>SUMIF('DIAS NO LABORADOS'!$C$6:$C$286,B72,'DIAS NO LABORADOS'!$N$6:$N$286)</f>
        <v>0</v>
      </c>
      <c r="N72" s="28"/>
      <c r="O72" s="259">
        <f t="shared" si="2"/>
        <v>249</v>
      </c>
      <c r="P72" s="31" t="s">
        <v>1153</v>
      </c>
      <c r="W72" s="30"/>
    </row>
    <row r="73" spans="1:23">
      <c r="A73" s="28"/>
      <c r="B73" t="s">
        <v>190</v>
      </c>
      <c r="C73" t="s">
        <v>191</v>
      </c>
      <c r="D73" s="80">
        <v>45170</v>
      </c>
      <c r="E73" s="80" t="str">
        <f t="shared" ref="E73:E97" si="4">IF(YEAR(D73)=2025,D73,"01/01/2025")</f>
        <v>01/01/2025</v>
      </c>
      <c r="F73" s="80" t="str">
        <f>IF(VLOOKUP(B73,'INGRESOS 2025'!$B$7:$E$98,4,0)=0,"31/12/2025",VLOOKUP(B73,'INGRESOS 2025'!$B$7:$E$98,4,0))</f>
        <v>31/12/2025</v>
      </c>
      <c r="G73" s="2109">
        <f t="shared" ref="G73:G97" si="5">NETWORKDAYS.INTL(E73,F73,1,$R$8:$R$23)</f>
        <v>249</v>
      </c>
      <c r="H73" s="80"/>
      <c r="I73" s="28"/>
      <c r="J73" s="2110"/>
      <c r="K73" s="28"/>
      <c r="L73" s="258">
        <f t="shared" ref="L73:L97" si="6">+G73+J73+K73</f>
        <v>249</v>
      </c>
      <c r="M73" s="28">
        <f>SUMIF('DIAS NO LABORADOS'!$C$6:$C$286,B73,'DIAS NO LABORADOS'!$N$6:$N$286)</f>
        <v>0</v>
      </c>
      <c r="N73" s="28"/>
      <c r="O73" s="259">
        <f t="shared" ref="O73:O97" si="7">L73-M73+N73</f>
        <v>249</v>
      </c>
      <c r="P73" s="31" t="s">
        <v>1153</v>
      </c>
      <c r="W73" s="30"/>
    </row>
    <row r="74" spans="1:23">
      <c r="A74" s="28"/>
      <c r="B74" t="s">
        <v>192</v>
      </c>
      <c r="C74" t="s">
        <v>193</v>
      </c>
      <c r="D74" s="80">
        <v>45170</v>
      </c>
      <c r="E74" s="80" t="str">
        <f t="shared" si="4"/>
        <v>01/01/2025</v>
      </c>
      <c r="F74" s="80" t="str">
        <f>IF(VLOOKUP(B74,'INGRESOS 2025'!$B$7:$E$98,4,0)=0,"31/12/2025",VLOOKUP(B74,'INGRESOS 2025'!$B$7:$E$98,4,0))</f>
        <v>31/12/2025</v>
      </c>
      <c r="G74" s="2109">
        <f t="shared" si="5"/>
        <v>249</v>
      </c>
      <c r="H74" s="80"/>
      <c r="I74" s="28"/>
      <c r="J74" s="2110"/>
      <c r="K74" s="28"/>
      <c r="L74" s="258">
        <f t="shared" si="6"/>
        <v>249</v>
      </c>
      <c r="M74" s="28">
        <f>SUMIF('DIAS NO LABORADOS'!$C$6:$C$286,B74,'DIAS NO LABORADOS'!$N$6:$N$286)</f>
        <v>0</v>
      </c>
      <c r="N74" s="28"/>
      <c r="O74" s="259">
        <f t="shared" si="7"/>
        <v>249</v>
      </c>
      <c r="P74" s="31" t="s">
        <v>1153</v>
      </c>
      <c r="W74" s="30"/>
    </row>
    <row r="75" spans="1:23">
      <c r="A75" s="28"/>
      <c r="B75" t="s">
        <v>194</v>
      </c>
      <c r="C75" t="s">
        <v>195</v>
      </c>
      <c r="D75" s="80">
        <v>45170</v>
      </c>
      <c r="E75" s="80" t="str">
        <f t="shared" si="4"/>
        <v>01/01/2025</v>
      </c>
      <c r="F75" s="80" t="str">
        <f>IF(VLOOKUP(B75,'INGRESOS 2025'!$B$7:$E$98,4,0)=0,"31/12/2025",VLOOKUP(B75,'INGRESOS 2025'!$B$7:$E$98,4,0))</f>
        <v>31/12/2025</v>
      </c>
      <c r="G75" s="2109">
        <f t="shared" si="5"/>
        <v>249</v>
      </c>
      <c r="H75" s="80"/>
      <c r="I75" s="28"/>
      <c r="J75" s="2110"/>
      <c r="K75" s="28"/>
      <c r="L75" s="258">
        <f t="shared" si="6"/>
        <v>249</v>
      </c>
      <c r="M75" s="28">
        <f>SUMIF('DIAS NO LABORADOS'!$C$6:$C$286,B75,'DIAS NO LABORADOS'!$N$6:$N$286)</f>
        <v>0</v>
      </c>
      <c r="N75" s="28"/>
      <c r="O75" s="259">
        <f t="shared" si="7"/>
        <v>249</v>
      </c>
      <c r="P75" s="31" t="s">
        <v>1153</v>
      </c>
      <c r="W75" s="30"/>
    </row>
    <row r="76" spans="1:23">
      <c r="A76" s="28"/>
      <c r="B76" t="s">
        <v>832</v>
      </c>
      <c r="C76" t="s">
        <v>835</v>
      </c>
      <c r="D76" s="80">
        <v>45689</v>
      </c>
      <c r="E76" s="80">
        <f t="shared" si="4"/>
        <v>45689</v>
      </c>
      <c r="F76" s="80" t="str">
        <f>IF(VLOOKUP(B76,'INGRESOS 2025'!$B$7:$E$98,4,0)=0,"31/12/2025",VLOOKUP(B76,'INGRESOS 2025'!$B$7:$E$98,4,0))</f>
        <v>31/12/2025</v>
      </c>
      <c r="G76" s="2109">
        <f t="shared" si="5"/>
        <v>227</v>
      </c>
      <c r="H76" s="80"/>
      <c r="I76" s="28"/>
      <c r="J76" s="2110"/>
      <c r="K76" s="28"/>
      <c r="L76" s="258">
        <f t="shared" si="6"/>
        <v>227</v>
      </c>
      <c r="M76" s="28">
        <f>SUMIF('DIAS NO LABORADOS'!$C$6:$C$286,B76,'DIAS NO LABORADOS'!$N$6:$N$286)</f>
        <v>6</v>
      </c>
      <c r="N76" s="28"/>
      <c r="O76" s="259">
        <f t="shared" si="7"/>
        <v>221</v>
      </c>
      <c r="P76" s="31" t="s">
        <v>1153</v>
      </c>
      <c r="W76" s="30"/>
    </row>
    <row r="77" spans="1:23">
      <c r="A77" s="28"/>
      <c r="B77" t="s">
        <v>861</v>
      </c>
      <c r="C77" t="s">
        <v>862</v>
      </c>
      <c r="D77" s="80">
        <v>45719</v>
      </c>
      <c r="E77" s="80">
        <f t="shared" si="4"/>
        <v>45719</v>
      </c>
      <c r="F77" s="80">
        <f>IF(VLOOKUP(B77,'INGRESOS 2025'!$B$7:$E$98,4,0)=0,"31/12/2025",VLOOKUP(B77,'INGRESOS 2025'!$B$7:$E$98,4,0))</f>
        <v>45900</v>
      </c>
      <c r="G77" s="2109">
        <f t="shared" si="5"/>
        <v>123</v>
      </c>
      <c r="H77" s="80"/>
      <c r="I77" s="28"/>
      <c r="J77" s="2110"/>
      <c r="K77" s="28"/>
      <c r="L77" s="258">
        <f t="shared" si="6"/>
        <v>123</v>
      </c>
      <c r="M77" s="28">
        <f>SUMIF('DIAS NO LABORADOS'!$C$6:$C$286,B77,'DIAS NO LABORADOS'!$N$6:$N$286)</f>
        <v>3</v>
      </c>
      <c r="N77" s="28"/>
      <c r="O77" s="259">
        <f t="shared" si="7"/>
        <v>120</v>
      </c>
      <c r="P77" s="31" t="s">
        <v>1153</v>
      </c>
      <c r="W77" s="30"/>
    </row>
    <row r="78" spans="1:23">
      <c r="A78" s="28"/>
      <c r="B78" t="s">
        <v>863</v>
      </c>
      <c r="C78" t="s">
        <v>864</v>
      </c>
      <c r="D78" s="80">
        <v>45717</v>
      </c>
      <c r="E78" s="80">
        <f t="shared" si="4"/>
        <v>45717</v>
      </c>
      <c r="F78" s="80" t="str">
        <f>IF(VLOOKUP(B78,'INGRESOS 2025'!$B$7:$E$98,4,0)=0,"31/12/2025",VLOOKUP(B78,'INGRESOS 2025'!$B$7:$E$98,4,0))</f>
        <v>31/12/2025</v>
      </c>
      <c r="G78" s="2109">
        <f t="shared" si="5"/>
        <v>207</v>
      </c>
      <c r="H78" s="80"/>
      <c r="I78" s="28"/>
      <c r="J78" s="2110"/>
      <c r="K78" s="28"/>
      <c r="L78" s="258">
        <f t="shared" si="6"/>
        <v>207</v>
      </c>
      <c r="M78" s="28">
        <f>SUMIF('DIAS NO LABORADOS'!$C$6:$C$286,B78,'DIAS NO LABORADOS'!$N$6:$N$286)</f>
        <v>0</v>
      </c>
      <c r="N78" s="28"/>
      <c r="O78" s="259">
        <f t="shared" si="7"/>
        <v>207</v>
      </c>
      <c r="P78" s="31" t="s">
        <v>1153</v>
      </c>
      <c r="Q78" s="87"/>
      <c r="W78" s="30"/>
    </row>
    <row r="79" spans="1:23">
      <c r="A79" s="28"/>
      <c r="B79" t="s">
        <v>865</v>
      </c>
      <c r="C79" t="s">
        <v>866</v>
      </c>
      <c r="D79" s="80">
        <v>45783</v>
      </c>
      <c r="E79" s="80">
        <f t="shared" si="4"/>
        <v>45783</v>
      </c>
      <c r="F79" s="80">
        <f>IF(VLOOKUP(B79,'INGRESOS 2025'!$B$7:$E$98,4,0)=0,"31/12/2025",VLOOKUP(B79,'INGRESOS 2025'!$B$7:$E$98,4,0))</f>
        <v>45961</v>
      </c>
      <c r="G79" s="2109">
        <f t="shared" si="5"/>
        <v>124</v>
      </c>
      <c r="H79" s="80"/>
      <c r="I79" s="28"/>
      <c r="J79" s="2110"/>
      <c r="K79" s="28"/>
      <c r="L79" s="258">
        <f t="shared" si="6"/>
        <v>124</v>
      </c>
      <c r="M79" s="28">
        <f>SUMIF('DIAS NO LABORADOS'!$C$6:$C$286,B79,'DIAS NO LABORADOS'!$N$6:$N$286)</f>
        <v>3</v>
      </c>
      <c r="N79" s="28"/>
      <c r="O79" s="259">
        <f t="shared" si="7"/>
        <v>121</v>
      </c>
      <c r="P79" s="31" t="s">
        <v>1153</v>
      </c>
      <c r="W79" s="30"/>
    </row>
    <row r="80" spans="1:23">
      <c r="A80" s="28"/>
      <c r="B80" t="s">
        <v>867</v>
      </c>
      <c r="C80" t="s">
        <v>868</v>
      </c>
      <c r="D80" s="80">
        <v>45784</v>
      </c>
      <c r="E80" s="80">
        <f t="shared" si="4"/>
        <v>45784</v>
      </c>
      <c r="F80" s="80" t="str">
        <f>IF(VLOOKUP(B80,'INGRESOS 2025'!$B$7:$E$98,4,0)=0,"31/12/2025",VLOOKUP(B80,'INGRESOS 2025'!$B$7:$E$98,4,0))</f>
        <v>31/12/2025</v>
      </c>
      <c r="G80" s="2109">
        <f t="shared" si="5"/>
        <v>163</v>
      </c>
      <c r="H80" s="80"/>
      <c r="I80" s="28"/>
      <c r="J80" s="2110"/>
      <c r="K80" s="28"/>
      <c r="L80" s="258">
        <f t="shared" si="6"/>
        <v>163</v>
      </c>
      <c r="M80" s="28">
        <f>SUMIF('DIAS NO LABORADOS'!$C$6:$C$286,B80,'DIAS NO LABORADOS'!$N$6:$N$286)</f>
        <v>3</v>
      </c>
      <c r="N80" s="28"/>
      <c r="O80" s="259">
        <f t="shared" si="7"/>
        <v>160</v>
      </c>
      <c r="P80" s="31" t="s">
        <v>1153</v>
      </c>
      <c r="W80" s="30"/>
    </row>
    <row r="81" spans="1:23">
      <c r="A81" s="28"/>
      <c r="B81" t="s">
        <v>869</v>
      </c>
      <c r="C81" t="s">
        <v>870</v>
      </c>
      <c r="D81" s="80">
        <v>45839</v>
      </c>
      <c r="E81" s="80">
        <f t="shared" si="4"/>
        <v>45839</v>
      </c>
      <c r="F81" s="80" t="str">
        <f>IF(VLOOKUP(B81,'INGRESOS 2025'!$B$7:$E$98,4,0)=0,"31/12/2025",VLOOKUP(B81,'INGRESOS 2025'!$B$7:$E$98,4,0))</f>
        <v>31/12/2025</v>
      </c>
      <c r="G81" s="2109">
        <f t="shared" si="5"/>
        <v>124</v>
      </c>
      <c r="H81" s="80"/>
      <c r="I81" s="28"/>
      <c r="J81" s="2110"/>
      <c r="K81" s="28"/>
      <c r="L81" s="258">
        <f t="shared" si="6"/>
        <v>124</v>
      </c>
      <c r="M81" s="28">
        <f>SUMIF('DIAS NO LABORADOS'!$C$6:$C$286,B81,'DIAS NO LABORADOS'!$N$6:$N$286)</f>
        <v>0</v>
      </c>
      <c r="N81" s="28"/>
      <c r="O81" s="259">
        <f t="shared" si="7"/>
        <v>124</v>
      </c>
      <c r="P81" s="31" t="s">
        <v>1153</v>
      </c>
      <c r="W81" s="30"/>
    </row>
    <row r="82" spans="1:23">
      <c r="A82" s="28"/>
      <c r="B82" t="s">
        <v>871</v>
      </c>
      <c r="C82" t="s">
        <v>872</v>
      </c>
      <c r="D82" s="80">
        <v>45868</v>
      </c>
      <c r="E82" s="80">
        <f t="shared" si="4"/>
        <v>45868</v>
      </c>
      <c r="F82" s="80">
        <f>IF(VLOOKUP(B82,'INGRESOS 2025'!$B$7:$E$98,4,0)=0,"31/12/2025",VLOOKUP(B82,'INGRESOS 2025'!$B$7:$E$98,4,0))</f>
        <v>45902</v>
      </c>
      <c r="G82" s="2109">
        <f t="shared" si="5"/>
        <v>24</v>
      </c>
      <c r="H82" s="80"/>
      <c r="I82" s="28"/>
      <c r="J82" s="2110"/>
      <c r="K82" s="28"/>
      <c r="L82" s="258">
        <f t="shared" si="6"/>
        <v>24</v>
      </c>
      <c r="M82" s="28">
        <f>SUMIF('DIAS NO LABORADOS'!$C$6:$C$286,B82,'DIAS NO LABORADOS'!$N$6:$N$286)</f>
        <v>0</v>
      </c>
      <c r="N82" s="28"/>
      <c r="O82" s="259">
        <f t="shared" si="7"/>
        <v>24</v>
      </c>
      <c r="P82" s="31" t="s">
        <v>1153</v>
      </c>
      <c r="W82" s="30"/>
    </row>
    <row r="83" spans="1:23">
      <c r="A83" s="28"/>
      <c r="B83" t="s">
        <v>873</v>
      </c>
      <c r="C83" t="s">
        <v>874</v>
      </c>
      <c r="D83" s="80">
        <v>45852</v>
      </c>
      <c r="E83" s="80">
        <f t="shared" si="4"/>
        <v>45852</v>
      </c>
      <c r="F83" s="80" t="str">
        <f>IF(VLOOKUP(B83,'INGRESOS 2025'!$B$7:$E$98,4,0)=0,"31/12/2025",VLOOKUP(B83,'INGRESOS 2025'!$B$7:$E$98,4,0))</f>
        <v>31/12/2025</v>
      </c>
      <c r="G83" s="2109">
        <f t="shared" si="5"/>
        <v>115</v>
      </c>
      <c r="H83" s="80"/>
      <c r="I83" s="28"/>
      <c r="J83" s="2110"/>
      <c r="K83" s="28"/>
      <c r="L83" s="258">
        <f t="shared" si="6"/>
        <v>115</v>
      </c>
      <c r="M83" s="28">
        <f>SUMIF('DIAS NO LABORADOS'!$C$6:$C$286,B83,'DIAS NO LABORADOS'!$N$6:$N$286)</f>
        <v>4</v>
      </c>
      <c r="N83" s="28"/>
      <c r="O83" s="259">
        <f t="shared" si="7"/>
        <v>111</v>
      </c>
      <c r="P83" s="31" t="s">
        <v>1153</v>
      </c>
      <c r="W83" s="30"/>
    </row>
    <row r="84" spans="1:23">
      <c r="A84" s="28"/>
      <c r="B84" t="s">
        <v>875</v>
      </c>
      <c r="C84" t="s">
        <v>876</v>
      </c>
      <c r="D84" s="80">
        <v>45887</v>
      </c>
      <c r="E84" s="80">
        <f t="shared" si="4"/>
        <v>45887</v>
      </c>
      <c r="F84" s="80" t="str">
        <f>IF(VLOOKUP(B84,'INGRESOS 2025'!$B$7:$E$98,4,0)=0,"31/12/2025",VLOOKUP(B84,'INGRESOS 2025'!$B$7:$E$98,4,0))</f>
        <v>31/12/2025</v>
      </c>
      <c r="G84" s="2109">
        <f t="shared" si="5"/>
        <v>94</v>
      </c>
      <c r="H84" s="80"/>
      <c r="I84" s="28"/>
      <c r="J84" s="2110"/>
      <c r="K84" s="28"/>
      <c r="L84" s="258">
        <f t="shared" si="6"/>
        <v>94</v>
      </c>
      <c r="M84" s="28">
        <f>SUMIF('DIAS NO LABORADOS'!$C$6:$C$286,B84,'DIAS NO LABORADOS'!$N$6:$N$286)</f>
        <v>0</v>
      </c>
      <c r="N84" s="28"/>
      <c r="O84" s="259">
        <f t="shared" si="7"/>
        <v>94</v>
      </c>
      <c r="P84" s="31" t="s">
        <v>1153</v>
      </c>
      <c r="W84" s="30"/>
    </row>
    <row r="85" spans="1:23">
      <c r="A85" s="28"/>
      <c r="B85" t="s">
        <v>877</v>
      </c>
      <c r="C85" t="s">
        <v>878</v>
      </c>
      <c r="D85" s="80">
        <v>45870</v>
      </c>
      <c r="E85" s="80">
        <f t="shared" si="4"/>
        <v>45870</v>
      </c>
      <c r="F85" s="80" t="str">
        <f>IF(VLOOKUP(B85,'INGRESOS 2025'!$B$7:$E$98,4,0)=0,"31/12/2025",VLOOKUP(B85,'INGRESOS 2025'!$B$7:$E$98,4,0))</f>
        <v>31/12/2025</v>
      </c>
      <c r="G85" s="2109">
        <f t="shared" si="5"/>
        <v>104</v>
      </c>
      <c r="H85" s="80"/>
      <c r="I85" s="28"/>
      <c r="J85" s="2110"/>
      <c r="K85" s="28"/>
      <c r="L85" s="258">
        <f t="shared" si="6"/>
        <v>104</v>
      </c>
      <c r="M85" s="28">
        <f>SUMIF('DIAS NO LABORADOS'!$C$6:$C$286,B85,'DIAS NO LABORADOS'!$N$6:$N$286)</f>
        <v>2</v>
      </c>
      <c r="N85" s="28"/>
      <c r="O85" s="259">
        <f t="shared" si="7"/>
        <v>102</v>
      </c>
      <c r="P85" s="31" t="s">
        <v>1153</v>
      </c>
      <c r="W85" s="30"/>
    </row>
    <row r="86" spans="1:23">
      <c r="A86" s="28"/>
      <c r="B86" t="s">
        <v>879</v>
      </c>
      <c r="C86" t="s">
        <v>880</v>
      </c>
      <c r="D86" s="80">
        <v>45894</v>
      </c>
      <c r="E86" s="80">
        <f t="shared" si="4"/>
        <v>45894</v>
      </c>
      <c r="F86" s="80" t="str">
        <f>IF(VLOOKUP(B86,'INGRESOS 2025'!$B$7:$E$98,4,0)=0,"31/12/2025",VLOOKUP(B86,'INGRESOS 2025'!$B$7:$E$98,4,0))</f>
        <v>31/12/2025</v>
      </c>
      <c r="G86" s="2109">
        <f t="shared" si="5"/>
        <v>89</v>
      </c>
      <c r="H86" s="80"/>
      <c r="I86" s="28"/>
      <c r="J86" s="2110"/>
      <c r="K86" s="28"/>
      <c r="L86" s="258">
        <f t="shared" si="6"/>
        <v>89</v>
      </c>
      <c r="M86" s="28">
        <f>SUMIF('DIAS NO LABORADOS'!$C$6:$C$286,B86,'DIAS NO LABORADOS'!$N$6:$N$286)</f>
        <v>1</v>
      </c>
      <c r="N86" s="28"/>
      <c r="O86" s="259">
        <f t="shared" si="7"/>
        <v>88</v>
      </c>
      <c r="P86" s="31" t="s">
        <v>1153</v>
      </c>
    </row>
    <row r="87" spans="1:23">
      <c r="A87" s="28"/>
      <c r="B87" t="s">
        <v>881</v>
      </c>
      <c r="C87" t="s">
        <v>882</v>
      </c>
      <c r="D87" s="80">
        <v>45908</v>
      </c>
      <c r="E87" s="80">
        <f t="shared" si="4"/>
        <v>45908</v>
      </c>
      <c r="F87" s="80" t="str">
        <f>IF(VLOOKUP(B87,'INGRESOS 2025'!$B$7:$E$98,4,0)=0,"31/12/2025",VLOOKUP(B87,'INGRESOS 2025'!$B$7:$E$98,4,0))</f>
        <v>31/12/2025</v>
      </c>
      <c r="G87" s="2109">
        <f t="shared" si="5"/>
        <v>79</v>
      </c>
      <c r="H87" s="80"/>
      <c r="I87" s="28"/>
      <c r="J87" s="2110"/>
      <c r="K87" s="28"/>
      <c r="L87" s="258">
        <f t="shared" si="6"/>
        <v>79</v>
      </c>
      <c r="M87" s="28">
        <f>SUMIF('DIAS NO LABORADOS'!$C$6:$C$286,B87,'DIAS NO LABORADOS'!$N$6:$N$286)</f>
        <v>0</v>
      </c>
      <c r="N87" s="28"/>
      <c r="O87" s="259">
        <f t="shared" si="7"/>
        <v>79</v>
      </c>
      <c r="P87" s="31" t="s">
        <v>1153</v>
      </c>
    </row>
    <row r="88" spans="1:23">
      <c r="A88" s="28"/>
      <c r="B88" t="s">
        <v>883</v>
      </c>
      <c r="C88" t="s">
        <v>884</v>
      </c>
      <c r="D88" s="80">
        <v>45943</v>
      </c>
      <c r="E88" s="80">
        <f t="shared" si="4"/>
        <v>45943</v>
      </c>
      <c r="F88" s="80" t="str">
        <f>IF(VLOOKUP(B88,'INGRESOS 2025'!$B$7:$E$98,4,0)=0,"31/12/2025",VLOOKUP(B88,'INGRESOS 2025'!$B$7:$E$98,4,0))</f>
        <v>31/12/2025</v>
      </c>
      <c r="G88" s="2109">
        <f t="shared" si="5"/>
        <v>55</v>
      </c>
      <c r="H88" s="80"/>
      <c r="I88" s="28"/>
      <c r="J88" s="2110"/>
      <c r="K88" s="28"/>
      <c r="L88" s="258">
        <f t="shared" si="6"/>
        <v>55</v>
      </c>
      <c r="M88" s="28">
        <f>SUMIF('DIAS NO LABORADOS'!$C$6:$C$286,B88,'DIAS NO LABORADOS'!$N$6:$N$286)</f>
        <v>0</v>
      </c>
      <c r="N88" s="28"/>
      <c r="O88" s="259">
        <f t="shared" si="7"/>
        <v>55</v>
      </c>
      <c r="P88" s="31" t="s">
        <v>1153</v>
      </c>
    </row>
    <row r="89" spans="1:23">
      <c r="A89" s="28"/>
      <c r="B89" t="s">
        <v>885</v>
      </c>
      <c r="C89" t="s">
        <v>886</v>
      </c>
      <c r="D89" s="80">
        <v>45943</v>
      </c>
      <c r="E89" s="80">
        <f t="shared" si="4"/>
        <v>45943</v>
      </c>
      <c r="F89" s="80" t="str">
        <f>IF(VLOOKUP(B89,'INGRESOS 2025'!$B$7:$E$98,4,0)=0,"31/12/2025",VLOOKUP(B89,'INGRESOS 2025'!$B$7:$E$98,4,0))</f>
        <v>31/12/2025</v>
      </c>
      <c r="G89" s="2109">
        <f t="shared" si="5"/>
        <v>55</v>
      </c>
      <c r="H89" s="80"/>
      <c r="I89" s="28"/>
      <c r="J89" s="2110"/>
      <c r="K89" s="28"/>
      <c r="L89" s="258">
        <f t="shared" si="6"/>
        <v>55</v>
      </c>
      <c r="M89" s="28">
        <f>SUMIF('DIAS NO LABORADOS'!$C$6:$C$286,B89,'DIAS NO LABORADOS'!$N$6:$N$286)</f>
        <v>0</v>
      </c>
      <c r="N89" s="28"/>
      <c r="O89" s="259">
        <f t="shared" si="7"/>
        <v>55</v>
      </c>
      <c r="P89" s="31" t="s">
        <v>1153</v>
      </c>
    </row>
    <row r="90" spans="1:23">
      <c r="A90" s="28"/>
      <c r="B90" t="s">
        <v>887</v>
      </c>
      <c r="C90" t="s">
        <v>888</v>
      </c>
      <c r="D90" s="80">
        <v>45931</v>
      </c>
      <c r="E90" s="80">
        <f t="shared" si="4"/>
        <v>45931</v>
      </c>
      <c r="F90" s="80" t="str">
        <f>IF(VLOOKUP(B90,'INGRESOS 2025'!$B$7:$E$98,4,0)=0,"31/12/2025",VLOOKUP(B90,'INGRESOS 2025'!$B$7:$E$98,4,0))</f>
        <v>31/12/2025</v>
      </c>
      <c r="G90" s="2109">
        <f t="shared" si="5"/>
        <v>62</v>
      </c>
      <c r="H90" s="80"/>
      <c r="I90" s="28"/>
      <c r="J90" s="2110"/>
      <c r="K90" s="28"/>
      <c r="L90" s="258">
        <f t="shared" si="6"/>
        <v>62</v>
      </c>
      <c r="M90" s="28">
        <f>SUMIF('DIAS NO LABORADOS'!$C$6:$C$286,B90,'DIAS NO LABORADOS'!$N$6:$N$286)</f>
        <v>0</v>
      </c>
      <c r="N90" s="28"/>
      <c r="O90" s="259">
        <f t="shared" si="7"/>
        <v>62</v>
      </c>
      <c r="P90" s="31" t="s">
        <v>1153</v>
      </c>
    </row>
    <row r="91" spans="1:23">
      <c r="A91" s="28"/>
      <c r="B91" t="s">
        <v>889</v>
      </c>
      <c r="C91" t="s">
        <v>890</v>
      </c>
      <c r="D91" s="80">
        <v>45931</v>
      </c>
      <c r="E91" s="80">
        <f t="shared" si="4"/>
        <v>45931</v>
      </c>
      <c r="F91" s="80" t="str">
        <f>IF(VLOOKUP(B91,'INGRESOS 2025'!$B$7:$E$98,4,0)=0,"31/12/2025",VLOOKUP(B91,'INGRESOS 2025'!$B$7:$E$98,4,0))</f>
        <v>31/12/2025</v>
      </c>
      <c r="G91" s="2109">
        <f t="shared" si="5"/>
        <v>62</v>
      </c>
      <c r="H91" s="80"/>
      <c r="I91" s="28"/>
      <c r="J91" s="2110"/>
      <c r="K91" s="28"/>
      <c r="L91" s="258">
        <f t="shared" si="6"/>
        <v>62</v>
      </c>
      <c r="M91" s="28">
        <f>SUMIF('DIAS NO LABORADOS'!$C$6:$C$286,B91,'DIAS NO LABORADOS'!$N$6:$N$286)</f>
        <v>0</v>
      </c>
      <c r="N91" s="28"/>
      <c r="O91" s="259">
        <f t="shared" si="7"/>
        <v>62</v>
      </c>
      <c r="P91" s="31" t="s">
        <v>1153</v>
      </c>
    </row>
    <row r="92" spans="1:23">
      <c r="A92" s="28"/>
      <c r="B92" t="s">
        <v>891</v>
      </c>
      <c r="C92" t="s">
        <v>892</v>
      </c>
      <c r="D92" s="80">
        <v>45964</v>
      </c>
      <c r="E92" s="80">
        <f t="shared" si="4"/>
        <v>45964</v>
      </c>
      <c r="F92" s="80" t="str">
        <f>IF(VLOOKUP(B92,'INGRESOS 2025'!$B$7:$E$98,4,0)=0,"31/12/2025",VLOOKUP(B92,'INGRESOS 2025'!$B$7:$E$98,4,0))</f>
        <v>31/12/2025</v>
      </c>
      <c r="G92" s="2109">
        <f t="shared" si="5"/>
        <v>40</v>
      </c>
      <c r="H92" s="80"/>
      <c r="I92" s="28"/>
      <c r="J92" s="2110"/>
      <c r="K92" s="28"/>
      <c r="L92" s="258">
        <f t="shared" si="6"/>
        <v>40</v>
      </c>
      <c r="M92" s="28">
        <f>SUMIF('DIAS NO LABORADOS'!$C$6:$C$286,B92,'DIAS NO LABORADOS'!$N$6:$N$286)</f>
        <v>0</v>
      </c>
      <c r="N92" s="28"/>
      <c r="O92" s="259">
        <f t="shared" si="7"/>
        <v>40</v>
      </c>
      <c r="P92" s="31" t="s">
        <v>1153</v>
      </c>
    </row>
    <row r="93" spans="1:23">
      <c r="A93" s="28"/>
      <c r="B93" t="s">
        <v>893</v>
      </c>
      <c r="C93" t="s">
        <v>894</v>
      </c>
      <c r="D93" s="80">
        <v>45964</v>
      </c>
      <c r="E93" s="80">
        <f t="shared" si="4"/>
        <v>45964</v>
      </c>
      <c r="F93" s="80" t="str">
        <f>IF(VLOOKUP(B93,'INGRESOS 2025'!$B$7:$E$98,4,0)=0,"31/12/2025",VLOOKUP(B93,'INGRESOS 2025'!$B$7:$E$98,4,0))</f>
        <v>31/12/2025</v>
      </c>
      <c r="G93" s="2109">
        <f t="shared" si="5"/>
        <v>40</v>
      </c>
      <c r="H93" s="80"/>
      <c r="I93" s="28"/>
      <c r="J93" s="2110"/>
      <c r="K93" s="28"/>
      <c r="L93" s="258">
        <f t="shared" si="6"/>
        <v>40</v>
      </c>
      <c r="M93" s="28">
        <f>SUMIF('DIAS NO LABORADOS'!$C$6:$C$286,B93,'DIAS NO LABORADOS'!$N$6:$N$286)</f>
        <v>0</v>
      </c>
      <c r="N93" s="28"/>
      <c r="O93" s="259">
        <f t="shared" si="7"/>
        <v>40</v>
      </c>
      <c r="P93" s="31" t="s">
        <v>1153</v>
      </c>
    </row>
    <row r="94" spans="1:23">
      <c r="A94" s="28"/>
      <c r="B94" t="s">
        <v>895</v>
      </c>
      <c r="C94" t="s">
        <v>896</v>
      </c>
      <c r="D94" s="80">
        <v>45962</v>
      </c>
      <c r="E94" s="80">
        <f t="shared" si="4"/>
        <v>45962</v>
      </c>
      <c r="F94" s="80" t="str">
        <f>IF(VLOOKUP(B94,'INGRESOS 2025'!$B$7:$E$98,4,0)=0,"31/12/2025",VLOOKUP(B94,'INGRESOS 2025'!$B$7:$E$98,4,0))</f>
        <v>31/12/2025</v>
      </c>
      <c r="G94" s="2109">
        <f t="shared" si="5"/>
        <v>40</v>
      </c>
      <c r="H94" s="80"/>
      <c r="I94" s="28"/>
      <c r="J94" s="2110"/>
      <c r="K94" s="28"/>
      <c r="L94" s="258">
        <f t="shared" si="6"/>
        <v>40</v>
      </c>
      <c r="M94" s="28">
        <f>SUMIF('DIAS NO LABORADOS'!$C$6:$C$286,B94,'DIAS NO LABORADOS'!$N$6:$N$286)</f>
        <v>0</v>
      </c>
      <c r="N94" s="28"/>
      <c r="O94" s="259">
        <f t="shared" si="7"/>
        <v>40</v>
      </c>
      <c r="P94" s="31" t="s">
        <v>1153</v>
      </c>
    </row>
    <row r="95" spans="1:23">
      <c r="A95" s="28"/>
      <c r="B95" t="s">
        <v>897</v>
      </c>
      <c r="C95" t="s">
        <v>898</v>
      </c>
      <c r="D95" s="80">
        <v>45992</v>
      </c>
      <c r="E95" s="80">
        <f t="shared" si="4"/>
        <v>45992</v>
      </c>
      <c r="F95" s="80" t="str">
        <f>IF(VLOOKUP(B95,'INGRESOS 2025'!$B$7:$E$98,4,0)=0,"31/12/2025",VLOOKUP(B95,'INGRESOS 2025'!$B$7:$E$98,4,0))</f>
        <v>31/12/2025</v>
      </c>
      <c r="G95" s="2109">
        <f t="shared" si="5"/>
        <v>20</v>
      </c>
      <c r="H95" s="80"/>
      <c r="I95" s="28"/>
      <c r="J95" s="2110"/>
      <c r="K95" s="28"/>
      <c r="L95" s="258">
        <f t="shared" si="6"/>
        <v>20</v>
      </c>
      <c r="M95" s="28">
        <f>SUMIF('DIAS NO LABORADOS'!$C$6:$C$286,B95,'DIAS NO LABORADOS'!$N$6:$N$286)</f>
        <v>0</v>
      </c>
      <c r="N95" s="28"/>
      <c r="O95" s="259">
        <f t="shared" si="7"/>
        <v>20</v>
      </c>
      <c r="P95" s="31" t="s">
        <v>1153</v>
      </c>
    </row>
    <row r="96" spans="1:23">
      <c r="A96" s="28"/>
      <c r="B96" t="s">
        <v>899</v>
      </c>
      <c r="C96" t="s">
        <v>900</v>
      </c>
      <c r="D96" s="80">
        <v>45992</v>
      </c>
      <c r="E96" s="80">
        <f t="shared" si="4"/>
        <v>45992</v>
      </c>
      <c r="F96" s="80" t="str">
        <f>IF(VLOOKUP(B96,'INGRESOS 2025'!$B$7:$E$98,4,0)=0,"31/12/2025",VLOOKUP(B96,'INGRESOS 2025'!$B$7:$E$98,4,0))</f>
        <v>31/12/2025</v>
      </c>
      <c r="G96" s="2139">
        <f>NETWORKDAYS.INTL(E96,F96,11,$R$8:$R$23)</f>
        <v>24</v>
      </c>
      <c r="H96" s="80"/>
      <c r="I96" s="28"/>
      <c r="J96" s="2110"/>
      <c r="K96" s="28"/>
      <c r="L96" s="258">
        <f t="shared" si="6"/>
        <v>24</v>
      </c>
      <c r="M96" s="28">
        <f>SUMIF('DIAS NO LABORADOS'!$C$6:$C$286,B96,'DIAS NO LABORADOS'!$N$6:$N$286)</f>
        <v>0</v>
      </c>
      <c r="N96" s="28"/>
      <c r="O96" s="259">
        <f t="shared" si="7"/>
        <v>24</v>
      </c>
      <c r="P96" s="31" t="s">
        <v>1154</v>
      </c>
    </row>
    <row r="97" spans="2:16">
      <c r="B97" t="s">
        <v>901</v>
      </c>
      <c r="C97" t="s">
        <v>902</v>
      </c>
      <c r="D97" s="80">
        <v>46002</v>
      </c>
      <c r="E97" s="80">
        <f t="shared" si="4"/>
        <v>46002</v>
      </c>
      <c r="F97" s="80" t="str">
        <f>IF(VLOOKUP(B97,'INGRESOS 2025'!$B$7:$E$98,4,0)=0,"31/12/2025",VLOOKUP(B97,'INGRESOS 2025'!$B$7:$E$98,4,0))</f>
        <v>31/12/2025</v>
      </c>
      <c r="G97" s="2109">
        <f t="shared" si="5"/>
        <v>14</v>
      </c>
      <c r="L97" s="258">
        <f t="shared" si="6"/>
        <v>14</v>
      </c>
      <c r="M97" s="28">
        <f>SUMIF('DIAS NO LABORADOS'!$C$6:$C$286,B97,'DIAS NO LABORADOS'!$N$6:$N$286)</f>
        <v>0</v>
      </c>
      <c r="O97" s="259">
        <f t="shared" si="7"/>
        <v>14</v>
      </c>
      <c r="P97" s="31" t="s">
        <v>1153</v>
      </c>
    </row>
    <row r="1048576" spans="6:7">
      <c r="F1048576" s="86"/>
      <c r="G1048576" s="87"/>
    </row>
  </sheetData>
  <autoFilter ref="A7:AA97" xr:uid="{00000000-0001-0000-0500-000000000000}"/>
  <mergeCells count="17">
    <mergeCell ref="G6:G7"/>
    <mergeCell ref="J6:J7"/>
    <mergeCell ref="P6:P7"/>
    <mergeCell ref="R6:R7"/>
    <mergeCell ref="H6:H7"/>
    <mergeCell ref="I6:I7"/>
    <mergeCell ref="K6:K7"/>
    <mergeCell ref="L6:L7"/>
    <mergeCell ref="M6:M7"/>
    <mergeCell ref="O6:O7"/>
    <mergeCell ref="N6:N7"/>
    <mergeCell ref="A5:F5"/>
    <mergeCell ref="A6:B6"/>
    <mergeCell ref="C6:C7"/>
    <mergeCell ref="D6:D7"/>
    <mergeCell ref="E6:E7"/>
    <mergeCell ref="F6:F7"/>
  </mergeCells>
  <dataValidations count="1">
    <dataValidation type="textLength" operator="lessThanOrEqual" allowBlank="1" showInputMessage="1" showErrorMessage="1" sqref="B50:B53 B55:B69 B41:B42" xr:uid="{5175C93E-B11C-4429-B80E-4E531452F0DC}">
      <formula1>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E116-52E8-46B1-9F20-6A2F2EB5D07B}">
  <dimension ref="A3:GE950"/>
  <sheetViews>
    <sheetView topLeftCell="FO1048551" workbookViewId="0">
      <selection activeCell="GE6" sqref="GE6:GE1048576"/>
    </sheetView>
  </sheetViews>
  <sheetFormatPr baseColWidth="10" defaultRowHeight="15"/>
  <cols>
    <col min="6" max="6" width="32.7109375" customWidth="1"/>
  </cols>
  <sheetData>
    <row r="3" spans="1:187" ht="14.45" customHeight="1">
      <c r="B3" s="155" t="s">
        <v>302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00"/>
      <c r="P3" s="2037" t="s">
        <v>303</v>
      </c>
      <c r="Q3" s="2038"/>
      <c r="R3" s="2038"/>
      <c r="S3" s="2038"/>
      <c r="T3" s="2038"/>
      <c r="U3" s="2039"/>
      <c r="V3" s="2037" t="s">
        <v>304</v>
      </c>
      <c r="W3" s="2039"/>
      <c r="X3" s="155" t="s">
        <v>305</v>
      </c>
      <c r="Y3" s="155"/>
      <c r="Z3" s="155" t="s">
        <v>306</v>
      </c>
      <c r="AA3" s="155"/>
      <c r="AB3" s="155" t="s">
        <v>307</v>
      </c>
      <c r="AC3" s="155"/>
      <c r="AD3" s="155"/>
      <c r="AE3" s="155" t="s">
        <v>308</v>
      </c>
      <c r="AF3" s="155"/>
      <c r="AG3" s="155"/>
      <c r="AH3" s="100"/>
      <c r="AI3" s="155" t="s">
        <v>309</v>
      </c>
      <c r="AJ3" s="155"/>
      <c r="AK3" s="155" t="s">
        <v>310</v>
      </c>
      <c r="AL3" s="155"/>
      <c r="AM3" s="155"/>
      <c r="AN3" s="155"/>
      <c r="AO3" s="155"/>
      <c r="AP3" s="155"/>
      <c r="AQ3" s="155"/>
      <c r="AR3" s="155"/>
      <c r="AS3" s="155" t="s">
        <v>311</v>
      </c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2035" t="s">
        <v>312</v>
      </c>
      <c r="BH3" s="2035"/>
      <c r="BI3" s="2035"/>
      <c r="BJ3" s="2035"/>
      <c r="BK3" s="2027" t="s">
        <v>313</v>
      </c>
      <c r="BL3" s="2027"/>
      <c r="BM3" s="2027"/>
      <c r="BN3" s="2027"/>
      <c r="BO3" s="2055" t="s">
        <v>314</v>
      </c>
      <c r="BP3" s="2055" t="s">
        <v>315</v>
      </c>
      <c r="BQ3" s="155" t="s">
        <v>316</v>
      </c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5"/>
      <c r="CL3" s="155"/>
      <c r="CM3" s="155"/>
      <c r="CN3" s="155"/>
      <c r="CO3" s="155"/>
      <c r="CP3" s="155"/>
      <c r="CQ3" s="155"/>
      <c r="CR3" s="155"/>
      <c r="CS3" s="155"/>
      <c r="CT3" s="155"/>
      <c r="CU3" s="155"/>
      <c r="CV3" s="155"/>
      <c r="CW3" s="155"/>
      <c r="CX3" s="155"/>
      <c r="CY3" s="155"/>
      <c r="CZ3" s="155"/>
      <c r="DA3" s="155"/>
      <c r="DB3" s="155"/>
      <c r="DC3" s="155"/>
      <c r="DD3" s="155"/>
      <c r="DE3" s="155"/>
      <c r="DF3" s="155"/>
      <c r="DG3" s="155"/>
      <c r="DH3" s="155"/>
      <c r="DI3" s="155"/>
      <c r="DJ3" s="155"/>
      <c r="DK3" s="155"/>
      <c r="DL3" s="155"/>
      <c r="DM3" s="155"/>
      <c r="DN3" s="155"/>
      <c r="DO3" s="155"/>
      <c r="DP3" s="155"/>
      <c r="DQ3" s="155"/>
      <c r="DR3" s="155"/>
      <c r="DS3" s="155"/>
      <c r="DT3" s="155"/>
      <c r="DU3" s="155"/>
      <c r="DV3" s="155"/>
      <c r="DW3" s="155"/>
      <c r="DX3" s="155"/>
      <c r="DY3" s="155"/>
      <c r="DZ3" s="155"/>
      <c r="EA3" s="155"/>
      <c r="EB3" s="155"/>
      <c r="EC3" s="155"/>
      <c r="ED3" s="155"/>
      <c r="EE3" s="155"/>
      <c r="EF3" s="155"/>
      <c r="EG3" s="155"/>
      <c r="EH3" s="155"/>
      <c r="EI3" s="155"/>
      <c r="EJ3" s="155"/>
      <c r="EK3" s="155"/>
      <c r="EL3" s="2051" t="s">
        <v>317</v>
      </c>
      <c r="EM3" s="2051" t="s">
        <v>318</v>
      </c>
      <c r="EN3" s="155" t="s">
        <v>319</v>
      </c>
      <c r="EO3" s="155"/>
      <c r="EP3" s="155"/>
      <c r="EQ3" s="155"/>
      <c r="ER3" s="155"/>
      <c r="ES3" s="155"/>
      <c r="ET3" s="155"/>
      <c r="EU3" s="155"/>
      <c r="EV3" s="155"/>
      <c r="EW3" s="155"/>
      <c r="EX3" s="155"/>
      <c r="EY3" s="155"/>
      <c r="EZ3" s="155"/>
      <c r="FA3" s="155"/>
      <c r="FB3" s="155"/>
      <c r="FC3" s="155"/>
      <c r="FD3" s="155"/>
      <c r="FE3" s="155"/>
      <c r="FF3" s="155"/>
      <c r="FG3" s="155"/>
      <c r="FH3" s="155"/>
      <c r="FI3" s="155"/>
      <c r="FJ3" s="155"/>
      <c r="FK3" s="155"/>
      <c r="FL3" s="155"/>
      <c r="FM3" s="155"/>
      <c r="FN3" s="155"/>
      <c r="FO3" s="155"/>
      <c r="FP3" s="155"/>
      <c r="FQ3" s="155"/>
      <c r="FR3" s="2051" t="s">
        <v>320</v>
      </c>
      <c r="FT3" s="2047"/>
      <c r="FU3" s="2047"/>
      <c r="FV3" s="2047"/>
      <c r="FW3" s="2047"/>
      <c r="FX3" s="154" t="s">
        <v>321</v>
      </c>
      <c r="FY3" s="154"/>
      <c r="GB3" s="154" t="s">
        <v>1146</v>
      </c>
      <c r="GC3" s="154" t="s">
        <v>1146</v>
      </c>
    </row>
    <row r="4" spans="1:187" ht="27.6" customHeight="1">
      <c r="B4" s="2053" t="s">
        <v>2</v>
      </c>
      <c r="C4" s="154" t="s">
        <v>608</v>
      </c>
      <c r="D4" s="154" t="s">
        <v>322</v>
      </c>
      <c r="E4" s="154" t="s">
        <v>323</v>
      </c>
      <c r="F4" s="154" t="s">
        <v>4</v>
      </c>
      <c r="G4" s="154" t="s">
        <v>324</v>
      </c>
      <c r="H4" s="154" t="s">
        <v>6</v>
      </c>
      <c r="I4" s="154" t="s">
        <v>325</v>
      </c>
      <c r="J4" s="98" t="s">
        <v>326</v>
      </c>
      <c r="K4" s="97" t="s">
        <v>327</v>
      </c>
      <c r="L4" s="96" t="s">
        <v>328</v>
      </c>
      <c r="M4" s="96" t="s">
        <v>329</v>
      </c>
      <c r="N4" s="96" t="s">
        <v>330</v>
      </c>
      <c r="O4" s="95" t="s">
        <v>331</v>
      </c>
      <c r="P4" s="95" t="s">
        <v>332</v>
      </c>
      <c r="Q4" s="95" t="s">
        <v>330</v>
      </c>
      <c r="R4" s="2057" t="s">
        <v>333</v>
      </c>
      <c r="S4" s="2057" t="s">
        <v>334</v>
      </c>
      <c r="T4" s="154" t="s">
        <v>335</v>
      </c>
      <c r="U4" s="154" t="s">
        <v>5</v>
      </c>
      <c r="V4" s="2049" t="s">
        <v>336</v>
      </c>
      <c r="W4" s="2049" t="s">
        <v>337</v>
      </c>
      <c r="X4" s="2049" t="s">
        <v>229</v>
      </c>
      <c r="Y4" s="2049" t="s">
        <v>338</v>
      </c>
      <c r="Z4" s="154" t="s">
        <v>229</v>
      </c>
      <c r="AA4" s="154" t="s">
        <v>339</v>
      </c>
      <c r="AB4" s="2049" t="s">
        <v>340</v>
      </c>
      <c r="AC4" s="2049" t="s">
        <v>9</v>
      </c>
      <c r="AD4" s="2049" t="s">
        <v>341</v>
      </c>
      <c r="AE4" s="154" t="s">
        <v>342</v>
      </c>
      <c r="AF4" s="154" t="s">
        <v>343</v>
      </c>
      <c r="AG4" s="154" t="s">
        <v>344</v>
      </c>
      <c r="AH4" s="154" t="s">
        <v>345</v>
      </c>
      <c r="AI4" s="154" t="s">
        <v>346</v>
      </c>
      <c r="AJ4" s="154" t="s">
        <v>347</v>
      </c>
      <c r="AK4" s="154" t="s">
        <v>348</v>
      </c>
      <c r="AL4" s="154" t="s">
        <v>349</v>
      </c>
      <c r="AM4" s="154" t="s">
        <v>350</v>
      </c>
      <c r="AN4" s="154" t="s">
        <v>351</v>
      </c>
      <c r="AO4" s="154" t="s">
        <v>352</v>
      </c>
      <c r="AP4" s="154" t="s">
        <v>590</v>
      </c>
      <c r="AQ4" s="154" t="s">
        <v>353</v>
      </c>
      <c r="AR4" s="154" t="s">
        <v>354</v>
      </c>
      <c r="AS4" s="154" t="s">
        <v>355</v>
      </c>
      <c r="AT4" s="154" t="s">
        <v>356</v>
      </c>
      <c r="AU4" s="154" t="s">
        <v>357</v>
      </c>
      <c r="AV4" s="154" t="s">
        <v>358</v>
      </c>
      <c r="AW4" s="154" t="s">
        <v>359</v>
      </c>
      <c r="AX4" s="154" t="s">
        <v>360</v>
      </c>
      <c r="AY4" s="154" t="s">
        <v>361</v>
      </c>
      <c r="AZ4" s="154" t="s">
        <v>362</v>
      </c>
      <c r="BA4" s="154" t="s">
        <v>363</v>
      </c>
      <c r="BB4" s="154" t="s">
        <v>364</v>
      </c>
      <c r="BC4" s="154" t="s">
        <v>365</v>
      </c>
      <c r="BD4" s="154" t="s">
        <v>366</v>
      </c>
      <c r="BE4" s="154" t="s">
        <v>367</v>
      </c>
      <c r="BF4" s="154"/>
      <c r="BG4" s="2046">
        <v>0.25</v>
      </c>
      <c r="BH4" s="2046">
        <v>0.35</v>
      </c>
      <c r="BI4" s="2046" t="s">
        <v>368</v>
      </c>
      <c r="BJ4" s="2046" t="s">
        <v>369</v>
      </c>
      <c r="BK4" s="2040">
        <v>0.25</v>
      </c>
      <c r="BL4" s="2040">
        <v>0.35</v>
      </c>
      <c r="BM4" s="2040" t="s">
        <v>368</v>
      </c>
      <c r="BN4" s="2040" t="s">
        <v>369</v>
      </c>
      <c r="BO4" s="2055"/>
      <c r="BP4" s="2055"/>
      <c r="BQ4" s="2042" t="s">
        <v>370</v>
      </c>
      <c r="BR4" s="2042"/>
      <c r="BS4" s="2042"/>
      <c r="BT4" s="2042"/>
      <c r="BU4" s="2042"/>
      <c r="BV4" s="2042"/>
      <c r="BW4" s="2042"/>
      <c r="BX4" s="2042"/>
      <c r="BY4" s="2042"/>
      <c r="BZ4" s="2042"/>
      <c r="CA4" s="2042"/>
      <c r="CB4" s="2042"/>
      <c r="CC4" s="2042"/>
      <c r="CD4" s="2042"/>
      <c r="CE4" s="2042"/>
      <c r="CF4" s="2042"/>
      <c r="CG4" s="2042"/>
      <c r="CH4" s="2042"/>
      <c r="CI4" s="2042"/>
      <c r="CJ4" s="2042"/>
      <c r="CK4" s="2042"/>
      <c r="CL4" s="2042"/>
      <c r="CM4" s="2042"/>
      <c r="CN4" s="2042"/>
      <c r="CO4" s="2042"/>
      <c r="CP4" s="2042"/>
      <c r="CQ4" s="2042"/>
      <c r="CR4" s="2042"/>
      <c r="CS4" s="2042"/>
      <c r="CT4" s="2042"/>
      <c r="CU4" s="2042"/>
      <c r="CV4" s="2043" t="s">
        <v>371</v>
      </c>
      <c r="CW4" s="2043"/>
      <c r="CX4" s="2043"/>
      <c r="CY4" s="2043"/>
      <c r="CZ4" s="2043"/>
      <c r="DA4" s="2043"/>
      <c r="DB4" s="2043"/>
      <c r="DC4" s="2043"/>
      <c r="DD4" s="2043"/>
      <c r="DE4" s="2043"/>
      <c r="DF4" s="2043"/>
      <c r="DG4" s="2043"/>
      <c r="DH4" s="2043"/>
      <c r="DI4" s="2043"/>
      <c r="DJ4" s="2043"/>
      <c r="DK4" s="2043"/>
      <c r="DL4" s="2043"/>
      <c r="DM4" s="2043"/>
      <c r="DN4" s="2043"/>
      <c r="DO4" s="2043"/>
      <c r="DP4" s="2044" t="s">
        <v>372</v>
      </c>
      <c r="DQ4" s="2044"/>
      <c r="DR4" s="2044"/>
      <c r="DS4" s="2044"/>
      <c r="DT4" s="2044"/>
      <c r="DU4" s="2044"/>
      <c r="DV4" s="2044"/>
      <c r="DW4" s="2044"/>
      <c r="DX4" s="2044"/>
      <c r="DY4" s="2044"/>
      <c r="DZ4" s="2044"/>
      <c r="EA4" s="2044"/>
      <c r="EB4" s="2045" t="s">
        <v>373</v>
      </c>
      <c r="EC4" s="2045"/>
      <c r="ED4" s="2045"/>
      <c r="EE4" s="2045"/>
      <c r="EF4" s="2045"/>
      <c r="EG4" s="2045"/>
      <c r="EH4" s="2045"/>
      <c r="EI4" s="2045"/>
      <c r="EJ4" s="2045"/>
      <c r="EK4" s="2045"/>
      <c r="EL4" s="2051"/>
      <c r="EM4" s="2051"/>
      <c r="EN4" s="154" t="s">
        <v>374</v>
      </c>
      <c r="EO4" s="154"/>
      <c r="EP4" s="154"/>
      <c r="EQ4" s="154"/>
      <c r="ER4" s="154"/>
      <c r="ES4" s="154"/>
      <c r="ET4" s="99" t="s">
        <v>375</v>
      </c>
      <c r="EU4" s="2043" t="s">
        <v>376</v>
      </c>
      <c r="EV4" s="2043"/>
      <c r="EW4" s="2043"/>
      <c r="EX4" s="2043"/>
      <c r="EY4" s="154" t="s">
        <v>377</v>
      </c>
      <c r="EZ4" s="154"/>
      <c r="FA4" s="154"/>
      <c r="FB4" s="154"/>
      <c r="FC4" s="154"/>
      <c r="FD4" s="154"/>
      <c r="FE4" s="154"/>
      <c r="FF4" s="154"/>
      <c r="FG4" s="154"/>
      <c r="FH4" s="154"/>
      <c r="FI4" s="154"/>
      <c r="FJ4" s="154"/>
      <c r="FK4" s="154"/>
      <c r="FL4" s="154"/>
      <c r="FM4" s="154"/>
      <c r="FN4" s="154"/>
      <c r="FO4" s="154"/>
      <c r="FP4" s="154"/>
      <c r="FQ4" s="154" t="s">
        <v>378</v>
      </c>
      <c r="FR4" s="2051"/>
      <c r="FT4" s="154" t="s">
        <v>21</v>
      </c>
      <c r="FU4" s="154" t="s">
        <v>231</v>
      </c>
      <c r="FV4" s="154"/>
      <c r="FW4" s="154"/>
      <c r="FX4" s="154"/>
      <c r="FY4" s="93" t="s">
        <v>907</v>
      </c>
      <c r="GB4" s="154"/>
      <c r="GC4" s="154"/>
    </row>
    <row r="5" spans="1:187" ht="76.5">
      <c r="A5" t="s">
        <v>908</v>
      </c>
      <c r="B5" s="2054"/>
      <c r="C5" s="93"/>
      <c r="D5" s="93"/>
      <c r="E5" s="93"/>
      <c r="F5" s="93"/>
      <c r="G5" s="93"/>
      <c r="H5" s="93"/>
      <c r="I5" s="93"/>
      <c r="J5" s="98" t="s">
        <v>326</v>
      </c>
      <c r="K5" s="97" t="s">
        <v>327</v>
      </c>
      <c r="L5" s="96" t="s">
        <v>328</v>
      </c>
      <c r="M5" s="96" t="s">
        <v>329</v>
      </c>
      <c r="N5" s="96" t="s">
        <v>330</v>
      </c>
      <c r="O5" s="95" t="s">
        <v>331</v>
      </c>
      <c r="P5" s="95" t="s">
        <v>332</v>
      </c>
      <c r="Q5" s="95" t="s">
        <v>330</v>
      </c>
      <c r="R5" s="2058"/>
      <c r="S5" s="2058"/>
      <c r="T5" s="93"/>
      <c r="U5" s="93"/>
      <c r="V5" s="2050"/>
      <c r="W5" s="2050"/>
      <c r="X5" s="2050"/>
      <c r="Y5" s="2050"/>
      <c r="Z5" s="93"/>
      <c r="AA5" s="93"/>
      <c r="AB5" s="2050"/>
      <c r="AC5" s="2050"/>
      <c r="AD5" s="2050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3"/>
      <c r="BH5" s="93"/>
      <c r="BI5" s="93"/>
      <c r="BJ5" s="93"/>
      <c r="BK5" s="2041"/>
      <c r="BL5" s="2041"/>
      <c r="BM5" s="2041"/>
      <c r="BN5" s="2041"/>
      <c r="BO5" s="2056"/>
      <c r="BP5" s="2056"/>
      <c r="BQ5" s="93" t="s">
        <v>379</v>
      </c>
      <c r="BR5" s="92" t="s">
        <v>380</v>
      </c>
      <c r="BS5" s="92" t="s">
        <v>356</v>
      </c>
      <c r="BT5" s="92" t="s">
        <v>381</v>
      </c>
      <c r="BU5" s="92" t="s">
        <v>358</v>
      </c>
      <c r="BV5" s="92" t="s">
        <v>359</v>
      </c>
      <c r="BW5" s="92" t="s">
        <v>360</v>
      </c>
      <c r="BX5" s="92" t="s">
        <v>382</v>
      </c>
      <c r="BY5" s="92" t="s">
        <v>383</v>
      </c>
      <c r="BZ5" s="92" t="s">
        <v>384</v>
      </c>
      <c r="CA5" s="92" t="s">
        <v>362</v>
      </c>
      <c r="CB5" s="92" t="s">
        <v>385</v>
      </c>
      <c r="CC5" s="92" t="s">
        <v>386</v>
      </c>
      <c r="CD5" s="92" t="s">
        <v>387</v>
      </c>
      <c r="CE5" s="119" t="s">
        <v>388</v>
      </c>
      <c r="CF5" s="92" t="s">
        <v>389</v>
      </c>
      <c r="CG5" s="92" t="s">
        <v>390</v>
      </c>
      <c r="CH5" s="92" t="s">
        <v>591</v>
      </c>
      <c r="CI5" s="92" t="s">
        <v>391</v>
      </c>
      <c r="CJ5" s="92"/>
      <c r="CK5" s="92" t="s">
        <v>392</v>
      </c>
      <c r="CL5" s="92" t="s">
        <v>393</v>
      </c>
      <c r="CM5" s="101" t="s">
        <v>601</v>
      </c>
      <c r="CN5" s="92" t="s">
        <v>394</v>
      </c>
      <c r="CO5" s="92" t="s">
        <v>313</v>
      </c>
      <c r="CP5" s="92" t="s">
        <v>391</v>
      </c>
      <c r="CQ5" s="92" t="s">
        <v>606</v>
      </c>
      <c r="CR5" s="92"/>
      <c r="CS5" s="92"/>
      <c r="CT5" s="92"/>
      <c r="CU5" s="92"/>
      <c r="CV5" s="92" t="s">
        <v>395</v>
      </c>
      <c r="CW5" s="92" t="s">
        <v>396</v>
      </c>
      <c r="CX5" s="92" t="s">
        <v>397</v>
      </c>
      <c r="CY5" s="92" t="s">
        <v>398</v>
      </c>
      <c r="CZ5" s="92" t="s">
        <v>399</v>
      </c>
      <c r="DA5" s="92" t="s">
        <v>400</v>
      </c>
      <c r="DB5" s="92" t="s">
        <v>401</v>
      </c>
      <c r="DC5" s="92" t="s">
        <v>614</v>
      </c>
      <c r="DD5" s="92" t="s">
        <v>402</v>
      </c>
      <c r="DE5" s="92" t="s">
        <v>403</v>
      </c>
      <c r="DF5" s="119" t="s">
        <v>404</v>
      </c>
      <c r="DG5" s="119" t="s">
        <v>405</v>
      </c>
      <c r="DH5" s="92" t="s">
        <v>406</v>
      </c>
      <c r="DI5" s="92" t="s">
        <v>407</v>
      </c>
      <c r="DJ5" s="119" t="s">
        <v>408</v>
      </c>
      <c r="DK5" s="119" t="s">
        <v>637</v>
      </c>
      <c r="DL5" s="92" t="s">
        <v>409</v>
      </c>
      <c r="DM5" s="92" t="s">
        <v>410</v>
      </c>
      <c r="DN5" s="92" t="s">
        <v>411</v>
      </c>
      <c r="DO5" s="92" t="s">
        <v>412</v>
      </c>
      <c r="DP5" s="92" t="s">
        <v>413</v>
      </c>
      <c r="DQ5" s="92" t="s">
        <v>414</v>
      </c>
      <c r="DR5" s="92" t="s">
        <v>415</v>
      </c>
      <c r="DS5" s="92" t="s">
        <v>416</v>
      </c>
      <c r="DT5" s="92" t="s">
        <v>417</v>
      </c>
      <c r="DU5" s="92" t="s">
        <v>306</v>
      </c>
      <c r="DV5" s="92" t="s">
        <v>418</v>
      </c>
      <c r="DW5" s="92" t="s">
        <v>419</v>
      </c>
      <c r="DX5" s="92" t="s">
        <v>592</v>
      </c>
      <c r="DY5" s="92" t="s">
        <v>420</v>
      </c>
      <c r="DZ5" s="92"/>
      <c r="EA5" s="92"/>
      <c r="EB5" s="94" t="s">
        <v>421</v>
      </c>
      <c r="EC5" s="94" t="s">
        <v>422</v>
      </c>
      <c r="ED5" s="94" t="s">
        <v>423</v>
      </c>
      <c r="EE5" s="94" t="s">
        <v>424</v>
      </c>
      <c r="EF5" s="94" t="s">
        <v>425</v>
      </c>
      <c r="EG5" s="94" t="s">
        <v>426</v>
      </c>
      <c r="EH5" s="94" t="s">
        <v>427</v>
      </c>
      <c r="EI5" s="94" t="s">
        <v>428</v>
      </c>
      <c r="EJ5" s="94" t="s">
        <v>429</v>
      </c>
      <c r="EK5" s="94" t="s">
        <v>430</v>
      </c>
      <c r="EL5" s="2052"/>
      <c r="EM5" s="2052"/>
      <c r="EN5" s="93" t="s">
        <v>431</v>
      </c>
      <c r="EO5" s="93" t="s">
        <v>432</v>
      </c>
      <c r="EP5" s="93" t="s">
        <v>433</v>
      </c>
      <c r="EQ5" s="93" t="s">
        <v>434</v>
      </c>
      <c r="ER5" s="93" t="s">
        <v>435</v>
      </c>
      <c r="ES5" s="93" t="s">
        <v>436</v>
      </c>
      <c r="ET5" s="93" t="s">
        <v>437</v>
      </c>
      <c r="EU5" s="92" t="s">
        <v>438</v>
      </c>
      <c r="EV5" s="92" t="s">
        <v>363</v>
      </c>
      <c r="EW5" s="92" t="s">
        <v>439</v>
      </c>
      <c r="EX5" s="93"/>
      <c r="EY5" s="93" t="s">
        <v>614</v>
      </c>
      <c r="EZ5" s="92" t="s">
        <v>440</v>
      </c>
      <c r="FA5" s="92" t="s">
        <v>441</v>
      </c>
      <c r="FB5" s="92" t="s">
        <v>442</v>
      </c>
      <c r="FC5" s="92" t="s">
        <v>443</v>
      </c>
      <c r="FD5" s="92" t="s">
        <v>444</v>
      </c>
      <c r="FE5" s="92" t="s">
        <v>602</v>
      </c>
      <c r="FF5" s="92" t="s">
        <v>416</v>
      </c>
      <c r="FG5" s="106" t="s">
        <v>609</v>
      </c>
      <c r="FH5" s="92" t="s">
        <v>18</v>
      </c>
      <c r="FI5" s="92" t="s">
        <v>445</v>
      </c>
      <c r="FJ5" s="92" t="s">
        <v>446</v>
      </c>
      <c r="FK5" s="92" t="s">
        <v>447</v>
      </c>
      <c r="FL5" s="92" t="s">
        <v>448</v>
      </c>
      <c r="FM5" s="119" t="s">
        <v>637</v>
      </c>
      <c r="FN5" s="92" t="s">
        <v>449</v>
      </c>
      <c r="FO5" s="92" t="s">
        <v>450</v>
      </c>
      <c r="FP5" s="119" t="s">
        <v>638</v>
      </c>
      <c r="FQ5" s="93"/>
      <c r="FR5" s="2052"/>
      <c r="FT5" s="93"/>
      <c r="FU5" s="93"/>
      <c r="FV5" s="93"/>
      <c r="FW5" s="93"/>
      <c r="FX5" s="154"/>
      <c r="FY5" s="2036"/>
      <c r="GB5" s="154"/>
      <c r="GC5" s="154"/>
      <c r="GE5" s="154" t="s">
        <v>1147</v>
      </c>
    </row>
    <row r="6" spans="1:187">
      <c r="A6" s="109" t="s">
        <v>25</v>
      </c>
      <c r="B6" s="262">
        <v>1</v>
      </c>
      <c r="C6" s="109" t="s">
        <v>451</v>
      </c>
      <c r="D6" s="107" t="s">
        <v>3</v>
      </c>
      <c r="E6" s="108" t="s">
        <v>102</v>
      </c>
      <c r="F6" s="109" t="s">
        <v>452</v>
      </c>
      <c r="G6" s="102">
        <v>32348</v>
      </c>
      <c r="H6" s="110" t="s">
        <v>453</v>
      </c>
      <c r="I6" s="110" t="s">
        <v>454</v>
      </c>
      <c r="J6" s="103" t="s">
        <v>455</v>
      </c>
      <c r="K6" s="104" t="s">
        <v>456</v>
      </c>
      <c r="L6" s="104">
        <v>100002</v>
      </c>
      <c r="M6" s="263" t="s">
        <v>457</v>
      </c>
      <c r="N6" s="264">
        <v>1</v>
      </c>
      <c r="O6" s="265" t="s">
        <v>458</v>
      </c>
      <c r="P6" s="265" t="s">
        <v>459</v>
      </c>
      <c r="Q6" s="266">
        <v>1</v>
      </c>
      <c r="R6" s="265" t="s">
        <v>460</v>
      </c>
      <c r="S6" s="267" t="s">
        <v>453</v>
      </c>
      <c r="T6" s="265" t="s">
        <v>461</v>
      </c>
      <c r="U6" s="265" t="s">
        <v>255</v>
      </c>
      <c r="V6" s="268" t="s">
        <v>462</v>
      </c>
      <c r="W6" s="268" t="s">
        <v>463</v>
      </c>
      <c r="X6" s="269" t="s">
        <v>32</v>
      </c>
      <c r="Y6" s="270">
        <v>19307189164080</v>
      </c>
      <c r="Z6" s="263"/>
      <c r="AA6" s="263"/>
      <c r="AB6" s="271">
        <v>42948</v>
      </c>
      <c r="AC6" s="272"/>
      <c r="AD6" s="273"/>
      <c r="AE6" s="274" t="s">
        <v>464</v>
      </c>
      <c r="AF6" s="275" t="s">
        <v>465</v>
      </c>
      <c r="AG6" s="276"/>
      <c r="AH6" s="277"/>
      <c r="AI6" s="277"/>
      <c r="AJ6" s="277"/>
      <c r="AK6" s="278"/>
      <c r="AL6" s="276">
        <v>380</v>
      </c>
      <c r="AM6" s="278"/>
      <c r="AN6" s="278"/>
      <c r="AO6" s="279" t="s">
        <v>466</v>
      </c>
      <c r="AP6" s="280" t="s">
        <v>594</v>
      </c>
      <c r="AQ6" s="281" t="s">
        <v>467</v>
      </c>
      <c r="AR6" s="282">
        <v>9540</v>
      </c>
      <c r="AS6" s="283">
        <v>12</v>
      </c>
      <c r="AT6" s="284">
        <v>0</v>
      </c>
      <c r="AU6" s="284">
        <v>18</v>
      </c>
      <c r="AV6" s="283"/>
      <c r="AW6" s="283"/>
      <c r="AX6" s="283"/>
      <c r="AY6" s="283"/>
      <c r="AZ6" s="283"/>
      <c r="BA6" s="285"/>
      <c r="BB6" s="284"/>
      <c r="BC6" s="284"/>
      <c r="BD6" s="284"/>
      <c r="BE6" s="284"/>
      <c r="BF6" s="285"/>
      <c r="BG6" s="284"/>
      <c r="BH6" s="284"/>
      <c r="BI6" s="276">
        <v>0</v>
      </c>
      <c r="BJ6" s="284"/>
      <c r="BK6" s="286">
        <v>0</v>
      </c>
      <c r="BL6" s="286">
        <v>0</v>
      </c>
      <c r="BM6" s="276">
        <v>0</v>
      </c>
      <c r="BN6" s="286">
        <v>0</v>
      </c>
      <c r="BO6" s="276">
        <v>0</v>
      </c>
      <c r="BP6" s="287">
        <v>96</v>
      </c>
      <c r="BQ6" s="286">
        <v>3816</v>
      </c>
      <c r="BR6" s="286">
        <v>0</v>
      </c>
      <c r="BS6" s="288">
        <v>0</v>
      </c>
      <c r="BT6" s="289">
        <v>6429</v>
      </c>
      <c r="BU6" s="286">
        <v>0</v>
      </c>
      <c r="BV6" s="286">
        <v>0</v>
      </c>
      <c r="BW6" s="286">
        <v>0</v>
      </c>
      <c r="BX6" s="288">
        <v>380</v>
      </c>
      <c r="BY6" s="286"/>
      <c r="BZ6" s="286"/>
      <c r="CA6" s="286"/>
      <c r="CB6" s="286">
        <v>0</v>
      </c>
      <c r="CC6" s="286">
        <v>0</v>
      </c>
      <c r="CD6" s="286">
        <v>0</v>
      </c>
      <c r="CE6" s="286"/>
      <c r="CF6" s="286">
        <v>0</v>
      </c>
      <c r="CG6" s="286"/>
      <c r="CH6" s="286">
        <v>0</v>
      </c>
      <c r="CI6" s="286"/>
      <c r="CJ6" s="286"/>
      <c r="CK6" s="286"/>
      <c r="CL6" s="286"/>
      <c r="CM6" s="286"/>
      <c r="CN6" s="286"/>
      <c r="CO6" s="286">
        <v>0</v>
      </c>
      <c r="CP6" s="286"/>
      <c r="CQ6" s="286"/>
      <c r="CR6" s="286"/>
      <c r="CS6" s="286"/>
      <c r="CT6" s="286"/>
      <c r="CU6" s="286"/>
      <c r="CV6" s="286">
        <v>0</v>
      </c>
      <c r="CW6" s="286"/>
      <c r="CX6" s="286"/>
      <c r="CY6" s="286"/>
      <c r="CZ6" s="286"/>
      <c r="DA6" s="286"/>
      <c r="DB6" s="286"/>
      <c r="DC6" s="286"/>
      <c r="DD6" s="286"/>
      <c r="DE6" s="286"/>
      <c r="DF6" s="286"/>
      <c r="DG6" s="286"/>
      <c r="DH6" s="286"/>
      <c r="DI6" s="286"/>
      <c r="DJ6" s="286"/>
      <c r="DK6" s="286"/>
      <c r="DL6" s="286"/>
      <c r="DM6" s="286"/>
      <c r="DN6" s="286"/>
      <c r="DO6" s="286"/>
      <c r="DP6" s="286"/>
      <c r="DQ6" s="286"/>
      <c r="DR6" s="286"/>
      <c r="DS6" s="286"/>
      <c r="DT6" s="286"/>
      <c r="DU6" s="286"/>
      <c r="DV6" s="286"/>
      <c r="DW6" s="286"/>
      <c r="DX6" s="286"/>
      <c r="DY6" s="286"/>
      <c r="DZ6" s="189"/>
      <c r="EA6" s="278"/>
      <c r="EB6" s="286"/>
      <c r="EC6" s="286"/>
      <c r="ED6" s="286"/>
      <c r="EE6" s="286"/>
      <c r="EF6" s="286"/>
      <c r="EG6" s="286"/>
      <c r="EH6" s="286"/>
      <c r="EI6" s="286"/>
      <c r="EJ6" s="286"/>
      <c r="EK6" s="286"/>
      <c r="EL6" s="290">
        <v>10625</v>
      </c>
      <c r="EM6" s="290">
        <v>10625</v>
      </c>
      <c r="EN6" s="291">
        <v>1062.5</v>
      </c>
      <c r="EO6" s="291">
        <v>164.69</v>
      </c>
      <c r="EP6" s="291">
        <v>145.56</v>
      </c>
      <c r="EQ6" s="291">
        <v>0</v>
      </c>
      <c r="ER6" s="291">
        <v>0</v>
      </c>
      <c r="ES6" s="286">
        <v>0</v>
      </c>
      <c r="ET6" s="278">
        <v>1073.45</v>
      </c>
      <c r="EU6" s="286">
        <v>0</v>
      </c>
      <c r="EV6" s="286">
        <v>0</v>
      </c>
      <c r="EW6" s="286"/>
      <c r="EX6" s="286"/>
      <c r="EY6" s="286"/>
      <c r="EZ6" s="292">
        <v>0</v>
      </c>
      <c r="FA6" s="278">
        <v>45.67</v>
      </c>
      <c r="FB6" s="278">
        <v>0</v>
      </c>
      <c r="FC6" s="292">
        <v>3968</v>
      </c>
      <c r="FD6" s="292"/>
      <c r="FE6" s="292"/>
      <c r="FF6" s="292"/>
      <c r="FG6" s="286"/>
      <c r="FH6" s="292">
        <v>1855</v>
      </c>
      <c r="FI6" s="286"/>
      <c r="FJ6" s="286"/>
      <c r="FK6" s="276"/>
      <c r="FL6" s="276"/>
      <c r="FM6" s="286"/>
      <c r="FN6" s="286">
        <v>0</v>
      </c>
      <c r="FO6" s="286">
        <v>0</v>
      </c>
      <c r="FP6" s="286"/>
      <c r="FQ6" s="286">
        <v>8314.8700000000008</v>
      </c>
      <c r="FR6" s="293">
        <v>2310.13</v>
      </c>
      <c r="FS6">
        <v>2310.13</v>
      </c>
      <c r="FT6" s="293"/>
      <c r="FU6" s="294">
        <v>2310.13</v>
      </c>
      <c r="FV6" s="294">
        <v>2162.6</v>
      </c>
      <c r="FW6" s="295">
        <v>0</v>
      </c>
      <c r="FX6" s="111">
        <v>956.25</v>
      </c>
      <c r="FY6" s="288">
        <v>0</v>
      </c>
      <c r="GB6" s="2015">
        <f>+EL6-BZ6-CA6-GC6</f>
        <v>0</v>
      </c>
      <c r="GC6" s="2015">
        <v>10625</v>
      </c>
      <c r="GE6" s="2015">
        <f>+GC6+DF6+CX6+EH6</f>
        <v>10625</v>
      </c>
    </row>
    <row r="7" spans="1:187">
      <c r="A7" s="109" t="s">
        <v>25</v>
      </c>
      <c r="B7" s="262">
        <v>2</v>
      </c>
      <c r="C7" s="109" t="s">
        <v>451</v>
      </c>
      <c r="D7" s="107" t="s">
        <v>3</v>
      </c>
      <c r="E7" s="108" t="s">
        <v>37</v>
      </c>
      <c r="F7" s="109" t="s">
        <v>468</v>
      </c>
      <c r="G7" s="102">
        <v>25197</v>
      </c>
      <c r="H7" s="110" t="s">
        <v>469</v>
      </c>
      <c r="I7" s="110" t="s">
        <v>456</v>
      </c>
      <c r="J7" s="103" t="s">
        <v>455</v>
      </c>
      <c r="K7" s="104" t="s">
        <v>456</v>
      </c>
      <c r="L7" s="104">
        <v>100001</v>
      </c>
      <c r="M7" s="263" t="s">
        <v>470</v>
      </c>
      <c r="N7" s="264">
        <v>1</v>
      </c>
      <c r="O7" s="265" t="s">
        <v>471</v>
      </c>
      <c r="P7" s="265" t="s">
        <v>472</v>
      </c>
      <c r="Q7" s="266">
        <v>1</v>
      </c>
      <c r="R7" s="265" t="s">
        <v>473</v>
      </c>
      <c r="S7" s="267" t="s">
        <v>474</v>
      </c>
      <c r="T7" s="265" t="s">
        <v>461</v>
      </c>
      <c r="U7" s="265" t="s">
        <v>235</v>
      </c>
      <c r="V7" s="268" t="s">
        <v>462</v>
      </c>
      <c r="W7" s="268"/>
      <c r="X7" s="269" t="s">
        <v>32</v>
      </c>
      <c r="Y7" s="270" t="s">
        <v>39</v>
      </c>
      <c r="Z7" s="263"/>
      <c r="AA7" s="263"/>
      <c r="AB7" s="271">
        <v>43003</v>
      </c>
      <c r="AC7" s="272"/>
      <c r="AD7" s="273"/>
      <c r="AE7" s="274" t="s">
        <v>464</v>
      </c>
      <c r="AF7" s="275" t="s">
        <v>475</v>
      </c>
      <c r="AG7" s="276"/>
      <c r="AH7" s="277"/>
      <c r="AI7" s="277"/>
      <c r="AJ7" s="277"/>
      <c r="AK7" s="278"/>
      <c r="AL7" s="276"/>
      <c r="AM7" s="278"/>
      <c r="AN7" s="278"/>
      <c r="AO7" s="279" t="s">
        <v>466</v>
      </c>
      <c r="AP7" s="280" t="s">
        <v>595</v>
      </c>
      <c r="AQ7" s="281" t="s">
        <v>467</v>
      </c>
      <c r="AR7" s="282">
        <v>12000</v>
      </c>
      <c r="AS7" s="283">
        <v>30</v>
      </c>
      <c r="AT7" s="284">
        <v>0</v>
      </c>
      <c r="AU7" s="284">
        <v>0</v>
      </c>
      <c r="AV7" s="283"/>
      <c r="AW7" s="283"/>
      <c r="AX7" s="283"/>
      <c r="AY7" s="283"/>
      <c r="AZ7" s="283"/>
      <c r="BA7" s="285"/>
      <c r="BB7" s="284"/>
      <c r="BC7" s="284"/>
      <c r="BD7" s="284"/>
      <c r="BE7" s="284"/>
      <c r="BF7" s="285"/>
      <c r="BG7" s="284"/>
      <c r="BH7" s="284"/>
      <c r="BI7" s="276">
        <v>0</v>
      </c>
      <c r="BJ7" s="284"/>
      <c r="BK7" s="286">
        <v>0</v>
      </c>
      <c r="BL7" s="286">
        <v>0</v>
      </c>
      <c r="BM7" s="276">
        <v>0</v>
      </c>
      <c r="BN7" s="286">
        <v>0</v>
      </c>
      <c r="BO7" s="276">
        <v>0</v>
      </c>
      <c r="BP7" s="287">
        <v>240</v>
      </c>
      <c r="BQ7" s="286">
        <v>12000</v>
      </c>
      <c r="BR7" s="286">
        <v>0</v>
      </c>
      <c r="BS7" s="288">
        <v>0</v>
      </c>
      <c r="BT7" s="289">
        <v>0</v>
      </c>
      <c r="BU7" s="286">
        <v>0</v>
      </c>
      <c r="BV7" s="286">
        <v>0</v>
      </c>
      <c r="BW7" s="286">
        <v>0</v>
      </c>
      <c r="BX7" s="288"/>
      <c r="BY7" s="286"/>
      <c r="BZ7" s="286"/>
      <c r="CA7" s="286"/>
      <c r="CB7" s="286">
        <v>0</v>
      </c>
      <c r="CC7" s="286">
        <v>0</v>
      </c>
      <c r="CD7" s="286">
        <v>0</v>
      </c>
      <c r="CE7" s="286"/>
      <c r="CF7" s="286">
        <v>0</v>
      </c>
      <c r="CG7" s="286"/>
      <c r="CH7" s="286">
        <v>0</v>
      </c>
      <c r="CI7" s="286"/>
      <c r="CJ7" s="286"/>
      <c r="CK7" s="286"/>
      <c r="CL7" s="286"/>
      <c r="CM7" s="286"/>
      <c r="CN7" s="286"/>
      <c r="CO7" s="286">
        <v>0</v>
      </c>
      <c r="CP7" s="286"/>
      <c r="CQ7" s="286"/>
      <c r="CR7" s="286"/>
      <c r="CS7" s="286"/>
      <c r="CT7" s="286"/>
      <c r="CU7" s="286"/>
      <c r="CV7" s="286">
        <v>0</v>
      </c>
      <c r="CW7" s="286"/>
      <c r="CX7" s="286"/>
      <c r="CY7" s="286"/>
      <c r="CZ7" s="286"/>
      <c r="DA7" s="286"/>
      <c r="DB7" s="286"/>
      <c r="DC7" s="286"/>
      <c r="DD7" s="286"/>
      <c r="DE7" s="286"/>
      <c r="DF7" s="286"/>
      <c r="DG7" s="286"/>
      <c r="DH7" s="286"/>
      <c r="DI7" s="286"/>
      <c r="DJ7" s="286"/>
      <c r="DK7" s="286"/>
      <c r="DL7" s="286"/>
      <c r="DM7" s="286"/>
      <c r="DN7" s="286"/>
      <c r="DO7" s="286"/>
      <c r="DP7" s="286"/>
      <c r="DQ7" s="286"/>
      <c r="DR7" s="286"/>
      <c r="DS7" s="286"/>
      <c r="DT7" s="286"/>
      <c r="DU7" s="286"/>
      <c r="DV7" s="286"/>
      <c r="DW7" s="286"/>
      <c r="DX7" s="286"/>
      <c r="DY7" s="286"/>
      <c r="DZ7" s="189"/>
      <c r="EA7" s="278"/>
      <c r="EB7" s="286"/>
      <c r="EC7" s="286"/>
      <c r="ED7" s="286"/>
      <c r="EE7" s="286"/>
      <c r="EF7" s="286"/>
      <c r="EG7" s="286"/>
      <c r="EH7" s="286"/>
      <c r="EI7" s="286"/>
      <c r="EJ7" s="286"/>
      <c r="EK7" s="286"/>
      <c r="EL7" s="290">
        <v>12000</v>
      </c>
      <c r="EM7" s="290">
        <v>12000</v>
      </c>
      <c r="EN7" s="291">
        <v>1200</v>
      </c>
      <c r="EO7" s="291">
        <v>186</v>
      </c>
      <c r="EP7" s="291">
        <v>164.4</v>
      </c>
      <c r="EQ7" s="291">
        <v>0</v>
      </c>
      <c r="ER7" s="291">
        <v>0</v>
      </c>
      <c r="ES7" s="286">
        <v>0</v>
      </c>
      <c r="ET7" s="278">
        <v>1471.16</v>
      </c>
      <c r="EU7" s="286">
        <v>0</v>
      </c>
      <c r="EV7" s="286">
        <v>0</v>
      </c>
      <c r="EW7" s="286"/>
      <c r="EX7" s="286"/>
      <c r="EY7" s="286"/>
      <c r="EZ7" s="292">
        <v>99.59</v>
      </c>
      <c r="FA7" s="278">
        <v>141.03</v>
      </c>
      <c r="FB7" s="278">
        <v>62.8</v>
      </c>
      <c r="FC7" s="292">
        <v>4800</v>
      </c>
      <c r="FD7" s="292"/>
      <c r="FE7" s="292"/>
      <c r="FF7" s="292"/>
      <c r="FG7" s="286"/>
      <c r="FH7" s="292">
        <v>0</v>
      </c>
      <c r="FI7" s="286"/>
      <c r="FJ7" s="286"/>
      <c r="FK7" s="276"/>
      <c r="FL7" s="276"/>
      <c r="FM7" s="286"/>
      <c r="FN7" s="286">
        <v>0</v>
      </c>
      <c r="FO7" s="286">
        <v>0</v>
      </c>
      <c r="FP7" s="286"/>
      <c r="FQ7" s="286">
        <v>8124.98</v>
      </c>
      <c r="FR7" s="293">
        <v>3875.02</v>
      </c>
      <c r="FS7">
        <v>3875.02</v>
      </c>
      <c r="FT7" s="293"/>
      <c r="FU7" s="294">
        <v>3875.02</v>
      </c>
      <c r="FV7" s="294">
        <v>3788.08</v>
      </c>
      <c r="FW7" s="295">
        <v>0</v>
      </c>
      <c r="FX7" s="111">
        <v>1080</v>
      </c>
      <c r="FY7" s="288">
        <v>0</v>
      </c>
      <c r="GB7" s="2015">
        <f t="shared" ref="GB7:GB70" si="0">+EL7-BZ7-CA7-GC7</f>
        <v>0</v>
      </c>
      <c r="GC7" s="2015">
        <v>12000</v>
      </c>
      <c r="GE7" s="2015">
        <f t="shared" ref="GE7:GE70" si="1">+GC7+DF7+CX7+EH7</f>
        <v>12000</v>
      </c>
    </row>
    <row r="8" spans="1:187">
      <c r="A8" s="109" t="s">
        <v>25</v>
      </c>
      <c r="B8" s="262">
        <v>3</v>
      </c>
      <c r="C8" s="109" t="s">
        <v>451</v>
      </c>
      <c r="D8" s="107" t="s">
        <v>3</v>
      </c>
      <c r="E8" s="108" t="s">
        <v>114</v>
      </c>
      <c r="F8" s="109" t="s">
        <v>115</v>
      </c>
      <c r="G8" s="102">
        <v>33606</v>
      </c>
      <c r="H8" s="110" t="s">
        <v>476</v>
      </c>
      <c r="I8" s="110" t="s">
        <v>456</v>
      </c>
      <c r="J8" s="103" t="s">
        <v>455</v>
      </c>
      <c r="K8" s="104" t="s">
        <v>456</v>
      </c>
      <c r="L8" s="104">
        <v>100001</v>
      </c>
      <c r="M8" s="263" t="s">
        <v>470</v>
      </c>
      <c r="N8" s="264">
        <v>1</v>
      </c>
      <c r="O8" s="265" t="s">
        <v>477</v>
      </c>
      <c r="P8" s="265" t="s">
        <v>478</v>
      </c>
      <c r="Q8" s="266">
        <v>1</v>
      </c>
      <c r="R8" s="265" t="s">
        <v>479</v>
      </c>
      <c r="S8" s="267" t="s">
        <v>480</v>
      </c>
      <c r="T8" s="265" t="s">
        <v>461</v>
      </c>
      <c r="U8" s="265" t="s">
        <v>624</v>
      </c>
      <c r="V8" s="268" t="s">
        <v>462</v>
      </c>
      <c r="W8" s="268"/>
      <c r="X8" s="269" t="s">
        <v>25</v>
      </c>
      <c r="Y8" s="270" t="s">
        <v>116</v>
      </c>
      <c r="Z8" s="263"/>
      <c r="AA8" s="263"/>
      <c r="AB8" s="271">
        <v>43374</v>
      </c>
      <c r="AC8" s="272"/>
      <c r="AD8" s="273"/>
      <c r="AE8" s="274" t="s">
        <v>481</v>
      </c>
      <c r="AF8" s="275" t="s">
        <v>482</v>
      </c>
      <c r="AG8" s="276"/>
      <c r="AH8" s="277"/>
      <c r="AI8" s="277"/>
      <c r="AJ8" s="277"/>
      <c r="AK8" s="278"/>
      <c r="AL8" s="276"/>
      <c r="AM8" s="278"/>
      <c r="AN8" s="278"/>
      <c r="AO8" s="279" t="s">
        <v>466</v>
      </c>
      <c r="AP8" s="280" t="s">
        <v>595</v>
      </c>
      <c r="AQ8" s="281" t="s">
        <v>467</v>
      </c>
      <c r="AR8" s="296">
        <v>3200</v>
      </c>
      <c r="AS8" s="283">
        <v>24</v>
      </c>
      <c r="AT8" s="284">
        <v>0</v>
      </c>
      <c r="AU8" s="284">
        <v>6</v>
      </c>
      <c r="AV8" s="283"/>
      <c r="AW8" s="283"/>
      <c r="AX8" s="283"/>
      <c r="AY8" s="283"/>
      <c r="AZ8" s="283"/>
      <c r="BA8" s="285"/>
      <c r="BB8" s="284"/>
      <c r="BC8" s="284"/>
      <c r="BD8" s="284"/>
      <c r="BE8" s="284"/>
      <c r="BF8" s="285"/>
      <c r="BG8" s="284"/>
      <c r="BH8" s="284"/>
      <c r="BI8" s="276">
        <v>0</v>
      </c>
      <c r="BJ8" s="284"/>
      <c r="BK8" s="286">
        <v>0</v>
      </c>
      <c r="BL8" s="286">
        <v>0</v>
      </c>
      <c r="BM8" s="276">
        <v>0</v>
      </c>
      <c r="BN8" s="286">
        <v>0</v>
      </c>
      <c r="BO8" s="276">
        <v>0</v>
      </c>
      <c r="BP8" s="287">
        <v>192</v>
      </c>
      <c r="BQ8" s="286">
        <v>2560</v>
      </c>
      <c r="BR8" s="286">
        <v>0</v>
      </c>
      <c r="BS8" s="288">
        <v>0</v>
      </c>
      <c r="BT8" s="289">
        <v>640</v>
      </c>
      <c r="BU8" s="286">
        <v>0</v>
      </c>
      <c r="BV8" s="286">
        <v>0</v>
      </c>
      <c r="BW8" s="286">
        <v>0</v>
      </c>
      <c r="BX8" s="288"/>
      <c r="BY8" s="286"/>
      <c r="BZ8" s="286"/>
      <c r="CA8" s="286"/>
      <c r="CB8" s="286">
        <v>0</v>
      </c>
      <c r="CC8" s="286">
        <v>0</v>
      </c>
      <c r="CD8" s="286">
        <v>0</v>
      </c>
      <c r="CE8" s="286"/>
      <c r="CF8" s="286">
        <v>0</v>
      </c>
      <c r="CG8" s="286"/>
      <c r="CH8" s="286">
        <v>0</v>
      </c>
      <c r="CI8" s="286"/>
      <c r="CJ8" s="286"/>
      <c r="CK8" s="286"/>
      <c r="CL8" s="286"/>
      <c r="CM8" s="286"/>
      <c r="CN8" s="286"/>
      <c r="CO8" s="286">
        <v>0</v>
      </c>
      <c r="CP8" s="286"/>
      <c r="CQ8" s="286"/>
      <c r="CR8" s="286"/>
      <c r="CS8" s="286"/>
      <c r="CT8" s="286"/>
      <c r="CU8" s="286"/>
      <c r="CV8" s="286">
        <v>0</v>
      </c>
      <c r="CW8" s="286"/>
      <c r="CX8" s="286"/>
      <c r="CY8" s="286"/>
      <c r="CZ8" s="286"/>
      <c r="DA8" s="286"/>
      <c r="DB8" s="286"/>
      <c r="DC8" s="286"/>
      <c r="DD8" s="286"/>
      <c r="DE8" s="286"/>
      <c r="DF8" s="286"/>
      <c r="DG8" s="286"/>
      <c r="DH8" s="286"/>
      <c r="DI8" s="286"/>
      <c r="DJ8" s="286"/>
      <c r="DK8" s="286"/>
      <c r="DL8" s="286"/>
      <c r="DM8" s="286"/>
      <c r="DN8" s="286"/>
      <c r="DO8" s="286"/>
      <c r="DP8" s="286"/>
      <c r="DQ8" s="286"/>
      <c r="DR8" s="286"/>
      <c r="DS8" s="286"/>
      <c r="DT8" s="286"/>
      <c r="DU8" s="286"/>
      <c r="DV8" s="286"/>
      <c r="DW8" s="286"/>
      <c r="DX8" s="286"/>
      <c r="DY8" s="286"/>
      <c r="DZ8" s="189"/>
      <c r="EA8" s="278"/>
      <c r="EB8" s="286"/>
      <c r="EC8" s="286"/>
      <c r="ED8" s="286"/>
      <c r="EE8" s="286"/>
      <c r="EF8" s="286"/>
      <c r="EG8" s="286"/>
      <c r="EH8" s="286"/>
      <c r="EI8" s="286"/>
      <c r="EJ8" s="286"/>
      <c r="EK8" s="286"/>
      <c r="EL8" s="290">
        <v>3200</v>
      </c>
      <c r="EM8" s="290">
        <v>3200</v>
      </c>
      <c r="EN8" s="291">
        <v>320</v>
      </c>
      <c r="EO8" s="291">
        <v>0</v>
      </c>
      <c r="EP8" s="291">
        <v>43.84</v>
      </c>
      <c r="EQ8" s="291">
        <v>0</v>
      </c>
      <c r="ER8" s="291">
        <v>0</v>
      </c>
      <c r="ES8" s="286">
        <v>0</v>
      </c>
      <c r="ET8" s="278">
        <v>51.88</v>
      </c>
      <c r="EU8" s="286">
        <v>0</v>
      </c>
      <c r="EV8" s="286">
        <v>0</v>
      </c>
      <c r="EW8" s="286"/>
      <c r="EX8" s="286"/>
      <c r="EY8" s="286"/>
      <c r="EZ8" s="292">
        <v>0</v>
      </c>
      <c r="FA8" s="278">
        <v>0</v>
      </c>
      <c r="FB8" s="278">
        <v>0</v>
      </c>
      <c r="FC8" s="292">
        <v>1280</v>
      </c>
      <c r="FD8" s="292"/>
      <c r="FE8" s="292"/>
      <c r="FF8" s="292"/>
      <c r="FG8" s="286"/>
      <c r="FH8" s="292">
        <v>0</v>
      </c>
      <c r="FI8" s="286"/>
      <c r="FJ8" s="286"/>
      <c r="FK8" s="276"/>
      <c r="FL8" s="276"/>
      <c r="FM8" s="286"/>
      <c r="FN8" s="286">
        <v>0</v>
      </c>
      <c r="FO8" s="286">
        <v>0</v>
      </c>
      <c r="FP8" s="286"/>
      <c r="FQ8" s="286">
        <v>1695.72</v>
      </c>
      <c r="FR8" s="293">
        <v>1504.28</v>
      </c>
      <c r="FS8">
        <v>1504.28</v>
      </c>
      <c r="FT8" s="293"/>
      <c r="FU8" s="294">
        <v>1504.28</v>
      </c>
      <c r="FV8" s="294">
        <v>1328.88</v>
      </c>
      <c r="FW8" s="295">
        <v>0</v>
      </c>
      <c r="FX8" s="111">
        <v>288</v>
      </c>
      <c r="FY8" s="288">
        <v>0</v>
      </c>
      <c r="GB8" s="2015">
        <f t="shared" si="0"/>
        <v>0</v>
      </c>
      <c r="GC8" s="2015">
        <v>3200</v>
      </c>
      <c r="GE8" s="2015">
        <f t="shared" si="1"/>
        <v>3200</v>
      </c>
    </row>
    <row r="9" spans="1:187">
      <c r="A9" s="109" t="s">
        <v>25</v>
      </c>
      <c r="B9" s="262">
        <v>4</v>
      </c>
      <c r="C9" s="109" t="s">
        <v>451</v>
      </c>
      <c r="D9" s="107" t="s">
        <v>3</v>
      </c>
      <c r="E9" s="108" t="s">
        <v>40</v>
      </c>
      <c r="F9" s="109" t="s">
        <v>483</v>
      </c>
      <c r="G9" s="102">
        <v>24997</v>
      </c>
      <c r="H9" s="110" t="s">
        <v>484</v>
      </c>
      <c r="I9" s="110" t="s">
        <v>454</v>
      </c>
      <c r="J9" s="103" t="s">
        <v>455</v>
      </c>
      <c r="K9" s="104" t="s">
        <v>456</v>
      </c>
      <c r="L9" s="104">
        <v>100002</v>
      </c>
      <c r="M9" s="263" t="s">
        <v>457</v>
      </c>
      <c r="N9" s="264">
        <v>1</v>
      </c>
      <c r="O9" s="265" t="s">
        <v>458</v>
      </c>
      <c r="P9" s="265" t="s">
        <v>459</v>
      </c>
      <c r="Q9" s="266">
        <v>0</v>
      </c>
      <c r="R9" s="265" t="s">
        <v>485</v>
      </c>
      <c r="S9" s="267" t="s">
        <v>486</v>
      </c>
      <c r="T9" s="265" t="s">
        <v>461</v>
      </c>
      <c r="U9" s="265" t="s">
        <v>233</v>
      </c>
      <c r="V9" s="268" t="s">
        <v>462</v>
      </c>
      <c r="W9" s="268"/>
      <c r="X9" s="269" t="s">
        <v>32</v>
      </c>
      <c r="Y9" s="270" t="s">
        <v>42</v>
      </c>
      <c r="Z9" s="263"/>
      <c r="AA9" s="263"/>
      <c r="AB9" s="271">
        <v>42985</v>
      </c>
      <c r="AC9" s="272"/>
      <c r="AD9" s="273"/>
      <c r="AE9" s="274" t="s">
        <v>464</v>
      </c>
      <c r="AF9" s="275" t="s">
        <v>487</v>
      </c>
      <c r="AG9" s="276"/>
      <c r="AH9" s="277"/>
      <c r="AI9" s="277"/>
      <c r="AJ9" s="277"/>
      <c r="AK9" s="278"/>
      <c r="AL9" s="276"/>
      <c r="AM9" s="278"/>
      <c r="AN9" s="278"/>
      <c r="AO9" s="279" t="s">
        <v>466</v>
      </c>
      <c r="AP9" s="280" t="s">
        <v>594</v>
      </c>
      <c r="AQ9" s="281" t="s">
        <v>466</v>
      </c>
      <c r="AR9" s="282">
        <v>4600</v>
      </c>
      <c r="AS9" s="283">
        <v>30</v>
      </c>
      <c r="AT9" s="284">
        <v>0</v>
      </c>
      <c r="AU9" s="284">
        <v>0</v>
      </c>
      <c r="AV9" s="283"/>
      <c r="AW9" s="283"/>
      <c r="AX9" s="283"/>
      <c r="AY9" s="283"/>
      <c r="AZ9" s="283"/>
      <c r="BA9" s="285"/>
      <c r="BB9" s="284"/>
      <c r="BC9" s="284"/>
      <c r="BD9" s="284"/>
      <c r="BE9" s="284"/>
      <c r="BF9" s="285"/>
      <c r="BG9" s="284"/>
      <c r="BH9" s="284"/>
      <c r="BI9" s="276">
        <v>9</v>
      </c>
      <c r="BJ9" s="284"/>
      <c r="BK9" s="286">
        <v>0</v>
      </c>
      <c r="BL9" s="286">
        <v>0</v>
      </c>
      <c r="BM9" s="276">
        <v>0</v>
      </c>
      <c r="BN9" s="286">
        <v>0</v>
      </c>
      <c r="BO9" s="276">
        <v>0</v>
      </c>
      <c r="BP9" s="287">
        <v>240</v>
      </c>
      <c r="BQ9" s="286">
        <v>4600</v>
      </c>
      <c r="BR9" s="286">
        <v>113</v>
      </c>
      <c r="BS9" s="288">
        <v>0</v>
      </c>
      <c r="BT9" s="289">
        <v>0</v>
      </c>
      <c r="BU9" s="286">
        <v>0</v>
      </c>
      <c r="BV9" s="286">
        <v>0</v>
      </c>
      <c r="BW9" s="286">
        <v>0</v>
      </c>
      <c r="BX9" s="288"/>
      <c r="BY9" s="286"/>
      <c r="BZ9" s="286"/>
      <c r="CA9" s="286"/>
      <c r="CB9" s="286">
        <v>0</v>
      </c>
      <c r="CC9" s="286">
        <v>0</v>
      </c>
      <c r="CD9" s="286">
        <v>353.47499999999997</v>
      </c>
      <c r="CE9" s="286"/>
      <c r="CF9" s="286">
        <v>0</v>
      </c>
      <c r="CG9" s="286"/>
      <c r="CH9" s="286">
        <v>0</v>
      </c>
      <c r="CI9" s="286"/>
      <c r="CJ9" s="286"/>
      <c r="CK9" s="286"/>
      <c r="CL9" s="286"/>
      <c r="CM9" s="286"/>
      <c r="CN9" s="286"/>
      <c r="CO9" s="286">
        <v>0</v>
      </c>
      <c r="CP9" s="286"/>
      <c r="CQ9" s="286"/>
      <c r="CR9" s="286"/>
      <c r="CS9" s="286"/>
      <c r="CT9" s="286"/>
      <c r="CU9" s="286"/>
      <c r="CV9" s="286">
        <v>0</v>
      </c>
      <c r="CW9" s="286"/>
      <c r="CX9" s="286"/>
      <c r="CY9" s="286"/>
      <c r="CZ9" s="286"/>
      <c r="DA9" s="286"/>
      <c r="DB9" s="286"/>
      <c r="DC9" s="286"/>
      <c r="DD9" s="286"/>
      <c r="DE9" s="286"/>
      <c r="DF9" s="286"/>
      <c r="DG9" s="286"/>
      <c r="DH9" s="286"/>
      <c r="DI9" s="286"/>
      <c r="DJ9" s="286"/>
      <c r="DK9" s="286"/>
      <c r="DL9" s="286"/>
      <c r="DM9" s="286"/>
      <c r="DN9" s="286"/>
      <c r="DO9" s="286"/>
      <c r="DP9" s="286"/>
      <c r="DQ9" s="286"/>
      <c r="DR9" s="286"/>
      <c r="DS9" s="286"/>
      <c r="DT9" s="286"/>
      <c r="DU9" s="286"/>
      <c r="DV9" s="286"/>
      <c r="DW9" s="286"/>
      <c r="DX9" s="286"/>
      <c r="DY9" s="286"/>
      <c r="DZ9" s="189"/>
      <c r="EA9" s="278"/>
      <c r="EB9" s="286"/>
      <c r="EC9" s="286"/>
      <c r="ED9" s="286"/>
      <c r="EE9" s="286"/>
      <c r="EF9" s="286"/>
      <c r="EG9" s="286"/>
      <c r="EH9" s="286"/>
      <c r="EI9" s="286"/>
      <c r="EJ9" s="286"/>
      <c r="EK9" s="286"/>
      <c r="EL9" s="290">
        <v>5066.4750000000004</v>
      </c>
      <c r="EM9" s="290">
        <v>5066.4750000000004</v>
      </c>
      <c r="EN9" s="291">
        <v>506.65</v>
      </c>
      <c r="EO9" s="291">
        <v>78.53</v>
      </c>
      <c r="EP9" s="291">
        <v>69.41</v>
      </c>
      <c r="EQ9" s="291">
        <v>0</v>
      </c>
      <c r="ER9" s="291">
        <v>0</v>
      </c>
      <c r="ES9" s="286">
        <v>0</v>
      </c>
      <c r="ET9" s="278">
        <v>257.49649999999997</v>
      </c>
      <c r="EU9" s="286">
        <v>0</v>
      </c>
      <c r="EV9" s="286">
        <v>0</v>
      </c>
      <c r="EW9" s="286"/>
      <c r="EX9" s="286"/>
      <c r="EY9" s="286"/>
      <c r="EZ9" s="292">
        <v>294.08999999999997</v>
      </c>
      <c r="FA9" s="278">
        <v>325.29000000000002</v>
      </c>
      <c r="FB9" s="278">
        <v>0</v>
      </c>
      <c r="FC9" s="292">
        <v>1885.2</v>
      </c>
      <c r="FD9" s="297">
        <v>5</v>
      </c>
      <c r="FE9" s="292"/>
      <c r="FF9" s="292"/>
      <c r="FG9" s="286"/>
      <c r="FH9" s="292">
        <v>0</v>
      </c>
      <c r="FI9" s="286"/>
      <c r="FJ9" s="286"/>
      <c r="FK9" s="276"/>
      <c r="FL9" s="276"/>
      <c r="FM9" s="286"/>
      <c r="FN9" s="286">
        <v>0</v>
      </c>
      <c r="FO9" s="286">
        <v>0</v>
      </c>
      <c r="FP9" s="286"/>
      <c r="FQ9" s="286">
        <v>3421.67</v>
      </c>
      <c r="FR9" s="293">
        <v>1644.81</v>
      </c>
      <c r="FS9">
        <v>1644.81</v>
      </c>
      <c r="FT9" s="293"/>
      <c r="FU9" s="294">
        <v>1644.81</v>
      </c>
      <c r="FV9" s="294">
        <v>1229.95</v>
      </c>
      <c r="FW9" s="295">
        <v>0</v>
      </c>
      <c r="FX9" s="111">
        <v>455.98</v>
      </c>
      <c r="FY9" s="288">
        <v>0</v>
      </c>
      <c r="GB9" s="2015">
        <f t="shared" si="0"/>
        <v>-4.9999999991996447E-3</v>
      </c>
      <c r="GC9" s="2015">
        <v>5066.4799999999996</v>
      </c>
      <c r="GE9" s="2015">
        <f t="shared" si="1"/>
        <v>5066.4799999999996</v>
      </c>
    </row>
    <row r="10" spans="1:187">
      <c r="A10" s="109" t="s">
        <v>25</v>
      </c>
      <c r="B10" s="262">
        <v>5</v>
      </c>
      <c r="C10" s="109" t="s">
        <v>451</v>
      </c>
      <c r="D10" s="107" t="s">
        <v>3</v>
      </c>
      <c r="E10" s="108" t="s">
        <v>130</v>
      </c>
      <c r="F10" s="109" t="s">
        <v>131</v>
      </c>
      <c r="G10" s="102">
        <v>34886</v>
      </c>
      <c r="H10" s="110" t="s">
        <v>488</v>
      </c>
      <c r="I10" s="110" t="s">
        <v>456</v>
      </c>
      <c r="J10" s="103" t="s">
        <v>455</v>
      </c>
      <c r="K10" s="104" t="s">
        <v>456</v>
      </c>
      <c r="L10" s="104">
        <v>100002</v>
      </c>
      <c r="M10" s="263" t="s">
        <v>457</v>
      </c>
      <c r="N10" s="264">
        <v>0</v>
      </c>
      <c r="O10" s="265" t="s">
        <v>458</v>
      </c>
      <c r="P10" s="265" t="s">
        <v>459</v>
      </c>
      <c r="Q10" s="266">
        <v>0</v>
      </c>
      <c r="R10" s="265" t="s">
        <v>489</v>
      </c>
      <c r="S10" s="267" t="s">
        <v>488</v>
      </c>
      <c r="T10" s="265" t="s">
        <v>461</v>
      </c>
      <c r="U10" s="265" t="s">
        <v>267</v>
      </c>
      <c r="V10" s="268" t="s">
        <v>462</v>
      </c>
      <c r="W10" s="268"/>
      <c r="X10" s="269" t="s">
        <v>32</v>
      </c>
      <c r="Y10" s="270" t="s">
        <v>132</v>
      </c>
      <c r="Z10" s="263"/>
      <c r="AA10" s="263"/>
      <c r="AB10" s="271">
        <v>43243</v>
      </c>
      <c r="AC10" s="272"/>
      <c r="AD10" s="273"/>
      <c r="AE10" s="274" t="s">
        <v>481</v>
      </c>
      <c r="AF10" s="275" t="s">
        <v>490</v>
      </c>
      <c r="AG10" s="276"/>
      <c r="AH10" s="277"/>
      <c r="AI10" s="277"/>
      <c r="AJ10" s="277"/>
      <c r="AK10" s="278"/>
      <c r="AL10" s="276"/>
      <c r="AM10" s="278"/>
      <c r="AN10" s="278"/>
      <c r="AO10" s="279" t="s">
        <v>466</v>
      </c>
      <c r="AP10" s="280" t="s">
        <v>595</v>
      </c>
      <c r="AQ10" s="281" t="s">
        <v>466</v>
      </c>
      <c r="AR10" s="282">
        <v>2500</v>
      </c>
      <c r="AS10" s="283">
        <v>9</v>
      </c>
      <c r="AT10" s="284">
        <v>0</v>
      </c>
      <c r="AU10" s="284">
        <v>0</v>
      </c>
      <c r="AV10" s="283"/>
      <c r="AW10" s="283"/>
      <c r="AX10" s="283"/>
      <c r="AY10" s="298">
        <v>21</v>
      </c>
      <c r="AZ10" s="283"/>
      <c r="BA10" s="285"/>
      <c r="BB10" s="284"/>
      <c r="BC10" s="284"/>
      <c r="BD10" s="284"/>
      <c r="BE10" s="284"/>
      <c r="BF10" s="285"/>
      <c r="BG10" s="284"/>
      <c r="BH10" s="284"/>
      <c r="BI10" s="276">
        <v>0</v>
      </c>
      <c r="BJ10" s="284"/>
      <c r="BK10" s="286">
        <v>0</v>
      </c>
      <c r="BL10" s="286">
        <v>0</v>
      </c>
      <c r="BM10" s="276">
        <v>0</v>
      </c>
      <c r="BN10" s="286">
        <v>0</v>
      </c>
      <c r="BO10" s="276">
        <v>0</v>
      </c>
      <c r="BP10" s="287">
        <v>72</v>
      </c>
      <c r="BQ10" s="286">
        <v>750</v>
      </c>
      <c r="BR10" s="286">
        <v>113</v>
      </c>
      <c r="BS10" s="288">
        <v>0</v>
      </c>
      <c r="BT10" s="289">
        <v>0</v>
      </c>
      <c r="BU10" s="286">
        <v>0</v>
      </c>
      <c r="BV10" s="286">
        <v>0</v>
      </c>
      <c r="BW10" s="286">
        <v>0</v>
      </c>
      <c r="BX10" s="288"/>
      <c r="BY10" s="286"/>
      <c r="BZ10" s="286">
        <v>1823.8540833333332</v>
      </c>
      <c r="CA10" s="286"/>
      <c r="CB10" s="286">
        <v>0</v>
      </c>
      <c r="CC10" s="286">
        <v>0</v>
      </c>
      <c r="CD10" s="286">
        <v>0</v>
      </c>
      <c r="CE10" s="286"/>
      <c r="CF10" s="286">
        <v>0</v>
      </c>
      <c r="CG10" s="286"/>
      <c r="CH10" s="286">
        <v>0</v>
      </c>
      <c r="CI10" s="286"/>
      <c r="CJ10" s="286"/>
      <c r="CK10" s="286"/>
      <c r="CL10" s="286"/>
      <c r="CM10" s="286"/>
      <c r="CN10" s="286"/>
      <c r="CO10" s="286">
        <v>0</v>
      </c>
      <c r="CP10" s="286"/>
      <c r="CQ10" s="286"/>
      <c r="CR10" s="286"/>
      <c r="CS10" s="286"/>
      <c r="CT10" s="286"/>
      <c r="CU10" s="286"/>
      <c r="CV10" s="286">
        <v>0</v>
      </c>
      <c r="CW10" s="286"/>
      <c r="CX10" s="286"/>
      <c r="CY10" s="286"/>
      <c r="CZ10" s="286"/>
      <c r="DA10" s="286"/>
      <c r="DB10" s="286"/>
      <c r="DC10" s="286"/>
      <c r="DD10" s="286"/>
      <c r="DE10" s="286"/>
      <c r="DF10" s="286"/>
      <c r="DG10" s="286"/>
      <c r="DH10" s="286"/>
      <c r="DI10" s="286"/>
      <c r="DJ10" s="286"/>
      <c r="DK10" s="286"/>
      <c r="DL10" s="286"/>
      <c r="DM10" s="286"/>
      <c r="DN10" s="286"/>
      <c r="DO10" s="286"/>
      <c r="DP10" s="286"/>
      <c r="DQ10" s="286"/>
      <c r="DR10" s="286"/>
      <c r="DS10" s="286"/>
      <c r="DT10" s="286"/>
      <c r="DU10" s="286"/>
      <c r="DV10" s="286"/>
      <c r="DW10" s="286"/>
      <c r="DX10" s="286"/>
      <c r="DY10" s="286"/>
      <c r="DZ10" s="189"/>
      <c r="EA10" s="278"/>
      <c r="EB10" s="286"/>
      <c r="EC10" s="286"/>
      <c r="ED10" s="286"/>
      <c r="EE10" s="286"/>
      <c r="EF10" s="286"/>
      <c r="EG10" s="286"/>
      <c r="EH10" s="286"/>
      <c r="EI10" s="286"/>
      <c r="EJ10" s="286"/>
      <c r="EK10" s="286"/>
      <c r="EL10" s="290">
        <v>2686.8540833333332</v>
      </c>
      <c r="EM10" s="290">
        <v>2686.8540833333332</v>
      </c>
      <c r="EN10" s="291">
        <v>268.69</v>
      </c>
      <c r="EO10" s="291">
        <v>0</v>
      </c>
      <c r="EP10" s="291">
        <v>36.81</v>
      </c>
      <c r="EQ10" s="291">
        <v>0</v>
      </c>
      <c r="ER10" s="291">
        <v>0</v>
      </c>
      <c r="ES10" s="286">
        <v>0</v>
      </c>
      <c r="ET10" s="278">
        <v>0</v>
      </c>
      <c r="EU10" s="286">
        <v>0</v>
      </c>
      <c r="EV10" s="286">
        <v>0</v>
      </c>
      <c r="EW10" s="286"/>
      <c r="EX10" s="286"/>
      <c r="EY10" s="286"/>
      <c r="EZ10" s="292">
        <v>115.71</v>
      </c>
      <c r="FA10" s="278">
        <v>64.72</v>
      </c>
      <c r="FB10" s="278">
        <v>0</v>
      </c>
      <c r="FC10" s="292">
        <v>1045.2</v>
      </c>
      <c r="FD10" s="292"/>
      <c r="FE10" s="292"/>
      <c r="FF10" s="292"/>
      <c r="FG10" s="286"/>
      <c r="FH10" s="292">
        <v>0</v>
      </c>
      <c r="FI10" s="286"/>
      <c r="FJ10" s="286"/>
      <c r="FK10" s="276"/>
      <c r="FL10" s="276"/>
      <c r="FM10" s="286"/>
      <c r="FN10" s="286">
        <v>0</v>
      </c>
      <c r="FO10" s="286">
        <v>0</v>
      </c>
      <c r="FP10" s="286"/>
      <c r="FQ10" s="286">
        <v>1531.13</v>
      </c>
      <c r="FR10" s="293">
        <v>1155.72</v>
      </c>
      <c r="FS10">
        <v>1155.72</v>
      </c>
      <c r="FT10" s="293"/>
      <c r="FU10" s="294">
        <v>1155.72</v>
      </c>
      <c r="FV10" s="294">
        <v>1082.27</v>
      </c>
      <c r="FW10" s="295">
        <v>0</v>
      </c>
      <c r="FX10" s="111">
        <v>77.67</v>
      </c>
      <c r="FY10" s="288">
        <v>0</v>
      </c>
      <c r="GB10" s="2015">
        <f t="shared" si="0"/>
        <v>0</v>
      </c>
      <c r="GC10" s="2015">
        <v>863</v>
      </c>
      <c r="GE10" s="2015">
        <f t="shared" si="1"/>
        <v>863</v>
      </c>
    </row>
    <row r="11" spans="1:187">
      <c r="A11" s="109" t="s">
        <v>25</v>
      </c>
      <c r="B11" s="262">
        <v>6</v>
      </c>
      <c r="C11" s="109" t="s">
        <v>451</v>
      </c>
      <c r="D11" s="107" t="s">
        <v>3</v>
      </c>
      <c r="E11" s="108" t="s">
        <v>43</v>
      </c>
      <c r="F11" s="109" t="s">
        <v>491</v>
      </c>
      <c r="G11" s="102">
        <v>26663</v>
      </c>
      <c r="H11" s="110" t="s">
        <v>469</v>
      </c>
      <c r="I11" s="110" t="s">
        <v>456</v>
      </c>
      <c r="J11" s="103" t="s">
        <v>455</v>
      </c>
      <c r="K11" s="104" t="s">
        <v>456</v>
      </c>
      <c r="L11" s="104">
        <v>100001</v>
      </c>
      <c r="M11" s="263" t="s">
        <v>470</v>
      </c>
      <c r="N11" s="264">
        <v>1</v>
      </c>
      <c r="O11" s="265" t="s">
        <v>471</v>
      </c>
      <c r="P11" s="265" t="s">
        <v>472</v>
      </c>
      <c r="Q11" s="266">
        <v>1</v>
      </c>
      <c r="R11" s="265" t="s">
        <v>473</v>
      </c>
      <c r="S11" s="267" t="s">
        <v>474</v>
      </c>
      <c r="T11" s="265" t="s">
        <v>461</v>
      </c>
      <c r="U11" s="265" t="s">
        <v>236</v>
      </c>
      <c r="V11" s="268" t="s">
        <v>462</v>
      </c>
      <c r="W11" s="268"/>
      <c r="X11" s="269" t="s">
        <v>32</v>
      </c>
      <c r="Y11" s="270" t="s">
        <v>45</v>
      </c>
      <c r="Z11" s="263"/>
      <c r="AA11" s="263"/>
      <c r="AB11" s="271">
        <v>42985</v>
      </c>
      <c r="AC11" s="272"/>
      <c r="AD11" s="273"/>
      <c r="AE11" s="274" t="s">
        <v>492</v>
      </c>
      <c r="AF11" s="275" t="s">
        <v>493</v>
      </c>
      <c r="AG11" s="276"/>
      <c r="AH11" s="277"/>
      <c r="AI11" s="277"/>
      <c r="AJ11" s="277"/>
      <c r="AK11" s="278"/>
      <c r="AL11" s="276"/>
      <c r="AM11" s="278"/>
      <c r="AN11" s="278"/>
      <c r="AO11" s="279" t="s">
        <v>466</v>
      </c>
      <c r="AP11" s="280" t="s">
        <v>595</v>
      </c>
      <c r="AQ11" s="281" t="s">
        <v>466</v>
      </c>
      <c r="AR11" s="282">
        <v>8500</v>
      </c>
      <c r="AS11" s="283">
        <v>30</v>
      </c>
      <c r="AT11" s="284">
        <v>0</v>
      </c>
      <c r="AU11" s="284">
        <v>0</v>
      </c>
      <c r="AV11" s="283"/>
      <c r="AW11" s="283"/>
      <c r="AX11" s="283"/>
      <c r="AY11" s="283"/>
      <c r="AZ11" s="283"/>
      <c r="BA11" s="285"/>
      <c r="BB11" s="284"/>
      <c r="BC11" s="284"/>
      <c r="BD11" s="284"/>
      <c r="BE11" s="284"/>
      <c r="BF11" s="285"/>
      <c r="BG11" s="284"/>
      <c r="BH11" s="284"/>
      <c r="BI11" s="276">
        <v>0</v>
      </c>
      <c r="BJ11" s="284"/>
      <c r="BK11" s="286">
        <v>0</v>
      </c>
      <c r="BL11" s="286">
        <v>0</v>
      </c>
      <c r="BM11" s="276">
        <v>0</v>
      </c>
      <c r="BN11" s="286">
        <v>0</v>
      </c>
      <c r="BO11" s="276">
        <v>0</v>
      </c>
      <c r="BP11" s="287">
        <v>240</v>
      </c>
      <c r="BQ11" s="286">
        <v>8500</v>
      </c>
      <c r="BR11" s="286">
        <v>113</v>
      </c>
      <c r="BS11" s="288">
        <v>0</v>
      </c>
      <c r="BT11" s="289">
        <v>0</v>
      </c>
      <c r="BU11" s="286">
        <v>0</v>
      </c>
      <c r="BV11" s="286">
        <v>0</v>
      </c>
      <c r="BW11" s="286">
        <v>0</v>
      </c>
      <c r="BX11" s="288"/>
      <c r="BY11" s="286"/>
      <c r="BZ11" s="286"/>
      <c r="CA11" s="286"/>
      <c r="CB11" s="286">
        <v>0</v>
      </c>
      <c r="CC11" s="286">
        <v>0</v>
      </c>
      <c r="CD11" s="286">
        <v>0</v>
      </c>
      <c r="CE11" s="286"/>
      <c r="CF11" s="286">
        <v>0</v>
      </c>
      <c r="CG11" s="286"/>
      <c r="CH11" s="286">
        <v>0</v>
      </c>
      <c r="CI11" s="286"/>
      <c r="CJ11" s="286"/>
      <c r="CK11" s="286"/>
      <c r="CL11" s="286"/>
      <c r="CM11" s="286"/>
      <c r="CN11" s="286"/>
      <c r="CO11" s="286">
        <v>0</v>
      </c>
      <c r="CP11" s="286"/>
      <c r="CQ11" s="286"/>
      <c r="CR11" s="286"/>
      <c r="CS11" s="286"/>
      <c r="CT11" s="286"/>
      <c r="CU11" s="286"/>
      <c r="CV11" s="286">
        <v>0</v>
      </c>
      <c r="CW11" s="286"/>
      <c r="CX11" s="286"/>
      <c r="CY11" s="286"/>
      <c r="CZ11" s="286"/>
      <c r="DA11" s="286"/>
      <c r="DB11" s="286"/>
      <c r="DC11" s="286"/>
      <c r="DD11" s="286"/>
      <c r="DE11" s="286"/>
      <c r="DF11" s="286"/>
      <c r="DG11" s="286"/>
      <c r="DH11" s="286"/>
      <c r="DI11" s="286"/>
      <c r="DJ11" s="286"/>
      <c r="DK11" s="286"/>
      <c r="DL11" s="286"/>
      <c r="DM11" s="286"/>
      <c r="DN11" s="286"/>
      <c r="DO11" s="286"/>
      <c r="DP11" s="286"/>
      <c r="DQ11" s="286"/>
      <c r="DR11" s="286"/>
      <c r="DS11" s="286"/>
      <c r="DT11" s="286"/>
      <c r="DU11" s="286"/>
      <c r="DV11" s="286"/>
      <c r="DW11" s="286"/>
      <c r="DX11" s="286"/>
      <c r="DY11" s="286"/>
      <c r="DZ11" s="189"/>
      <c r="EA11" s="278"/>
      <c r="EB11" s="286"/>
      <c r="EC11" s="286"/>
      <c r="ED11" s="286"/>
      <c r="EE11" s="286"/>
      <c r="EF11" s="286"/>
      <c r="EG11" s="286"/>
      <c r="EH11" s="286"/>
      <c r="EI11" s="286"/>
      <c r="EJ11" s="286"/>
      <c r="EK11" s="286"/>
      <c r="EL11" s="290">
        <v>8613</v>
      </c>
      <c r="EM11" s="290">
        <v>8613</v>
      </c>
      <c r="EN11" s="291">
        <v>861.3</v>
      </c>
      <c r="EO11" s="291">
        <v>145.56</v>
      </c>
      <c r="EP11" s="291">
        <v>118</v>
      </c>
      <c r="EQ11" s="291">
        <v>0</v>
      </c>
      <c r="ER11" s="291">
        <v>0</v>
      </c>
      <c r="ES11" s="286">
        <v>0</v>
      </c>
      <c r="ET11" s="278">
        <v>849.69</v>
      </c>
      <c r="EU11" s="286">
        <v>0</v>
      </c>
      <c r="EV11" s="286">
        <v>0</v>
      </c>
      <c r="EW11" s="286"/>
      <c r="EX11" s="286"/>
      <c r="EY11" s="286"/>
      <c r="EZ11" s="292">
        <v>160.81</v>
      </c>
      <c r="FA11" s="278">
        <v>162.77000000000001</v>
      </c>
      <c r="FB11" s="278">
        <v>0</v>
      </c>
      <c r="FC11" s="292">
        <v>3445.2000000000003</v>
      </c>
      <c r="FD11" s="292"/>
      <c r="FE11" s="292"/>
      <c r="FF11" s="292"/>
      <c r="FG11" s="286"/>
      <c r="FH11" s="292">
        <v>0</v>
      </c>
      <c r="FI11" s="286"/>
      <c r="FJ11" s="286"/>
      <c r="FK11" s="276"/>
      <c r="FL11" s="276"/>
      <c r="FM11" s="286"/>
      <c r="FN11" s="286">
        <v>0</v>
      </c>
      <c r="FO11" s="286">
        <v>0</v>
      </c>
      <c r="FP11" s="286"/>
      <c r="FQ11" s="286">
        <v>5743.33</v>
      </c>
      <c r="FR11" s="293">
        <v>2869.67</v>
      </c>
      <c r="FS11">
        <v>2869.67</v>
      </c>
      <c r="FT11" s="293"/>
      <c r="FU11" s="294">
        <v>2869.67</v>
      </c>
      <c r="FV11" s="294">
        <v>2751.17</v>
      </c>
      <c r="FW11" s="295">
        <v>0</v>
      </c>
      <c r="FX11" s="111">
        <v>775.17</v>
      </c>
      <c r="FY11" s="288">
        <v>0</v>
      </c>
      <c r="GB11" s="2015">
        <f t="shared" si="0"/>
        <v>0</v>
      </c>
      <c r="GC11" s="2015">
        <v>8613</v>
      </c>
      <c r="GE11" s="2015">
        <f t="shared" si="1"/>
        <v>8613</v>
      </c>
    </row>
    <row r="12" spans="1:187">
      <c r="A12" s="109" t="s">
        <v>25</v>
      </c>
      <c r="B12" s="262">
        <v>7</v>
      </c>
      <c r="C12" s="109" t="s">
        <v>451</v>
      </c>
      <c r="D12" s="107" t="s">
        <v>3</v>
      </c>
      <c r="E12" s="108" t="s">
        <v>22</v>
      </c>
      <c r="F12" s="109" t="s">
        <v>23</v>
      </c>
      <c r="G12" s="102">
        <v>25690</v>
      </c>
      <c r="H12" s="110" t="s">
        <v>494</v>
      </c>
      <c r="I12" s="110" t="s">
        <v>456</v>
      </c>
      <c r="J12" s="103" t="s">
        <v>455</v>
      </c>
      <c r="K12" s="104" t="s">
        <v>456</v>
      </c>
      <c r="L12" s="104">
        <v>100001</v>
      </c>
      <c r="M12" s="263" t="s">
        <v>470</v>
      </c>
      <c r="N12" s="264">
        <v>1</v>
      </c>
      <c r="O12" s="265" t="s">
        <v>477</v>
      </c>
      <c r="P12" s="265" t="s">
        <v>478</v>
      </c>
      <c r="Q12" s="266">
        <v>1</v>
      </c>
      <c r="R12" s="265" t="s">
        <v>495</v>
      </c>
      <c r="S12" s="267" t="s">
        <v>478</v>
      </c>
      <c r="T12" s="265" t="s">
        <v>461</v>
      </c>
      <c r="U12" s="265" t="s">
        <v>230</v>
      </c>
      <c r="V12" s="268" t="s">
        <v>462</v>
      </c>
      <c r="W12" s="268"/>
      <c r="X12" s="269" t="s">
        <v>25</v>
      </c>
      <c r="Y12" s="270" t="s">
        <v>26</v>
      </c>
      <c r="Z12" s="263"/>
      <c r="AA12" s="263"/>
      <c r="AB12" s="271">
        <v>43357</v>
      </c>
      <c r="AC12" s="272"/>
      <c r="AD12" s="273"/>
      <c r="AE12" s="274" t="s">
        <v>496</v>
      </c>
      <c r="AF12" s="275" t="s">
        <v>497</v>
      </c>
      <c r="AG12" s="276"/>
      <c r="AH12" s="277"/>
      <c r="AI12" s="277"/>
      <c r="AJ12" s="277"/>
      <c r="AK12" s="278"/>
      <c r="AL12" s="276"/>
      <c r="AM12" s="278"/>
      <c r="AN12" s="278"/>
      <c r="AO12" s="279" t="s">
        <v>466</v>
      </c>
      <c r="AP12" s="280" t="s">
        <v>594</v>
      </c>
      <c r="AQ12" s="281" t="s">
        <v>466</v>
      </c>
      <c r="AR12" s="282">
        <v>2650</v>
      </c>
      <c r="AS12" s="283">
        <v>30</v>
      </c>
      <c r="AT12" s="284">
        <v>0</v>
      </c>
      <c r="AU12" s="284">
        <v>0</v>
      </c>
      <c r="AV12" s="283"/>
      <c r="AW12" s="283"/>
      <c r="AX12" s="283"/>
      <c r="AY12" s="283"/>
      <c r="AZ12" s="283"/>
      <c r="BA12" s="285"/>
      <c r="BB12" s="284"/>
      <c r="BC12" s="284"/>
      <c r="BD12" s="284"/>
      <c r="BE12" s="284"/>
      <c r="BF12" s="285"/>
      <c r="BG12" s="284"/>
      <c r="BH12" s="284"/>
      <c r="BI12" s="276">
        <v>0</v>
      </c>
      <c r="BJ12" s="284"/>
      <c r="BK12" s="286">
        <v>6</v>
      </c>
      <c r="BL12" s="286">
        <v>17</v>
      </c>
      <c r="BM12" s="276">
        <v>9</v>
      </c>
      <c r="BN12" s="286">
        <v>0</v>
      </c>
      <c r="BO12" s="276">
        <v>0</v>
      </c>
      <c r="BP12" s="287">
        <v>240</v>
      </c>
      <c r="BQ12" s="286">
        <v>2650</v>
      </c>
      <c r="BR12" s="286">
        <v>113</v>
      </c>
      <c r="BS12" s="288">
        <v>0</v>
      </c>
      <c r="BT12" s="289">
        <v>0</v>
      </c>
      <c r="BU12" s="286">
        <v>0</v>
      </c>
      <c r="BV12" s="286">
        <v>0</v>
      </c>
      <c r="BW12" s="286">
        <v>0</v>
      </c>
      <c r="BX12" s="288"/>
      <c r="BY12" s="286"/>
      <c r="BZ12" s="286"/>
      <c r="CA12" s="286"/>
      <c r="CB12" s="286">
        <v>0</v>
      </c>
      <c r="CC12" s="286">
        <v>0</v>
      </c>
      <c r="CD12" s="286">
        <v>0</v>
      </c>
      <c r="CE12" s="286"/>
      <c r="CF12" s="286">
        <v>0</v>
      </c>
      <c r="CG12" s="286"/>
      <c r="CH12" s="286">
        <v>0</v>
      </c>
      <c r="CI12" s="286"/>
      <c r="CJ12" s="286"/>
      <c r="CK12" s="286"/>
      <c r="CL12" s="286"/>
      <c r="CM12" s="286"/>
      <c r="CN12" s="286"/>
      <c r="CO12" s="286">
        <v>557.78062499999999</v>
      </c>
      <c r="CP12" s="286"/>
      <c r="CQ12" s="286"/>
      <c r="CR12" s="286"/>
      <c r="CS12" s="286"/>
      <c r="CT12" s="286"/>
      <c r="CU12" s="286"/>
      <c r="CV12" s="286">
        <v>0</v>
      </c>
      <c r="CW12" s="286"/>
      <c r="CX12" s="286"/>
      <c r="CY12" s="286"/>
      <c r="CZ12" s="286"/>
      <c r="DA12" s="286"/>
      <c r="DB12" s="286"/>
      <c r="DC12" s="286"/>
      <c r="DD12" s="286"/>
      <c r="DE12" s="286"/>
      <c r="DF12" s="286"/>
      <c r="DG12" s="286"/>
      <c r="DH12" s="286"/>
      <c r="DI12" s="286"/>
      <c r="DJ12" s="286"/>
      <c r="DK12" s="286"/>
      <c r="DL12" s="286"/>
      <c r="DM12" s="286"/>
      <c r="DN12" s="286"/>
      <c r="DO12" s="286"/>
      <c r="DP12" s="286"/>
      <c r="DQ12" s="286"/>
      <c r="DR12" s="286"/>
      <c r="DS12" s="286"/>
      <c r="DT12" s="286"/>
      <c r="DU12" s="286"/>
      <c r="DV12" s="286"/>
      <c r="DW12" s="286"/>
      <c r="DX12" s="286"/>
      <c r="DY12" s="286"/>
      <c r="DZ12" s="189"/>
      <c r="EA12" s="278"/>
      <c r="EB12" s="286"/>
      <c r="EC12" s="286"/>
      <c r="ED12" s="286"/>
      <c r="EE12" s="286"/>
      <c r="EF12" s="286"/>
      <c r="EG12" s="286"/>
      <c r="EH12" s="286"/>
      <c r="EI12" s="286"/>
      <c r="EJ12" s="286"/>
      <c r="EK12" s="286"/>
      <c r="EL12" s="290">
        <v>3320.7806249999999</v>
      </c>
      <c r="EM12" s="290">
        <v>3320.7806249999999</v>
      </c>
      <c r="EN12" s="291">
        <v>332.08</v>
      </c>
      <c r="EO12" s="291">
        <v>0</v>
      </c>
      <c r="EP12" s="291">
        <v>45.49</v>
      </c>
      <c r="EQ12" s="291">
        <v>0</v>
      </c>
      <c r="ER12" s="291">
        <v>0</v>
      </c>
      <c r="ES12" s="286">
        <v>0</v>
      </c>
      <c r="ET12" s="278">
        <v>56.642449999999997</v>
      </c>
      <c r="EU12" s="286">
        <v>0</v>
      </c>
      <c r="EV12" s="286">
        <v>0</v>
      </c>
      <c r="EW12" s="286"/>
      <c r="EX12" s="286"/>
      <c r="EY12" s="286"/>
      <c r="EZ12" s="292">
        <v>115.71</v>
      </c>
      <c r="FA12" s="278">
        <v>0</v>
      </c>
      <c r="FB12" s="278">
        <v>0</v>
      </c>
      <c r="FC12" s="292">
        <v>1105.2</v>
      </c>
      <c r="FD12" s="292"/>
      <c r="FE12" s="292"/>
      <c r="FF12" s="292"/>
      <c r="FG12" s="286"/>
      <c r="FH12" s="292">
        <v>500</v>
      </c>
      <c r="FI12" s="286"/>
      <c r="FJ12" s="286"/>
      <c r="FK12" s="276"/>
      <c r="FL12" s="276"/>
      <c r="FM12" s="286"/>
      <c r="FN12" s="286">
        <v>0</v>
      </c>
      <c r="FO12" s="286">
        <v>0</v>
      </c>
      <c r="FP12" s="286"/>
      <c r="FQ12" s="286">
        <v>2155.12</v>
      </c>
      <c r="FR12" s="293">
        <v>1165.6600000000001</v>
      </c>
      <c r="FS12">
        <v>1165.6600000000001</v>
      </c>
      <c r="FT12" s="293"/>
      <c r="FU12" s="294">
        <v>1165.6600000000001</v>
      </c>
      <c r="FV12" s="294">
        <v>1776.32</v>
      </c>
      <c r="FW12" s="295">
        <v>0</v>
      </c>
      <c r="FX12" s="111">
        <v>298.87</v>
      </c>
      <c r="FY12" s="288">
        <v>0</v>
      </c>
      <c r="GB12" s="2015">
        <f t="shared" si="0"/>
        <v>6.2499999967258191E-4</v>
      </c>
      <c r="GC12" s="2015">
        <v>3320.78</v>
      </c>
      <c r="GE12" s="2015">
        <f t="shared" si="1"/>
        <v>3320.78</v>
      </c>
    </row>
    <row r="13" spans="1:187">
      <c r="A13" s="109" t="s">
        <v>25</v>
      </c>
      <c r="B13" s="262">
        <v>8</v>
      </c>
      <c r="C13" s="109" t="s">
        <v>451</v>
      </c>
      <c r="D13" s="107" t="s">
        <v>3</v>
      </c>
      <c r="E13" s="108" t="s">
        <v>70</v>
      </c>
      <c r="F13" s="109" t="s">
        <v>498</v>
      </c>
      <c r="G13" s="102">
        <v>29363</v>
      </c>
      <c r="H13" s="110" t="s">
        <v>469</v>
      </c>
      <c r="I13" s="110" t="s">
        <v>456</v>
      </c>
      <c r="J13" s="103" t="s">
        <v>455</v>
      </c>
      <c r="K13" s="104" t="s">
        <v>456</v>
      </c>
      <c r="L13" s="104">
        <v>100001</v>
      </c>
      <c r="M13" s="263" t="s">
        <v>470</v>
      </c>
      <c r="N13" s="264">
        <v>1</v>
      </c>
      <c r="O13" s="265" t="s">
        <v>471</v>
      </c>
      <c r="P13" s="265" t="s">
        <v>472</v>
      </c>
      <c r="Q13" s="266">
        <v>1</v>
      </c>
      <c r="R13" s="265" t="s">
        <v>473</v>
      </c>
      <c r="S13" s="267" t="s">
        <v>474</v>
      </c>
      <c r="T13" s="265" t="s">
        <v>461</v>
      </c>
      <c r="U13" s="265" t="s">
        <v>244</v>
      </c>
      <c r="V13" s="268" t="s">
        <v>462</v>
      </c>
      <c r="W13" s="268"/>
      <c r="X13" s="269" t="s">
        <v>32</v>
      </c>
      <c r="Y13" s="270" t="s">
        <v>72</v>
      </c>
      <c r="Z13" s="263"/>
      <c r="AA13" s="263"/>
      <c r="AB13" s="271">
        <v>42985</v>
      </c>
      <c r="AC13" s="272"/>
      <c r="AD13" s="273"/>
      <c r="AE13" s="274" t="s">
        <v>492</v>
      </c>
      <c r="AF13" s="275" t="s">
        <v>499</v>
      </c>
      <c r="AG13" s="276"/>
      <c r="AH13" s="277"/>
      <c r="AI13" s="277"/>
      <c r="AJ13" s="277"/>
      <c r="AK13" s="278"/>
      <c r="AL13" s="276"/>
      <c r="AM13" s="278"/>
      <c r="AN13" s="278"/>
      <c r="AO13" s="279" t="s">
        <v>466</v>
      </c>
      <c r="AP13" s="280" t="s">
        <v>595</v>
      </c>
      <c r="AQ13" s="281" t="s">
        <v>466</v>
      </c>
      <c r="AR13" s="282">
        <v>10000</v>
      </c>
      <c r="AS13" s="283">
        <v>28</v>
      </c>
      <c r="AT13" s="284">
        <v>0</v>
      </c>
      <c r="AU13" s="284">
        <v>2</v>
      </c>
      <c r="AV13" s="283"/>
      <c r="AW13" s="283"/>
      <c r="AX13" s="283"/>
      <c r="AY13" s="283"/>
      <c r="AZ13" s="283"/>
      <c r="BA13" s="285"/>
      <c r="BB13" s="284"/>
      <c r="BC13" s="284"/>
      <c r="BD13" s="284"/>
      <c r="BE13" s="284"/>
      <c r="BF13" s="285"/>
      <c r="BG13" s="284"/>
      <c r="BH13" s="284"/>
      <c r="BI13" s="276">
        <v>0</v>
      </c>
      <c r="BJ13" s="284"/>
      <c r="BK13" s="286">
        <v>0</v>
      </c>
      <c r="BL13" s="286">
        <v>0</v>
      </c>
      <c r="BM13" s="276">
        <v>0</v>
      </c>
      <c r="BN13" s="286">
        <v>0</v>
      </c>
      <c r="BO13" s="276">
        <v>0</v>
      </c>
      <c r="BP13" s="287">
        <v>224</v>
      </c>
      <c r="BQ13" s="286">
        <v>9333.3333333333321</v>
      </c>
      <c r="BR13" s="286">
        <v>113</v>
      </c>
      <c r="BS13" s="288">
        <v>0</v>
      </c>
      <c r="BT13" s="289">
        <v>674.2</v>
      </c>
      <c r="BU13" s="286">
        <v>0</v>
      </c>
      <c r="BV13" s="286">
        <v>0</v>
      </c>
      <c r="BW13" s="286">
        <v>0</v>
      </c>
      <c r="BX13" s="288"/>
      <c r="BY13" s="286"/>
      <c r="BZ13" s="286"/>
      <c r="CA13" s="286"/>
      <c r="CB13" s="286">
        <v>0</v>
      </c>
      <c r="CC13" s="286">
        <v>0</v>
      </c>
      <c r="CD13" s="286">
        <v>0</v>
      </c>
      <c r="CE13" s="286"/>
      <c r="CF13" s="286">
        <v>0</v>
      </c>
      <c r="CG13" s="286"/>
      <c r="CH13" s="286">
        <v>0</v>
      </c>
      <c r="CI13" s="286"/>
      <c r="CJ13" s="286"/>
      <c r="CK13" s="286"/>
      <c r="CL13" s="286"/>
      <c r="CM13" s="286"/>
      <c r="CN13" s="286"/>
      <c r="CO13" s="286">
        <v>0</v>
      </c>
      <c r="CP13" s="286"/>
      <c r="CQ13" s="286"/>
      <c r="CR13" s="286"/>
      <c r="CS13" s="286"/>
      <c r="CT13" s="286"/>
      <c r="CU13" s="286"/>
      <c r="CV13" s="286">
        <v>0</v>
      </c>
      <c r="CW13" s="286"/>
      <c r="CX13" s="286"/>
      <c r="CY13" s="286"/>
      <c r="CZ13" s="286"/>
      <c r="DA13" s="286"/>
      <c r="DB13" s="286"/>
      <c r="DC13" s="286"/>
      <c r="DD13" s="286"/>
      <c r="DE13" s="286"/>
      <c r="DF13" s="286"/>
      <c r="DG13" s="286"/>
      <c r="DH13" s="286"/>
      <c r="DI13" s="286"/>
      <c r="DJ13" s="286"/>
      <c r="DK13" s="286"/>
      <c r="DL13" s="286"/>
      <c r="DM13" s="286"/>
      <c r="DN13" s="286"/>
      <c r="DO13" s="286"/>
      <c r="DP13" s="286"/>
      <c r="DQ13" s="286"/>
      <c r="DR13" s="286"/>
      <c r="DS13" s="286"/>
      <c r="DT13" s="286"/>
      <c r="DU13" s="286"/>
      <c r="DV13" s="286"/>
      <c r="DW13" s="286"/>
      <c r="DX13" s="286"/>
      <c r="DY13" s="286"/>
      <c r="DZ13" s="189"/>
      <c r="EA13" s="278"/>
      <c r="EB13" s="286"/>
      <c r="EC13" s="286"/>
      <c r="ED13" s="286"/>
      <c r="EE13" s="286"/>
      <c r="EF13" s="286"/>
      <c r="EG13" s="286"/>
      <c r="EH13" s="286"/>
      <c r="EI13" s="286"/>
      <c r="EJ13" s="286"/>
      <c r="EK13" s="286"/>
      <c r="EL13" s="290">
        <v>10120.533333333333</v>
      </c>
      <c r="EM13" s="290">
        <v>10120.533333333333</v>
      </c>
      <c r="EN13" s="291">
        <v>1012.05</v>
      </c>
      <c r="EO13" s="291">
        <v>171.04</v>
      </c>
      <c r="EP13" s="291">
        <v>138.65</v>
      </c>
      <c r="EQ13" s="291">
        <v>0</v>
      </c>
      <c r="ER13" s="291">
        <v>0</v>
      </c>
      <c r="ES13" s="286">
        <v>0</v>
      </c>
      <c r="ET13" s="278">
        <v>1097.1400000000001</v>
      </c>
      <c r="EU13" s="286">
        <v>0</v>
      </c>
      <c r="EV13" s="286">
        <v>0</v>
      </c>
      <c r="EW13" s="286"/>
      <c r="EX13" s="286"/>
      <c r="EY13" s="286"/>
      <c r="EZ13" s="292">
        <v>185.17</v>
      </c>
      <c r="FA13" s="278">
        <v>0</v>
      </c>
      <c r="FB13" s="278">
        <v>0</v>
      </c>
      <c r="FC13" s="292">
        <v>4045.2000000000003</v>
      </c>
      <c r="FD13" s="292"/>
      <c r="FE13" s="292"/>
      <c r="FF13" s="292"/>
      <c r="FG13" s="286"/>
      <c r="FH13" s="292">
        <v>0</v>
      </c>
      <c r="FI13" s="286"/>
      <c r="FJ13" s="286"/>
      <c r="FK13" s="276"/>
      <c r="FL13" s="276"/>
      <c r="FM13" s="286"/>
      <c r="FN13" s="286">
        <v>0</v>
      </c>
      <c r="FO13" s="286">
        <v>0</v>
      </c>
      <c r="FP13" s="286"/>
      <c r="FQ13" s="286">
        <v>6649.25</v>
      </c>
      <c r="FR13" s="293">
        <v>3471.28</v>
      </c>
      <c r="FS13">
        <v>3471.28</v>
      </c>
      <c r="FT13" s="293"/>
      <c r="FU13" s="294">
        <v>3471.28</v>
      </c>
      <c r="FV13" s="294">
        <v>3409.52</v>
      </c>
      <c r="FW13" s="295">
        <v>0</v>
      </c>
      <c r="FX13" s="111">
        <v>910.85</v>
      </c>
      <c r="FY13" s="288">
        <v>0</v>
      </c>
      <c r="GB13" s="2015">
        <f t="shared" si="0"/>
        <v>3.3333333321934333E-3</v>
      </c>
      <c r="GC13" s="2015">
        <v>10120.530000000001</v>
      </c>
      <c r="GE13" s="2015">
        <f t="shared" si="1"/>
        <v>10120.530000000001</v>
      </c>
    </row>
    <row r="14" spans="1:187">
      <c r="A14" s="109" t="s">
        <v>25</v>
      </c>
      <c r="B14" s="262">
        <v>9</v>
      </c>
      <c r="C14" s="109" t="s">
        <v>451</v>
      </c>
      <c r="D14" s="107" t="s">
        <v>3</v>
      </c>
      <c r="E14" s="108" t="s">
        <v>58</v>
      </c>
      <c r="F14" s="109" t="s">
        <v>500</v>
      </c>
      <c r="G14" s="102">
        <v>26055</v>
      </c>
      <c r="H14" s="110" t="s">
        <v>501</v>
      </c>
      <c r="I14" s="110" t="s">
        <v>454</v>
      </c>
      <c r="J14" s="103" t="s">
        <v>455</v>
      </c>
      <c r="K14" s="104" t="s">
        <v>456</v>
      </c>
      <c r="L14" s="104">
        <v>100002</v>
      </c>
      <c r="M14" s="263" t="s">
        <v>457</v>
      </c>
      <c r="N14" s="264">
        <v>1</v>
      </c>
      <c r="O14" s="265" t="s">
        <v>458</v>
      </c>
      <c r="P14" s="265" t="s">
        <v>459</v>
      </c>
      <c r="Q14" s="266">
        <v>0</v>
      </c>
      <c r="R14" s="265" t="s">
        <v>485</v>
      </c>
      <c r="S14" s="267" t="s">
        <v>486</v>
      </c>
      <c r="T14" s="265" t="s">
        <v>461</v>
      </c>
      <c r="U14" s="265" t="s">
        <v>240</v>
      </c>
      <c r="V14" s="268" t="s">
        <v>462</v>
      </c>
      <c r="W14" s="268" t="s">
        <v>463</v>
      </c>
      <c r="X14" s="269" t="s">
        <v>32</v>
      </c>
      <c r="Y14" s="270" t="s">
        <v>60</v>
      </c>
      <c r="Z14" s="263"/>
      <c r="AA14" s="263"/>
      <c r="AB14" s="271">
        <v>42985</v>
      </c>
      <c r="AC14" s="272"/>
      <c r="AD14" s="273"/>
      <c r="AE14" s="274" t="s">
        <v>464</v>
      </c>
      <c r="AF14" s="275" t="s">
        <v>502</v>
      </c>
      <c r="AG14" s="276"/>
      <c r="AH14" s="277"/>
      <c r="AI14" s="277"/>
      <c r="AJ14" s="277"/>
      <c r="AK14" s="278"/>
      <c r="AL14" s="276"/>
      <c r="AM14" s="278"/>
      <c r="AN14" s="278"/>
      <c r="AO14" s="279" t="s">
        <v>466</v>
      </c>
      <c r="AP14" s="280" t="s">
        <v>594</v>
      </c>
      <c r="AQ14" s="281" t="s">
        <v>466</v>
      </c>
      <c r="AR14" s="282">
        <v>7000</v>
      </c>
      <c r="AS14" s="283">
        <v>30</v>
      </c>
      <c r="AT14" s="284">
        <v>0</v>
      </c>
      <c r="AU14" s="284">
        <v>0</v>
      </c>
      <c r="AV14" s="283"/>
      <c r="AW14" s="283"/>
      <c r="AX14" s="283"/>
      <c r="AY14" s="283"/>
      <c r="AZ14" s="283"/>
      <c r="BA14" s="285"/>
      <c r="BB14" s="284"/>
      <c r="BC14" s="284"/>
      <c r="BD14" s="284"/>
      <c r="BE14" s="284"/>
      <c r="BF14" s="285"/>
      <c r="BG14" s="284"/>
      <c r="BH14" s="284"/>
      <c r="BI14" s="276">
        <v>5.5</v>
      </c>
      <c r="BJ14" s="284"/>
      <c r="BK14" s="286">
        <v>0</v>
      </c>
      <c r="BL14" s="286">
        <v>0</v>
      </c>
      <c r="BM14" s="276">
        <v>10.5</v>
      </c>
      <c r="BN14" s="286">
        <v>0</v>
      </c>
      <c r="BO14" s="276">
        <v>0</v>
      </c>
      <c r="BP14" s="287">
        <v>240</v>
      </c>
      <c r="BQ14" s="286">
        <v>7000</v>
      </c>
      <c r="BR14" s="286">
        <v>113</v>
      </c>
      <c r="BS14" s="288">
        <v>0</v>
      </c>
      <c r="BT14" s="289">
        <v>0</v>
      </c>
      <c r="BU14" s="286">
        <v>0</v>
      </c>
      <c r="BV14" s="286">
        <v>0</v>
      </c>
      <c r="BW14" s="286">
        <v>0</v>
      </c>
      <c r="BX14" s="288"/>
      <c r="BY14" s="286"/>
      <c r="BZ14" s="286"/>
      <c r="CA14" s="286"/>
      <c r="CB14" s="286">
        <v>0</v>
      </c>
      <c r="CC14" s="286">
        <v>0</v>
      </c>
      <c r="CD14" s="286">
        <v>326.01249999999999</v>
      </c>
      <c r="CE14" s="286"/>
      <c r="CF14" s="286">
        <v>0</v>
      </c>
      <c r="CG14" s="286"/>
      <c r="CH14" s="286">
        <v>0</v>
      </c>
      <c r="CI14" s="286"/>
      <c r="CJ14" s="286"/>
      <c r="CK14" s="286"/>
      <c r="CL14" s="286"/>
      <c r="CM14" s="286"/>
      <c r="CN14" s="286"/>
      <c r="CO14" s="286">
        <v>622.38749999999993</v>
      </c>
      <c r="CP14" s="286"/>
      <c r="CQ14" s="286"/>
      <c r="CR14" s="286"/>
      <c r="CS14" s="286"/>
      <c r="CT14" s="286"/>
      <c r="CU14" s="286"/>
      <c r="CV14" s="286">
        <v>0</v>
      </c>
      <c r="CW14" s="286"/>
      <c r="CX14" s="286"/>
      <c r="CY14" s="286"/>
      <c r="CZ14" s="286"/>
      <c r="DA14" s="286"/>
      <c r="DB14" s="286"/>
      <c r="DC14" s="286"/>
      <c r="DD14" s="286"/>
      <c r="DE14" s="286"/>
      <c r="DF14" s="286"/>
      <c r="DG14" s="286"/>
      <c r="DH14" s="286"/>
      <c r="DI14" s="286"/>
      <c r="DJ14" s="286"/>
      <c r="DK14" s="286"/>
      <c r="DL14" s="286"/>
      <c r="DM14" s="286"/>
      <c r="DN14" s="286"/>
      <c r="DO14" s="286"/>
      <c r="DP14" s="286"/>
      <c r="DQ14" s="286"/>
      <c r="DR14" s="286"/>
      <c r="DS14" s="286"/>
      <c r="DT14" s="286"/>
      <c r="DU14" s="286"/>
      <c r="DV14" s="286"/>
      <c r="DW14" s="286"/>
      <c r="DX14" s="286"/>
      <c r="DY14" s="286"/>
      <c r="DZ14" s="189"/>
      <c r="EA14" s="278"/>
      <c r="EB14" s="286"/>
      <c r="EC14" s="286"/>
      <c r="ED14" s="286"/>
      <c r="EE14" s="286"/>
      <c r="EF14" s="286"/>
      <c r="EG14" s="286"/>
      <c r="EH14" s="286"/>
      <c r="EI14" s="286"/>
      <c r="EJ14" s="286"/>
      <c r="EK14" s="286"/>
      <c r="EL14" s="290">
        <v>8061.4</v>
      </c>
      <c r="EM14" s="290">
        <v>8061.4</v>
      </c>
      <c r="EN14" s="291">
        <v>806.14</v>
      </c>
      <c r="EO14" s="291">
        <v>124.95</v>
      </c>
      <c r="EP14" s="291">
        <v>110.44</v>
      </c>
      <c r="EQ14" s="291">
        <v>0</v>
      </c>
      <c r="ER14" s="291">
        <v>0</v>
      </c>
      <c r="ES14" s="286">
        <v>0</v>
      </c>
      <c r="ET14" s="278">
        <v>739.03599999999994</v>
      </c>
      <c r="EU14" s="286">
        <v>0</v>
      </c>
      <c r="EV14" s="286">
        <v>0</v>
      </c>
      <c r="EW14" s="286"/>
      <c r="EX14" s="286"/>
      <c r="EY14" s="286"/>
      <c r="EZ14" s="292">
        <v>204.9</v>
      </c>
      <c r="FA14" s="278">
        <v>0</v>
      </c>
      <c r="FB14" s="278">
        <v>0</v>
      </c>
      <c r="FC14" s="292">
        <v>2845.2000000000003</v>
      </c>
      <c r="FD14" s="292"/>
      <c r="FE14" s="292"/>
      <c r="FF14" s="292"/>
      <c r="FG14" s="286"/>
      <c r="FH14" s="292">
        <v>0</v>
      </c>
      <c r="FI14" s="286"/>
      <c r="FJ14" s="286"/>
      <c r="FK14" s="276"/>
      <c r="FL14" s="276"/>
      <c r="FM14" s="286"/>
      <c r="FN14" s="286">
        <v>0</v>
      </c>
      <c r="FO14" s="286">
        <v>0</v>
      </c>
      <c r="FP14" s="286"/>
      <c r="FQ14" s="286">
        <v>4830.67</v>
      </c>
      <c r="FR14" s="293">
        <v>3230.73</v>
      </c>
      <c r="FS14">
        <v>3230.73</v>
      </c>
      <c r="FT14" s="293"/>
      <c r="FU14" s="294">
        <v>3230.73</v>
      </c>
      <c r="FV14" s="294">
        <v>3014.08</v>
      </c>
      <c r="FW14" s="295">
        <v>0</v>
      </c>
      <c r="FX14" s="111">
        <v>725.53</v>
      </c>
      <c r="FY14" s="288">
        <v>0</v>
      </c>
      <c r="GB14" s="2015">
        <f t="shared" si="0"/>
        <v>0</v>
      </c>
      <c r="GC14" s="2015">
        <v>8061.4</v>
      </c>
      <c r="GE14" s="2015">
        <f t="shared" si="1"/>
        <v>8061.4</v>
      </c>
    </row>
    <row r="15" spans="1:187">
      <c r="A15" s="109" t="s">
        <v>25</v>
      </c>
      <c r="B15" s="262">
        <v>10</v>
      </c>
      <c r="C15" s="109" t="s">
        <v>451</v>
      </c>
      <c r="D15" s="107" t="s">
        <v>3</v>
      </c>
      <c r="E15" s="108" t="s">
        <v>30</v>
      </c>
      <c r="F15" s="109" t="s">
        <v>31</v>
      </c>
      <c r="G15" s="102">
        <v>25577</v>
      </c>
      <c r="H15" s="110" t="s">
        <v>484</v>
      </c>
      <c r="I15" s="110" t="s">
        <v>454</v>
      </c>
      <c r="J15" s="103" t="s">
        <v>455</v>
      </c>
      <c r="K15" s="104" t="s">
        <v>456</v>
      </c>
      <c r="L15" s="104">
        <v>100002</v>
      </c>
      <c r="M15" s="263" t="s">
        <v>457</v>
      </c>
      <c r="N15" s="264">
        <v>1</v>
      </c>
      <c r="O15" s="265" t="s">
        <v>458</v>
      </c>
      <c r="P15" s="265" t="s">
        <v>459</v>
      </c>
      <c r="Q15" s="266">
        <v>0</v>
      </c>
      <c r="R15" s="265" t="s">
        <v>485</v>
      </c>
      <c r="S15" s="267" t="s">
        <v>486</v>
      </c>
      <c r="T15" s="265" t="s">
        <v>461</v>
      </c>
      <c r="U15" s="265" t="s">
        <v>233</v>
      </c>
      <c r="V15" s="268" t="s">
        <v>462</v>
      </c>
      <c r="W15" s="268"/>
      <c r="X15" s="269" t="s">
        <v>32</v>
      </c>
      <c r="Y15" s="270" t="s">
        <v>33</v>
      </c>
      <c r="Z15" s="263"/>
      <c r="AA15" s="263"/>
      <c r="AB15" s="271">
        <v>43160</v>
      </c>
      <c r="AC15" s="272"/>
      <c r="AD15" s="273"/>
      <c r="AE15" s="274" t="s">
        <v>503</v>
      </c>
      <c r="AF15" s="275" t="s">
        <v>504</v>
      </c>
      <c r="AG15" s="276"/>
      <c r="AH15" s="277"/>
      <c r="AI15" s="277"/>
      <c r="AJ15" s="277"/>
      <c r="AK15" s="278"/>
      <c r="AL15" s="276"/>
      <c r="AM15" s="278"/>
      <c r="AN15" s="278"/>
      <c r="AO15" s="279"/>
      <c r="AP15" s="280" t="s">
        <v>595</v>
      </c>
      <c r="AQ15" s="281" t="s">
        <v>466</v>
      </c>
      <c r="AR15" s="282">
        <v>5000</v>
      </c>
      <c r="AS15" s="283">
        <v>30</v>
      </c>
      <c r="AT15" s="284">
        <v>0</v>
      </c>
      <c r="AU15" s="284">
        <v>0</v>
      </c>
      <c r="AV15" s="283"/>
      <c r="AW15" s="283"/>
      <c r="AX15" s="283"/>
      <c r="AY15" s="283"/>
      <c r="AZ15" s="283"/>
      <c r="BA15" s="285"/>
      <c r="BB15" s="284"/>
      <c r="BC15" s="284"/>
      <c r="BD15" s="284"/>
      <c r="BE15" s="284"/>
      <c r="BF15" s="285"/>
      <c r="BG15" s="284"/>
      <c r="BH15" s="284"/>
      <c r="BI15" s="276">
        <v>0</v>
      </c>
      <c r="BJ15" s="284"/>
      <c r="BK15" s="286">
        <v>0</v>
      </c>
      <c r="BL15" s="286">
        <v>0</v>
      </c>
      <c r="BM15" s="276">
        <v>0</v>
      </c>
      <c r="BN15" s="286">
        <v>0</v>
      </c>
      <c r="BO15" s="276">
        <v>0</v>
      </c>
      <c r="BP15" s="287">
        <v>240</v>
      </c>
      <c r="BQ15" s="286">
        <v>5000</v>
      </c>
      <c r="BR15" s="286">
        <v>113</v>
      </c>
      <c r="BS15" s="288">
        <v>0</v>
      </c>
      <c r="BT15" s="289">
        <v>0</v>
      </c>
      <c r="BU15" s="286">
        <v>0</v>
      </c>
      <c r="BV15" s="286">
        <v>0</v>
      </c>
      <c r="BW15" s="286">
        <v>0</v>
      </c>
      <c r="BX15" s="288"/>
      <c r="BY15" s="286"/>
      <c r="BZ15" s="286"/>
      <c r="CA15" s="286"/>
      <c r="CB15" s="286">
        <v>0</v>
      </c>
      <c r="CC15" s="286">
        <v>0</v>
      </c>
      <c r="CD15" s="286">
        <v>0</v>
      </c>
      <c r="CE15" s="286"/>
      <c r="CF15" s="286">
        <v>0</v>
      </c>
      <c r="CG15" s="286"/>
      <c r="CH15" s="286">
        <v>0</v>
      </c>
      <c r="CI15" s="286"/>
      <c r="CJ15" s="286"/>
      <c r="CK15" s="286"/>
      <c r="CL15" s="286"/>
      <c r="CM15" s="286"/>
      <c r="CN15" s="286"/>
      <c r="CO15" s="286">
        <v>0</v>
      </c>
      <c r="CP15" s="286"/>
      <c r="CQ15" s="286"/>
      <c r="CR15" s="286"/>
      <c r="CS15" s="286"/>
      <c r="CT15" s="286"/>
      <c r="CU15" s="286"/>
      <c r="CV15" s="286">
        <v>0</v>
      </c>
      <c r="CW15" s="286"/>
      <c r="CX15" s="286"/>
      <c r="CY15" s="286"/>
      <c r="CZ15" s="286"/>
      <c r="DA15" s="286"/>
      <c r="DB15" s="286"/>
      <c r="DC15" s="286"/>
      <c r="DD15" s="286"/>
      <c r="DE15" s="286"/>
      <c r="DF15" s="286"/>
      <c r="DG15" s="286"/>
      <c r="DH15" s="286"/>
      <c r="DI15" s="286"/>
      <c r="DJ15" s="286"/>
      <c r="DK15" s="286"/>
      <c r="DL15" s="286"/>
      <c r="DM15" s="286"/>
      <c r="DN15" s="286"/>
      <c r="DO15" s="286"/>
      <c r="DP15" s="286"/>
      <c r="DQ15" s="286"/>
      <c r="DR15" s="286"/>
      <c r="DS15" s="286"/>
      <c r="DT15" s="286"/>
      <c r="DU15" s="286"/>
      <c r="DV15" s="286"/>
      <c r="DW15" s="286"/>
      <c r="DX15" s="286"/>
      <c r="DY15" s="286"/>
      <c r="DZ15" s="189"/>
      <c r="EA15" s="278"/>
      <c r="EB15" s="286"/>
      <c r="EC15" s="286"/>
      <c r="ED15" s="286"/>
      <c r="EE15" s="286"/>
      <c r="EF15" s="286"/>
      <c r="EG15" s="286"/>
      <c r="EH15" s="286"/>
      <c r="EI15" s="286"/>
      <c r="EJ15" s="286"/>
      <c r="EK15" s="286"/>
      <c r="EL15" s="290">
        <v>5113</v>
      </c>
      <c r="EM15" s="290">
        <v>5113</v>
      </c>
      <c r="EN15" s="291">
        <v>511.3</v>
      </c>
      <c r="EO15" s="291">
        <v>81.81</v>
      </c>
      <c r="EP15" s="291">
        <v>70.05</v>
      </c>
      <c r="EQ15" s="291">
        <v>0</v>
      </c>
      <c r="ER15" s="291">
        <v>0</v>
      </c>
      <c r="ES15" s="286">
        <v>0</v>
      </c>
      <c r="ET15" s="278">
        <v>275.19</v>
      </c>
      <c r="EU15" s="286">
        <v>0</v>
      </c>
      <c r="EV15" s="286">
        <v>0</v>
      </c>
      <c r="EW15" s="286"/>
      <c r="EX15" s="286"/>
      <c r="EY15" s="286"/>
      <c r="EZ15" s="292">
        <v>0</v>
      </c>
      <c r="FA15" s="278">
        <v>0</v>
      </c>
      <c r="FB15" s="278">
        <v>0</v>
      </c>
      <c r="FC15" s="292">
        <v>2045.2</v>
      </c>
      <c r="FD15" s="292"/>
      <c r="FE15" s="292"/>
      <c r="FF15" s="292"/>
      <c r="FG15" s="286"/>
      <c r="FH15" s="292">
        <v>0</v>
      </c>
      <c r="FI15" s="286"/>
      <c r="FJ15" s="286"/>
      <c r="FK15" s="276"/>
      <c r="FL15" s="276"/>
      <c r="FM15" s="286"/>
      <c r="FN15" s="286">
        <v>0</v>
      </c>
      <c r="FO15" s="286">
        <v>0</v>
      </c>
      <c r="FP15" s="286"/>
      <c r="FQ15" s="286">
        <v>2983.55</v>
      </c>
      <c r="FR15" s="293">
        <v>2129.4499999999998</v>
      </c>
      <c r="FS15">
        <v>2129.4499999999998</v>
      </c>
      <c r="FT15" s="293"/>
      <c r="FU15" s="294">
        <v>2129.4499999999998</v>
      </c>
      <c r="FV15" s="294">
        <v>1915.02</v>
      </c>
      <c r="FW15" s="295">
        <v>0</v>
      </c>
      <c r="FX15" s="111">
        <v>460.17</v>
      </c>
      <c r="FY15" s="288">
        <v>0</v>
      </c>
      <c r="GB15" s="2015">
        <f t="shared" si="0"/>
        <v>0</v>
      </c>
      <c r="GC15" s="2015">
        <v>5113</v>
      </c>
      <c r="GE15" s="2015">
        <f t="shared" si="1"/>
        <v>5113</v>
      </c>
    </row>
    <row r="16" spans="1:187">
      <c r="A16" s="109" t="s">
        <v>25</v>
      </c>
      <c r="B16" s="262">
        <v>11</v>
      </c>
      <c r="C16" s="109" t="s">
        <v>451</v>
      </c>
      <c r="D16" s="107" t="s">
        <v>3</v>
      </c>
      <c r="E16" s="108" t="s">
        <v>93</v>
      </c>
      <c r="F16" s="109" t="s">
        <v>505</v>
      </c>
      <c r="G16" s="102">
        <v>31251</v>
      </c>
      <c r="H16" s="110" t="s">
        <v>484</v>
      </c>
      <c r="I16" s="110" t="s">
        <v>506</v>
      </c>
      <c r="J16" s="103" t="s">
        <v>507</v>
      </c>
      <c r="K16" s="104" t="s">
        <v>508</v>
      </c>
      <c r="L16" s="104">
        <v>100002</v>
      </c>
      <c r="M16" s="263" t="s">
        <v>457</v>
      </c>
      <c r="N16" s="264">
        <v>1</v>
      </c>
      <c r="O16" s="265" t="s">
        <v>458</v>
      </c>
      <c r="P16" s="265" t="s">
        <v>459</v>
      </c>
      <c r="Q16" s="266">
        <v>0</v>
      </c>
      <c r="R16" s="265" t="s">
        <v>485</v>
      </c>
      <c r="S16" s="267" t="s">
        <v>486</v>
      </c>
      <c r="T16" s="265" t="s">
        <v>461</v>
      </c>
      <c r="U16" s="265" t="s">
        <v>251</v>
      </c>
      <c r="V16" s="268" t="s">
        <v>462</v>
      </c>
      <c r="W16" s="268"/>
      <c r="X16" s="269" t="s">
        <v>32</v>
      </c>
      <c r="Y16" s="270">
        <v>45594366852089</v>
      </c>
      <c r="Z16" s="263"/>
      <c r="AA16" s="263"/>
      <c r="AB16" s="271">
        <v>43206</v>
      </c>
      <c r="AC16" s="272"/>
      <c r="AD16" s="273"/>
      <c r="AE16" s="274" t="s">
        <v>436</v>
      </c>
      <c r="AF16" s="275" t="s">
        <v>509</v>
      </c>
      <c r="AG16" s="276"/>
      <c r="AH16" s="277"/>
      <c r="AI16" s="277"/>
      <c r="AJ16" s="277"/>
      <c r="AK16" s="278"/>
      <c r="AL16" s="276"/>
      <c r="AM16" s="278"/>
      <c r="AN16" s="278"/>
      <c r="AO16" s="279"/>
      <c r="AP16" s="280" t="s">
        <v>595</v>
      </c>
      <c r="AQ16" s="281" t="s">
        <v>466</v>
      </c>
      <c r="AR16" s="282">
        <v>4000</v>
      </c>
      <c r="AS16" s="283">
        <v>30</v>
      </c>
      <c r="AT16" s="284">
        <v>0</v>
      </c>
      <c r="AU16" s="284">
        <v>0</v>
      </c>
      <c r="AV16" s="283"/>
      <c r="AW16" s="283"/>
      <c r="AX16" s="283"/>
      <c r="AY16" s="283"/>
      <c r="AZ16" s="283"/>
      <c r="BA16" s="285"/>
      <c r="BB16" s="284"/>
      <c r="BC16" s="284"/>
      <c r="BD16" s="284"/>
      <c r="BE16" s="284"/>
      <c r="BF16" s="285"/>
      <c r="BG16" s="284"/>
      <c r="BH16" s="284"/>
      <c r="BI16" s="276">
        <v>6</v>
      </c>
      <c r="BJ16" s="284"/>
      <c r="BK16" s="286">
        <v>0</v>
      </c>
      <c r="BL16" s="286">
        <v>0</v>
      </c>
      <c r="BM16" s="276">
        <v>0</v>
      </c>
      <c r="BN16" s="286">
        <v>0</v>
      </c>
      <c r="BO16" s="276">
        <v>0</v>
      </c>
      <c r="BP16" s="287">
        <v>240</v>
      </c>
      <c r="BQ16" s="286">
        <v>4000.0000000000005</v>
      </c>
      <c r="BR16" s="286">
        <v>113</v>
      </c>
      <c r="BS16" s="288">
        <v>0</v>
      </c>
      <c r="BT16" s="289">
        <v>0</v>
      </c>
      <c r="BU16" s="286">
        <v>0</v>
      </c>
      <c r="BV16" s="286">
        <v>0</v>
      </c>
      <c r="BW16" s="286">
        <v>0</v>
      </c>
      <c r="BX16" s="288"/>
      <c r="BY16" s="286"/>
      <c r="BZ16" s="286"/>
      <c r="CA16" s="286"/>
      <c r="CB16" s="286">
        <v>0</v>
      </c>
      <c r="CC16" s="286">
        <v>0</v>
      </c>
      <c r="CD16" s="286">
        <v>205.64999999999998</v>
      </c>
      <c r="CE16" s="286"/>
      <c r="CF16" s="286">
        <v>0</v>
      </c>
      <c r="CG16" s="286"/>
      <c r="CH16" s="286">
        <v>0</v>
      </c>
      <c r="CI16" s="286"/>
      <c r="CJ16" s="286"/>
      <c r="CK16" s="286"/>
      <c r="CL16" s="286"/>
      <c r="CM16" s="286"/>
      <c r="CN16" s="286"/>
      <c r="CO16" s="286">
        <v>0</v>
      </c>
      <c r="CP16" s="286"/>
      <c r="CQ16" s="286"/>
      <c r="CR16" s="286"/>
      <c r="CS16" s="286"/>
      <c r="CT16" s="286"/>
      <c r="CU16" s="286"/>
      <c r="CV16" s="286">
        <v>0</v>
      </c>
      <c r="CW16" s="286"/>
      <c r="CX16" s="286"/>
      <c r="CY16" s="286"/>
      <c r="CZ16" s="286"/>
      <c r="DA16" s="286"/>
      <c r="DB16" s="286"/>
      <c r="DC16" s="286"/>
      <c r="DD16" s="286"/>
      <c r="DE16" s="286"/>
      <c r="DF16" s="286"/>
      <c r="DG16" s="286"/>
      <c r="DH16" s="286"/>
      <c r="DI16" s="286"/>
      <c r="DJ16" s="286"/>
      <c r="DK16" s="286"/>
      <c r="DL16" s="286"/>
      <c r="DM16" s="286"/>
      <c r="DN16" s="286"/>
      <c r="DO16" s="286"/>
      <c r="DP16" s="286"/>
      <c r="DQ16" s="286"/>
      <c r="DR16" s="286"/>
      <c r="DS16" s="286"/>
      <c r="DT16" s="286"/>
      <c r="DU16" s="286"/>
      <c r="DV16" s="286"/>
      <c r="DW16" s="286"/>
      <c r="DX16" s="286"/>
      <c r="DY16" s="286"/>
      <c r="DZ16" s="189"/>
      <c r="EA16" s="278"/>
      <c r="EB16" s="286"/>
      <c r="EC16" s="286"/>
      <c r="ED16" s="286"/>
      <c r="EE16" s="286"/>
      <c r="EF16" s="286"/>
      <c r="EG16" s="286"/>
      <c r="EH16" s="286"/>
      <c r="EI16" s="286"/>
      <c r="EJ16" s="286"/>
      <c r="EK16" s="286"/>
      <c r="EL16" s="290">
        <v>4318.6499999999996</v>
      </c>
      <c r="EM16" s="290">
        <v>4318.6499999999996</v>
      </c>
      <c r="EN16" s="291">
        <v>0</v>
      </c>
      <c r="EO16" s="291">
        <v>0</v>
      </c>
      <c r="EP16" s="291">
        <v>0</v>
      </c>
      <c r="EQ16" s="291">
        <v>0</v>
      </c>
      <c r="ER16" s="291">
        <v>0</v>
      </c>
      <c r="ES16" s="286">
        <v>561.41999999999996</v>
      </c>
      <c r="ET16" s="278">
        <v>156.102</v>
      </c>
      <c r="EU16" s="286">
        <v>0</v>
      </c>
      <c r="EV16" s="286">
        <v>0</v>
      </c>
      <c r="EW16" s="286"/>
      <c r="EX16" s="286"/>
      <c r="EY16" s="286"/>
      <c r="EZ16" s="292">
        <v>0</v>
      </c>
      <c r="FA16" s="278">
        <v>0</v>
      </c>
      <c r="FB16" s="278">
        <v>0</v>
      </c>
      <c r="FC16" s="292">
        <v>1645.2</v>
      </c>
      <c r="FD16" s="292"/>
      <c r="FE16" s="292"/>
      <c r="FF16" s="292"/>
      <c r="FG16" s="286"/>
      <c r="FH16" s="292">
        <v>0</v>
      </c>
      <c r="FI16" s="286"/>
      <c r="FJ16" s="286"/>
      <c r="FK16" s="276"/>
      <c r="FL16" s="276"/>
      <c r="FM16" s="286"/>
      <c r="FN16" s="286">
        <v>0</v>
      </c>
      <c r="FO16" s="286">
        <v>0</v>
      </c>
      <c r="FP16" s="286"/>
      <c r="FQ16" s="286">
        <v>2362.7199999999998</v>
      </c>
      <c r="FR16" s="293">
        <v>1955.93</v>
      </c>
      <c r="FS16">
        <v>1955.93</v>
      </c>
      <c r="FT16" s="293"/>
      <c r="FU16" s="294">
        <v>1955.93</v>
      </c>
      <c r="FV16" s="294">
        <v>1900.99</v>
      </c>
      <c r="FW16" s="295">
        <v>0</v>
      </c>
      <c r="FX16" s="111">
        <v>388.68</v>
      </c>
      <c r="FY16" s="288">
        <v>0</v>
      </c>
      <c r="GB16" s="2015">
        <f t="shared" si="0"/>
        <v>0</v>
      </c>
      <c r="GC16" s="2015">
        <v>4318.6499999999996</v>
      </c>
      <c r="GE16" s="2015">
        <f t="shared" si="1"/>
        <v>4318.6499999999996</v>
      </c>
    </row>
    <row r="17" spans="1:187">
      <c r="A17" s="109" t="s">
        <v>25</v>
      </c>
      <c r="B17" s="262">
        <v>12</v>
      </c>
      <c r="C17" s="109" t="s">
        <v>451</v>
      </c>
      <c r="D17" s="107" t="s">
        <v>3</v>
      </c>
      <c r="E17" s="108" t="s">
        <v>80</v>
      </c>
      <c r="F17" s="109" t="s">
        <v>510</v>
      </c>
      <c r="G17" s="102">
        <v>30662</v>
      </c>
      <c r="H17" s="110" t="s">
        <v>469</v>
      </c>
      <c r="I17" s="110" t="s">
        <v>456</v>
      </c>
      <c r="J17" s="103" t="s">
        <v>455</v>
      </c>
      <c r="K17" s="104" t="s">
        <v>456</v>
      </c>
      <c r="L17" s="104">
        <v>100001</v>
      </c>
      <c r="M17" s="263" t="s">
        <v>470</v>
      </c>
      <c r="N17" s="264">
        <v>1</v>
      </c>
      <c r="O17" s="265" t="s">
        <v>471</v>
      </c>
      <c r="P17" s="265" t="s">
        <v>472</v>
      </c>
      <c r="Q17" s="266">
        <v>1</v>
      </c>
      <c r="R17" s="265" t="s">
        <v>473</v>
      </c>
      <c r="S17" s="267" t="s">
        <v>474</v>
      </c>
      <c r="T17" s="265" t="s">
        <v>461</v>
      </c>
      <c r="U17" s="265" t="s">
        <v>247</v>
      </c>
      <c r="V17" s="268" t="s">
        <v>462</v>
      </c>
      <c r="W17" s="268"/>
      <c r="X17" s="269" t="s">
        <v>78</v>
      </c>
      <c r="Y17" s="270" t="s">
        <v>79</v>
      </c>
      <c r="Z17" s="263"/>
      <c r="AA17" s="263"/>
      <c r="AB17" s="271">
        <v>43252</v>
      </c>
      <c r="AC17" s="272"/>
      <c r="AD17" s="273"/>
      <c r="AE17" s="274" t="s">
        <v>511</v>
      </c>
      <c r="AF17" s="275" t="s">
        <v>512</v>
      </c>
      <c r="AG17" s="276"/>
      <c r="AH17" s="277"/>
      <c r="AI17" s="277"/>
      <c r="AJ17" s="277"/>
      <c r="AK17" s="278"/>
      <c r="AL17" s="276"/>
      <c r="AM17" s="278"/>
      <c r="AN17" s="278"/>
      <c r="AO17" s="279" t="s">
        <v>466</v>
      </c>
      <c r="AP17" s="280" t="s">
        <v>595</v>
      </c>
      <c r="AQ17" s="281" t="s">
        <v>466</v>
      </c>
      <c r="AR17" s="282">
        <v>4300</v>
      </c>
      <c r="AS17" s="283">
        <v>30</v>
      </c>
      <c r="AT17" s="284">
        <v>0</v>
      </c>
      <c r="AU17" s="284">
        <v>0</v>
      </c>
      <c r="AV17" s="283"/>
      <c r="AW17" s="283"/>
      <c r="AX17" s="283"/>
      <c r="AY17" s="283"/>
      <c r="AZ17" s="283"/>
      <c r="BA17" s="285"/>
      <c r="BB17" s="284"/>
      <c r="BC17" s="284"/>
      <c r="BD17" s="284"/>
      <c r="BE17" s="284"/>
      <c r="BF17" s="285"/>
      <c r="BG17" s="284"/>
      <c r="BH17" s="284"/>
      <c r="BI17" s="276">
        <v>0</v>
      </c>
      <c r="BJ17" s="284"/>
      <c r="BK17" s="286">
        <v>0</v>
      </c>
      <c r="BL17" s="286">
        <v>0</v>
      </c>
      <c r="BM17" s="276">
        <v>0</v>
      </c>
      <c r="BN17" s="286">
        <v>0</v>
      </c>
      <c r="BO17" s="276">
        <v>0</v>
      </c>
      <c r="BP17" s="287">
        <v>240</v>
      </c>
      <c r="BQ17" s="286">
        <v>4300</v>
      </c>
      <c r="BR17" s="286">
        <v>113</v>
      </c>
      <c r="BS17" s="288">
        <v>0</v>
      </c>
      <c r="BT17" s="289">
        <v>0</v>
      </c>
      <c r="BU17" s="286">
        <v>0</v>
      </c>
      <c r="BV17" s="286">
        <v>0</v>
      </c>
      <c r="BW17" s="286">
        <v>0</v>
      </c>
      <c r="BX17" s="288"/>
      <c r="BY17" s="286"/>
      <c r="BZ17" s="286"/>
      <c r="CA17" s="286"/>
      <c r="CB17" s="286">
        <v>0</v>
      </c>
      <c r="CC17" s="286">
        <v>0</v>
      </c>
      <c r="CD17" s="286">
        <v>0</v>
      </c>
      <c r="CE17" s="286"/>
      <c r="CF17" s="286">
        <v>0</v>
      </c>
      <c r="CG17" s="286"/>
      <c r="CH17" s="286">
        <v>0</v>
      </c>
      <c r="CI17" s="286"/>
      <c r="CJ17" s="286"/>
      <c r="CK17" s="286"/>
      <c r="CL17" s="286"/>
      <c r="CM17" s="286"/>
      <c r="CN17" s="286"/>
      <c r="CO17" s="286">
        <v>0</v>
      </c>
      <c r="CP17" s="286"/>
      <c r="CQ17" s="286"/>
      <c r="CR17" s="286"/>
      <c r="CS17" s="286"/>
      <c r="CT17" s="286"/>
      <c r="CU17" s="286"/>
      <c r="CV17" s="286">
        <v>0</v>
      </c>
      <c r="CW17" s="286"/>
      <c r="CX17" s="286"/>
      <c r="CY17" s="286"/>
      <c r="CZ17" s="286"/>
      <c r="DA17" s="286"/>
      <c r="DB17" s="286"/>
      <c r="DC17" s="286"/>
      <c r="DD17" s="286"/>
      <c r="DE17" s="286"/>
      <c r="DF17" s="286"/>
      <c r="DG17" s="286"/>
      <c r="DH17" s="286"/>
      <c r="DI17" s="286"/>
      <c r="DJ17" s="286"/>
      <c r="DK17" s="286"/>
      <c r="DL17" s="286"/>
      <c r="DM17" s="286"/>
      <c r="DN17" s="286"/>
      <c r="DO17" s="286"/>
      <c r="DP17" s="286"/>
      <c r="DQ17" s="286"/>
      <c r="DR17" s="286"/>
      <c r="DS17" s="286"/>
      <c r="DT17" s="286"/>
      <c r="DU17" s="286"/>
      <c r="DV17" s="286"/>
      <c r="DW17" s="286"/>
      <c r="DX17" s="286"/>
      <c r="DY17" s="286"/>
      <c r="DZ17" s="189"/>
      <c r="EA17" s="278"/>
      <c r="EB17" s="286"/>
      <c r="EC17" s="286"/>
      <c r="ED17" s="286"/>
      <c r="EE17" s="286"/>
      <c r="EF17" s="286"/>
      <c r="EG17" s="286"/>
      <c r="EH17" s="286"/>
      <c r="EI17" s="286"/>
      <c r="EJ17" s="286"/>
      <c r="EK17" s="286"/>
      <c r="EL17" s="290">
        <v>4413</v>
      </c>
      <c r="EM17" s="290">
        <v>4413</v>
      </c>
      <c r="EN17" s="291">
        <v>441.3</v>
      </c>
      <c r="EO17" s="291">
        <v>0</v>
      </c>
      <c r="EP17" s="291">
        <v>60.46</v>
      </c>
      <c r="EQ17" s="291">
        <v>0</v>
      </c>
      <c r="ER17" s="291">
        <v>0</v>
      </c>
      <c r="ES17" s="286">
        <v>0</v>
      </c>
      <c r="ET17" s="278">
        <v>166.19</v>
      </c>
      <c r="EU17" s="286">
        <v>0</v>
      </c>
      <c r="EV17" s="286">
        <v>0</v>
      </c>
      <c r="EW17" s="286"/>
      <c r="EX17" s="286"/>
      <c r="EY17" s="286"/>
      <c r="EZ17" s="292">
        <v>347.13</v>
      </c>
      <c r="FA17" s="278">
        <v>91.95</v>
      </c>
      <c r="FB17" s="278">
        <v>0</v>
      </c>
      <c r="FC17" s="292">
        <v>1765.2</v>
      </c>
      <c r="FD17" s="292"/>
      <c r="FE17" s="292"/>
      <c r="FF17" s="292"/>
      <c r="FG17" s="286"/>
      <c r="FH17" s="292">
        <v>0</v>
      </c>
      <c r="FI17" s="286"/>
      <c r="FJ17" s="286"/>
      <c r="FK17" s="276"/>
      <c r="FL17" s="276"/>
      <c r="FM17" s="286"/>
      <c r="FN17" s="286">
        <v>0</v>
      </c>
      <c r="FO17" s="286">
        <v>0</v>
      </c>
      <c r="FP17" s="286"/>
      <c r="FQ17" s="286">
        <v>2872.23</v>
      </c>
      <c r="FR17" s="293">
        <v>1540.77</v>
      </c>
      <c r="FS17">
        <v>1540.77</v>
      </c>
      <c r="FT17" s="293"/>
      <c r="FU17" s="294">
        <v>1540.77</v>
      </c>
      <c r="FV17" s="294">
        <v>1552.84</v>
      </c>
      <c r="FW17" s="295">
        <v>0</v>
      </c>
      <c r="FX17" s="111">
        <v>397.17</v>
      </c>
      <c r="FY17" s="288">
        <v>0</v>
      </c>
      <c r="GB17" s="2015">
        <f t="shared" si="0"/>
        <v>0</v>
      </c>
      <c r="GC17" s="2015">
        <v>4413</v>
      </c>
      <c r="GE17" s="2015">
        <f t="shared" si="1"/>
        <v>4413</v>
      </c>
    </row>
    <row r="18" spans="1:187">
      <c r="A18" s="109" t="s">
        <v>25</v>
      </c>
      <c r="B18" s="262">
        <v>13</v>
      </c>
      <c r="C18" s="109" t="s">
        <v>451</v>
      </c>
      <c r="D18" s="116" t="s">
        <v>3</v>
      </c>
      <c r="E18" s="108" t="s">
        <v>67</v>
      </c>
      <c r="F18" s="109" t="s">
        <v>513</v>
      </c>
      <c r="G18" s="102">
        <v>29312</v>
      </c>
      <c r="H18" s="109" t="s">
        <v>488</v>
      </c>
      <c r="I18" s="109" t="s">
        <v>456</v>
      </c>
      <c r="J18" s="103" t="s">
        <v>455</v>
      </c>
      <c r="K18" s="104" t="s">
        <v>456</v>
      </c>
      <c r="L18" s="104">
        <v>100002</v>
      </c>
      <c r="M18" s="283" t="s">
        <v>457</v>
      </c>
      <c r="N18" s="299">
        <v>0</v>
      </c>
      <c r="O18" s="275" t="s">
        <v>458</v>
      </c>
      <c r="P18" s="275" t="s">
        <v>459</v>
      </c>
      <c r="Q18" s="300">
        <v>0</v>
      </c>
      <c r="R18" s="275" t="s">
        <v>489</v>
      </c>
      <c r="S18" s="301" t="s">
        <v>488</v>
      </c>
      <c r="T18" s="265" t="s">
        <v>461</v>
      </c>
      <c r="U18" s="265" t="s">
        <v>243</v>
      </c>
      <c r="V18" s="302" t="s">
        <v>462</v>
      </c>
      <c r="W18" s="302"/>
      <c r="X18" s="269" t="s">
        <v>32</v>
      </c>
      <c r="Y18" s="270" t="s">
        <v>69</v>
      </c>
      <c r="Z18" s="263"/>
      <c r="AA18" s="283"/>
      <c r="AB18" s="303">
        <v>42985</v>
      </c>
      <c r="AC18" s="304"/>
      <c r="AD18" s="305"/>
      <c r="AE18" s="274" t="s">
        <v>464</v>
      </c>
      <c r="AF18" s="275" t="s">
        <v>514</v>
      </c>
      <c r="AG18" s="276"/>
      <c r="AH18" s="277"/>
      <c r="AI18" s="277"/>
      <c r="AJ18" s="277"/>
      <c r="AK18" s="278"/>
      <c r="AL18" s="276"/>
      <c r="AM18" s="278"/>
      <c r="AN18" s="278"/>
      <c r="AO18" s="306"/>
      <c r="AP18" s="278" t="s">
        <v>595</v>
      </c>
      <c r="AQ18" s="307" t="s">
        <v>466</v>
      </c>
      <c r="AR18" s="308">
        <v>5040</v>
      </c>
      <c r="AS18" s="283">
        <v>25</v>
      </c>
      <c r="AT18" s="284">
        <v>0</v>
      </c>
      <c r="AU18" s="284">
        <v>5</v>
      </c>
      <c r="AV18" s="283"/>
      <c r="AW18" s="283"/>
      <c r="AX18" s="283"/>
      <c r="AY18" s="283"/>
      <c r="AZ18" s="283"/>
      <c r="BA18" s="285"/>
      <c r="BB18" s="284"/>
      <c r="BC18" s="284"/>
      <c r="BD18" s="284"/>
      <c r="BE18" s="284"/>
      <c r="BF18" s="285"/>
      <c r="BG18" s="284"/>
      <c r="BH18" s="284"/>
      <c r="BI18" s="276">
        <v>1.5</v>
      </c>
      <c r="BJ18" s="284"/>
      <c r="BK18" s="286">
        <v>0</v>
      </c>
      <c r="BL18" s="286">
        <v>0</v>
      </c>
      <c r="BM18" s="276">
        <v>5</v>
      </c>
      <c r="BN18" s="286">
        <v>0</v>
      </c>
      <c r="BO18" s="276">
        <v>0</v>
      </c>
      <c r="BP18" s="287">
        <v>200</v>
      </c>
      <c r="BQ18" s="286">
        <v>4200</v>
      </c>
      <c r="BR18" s="286">
        <v>113</v>
      </c>
      <c r="BS18" s="288">
        <v>0</v>
      </c>
      <c r="BT18" s="278">
        <v>891.57</v>
      </c>
      <c r="BU18" s="286">
        <v>0</v>
      </c>
      <c r="BV18" s="286">
        <v>0</v>
      </c>
      <c r="BW18" s="286">
        <v>0</v>
      </c>
      <c r="BX18" s="286"/>
      <c r="BY18" s="286"/>
      <c r="BZ18" s="286"/>
      <c r="CA18" s="286"/>
      <c r="CB18" s="286">
        <v>0</v>
      </c>
      <c r="CC18" s="286">
        <v>0</v>
      </c>
      <c r="CD18" s="286">
        <v>64.412500000000009</v>
      </c>
      <c r="CE18" s="286"/>
      <c r="CF18" s="286">
        <v>0</v>
      </c>
      <c r="CG18" s="286"/>
      <c r="CH18" s="286">
        <v>0</v>
      </c>
      <c r="CI18" s="286"/>
      <c r="CJ18" s="286"/>
      <c r="CK18" s="286"/>
      <c r="CL18" s="286"/>
      <c r="CM18" s="286"/>
      <c r="CN18" s="286"/>
      <c r="CO18" s="286">
        <v>214.70833333333334</v>
      </c>
      <c r="CP18" s="286"/>
      <c r="CQ18" s="286"/>
      <c r="CR18" s="286"/>
      <c r="CS18" s="286"/>
      <c r="CT18" s="286"/>
      <c r="CU18" s="286"/>
      <c r="CV18" s="286">
        <v>0</v>
      </c>
      <c r="CW18" s="286"/>
      <c r="CX18" s="286"/>
      <c r="CY18" s="286"/>
      <c r="CZ18" s="286"/>
      <c r="DA18" s="286"/>
      <c r="DB18" s="286"/>
      <c r="DC18" s="286"/>
      <c r="DD18" s="286"/>
      <c r="DE18" s="286"/>
      <c r="DF18" s="286"/>
      <c r="DG18" s="286"/>
      <c r="DH18" s="286"/>
      <c r="DI18" s="286"/>
      <c r="DJ18" s="286"/>
      <c r="DK18" s="286"/>
      <c r="DL18" s="286"/>
      <c r="DM18" s="286"/>
      <c r="DN18" s="286"/>
      <c r="DO18" s="286"/>
      <c r="DP18" s="286"/>
      <c r="DQ18" s="286"/>
      <c r="DR18" s="286"/>
      <c r="DS18" s="286"/>
      <c r="DT18" s="286"/>
      <c r="DU18" s="286"/>
      <c r="DV18" s="286"/>
      <c r="DW18" s="286"/>
      <c r="DX18" s="286"/>
      <c r="DY18" s="286"/>
      <c r="DZ18" s="189"/>
      <c r="EA18" s="278"/>
      <c r="EB18" s="286"/>
      <c r="EC18" s="286"/>
      <c r="ED18" s="286"/>
      <c r="EE18" s="286"/>
      <c r="EF18" s="286"/>
      <c r="EG18" s="286"/>
      <c r="EH18" s="286"/>
      <c r="EI18" s="286"/>
      <c r="EJ18" s="286"/>
      <c r="EK18" s="286"/>
      <c r="EL18" s="290">
        <v>5483.6908333333331</v>
      </c>
      <c r="EM18" s="290">
        <v>5483.6908333333331</v>
      </c>
      <c r="EN18" s="291">
        <v>548.37</v>
      </c>
      <c r="EO18" s="291">
        <v>85</v>
      </c>
      <c r="EP18" s="291">
        <v>75.13</v>
      </c>
      <c r="EQ18" s="291">
        <v>0</v>
      </c>
      <c r="ER18" s="291">
        <v>0</v>
      </c>
      <c r="ES18" s="286">
        <v>0</v>
      </c>
      <c r="ET18" s="278">
        <v>322.67691666666667</v>
      </c>
      <c r="EU18" s="286">
        <v>0</v>
      </c>
      <c r="EV18" s="286">
        <v>0</v>
      </c>
      <c r="EW18" s="286"/>
      <c r="EX18" s="286"/>
      <c r="EY18" s="286"/>
      <c r="EZ18" s="292">
        <v>0</v>
      </c>
      <c r="FA18" s="278">
        <v>105.48</v>
      </c>
      <c r="FB18" s="278">
        <v>0</v>
      </c>
      <c r="FC18" s="292">
        <v>2061.2000000000003</v>
      </c>
      <c r="FD18" s="292"/>
      <c r="FE18" s="292"/>
      <c r="FF18" s="292"/>
      <c r="FG18" s="286"/>
      <c r="FH18" s="292">
        <v>0</v>
      </c>
      <c r="FI18" s="286"/>
      <c r="FJ18" s="286"/>
      <c r="FK18" s="276"/>
      <c r="FL18" s="276"/>
      <c r="FM18" s="286"/>
      <c r="FN18" s="286">
        <v>0</v>
      </c>
      <c r="FO18" s="286">
        <v>0</v>
      </c>
      <c r="FP18" s="286"/>
      <c r="FQ18" s="286">
        <v>3197.86</v>
      </c>
      <c r="FR18" s="293">
        <v>2285.83</v>
      </c>
      <c r="FS18">
        <v>2285.83</v>
      </c>
      <c r="FT18" s="293"/>
      <c r="FU18" s="294">
        <v>2285.83</v>
      </c>
      <c r="FV18" s="294">
        <v>1918.55</v>
      </c>
      <c r="FW18" s="294">
        <v>0</v>
      </c>
      <c r="FX18" s="111">
        <v>493.53</v>
      </c>
      <c r="FY18" s="286">
        <v>0</v>
      </c>
      <c r="GB18" s="2015">
        <f t="shared" si="0"/>
        <v>8.3333333350310568E-4</v>
      </c>
      <c r="GC18" s="2015">
        <v>5483.69</v>
      </c>
      <c r="GE18" s="2015">
        <f t="shared" si="1"/>
        <v>5483.69</v>
      </c>
    </row>
    <row r="19" spans="1:187">
      <c r="A19" s="109" t="s">
        <v>25</v>
      </c>
      <c r="B19" s="262">
        <v>14</v>
      </c>
      <c r="C19" s="109" t="s">
        <v>451</v>
      </c>
      <c r="D19" s="309" t="s">
        <v>3</v>
      </c>
      <c r="E19" s="310" t="s">
        <v>124</v>
      </c>
      <c r="F19" s="275" t="s">
        <v>125</v>
      </c>
      <c r="G19" s="311">
        <v>34101</v>
      </c>
      <c r="H19" s="275" t="s">
        <v>484</v>
      </c>
      <c r="I19" s="275" t="s">
        <v>506</v>
      </c>
      <c r="J19" s="312" t="s">
        <v>507</v>
      </c>
      <c r="K19" s="313" t="s">
        <v>508</v>
      </c>
      <c r="L19" s="313">
        <v>100002</v>
      </c>
      <c r="M19" s="283" t="s">
        <v>457</v>
      </c>
      <c r="N19" s="299">
        <v>1</v>
      </c>
      <c r="O19" s="275" t="s">
        <v>458</v>
      </c>
      <c r="P19" s="275" t="s">
        <v>459</v>
      </c>
      <c r="Q19" s="300">
        <v>0</v>
      </c>
      <c r="R19" s="275" t="s">
        <v>485</v>
      </c>
      <c r="S19" s="301" t="s">
        <v>486</v>
      </c>
      <c r="T19" s="265" t="s">
        <v>461</v>
      </c>
      <c r="U19" s="265" t="s">
        <v>264</v>
      </c>
      <c r="V19" s="302" t="s">
        <v>462</v>
      </c>
      <c r="W19" s="302"/>
      <c r="X19" s="269" t="s">
        <v>32</v>
      </c>
      <c r="Y19" s="270">
        <v>45537717056073</v>
      </c>
      <c r="Z19" s="263"/>
      <c r="AA19" s="283"/>
      <c r="AB19" s="303">
        <v>43402</v>
      </c>
      <c r="AC19" s="304"/>
      <c r="AD19" s="305"/>
      <c r="AE19" s="274" t="s">
        <v>481</v>
      </c>
      <c r="AF19" s="275" t="s">
        <v>515</v>
      </c>
      <c r="AG19" s="276"/>
      <c r="AH19" s="277"/>
      <c r="AI19" s="277"/>
      <c r="AJ19" s="277"/>
      <c r="AK19" s="278"/>
      <c r="AL19" s="276"/>
      <c r="AM19" s="278"/>
      <c r="AN19" s="278"/>
      <c r="AO19" s="306" t="s">
        <v>466</v>
      </c>
      <c r="AP19" s="278" t="s">
        <v>594</v>
      </c>
      <c r="AQ19" s="307" t="s">
        <v>467</v>
      </c>
      <c r="AR19" s="308">
        <v>2600</v>
      </c>
      <c r="AS19" s="283">
        <v>30</v>
      </c>
      <c r="AT19" s="284">
        <v>0</v>
      </c>
      <c r="AU19" s="284">
        <v>0</v>
      </c>
      <c r="AV19" s="283"/>
      <c r="AW19" s="283"/>
      <c r="AX19" s="283"/>
      <c r="AY19" s="283"/>
      <c r="AZ19" s="283"/>
      <c r="BA19" s="285"/>
      <c r="BB19" s="284"/>
      <c r="BC19" s="284"/>
      <c r="BD19" s="284"/>
      <c r="BE19" s="284"/>
      <c r="BF19" s="285"/>
      <c r="BG19" s="284"/>
      <c r="BH19" s="284"/>
      <c r="BI19" s="276">
        <v>0</v>
      </c>
      <c r="BJ19" s="284"/>
      <c r="BK19" s="286">
        <v>0</v>
      </c>
      <c r="BL19" s="286">
        <v>0</v>
      </c>
      <c r="BM19" s="276">
        <v>5.5</v>
      </c>
      <c r="BN19" s="286">
        <v>0</v>
      </c>
      <c r="BO19" s="276">
        <v>0</v>
      </c>
      <c r="BP19" s="287">
        <v>240</v>
      </c>
      <c r="BQ19" s="286">
        <v>2600</v>
      </c>
      <c r="BR19" s="286">
        <v>0</v>
      </c>
      <c r="BS19" s="288">
        <v>0</v>
      </c>
      <c r="BT19" s="289">
        <v>0</v>
      </c>
      <c r="BU19" s="286">
        <v>0</v>
      </c>
      <c r="BV19" s="286">
        <v>0</v>
      </c>
      <c r="BW19" s="286">
        <v>0</v>
      </c>
      <c r="BX19" s="286"/>
      <c r="BY19" s="286"/>
      <c r="BZ19" s="286"/>
      <c r="CA19" s="286"/>
      <c r="CB19" s="286">
        <v>0</v>
      </c>
      <c r="CC19" s="286">
        <v>0</v>
      </c>
      <c r="CD19" s="286">
        <v>0</v>
      </c>
      <c r="CE19" s="286"/>
      <c r="CF19" s="286">
        <v>0</v>
      </c>
      <c r="CG19" s="286"/>
      <c r="CH19" s="286">
        <v>0</v>
      </c>
      <c r="CI19" s="286"/>
      <c r="CJ19" s="286"/>
      <c r="CK19" s="286"/>
      <c r="CL19" s="286"/>
      <c r="CM19" s="286"/>
      <c r="CN19" s="286"/>
      <c r="CO19" s="286">
        <v>119.16666666666667</v>
      </c>
      <c r="CP19" s="286"/>
      <c r="CQ19" s="286"/>
      <c r="CR19" s="286"/>
      <c r="CS19" s="286"/>
      <c r="CT19" s="286"/>
      <c r="CU19" s="286"/>
      <c r="CV19" s="286">
        <v>0</v>
      </c>
      <c r="CW19" s="286"/>
      <c r="CX19" s="286"/>
      <c r="CY19" s="286"/>
      <c r="CZ19" s="286"/>
      <c r="DA19" s="286"/>
      <c r="DB19" s="286"/>
      <c r="DC19" s="286"/>
      <c r="DD19" s="286"/>
      <c r="DE19" s="286"/>
      <c r="DF19" s="286"/>
      <c r="DG19" s="286"/>
      <c r="DH19" s="286"/>
      <c r="DI19" s="286"/>
      <c r="DJ19" s="286"/>
      <c r="DK19" s="286"/>
      <c r="DL19" s="286"/>
      <c r="DM19" s="286"/>
      <c r="DN19" s="286"/>
      <c r="DO19" s="286"/>
      <c r="DP19" s="286"/>
      <c r="DQ19" s="286"/>
      <c r="DR19" s="286"/>
      <c r="DS19" s="286"/>
      <c r="DT19" s="286"/>
      <c r="DU19" s="286"/>
      <c r="DV19" s="286"/>
      <c r="DW19" s="286"/>
      <c r="DX19" s="286"/>
      <c r="DY19" s="286"/>
      <c r="DZ19" s="189"/>
      <c r="EA19" s="278"/>
      <c r="EB19" s="286"/>
      <c r="EC19" s="286"/>
      <c r="ED19" s="286"/>
      <c r="EE19" s="286"/>
      <c r="EF19" s="286"/>
      <c r="EG19" s="286"/>
      <c r="EH19" s="286"/>
      <c r="EI19" s="286"/>
      <c r="EJ19" s="286"/>
      <c r="EK19" s="286"/>
      <c r="EL19" s="290">
        <v>2719.1666666666665</v>
      </c>
      <c r="EM19" s="290">
        <v>2719.1666666666665</v>
      </c>
      <c r="EN19" s="291">
        <v>271.92</v>
      </c>
      <c r="EO19" s="291">
        <v>0</v>
      </c>
      <c r="EP19" s="291">
        <v>37.25</v>
      </c>
      <c r="EQ19" s="291">
        <v>0</v>
      </c>
      <c r="ER19" s="291">
        <v>0</v>
      </c>
      <c r="ES19" s="286">
        <v>0</v>
      </c>
      <c r="ET19" s="278">
        <v>0</v>
      </c>
      <c r="EU19" s="286">
        <v>0</v>
      </c>
      <c r="EV19" s="286">
        <v>0</v>
      </c>
      <c r="EW19" s="286"/>
      <c r="EX19" s="286"/>
      <c r="EY19" s="286"/>
      <c r="EZ19" s="292">
        <v>0</v>
      </c>
      <c r="FA19" s="278">
        <v>0</v>
      </c>
      <c r="FB19" s="278">
        <v>0</v>
      </c>
      <c r="FC19" s="292">
        <v>1040</v>
      </c>
      <c r="FD19" s="292"/>
      <c r="FE19" s="292"/>
      <c r="FF19" s="292"/>
      <c r="FG19" s="286"/>
      <c r="FH19" s="292">
        <v>0</v>
      </c>
      <c r="FI19" s="286"/>
      <c r="FJ19" s="286"/>
      <c r="FK19" s="276"/>
      <c r="FL19" s="276"/>
      <c r="FM19" s="286"/>
      <c r="FN19" s="286">
        <v>0</v>
      </c>
      <c r="FO19" s="286">
        <v>0</v>
      </c>
      <c r="FP19" s="286"/>
      <c r="FQ19" s="286">
        <v>1349.17</v>
      </c>
      <c r="FR19" s="293">
        <v>1370</v>
      </c>
      <c r="FS19">
        <v>1370</v>
      </c>
      <c r="FT19" s="293"/>
      <c r="FU19" s="294">
        <v>1370</v>
      </c>
      <c r="FV19" s="294">
        <v>1062.0899999999999</v>
      </c>
      <c r="FW19" s="294">
        <v>0</v>
      </c>
      <c r="FX19" s="111">
        <v>244.73</v>
      </c>
      <c r="FY19" s="286">
        <v>0</v>
      </c>
      <c r="GB19" s="2015">
        <f t="shared" si="0"/>
        <v>-3.3333333335576754E-3</v>
      </c>
      <c r="GC19" s="2015">
        <v>2719.17</v>
      </c>
      <c r="GE19" s="2015">
        <f t="shared" si="1"/>
        <v>2719.17</v>
      </c>
    </row>
    <row r="20" spans="1:187">
      <c r="A20" s="109" t="s">
        <v>25</v>
      </c>
      <c r="B20" s="262">
        <v>15</v>
      </c>
      <c r="C20" s="109" t="s">
        <v>451</v>
      </c>
      <c r="D20" s="309" t="s">
        <v>3</v>
      </c>
      <c r="E20" s="310" t="s">
        <v>118</v>
      </c>
      <c r="F20" s="275" t="s">
        <v>119</v>
      </c>
      <c r="G20" s="311">
        <v>33735</v>
      </c>
      <c r="H20" s="275" t="s">
        <v>484</v>
      </c>
      <c r="I20" s="275" t="s">
        <v>506</v>
      </c>
      <c r="J20" s="312" t="s">
        <v>507</v>
      </c>
      <c r="K20" s="313" t="s">
        <v>508</v>
      </c>
      <c r="L20" s="313">
        <v>100002</v>
      </c>
      <c r="M20" s="283" t="s">
        <v>457</v>
      </c>
      <c r="N20" s="299">
        <v>1</v>
      </c>
      <c r="O20" s="275" t="s">
        <v>458</v>
      </c>
      <c r="P20" s="275" t="s">
        <v>459</v>
      </c>
      <c r="Q20" s="300">
        <v>0</v>
      </c>
      <c r="R20" s="275" t="s">
        <v>485</v>
      </c>
      <c r="S20" s="301" t="s">
        <v>486</v>
      </c>
      <c r="T20" s="265" t="s">
        <v>461</v>
      </c>
      <c r="U20" s="265" t="s">
        <v>262</v>
      </c>
      <c r="V20" s="302" t="s">
        <v>462</v>
      </c>
      <c r="W20" s="302"/>
      <c r="X20" s="314" t="s">
        <v>97</v>
      </c>
      <c r="Y20" s="315" t="s">
        <v>120</v>
      </c>
      <c r="Z20" s="263"/>
      <c r="AA20" s="283"/>
      <c r="AB20" s="303">
        <v>43160</v>
      </c>
      <c r="AC20" s="304"/>
      <c r="AD20" s="305"/>
      <c r="AE20" s="274" t="s">
        <v>436</v>
      </c>
      <c r="AF20" s="275" t="s">
        <v>509</v>
      </c>
      <c r="AG20" s="276"/>
      <c r="AH20" s="277"/>
      <c r="AI20" s="277"/>
      <c r="AJ20" s="277"/>
      <c r="AK20" s="278"/>
      <c r="AL20" s="276"/>
      <c r="AM20" s="278"/>
      <c r="AN20" s="278"/>
      <c r="AO20" s="306" t="s">
        <v>466</v>
      </c>
      <c r="AP20" s="278" t="s">
        <v>595</v>
      </c>
      <c r="AQ20" s="307" t="s">
        <v>466</v>
      </c>
      <c r="AR20" s="308">
        <v>3200</v>
      </c>
      <c r="AS20" s="283">
        <v>30</v>
      </c>
      <c r="AT20" s="284">
        <v>0</v>
      </c>
      <c r="AU20" s="284">
        <v>0</v>
      </c>
      <c r="AV20" s="283"/>
      <c r="AW20" s="283"/>
      <c r="AX20" s="283"/>
      <c r="AY20" s="283"/>
      <c r="AZ20" s="283"/>
      <c r="BA20" s="285"/>
      <c r="BB20" s="284"/>
      <c r="BC20" s="284"/>
      <c r="BD20" s="284"/>
      <c r="BE20" s="284"/>
      <c r="BF20" s="285"/>
      <c r="BG20" s="284"/>
      <c r="BH20" s="284"/>
      <c r="BI20" s="276">
        <v>0</v>
      </c>
      <c r="BJ20" s="284"/>
      <c r="BK20" s="286">
        <v>0</v>
      </c>
      <c r="BL20" s="286">
        <v>0</v>
      </c>
      <c r="BM20" s="276">
        <v>0</v>
      </c>
      <c r="BN20" s="286">
        <v>0</v>
      </c>
      <c r="BO20" s="276">
        <v>0</v>
      </c>
      <c r="BP20" s="287">
        <v>240</v>
      </c>
      <c r="BQ20" s="286">
        <v>3200</v>
      </c>
      <c r="BR20" s="286">
        <v>113</v>
      </c>
      <c r="BS20" s="288">
        <v>0</v>
      </c>
      <c r="BT20" s="289">
        <v>0</v>
      </c>
      <c r="BU20" s="286">
        <v>0</v>
      </c>
      <c r="BV20" s="286">
        <v>0</v>
      </c>
      <c r="BW20" s="286">
        <v>0</v>
      </c>
      <c r="BX20" s="286"/>
      <c r="BY20" s="286"/>
      <c r="BZ20" s="286"/>
      <c r="CA20" s="286"/>
      <c r="CB20" s="286">
        <v>0</v>
      </c>
      <c r="CC20" s="286">
        <v>0</v>
      </c>
      <c r="CD20" s="286">
        <v>0</v>
      </c>
      <c r="CE20" s="286"/>
      <c r="CF20" s="286">
        <v>0</v>
      </c>
      <c r="CG20" s="286"/>
      <c r="CH20" s="286">
        <v>0</v>
      </c>
      <c r="CI20" s="286"/>
      <c r="CJ20" s="286"/>
      <c r="CK20" s="286"/>
      <c r="CL20" s="286"/>
      <c r="CM20" s="286"/>
      <c r="CN20" s="286"/>
      <c r="CO20" s="286">
        <v>0</v>
      </c>
      <c r="CP20" s="286"/>
      <c r="CQ20" s="286"/>
      <c r="CR20" s="286"/>
      <c r="CS20" s="286"/>
      <c r="CT20" s="286"/>
      <c r="CU20" s="286"/>
      <c r="CV20" s="286">
        <v>0</v>
      </c>
      <c r="CW20" s="286"/>
      <c r="CX20" s="286"/>
      <c r="CY20" s="286"/>
      <c r="CZ20" s="286"/>
      <c r="DA20" s="286"/>
      <c r="DB20" s="286"/>
      <c r="DC20" s="286"/>
      <c r="DD20" s="286"/>
      <c r="DE20" s="286"/>
      <c r="DF20" s="286"/>
      <c r="DG20" s="286"/>
      <c r="DH20" s="286"/>
      <c r="DI20" s="286"/>
      <c r="DJ20" s="286"/>
      <c r="DK20" s="286"/>
      <c r="DL20" s="286"/>
      <c r="DM20" s="286"/>
      <c r="DN20" s="286"/>
      <c r="DO20" s="286"/>
      <c r="DP20" s="286"/>
      <c r="DQ20" s="286"/>
      <c r="DR20" s="286"/>
      <c r="DS20" s="286"/>
      <c r="DT20" s="286"/>
      <c r="DU20" s="286"/>
      <c r="DV20" s="286"/>
      <c r="DW20" s="286"/>
      <c r="DX20" s="286"/>
      <c r="DY20" s="286"/>
      <c r="DZ20" s="189"/>
      <c r="EA20" s="278"/>
      <c r="EB20" s="286"/>
      <c r="EC20" s="286"/>
      <c r="ED20" s="286"/>
      <c r="EE20" s="286"/>
      <c r="EF20" s="286"/>
      <c r="EG20" s="286"/>
      <c r="EH20" s="286"/>
      <c r="EI20" s="286"/>
      <c r="EJ20" s="286"/>
      <c r="EK20" s="286"/>
      <c r="EL20" s="290">
        <v>3313</v>
      </c>
      <c r="EM20" s="290">
        <v>3313</v>
      </c>
      <c r="EN20" s="291">
        <v>0</v>
      </c>
      <c r="EO20" s="291">
        <v>0</v>
      </c>
      <c r="EP20" s="291">
        <v>0</v>
      </c>
      <c r="EQ20" s="291">
        <v>0</v>
      </c>
      <c r="ER20" s="291">
        <v>0</v>
      </c>
      <c r="ES20" s="286">
        <v>430.69</v>
      </c>
      <c r="ET20" s="278">
        <v>62.53</v>
      </c>
      <c r="EU20" s="286">
        <v>0</v>
      </c>
      <c r="EV20" s="286">
        <v>0</v>
      </c>
      <c r="EW20" s="286"/>
      <c r="EX20" s="286"/>
      <c r="EY20" s="286"/>
      <c r="EZ20" s="292">
        <v>115.71</v>
      </c>
      <c r="FA20" s="278">
        <v>0</v>
      </c>
      <c r="FB20" s="278">
        <v>0</v>
      </c>
      <c r="FC20" s="292">
        <v>1325.2</v>
      </c>
      <c r="FD20" s="292"/>
      <c r="FE20" s="292"/>
      <c r="FF20" s="292"/>
      <c r="FG20" s="286"/>
      <c r="FH20" s="292">
        <v>0</v>
      </c>
      <c r="FI20" s="286"/>
      <c r="FJ20" s="286"/>
      <c r="FK20" s="276"/>
      <c r="FL20" s="276"/>
      <c r="FM20" s="286"/>
      <c r="FN20" s="286">
        <v>0</v>
      </c>
      <c r="FO20" s="286">
        <v>0</v>
      </c>
      <c r="FP20" s="286"/>
      <c r="FQ20" s="286">
        <v>1934.13</v>
      </c>
      <c r="FR20" s="293">
        <v>1378.87</v>
      </c>
      <c r="FS20">
        <v>1378.87</v>
      </c>
      <c r="FT20" s="293"/>
      <c r="FU20" s="294">
        <v>1378.87</v>
      </c>
      <c r="FV20" s="294">
        <v>1603.58</v>
      </c>
      <c r="FW20" s="294">
        <v>0</v>
      </c>
      <c r="FX20" s="111">
        <v>298.17</v>
      </c>
      <c r="FY20" s="286">
        <v>0</v>
      </c>
      <c r="GB20" s="2015">
        <f t="shared" si="0"/>
        <v>0</v>
      </c>
      <c r="GC20" s="2015">
        <v>3313</v>
      </c>
      <c r="GE20" s="2015">
        <f t="shared" si="1"/>
        <v>3313</v>
      </c>
    </row>
    <row r="21" spans="1:187">
      <c r="A21" s="109" t="s">
        <v>25</v>
      </c>
      <c r="B21" s="262">
        <v>16</v>
      </c>
      <c r="C21" s="109" t="s">
        <v>451</v>
      </c>
      <c r="D21" s="309" t="s">
        <v>3</v>
      </c>
      <c r="E21" s="310" t="s">
        <v>52</v>
      </c>
      <c r="F21" s="275" t="s">
        <v>516</v>
      </c>
      <c r="G21" s="311">
        <v>28257</v>
      </c>
      <c r="H21" s="275" t="s">
        <v>484</v>
      </c>
      <c r="I21" s="275" t="s">
        <v>454</v>
      </c>
      <c r="J21" s="312" t="s">
        <v>455</v>
      </c>
      <c r="K21" s="313" t="s">
        <v>456</v>
      </c>
      <c r="L21" s="313">
        <v>100002</v>
      </c>
      <c r="M21" s="283" t="s">
        <v>457</v>
      </c>
      <c r="N21" s="299">
        <v>1</v>
      </c>
      <c r="O21" s="275" t="s">
        <v>458</v>
      </c>
      <c r="P21" s="275" t="s">
        <v>459</v>
      </c>
      <c r="Q21" s="300">
        <v>0</v>
      </c>
      <c r="R21" s="275" t="s">
        <v>485</v>
      </c>
      <c r="S21" s="301" t="s">
        <v>486</v>
      </c>
      <c r="T21" s="265" t="s">
        <v>461</v>
      </c>
      <c r="U21" s="265" t="s">
        <v>239</v>
      </c>
      <c r="V21" s="302" t="s">
        <v>462</v>
      </c>
      <c r="W21" s="302"/>
      <c r="X21" s="269" t="s">
        <v>32</v>
      </c>
      <c r="Y21" s="270" t="s">
        <v>54</v>
      </c>
      <c r="Z21" s="263"/>
      <c r="AA21" s="283"/>
      <c r="AB21" s="303">
        <v>43070</v>
      </c>
      <c r="AC21" s="304"/>
      <c r="AD21" s="305"/>
      <c r="AE21" s="274" t="s">
        <v>492</v>
      </c>
      <c r="AF21" s="275" t="s">
        <v>517</v>
      </c>
      <c r="AG21" s="276"/>
      <c r="AH21" s="277"/>
      <c r="AI21" s="277"/>
      <c r="AJ21" s="277"/>
      <c r="AK21" s="278"/>
      <c r="AL21" s="276"/>
      <c r="AM21" s="278"/>
      <c r="AN21" s="278"/>
      <c r="AO21" s="306"/>
      <c r="AP21" s="278" t="s">
        <v>594</v>
      </c>
      <c r="AQ21" s="307" t="s">
        <v>466</v>
      </c>
      <c r="AR21" s="308">
        <v>4000</v>
      </c>
      <c r="AS21" s="283">
        <v>30</v>
      </c>
      <c r="AT21" s="284">
        <v>0</v>
      </c>
      <c r="AU21" s="284">
        <v>0</v>
      </c>
      <c r="AV21" s="283"/>
      <c r="AW21" s="283"/>
      <c r="AX21" s="283"/>
      <c r="AY21" s="283"/>
      <c r="AZ21" s="283"/>
      <c r="BA21" s="285"/>
      <c r="BB21" s="284"/>
      <c r="BC21" s="284"/>
      <c r="BD21" s="284"/>
      <c r="BE21" s="284"/>
      <c r="BF21" s="285"/>
      <c r="BG21" s="284"/>
      <c r="BH21" s="284"/>
      <c r="BI21" s="276">
        <v>5</v>
      </c>
      <c r="BJ21" s="284"/>
      <c r="BK21" s="286">
        <v>0</v>
      </c>
      <c r="BL21" s="286">
        <v>0</v>
      </c>
      <c r="BM21" s="276">
        <v>10</v>
      </c>
      <c r="BN21" s="286">
        <v>0</v>
      </c>
      <c r="BO21" s="276">
        <v>0</v>
      </c>
      <c r="BP21" s="287">
        <v>240</v>
      </c>
      <c r="BQ21" s="286">
        <v>4000.0000000000005</v>
      </c>
      <c r="BR21" s="286">
        <v>113</v>
      </c>
      <c r="BS21" s="288">
        <v>0</v>
      </c>
      <c r="BT21" s="289">
        <v>0</v>
      </c>
      <c r="BU21" s="286">
        <v>0</v>
      </c>
      <c r="BV21" s="286">
        <v>0</v>
      </c>
      <c r="BW21" s="286">
        <v>0</v>
      </c>
      <c r="BX21" s="286"/>
      <c r="BY21" s="286"/>
      <c r="BZ21" s="286"/>
      <c r="CA21" s="286"/>
      <c r="CB21" s="286">
        <v>0</v>
      </c>
      <c r="CC21" s="286">
        <v>0</v>
      </c>
      <c r="CD21" s="286">
        <v>171.375</v>
      </c>
      <c r="CE21" s="286"/>
      <c r="CF21" s="286">
        <v>0</v>
      </c>
      <c r="CG21" s="286"/>
      <c r="CH21" s="286">
        <v>0</v>
      </c>
      <c r="CI21" s="286"/>
      <c r="CJ21" s="286"/>
      <c r="CK21" s="286"/>
      <c r="CL21" s="286"/>
      <c r="CM21" s="286"/>
      <c r="CN21" s="286"/>
      <c r="CO21" s="286">
        <v>342.75</v>
      </c>
      <c r="CP21" s="286"/>
      <c r="CQ21" s="286"/>
      <c r="CR21" s="286"/>
      <c r="CS21" s="286"/>
      <c r="CT21" s="286"/>
      <c r="CU21" s="286"/>
      <c r="CV21" s="286">
        <v>0</v>
      </c>
      <c r="CW21" s="286"/>
      <c r="CX21" s="286"/>
      <c r="CY21" s="286"/>
      <c r="CZ21" s="286"/>
      <c r="DA21" s="286"/>
      <c r="DB21" s="286"/>
      <c r="DC21" s="286"/>
      <c r="DD21" s="286"/>
      <c r="DE21" s="286"/>
      <c r="DF21" s="286"/>
      <c r="DG21" s="286"/>
      <c r="DH21" s="286"/>
      <c r="DI21" s="286"/>
      <c r="DJ21" s="286"/>
      <c r="DK21" s="286"/>
      <c r="DL21" s="286"/>
      <c r="DM21" s="286"/>
      <c r="DN21" s="286"/>
      <c r="DO21" s="286"/>
      <c r="DP21" s="286"/>
      <c r="DQ21" s="286"/>
      <c r="DR21" s="286"/>
      <c r="DS21" s="286"/>
      <c r="DT21" s="286"/>
      <c r="DU21" s="286"/>
      <c r="DV21" s="286"/>
      <c r="DW21" s="286"/>
      <c r="DX21" s="286"/>
      <c r="DY21" s="286"/>
      <c r="DZ21" s="189"/>
      <c r="EA21" s="278"/>
      <c r="EB21" s="286"/>
      <c r="EC21" s="286"/>
      <c r="ED21" s="286"/>
      <c r="EE21" s="286"/>
      <c r="EF21" s="286"/>
      <c r="EG21" s="286"/>
      <c r="EH21" s="286"/>
      <c r="EI21" s="286"/>
      <c r="EJ21" s="286"/>
      <c r="EK21" s="286"/>
      <c r="EL21" s="290">
        <v>4627.125</v>
      </c>
      <c r="EM21" s="290">
        <v>4627.125</v>
      </c>
      <c r="EN21" s="291">
        <v>462.71</v>
      </c>
      <c r="EO21" s="291">
        <v>78.2</v>
      </c>
      <c r="EP21" s="291">
        <v>63.39</v>
      </c>
      <c r="EQ21" s="291">
        <v>0</v>
      </c>
      <c r="ER21" s="291">
        <v>0</v>
      </c>
      <c r="ES21" s="286">
        <v>0</v>
      </c>
      <c r="ET21" s="278">
        <v>181.51999999999998</v>
      </c>
      <c r="EU21" s="286">
        <v>0</v>
      </c>
      <c r="EV21" s="286">
        <v>0</v>
      </c>
      <c r="EW21" s="286"/>
      <c r="EX21" s="286"/>
      <c r="EY21" s="286"/>
      <c r="EZ21" s="292">
        <v>0</v>
      </c>
      <c r="FA21" s="278">
        <v>0</v>
      </c>
      <c r="FB21" s="278">
        <v>0</v>
      </c>
      <c r="FC21" s="292">
        <v>1645.2</v>
      </c>
      <c r="FD21" s="292"/>
      <c r="FE21" s="292"/>
      <c r="FF21" s="292"/>
      <c r="FG21" s="286"/>
      <c r="FH21" s="292">
        <v>0</v>
      </c>
      <c r="FI21" s="286"/>
      <c r="FJ21" s="286"/>
      <c r="FK21" s="276"/>
      <c r="FL21" s="276"/>
      <c r="FM21" s="286"/>
      <c r="FN21" s="286">
        <v>0</v>
      </c>
      <c r="FO21" s="286">
        <v>0</v>
      </c>
      <c r="FP21" s="286"/>
      <c r="FQ21" s="286">
        <v>2431.02</v>
      </c>
      <c r="FR21" s="293">
        <v>2196.11</v>
      </c>
      <c r="FS21">
        <v>2196.11</v>
      </c>
      <c r="FT21" s="293"/>
      <c r="FU21" s="294">
        <v>2196.11</v>
      </c>
      <c r="FV21" s="294">
        <v>1668.93</v>
      </c>
      <c r="FW21" s="294">
        <v>0</v>
      </c>
      <c r="FX21" s="111">
        <v>416.44</v>
      </c>
      <c r="FY21" s="286">
        <v>0</v>
      </c>
      <c r="GB21" s="2015">
        <f t="shared" si="0"/>
        <v>-5.0000000001091394E-3</v>
      </c>
      <c r="GC21" s="2015">
        <v>4627.13</v>
      </c>
      <c r="GE21" s="2015">
        <f t="shared" si="1"/>
        <v>4627.13</v>
      </c>
    </row>
    <row r="22" spans="1:187">
      <c r="A22" s="109" t="s">
        <v>25</v>
      </c>
      <c r="B22" s="262">
        <v>17</v>
      </c>
      <c r="C22" s="109" t="s">
        <v>451</v>
      </c>
      <c r="D22" s="309" t="s">
        <v>3</v>
      </c>
      <c r="E22" s="310" t="s">
        <v>55</v>
      </c>
      <c r="F22" s="275" t="s">
        <v>56</v>
      </c>
      <c r="G22" s="311">
        <v>28453</v>
      </c>
      <c r="H22" s="275" t="s">
        <v>494</v>
      </c>
      <c r="I22" s="275" t="s">
        <v>456</v>
      </c>
      <c r="J22" s="312" t="s">
        <v>455</v>
      </c>
      <c r="K22" s="313" t="s">
        <v>456</v>
      </c>
      <c r="L22" s="313">
        <v>100001</v>
      </c>
      <c r="M22" s="283" t="s">
        <v>470</v>
      </c>
      <c r="N22" s="299">
        <v>1</v>
      </c>
      <c r="O22" s="275" t="s">
        <v>477</v>
      </c>
      <c r="P22" s="275" t="s">
        <v>478</v>
      </c>
      <c r="Q22" s="300">
        <v>1</v>
      </c>
      <c r="R22" s="275" t="s">
        <v>495</v>
      </c>
      <c r="S22" s="301" t="s">
        <v>478</v>
      </c>
      <c r="T22" s="265" t="s">
        <v>461</v>
      </c>
      <c r="U22" s="265" t="s">
        <v>611</v>
      </c>
      <c r="V22" s="302" t="s">
        <v>462</v>
      </c>
      <c r="W22" s="302" t="s">
        <v>463</v>
      </c>
      <c r="X22" s="269" t="s">
        <v>32</v>
      </c>
      <c r="Y22" s="270" t="s">
        <v>57</v>
      </c>
      <c r="Z22" s="263"/>
      <c r="AA22" s="283"/>
      <c r="AB22" s="303">
        <v>43382</v>
      </c>
      <c r="AC22" s="304"/>
      <c r="AD22" s="305"/>
      <c r="AE22" s="274" t="s">
        <v>503</v>
      </c>
      <c r="AF22" s="275" t="s">
        <v>518</v>
      </c>
      <c r="AG22" s="276"/>
      <c r="AH22" s="277"/>
      <c r="AI22" s="277"/>
      <c r="AJ22" s="277"/>
      <c r="AK22" s="278"/>
      <c r="AL22" s="276"/>
      <c r="AM22" s="278"/>
      <c r="AN22" s="278"/>
      <c r="AO22" s="306" t="s">
        <v>466</v>
      </c>
      <c r="AP22" s="278" t="s">
        <v>595</v>
      </c>
      <c r="AQ22" s="307" t="s">
        <v>466</v>
      </c>
      <c r="AR22" s="308">
        <v>8000</v>
      </c>
      <c r="AS22" s="283">
        <v>30</v>
      </c>
      <c r="AT22" s="284">
        <v>0</v>
      </c>
      <c r="AU22" s="284">
        <v>0</v>
      </c>
      <c r="AV22" s="283"/>
      <c r="AW22" s="283"/>
      <c r="AX22" s="283"/>
      <c r="AY22" s="283"/>
      <c r="AZ22" s="283"/>
      <c r="BA22" s="285"/>
      <c r="BB22" s="284"/>
      <c r="BC22" s="284"/>
      <c r="BD22" s="284"/>
      <c r="BE22" s="284"/>
      <c r="BF22" s="285"/>
      <c r="BG22" s="284"/>
      <c r="BH22" s="284"/>
      <c r="BI22" s="276">
        <v>0</v>
      </c>
      <c r="BJ22" s="284"/>
      <c r="BK22" s="286">
        <v>0</v>
      </c>
      <c r="BL22" s="286">
        <v>0</v>
      </c>
      <c r="BM22" s="276">
        <v>0</v>
      </c>
      <c r="BN22" s="286">
        <v>0</v>
      </c>
      <c r="BO22" s="276">
        <v>0</v>
      </c>
      <c r="BP22" s="287">
        <v>240</v>
      </c>
      <c r="BQ22" s="286">
        <v>8000.0000000000009</v>
      </c>
      <c r="BR22" s="286">
        <v>113</v>
      </c>
      <c r="BS22" s="288">
        <v>0</v>
      </c>
      <c r="BT22" s="289">
        <v>0</v>
      </c>
      <c r="BU22" s="286">
        <v>0</v>
      </c>
      <c r="BV22" s="286">
        <v>0</v>
      </c>
      <c r="BW22" s="286">
        <v>0</v>
      </c>
      <c r="BX22" s="286"/>
      <c r="BY22" s="286"/>
      <c r="BZ22" s="286"/>
      <c r="CA22" s="286"/>
      <c r="CB22" s="286">
        <v>0</v>
      </c>
      <c r="CC22" s="286">
        <v>0</v>
      </c>
      <c r="CD22" s="286">
        <v>0</v>
      </c>
      <c r="CE22" s="286"/>
      <c r="CF22" s="286">
        <v>0</v>
      </c>
      <c r="CG22" s="286"/>
      <c r="CH22" s="286">
        <v>9</v>
      </c>
      <c r="CI22" s="286"/>
      <c r="CJ22" s="286"/>
      <c r="CK22" s="286"/>
      <c r="CL22" s="286"/>
      <c r="CM22" s="286"/>
      <c r="CN22" s="286"/>
      <c r="CO22" s="286">
        <v>0</v>
      </c>
      <c r="CP22" s="286"/>
      <c r="CQ22" s="286"/>
      <c r="CR22" s="286"/>
      <c r="CS22" s="286"/>
      <c r="CT22" s="286"/>
      <c r="CU22" s="286"/>
      <c r="CV22" s="286">
        <v>0</v>
      </c>
      <c r="CW22" s="286"/>
      <c r="CX22" s="286"/>
      <c r="CY22" s="286"/>
      <c r="CZ22" s="286"/>
      <c r="DA22" s="286"/>
      <c r="DB22" s="286"/>
      <c r="DC22" s="286"/>
      <c r="DD22" s="286"/>
      <c r="DE22" s="286"/>
      <c r="DF22" s="286"/>
      <c r="DG22" s="286"/>
      <c r="DH22" s="286"/>
      <c r="DI22" s="286"/>
      <c r="DJ22" s="286"/>
      <c r="DK22" s="286"/>
      <c r="DL22" s="286"/>
      <c r="DM22" s="286"/>
      <c r="DN22" s="286"/>
      <c r="DO22" s="286"/>
      <c r="DP22" s="286"/>
      <c r="DQ22" s="286"/>
      <c r="DR22" s="286"/>
      <c r="DS22" s="286"/>
      <c r="DT22" s="286"/>
      <c r="DU22" s="286"/>
      <c r="DV22" s="286"/>
      <c r="DW22" s="286"/>
      <c r="DX22" s="286"/>
      <c r="DY22" s="286"/>
      <c r="DZ22" s="189"/>
      <c r="EA22" s="278"/>
      <c r="EB22" s="286"/>
      <c r="EC22" s="286"/>
      <c r="ED22" s="286"/>
      <c r="EE22" s="286"/>
      <c r="EF22" s="286"/>
      <c r="EG22" s="286"/>
      <c r="EH22" s="286"/>
      <c r="EI22" s="286"/>
      <c r="EJ22" s="286"/>
      <c r="EK22" s="286"/>
      <c r="EL22" s="290">
        <v>8122.0000000000009</v>
      </c>
      <c r="EM22" s="290">
        <v>8122.0000000000009</v>
      </c>
      <c r="EN22" s="291">
        <v>812.2</v>
      </c>
      <c r="EO22" s="291">
        <v>129.94999999999999</v>
      </c>
      <c r="EP22" s="291">
        <v>111.27</v>
      </c>
      <c r="EQ22" s="291">
        <v>0</v>
      </c>
      <c r="ER22" s="291">
        <v>0</v>
      </c>
      <c r="ES22" s="286">
        <v>0</v>
      </c>
      <c r="ET22" s="278">
        <v>768.53</v>
      </c>
      <c r="EU22" s="286">
        <v>0</v>
      </c>
      <c r="EV22" s="286">
        <v>0</v>
      </c>
      <c r="EW22" s="286"/>
      <c r="EX22" s="286"/>
      <c r="EY22" s="286"/>
      <c r="EZ22" s="292">
        <v>115.71</v>
      </c>
      <c r="FA22" s="278">
        <v>116.01</v>
      </c>
      <c r="FB22" s="278">
        <v>22.7</v>
      </c>
      <c r="FC22" s="292">
        <v>3245.2000000000003</v>
      </c>
      <c r="FD22" s="292"/>
      <c r="FE22" s="292"/>
      <c r="FF22" s="292"/>
      <c r="FG22" s="286"/>
      <c r="FH22" s="292">
        <v>0</v>
      </c>
      <c r="FI22" s="286"/>
      <c r="FJ22" s="286"/>
      <c r="FK22" s="276"/>
      <c r="FL22" s="276"/>
      <c r="FM22" s="286"/>
      <c r="FN22" s="286">
        <v>9</v>
      </c>
      <c r="FO22" s="286">
        <v>4</v>
      </c>
      <c r="FP22" s="286"/>
      <c r="FQ22" s="286">
        <v>5334.57</v>
      </c>
      <c r="FR22" s="293">
        <v>2787.43</v>
      </c>
      <c r="FS22">
        <v>2787.43</v>
      </c>
      <c r="FT22" s="293"/>
      <c r="FU22" s="294">
        <v>2787.43</v>
      </c>
      <c r="FV22" s="294">
        <v>2807.28</v>
      </c>
      <c r="FW22" s="294">
        <v>0</v>
      </c>
      <c r="FX22" s="111">
        <v>730.98</v>
      </c>
      <c r="FY22" s="286">
        <v>0</v>
      </c>
      <c r="GB22" s="2015">
        <f t="shared" si="0"/>
        <v>0</v>
      </c>
      <c r="GC22" s="2015">
        <v>8122</v>
      </c>
      <c r="GE22" s="2015">
        <f t="shared" si="1"/>
        <v>8122</v>
      </c>
    </row>
    <row r="23" spans="1:187">
      <c r="A23" s="109" t="s">
        <v>25</v>
      </c>
      <c r="B23" s="262">
        <v>18</v>
      </c>
      <c r="C23" s="109" t="s">
        <v>451</v>
      </c>
      <c r="D23" s="309" t="s">
        <v>3</v>
      </c>
      <c r="E23" s="310" t="s">
        <v>46</v>
      </c>
      <c r="F23" s="275" t="s">
        <v>519</v>
      </c>
      <c r="G23" s="311">
        <v>26321</v>
      </c>
      <c r="H23" s="275" t="s">
        <v>488</v>
      </c>
      <c r="I23" s="275" t="s">
        <v>456</v>
      </c>
      <c r="J23" s="312" t="s">
        <v>455</v>
      </c>
      <c r="K23" s="313" t="s">
        <v>456</v>
      </c>
      <c r="L23" s="313">
        <v>100002</v>
      </c>
      <c r="M23" s="283" t="s">
        <v>457</v>
      </c>
      <c r="N23" s="299">
        <v>0</v>
      </c>
      <c r="O23" s="275" t="s">
        <v>458</v>
      </c>
      <c r="P23" s="275" t="s">
        <v>459</v>
      </c>
      <c r="Q23" s="300">
        <v>0</v>
      </c>
      <c r="R23" s="275" t="s">
        <v>489</v>
      </c>
      <c r="S23" s="301" t="s">
        <v>488</v>
      </c>
      <c r="T23" s="265" t="s">
        <v>461</v>
      </c>
      <c r="U23" s="265" t="s">
        <v>237</v>
      </c>
      <c r="V23" s="302" t="s">
        <v>462</v>
      </c>
      <c r="W23" s="302" t="s">
        <v>463</v>
      </c>
      <c r="X23" s="269" t="s">
        <v>32</v>
      </c>
      <c r="Y23" s="270" t="s">
        <v>48</v>
      </c>
      <c r="Z23" s="263"/>
      <c r="AA23" s="283"/>
      <c r="AB23" s="303">
        <v>42985</v>
      </c>
      <c r="AC23" s="304"/>
      <c r="AD23" s="305"/>
      <c r="AE23" s="274" t="s">
        <v>464</v>
      </c>
      <c r="AF23" s="275" t="s">
        <v>520</v>
      </c>
      <c r="AG23" s="276"/>
      <c r="AH23" s="277"/>
      <c r="AI23" s="277"/>
      <c r="AJ23" s="277"/>
      <c r="AK23" s="278"/>
      <c r="AL23" s="276"/>
      <c r="AM23" s="278"/>
      <c r="AN23" s="278"/>
      <c r="AO23" s="306" t="s">
        <v>466</v>
      </c>
      <c r="AP23" s="278" t="s">
        <v>595</v>
      </c>
      <c r="AQ23" s="307" t="s">
        <v>466</v>
      </c>
      <c r="AR23" s="308">
        <v>11500</v>
      </c>
      <c r="AS23" s="283">
        <v>30</v>
      </c>
      <c r="AT23" s="284">
        <v>0</v>
      </c>
      <c r="AU23" s="284">
        <v>0</v>
      </c>
      <c r="AV23" s="283"/>
      <c r="AW23" s="283"/>
      <c r="AX23" s="283"/>
      <c r="AY23" s="283"/>
      <c r="AZ23" s="283"/>
      <c r="BA23" s="285"/>
      <c r="BB23" s="284"/>
      <c r="BC23" s="284"/>
      <c r="BD23" s="284"/>
      <c r="BE23" s="284"/>
      <c r="BF23" s="285"/>
      <c r="BG23" s="284"/>
      <c r="BH23" s="284"/>
      <c r="BI23" s="276">
        <v>6</v>
      </c>
      <c r="BJ23" s="284"/>
      <c r="BK23" s="286">
        <v>0</v>
      </c>
      <c r="BL23" s="286">
        <v>0</v>
      </c>
      <c r="BM23" s="276">
        <v>0</v>
      </c>
      <c r="BN23" s="286">
        <v>0</v>
      </c>
      <c r="BO23" s="276">
        <v>0</v>
      </c>
      <c r="BP23" s="287">
        <v>240</v>
      </c>
      <c r="BQ23" s="286">
        <v>11500</v>
      </c>
      <c r="BR23" s="286">
        <v>113</v>
      </c>
      <c r="BS23" s="288">
        <v>0</v>
      </c>
      <c r="BT23" s="289">
        <v>0</v>
      </c>
      <c r="BU23" s="286">
        <v>0</v>
      </c>
      <c r="BV23" s="286">
        <v>0</v>
      </c>
      <c r="BW23" s="286">
        <v>0</v>
      </c>
      <c r="BX23" s="286"/>
      <c r="BY23" s="286"/>
      <c r="BZ23" s="286"/>
      <c r="CA23" s="286"/>
      <c r="CB23" s="286">
        <v>0</v>
      </c>
      <c r="CC23" s="286">
        <v>0</v>
      </c>
      <c r="CD23" s="286">
        <v>580.65000000000009</v>
      </c>
      <c r="CE23" s="286"/>
      <c r="CF23" s="286">
        <v>0</v>
      </c>
      <c r="CG23" s="286"/>
      <c r="CH23" s="286">
        <v>0</v>
      </c>
      <c r="CI23" s="286"/>
      <c r="CJ23" s="286"/>
      <c r="CK23" s="286"/>
      <c r="CL23" s="286"/>
      <c r="CM23" s="286"/>
      <c r="CN23" s="286"/>
      <c r="CO23" s="286">
        <v>0</v>
      </c>
      <c r="CP23" s="286"/>
      <c r="CQ23" s="286"/>
      <c r="CR23" s="286"/>
      <c r="CS23" s="286"/>
      <c r="CT23" s="286"/>
      <c r="CU23" s="286"/>
      <c r="CV23" s="286">
        <v>0</v>
      </c>
      <c r="CW23" s="286"/>
      <c r="CX23" s="286"/>
      <c r="CY23" s="286"/>
      <c r="CZ23" s="286"/>
      <c r="DA23" s="286"/>
      <c r="DB23" s="286"/>
      <c r="DC23" s="286"/>
      <c r="DD23" s="286"/>
      <c r="DE23" s="286"/>
      <c r="DF23" s="286"/>
      <c r="DG23" s="286"/>
      <c r="DH23" s="286"/>
      <c r="DI23" s="286"/>
      <c r="DJ23" s="286"/>
      <c r="DK23" s="286"/>
      <c r="DL23" s="286"/>
      <c r="DM23" s="286"/>
      <c r="DN23" s="286"/>
      <c r="DO23" s="286"/>
      <c r="DP23" s="286"/>
      <c r="DQ23" s="286"/>
      <c r="DR23" s="286"/>
      <c r="DS23" s="286"/>
      <c r="DT23" s="286"/>
      <c r="DU23" s="286"/>
      <c r="DV23" s="286"/>
      <c r="DW23" s="286"/>
      <c r="DX23" s="286"/>
      <c r="DY23" s="286"/>
      <c r="DZ23" s="189"/>
      <c r="EA23" s="278"/>
      <c r="EB23" s="286"/>
      <c r="EC23" s="286"/>
      <c r="ED23" s="286"/>
      <c r="EE23" s="286"/>
      <c r="EF23" s="286"/>
      <c r="EG23" s="286"/>
      <c r="EH23" s="286"/>
      <c r="EI23" s="286"/>
      <c r="EJ23" s="286"/>
      <c r="EK23" s="286"/>
      <c r="EL23" s="290">
        <v>12193.65</v>
      </c>
      <c r="EM23" s="290">
        <v>12193.65</v>
      </c>
      <c r="EN23" s="291">
        <v>1219.3699999999999</v>
      </c>
      <c r="EO23" s="291">
        <v>189</v>
      </c>
      <c r="EP23" s="291">
        <v>164.78</v>
      </c>
      <c r="EQ23" s="291">
        <v>0</v>
      </c>
      <c r="ER23" s="291">
        <v>0</v>
      </c>
      <c r="ES23" s="286">
        <v>0</v>
      </c>
      <c r="ET23" s="278">
        <v>1495.3004999999998</v>
      </c>
      <c r="EU23" s="286">
        <v>0</v>
      </c>
      <c r="EV23" s="286">
        <v>0</v>
      </c>
      <c r="EW23" s="286"/>
      <c r="EX23" s="286"/>
      <c r="EY23" s="286"/>
      <c r="EZ23" s="292">
        <v>0</v>
      </c>
      <c r="FA23" s="278">
        <v>0</v>
      </c>
      <c r="FB23" s="278">
        <v>0</v>
      </c>
      <c r="FC23" s="292">
        <v>4645.2</v>
      </c>
      <c r="FD23" s="292"/>
      <c r="FE23" s="292"/>
      <c r="FF23" s="292"/>
      <c r="FG23" s="286"/>
      <c r="FH23" s="292">
        <v>0</v>
      </c>
      <c r="FI23" s="286"/>
      <c r="FJ23" s="286"/>
      <c r="FK23" s="276"/>
      <c r="FL23" s="276"/>
      <c r="FM23" s="286"/>
      <c r="FN23" s="286">
        <v>0</v>
      </c>
      <c r="FO23" s="286">
        <v>0</v>
      </c>
      <c r="FP23" s="286"/>
      <c r="FQ23" s="286">
        <v>7713.65</v>
      </c>
      <c r="FR23" s="293">
        <v>4480</v>
      </c>
      <c r="FS23">
        <v>4480</v>
      </c>
      <c r="FT23" s="293"/>
      <c r="FU23" s="294">
        <v>4480</v>
      </c>
      <c r="FV23" s="294">
        <v>3997.85</v>
      </c>
      <c r="FW23" s="294">
        <v>0</v>
      </c>
      <c r="FX23" s="111">
        <v>1097.43</v>
      </c>
      <c r="FY23" s="286">
        <v>0</v>
      </c>
      <c r="GB23" s="2015">
        <f t="shared" si="0"/>
        <v>0</v>
      </c>
      <c r="GC23" s="2015">
        <v>12193.65</v>
      </c>
      <c r="GE23" s="2015">
        <f t="shared" si="1"/>
        <v>12193.65</v>
      </c>
    </row>
    <row r="24" spans="1:187">
      <c r="A24" s="109" t="s">
        <v>25</v>
      </c>
      <c r="B24" s="262">
        <v>19</v>
      </c>
      <c r="C24" s="109" t="s">
        <v>451</v>
      </c>
      <c r="D24" s="316" t="s">
        <v>3</v>
      </c>
      <c r="E24" s="317" t="s">
        <v>34</v>
      </c>
      <c r="F24" s="275" t="s">
        <v>521</v>
      </c>
      <c r="G24" s="311">
        <v>27152</v>
      </c>
      <c r="H24" s="265" t="s">
        <v>469</v>
      </c>
      <c r="I24" s="265" t="s">
        <v>456</v>
      </c>
      <c r="J24" s="312" t="s">
        <v>455</v>
      </c>
      <c r="K24" s="313" t="s">
        <v>456</v>
      </c>
      <c r="L24" s="313">
        <v>100001</v>
      </c>
      <c r="M24" s="263" t="s">
        <v>470</v>
      </c>
      <c r="N24" s="264">
        <v>1</v>
      </c>
      <c r="O24" s="265" t="s">
        <v>471</v>
      </c>
      <c r="P24" s="265" t="s">
        <v>472</v>
      </c>
      <c r="Q24" s="266">
        <v>1</v>
      </c>
      <c r="R24" s="265" t="s">
        <v>473</v>
      </c>
      <c r="S24" s="267" t="s">
        <v>474</v>
      </c>
      <c r="T24" s="265" t="s">
        <v>461</v>
      </c>
      <c r="U24" s="265" t="s">
        <v>234</v>
      </c>
      <c r="V24" s="268" t="s">
        <v>462</v>
      </c>
      <c r="W24" s="268"/>
      <c r="X24" s="269" t="s">
        <v>32</v>
      </c>
      <c r="Y24" s="270" t="s">
        <v>36</v>
      </c>
      <c r="Z24" s="263"/>
      <c r="AA24" s="263"/>
      <c r="AB24" s="271">
        <v>43003</v>
      </c>
      <c r="AC24" s="272"/>
      <c r="AD24" s="273"/>
      <c r="AE24" s="274" t="s">
        <v>522</v>
      </c>
      <c r="AF24" s="275" t="s">
        <v>523</v>
      </c>
      <c r="AG24" s="276"/>
      <c r="AH24" s="277"/>
      <c r="AI24" s="277"/>
      <c r="AJ24" s="277"/>
      <c r="AK24" s="278"/>
      <c r="AL24" s="276"/>
      <c r="AM24" s="278"/>
      <c r="AN24" s="278"/>
      <c r="AO24" s="279" t="s">
        <v>466</v>
      </c>
      <c r="AP24" s="280" t="s">
        <v>595</v>
      </c>
      <c r="AQ24" s="281" t="s">
        <v>466</v>
      </c>
      <c r="AR24" s="308">
        <v>12000</v>
      </c>
      <c r="AS24" s="283">
        <v>26</v>
      </c>
      <c r="AT24" s="284">
        <v>0</v>
      </c>
      <c r="AU24" s="284">
        <v>4</v>
      </c>
      <c r="AV24" s="283"/>
      <c r="AW24" s="283"/>
      <c r="AX24" s="283"/>
      <c r="AY24" s="283"/>
      <c r="AZ24" s="283"/>
      <c r="BA24" s="285"/>
      <c r="BB24" s="284"/>
      <c r="BC24" s="284"/>
      <c r="BD24" s="284"/>
      <c r="BE24" s="284"/>
      <c r="BF24" s="285"/>
      <c r="BG24" s="284"/>
      <c r="BH24" s="284"/>
      <c r="BI24" s="276">
        <v>0</v>
      </c>
      <c r="BJ24" s="284"/>
      <c r="BK24" s="286">
        <v>0</v>
      </c>
      <c r="BL24" s="286">
        <v>0</v>
      </c>
      <c r="BM24" s="276">
        <v>0</v>
      </c>
      <c r="BN24" s="286">
        <v>0</v>
      </c>
      <c r="BO24" s="276">
        <v>0</v>
      </c>
      <c r="BP24" s="287">
        <v>208</v>
      </c>
      <c r="BQ24" s="286">
        <v>10400</v>
      </c>
      <c r="BR24" s="286">
        <v>113</v>
      </c>
      <c r="BS24" s="288">
        <v>0</v>
      </c>
      <c r="BT24" s="289">
        <v>1615.07</v>
      </c>
      <c r="BU24" s="286">
        <v>0</v>
      </c>
      <c r="BV24" s="286">
        <v>0</v>
      </c>
      <c r="BW24" s="286">
        <v>0</v>
      </c>
      <c r="BX24" s="288"/>
      <c r="BY24" s="286"/>
      <c r="BZ24" s="286"/>
      <c r="CA24" s="286"/>
      <c r="CB24" s="286">
        <v>0</v>
      </c>
      <c r="CC24" s="286">
        <v>0</v>
      </c>
      <c r="CD24" s="286">
        <v>0</v>
      </c>
      <c r="CE24" s="286"/>
      <c r="CF24" s="286">
        <v>0</v>
      </c>
      <c r="CG24" s="286"/>
      <c r="CH24" s="286">
        <v>0</v>
      </c>
      <c r="CI24" s="286"/>
      <c r="CJ24" s="286"/>
      <c r="CK24" s="286"/>
      <c r="CL24" s="286"/>
      <c r="CM24" s="286"/>
      <c r="CN24" s="286"/>
      <c r="CO24" s="286">
        <v>0</v>
      </c>
      <c r="CP24" s="286"/>
      <c r="CQ24" s="286"/>
      <c r="CR24" s="286"/>
      <c r="CS24" s="286"/>
      <c r="CT24" s="286"/>
      <c r="CU24" s="286"/>
      <c r="CV24" s="286">
        <v>0</v>
      </c>
      <c r="CW24" s="286"/>
      <c r="CX24" s="286"/>
      <c r="CY24" s="286"/>
      <c r="CZ24" s="286"/>
      <c r="DA24" s="286"/>
      <c r="DB24" s="286"/>
      <c r="DC24" s="286"/>
      <c r="DD24" s="286"/>
      <c r="DE24" s="286"/>
      <c r="DF24" s="286"/>
      <c r="DG24" s="286"/>
      <c r="DH24" s="286"/>
      <c r="DI24" s="286"/>
      <c r="DJ24" s="286"/>
      <c r="DK24" s="286"/>
      <c r="DL24" s="286"/>
      <c r="DM24" s="286"/>
      <c r="DN24" s="286"/>
      <c r="DO24" s="286"/>
      <c r="DP24" s="286"/>
      <c r="DQ24" s="286"/>
      <c r="DR24" s="286"/>
      <c r="DS24" s="286"/>
      <c r="DT24" s="286"/>
      <c r="DU24" s="286"/>
      <c r="DV24" s="286"/>
      <c r="DW24" s="286"/>
      <c r="DX24" s="286"/>
      <c r="DY24" s="286"/>
      <c r="DZ24" s="189"/>
      <c r="EA24" s="278"/>
      <c r="EB24" s="286"/>
      <c r="EC24" s="286"/>
      <c r="ED24" s="286"/>
      <c r="EE24" s="286"/>
      <c r="EF24" s="286"/>
      <c r="EG24" s="286"/>
      <c r="EH24" s="286"/>
      <c r="EI24" s="286"/>
      <c r="EJ24" s="286"/>
      <c r="EK24" s="286"/>
      <c r="EL24" s="290">
        <v>12128.07</v>
      </c>
      <c r="EM24" s="290">
        <v>12128.07</v>
      </c>
      <c r="EN24" s="291">
        <v>1212.81</v>
      </c>
      <c r="EO24" s="291">
        <v>178.28</v>
      </c>
      <c r="EP24" s="291">
        <v>164.78</v>
      </c>
      <c r="EQ24" s="291">
        <v>0</v>
      </c>
      <c r="ER24" s="291">
        <v>0</v>
      </c>
      <c r="ES24" s="286">
        <v>0</v>
      </c>
      <c r="ET24" s="278">
        <v>1494</v>
      </c>
      <c r="EU24" s="286">
        <v>0</v>
      </c>
      <c r="EV24" s="286">
        <v>0</v>
      </c>
      <c r="EW24" s="286"/>
      <c r="EX24" s="286"/>
      <c r="EY24" s="286"/>
      <c r="EZ24" s="292">
        <v>831.87</v>
      </c>
      <c r="FA24" s="278">
        <v>0</v>
      </c>
      <c r="FB24" s="278">
        <v>52.9</v>
      </c>
      <c r="FC24" s="292">
        <v>4845.2</v>
      </c>
      <c r="FD24" s="292"/>
      <c r="FE24" s="292"/>
      <c r="FF24" s="292"/>
      <c r="FG24" s="286"/>
      <c r="FH24" s="292">
        <v>0</v>
      </c>
      <c r="FI24" s="286"/>
      <c r="FJ24" s="286"/>
      <c r="FK24" s="276"/>
      <c r="FL24" s="276"/>
      <c r="FM24" s="286"/>
      <c r="FN24" s="286">
        <v>0</v>
      </c>
      <c r="FO24" s="286">
        <v>0</v>
      </c>
      <c r="FP24" s="286"/>
      <c r="FQ24" s="286">
        <v>8779.84</v>
      </c>
      <c r="FR24" s="293">
        <v>3348.23</v>
      </c>
      <c r="FS24">
        <v>3348.23</v>
      </c>
      <c r="FT24" s="293"/>
      <c r="FU24" s="294">
        <v>3348.23</v>
      </c>
      <c r="FV24" s="294">
        <v>3252.83</v>
      </c>
      <c r="FW24" s="295">
        <v>0</v>
      </c>
      <c r="FX24" s="111">
        <v>1091.53</v>
      </c>
      <c r="FY24" s="288">
        <v>0</v>
      </c>
      <c r="GB24" s="2015">
        <f t="shared" si="0"/>
        <v>0</v>
      </c>
      <c r="GC24" s="2015">
        <v>12128.07</v>
      </c>
      <c r="GE24" s="2015">
        <f t="shared" si="1"/>
        <v>12128.07</v>
      </c>
    </row>
    <row r="25" spans="1:187">
      <c r="A25" s="109" t="s">
        <v>25</v>
      </c>
      <c r="B25" s="262">
        <v>20</v>
      </c>
      <c r="C25" s="109" t="s">
        <v>451</v>
      </c>
      <c r="D25" s="318" t="s">
        <v>3</v>
      </c>
      <c r="E25" s="319" t="s">
        <v>27</v>
      </c>
      <c r="F25" s="320" t="s">
        <v>524</v>
      </c>
      <c r="G25" s="311">
        <v>25978</v>
      </c>
      <c r="H25" s="321" t="s">
        <v>525</v>
      </c>
      <c r="I25" s="321" t="s">
        <v>456</v>
      </c>
      <c r="J25" s="322" t="s">
        <v>455</v>
      </c>
      <c r="K25" s="323" t="s">
        <v>456</v>
      </c>
      <c r="L25" s="321" t="s">
        <v>526</v>
      </c>
      <c r="M25" s="321" t="s">
        <v>526</v>
      </c>
      <c r="N25" s="321" t="s">
        <v>526</v>
      </c>
      <c r="O25" s="321" t="s">
        <v>526</v>
      </c>
      <c r="P25" s="321" t="s">
        <v>526</v>
      </c>
      <c r="Q25" s="321" t="s">
        <v>526</v>
      </c>
      <c r="R25" s="321" t="s">
        <v>527</v>
      </c>
      <c r="S25" s="324" t="s">
        <v>525</v>
      </c>
      <c r="T25" s="265" t="s">
        <v>528</v>
      </c>
      <c r="U25" s="265" t="s">
        <v>232</v>
      </c>
      <c r="V25" s="268" t="s">
        <v>462</v>
      </c>
      <c r="W25" s="268" t="s">
        <v>529</v>
      </c>
      <c r="X25" s="325" t="s">
        <v>25</v>
      </c>
      <c r="Y25" s="326" t="s">
        <v>29</v>
      </c>
      <c r="Z25" s="263"/>
      <c r="AA25" s="327"/>
      <c r="AB25" s="328">
        <v>43003</v>
      </c>
      <c r="AC25" s="329"/>
      <c r="AD25" s="273"/>
      <c r="AE25" s="274" t="s">
        <v>522</v>
      </c>
      <c r="AF25" s="275" t="s">
        <v>530</v>
      </c>
      <c r="AG25" s="276"/>
      <c r="AH25" s="277"/>
      <c r="AI25" s="330" t="s">
        <v>531</v>
      </c>
      <c r="AJ25" s="331" t="s">
        <v>604</v>
      </c>
      <c r="AK25" s="332"/>
      <c r="AL25" s="333"/>
      <c r="AM25" s="332"/>
      <c r="AN25" s="332"/>
      <c r="AO25" s="334" t="s">
        <v>466</v>
      </c>
      <c r="AP25" s="280" t="s">
        <v>594</v>
      </c>
      <c r="AQ25" s="335" t="s">
        <v>466</v>
      </c>
      <c r="AR25" s="336">
        <v>43869.777463998173</v>
      </c>
      <c r="AS25" s="283">
        <v>30</v>
      </c>
      <c r="AT25" s="284">
        <v>0</v>
      </c>
      <c r="AU25" s="284">
        <v>0</v>
      </c>
      <c r="AV25" s="283"/>
      <c r="AW25" s="283"/>
      <c r="AX25" s="283"/>
      <c r="AY25" s="283"/>
      <c r="AZ25" s="283"/>
      <c r="BA25" s="285"/>
      <c r="BB25" s="284"/>
      <c r="BC25" s="284"/>
      <c r="BD25" s="284"/>
      <c r="BE25" s="284"/>
      <c r="BF25" s="285"/>
      <c r="BG25" s="284"/>
      <c r="BH25" s="284"/>
      <c r="BI25" s="276">
        <v>0</v>
      </c>
      <c r="BJ25" s="284"/>
      <c r="BK25" s="286">
        <v>0</v>
      </c>
      <c r="BL25" s="286">
        <v>0</v>
      </c>
      <c r="BM25" s="276">
        <v>0</v>
      </c>
      <c r="BN25" s="286">
        <v>0</v>
      </c>
      <c r="BO25" s="276">
        <v>0</v>
      </c>
      <c r="BP25" s="287">
        <v>240</v>
      </c>
      <c r="BQ25" s="286">
        <v>43869.777463998173</v>
      </c>
      <c r="BR25" s="286">
        <v>113</v>
      </c>
      <c r="BS25" s="288">
        <v>0</v>
      </c>
      <c r="BT25" s="289">
        <v>0</v>
      </c>
      <c r="BU25" s="286">
        <v>0</v>
      </c>
      <c r="BV25" s="286">
        <v>0</v>
      </c>
      <c r="BW25" s="286">
        <v>0</v>
      </c>
      <c r="BX25" s="288"/>
      <c r="BY25" s="286"/>
      <c r="BZ25" s="286"/>
      <c r="CA25" s="286"/>
      <c r="CB25" s="286">
        <v>0</v>
      </c>
      <c r="CC25" s="286">
        <v>0</v>
      </c>
      <c r="CD25" s="286">
        <v>0</v>
      </c>
      <c r="CE25" s="286"/>
      <c r="CF25" s="286">
        <v>0</v>
      </c>
      <c r="CG25" s="286"/>
      <c r="CH25" s="286">
        <v>0</v>
      </c>
      <c r="CI25" s="286"/>
      <c r="CJ25" s="286"/>
      <c r="CK25" s="286"/>
      <c r="CL25" s="286"/>
      <c r="CM25" s="286"/>
      <c r="CN25" s="286"/>
      <c r="CO25" s="286">
        <v>0</v>
      </c>
      <c r="CP25" s="286"/>
      <c r="CQ25" s="286"/>
      <c r="CR25" s="288"/>
      <c r="CS25" s="288"/>
      <c r="CT25" s="288"/>
      <c r="CU25" s="286"/>
      <c r="CV25" s="286">
        <v>0</v>
      </c>
      <c r="CW25" s="288"/>
      <c r="CX25" s="288">
        <v>7330.4629106663624</v>
      </c>
      <c r="CY25" s="288">
        <v>494.8062464699795</v>
      </c>
      <c r="CZ25" s="288"/>
      <c r="DA25" s="288"/>
      <c r="DB25" s="288"/>
      <c r="DC25" s="286"/>
      <c r="DD25" s="288"/>
      <c r="DE25" s="288"/>
      <c r="DF25" s="286"/>
      <c r="DG25" s="286"/>
      <c r="DH25" s="337"/>
      <c r="DI25" s="286"/>
      <c r="DJ25" s="286"/>
      <c r="DK25" s="286"/>
      <c r="DL25" s="286"/>
      <c r="DM25" s="338"/>
      <c r="DN25" s="286"/>
      <c r="DO25" s="286"/>
      <c r="DP25" s="288"/>
      <c r="DQ25" s="288"/>
      <c r="DR25" s="288"/>
      <c r="DS25" s="288"/>
      <c r="DT25" s="288"/>
      <c r="DU25" s="286"/>
      <c r="DV25" s="288"/>
      <c r="DW25" s="288">
        <v>4276.103364555378</v>
      </c>
      <c r="DX25" s="286"/>
      <c r="DY25" s="286"/>
      <c r="DZ25" s="190"/>
      <c r="EA25" s="280"/>
      <c r="EB25" s="288"/>
      <c r="EC25" s="288"/>
      <c r="ED25" s="288"/>
      <c r="EE25" s="288"/>
      <c r="EF25" s="288"/>
      <c r="EG25" s="288"/>
      <c r="EH25" s="288"/>
      <c r="EI25" s="288"/>
      <c r="EJ25" s="288"/>
      <c r="EK25" s="288"/>
      <c r="EL25" s="290">
        <v>43982.777463998173</v>
      </c>
      <c r="EM25" s="290">
        <v>56084.149985689888</v>
      </c>
      <c r="EN25" s="291">
        <v>4398.28</v>
      </c>
      <c r="EO25" s="291">
        <v>646.54999999999995</v>
      </c>
      <c r="EP25" s="291">
        <v>164.78</v>
      </c>
      <c r="EQ25" s="339">
        <v>0</v>
      </c>
      <c r="ER25" s="339">
        <v>0</v>
      </c>
      <c r="ES25" s="286">
        <v>0</v>
      </c>
      <c r="ET25" s="278">
        <v>11730.54</v>
      </c>
      <c r="EU25" s="286">
        <v>0</v>
      </c>
      <c r="EV25" s="286">
        <v>0</v>
      </c>
      <c r="EW25" s="288"/>
      <c r="EX25" s="288"/>
      <c r="EY25" s="286"/>
      <c r="EZ25" s="292">
        <v>0</v>
      </c>
      <c r="FA25" s="278">
        <v>0</v>
      </c>
      <c r="FB25" s="278">
        <v>699.63</v>
      </c>
      <c r="FC25" s="292">
        <v>22585.97311399454</v>
      </c>
      <c r="FD25" s="292"/>
      <c r="FE25" s="292"/>
      <c r="FF25" s="292"/>
      <c r="FG25" s="286"/>
      <c r="FH25" s="292">
        <v>0</v>
      </c>
      <c r="FI25" s="286"/>
      <c r="FJ25" s="286"/>
      <c r="FK25" s="276"/>
      <c r="FL25" s="337"/>
      <c r="FM25" s="286"/>
      <c r="FN25" s="286">
        <v>0</v>
      </c>
      <c r="FO25" s="286">
        <v>0</v>
      </c>
      <c r="FP25" s="286"/>
      <c r="FQ25" s="286">
        <v>40225.75</v>
      </c>
      <c r="FR25" s="293">
        <v>15858.4</v>
      </c>
      <c r="FS25">
        <v>15858.4</v>
      </c>
      <c r="FT25" s="293">
        <v>4253.8626609442053</v>
      </c>
      <c r="FU25" s="340">
        <v>15858.4</v>
      </c>
      <c r="FV25" s="294">
        <v>15606.52</v>
      </c>
      <c r="FW25" s="295">
        <v>0</v>
      </c>
      <c r="FX25" s="111">
        <v>3958.45</v>
      </c>
      <c r="FY25" s="288">
        <v>0</v>
      </c>
      <c r="GB25" s="2015">
        <f t="shared" si="0"/>
        <v>-2.5360018262290396E-3</v>
      </c>
      <c r="GC25" s="2015">
        <v>43982.78</v>
      </c>
      <c r="GE25" s="2015">
        <f t="shared" si="1"/>
        <v>51313.242910666362</v>
      </c>
    </row>
    <row r="26" spans="1:187">
      <c r="A26" s="109" t="s">
        <v>25</v>
      </c>
      <c r="B26" s="262">
        <v>21</v>
      </c>
      <c r="C26" s="109" t="s">
        <v>451</v>
      </c>
      <c r="D26" s="309" t="s">
        <v>3</v>
      </c>
      <c r="E26" s="310" t="s">
        <v>86</v>
      </c>
      <c r="F26" s="275" t="s">
        <v>87</v>
      </c>
      <c r="G26" s="311">
        <v>30917</v>
      </c>
      <c r="H26" s="275" t="s">
        <v>453</v>
      </c>
      <c r="I26" s="275" t="s">
        <v>506</v>
      </c>
      <c r="J26" s="312" t="s">
        <v>507</v>
      </c>
      <c r="K26" s="313" t="s">
        <v>508</v>
      </c>
      <c r="L26" s="313">
        <v>100002</v>
      </c>
      <c r="M26" s="283" t="s">
        <v>457</v>
      </c>
      <c r="N26" s="299">
        <v>1</v>
      </c>
      <c r="O26" s="275" t="s">
        <v>458</v>
      </c>
      <c r="P26" s="275" t="s">
        <v>459</v>
      </c>
      <c r="Q26" s="300">
        <v>1</v>
      </c>
      <c r="R26" s="275" t="s">
        <v>460</v>
      </c>
      <c r="S26" s="301" t="s">
        <v>453</v>
      </c>
      <c r="T26" s="265" t="s">
        <v>461</v>
      </c>
      <c r="U26" s="265" t="s">
        <v>249</v>
      </c>
      <c r="V26" s="302" t="s">
        <v>462</v>
      </c>
      <c r="W26" s="302"/>
      <c r="X26" s="269" t="s">
        <v>32</v>
      </c>
      <c r="Y26" s="270" t="s">
        <v>85</v>
      </c>
      <c r="Z26" s="263"/>
      <c r="AA26" s="283"/>
      <c r="AB26" s="303">
        <v>43222</v>
      </c>
      <c r="AC26" s="304"/>
      <c r="AD26" s="305"/>
      <c r="AE26" s="274" t="s">
        <v>464</v>
      </c>
      <c r="AF26" s="275" t="s">
        <v>532</v>
      </c>
      <c r="AG26" s="276"/>
      <c r="AH26" s="277"/>
      <c r="AI26" s="277"/>
      <c r="AJ26" s="277"/>
      <c r="AK26" s="278"/>
      <c r="AL26" s="276"/>
      <c r="AM26" s="278"/>
      <c r="AN26" s="278"/>
      <c r="AO26" s="306" t="s">
        <v>466</v>
      </c>
      <c r="AP26" s="278" t="s">
        <v>594</v>
      </c>
      <c r="AQ26" s="307" t="s">
        <v>467</v>
      </c>
      <c r="AR26" s="308">
        <v>3000</v>
      </c>
      <c r="AS26" s="283">
        <v>30</v>
      </c>
      <c r="AT26" s="284">
        <v>0</v>
      </c>
      <c r="AU26" s="284">
        <v>0</v>
      </c>
      <c r="AV26" s="283"/>
      <c r="AW26" s="283"/>
      <c r="AX26" s="283"/>
      <c r="AY26" s="283"/>
      <c r="AZ26" s="283"/>
      <c r="BA26" s="285"/>
      <c r="BB26" s="284"/>
      <c r="BC26" s="284"/>
      <c r="BD26" s="284"/>
      <c r="BE26" s="284"/>
      <c r="BF26" s="285"/>
      <c r="BG26" s="284"/>
      <c r="BH26" s="284"/>
      <c r="BI26" s="276">
        <v>8</v>
      </c>
      <c r="BJ26" s="284"/>
      <c r="BK26" s="286">
        <v>0</v>
      </c>
      <c r="BL26" s="286">
        <v>0</v>
      </c>
      <c r="BM26" s="276">
        <v>8</v>
      </c>
      <c r="BN26" s="286">
        <v>0</v>
      </c>
      <c r="BO26" s="276">
        <v>0</v>
      </c>
      <c r="BP26" s="287">
        <v>240</v>
      </c>
      <c r="BQ26" s="286">
        <v>3000</v>
      </c>
      <c r="BR26" s="286">
        <v>0</v>
      </c>
      <c r="BS26" s="288">
        <v>0</v>
      </c>
      <c r="BT26" s="289">
        <v>0</v>
      </c>
      <c r="BU26" s="286">
        <v>0</v>
      </c>
      <c r="BV26" s="286">
        <v>0</v>
      </c>
      <c r="BW26" s="286">
        <v>0</v>
      </c>
      <c r="BX26" s="286"/>
      <c r="BY26" s="286"/>
      <c r="BZ26" s="286"/>
      <c r="CA26" s="286"/>
      <c r="CB26" s="286">
        <v>0</v>
      </c>
      <c r="CC26" s="286">
        <v>0</v>
      </c>
      <c r="CD26" s="286">
        <v>200</v>
      </c>
      <c r="CE26" s="286"/>
      <c r="CF26" s="286">
        <v>0</v>
      </c>
      <c r="CG26" s="286"/>
      <c r="CH26" s="286">
        <v>0</v>
      </c>
      <c r="CI26" s="286"/>
      <c r="CJ26" s="286"/>
      <c r="CK26" s="286"/>
      <c r="CL26" s="286"/>
      <c r="CM26" s="286"/>
      <c r="CN26" s="286"/>
      <c r="CO26" s="286">
        <v>200</v>
      </c>
      <c r="CP26" s="286"/>
      <c r="CQ26" s="286"/>
      <c r="CR26" s="286"/>
      <c r="CS26" s="286"/>
      <c r="CT26" s="286"/>
      <c r="CU26" s="286"/>
      <c r="CV26" s="286">
        <v>0</v>
      </c>
      <c r="CW26" s="286"/>
      <c r="CX26" s="286"/>
      <c r="CY26" s="286"/>
      <c r="CZ26" s="286"/>
      <c r="DA26" s="286"/>
      <c r="DB26" s="286"/>
      <c r="DC26" s="286"/>
      <c r="DD26" s="286"/>
      <c r="DE26" s="286"/>
      <c r="DF26" s="286"/>
      <c r="DG26" s="286"/>
      <c r="DH26" s="286"/>
      <c r="DI26" s="286"/>
      <c r="DJ26" s="286"/>
      <c r="DK26" s="286"/>
      <c r="DL26" s="286"/>
      <c r="DM26" s="286"/>
      <c r="DN26" s="286"/>
      <c r="DO26" s="286"/>
      <c r="DP26" s="286"/>
      <c r="DQ26" s="286"/>
      <c r="DR26" s="286"/>
      <c r="DS26" s="286"/>
      <c r="DT26" s="286"/>
      <c r="DU26" s="286"/>
      <c r="DV26" s="286"/>
      <c r="DW26" s="286"/>
      <c r="DX26" s="286"/>
      <c r="DY26" s="286"/>
      <c r="DZ26" s="189"/>
      <c r="EA26" s="278"/>
      <c r="EB26" s="286"/>
      <c r="EC26" s="286"/>
      <c r="ED26" s="286"/>
      <c r="EE26" s="286"/>
      <c r="EF26" s="286"/>
      <c r="EG26" s="286"/>
      <c r="EH26" s="286"/>
      <c r="EI26" s="286"/>
      <c r="EJ26" s="286"/>
      <c r="EK26" s="286"/>
      <c r="EL26" s="290">
        <v>3400</v>
      </c>
      <c r="EM26" s="290">
        <v>3400</v>
      </c>
      <c r="EN26" s="291">
        <v>340</v>
      </c>
      <c r="EO26" s="291">
        <v>52.7</v>
      </c>
      <c r="EP26" s="291">
        <v>46.58</v>
      </c>
      <c r="EQ26" s="291">
        <v>0</v>
      </c>
      <c r="ER26" s="291">
        <v>0</v>
      </c>
      <c r="ES26" s="286">
        <v>0</v>
      </c>
      <c r="ET26" s="278">
        <v>65.97999999999999</v>
      </c>
      <c r="EU26" s="286">
        <v>0</v>
      </c>
      <c r="EV26" s="286">
        <v>0</v>
      </c>
      <c r="EW26" s="286"/>
      <c r="EX26" s="286"/>
      <c r="EY26" s="286"/>
      <c r="EZ26" s="292">
        <v>0</v>
      </c>
      <c r="FA26" s="278">
        <v>0</v>
      </c>
      <c r="FB26" s="278">
        <v>0</v>
      </c>
      <c r="FC26" s="292">
        <v>1200</v>
      </c>
      <c r="FD26" s="292"/>
      <c r="FE26" s="292"/>
      <c r="FF26" s="292"/>
      <c r="FG26" s="286"/>
      <c r="FH26" s="292">
        <v>0</v>
      </c>
      <c r="FI26" s="286"/>
      <c r="FJ26" s="286"/>
      <c r="FK26" s="276"/>
      <c r="FL26" s="276"/>
      <c r="FM26" s="286"/>
      <c r="FN26" s="286">
        <v>0</v>
      </c>
      <c r="FO26" s="286">
        <v>0</v>
      </c>
      <c r="FP26" s="286"/>
      <c r="FQ26" s="286">
        <v>1705.26</v>
      </c>
      <c r="FR26" s="293">
        <v>1694.74</v>
      </c>
      <c r="FS26">
        <v>1694.74</v>
      </c>
      <c r="FT26" s="293"/>
      <c r="FU26" s="294">
        <v>1694.74</v>
      </c>
      <c r="FV26" s="294">
        <v>1209.42</v>
      </c>
      <c r="FW26" s="294">
        <v>0</v>
      </c>
      <c r="FX26" s="111">
        <v>306</v>
      </c>
      <c r="FY26" s="286">
        <v>0</v>
      </c>
      <c r="GB26" s="2015">
        <f t="shared" si="0"/>
        <v>0</v>
      </c>
      <c r="GC26" s="2015">
        <v>3400</v>
      </c>
      <c r="GE26" s="2015">
        <f t="shared" si="1"/>
        <v>3400</v>
      </c>
    </row>
    <row r="27" spans="1:187">
      <c r="A27" s="109" t="s">
        <v>25</v>
      </c>
      <c r="B27" s="262">
        <v>22</v>
      </c>
      <c r="C27" s="109" t="s">
        <v>451</v>
      </c>
      <c r="D27" s="309" t="s">
        <v>3</v>
      </c>
      <c r="E27" s="310" t="s">
        <v>111</v>
      </c>
      <c r="F27" s="275" t="s">
        <v>112</v>
      </c>
      <c r="G27" s="311">
        <v>33862</v>
      </c>
      <c r="H27" s="275" t="s">
        <v>453</v>
      </c>
      <c r="I27" s="275" t="s">
        <v>454</v>
      </c>
      <c r="J27" s="312" t="s">
        <v>455</v>
      </c>
      <c r="K27" s="313" t="s">
        <v>456</v>
      </c>
      <c r="L27" s="313">
        <v>100002</v>
      </c>
      <c r="M27" s="283" t="s">
        <v>457</v>
      </c>
      <c r="N27" s="299">
        <v>1</v>
      </c>
      <c r="O27" s="275" t="s">
        <v>458</v>
      </c>
      <c r="P27" s="275" t="s">
        <v>459</v>
      </c>
      <c r="Q27" s="300">
        <v>1</v>
      </c>
      <c r="R27" s="275" t="s">
        <v>460</v>
      </c>
      <c r="S27" s="301" t="s">
        <v>453</v>
      </c>
      <c r="T27" s="265" t="s">
        <v>461</v>
      </c>
      <c r="U27" s="265" t="s">
        <v>260</v>
      </c>
      <c r="V27" s="302" t="s">
        <v>462</v>
      </c>
      <c r="W27" s="302"/>
      <c r="X27" s="269" t="s">
        <v>32</v>
      </c>
      <c r="Y27" s="270" t="s">
        <v>113</v>
      </c>
      <c r="Z27" s="263"/>
      <c r="AA27" s="283"/>
      <c r="AB27" s="303">
        <v>43206</v>
      </c>
      <c r="AC27" s="304"/>
      <c r="AD27" s="305"/>
      <c r="AE27" s="274" t="s">
        <v>533</v>
      </c>
      <c r="AF27" s="275" t="s">
        <v>534</v>
      </c>
      <c r="AG27" s="276"/>
      <c r="AH27" s="277"/>
      <c r="AI27" s="277"/>
      <c r="AJ27" s="277"/>
      <c r="AK27" s="278"/>
      <c r="AL27" s="276"/>
      <c r="AM27" s="278"/>
      <c r="AN27" s="278"/>
      <c r="AO27" s="306" t="s">
        <v>467</v>
      </c>
      <c r="AP27" s="278" t="s">
        <v>594</v>
      </c>
      <c r="AQ27" s="307" t="s">
        <v>467</v>
      </c>
      <c r="AR27" s="308">
        <v>3500</v>
      </c>
      <c r="AS27" s="283">
        <v>30</v>
      </c>
      <c r="AT27" s="284">
        <v>0</v>
      </c>
      <c r="AU27" s="284">
        <v>0</v>
      </c>
      <c r="AV27" s="283"/>
      <c r="AW27" s="283"/>
      <c r="AX27" s="283"/>
      <c r="AY27" s="283"/>
      <c r="AZ27" s="283"/>
      <c r="BA27" s="285"/>
      <c r="BB27" s="284"/>
      <c r="BC27" s="284"/>
      <c r="BD27" s="284"/>
      <c r="BE27" s="284"/>
      <c r="BF27" s="285"/>
      <c r="BG27" s="284"/>
      <c r="BH27" s="284"/>
      <c r="BI27" s="276">
        <v>8</v>
      </c>
      <c r="BJ27" s="284"/>
      <c r="BK27" s="286">
        <v>0</v>
      </c>
      <c r="BL27" s="286">
        <v>0</v>
      </c>
      <c r="BM27" s="276">
        <v>8</v>
      </c>
      <c r="BN27" s="286">
        <v>0</v>
      </c>
      <c r="BO27" s="276">
        <v>0</v>
      </c>
      <c r="BP27" s="287">
        <v>240</v>
      </c>
      <c r="BQ27" s="286">
        <v>3500</v>
      </c>
      <c r="BR27" s="286">
        <v>0</v>
      </c>
      <c r="BS27" s="288">
        <v>0</v>
      </c>
      <c r="BT27" s="289">
        <v>0</v>
      </c>
      <c r="BU27" s="286">
        <v>0</v>
      </c>
      <c r="BV27" s="286">
        <v>0</v>
      </c>
      <c r="BW27" s="286">
        <v>0</v>
      </c>
      <c r="BX27" s="286"/>
      <c r="BY27" s="286"/>
      <c r="BZ27" s="286"/>
      <c r="CA27" s="286"/>
      <c r="CB27" s="286">
        <v>0</v>
      </c>
      <c r="CC27" s="286">
        <v>0</v>
      </c>
      <c r="CD27" s="286">
        <v>233.33333333333334</v>
      </c>
      <c r="CE27" s="286"/>
      <c r="CF27" s="286">
        <v>0</v>
      </c>
      <c r="CG27" s="286"/>
      <c r="CH27" s="286">
        <v>0</v>
      </c>
      <c r="CI27" s="286"/>
      <c r="CJ27" s="286"/>
      <c r="CK27" s="286"/>
      <c r="CL27" s="286"/>
      <c r="CM27" s="286"/>
      <c r="CN27" s="286"/>
      <c r="CO27" s="286">
        <v>233.33333333333334</v>
      </c>
      <c r="CP27" s="286"/>
      <c r="CQ27" s="286"/>
      <c r="CR27" s="286"/>
      <c r="CS27" s="286"/>
      <c r="CT27" s="286"/>
      <c r="CU27" s="286"/>
      <c r="CV27" s="286">
        <v>0</v>
      </c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189"/>
      <c r="EA27" s="278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90">
        <v>3966.666666666667</v>
      </c>
      <c r="EM27" s="290">
        <v>3966.666666666667</v>
      </c>
      <c r="EN27" s="291">
        <v>396.67</v>
      </c>
      <c r="EO27" s="291">
        <v>0</v>
      </c>
      <c r="EP27" s="291">
        <v>54.34</v>
      </c>
      <c r="EQ27" s="291">
        <v>0</v>
      </c>
      <c r="ER27" s="291">
        <v>0</v>
      </c>
      <c r="ES27" s="286">
        <v>0</v>
      </c>
      <c r="ET27" s="278">
        <v>119.66333333333333</v>
      </c>
      <c r="EU27" s="286">
        <v>0</v>
      </c>
      <c r="EV27" s="286">
        <v>0</v>
      </c>
      <c r="EW27" s="286"/>
      <c r="EX27" s="286"/>
      <c r="EY27" s="286"/>
      <c r="EZ27" s="292">
        <v>0</v>
      </c>
      <c r="FA27" s="278">
        <v>0</v>
      </c>
      <c r="FB27" s="278">
        <v>0</v>
      </c>
      <c r="FC27" s="292">
        <v>1400</v>
      </c>
      <c r="FD27" s="292"/>
      <c r="FE27" s="292"/>
      <c r="FF27" s="292"/>
      <c r="FG27" s="286"/>
      <c r="FH27" s="292">
        <v>0</v>
      </c>
      <c r="FI27" s="286"/>
      <c r="FJ27" s="286"/>
      <c r="FK27" s="276"/>
      <c r="FL27" s="276"/>
      <c r="FM27" s="286"/>
      <c r="FN27" s="286">
        <v>0</v>
      </c>
      <c r="FO27" s="286">
        <v>0</v>
      </c>
      <c r="FP27" s="286"/>
      <c r="FQ27" s="286">
        <v>1970.67</v>
      </c>
      <c r="FR27" s="293">
        <v>1996</v>
      </c>
      <c r="FS27">
        <v>1996</v>
      </c>
      <c r="FT27" s="293"/>
      <c r="FU27" s="294">
        <v>1996</v>
      </c>
      <c r="FV27" s="294">
        <v>1631.42</v>
      </c>
      <c r="FW27" s="294">
        <v>0</v>
      </c>
      <c r="FX27" s="111">
        <v>357</v>
      </c>
      <c r="FY27" s="286">
        <v>0</v>
      </c>
      <c r="GB27" s="2015">
        <f t="shared" si="0"/>
        <v>6.6666666671153507E-3</v>
      </c>
      <c r="GC27" s="2015">
        <v>3966.66</v>
      </c>
      <c r="GE27" s="2015">
        <f t="shared" si="1"/>
        <v>3966.66</v>
      </c>
    </row>
    <row r="28" spans="1:187">
      <c r="A28" s="109" t="s">
        <v>25</v>
      </c>
      <c r="B28" s="262">
        <v>23</v>
      </c>
      <c r="C28" s="109" t="s">
        <v>451</v>
      </c>
      <c r="D28" s="309" t="s">
        <v>3</v>
      </c>
      <c r="E28" s="310" t="s">
        <v>167</v>
      </c>
      <c r="F28" s="275" t="s">
        <v>168</v>
      </c>
      <c r="G28" s="311">
        <v>34503</v>
      </c>
      <c r="H28" s="275" t="s">
        <v>469</v>
      </c>
      <c r="I28" s="275" t="s">
        <v>456</v>
      </c>
      <c r="J28" s="312" t="s">
        <v>455</v>
      </c>
      <c r="K28" s="313" t="s">
        <v>456</v>
      </c>
      <c r="L28" s="313">
        <v>100001</v>
      </c>
      <c r="M28" s="283" t="s">
        <v>470</v>
      </c>
      <c r="N28" s="299">
        <v>1</v>
      </c>
      <c r="O28" s="275" t="s">
        <v>471</v>
      </c>
      <c r="P28" s="275" t="s">
        <v>472</v>
      </c>
      <c r="Q28" s="300">
        <v>1</v>
      </c>
      <c r="R28" s="275" t="s">
        <v>473</v>
      </c>
      <c r="S28" s="301" t="s">
        <v>474</v>
      </c>
      <c r="T28" s="265" t="s">
        <v>461</v>
      </c>
      <c r="U28" s="265" t="s">
        <v>272</v>
      </c>
      <c r="V28" s="302" t="s">
        <v>462</v>
      </c>
      <c r="W28" s="302"/>
      <c r="X28" s="269" t="s">
        <v>32</v>
      </c>
      <c r="Y28" s="270" t="s">
        <v>166</v>
      </c>
      <c r="Z28" s="263"/>
      <c r="AA28" s="283"/>
      <c r="AB28" s="303">
        <v>43497</v>
      </c>
      <c r="AC28" s="304"/>
      <c r="AD28" s="305"/>
      <c r="AE28" s="274" t="s">
        <v>481</v>
      </c>
      <c r="AF28" s="275" t="s">
        <v>535</v>
      </c>
      <c r="AG28" s="276"/>
      <c r="AH28" s="277"/>
      <c r="AI28" s="277"/>
      <c r="AJ28" s="277"/>
      <c r="AK28" s="278"/>
      <c r="AL28" s="276"/>
      <c r="AM28" s="278"/>
      <c r="AN28" s="278"/>
      <c r="AO28" s="306" t="s">
        <v>466</v>
      </c>
      <c r="AP28" s="278" t="s">
        <v>595</v>
      </c>
      <c r="AQ28" s="307" t="s">
        <v>467</v>
      </c>
      <c r="AR28" s="308">
        <v>5000</v>
      </c>
      <c r="AS28" s="283">
        <v>30</v>
      </c>
      <c r="AT28" s="284">
        <v>0</v>
      </c>
      <c r="AU28" s="284">
        <v>0</v>
      </c>
      <c r="AV28" s="283"/>
      <c r="AW28" s="283"/>
      <c r="AX28" s="283"/>
      <c r="AY28" s="283"/>
      <c r="AZ28" s="283"/>
      <c r="BA28" s="285"/>
      <c r="BB28" s="284"/>
      <c r="BC28" s="284"/>
      <c r="BD28" s="284"/>
      <c r="BE28" s="284"/>
      <c r="BF28" s="285"/>
      <c r="BG28" s="284"/>
      <c r="BH28" s="284"/>
      <c r="BI28" s="276">
        <v>3</v>
      </c>
      <c r="BJ28" s="284"/>
      <c r="BK28" s="286">
        <v>0</v>
      </c>
      <c r="BL28" s="286">
        <v>0</v>
      </c>
      <c r="BM28" s="276">
        <v>5</v>
      </c>
      <c r="BN28" s="286">
        <v>0</v>
      </c>
      <c r="BO28" s="276">
        <v>0</v>
      </c>
      <c r="BP28" s="287">
        <v>240</v>
      </c>
      <c r="BQ28" s="286">
        <v>5000</v>
      </c>
      <c r="BR28" s="286">
        <v>0</v>
      </c>
      <c r="BS28" s="288">
        <v>0</v>
      </c>
      <c r="BT28" s="289">
        <v>0</v>
      </c>
      <c r="BU28" s="286">
        <v>0</v>
      </c>
      <c r="BV28" s="286">
        <v>0</v>
      </c>
      <c r="BW28" s="286">
        <v>0</v>
      </c>
      <c r="BX28" s="286"/>
      <c r="BY28" s="286"/>
      <c r="BZ28" s="286"/>
      <c r="CA28" s="286"/>
      <c r="CB28" s="286">
        <v>0</v>
      </c>
      <c r="CC28" s="286">
        <v>0</v>
      </c>
      <c r="CD28" s="286">
        <v>125</v>
      </c>
      <c r="CE28" s="286"/>
      <c r="CF28" s="286">
        <v>0</v>
      </c>
      <c r="CG28" s="286"/>
      <c r="CH28" s="286">
        <v>0</v>
      </c>
      <c r="CI28" s="286"/>
      <c r="CJ28" s="286"/>
      <c r="CK28" s="286"/>
      <c r="CL28" s="286"/>
      <c r="CM28" s="286"/>
      <c r="CN28" s="286"/>
      <c r="CO28" s="286">
        <v>208.33333333333331</v>
      </c>
      <c r="CP28" s="286"/>
      <c r="CQ28" s="286"/>
      <c r="CR28" s="286"/>
      <c r="CS28" s="286"/>
      <c r="CT28" s="286"/>
      <c r="CU28" s="286"/>
      <c r="CV28" s="286">
        <v>0</v>
      </c>
      <c r="CW28" s="286"/>
      <c r="CX28" s="286"/>
      <c r="CY28" s="286"/>
      <c r="CZ28" s="286"/>
      <c r="DA28" s="286"/>
      <c r="DB28" s="286"/>
      <c r="DC28" s="286"/>
      <c r="DD28" s="286"/>
      <c r="DE28" s="286"/>
      <c r="DF28" s="286"/>
      <c r="DG28" s="286"/>
      <c r="DH28" s="286"/>
      <c r="DI28" s="286"/>
      <c r="DJ28" s="286"/>
      <c r="DK28" s="286"/>
      <c r="DL28" s="286"/>
      <c r="DM28" s="286"/>
      <c r="DN28" s="286"/>
      <c r="DO28" s="286"/>
      <c r="DP28" s="286"/>
      <c r="DQ28" s="286"/>
      <c r="DR28" s="286"/>
      <c r="DS28" s="286"/>
      <c r="DT28" s="286"/>
      <c r="DU28" s="286"/>
      <c r="DV28" s="286"/>
      <c r="DW28" s="286"/>
      <c r="DX28" s="286"/>
      <c r="DY28" s="286"/>
      <c r="DZ28" s="189"/>
      <c r="EA28" s="278"/>
      <c r="EB28" s="286"/>
      <c r="EC28" s="286"/>
      <c r="ED28" s="286"/>
      <c r="EE28" s="286"/>
      <c r="EF28" s="286"/>
      <c r="EG28" s="286"/>
      <c r="EH28" s="286"/>
      <c r="EI28" s="286"/>
      <c r="EJ28" s="286"/>
      <c r="EK28" s="286"/>
      <c r="EL28" s="290">
        <v>5333.333333333333</v>
      </c>
      <c r="EM28" s="290">
        <v>5333.333333333333</v>
      </c>
      <c r="EN28" s="291">
        <v>533.33000000000004</v>
      </c>
      <c r="EO28" s="291">
        <v>0</v>
      </c>
      <c r="EP28" s="291">
        <v>73.069999999999993</v>
      </c>
      <c r="EQ28" s="291">
        <v>0</v>
      </c>
      <c r="ER28" s="291">
        <v>0</v>
      </c>
      <c r="ES28" s="286">
        <v>0</v>
      </c>
      <c r="ET28" s="278">
        <v>301.92666666666668</v>
      </c>
      <c r="EU28" s="286">
        <v>0</v>
      </c>
      <c r="EV28" s="286">
        <v>0</v>
      </c>
      <c r="EW28" s="286"/>
      <c r="EX28" s="286"/>
      <c r="EY28" s="286"/>
      <c r="EZ28" s="292">
        <v>0</v>
      </c>
      <c r="FA28" s="278">
        <v>0</v>
      </c>
      <c r="FB28" s="278">
        <v>0</v>
      </c>
      <c r="FC28" s="292">
        <v>2000</v>
      </c>
      <c r="FD28" s="292"/>
      <c r="FE28" s="292"/>
      <c r="FF28" s="292"/>
      <c r="FG28" s="286"/>
      <c r="FH28" s="292">
        <v>0</v>
      </c>
      <c r="FI28" s="286"/>
      <c r="FJ28" s="286"/>
      <c r="FK28" s="276"/>
      <c r="FL28" s="276"/>
      <c r="FM28" s="286"/>
      <c r="FN28" s="286">
        <v>0</v>
      </c>
      <c r="FO28" s="286">
        <v>0</v>
      </c>
      <c r="FP28" s="286"/>
      <c r="FQ28" s="286">
        <v>2908.33</v>
      </c>
      <c r="FR28" s="293">
        <v>2425</v>
      </c>
      <c r="FS28">
        <v>2425</v>
      </c>
      <c r="FT28" s="293"/>
      <c r="FU28" s="294">
        <v>2425</v>
      </c>
      <c r="FV28" s="294">
        <v>2139.79</v>
      </c>
      <c r="FW28" s="294">
        <v>0</v>
      </c>
      <c r="FX28" s="111">
        <v>480</v>
      </c>
      <c r="FY28" s="286">
        <v>0</v>
      </c>
      <c r="GB28" s="2015">
        <f t="shared" si="0"/>
        <v>3.333333333102928E-3</v>
      </c>
      <c r="GC28" s="2015">
        <v>5333.33</v>
      </c>
      <c r="GE28" s="2015">
        <f t="shared" si="1"/>
        <v>5333.33</v>
      </c>
    </row>
    <row r="29" spans="1:187">
      <c r="A29" s="109" t="s">
        <v>25</v>
      </c>
      <c r="B29" s="262">
        <v>24</v>
      </c>
      <c r="C29" s="109" t="s">
        <v>451</v>
      </c>
      <c r="D29" s="309" t="s">
        <v>3</v>
      </c>
      <c r="E29" s="310" t="s">
        <v>161</v>
      </c>
      <c r="F29" s="275" t="s">
        <v>162</v>
      </c>
      <c r="G29" s="311">
        <v>36216</v>
      </c>
      <c r="H29" s="275" t="s">
        <v>494</v>
      </c>
      <c r="I29" s="275" t="s">
        <v>456</v>
      </c>
      <c r="J29" s="312" t="s">
        <v>455</v>
      </c>
      <c r="K29" s="313" t="s">
        <v>456</v>
      </c>
      <c r="L29" s="313">
        <v>100001</v>
      </c>
      <c r="M29" s="283" t="s">
        <v>470</v>
      </c>
      <c r="N29" s="299">
        <v>1</v>
      </c>
      <c r="O29" s="275" t="s">
        <v>477</v>
      </c>
      <c r="P29" s="275" t="s">
        <v>478</v>
      </c>
      <c r="Q29" s="300">
        <v>1</v>
      </c>
      <c r="R29" s="275" t="s">
        <v>495</v>
      </c>
      <c r="S29" s="301" t="s">
        <v>478</v>
      </c>
      <c r="T29" s="265" t="s">
        <v>461</v>
      </c>
      <c r="U29" s="265" t="s">
        <v>274</v>
      </c>
      <c r="V29" s="302" t="s">
        <v>462</v>
      </c>
      <c r="W29" s="302"/>
      <c r="X29" s="269" t="s">
        <v>32</v>
      </c>
      <c r="Y29" s="270" t="s">
        <v>160</v>
      </c>
      <c r="Z29" s="263"/>
      <c r="AA29" s="283"/>
      <c r="AB29" s="303">
        <v>43530</v>
      </c>
      <c r="AC29" s="304"/>
      <c r="AD29" s="305"/>
      <c r="AE29" s="274" t="s">
        <v>481</v>
      </c>
      <c r="AF29" s="275" t="s">
        <v>536</v>
      </c>
      <c r="AG29" s="276"/>
      <c r="AH29" s="277"/>
      <c r="AI29" s="277"/>
      <c r="AJ29" s="277"/>
      <c r="AK29" s="278"/>
      <c r="AL29" s="276"/>
      <c r="AM29" s="278"/>
      <c r="AN29" s="278"/>
      <c r="AO29" s="306" t="s">
        <v>466</v>
      </c>
      <c r="AP29" s="278" t="s">
        <v>595</v>
      </c>
      <c r="AQ29" s="307" t="s">
        <v>467</v>
      </c>
      <c r="AR29" s="308">
        <v>3500</v>
      </c>
      <c r="AS29" s="283">
        <v>30</v>
      </c>
      <c r="AT29" s="284">
        <v>0</v>
      </c>
      <c r="AU29" s="284">
        <v>0</v>
      </c>
      <c r="AV29" s="283"/>
      <c r="AW29" s="283"/>
      <c r="AX29" s="283"/>
      <c r="AY29" s="283"/>
      <c r="AZ29" s="283"/>
      <c r="BA29" s="285"/>
      <c r="BB29" s="284"/>
      <c r="BC29" s="284"/>
      <c r="BD29" s="284"/>
      <c r="BE29" s="284"/>
      <c r="BF29" s="285"/>
      <c r="BG29" s="284"/>
      <c r="BH29" s="284"/>
      <c r="BI29" s="276">
        <v>0</v>
      </c>
      <c r="BJ29" s="284"/>
      <c r="BK29" s="286">
        <v>0</v>
      </c>
      <c r="BL29" s="286">
        <v>0</v>
      </c>
      <c r="BM29" s="276">
        <v>0</v>
      </c>
      <c r="BN29" s="286">
        <v>0</v>
      </c>
      <c r="BO29" s="276">
        <v>0</v>
      </c>
      <c r="BP29" s="287">
        <v>240</v>
      </c>
      <c r="BQ29" s="286">
        <v>3500</v>
      </c>
      <c r="BR29" s="286">
        <v>0</v>
      </c>
      <c r="BS29" s="288">
        <v>0</v>
      </c>
      <c r="BT29" s="289">
        <v>0</v>
      </c>
      <c r="BU29" s="286">
        <v>0</v>
      </c>
      <c r="BV29" s="286">
        <v>0</v>
      </c>
      <c r="BW29" s="286">
        <v>0</v>
      </c>
      <c r="BX29" s="286"/>
      <c r="BY29" s="286"/>
      <c r="BZ29" s="286"/>
      <c r="CA29" s="286"/>
      <c r="CB29" s="286">
        <v>0</v>
      </c>
      <c r="CC29" s="286">
        <v>0</v>
      </c>
      <c r="CD29" s="286">
        <v>0</v>
      </c>
      <c r="CE29" s="286"/>
      <c r="CF29" s="286">
        <v>0</v>
      </c>
      <c r="CG29" s="286"/>
      <c r="CH29" s="286">
        <v>0</v>
      </c>
      <c r="CI29" s="286"/>
      <c r="CJ29" s="286"/>
      <c r="CK29" s="286"/>
      <c r="CL29" s="286"/>
      <c r="CM29" s="286"/>
      <c r="CN29" s="286"/>
      <c r="CO29" s="286">
        <v>0</v>
      </c>
      <c r="CP29" s="286"/>
      <c r="CQ29" s="286"/>
      <c r="CR29" s="286"/>
      <c r="CS29" s="286"/>
      <c r="CT29" s="286"/>
      <c r="CU29" s="286"/>
      <c r="CV29" s="286">
        <v>0</v>
      </c>
      <c r="CW29" s="286"/>
      <c r="CX29" s="286"/>
      <c r="CY29" s="286"/>
      <c r="CZ29" s="286"/>
      <c r="DA29" s="286"/>
      <c r="DB29" s="286"/>
      <c r="DC29" s="286"/>
      <c r="DD29" s="286"/>
      <c r="DE29" s="286"/>
      <c r="DF29" s="286"/>
      <c r="DG29" s="286"/>
      <c r="DH29" s="286"/>
      <c r="DI29" s="286"/>
      <c r="DJ29" s="286"/>
      <c r="DK29" s="286"/>
      <c r="DL29" s="286"/>
      <c r="DM29" s="286"/>
      <c r="DN29" s="286"/>
      <c r="DO29" s="286"/>
      <c r="DP29" s="286"/>
      <c r="DQ29" s="286"/>
      <c r="DR29" s="286"/>
      <c r="DS29" s="286"/>
      <c r="DT29" s="286"/>
      <c r="DU29" s="286"/>
      <c r="DV29" s="286"/>
      <c r="DW29" s="286"/>
      <c r="DX29" s="286"/>
      <c r="DY29" s="286"/>
      <c r="DZ29" s="189"/>
      <c r="EA29" s="278"/>
      <c r="EB29" s="286"/>
      <c r="EC29" s="286"/>
      <c r="ED29" s="286"/>
      <c r="EE29" s="286"/>
      <c r="EF29" s="286"/>
      <c r="EG29" s="286"/>
      <c r="EH29" s="286"/>
      <c r="EI29" s="286"/>
      <c r="EJ29" s="286"/>
      <c r="EK29" s="286"/>
      <c r="EL29" s="290">
        <v>3500</v>
      </c>
      <c r="EM29" s="290">
        <v>3500</v>
      </c>
      <c r="EN29" s="291">
        <v>350</v>
      </c>
      <c r="EO29" s="291">
        <v>0</v>
      </c>
      <c r="EP29" s="291">
        <v>47.95</v>
      </c>
      <c r="EQ29" s="291">
        <v>0</v>
      </c>
      <c r="ER29" s="291">
        <v>0</v>
      </c>
      <c r="ES29" s="286">
        <v>0</v>
      </c>
      <c r="ET29" s="278">
        <v>80.150000000000006</v>
      </c>
      <c r="EU29" s="286">
        <v>0</v>
      </c>
      <c r="EV29" s="286">
        <v>0</v>
      </c>
      <c r="EW29" s="286"/>
      <c r="EX29" s="286"/>
      <c r="EY29" s="286"/>
      <c r="EZ29" s="292">
        <v>0</v>
      </c>
      <c r="FA29" s="278">
        <v>0</v>
      </c>
      <c r="FB29" s="278">
        <v>0</v>
      </c>
      <c r="FC29" s="292">
        <v>1400</v>
      </c>
      <c r="FD29" s="292"/>
      <c r="FE29" s="292"/>
      <c r="FF29" s="292"/>
      <c r="FG29" s="286"/>
      <c r="FH29" s="292">
        <v>0</v>
      </c>
      <c r="FI29" s="286"/>
      <c r="FJ29" s="286"/>
      <c r="FK29" s="276"/>
      <c r="FL29" s="276"/>
      <c r="FM29" s="286"/>
      <c r="FN29" s="286">
        <v>0</v>
      </c>
      <c r="FO29" s="286">
        <v>0</v>
      </c>
      <c r="FP29" s="286"/>
      <c r="FQ29" s="286">
        <v>1878.1</v>
      </c>
      <c r="FR29" s="293">
        <v>1621.9</v>
      </c>
      <c r="FS29">
        <v>1621.9</v>
      </c>
      <c r="FT29" s="293"/>
      <c r="FU29" s="294">
        <v>1621.9</v>
      </c>
      <c r="FV29" s="294">
        <v>1586.81</v>
      </c>
      <c r="FW29" s="294">
        <v>0</v>
      </c>
      <c r="FX29" s="111">
        <v>315</v>
      </c>
      <c r="FY29" s="286">
        <v>0</v>
      </c>
      <c r="GB29" s="2015">
        <f t="shared" si="0"/>
        <v>0</v>
      </c>
      <c r="GC29" s="2015">
        <v>3500</v>
      </c>
      <c r="GE29" s="2015">
        <f t="shared" si="1"/>
        <v>3500</v>
      </c>
    </row>
    <row r="30" spans="1:187">
      <c r="A30" s="109" t="s">
        <v>25</v>
      </c>
      <c r="B30" s="262">
        <v>25</v>
      </c>
      <c r="C30" s="109" t="s">
        <v>451</v>
      </c>
      <c r="D30" s="309" t="s">
        <v>3</v>
      </c>
      <c r="E30" s="310" t="s">
        <v>136</v>
      </c>
      <c r="F30" s="275" t="s">
        <v>137</v>
      </c>
      <c r="G30" s="311">
        <v>33313</v>
      </c>
      <c r="H30" s="275" t="s">
        <v>537</v>
      </c>
      <c r="I30" s="275" t="s">
        <v>456</v>
      </c>
      <c r="J30" s="312" t="s">
        <v>455</v>
      </c>
      <c r="K30" s="313" t="s">
        <v>456</v>
      </c>
      <c r="L30" s="313">
        <v>100001</v>
      </c>
      <c r="M30" s="283" t="s">
        <v>470</v>
      </c>
      <c r="N30" s="299">
        <v>1</v>
      </c>
      <c r="O30" s="275" t="s">
        <v>477</v>
      </c>
      <c r="P30" s="275" t="s">
        <v>478</v>
      </c>
      <c r="Q30" s="300">
        <v>1</v>
      </c>
      <c r="R30" s="275" t="s">
        <v>538</v>
      </c>
      <c r="S30" s="301" t="s">
        <v>537</v>
      </c>
      <c r="T30" s="265" t="s">
        <v>461</v>
      </c>
      <c r="U30" s="265" t="s">
        <v>254</v>
      </c>
      <c r="V30" s="302" t="s">
        <v>462</v>
      </c>
      <c r="W30" s="302"/>
      <c r="X30" s="269" t="s">
        <v>32</v>
      </c>
      <c r="Y30" s="270" t="s">
        <v>138</v>
      </c>
      <c r="Z30" s="263"/>
      <c r="AA30" s="283"/>
      <c r="AB30" s="303">
        <v>43525</v>
      </c>
      <c r="AC30" s="304"/>
      <c r="AD30" s="305"/>
      <c r="AE30" s="274" t="s">
        <v>533</v>
      </c>
      <c r="AF30" s="275" t="s">
        <v>628</v>
      </c>
      <c r="AG30" s="276"/>
      <c r="AH30" s="277"/>
      <c r="AI30" s="277"/>
      <c r="AJ30" s="277"/>
      <c r="AK30" s="278"/>
      <c r="AL30" s="276"/>
      <c r="AM30" s="278"/>
      <c r="AN30" s="278"/>
      <c r="AO30" s="306" t="s">
        <v>466</v>
      </c>
      <c r="AP30" s="278" t="s">
        <v>594</v>
      </c>
      <c r="AQ30" s="307" t="s">
        <v>467</v>
      </c>
      <c r="AR30" s="296">
        <v>3500</v>
      </c>
      <c r="AS30" s="283">
        <v>30</v>
      </c>
      <c r="AT30" s="284">
        <v>0</v>
      </c>
      <c r="AU30" s="284">
        <v>0</v>
      </c>
      <c r="AV30" s="283"/>
      <c r="AW30" s="283"/>
      <c r="AX30" s="283"/>
      <c r="AY30" s="283"/>
      <c r="AZ30" s="283"/>
      <c r="BA30" s="285"/>
      <c r="BB30" s="284"/>
      <c r="BC30" s="284"/>
      <c r="BD30" s="284"/>
      <c r="BE30" s="284"/>
      <c r="BF30" s="285"/>
      <c r="BG30" s="284"/>
      <c r="BH30" s="284"/>
      <c r="BI30" s="276">
        <v>0</v>
      </c>
      <c r="BJ30" s="284"/>
      <c r="BK30" s="286">
        <v>0</v>
      </c>
      <c r="BL30" s="286">
        <v>0</v>
      </c>
      <c r="BM30" s="276">
        <v>0</v>
      </c>
      <c r="BN30" s="286">
        <v>0</v>
      </c>
      <c r="BO30" s="276">
        <v>0</v>
      </c>
      <c r="BP30" s="287">
        <v>240</v>
      </c>
      <c r="BQ30" s="286">
        <v>3500</v>
      </c>
      <c r="BR30" s="286">
        <v>0</v>
      </c>
      <c r="BS30" s="288">
        <v>0</v>
      </c>
      <c r="BT30" s="289">
        <v>0</v>
      </c>
      <c r="BU30" s="286">
        <v>0</v>
      </c>
      <c r="BV30" s="286">
        <v>0</v>
      </c>
      <c r="BW30" s="286">
        <v>0</v>
      </c>
      <c r="BX30" s="286"/>
      <c r="BY30" s="286"/>
      <c r="BZ30" s="286"/>
      <c r="CA30" s="286"/>
      <c r="CB30" s="286">
        <v>0</v>
      </c>
      <c r="CC30" s="286">
        <v>0</v>
      </c>
      <c r="CD30" s="286">
        <v>0</v>
      </c>
      <c r="CE30" s="286"/>
      <c r="CF30" s="286">
        <v>0</v>
      </c>
      <c r="CG30" s="286"/>
      <c r="CH30" s="286">
        <v>0</v>
      </c>
      <c r="CI30" s="286"/>
      <c r="CJ30" s="286"/>
      <c r="CK30" s="286"/>
      <c r="CL30" s="286"/>
      <c r="CM30" s="286"/>
      <c r="CN30" s="286"/>
      <c r="CO30" s="286">
        <v>0</v>
      </c>
      <c r="CP30" s="286"/>
      <c r="CQ30" s="286"/>
      <c r="CR30" s="286"/>
      <c r="CS30" s="286"/>
      <c r="CT30" s="286"/>
      <c r="CU30" s="286"/>
      <c r="CV30" s="286">
        <v>0</v>
      </c>
      <c r="CW30" s="286"/>
      <c r="CX30" s="286"/>
      <c r="CY30" s="286"/>
      <c r="CZ30" s="286"/>
      <c r="DA30" s="286"/>
      <c r="DB30" s="286"/>
      <c r="DC30" s="286"/>
      <c r="DD30" s="286"/>
      <c r="DE30" s="286"/>
      <c r="DF30" s="286"/>
      <c r="DG30" s="286"/>
      <c r="DH30" s="286"/>
      <c r="DI30" s="286"/>
      <c r="DJ30" s="286"/>
      <c r="DK30" s="286"/>
      <c r="DL30" s="286"/>
      <c r="DM30" s="286"/>
      <c r="DN30" s="286"/>
      <c r="DO30" s="286"/>
      <c r="DP30" s="286"/>
      <c r="DQ30" s="286"/>
      <c r="DR30" s="286"/>
      <c r="DS30" s="286"/>
      <c r="DT30" s="286"/>
      <c r="DU30" s="286"/>
      <c r="DV30" s="286"/>
      <c r="DW30" s="286"/>
      <c r="DX30" s="286"/>
      <c r="DY30" s="286"/>
      <c r="DZ30" s="189"/>
      <c r="EA30" s="278"/>
      <c r="EB30" s="286"/>
      <c r="EC30" s="286"/>
      <c r="ED30" s="286"/>
      <c r="EE30" s="286"/>
      <c r="EF30" s="286"/>
      <c r="EG30" s="286"/>
      <c r="EH30" s="286"/>
      <c r="EI30" s="286"/>
      <c r="EJ30" s="286"/>
      <c r="EK30" s="286"/>
      <c r="EL30" s="290">
        <v>3500</v>
      </c>
      <c r="EM30" s="290">
        <v>3500</v>
      </c>
      <c r="EN30" s="291">
        <v>350</v>
      </c>
      <c r="EO30" s="291">
        <v>0</v>
      </c>
      <c r="EP30" s="291">
        <v>47.95</v>
      </c>
      <c r="EQ30" s="291">
        <v>0</v>
      </c>
      <c r="ER30" s="291">
        <v>0</v>
      </c>
      <c r="ES30" s="286">
        <v>0</v>
      </c>
      <c r="ET30" s="278">
        <v>80.150000000000006</v>
      </c>
      <c r="EU30" s="286">
        <v>0</v>
      </c>
      <c r="EV30" s="286">
        <v>0</v>
      </c>
      <c r="EW30" s="286"/>
      <c r="EX30" s="286"/>
      <c r="EY30" s="286"/>
      <c r="EZ30" s="292">
        <v>0</v>
      </c>
      <c r="FA30" s="278">
        <v>0</v>
      </c>
      <c r="FB30" s="278">
        <v>0</v>
      </c>
      <c r="FC30" s="292">
        <v>1200</v>
      </c>
      <c r="FD30" s="292"/>
      <c r="FE30" s="292"/>
      <c r="FF30" s="292"/>
      <c r="FG30" s="286"/>
      <c r="FH30" s="292">
        <v>0</v>
      </c>
      <c r="FI30" s="286"/>
      <c r="FJ30" s="286"/>
      <c r="FK30" s="276"/>
      <c r="FL30" s="276"/>
      <c r="FM30" s="286"/>
      <c r="FN30" s="286">
        <v>0</v>
      </c>
      <c r="FO30" s="286">
        <v>0</v>
      </c>
      <c r="FP30" s="286"/>
      <c r="FQ30" s="286">
        <v>1678.1</v>
      </c>
      <c r="FR30" s="293">
        <v>1821.9</v>
      </c>
      <c r="FS30">
        <v>1821.9</v>
      </c>
      <c r="FT30" s="293"/>
      <c r="FU30" s="294">
        <v>1821.9</v>
      </c>
      <c r="FV30" s="294">
        <v>1401.09</v>
      </c>
      <c r="FW30" s="294">
        <v>0</v>
      </c>
      <c r="FX30" s="111">
        <v>315</v>
      </c>
      <c r="FY30" s="286">
        <v>0</v>
      </c>
      <c r="GB30" s="2015">
        <f t="shared" si="0"/>
        <v>0</v>
      </c>
      <c r="GC30" s="2015">
        <v>3500</v>
      </c>
      <c r="GE30" s="2015">
        <f t="shared" si="1"/>
        <v>3500</v>
      </c>
    </row>
    <row r="31" spans="1:187">
      <c r="A31" s="320" t="s">
        <v>909</v>
      </c>
      <c r="B31" s="262">
        <v>26</v>
      </c>
      <c r="C31" s="109" t="s">
        <v>451</v>
      </c>
      <c r="D31" s="341" t="s">
        <v>539</v>
      </c>
      <c r="E31" s="342" t="s">
        <v>186</v>
      </c>
      <c r="F31" s="320" t="s">
        <v>540</v>
      </c>
      <c r="G31" s="311">
        <v>24827</v>
      </c>
      <c r="H31" s="343" t="s">
        <v>525</v>
      </c>
      <c r="I31" s="343" t="s">
        <v>456</v>
      </c>
      <c r="J31" s="344" t="s">
        <v>455</v>
      </c>
      <c r="K31" s="345" t="s">
        <v>456</v>
      </c>
      <c r="L31" s="345" t="s">
        <v>541</v>
      </c>
      <c r="M31" s="346" t="s">
        <v>542</v>
      </c>
      <c r="N31" s="347">
        <v>1</v>
      </c>
      <c r="O31" s="343" t="s">
        <v>526</v>
      </c>
      <c r="P31" s="343" t="s">
        <v>526</v>
      </c>
      <c r="Q31" s="348">
        <v>1</v>
      </c>
      <c r="R31" s="343" t="s">
        <v>527</v>
      </c>
      <c r="S31" s="349" t="s">
        <v>525</v>
      </c>
      <c r="T31" s="265" t="s">
        <v>528</v>
      </c>
      <c r="U31" s="265" t="s">
        <v>283</v>
      </c>
      <c r="V31" s="268" t="s">
        <v>462</v>
      </c>
      <c r="W31" s="350"/>
      <c r="X31" s="351" t="s">
        <v>25</v>
      </c>
      <c r="Y31" s="120" t="s">
        <v>173</v>
      </c>
      <c r="Z31" s="263"/>
      <c r="AA31" s="346"/>
      <c r="AB31" s="352">
        <v>43678</v>
      </c>
      <c r="AC31" s="353"/>
      <c r="AD31" s="273"/>
      <c r="AE31" s="274" t="s">
        <v>496</v>
      </c>
      <c r="AF31" s="275" t="s">
        <v>543</v>
      </c>
      <c r="AG31" s="276"/>
      <c r="AH31" s="277"/>
      <c r="AI31" s="277" t="s">
        <v>531</v>
      </c>
      <c r="AJ31" s="354" t="s">
        <v>544</v>
      </c>
      <c r="AK31" s="355"/>
      <c r="AL31" s="356"/>
      <c r="AM31" s="355"/>
      <c r="AN31" s="355"/>
      <c r="AO31" s="357" t="s">
        <v>466</v>
      </c>
      <c r="AP31" s="280" t="s">
        <v>594</v>
      </c>
      <c r="AQ31" s="355" t="s">
        <v>467</v>
      </c>
      <c r="AR31" s="358">
        <v>168044.38830099534</v>
      </c>
      <c r="AS31" s="283">
        <v>30</v>
      </c>
      <c r="AT31" s="284">
        <v>0</v>
      </c>
      <c r="AU31" s="284">
        <v>0</v>
      </c>
      <c r="AV31" s="283"/>
      <c r="AW31" s="283"/>
      <c r="AX31" s="283"/>
      <c r="AY31" s="283"/>
      <c r="AZ31" s="283"/>
      <c r="BA31" s="285"/>
      <c r="BB31" s="284"/>
      <c r="BC31" s="284"/>
      <c r="BD31" s="284"/>
      <c r="BE31" s="284"/>
      <c r="BF31" s="285"/>
      <c r="BG31" s="284"/>
      <c r="BH31" s="284"/>
      <c r="BI31" s="276">
        <v>0</v>
      </c>
      <c r="BJ31" s="284"/>
      <c r="BK31" s="286">
        <v>0</v>
      </c>
      <c r="BL31" s="286">
        <v>0</v>
      </c>
      <c r="BM31" s="276">
        <v>0</v>
      </c>
      <c r="BN31" s="286">
        <v>0</v>
      </c>
      <c r="BO31" s="276">
        <v>0</v>
      </c>
      <c r="BP31" s="287">
        <v>240</v>
      </c>
      <c r="BQ31" s="286">
        <v>168044.38830099534</v>
      </c>
      <c r="BR31" s="286">
        <v>0</v>
      </c>
      <c r="BS31" s="288">
        <v>0</v>
      </c>
      <c r="BT31" s="289">
        <v>0</v>
      </c>
      <c r="BU31" s="286">
        <v>0</v>
      </c>
      <c r="BV31" s="286">
        <v>0</v>
      </c>
      <c r="BW31" s="286">
        <v>0</v>
      </c>
      <c r="BX31" s="288"/>
      <c r="BY31" s="286"/>
      <c r="BZ31" s="286"/>
      <c r="CA31" s="286"/>
      <c r="CB31" s="286">
        <v>0</v>
      </c>
      <c r="CC31" s="286">
        <v>0</v>
      </c>
      <c r="CD31" s="286">
        <v>0</v>
      </c>
      <c r="CE31" s="286"/>
      <c r="CF31" s="286">
        <v>0</v>
      </c>
      <c r="CG31" s="286"/>
      <c r="CH31" s="286">
        <v>0</v>
      </c>
      <c r="CI31" s="286"/>
      <c r="CJ31" s="286"/>
      <c r="CK31" s="286"/>
      <c r="CL31" s="286"/>
      <c r="CM31" s="286"/>
      <c r="CN31" s="286"/>
      <c r="CO31" s="286">
        <v>0</v>
      </c>
      <c r="CP31" s="286"/>
      <c r="CQ31" s="286"/>
      <c r="CR31" s="286"/>
      <c r="CS31" s="286"/>
      <c r="CT31" s="286"/>
      <c r="CU31" s="286"/>
      <c r="CV31" s="286">
        <v>0</v>
      </c>
      <c r="CW31" s="286"/>
      <c r="CX31" s="286">
        <v>28007.398050165892</v>
      </c>
      <c r="CY31" s="286">
        <v>1890.4993683861978</v>
      </c>
      <c r="CZ31" s="286"/>
      <c r="DA31" s="286"/>
      <c r="DB31" s="286"/>
      <c r="DC31" s="286"/>
      <c r="DD31" s="286"/>
      <c r="DE31" s="286"/>
      <c r="DF31" s="286"/>
      <c r="DG31" s="286"/>
      <c r="DH31" s="286"/>
      <c r="DI31" s="286"/>
      <c r="DJ31" s="286"/>
      <c r="DK31" s="286"/>
      <c r="DL31" s="286"/>
      <c r="DM31" s="286"/>
      <c r="DN31" s="286"/>
      <c r="DO31" s="286"/>
      <c r="DP31" s="286"/>
      <c r="DQ31" s="286"/>
      <c r="DR31" s="286"/>
      <c r="DS31" s="286"/>
      <c r="DT31" s="286"/>
      <c r="DU31" s="286"/>
      <c r="DV31" s="286"/>
      <c r="DW31" s="286">
        <v>16337.648862596769</v>
      </c>
      <c r="DX31" s="286"/>
      <c r="DY31" s="286"/>
      <c r="DZ31" s="189"/>
      <c r="EA31" s="278"/>
      <c r="EB31" s="286"/>
      <c r="EC31" s="286"/>
      <c r="ED31" s="286"/>
      <c r="EE31" s="286"/>
      <c r="EF31" s="286"/>
      <c r="EG31" s="286"/>
      <c r="EH31" s="286"/>
      <c r="EI31" s="286"/>
      <c r="EJ31" s="286"/>
      <c r="EK31" s="286"/>
      <c r="EL31" s="290">
        <v>168044.38830099534</v>
      </c>
      <c r="EM31" s="290">
        <v>214279.9345821442</v>
      </c>
      <c r="EN31" s="291">
        <v>16804.439999999999</v>
      </c>
      <c r="EO31" s="291">
        <v>0</v>
      </c>
      <c r="EP31" s="291">
        <v>164.78</v>
      </c>
      <c r="EQ31" s="291">
        <v>0</v>
      </c>
      <c r="ER31" s="291">
        <v>0</v>
      </c>
      <c r="ES31" s="286">
        <v>0</v>
      </c>
      <c r="ET31" s="278">
        <v>66830.710000000006</v>
      </c>
      <c r="EU31" s="286">
        <v>0</v>
      </c>
      <c r="EV31" s="286">
        <v>0</v>
      </c>
      <c r="EW31" s="286"/>
      <c r="EX31" s="286"/>
      <c r="EY31" s="286"/>
      <c r="EZ31" s="292">
        <v>0</v>
      </c>
      <c r="FA31" s="278">
        <v>0</v>
      </c>
      <c r="FB31" s="278">
        <v>0</v>
      </c>
      <c r="FC31" s="359">
        <v>79186.448000000004</v>
      </c>
      <c r="FD31" s="292"/>
      <c r="FE31" s="292"/>
      <c r="FF31" s="292"/>
      <c r="FG31" s="286"/>
      <c r="FH31" s="292">
        <v>0</v>
      </c>
      <c r="FI31" s="286"/>
      <c r="FJ31" s="286"/>
      <c r="FK31" s="276"/>
      <c r="FL31" s="276"/>
      <c r="FM31" s="286"/>
      <c r="FN31" s="286">
        <v>0</v>
      </c>
      <c r="FO31" s="286">
        <v>0</v>
      </c>
      <c r="FP31" s="360"/>
      <c r="FQ31" s="286">
        <v>162986.38</v>
      </c>
      <c r="FR31" s="293">
        <v>51293.55</v>
      </c>
      <c r="FS31">
        <v>51293.55</v>
      </c>
      <c r="FT31" s="361">
        <v>13758.999463519312</v>
      </c>
      <c r="FU31" s="70">
        <v>130479.99800000001</v>
      </c>
      <c r="FV31" s="294">
        <v>53818.01</v>
      </c>
      <c r="FW31" s="295">
        <v>0</v>
      </c>
      <c r="FX31" s="111">
        <v>15123.99</v>
      </c>
      <c r="FY31" s="288">
        <v>0</v>
      </c>
      <c r="GB31" s="2015">
        <f t="shared" si="0"/>
        <v>-1.699004671536386E-3</v>
      </c>
      <c r="GC31" s="2015">
        <v>168044.39</v>
      </c>
      <c r="GE31" s="2015">
        <f t="shared" si="1"/>
        <v>196051.78805016589</v>
      </c>
    </row>
    <row r="32" spans="1:187">
      <c r="A32" s="109" t="s">
        <v>25</v>
      </c>
      <c r="B32" s="262">
        <v>27</v>
      </c>
      <c r="C32" s="109" t="s">
        <v>451</v>
      </c>
      <c r="D32" s="309" t="s">
        <v>3</v>
      </c>
      <c r="E32" s="310" t="s">
        <v>148</v>
      </c>
      <c r="F32" s="275" t="s">
        <v>149</v>
      </c>
      <c r="G32" s="311">
        <v>34469</v>
      </c>
      <c r="H32" s="275" t="s">
        <v>484</v>
      </c>
      <c r="I32" s="275" t="s">
        <v>454</v>
      </c>
      <c r="J32" s="312" t="s">
        <v>455</v>
      </c>
      <c r="K32" s="313" t="s">
        <v>456</v>
      </c>
      <c r="L32" s="313">
        <v>100002</v>
      </c>
      <c r="M32" s="283" t="s">
        <v>457</v>
      </c>
      <c r="N32" s="299">
        <v>1</v>
      </c>
      <c r="O32" s="275" t="s">
        <v>458</v>
      </c>
      <c r="P32" s="275" t="s">
        <v>459</v>
      </c>
      <c r="Q32" s="300">
        <v>0</v>
      </c>
      <c r="R32" s="275" t="s">
        <v>485</v>
      </c>
      <c r="S32" s="301" t="s">
        <v>486</v>
      </c>
      <c r="T32" s="265" t="s">
        <v>461</v>
      </c>
      <c r="U32" s="265" t="s">
        <v>239</v>
      </c>
      <c r="V32" s="302" t="s">
        <v>462</v>
      </c>
      <c r="W32" s="302"/>
      <c r="X32" s="269" t="s">
        <v>25</v>
      </c>
      <c r="Y32" s="270" t="s">
        <v>153</v>
      </c>
      <c r="Z32" s="263"/>
      <c r="AA32" s="283"/>
      <c r="AB32" s="303">
        <v>43724</v>
      </c>
      <c r="AC32" s="304"/>
      <c r="AD32" s="305"/>
      <c r="AE32" s="274" t="s">
        <v>533</v>
      </c>
      <c r="AF32" s="275" t="s">
        <v>546</v>
      </c>
      <c r="AG32" s="276"/>
      <c r="AH32" s="277"/>
      <c r="AI32" s="277"/>
      <c r="AJ32" s="277"/>
      <c r="AK32" s="278"/>
      <c r="AL32" s="276"/>
      <c r="AM32" s="278"/>
      <c r="AN32" s="278"/>
      <c r="AO32" s="306" t="s">
        <v>466</v>
      </c>
      <c r="AP32" s="278" t="s">
        <v>594</v>
      </c>
      <c r="AQ32" s="307" t="s">
        <v>466</v>
      </c>
      <c r="AR32" s="308">
        <v>3300</v>
      </c>
      <c r="AS32" s="283">
        <v>30</v>
      </c>
      <c r="AT32" s="284">
        <v>0</v>
      </c>
      <c r="AU32" s="284">
        <v>0</v>
      </c>
      <c r="AV32" s="283"/>
      <c r="AW32" s="283"/>
      <c r="AX32" s="283"/>
      <c r="AY32" s="283"/>
      <c r="AZ32" s="283"/>
      <c r="BA32" s="285"/>
      <c r="BB32" s="284"/>
      <c r="BC32" s="284"/>
      <c r="BD32" s="284"/>
      <c r="BE32" s="284"/>
      <c r="BF32" s="285"/>
      <c r="BG32" s="284"/>
      <c r="BH32" s="284"/>
      <c r="BI32" s="276">
        <v>0</v>
      </c>
      <c r="BJ32" s="284"/>
      <c r="BK32" s="286">
        <v>0</v>
      </c>
      <c r="BL32" s="286">
        <v>0</v>
      </c>
      <c r="BM32" s="276">
        <v>11.5</v>
      </c>
      <c r="BN32" s="286">
        <v>0</v>
      </c>
      <c r="BO32" s="276">
        <v>0</v>
      </c>
      <c r="BP32" s="287">
        <v>240</v>
      </c>
      <c r="BQ32" s="286">
        <v>3300</v>
      </c>
      <c r="BR32" s="286">
        <v>113</v>
      </c>
      <c r="BS32" s="288">
        <v>0</v>
      </c>
      <c r="BT32" s="289">
        <v>0</v>
      </c>
      <c r="BU32" s="286">
        <v>0</v>
      </c>
      <c r="BV32" s="286">
        <v>0</v>
      </c>
      <c r="BW32" s="286">
        <v>0</v>
      </c>
      <c r="BX32" s="286"/>
      <c r="BY32" s="286"/>
      <c r="BZ32" s="286"/>
      <c r="CA32" s="286"/>
      <c r="CB32" s="286">
        <v>0</v>
      </c>
      <c r="CC32" s="286">
        <v>0</v>
      </c>
      <c r="CD32" s="286">
        <v>0</v>
      </c>
      <c r="CE32" s="286"/>
      <c r="CF32" s="286">
        <v>0</v>
      </c>
      <c r="CG32" s="286"/>
      <c r="CH32" s="286">
        <v>0</v>
      </c>
      <c r="CI32" s="286"/>
      <c r="CJ32" s="286"/>
      <c r="CK32" s="286"/>
      <c r="CL32" s="286"/>
      <c r="CM32" s="286"/>
      <c r="CN32" s="286"/>
      <c r="CO32" s="286">
        <v>327.07916666666665</v>
      </c>
      <c r="CP32" s="286"/>
      <c r="CQ32" s="286"/>
      <c r="CR32" s="286"/>
      <c r="CS32" s="286"/>
      <c r="CT32" s="286"/>
      <c r="CU32" s="286"/>
      <c r="CV32" s="286">
        <v>0</v>
      </c>
      <c r="CW32" s="286"/>
      <c r="CX32" s="286"/>
      <c r="CY32" s="286"/>
      <c r="CZ32" s="286"/>
      <c r="DA32" s="286"/>
      <c r="DB32" s="286"/>
      <c r="DC32" s="286"/>
      <c r="DD32" s="286"/>
      <c r="DE32" s="286"/>
      <c r="DF32" s="286"/>
      <c r="DG32" s="286"/>
      <c r="DH32" s="286"/>
      <c r="DI32" s="286"/>
      <c r="DJ32" s="286"/>
      <c r="DK32" s="286"/>
      <c r="DL32" s="286"/>
      <c r="DM32" s="286"/>
      <c r="DN32" s="286"/>
      <c r="DO32" s="286"/>
      <c r="DP32" s="286"/>
      <c r="DQ32" s="286"/>
      <c r="DR32" s="286"/>
      <c r="DS32" s="286"/>
      <c r="DT32" s="286"/>
      <c r="DU32" s="286"/>
      <c r="DV32" s="286"/>
      <c r="DW32" s="286"/>
      <c r="DX32" s="286"/>
      <c r="DY32" s="286"/>
      <c r="DZ32" s="189"/>
      <c r="EA32" s="278"/>
      <c r="EB32" s="286"/>
      <c r="EC32" s="286"/>
      <c r="ED32" s="286"/>
      <c r="EE32" s="286"/>
      <c r="EF32" s="286"/>
      <c r="EG32" s="286"/>
      <c r="EH32" s="286"/>
      <c r="EI32" s="286"/>
      <c r="EJ32" s="286"/>
      <c r="EK32" s="286"/>
      <c r="EL32" s="290">
        <v>3740.0791666666664</v>
      </c>
      <c r="EM32" s="290">
        <v>3740.0791666666664</v>
      </c>
      <c r="EN32" s="291">
        <v>374.01</v>
      </c>
      <c r="EO32" s="291">
        <v>0</v>
      </c>
      <c r="EP32" s="291">
        <v>51.24</v>
      </c>
      <c r="EQ32" s="291">
        <v>0</v>
      </c>
      <c r="ER32" s="291">
        <v>0</v>
      </c>
      <c r="ES32" s="286">
        <v>0</v>
      </c>
      <c r="ET32" s="278">
        <v>98.896333333333331</v>
      </c>
      <c r="EU32" s="286">
        <v>0</v>
      </c>
      <c r="EV32" s="286">
        <v>0</v>
      </c>
      <c r="EW32" s="286"/>
      <c r="EX32" s="286"/>
      <c r="EY32" s="286"/>
      <c r="EZ32" s="292">
        <v>240.32</v>
      </c>
      <c r="FA32" s="278">
        <v>0</v>
      </c>
      <c r="FB32" s="278">
        <v>0</v>
      </c>
      <c r="FC32" s="292">
        <v>1365.2</v>
      </c>
      <c r="FD32" s="292"/>
      <c r="FE32" s="292"/>
      <c r="FF32" s="292"/>
      <c r="FG32" s="286"/>
      <c r="FH32" s="292">
        <v>0</v>
      </c>
      <c r="FI32" s="286"/>
      <c r="FJ32" s="286"/>
      <c r="FK32" s="276"/>
      <c r="FL32" s="276"/>
      <c r="FM32" s="286"/>
      <c r="FN32" s="286">
        <v>0</v>
      </c>
      <c r="FO32" s="286">
        <v>0</v>
      </c>
      <c r="FP32" s="286"/>
      <c r="FQ32" s="286">
        <v>2129.67</v>
      </c>
      <c r="FR32" s="293">
        <v>1610.41</v>
      </c>
      <c r="FS32">
        <v>1610.41</v>
      </c>
      <c r="FT32" s="293"/>
      <c r="FU32" s="294">
        <v>1610.41</v>
      </c>
      <c r="FV32" s="294">
        <v>1267.06</v>
      </c>
      <c r="FW32" s="294">
        <v>0</v>
      </c>
      <c r="FX32" s="111">
        <v>336.61</v>
      </c>
      <c r="FY32" s="286">
        <v>0</v>
      </c>
      <c r="GB32" s="2015">
        <f t="shared" si="0"/>
        <v>-8.3333333350310568E-4</v>
      </c>
      <c r="GC32" s="2015">
        <v>3740.08</v>
      </c>
      <c r="GE32" s="2015">
        <f t="shared" si="1"/>
        <v>3740.08</v>
      </c>
    </row>
    <row r="33" spans="1:187">
      <c r="A33" s="109" t="s">
        <v>25</v>
      </c>
      <c r="B33" s="262">
        <v>28</v>
      </c>
      <c r="C33" s="109" t="s">
        <v>451</v>
      </c>
      <c r="D33" s="309" t="s">
        <v>3</v>
      </c>
      <c r="E33" s="310" t="s">
        <v>157</v>
      </c>
      <c r="F33" s="275" t="s">
        <v>158</v>
      </c>
      <c r="G33" s="311">
        <v>34058</v>
      </c>
      <c r="H33" s="275" t="s">
        <v>469</v>
      </c>
      <c r="I33" s="275" t="s">
        <v>456</v>
      </c>
      <c r="J33" s="312" t="s">
        <v>455</v>
      </c>
      <c r="K33" s="313" t="s">
        <v>456</v>
      </c>
      <c r="L33" s="313">
        <v>100001</v>
      </c>
      <c r="M33" s="283" t="s">
        <v>470</v>
      </c>
      <c r="N33" s="299">
        <v>1</v>
      </c>
      <c r="O33" s="275" t="s">
        <v>471</v>
      </c>
      <c r="P33" s="275" t="s">
        <v>472</v>
      </c>
      <c r="Q33" s="300">
        <v>1</v>
      </c>
      <c r="R33" s="275" t="s">
        <v>473</v>
      </c>
      <c r="S33" s="301" t="s">
        <v>474</v>
      </c>
      <c r="T33" s="265" t="s">
        <v>461</v>
      </c>
      <c r="U33" s="265" t="s">
        <v>272</v>
      </c>
      <c r="V33" s="302" t="s">
        <v>462</v>
      </c>
      <c r="W33" s="302"/>
      <c r="X33" s="269" t="s">
        <v>25</v>
      </c>
      <c r="Y33" s="270" t="s">
        <v>156</v>
      </c>
      <c r="Z33" s="263"/>
      <c r="AA33" s="283"/>
      <c r="AB33" s="303">
        <v>43845</v>
      </c>
      <c r="AC33" s="304"/>
      <c r="AD33" s="305"/>
      <c r="AE33" s="274" t="s">
        <v>533</v>
      </c>
      <c r="AF33" s="275" t="s">
        <v>629</v>
      </c>
      <c r="AG33" s="276"/>
      <c r="AH33" s="277"/>
      <c r="AI33" s="277"/>
      <c r="AJ33" s="277"/>
      <c r="AK33" s="278"/>
      <c r="AL33" s="276"/>
      <c r="AM33" s="278"/>
      <c r="AN33" s="278"/>
      <c r="AO33" s="306" t="s">
        <v>466</v>
      </c>
      <c r="AP33" s="278" t="s">
        <v>594</v>
      </c>
      <c r="AQ33" s="307" t="s">
        <v>467</v>
      </c>
      <c r="AR33" s="308">
        <v>3600</v>
      </c>
      <c r="AS33" s="283">
        <v>30</v>
      </c>
      <c r="AT33" s="284">
        <v>0</v>
      </c>
      <c r="AU33" s="284">
        <v>0</v>
      </c>
      <c r="AV33" s="283"/>
      <c r="AW33" s="283"/>
      <c r="AX33" s="283"/>
      <c r="AY33" s="283"/>
      <c r="AZ33" s="283"/>
      <c r="BA33" s="285"/>
      <c r="BB33" s="284"/>
      <c r="BC33" s="284"/>
      <c r="BD33" s="284"/>
      <c r="BE33" s="284"/>
      <c r="BF33" s="285"/>
      <c r="BG33" s="284"/>
      <c r="BH33" s="284"/>
      <c r="BI33" s="276">
        <v>0</v>
      </c>
      <c r="BJ33" s="284"/>
      <c r="BK33" s="286">
        <v>0</v>
      </c>
      <c r="BL33" s="286">
        <v>0</v>
      </c>
      <c r="BM33" s="276">
        <v>0</v>
      </c>
      <c r="BN33" s="286">
        <v>0</v>
      </c>
      <c r="BO33" s="276">
        <v>0</v>
      </c>
      <c r="BP33" s="287">
        <v>240</v>
      </c>
      <c r="BQ33" s="286">
        <v>3600</v>
      </c>
      <c r="BR33" s="286">
        <v>0</v>
      </c>
      <c r="BS33" s="288">
        <v>0</v>
      </c>
      <c r="BT33" s="289">
        <v>0</v>
      </c>
      <c r="BU33" s="286">
        <v>0</v>
      </c>
      <c r="BV33" s="286">
        <v>0</v>
      </c>
      <c r="BW33" s="286">
        <v>0</v>
      </c>
      <c r="BX33" s="286"/>
      <c r="BY33" s="286"/>
      <c r="BZ33" s="286"/>
      <c r="CA33" s="286"/>
      <c r="CB33" s="286">
        <v>0</v>
      </c>
      <c r="CC33" s="286">
        <v>0</v>
      </c>
      <c r="CD33" s="286">
        <v>0</v>
      </c>
      <c r="CE33" s="286"/>
      <c r="CF33" s="286">
        <v>0</v>
      </c>
      <c r="CG33" s="286"/>
      <c r="CH33" s="286">
        <v>0</v>
      </c>
      <c r="CI33" s="286"/>
      <c r="CJ33" s="286"/>
      <c r="CK33" s="286"/>
      <c r="CL33" s="286"/>
      <c r="CM33" s="286"/>
      <c r="CN33" s="286"/>
      <c r="CO33" s="286">
        <v>0</v>
      </c>
      <c r="CP33" s="286"/>
      <c r="CQ33" s="286"/>
      <c r="CR33" s="286"/>
      <c r="CS33" s="286"/>
      <c r="CT33" s="286"/>
      <c r="CU33" s="286"/>
      <c r="CV33" s="286">
        <v>0</v>
      </c>
      <c r="CW33" s="286"/>
      <c r="CX33" s="286"/>
      <c r="CY33" s="286"/>
      <c r="CZ33" s="286"/>
      <c r="DA33" s="286"/>
      <c r="DB33" s="286"/>
      <c r="DC33" s="286"/>
      <c r="DD33" s="286"/>
      <c r="DE33" s="286"/>
      <c r="DF33" s="286"/>
      <c r="DG33" s="286"/>
      <c r="DH33" s="286"/>
      <c r="DI33" s="286"/>
      <c r="DJ33" s="286"/>
      <c r="DK33" s="286"/>
      <c r="DL33" s="286"/>
      <c r="DM33" s="286"/>
      <c r="DN33" s="286"/>
      <c r="DO33" s="286"/>
      <c r="DP33" s="286"/>
      <c r="DQ33" s="286"/>
      <c r="DR33" s="286"/>
      <c r="DS33" s="286"/>
      <c r="DT33" s="286"/>
      <c r="DU33" s="286"/>
      <c r="DV33" s="286"/>
      <c r="DW33" s="286"/>
      <c r="DX33" s="286"/>
      <c r="DY33" s="286"/>
      <c r="DZ33" s="189"/>
      <c r="EA33" s="278"/>
      <c r="EB33" s="286"/>
      <c r="EC33" s="286"/>
      <c r="ED33" s="286"/>
      <c r="EE33" s="286"/>
      <c r="EF33" s="286"/>
      <c r="EG33" s="286"/>
      <c r="EH33" s="286"/>
      <c r="EI33" s="286"/>
      <c r="EJ33" s="286"/>
      <c r="EK33" s="286"/>
      <c r="EL33" s="290">
        <v>3600</v>
      </c>
      <c r="EM33" s="290">
        <v>3600</v>
      </c>
      <c r="EN33" s="291">
        <v>360</v>
      </c>
      <c r="EO33" s="291">
        <v>0</v>
      </c>
      <c r="EP33" s="291">
        <v>49.32</v>
      </c>
      <c r="EQ33" s="291">
        <v>0</v>
      </c>
      <c r="ER33" s="291">
        <v>0</v>
      </c>
      <c r="ES33" s="286">
        <v>0</v>
      </c>
      <c r="ET33" s="278">
        <v>89.57</v>
      </c>
      <c r="EU33" s="286">
        <v>0</v>
      </c>
      <c r="EV33" s="286">
        <v>0</v>
      </c>
      <c r="EW33" s="286"/>
      <c r="EX33" s="286"/>
      <c r="EY33" s="286"/>
      <c r="EZ33" s="292">
        <v>0</v>
      </c>
      <c r="FA33" s="278">
        <v>34.799999999999997</v>
      </c>
      <c r="FB33" s="278">
        <v>0</v>
      </c>
      <c r="FC33" s="292">
        <v>1440</v>
      </c>
      <c r="FD33" s="292"/>
      <c r="FE33" s="292"/>
      <c r="FF33" s="292"/>
      <c r="FG33" s="286"/>
      <c r="FH33" s="292">
        <v>0</v>
      </c>
      <c r="FI33" s="286"/>
      <c r="FJ33" s="286"/>
      <c r="FK33" s="276"/>
      <c r="FL33" s="276"/>
      <c r="FM33" s="286"/>
      <c r="FN33" s="286">
        <v>0</v>
      </c>
      <c r="FO33" s="286">
        <v>0</v>
      </c>
      <c r="FP33" s="286"/>
      <c r="FQ33" s="286">
        <v>1973.69</v>
      </c>
      <c r="FR33" s="293">
        <v>1626.31</v>
      </c>
      <c r="FS33">
        <v>1626.31</v>
      </c>
      <c r="FT33" s="293"/>
      <c r="FU33" s="294">
        <v>1626.31</v>
      </c>
      <c r="FV33" s="294">
        <v>1441.11</v>
      </c>
      <c r="FW33" s="294">
        <v>0</v>
      </c>
      <c r="FX33" s="111">
        <v>324</v>
      </c>
      <c r="FY33" s="286">
        <v>0</v>
      </c>
      <c r="GB33" s="2015">
        <f t="shared" si="0"/>
        <v>0</v>
      </c>
      <c r="GC33" s="2015">
        <v>3600</v>
      </c>
      <c r="GE33" s="2015">
        <f t="shared" si="1"/>
        <v>3600</v>
      </c>
    </row>
    <row r="34" spans="1:187">
      <c r="A34" s="109" t="s">
        <v>25</v>
      </c>
      <c r="B34" s="262">
        <v>29</v>
      </c>
      <c r="C34" s="109" t="s">
        <v>451</v>
      </c>
      <c r="D34" s="316" t="s">
        <v>3</v>
      </c>
      <c r="E34" s="317" t="s">
        <v>83</v>
      </c>
      <c r="F34" s="275" t="s">
        <v>547</v>
      </c>
      <c r="G34" s="311">
        <v>30780</v>
      </c>
      <c r="H34" s="265" t="s">
        <v>469</v>
      </c>
      <c r="I34" s="265" t="s">
        <v>456</v>
      </c>
      <c r="J34" s="312" t="s">
        <v>455</v>
      </c>
      <c r="K34" s="313" t="s">
        <v>456</v>
      </c>
      <c r="L34" s="313">
        <v>100001</v>
      </c>
      <c r="M34" s="263" t="s">
        <v>470</v>
      </c>
      <c r="N34" s="264">
        <v>1</v>
      </c>
      <c r="O34" s="265" t="s">
        <v>471</v>
      </c>
      <c r="P34" s="265" t="s">
        <v>472</v>
      </c>
      <c r="Q34" s="266">
        <v>1</v>
      </c>
      <c r="R34" s="265" t="s">
        <v>473</v>
      </c>
      <c r="S34" s="267" t="s">
        <v>474</v>
      </c>
      <c r="T34" s="265" t="s">
        <v>461</v>
      </c>
      <c r="U34" s="265" t="s">
        <v>248</v>
      </c>
      <c r="V34" s="268" t="s">
        <v>462</v>
      </c>
      <c r="W34" s="268"/>
      <c r="X34" s="269" t="s">
        <v>25</v>
      </c>
      <c r="Y34" s="270" t="s">
        <v>82</v>
      </c>
      <c r="Z34" s="263"/>
      <c r="AA34" s="263"/>
      <c r="AB34" s="271">
        <v>43900</v>
      </c>
      <c r="AC34" s="272"/>
      <c r="AD34" s="273"/>
      <c r="AE34" s="362" t="s">
        <v>464</v>
      </c>
      <c r="AF34" s="275" t="s">
        <v>548</v>
      </c>
      <c r="AG34" s="276"/>
      <c r="AH34" s="277"/>
      <c r="AI34" s="277"/>
      <c r="AJ34" s="277"/>
      <c r="AK34" s="278"/>
      <c r="AL34" s="276"/>
      <c r="AM34" s="278"/>
      <c r="AN34" s="278"/>
      <c r="AO34" s="279" t="s">
        <v>466</v>
      </c>
      <c r="AP34" s="280" t="s">
        <v>595</v>
      </c>
      <c r="AQ34" s="281" t="s">
        <v>466</v>
      </c>
      <c r="AR34" s="282">
        <v>13500</v>
      </c>
      <c r="AS34" s="283">
        <v>30</v>
      </c>
      <c r="AT34" s="284">
        <v>0</v>
      </c>
      <c r="AU34" s="284">
        <v>0</v>
      </c>
      <c r="AV34" s="283"/>
      <c r="AW34" s="283"/>
      <c r="AX34" s="283"/>
      <c r="AY34" s="283"/>
      <c r="AZ34" s="283"/>
      <c r="BA34" s="285"/>
      <c r="BB34" s="284"/>
      <c r="BC34" s="284"/>
      <c r="BD34" s="284"/>
      <c r="BE34" s="284"/>
      <c r="BF34" s="285"/>
      <c r="BG34" s="284"/>
      <c r="BH34" s="284"/>
      <c r="BI34" s="276">
        <v>0</v>
      </c>
      <c r="BJ34" s="284"/>
      <c r="BK34" s="286">
        <v>0</v>
      </c>
      <c r="BL34" s="286">
        <v>0</v>
      </c>
      <c r="BM34" s="276">
        <v>0</v>
      </c>
      <c r="BN34" s="286">
        <v>0</v>
      </c>
      <c r="BO34" s="276">
        <v>0</v>
      </c>
      <c r="BP34" s="287">
        <v>240</v>
      </c>
      <c r="BQ34" s="286">
        <v>13500</v>
      </c>
      <c r="BR34" s="286">
        <v>113</v>
      </c>
      <c r="BS34" s="288">
        <v>0</v>
      </c>
      <c r="BT34" s="289">
        <v>0</v>
      </c>
      <c r="BU34" s="286">
        <v>0</v>
      </c>
      <c r="BV34" s="286">
        <v>0</v>
      </c>
      <c r="BW34" s="286">
        <v>0</v>
      </c>
      <c r="BX34" s="288"/>
      <c r="BY34" s="286"/>
      <c r="BZ34" s="286"/>
      <c r="CA34" s="286"/>
      <c r="CB34" s="286">
        <v>0</v>
      </c>
      <c r="CC34" s="286">
        <v>0</v>
      </c>
      <c r="CD34" s="286">
        <v>0</v>
      </c>
      <c r="CE34" s="286"/>
      <c r="CF34" s="286">
        <v>0</v>
      </c>
      <c r="CG34" s="286"/>
      <c r="CH34" s="286">
        <v>0</v>
      </c>
      <c r="CI34" s="286"/>
      <c r="CJ34" s="286"/>
      <c r="CK34" s="286"/>
      <c r="CL34" s="286"/>
      <c r="CM34" s="286"/>
      <c r="CN34" s="286"/>
      <c r="CO34" s="286">
        <v>0</v>
      </c>
      <c r="CP34" s="286"/>
      <c r="CQ34" s="286"/>
      <c r="CR34" s="286"/>
      <c r="CS34" s="286"/>
      <c r="CT34" s="286"/>
      <c r="CU34" s="286"/>
      <c r="CV34" s="286">
        <v>0</v>
      </c>
      <c r="CW34" s="286"/>
      <c r="CX34" s="286"/>
      <c r="CY34" s="286"/>
      <c r="CZ34" s="286"/>
      <c r="DA34" s="286"/>
      <c r="DB34" s="286"/>
      <c r="DC34" s="286"/>
      <c r="DD34" s="286"/>
      <c r="DE34" s="286"/>
      <c r="DF34" s="286"/>
      <c r="DG34" s="286"/>
      <c r="DH34" s="286"/>
      <c r="DI34" s="286"/>
      <c r="DJ34" s="286"/>
      <c r="DK34" s="286"/>
      <c r="DL34" s="286"/>
      <c r="DM34" s="286"/>
      <c r="DN34" s="286"/>
      <c r="DO34" s="286"/>
      <c r="DP34" s="286"/>
      <c r="DQ34" s="286"/>
      <c r="DR34" s="286"/>
      <c r="DS34" s="286"/>
      <c r="DT34" s="286"/>
      <c r="DU34" s="286"/>
      <c r="DV34" s="286"/>
      <c r="DW34" s="286"/>
      <c r="DX34" s="286"/>
      <c r="DY34" s="286"/>
      <c r="DZ34" s="189"/>
      <c r="EA34" s="278"/>
      <c r="EB34" s="286"/>
      <c r="EC34" s="286"/>
      <c r="ED34" s="286"/>
      <c r="EE34" s="286"/>
      <c r="EF34" s="286"/>
      <c r="EG34" s="286"/>
      <c r="EH34" s="286"/>
      <c r="EI34" s="286"/>
      <c r="EJ34" s="286"/>
      <c r="EK34" s="286"/>
      <c r="EL34" s="290">
        <v>13613</v>
      </c>
      <c r="EM34" s="290">
        <v>13613</v>
      </c>
      <c r="EN34" s="291">
        <v>1361.3</v>
      </c>
      <c r="EO34" s="291">
        <v>211</v>
      </c>
      <c r="EP34" s="291">
        <v>164.78</v>
      </c>
      <c r="EQ34" s="291">
        <v>0</v>
      </c>
      <c r="ER34" s="291">
        <v>0</v>
      </c>
      <c r="ES34" s="286">
        <v>0</v>
      </c>
      <c r="ET34" s="278">
        <v>1794.15</v>
      </c>
      <c r="EU34" s="286">
        <v>0</v>
      </c>
      <c r="EV34" s="286">
        <v>0</v>
      </c>
      <c r="EW34" s="286"/>
      <c r="EX34" s="286"/>
      <c r="EY34" s="286"/>
      <c r="EZ34" s="292">
        <v>222.81</v>
      </c>
      <c r="FA34" s="278">
        <v>0</v>
      </c>
      <c r="FB34" s="278">
        <v>149.44</v>
      </c>
      <c r="FC34" s="292">
        <v>5445.2000000000007</v>
      </c>
      <c r="FD34" s="292"/>
      <c r="FE34" s="292"/>
      <c r="FF34" s="292"/>
      <c r="FG34" s="286"/>
      <c r="FH34" s="292">
        <v>0</v>
      </c>
      <c r="FI34" s="286"/>
      <c r="FJ34" s="286"/>
      <c r="FK34" s="276"/>
      <c r="FL34" s="276"/>
      <c r="FM34" s="286"/>
      <c r="FN34" s="286">
        <v>0</v>
      </c>
      <c r="FO34" s="286">
        <v>0</v>
      </c>
      <c r="FP34" s="286"/>
      <c r="FQ34" s="286">
        <v>9348.68</v>
      </c>
      <c r="FR34" s="293">
        <v>4264.32</v>
      </c>
      <c r="FS34">
        <v>4264.32</v>
      </c>
      <c r="FT34" s="293"/>
      <c r="FU34" s="294">
        <v>4264.32</v>
      </c>
      <c r="FV34" s="294">
        <v>4327.2700000000004</v>
      </c>
      <c r="FW34" s="295">
        <v>0</v>
      </c>
      <c r="FX34" s="111">
        <v>1225.17</v>
      </c>
      <c r="FY34" s="288">
        <v>0</v>
      </c>
      <c r="GB34" s="2015">
        <f t="shared" si="0"/>
        <v>0</v>
      </c>
      <c r="GC34" s="2015">
        <v>13613</v>
      </c>
      <c r="GE34" s="2015">
        <f t="shared" si="1"/>
        <v>13613</v>
      </c>
    </row>
    <row r="35" spans="1:187">
      <c r="A35" s="109" t="s">
        <v>25</v>
      </c>
      <c r="B35" s="262">
        <v>30</v>
      </c>
      <c r="C35" s="109" t="s">
        <v>451</v>
      </c>
      <c r="D35" s="309" t="s">
        <v>3</v>
      </c>
      <c r="E35" s="310" t="s">
        <v>139</v>
      </c>
      <c r="F35" s="275" t="s">
        <v>140</v>
      </c>
      <c r="G35" s="311">
        <v>33826</v>
      </c>
      <c r="H35" s="275" t="s">
        <v>484</v>
      </c>
      <c r="I35" s="275" t="s">
        <v>454</v>
      </c>
      <c r="J35" s="312" t="s">
        <v>455</v>
      </c>
      <c r="K35" s="313" t="s">
        <v>456</v>
      </c>
      <c r="L35" s="313">
        <v>100002</v>
      </c>
      <c r="M35" s="283" t="s">
        <v>457</v>
      </c>
      <c r="N35" s="299">
        <v>1</v>
      </c>
      <c r="O35" s="275" t="s">
        <v>458</v>
      </c>
      <c r="P35" s="275" t="s">
        <v>459</v>
      </c>
      <c r="Q35" s="300">
        <v>0</v>
      </c>
      <c r="R35" s="275" t="s">
        <v>485</v>
      </c>
      <c r="S35" s="301" t="s">
        <v>486</v>
      </c>
      <c r="T35" s="265" t="s">
        <v>461</v>
      </c>
      <c r="U35" s="265" t="s">
        <v>261</v>
      </c>
      <c r="V35" s="302" t="s">
        <v>462</v>
      </c>
      <c r="W35" s="302"/>
      <c r="X35" s="269" t="s">
        <v>25</v>
      </c>
      <c r="Y35" s="363" t="s">
        <v>142</v>
      </c>
      <c r="Z35" s="263"/>
      <c r="AA35" s="283"/>
      <c r="AB35" s="303">
        <v>43973</v>
      </c>
      <c r="AC35" s="304"/>
      <c r="AD35" s="305"/>
      <c r="AE35" s="274" t="s">
        <v>511</v>
      </c>
      <c r="AF35" s="275" t="s">
        <v>549</v>
      </c>
      <c r="AG35" s="276"/>
      <c r="AH35" s="277"/>
      <c r="AI35" s="277"/>
      <c r="AJ35" s="277"/>
      <c r="AK35" s="278"/>
      <c r="AL35" s="276"/>
      <c r="AM35" s="278"/>
      <c r="AN35" s="278"/>
      <c r="AO35" s="306" t="s">
        <v>466</v>
      </c>
      <c r="AP35" s="278" t="s">
        <v>595</v>
      </c>
      <c r="AQ35" s="307" t="s">
        <v>467</v>
      </c>
      <c r="AR35" s="308">
        <v>2200</v>
      </c>
      <c r="AS35" s="283">
        <v>30</v>
      </c>
      <c r="AT35" s="284">
        <v>0</v>
      </c>
      <c r="AU35" s="284">
        <v>0</v>
      </c>
      <c r="AV35" s="283"/>
      <c r="AW35" s="283"/>
      <c r="AX35" s="283"/>
      <c r="AY35" s="283"/>
      <c r="AZ35" s="283"/>
      <c r="BA35" s="285"/>
      <c r="BB35" s="284"/>
      <c r="BC35" s="284"/>
      <c r="BD35" s="284"/>
      <c r="BE35" s="284"/>
      <c r="BF35" s="285"/>
      <c r="BG35" s="284"/>
      <c r="BH35" s="284"/>
      <c r="BI35" s="276">
        <v>0</v>
      </c>
      <c r="BJ35" s="284"/>
      <c r="BK35" s="286">
        <v>0</v>
      </c>
      <c r="BL35" s="286">
        <v>0</v>
      </c>
      <c r="BM35" s="276">
        <v>0</v>
      </c>
      <c r="BN35" s="286">
        <v>0</v>
      </c>
      <c r="BO35" s="276">
        <v>0</v>
      </c>
      <c r="BP35" s="287">
        <v>240</v>
      </c>
      <c r="BQ35" s="286">
        <v>2200</v>
      </c>
      <c r="BR35" s="286">
        <v>0</v>
      </c>
      <c r="BS35" s="288">
        <v>0</v>
      </c>
      <c r="BT35" s="289">
        <v>0</v>
      </c>
      <c r="BU35" s="286">
        <v>0</v>
      </c>
      <c r="BV35" s="286">
        <v>0</v>
      </c>
      <c r="BW35" s="286">
        <v>0</v>
      </c>
      <c r="BX35" s="286"/>
      <c r="BY35" s="286"/>
      <c r="BZ35" s="286"/>
      <c r="CA35" s="286">
        <v>0</v>
      </c>
      <c r="CB35" s="286">
        <v>0</v>
      </c>
      <c r="CC35" s="286">
        <v>0</v>
      </c>
      <c r="CD35" s="286">
        <v>0</v>
      </c>
      <c r="CE35" s="286"/>
      <c r="CF35" s="286">
        <v>0</v>
      </c>
      <c r="CG35" s="286"/>
      <c r="CH35" s="286">
        <v>0</v>
      </c>
      <c r="CI35" s="286"/>
      <c r="CJ35" s="286"/>
      <c r="CK35" s="286"/>
      <c r="CL35" s="286"/>
      <c r="CM35" s="286"/>
      <c r="CN35" s="286"/>
      <c r="CO35" s="286">
        <v>0</v>
      </c>
      <c r="CP35" s="286"/>
      <c r="CQ35" s="286"/>
      <c r="CR35" s="286"/>
      <c r="CS35" s="286"/>
      <c r="CT35" s="286"/>
      <c r="CU35" s="286"/>
      <c r="CV35" s="286">
        <v>0</v>
      </c>
      <c r="CW35" s="286"/>
      <c r="CX35" s="286"/>
      <c r="CY35" s="286"/>
      <c r="CZ35" s="286"/>
      <c r="DA35" s="286"/>
      <c r="DB35" s="286"/>
      <c r="DC35" s="286"/>
      <c r="DD35" s="286"/>
      <c r="DE35" s="286"/>
      <c r="DF35" s="286"/>
      <c r="DG35" s="286"/>
      <c r="DH35" s="286"/>
      <c r="DI35" s="286"/>
      <c r="DJ35" s="286"/>
      <c r="DK35" s="286"/>
      <c r="DL35" s="286"/>
      <c r="DM35" s="286"/>
      <c r="DN35" s="286"/>
      <c r="DO35" s="286"/>
      <c r="DP35" s="286"/>
      <c r="DQ35" s="286"/>
      <c r="DR35" s="286"/>
      <c r="DS35" s="286"/>
      <c r="DT35" s="286"/>
      <c r="DU35" s="286"/>
      <c r="DV35" s="286"/>
      <c r="DW35" s="286"/>
      <c r="DX35" s="286"/>
      <c r="DY35" s="286"/>
      <c r="DZ35" s="189"/>
      <c r="EA35" s="278"/>
      <c r="EB35" s="286"/>
      <c r="EC35" s="286"/>
      <c r="ED35" s="286"/>
      <c r="EE35" s="286"/>
      <c r="EF35" s="286"/>
      <c r="EG35" s="286"/>
      <c r="EH35" s="286"/>
      <c r="EI35" s="286"/>
      <c r="EJ35" s="286"/>
      <c r="EK35" s="286"/>
      <c r="EL35" s="290">
        <v>2200</v>
      </c>
      <c r="EM35" s="290">
        <v>2200</v>
      </c>
      <c r="EN35" s="291">
        <v>220</v>
      </c>
      <c r="EO35" s="291">
        <v>0</v>
      </c>
      <c r="EP35" s="291">
        <v>30.14</v>
      </c>
      <c r="EQ35" s="291">
        <v>0</v>
      </c>
      <c r="ER35" s="291">
        <v>0</v>
      </c>
      <c r="ES35" s="286">
        <v>0</v>
      </c>
      <c r="ET35" s="278">
        <v>0</v>
      </c>
      <c r="EU35" s="286">
        <v>0</v>
      </c>
      <c r="EV35" s="286">
        <v>0</v>
      </c>
      <c r="EW35" s="286"/>
      <c r="EX35" s="286"/>
      <c r="EY35" s="286"/>
      <c r="EZ35" s="292">
        <v>0</v>
      </c>
      <c r="FA35" s="278">
        <v>0</v>
      </c>
      <c r="FB35" s="278">
        <v>0</v>
      </c>
      <c r="FC35" s="292">
        <v>880</v>
      </c>
      <c r="FD35" s="292"/>
      <c r="FE35" s="292"/>
      <c r="FF35" s="292"/>
      <c r="FG35" s="286"/>
      <c r="FH35" s="292">
        <v>0</v>
      </c>
      <c r="FI35" s="286"/>
      <c r="FJ35" s="286"/>
      <c r="FK35" s="276"/>
      <c r="FL35" s="276"/>
      <c r="FM35" s="286"/>
      <c r="FN35" s="286">
        <v>0</v>
      </c>
      <c r="FO35" s="286">
        <v>0</v>
      </c>
      <c r="FP35" s="286"/>
      <c r="FQ35" s="286">
        <v>1130.1400000000001</v>
      </c>
      <c r="FR35" s="293">
        <v>1069.8599999999999</v>
      </c>
      <c r="FS35">
        <v>1069.8599999999999</v>
      </c>
      <c r="FT35" s="293"/>
      <c r="FU35" s="294">
        <v>1069.8599999999999</v>
      </c>
      <c r="FV35" s="294">
        <v>873.36</v>
      </c>
      <c r="FW35" s="294">
        <v>0</v>
      </c>
      <c r="FX35" s="111">
        <v>198</v>
      </c>
      <c r="FY35" s="286">
        <v>0</v>
      </c>
      <c r="GB35" s="2015">
        <f t="shared" si="0"/>
        <v>0</v>
      </c>
      <c r="GC35" s="2015">
        <v>2200</v>
      </c>
      <c r="GE35" s="2015">
        <f t="shared" si="1"/>
        <v>2200</v>
      </c>
    </row>
    <row r="36" spans="1:187">
      <c r="A36" s="109" t="s">
        <v>25</v>
      </c>
      <c r="B36" s="262">
        <v>31</v>
      </c>
      <c r="C36" s="109" t="s">
        <v>451</v>
      </c>
      <c r="D36" s="309" t="s">
        <v>3</v>
      </c>
      <c r="E36" s="310" t="s">
        <v>64</v>
      </c>
      <c r="F36" s="275" t="s">
        <v>65</v>
      </c>
      <c r="G36" s="311">
        <v>27851</v>
      </c>
      <c r="H36" s="275" t="s">
        <v>550</v>
      </c>
      <c r="I36" s="275" t="s">
        <v>454</v>
      </c>
      <c r="J36" s="312" t="s">
        <v>455</v>
      </c>
      <c r="K36" s="313" t="s">
        <v>456</v>
      </c>
      <c r="L36" s="313">
        <v>100002</v>
      </c>
      <c r="M36" s="283" t="s">
        <v>457</v>
      </c>
      <c r="N36" s="299">
        <v>0</v>
      </c>
      <c r="O36" s="275" t="s">
        <v>458</v>
      </c>
      <c r="P36" s="275" t="s">
        <v>459</v>
      </c>
      <c r="Q36" s="300">
        <v>1</v>
      </c>
      <c r="R36" s="275" t="s">
        <v>551</v>
      </c>
      <c r="S36" s="301" t="s">
        <v>552</v>
      </c>
      <c r="T36" s="265" t="s">
        <v>461</v>
      </c>
      <c r="U36" s="265" t="s">
        <v>242</v>
      </c>
      <c r="V36" s="302" t="s">
        <v>553</v>
      </c>
      <c r="W36" s="302"/>
      <c r="X36" s="269" t="s">
        <v>25</v>
      </c>
      <c r="Y36" s="363" t="s">
        <v>66</v>
      </c>
      <c r="Z36" s="263"/>
      <c r="AA36" s="283"/>
      <c r="AB36" s="303">
        <v>44111</v>
      </c>
      <c r="AC36" s="304"/>
      <c r="AD36" s="305"/>
      <c r="AE36" s="274" t="s">
        <v>503</v>
      </c>
      <c r="AF36" s="275" t="s">
        <v>554</v>
      </c>
      <c r="AG36" s="276"/>
      <c r="AH36" s="277"/>
      <c r="AI36" s="277"/>
      <c r="AJ36" s="277"/>
      <c r="AK36" s="278"/>
      <c r="AL36" s="276"/>
      <c r="AM36" s="278"/>
      <c r="AN36" s="278"/>
      <c r="AO36" s="307" t="s">
        <v>467</v>
      </c>
      <c r="AP36" s="278" t="s">
        <v>594</v>
      </c>
      <c r="AQ36" s="307" t="s">
        <v>466</v>
      </c>
      <c r="AR36" s="308">
        <v>3600</v>
      </c>
      <c r="AS36" s="283">
        <v>29</v>
      </c>
      <c r="AT36" s="284">
        <v>0</v>
      </c>
      <c r="AU36" s="284">
        <v>1</v>
      </c>
      <c r="AV36" s="283"/>
      <c r="AW36" s="283"/>
      <c r="AX36" s="283"/>
      <c r="AY36" s="283"/>
      <c r="AZ36" s="283"/>
      <c r="BA36" s="285"/>
      <c r="BB36" s="284"/>
      <c r="BC36" s="284"/>
      <c r="BD36" s="284"/>
      <c r="BE36" s="284"/>
      <c r="BF36" s="285"/>
      <c r="BG36" s="284"/>
      <c r="BH36" s="284"/>
      <c r="BI36" s="276">
        <v>0</v>
      </c>
      <c r="BJ36" s="284"/>
      <c r="BK36" s="286">
        <v>0</v>
      </c>
      <c r="BL36" s="286">
        <v>0</v>
      </c>
      <c r="BM36" s="276">
        <v>0</v>
      </c>
      <c r="BN36" s="286">
        <v>0</v>
      </c>
      <c r="BO36" s="276">
        <v>0</v>
      </c>
      <c r="BP36" s="287">
        <v>232</v>
      </c>
      <c r="BQ36" s="286">
        <v>3480</v>
      </c>
      <c r="BR36" s="286">
        <v>113</v>
      </c>
      <c r="BS36" s="288">
        <v>0</v>
      </c>
      <c r="BT36" s="289">
        <v>123.77</v>
      </c>
      <c r="BU36" s="286">
        <v>0</v>
      </c>
      <c r="BV36" s="286">
        <v>0</v>
      </c>
      <c r="BW36" s="286">
        <v>0</v>
      </c>
      <c r="BX36" s="286"/>
      <c r="BY36" s="286"/>
      <c r="BZ36" s="286"/>
      <c r="CA36" s="286"/>
      <c r="CB36" s="286">
        <v>0</v>
      </c>
      <c r="CC36" s="286">
        <v>0</v>
      </c>
      <c r="CD36" s="286">
        <v>0</v>
      </c>
      <c r="CE36" s="286"/>
      <c r="CF36" s="286">
        <v>0</v>
      </c>
      <c r="CG36" s="286"/>
      <c r="CH36" s="286">
        <v>0</v>
      </c>
      <c r="CI36" s="286"/>
      <c r="CJ36" s="286"/>
      <c r="CK36" s="286"/>
      <c r="CL36" s="286"/>
      <c r="CM36" s="286"/>
      <c r="CN36" s="286"/>
      <c r="CO36" s="286">
        <v>0</v>
      </c>
      <c r="CP36" s="286"/>
      <c r="CQ36" s="286"/>
      <c r="CR36" s="286"/>
      <c r="CS36" s="286"/>
      <c r="CT36" s="286"/>
      <c r="CU36" s="286"/>
      <c r="CV36" s="286">
        <v>0</v>
      </c>
      <c r="CW36" s="286"/>
      <c r="CX36" s="286"/>
      <c r="CY36" s="286"/>
      <c r="CZ36" s="286"/>
      <c r="DA36" s="286"/>
      <c r="DB36" s="286"/>
      <c r="DC36" s="286"/>
      <c r="DD36" s="286"/>
      <c r="DE36" s="286"/>
      <c r="DF36" s="286"/>
      <c r="DG36" s="286"/>
      <c r="DH36" s="286"/>
      <c r="DI36" s="286"/>
      <c r="DJ36" s="286"/>
      <c r="DK36" s="286"/>
      <c r="DL36" s="286"/>
      <c r="DM36" s="286"/>
      <c r="DN36" s="286"/>
      <c r="DO36" s="286"/>
      <c r="DP36" s="286"/>
      <c r="DQ36" s="286"/>
      <c r="DR36" s="286"/>
      <c r="DS36" s="286"/>
      <c r="DT36" s="286"/>
      <c r="DU36" s="286"/>
      <c r="DV36" s="286"/>
      <c r="DW36" s="286"/>
      <c r="DX36" s="286"/>
      <c r="DY36" s="286"/>
      <c r="DZ36" s="189"/>
      <c r="EA36" s="278"/>
      <c r="EB36" s="286"/>
      <c r="EC36" s="286"/>
      <c r="ED36" s="286"/>
      <c r="EE36" s="286"/>
      <c r="EF36" s="286"/>
      <c r="EG36" s="286"/>
      <c r="EH36" s="286"/>
      <c r="EI36" s="286"/>
      <c r="EJ36" s="286"/>
      <c r="EK36" s="286"/>
      <c r="EL36" s="290">
        <v>3716.77</v>
      </c>
      <c r="EM36" s="290">
        <v>3716.77</v>
      </c>
      <c r="EN36" s="291">
        <v>371.68</v>
      </c>
      <c r="EO36" s="291">
        <v>59.47</v>
      </c>
      <c r="EP36" s="291">
        <v>50.92</v>
      </c>
      <c r="EQ36" s="291">
        <v>0</v>
      </c>
      <c r="ER36" s="291">
        <v>0</v>
      </c>
      <c r="ES36" s="286">
        <v>0</v>
      </c>
      <c r="ET36" s="278">
        <v>101.36</v>
      </c>
      <c r="EU36" s="286">
        <v>0</v>
      </c>
      <c r="EV36" s="286">
        <v>0</v>
      </c>
      <c r="EW36" s="286"/>
      <c r="EX36" s="286"/>
      <c r="EY36" s="286"/>
      <c r="EZ36" s="292">
        <v>0</v>
      </c>
      <c r="FA36" s="278">
        <v>0</v>
      </c>
      <c r="FB36" s="278">
        <v>0</v>
      </c>
      <c r="FC36" s="292">
        <v>1485.2</v>
      </c>
      <c r="FD36" s="292"/>
      <c r="FE36" s="292"/>
      <c r="FF36" s="292"/>
      <c r="FG36" s="286"/>
      <c r="FH36" s="292">
        <v>333.33</v>
      </c>
      <c r="FI36" s="286"/>
      <c r="FJ36" s="286"/>
      <c r="FK36" s="276"/>
      <c r="FL36" s="276"/>
      <c r="FM36" s="286"/>
      <c r="FN36" s="286">
        <v>0</v>
      </c>
      <c r="FO36" s="286">
        <v>0</v>
      </c>
      <c r="FP36" s="286"/>
      <c r="FQ36" s="286">
        <v>2401.96</v>
      </c>
      <c r="FR36" s="293">
        <v>1314.81</v>
      </c>
      <c r="FS36">
        <v>1314.81</v>
      </c>
      <c r="FT36" s="293"/>
      <c r="FU36" s="294">
        <v>1314.81</v>
      </c>
      <c r="FV36" s="294">
        <v>1445.25</v>
      </c>
      <c r="FW36" s="294">
        <v>0</v>
      </c>
      <c r="FX36" s="111">
        <v>334.51</v>
      </c>
      <c r="FY36" s="286">
        <v>0</v>
      </c>
      <c r="GB36" s="2015">
        <f t="shared" si="0"/>
        <v>0</v>
      </c>
      <c r="GC36" s="2015">
        <v>3716.77</v>
      </c>
      <c r="GE36" s="2015">
        <f t="shared" si="1"/>
        <v>3716.77</v>
      </c>
    </row>
    <row r="37" spans="1:187">
      <c r="A37" s="109" t="s">
        <v>25</v>
      </c>
      <c r="B37" s="262">
        <v>32</v>
      </c>
      <c r="C37" s="109" t="s">
        <v>451</v>
      </c>
      <c r="D37" s="309" t="s">
        <v>3</v>
      </c>
      <c r="E37" s="310" t="s">
        <v>95</v>
      </c>
      <c r="F37" s="275" t="s">
        <v>96</v>
      </c>
      <c r="G37" s="311">
        <v>31567</v>
      </c>
      <c r="H37" s="275" t="s">
        <v>555</v>
      </c>
      <c r="I37" s="275" t="s">
        <v>454</v>
      </c>
      <c r="J37" s="312" t="s">
        <v>455</v>
      </c>
      <c r="K37" s="313" t="s">
        <v>456</v>
      </c>
      <c r="L37" s="313">
        <v>100001</v>
      </c>
      <c r="M37" s="283" t="s">
        <v>470</v>
      </c>
      <c r="N37" s="299">
        <v>1</v>
      </c>
      <c r="O37" s="275" t="s">
        <v>477</v>
      </c>
      <c r="P37" s="275" t="s">
        <v>478</v>
      </c>
      <c r="Q37" s="300">
        <v>1</v>
      </c>
      <c r="R37" s="275" t="s">
        <v>556</v>
      </c>
      <c r="S37" s="301" t="s">
        <v>555</v>
      </c>
      <c r="T37" s="265" t="s">
        <v>461</v>
      </c>
      <c r="U37" s="265" t="s">
        <v>253</v>
      </c>
      <c r="V37" s="302" t="s">
        <v>462</v>
      </c>
      <c r="W37" s="302" t="s">
        <v>463</v>
      </c>
      <c r="X37" s="269" t="s">
        <v>25</v>
      </c>
      <c r="Y37" s="270" t="s">
        <v>92</v>
      </c>
      <c r="Z37" s="263"/>
      <c r="AA37" s="283"/>
      <c r="AB37" s="303">
        <v>44348</v>
      </c>
      <c r="AC37" s="304"/>
      <c r="AD37" s="305"/>
      <c r="AE37" s="274" t="s">
        <v>503</v>
      </c>
      <c r="AF37" s="275" t="s">
        <v>557</v>
      </c>
      <c r="AG37" s="276"/>
      <c r="AH37" s="277"/>
      <c r="AI37" s="277"/>
      <c r="AJ37" s="277"/>
      <c r="AK37" s="278"/>
      <c r="AL37" s="276"/>
      <c r="AM37" s="278"/>
      <c r="AN37" s="278"/>
      <c r="AO37" s="306" t="s">
        <v>466</v>
      </c>
      <c r="AP37" s="278" t="s">
        <v>595</v>
      </c>
      <c r="AQ37" s="307" t="s">
        <v>466</v>
      </c>
      <c r="AR37" s="308">
        <v>6900</v>
      </c>
      <c r="AS37" s="283">
        <v>30</v>
      </c>
      <c r="AT37" s="284">
        <v>0</v>
      </c>
      <c r="AU37" s="284">
        <v>0</v>
      </c>
      <c r="AV37" s="283"/>
      <c r="AW37" s="283"/>
      <c r="AX37" s="283"/>
      <c r="AY37" s="283"/>
      <c r="AZ37" s="283"/>
      <c r="BA37" s="285"/>
      <c r="BB37" s="284"/>
      <c r="BC37" s="284"/>
      <c r="BD37" s="284"/>
      <c r="BE37" s="284"/>
      <c r="BF37" s="285"/>
      <c r="BG37" s="284"/>
      <c r="BH37" s="284"/>
      <c r="BI37" s="276">
        <v>0</v>
      </c>
      <c r="BJ37" s="284"/>
      <c r="BK37" s="286">
        <v>0</v>
      </c>
      <c r="BL37" s="286">
        <v>0</v>
      </c>
      <c r="BM37" s="276">
        <v>0</v>
      </c>
      <c r="BN37" s="286">
        <v>0</v>
      </c>
      <c r="BO37" s="276">
        <v>0</v>
      </c>
      <c r="BP37" s="287">
        <v>240</v>
      </c>
      <c r="BQ37" s="286">
        <v>6900</v>
      </c>
      <c r="BR37" s="286">
        <v>113</v>
      </c>
      <c r="BS37" s="288">
        <v>0</v>
      </c>
      <c r="BT37" s="289">
        <v>0</v>
      </c>
      <c r="BU37" s="286">
        <v>0</v>
      </c>
      <c r="BV37" s="286">
        <v>0</v>
      </c>
      <c r="BW37" s="286">
        <v>0</v>
      </c>
      <c r="BX37" s="286"/>
      <c r="BY37" s="286"/>
      <c r="BZ37" s="286"/>
      <c r="CA37" s="286"/>
      <c r="CB37" s="286">
        <v>0</v>
      </c>
      <c r="CC37" s="286">
        <v>0</v>
      </c>
      <c r="CD37" s="286">
        <v>0</v>
      </c>
      <c r="CE37" s="286"/>
      <c r="CF37" s="286">
        <v>0</v>
      </c>
      <c r="CG37" s="286"/>
      <c r="CH37" s="286">
        <v>9</v>
      </c>
      <c r="CI37" s="286"/>
      <c r="CJ37" s="286"/>
      <c r="CK37" s="286"/>
      <c r="CL37" s="286"/>
      <c r="CM37" s="286"/>
      <c r="CN37" s="286"/>
      <c r="CO37" s="286">
        <v>0</v>
      </c>
      <c r="CP37" s="286"/>
      <c r="CQ37" s="286"/>
      <c r="CR37" s="286"/>
      <c r="CS37" s="286"/>
      <c r="CT37" s="286"/>
      <c r="CU37" s="286"/>
      <c r="CV37" s="286">
        <v>0</v>
      </c>
      <c r="CW37" s="286"/>
      <c r="CX37" s="286"/>
      <c r="CY37" s="286"/>
      <c r="CZ37" s="286"/>
      <c r="DA37" s="286"/>
      <c r="DB37" s="286"/>
      <c r="DC37" s="286"/>
      <c r="DD37" s="286"/>
      <c r="DE37" s="286"/>
      <c r="DF37" s="286"/>
      <c r="DG37" s="286"/>
      <c r="DH37" s="286"/>
      <c r="DI37" s="286"/>
      <c r="DJ37" s="286"/>
      <c r="DK37" s="286"/>
      <c r="DL37" s="286"/>
      <c r="DM37" s="286"/>
      <c r="DN37" s="286"/>
      <c r="DO37" s="286"/>
      <c r="DP37" s="286"/>
      <c r="DQ37" s="286"/>
      <c r="DR37" s="286"/>
      <c r="DS37" s="286"/>
      <c r="DT37" s="286"/>
      <c r="DU37" s="286"/>
      <c r="DV37" s="286"/>
      <c r="DW37" s="286"/>
      <c r="DX37" s="286"/>
      <c r="DY37" s="286"/>
      <c r="DZ37" s="189"/>
      <c r="EA37" s="278"/>
      <c r="EB37" s="286"/>
      <c r="EC37" s="286"/>
      <c r="ED37" s="286"/>
      <c r="EE37" s="286"/>
      <c r="EF37" s="286"/>
      <c r="EG37" s="286"/>
      <c r="EH37" s="286"/>
      <c r="EI37" s="286"/>
      <c r="EJ37" s="286"/>
      <c r="EK37" s="286"/>
      <c r="EL37" s="290">
        <v>7022</v>
      </c>
      <c r="EM37" s="290">
        <v>7022</v>
      </c>
      <c r="EN37" s="291">
        <v>702.2</v>
      </c>
      <c r="EO37" s="291">
        <v>112.35</v>
      </c>
      <c r="EP37" s="291">
        <v>96.2</v>
      </c>
      <c r="EQ37" s="291">
        <v>0</v>
      </c>
      <c r="ER37" s="291">
        <v>0</v>
      </c>
      <c r="ES37" s="286">
        <v>0</v>
      </c>
      <c r="ET37" s="278">
        <v>587.13</v>
      </c>
      <c r="EU37" s="286">
        <v>0</v>
      </c>
      <c r="EV37" s="286">
        <v>0</v>
      </c>
      <c r="EW37" s="286"/>
      <c r="EX37" s="286"/>
      <c r="EY37" s="286"/>
      <c r="EZ37" s="292">
        <v>231.42</v>
      </c>
      <c r="FA37" s="278">
        <v>81.08</v>
      </c>
      <c r="FB37" s="278">
        <v>0</v>
      </c>
      <c r="FC37" s="292">
        <v>2805.2000000000003</v>
      </c>
      <c r="FD37" s="292"/>
      <c r="FE37" s="292"/>
      <c r="FF37" s="292"/>
      <c r="FG37" s="286"/>
      <c r="FH37" s="292">
        <v>0</v>
      </c>
      <c r="FI37" s="286"/>
      <c r="FJ37" s="286"/>
      <c r="FK37" s="276"/>
      <c r="FL37" s="276"/>
      <c r="FM37" s="286"/>
      <c r="FN37" s="286">
        <v>9</v>
      </c>
      <c r="FO37" s="286">
        <v>4</v>
      </c>
      <c r="FP37" s="286"/>
      <c r="FQ37" s="286">
        <v>4628.58</v>
      </c>
      <c r="FR37" s="293">
        <v>2393.42</v>
      </c>
      <c r="FS37">
        <v>2393.42</v>
      </c>
      <c r="FT37" s="293"/>
      <c r="FU37" s="294">
        <v>2393.42</v>
      </c>
      <c r="FV37" s="294">
        <v>2339.1799999999998</v>
      </c>
      <c r="FW37" s="294">
        <v>0</v>
      </c>
      <c r="FX37" s="111">
        <v>631.98</v>
      </c>
      <c r="FY37" s="286">
        <v>0</v>
      </c>
      <c r="GB37" s="2015">
        <f t="shared" si="0"/>
        <v>0</v>
      </c>
      <c r="GC37" s="2015">
        <v>7022</v>
      </c>
      <c r="GE37" s="2015">
        <f t="shared" si="1"/>
        <v>7022</v>
      </c>
    </row>
    <row r="38" spans="1:187">
      <c r="A38" s="109" t="s">
        <v>25</v>
      </c>
      <c r="B38" s="262">
        <v>33</v>
      </c>
      <c r="C38" s="109" t="s">
        <v>451</v>
      </c>
      <c r="D38" s="309" t="s">
        <v>3</v>
      </c>
      <c r="E38" s="310" t="s">
        <v>145</v>
      </c>
      <c r="F38" s="275" t="s">
        <v>146</v>
      </c>
      <c r="G38" s="311">
        <v>33721</v>
      </c>
      <c r="H38" s="275" t="s">
        <v>484</v>
      </c>
      <c r="I38" s="275" t="s">
        <v>454</v>
      </c>
      <c r="J38" s="312" t="s">
        <v>455</v>
      </c>
      <c r="K38" s="313" t="s">
        <v>456</v>
      </c>
      <c r="L38" s="313">
        <v>100002</v>
      </c>
      <c r="M38" s="283" t="s">
        <v>457</v>
      </c>
      <c r="N38" s="299">
        <v>1</v>
      </c>
      <c r="O38" s="275" t="s">
        <v>458</v>
      </c>
      <c r="P38" s="275" t="s">
        <v>459</v>
      </c>
      <c r="Q38" s="300">
        <v>0</v>
      </c>
      <c r="R38" s="275" t="s">
        <v>485</v>
      </c>
      <c r="S38" s="301" t="s">
        <v>486</v>
      </c>
      <c r="T38" s="265" t="s">
        <v>461</v>
      </c>
      <c r="U38" s="265" t="s">
        <v>264</v>
      </c>
      <c r="V38" s="302" t="s">
        <v>553</v>
      </c>
      <c r="W38" s="302"/>
      <c r="X38" s="269" t="s">
        <v>78</v>
      </c>
      <c r="Y38" s="270" t="s">
        <v>150</v>
      </c>
      <c r="Z38" s="263"/>
      <c r="AA38" s="283"/>
      <c r="AB38" s="303">
        <v>44432</v>
      </c>
      <c r="AC38" s="304"/>
      <c r="AD38" s="305"/>
      <c r="AE38" s="274" t="s">
        <v>533</v>
      </c>
      <c r="AF38" s="275" t="s">
        <v>558</v>
      </c>
      <c r="AG38" s="276"/>
      <c r="AH38" s="277"/>
      <c r="AI38" s="277"/>
      <c r="AJ38" s="277"/>
      <c r="AK38" s="278"/>
      <c r="AL38" s="276"/>
      <c r="AM38" s="278"/>
      <c r="AN38" s="278"/>
      <c r="AO38" s="306" t="s">
        <v>466</v>
      </c>
      <c r="AP38" s="278" t="s">
        <v>594</v>
      </c>
      <c r="AQ38" s="307" t="s">
        <v>466</v>
      </c>
      <c r="AR38" s="308">
        <v>2200</v>
      </c>
      <c r="AS38" s="283">
        <v>30</v>
      </c>
      <c r="AT38" s="284">
        <v>0</v>
      </c>
      <c r="AU38" s="284">
        <v>0</v>
      </c>
      <c r="AV38" s="283"/>
      <c r="AW38" s="283"/>
      <c r="AX38" s="283"/>
      <c r="AY38" s="283"/>
      <c r="AZ38" s="283"/>
      <c r="BA38" s="285"/>
      <c r="BB38" s="284"/>
      <c r="BC38" s="284"/>
      <c r="BD38" s="284"/>
      <c r="BE38" s="284"/>
      <c r="BF38" s="285"/>
      <c r="BG38" s="284"/>
      <c r="BH38" s="284"/>
      <c r="BI38" s="276">
        <v>0</v>
      </c>
      <c r="BJ38" s="284"/>
      <c r="BK38" s="286">
        <v>0</v>
      </c>
      <c r="BL38" s="286">
        <v>0</v>
      </c>
      <c r="BM38" s="276">
        <v>5</v>
      </c>
      <c r="BN38" s="286">
        <v>0</v>
      </c>
      <c r="BO38" s="276">
        <v>0</v>
      </c>
      <c r="BP38" s="287">
        <v>240</v>
      </c>
      <c r="BQ38" s="286">
        <v>2200</v>
      </c>
      <c r="BR38" s="286">
        <v>113</v>
      </c>
      <c r="BS38" s="288">
        <v>0</v>
      </c>
      <c r="BT38" s="289">
        <v>0</v>
      </c>
      <c r="BU38" s="286">
        <v>0</v>
      </c>
      <c r="BV38" s="286">
        <v>0</v>
      </c>
      <c r="BW38" s="286">
        <v>0</v>
      </c>
      <c r="BX38" s="286"/>
      <c r="BY38" s="286"/>
      <c r="BZ38" s="286"/>
      <c r="CA38" s="286"/>
      <c r="CB38" s="286">
        <v>0</v>
      </c>
      <c r="CC38" s="286">
        <v>0</v>
      </c>
      <c r="CD38" s="286">
        <v>0</v>
      </c>
      <c r="CE38" s="286"/>
      <c r="CF38" s="286">
        <v>0</v>
      </c>
      <c r="CG38" s="286"/>
      <c r="CH38" s="286">
        <v>0</v>
      </c>
      <c r="CI38" s="286"/>
      <c r="CJ38" s="286"/>
      <c r="CK38" s="286"/>
      <c r="CL38" s="286"/>
      <c r="CM38" s="286"/>
      <c r="CN38" s="286"/>
      <c r="CO38" s="286">
        <v>96.375</v>
      </c>
      <c r="CP38" s="286"/>
      <c r="CQ38" s="286"/>
      <c r="CR38" s="286"/>
      <c r="CS38" s="286"/>
      <c r="CT38" s="286"/>
      <c r="CU38" s="286"/>
      <c r="CV38" s="286">
        <v>0</v>
      </c>
      <c r="CW38" s="286"/>
      <c r="CX38" s="286"/>
      <c r="CY38" s="286"/>
      <c r="CZ38" s="286"/>
      <c r="DA38" s="286"/>
      <c r="DB38" s="286"/>
      <c r="DC38" s="286"/>
      <c r="DD38" s="286"/>
      <c r="DE38" s="286"/>
      <c r="DF38" s="286"/>
      <c r="DG38" s="286"/>
      <c r="DH38" s="286"/>
      <c r="DI38" s="286"/>
      <c r="DJ38" s="286"/>
      <c r="DK38" s="286"/>
      <c r="DL38" s="286"/>
      <c r="DM38" s="286"/>
      <c r="DN38" s="286"/>
      <c r="DO38" s="286"/>
      <c r="DP38" s="286"/>
      <c r="DQ38" s="286"/>
      <c r="DR38" s="286"/>
      <c r="DS38" s="286"/>
      <c r="DT38" s="286"/>
      <c r="DU38" s="286"/>
      <c r="DV38" s="286"/>
      <c r="DW38" s="286"/>
      <c r="DX38" s="286"/>
      <c r="DY38" s="286"/>
      <c r="DZ38" s="189"/>
      <c r="EA38" s="278"/>
      <c r="EB38" s="286"/>
      <c r="EC38" s="286"/>
      <c r="ED38" s="286"/>
      <c r="EE38" s="286"/>
      <c r="EF38" s="286"/>
      <c r="EG38" s="286"/>
      <c r="EH38" s="286"/>
      <c r="EI38" s="286"/>
      <c r="EJ38" s="286"/>
      <c r="EK38" s="286"/>
      <c r="EL38" s="290">
        <v>2409.375</v>
      </c>
      <c r="EM38" s="290">
        <v>2409.375</v>
      </c>
      <c r="EN38" s="291">
        <v>240.94</v>
      </c>
      <c r="EO38" s="291">
        <v>0</v>
      </c>
      <c r="EP38" s="291">
        <v>33.01</v>
      </c>
      <c r="EQ38" s="291">
        <v>0</v>
      </c>
      <c r="ER38" s="291">
        <v>0</v>
      </c>
      <c r="ES38" s="286">
        <v>0</v>
      </c>
      <c r="ET38" s="278">
        <v>0</v>
      </c>
      <c r="EU38" s="286">
        <v>0</v>
      </c>
      <c r="EV38" s="286">
        <v>0</v>
      </c>
      <c r="EW38" s="286"/>
      <c r="EX38" s="286"/>
      <c r="EY38" s="286"/>
      <c r="EZ38" s="292">
        <v>115.71</v>
      </c>
      <c r="FA38" s="278">
        <v>0</v>
      </c>
      <c r="FB38" s="278">
        <v>0</v>
      </c>
      <c r="FC38" s="292">
        <v>925.2</v>
      </c>
      <c r="FD38" s="292"/>
      <c r="FE38" s="292"/>
      <c r="FF38" s="292"/>
      <c r="FG38" s="286"/>
      <c r="FH38" s="292">
        <v>0</v>
      </c>
      <c r="FI38" s="286"/>
      <c r="FJ38" s="286"/>
      <c r="FK38" s="276"/>
      <c r="FL38" s="276"/>
      <c r="FM38" s="286"/>
      <c r="FN38" s="286">
        <v>0</v>
      </c>
      <c r="FO38" s="286">
        <v>0</v>
      </c>
      <c r="FP38" s="286"/>
      <c r="FQ38" s="286">
        <v>1314.86</v>
      </c>
      <c r="FR38" s="293">
        <v>1094.52</v>
      </c>
      <c r="FS38">
        <v>1094.52</v>
      </c>
      <c r="FT38" s="293"/>
      <c r="FU38" s="294">
        <v>1094.52</v>
      </c>
      <c r="FV38" s="294">
        <v>977.93</v>
      </c>
      <c r="FW38" s="294">
        <v>0</v>
      </c>
      <c r="FX38" s="111">
        <v>216.84</v>
      </c>
      <c r="FY38" s="286">
        <v>0</v>
      </c>
      <c r="GB38" s="2015">
        <f t="shared" si="0"/>
        <v>-5.0000000001091394E-3</v>
      </c>
      <c r="GC38" s="2015">
        <v>2409.38</v>
      </c>
      <c r="GE38" s="2015">
        <f t="shared" si="1"/>
        <v>2409.38</v>
      </c>
    </row>
    <row r="39" spans="1:187">
      <c r="A39" s="109" t="s">
        <v>25</v>
      </c>
      <c r="B39" s="262">
        <v>34</v>
      </c>
      <c r="C39" s="109" t="s">
        <v>451</v>
      </c>
      <c r="D39" s="309" t="s">
        <v>3</v>
      </c>
      <c r="E39" s="310" t="s">
        <v>154</v>
      </c>
      <c r="F39" s="275" t="s">
        <v>155</v>
      </c>
      <c r="G39" s="311">
        <v>35064</v>
      </c>
      <c r="H39" s="275" t="s">
        <v>469</v>
      </c>
      <c r="I39" s="275" t="s">
        <v>454</v>
      </c>
      <c r="J39" s="312" t="s">
        <v>455</v>
      </c>
      <c r="K39" s="313" t="s">
        <v>456</v>
      </c>
      <c r="L39" s="313">
        <v>100001</v>
      </c>
      <c r="M39" s="283" t="s">
        <v>470</v>
      </c>
      <c r="N39" s="299">
        <v>1</v>
      </c>
      <c r="O39" s="275" t="s">
        <v>471</v>
      </c>
      <c r="P39" s="275" t="s">
        <v>472</v>
      </c>
      <c r="Q39" s="300">
        <v>1</v>
      </c>
      <c r="R39" s="275" t="s">
        <v>473</v>
      </c>
      <c r="S39" s="301" t="s">
        <v>474</v>
      </c>
      <c r="T39" s="265" t="s">
        <v>461</v>
      </c>
      <c r="U39" s="265" t="s">
        <v>271</v>
      </c>
      <c r="V39" s="302" t="s">
        <v>553</v>
      </c>
      <c r="W39" s="302"/>
      <c r="X39" s="364" t="s">
        <v>25</v>
      </c>
      <c r="Y39" s="365" t="s">
        <v>616</v>
      </c>
      <c r="Z39" s="263"/>
      <c r="AA39" s="283"/>
      <c r="AB39" s="303">
        <v>44453</v>
      </c>
      <c r="AC39" s="304"/>
      <c r="AD39" s="305"/>
      <c r="AE39" s="362" t="s">
        <v>496</v>
      </c>
      <c r="AF39" s="275" t="s">
        <v>625</v>
      </c>
      <c r="AG39" s="276"/>
      <c r="AH39" s="277"/>
      <c r="AI39" s="277"/>
      <c r="AJ39" s="277"/>
      <c r="AK39" s="278"/>
      <c r="AL39" s="276"/>
      <c r="AM39" s="278"/>
      <c r="AN39" s="278"/>
      <c r="AO39" s="306" t="s">
        <v>466</v>
      </c>
      <c r="AP39" s="278" t="s">
        <v>594</v>
      </c>
      <c r="AQ39" s="307" t="s">
        <v>467</v>
      </c>
      <c r="AR39" s="308">
        <v>2500</v>
      </c>
      <c r="AS39" s="283">
        <v>30</v>
      </c>
      <c r="AT39" s="284">
        <v>0</v>
      </c>
      <c r="AU39" s="284">
        <v>0</v>
      </c>
      <c r="AV39" s="283"/>
      <c r="AW39" s="283"/>
      <c r="AX39" s="283"/>
      <c r="AY39" s="283"/>
      <c r="AZ39" s="283"/>
      <c r="BA39" s="285"/>
      <c r="BB39" s="284"/>
      <c r="BC39" s="284"/>
      <c r="BD39" s="284"/>
      <c r="BE39" s="284"/>
      <c r="BF39" s="285"/>
      <c r="BG39" s="284"/>
      <c r="BH39" s="284"/>
      <c r="BI39" s="276">
        <v>0</v>
      </c>
      <c r="BJ39" s="284"/>
      <c r="BK39" s="286">
        <v>0</v>
      </c>
      <c r="BL39" s="286">
        <v>0</v>
      </c>
      <c r="BM39" s="276">
        <v>0</v>
      </c>
      <c r="BN39" s="286">
        <v>0</v>
      </c>
      <c r="BO39" s="276">
        <v>0</v>
      </c>
      <c r="BP39" s="287">
        <v>240</v>
      </c>
      <c r="BQ39" s="286">
        <v>2500</v>
      </c>
      <c r="BR39" s="286">
        <v>0</v>
      </c>
      <c r="BS39" s="288">
        <v>0</v>
      </c>
      <c r="BT39" s="289">
        <v>0</v>
      </c>
      <c r="BU39" s="286">
        <v>0</v>
      </c>
      <c r="BV39" s="286">
        <v>0</v>
      </c>
      <c r="BW39" s="286">
        <v>0</v>
      </c>
      <c r="BX39" s="286"/>
      <c r="BY39" s="286"/>
      <c r="BZ39" s="286"/>
      <c r="CA39" s="286"/>
      <c r="CB39" s="286">
        <v>0</v>
      </c>
      <c r="CC39" s="286">
        <v>0</v>
      </c>
      <c r="CD39" s="286">
        <v>0</v>
      </c>
      <c r="CE39" s="286"/>
      <c r="CF39" s="286">
        <v>0</v>
      </c>
      <c r="CG39" s="286"/>
      <c r="CH39" s="286">
        <v>0</v>
      </c>
      <c r="CI39" s="286"/>
      <c r="CJ39" s="286"/>
      <c r="CK39" s="286"/>
      <c r="CL39" s="286"/>
      <c r="CM39" s="286"/>
      <c r="CN39" s="286"/>
      <c r="CO39" s="286">
        <v>0</v>
      </c>
      <c r="CP39" s="286"/>
      <c r="CQ39" s="286"/>
      <c r="CR39" s="286"/>
      <c r="CS39" s="286"/>
      <c r="CT39" s="286"/>
      <c r="CU39" s="286"/>
      <c r="CV39" s="286">
        <v>0</v>
      </c>
      <c r="CW39" s="286"/>
      <c r="CX39" s="286"/>
      <c r="CY39" s="286"/>
      <c r="CZ39" s="286"/>
      <c r="DA39" s="286"/>
      <c r="DB39" s="286"/>
      <c r="DC39" s="286"/>
      <c r="DD39" s="286"/>
      <c r="DE39" s="286"/>
      <c r="DF39" s="286"/>
      <c r="DG39" s="286"/>
      <c r="DH39" s="286"/>
      <c r="DI39" s="286"/>
      <c r="DJ39" s="286"/>
      <c r="DK39" s="286"/>
      <c r="DL39" s="286"/>
      <c r="DM39" s="286"/>
      <c r="DN39" s="286"/>
      <c r="DO39" s="286"/>
      <c r="DP39" s="286"/>
      <c r="DQ39" s="286"/>
      <c r="DR39" s="286"/>
      <c r="DS39" s="286"/>
      <c r="DT39" s="286"/>
      <c r="DU39" s="286"/>
      <c r="DV39" s="286"/>
      <c r="DW39" s="286"/>
      <c r="DX39" s="286"/>
      <c r="DY39" s="286"/>
      <c r="DZ39" s="189"/>
      <c r="EA39" s="278"/>
      <c r="EB39" s="286"/>
      <c r="EC39" s="286"/>
      <c r="ED39" s="286"/>
      <c r="EE39" s="286"/>
      <c r="EF39" s="286"/>
      <c r="EG39" s="286"/>
      <c r="EH39" s="286"/>
      <c r="EI39" s="286"/>
      <c r="EJ39" s="286"/>
      <c r="EK39" s="286"/>
      <c r="EL39" s="290">
        <v>2500</v>
      </c>
      <c r="EM39" s="290">
        <v>2500</v>
      </c>
      <c r="EN39" s="291">
        <v>250</v>
      </c>
      <c r="EO39" s="291">
        <v>0</v>
      </c>
      <c r="EP39" s="291">
        <v>34.25</v>
      </c>
      <c r="EQ39" s="291">
        <v>0</v>
      </c>
      <c r="ER39" s="291">
        <v>0</v>
      </c>
      <c r="ES39" s="286">
        <v>0</v>
      </c>
      <c r="ET39" s="278">
        <v>0</v>
      </c>
      <c r="EU39" s="286">
        <v>0</v>
      </c>
      <c r="EV39" s="286">
        <v>0</v>
      </c>
      <c r="EW39" s="286"/>
      <c r="EX39" s="286"/>
      <c r="EY39" s="286"/>
      <c r="EZ39" s="292">
        <v>0</v>
      </c>
      <c r="FA39" s="278">
        <v>32.36</v>
      </c>
      <c r="FB39" s="278">
        <v>0</v>
      </c>
      <c r="FC39" s="292">
        <v>1000</v>
      </c>
      <c r="FD39" s="292"/>
      <c r="FE39" s="292"/>
      <c r="FF39" s="292"/>
      <c r="FG39" s="286"/>
      <c r="FH39" s="292">
        <v>0</v>
      </c>
      <c r="FI39" s="286"/>
      <c r="FJ39" s="286"/>
      <c r="FK39" s="276"/>
      <c r="FL39" s="276"/>
      <c r="FM39" s="286"/>
      <c r="FN39" s="286">
        <v>0</v>
      </c>
      <c r="FO39" s="286">
        <v>0</v>
      </c>
      <c r="FP39" s="286"/>
      <c r="FQ39" s="286">
        <v>1316.61</v>
      </c>
      <c r="FR39" s="293">
        <v>1183.3900000000001</v>
      </c>
      <c r="FS39">
        <v>1183.3900000000001</v>
      </c>
      <c r="FT39" s="293"/>
      <c r="FU39" s="294">
        <v>1183.3900000000001</v>
      </c>
      <c r="FV39" s="294">
        <v>804.79</v>
      </c>
      <c r="FW39" s="294">
        <v>0</v>
      </c>
      <c r="FX39" s="111">
        <v>225</v>
      </c>
      <c r="FY39" s="286">
        <v>0</v>
      </c>
      <c r="GB39" s="2015">
        <f t="shared" si="0"/>
        <v>0</v>
      </c>
      <c r="GC39" s="2015">
        <v>2500</v>
      </c>
      <c r="GE39" s="2015">
        <f t="shared" si="1"/>
        <v>2500</v>
      </c>
    </row>
    <row r="40" spans="1:187">
      <c r="A40" s="109" t="s">
        <v>25</v>
      </c>
      <c r="B40" s="262">
        <v>35</v>
      </c>
      <c r="C40" s="109" t="s">
        <v>451</v>
      </c>
      <c r="D40" s="309" t="s">
        <v>3</v>
      </c>
      <c r="E40" s="310" t="s">
        <v>164</v>
      </c>
      <c r="F40" s="275" t="s">
        <v>165</v>
      </c>
      <c r="G40" s="311">
        <v>36099</v>
      </c>
      <c r="H40" s="275" t="s">
        <v>488</v>
      </c>
      <c r="I40" s="275" t="s">
        <v>454</v>
      </c>
      <c r="J40" s="312" t="s">
        <v>455</v>
      </c>
      <c r="K40" s="313" t="s">
        <v>456</v>
      </c>
      <c r="L40" s="313">
        <v>100002</v>
      </c>
      <c r="M40" s="283" t="s">
        <v>457</v>
      </c>
      <c r="N40" s="299">
        <v>0</v>
      </c>
      <c r="O40" s="275" t="s">
        <v>458</v>
      </c>
      <c r="P40" s="275" t="s">
        <v>459</v>
      </c>
      <c r="Q40" s="300">
        <v>0</v>
      </c>
      <c r="R40" s="275" t="s">
        <v>489</v>
      </c>
      <c r="S40" s="301" t="s">
        <v>488</v>
      </c>
      <c r="T40" s="265" t="s">
        <v>461</v>
      </c>
      <c r="U40" s="265" t="s">
        <v>276</v>
      </c>
      <c r="V40" s="302" t="s">
        <v>553</v>
      </c>
      <c r="W40" s="302"/>
      <c r="X40" s="269" t="s">
        <v>25</v>
      </c>
      <c r="Y40" s="270" t="s">
        <v>163</v>
      </c>
      <c r="Z40" s="263"/>
      <c r="AA40" s="283"/>
      <c r="AB40" s="303">
        <v>44483</v>
      </c>
      <c r="AC40" s="304"/>
      <c r="AD40" s="305"/>
      <c r="AE40" s="274" t="s">
        <v>496</v>
      </c>
      <c r="AF40" s="275" t="s">
        <v>559</v>
      </c>
      <c r="AG40" s="276"/>
      <c r="AH40" s="277"/>
      <c r="AI40" s="277"/>
      <c r="AJ40" s="277"/>
      <c r="AK40" s="278"/>
      <c r="AL40" s="276"/>
      <c r="AM40" s="278"/>
      <c r="AN40" s="278"/>
      <c r="AO40" s="306" t="s">
        <v>466</v>
      </c>
      <c r="AP40" s="278" t="s">
        <v>595</v>
      </c>
      <c r="AQ40" s="307" t="s">
        <v>467</v>
      </c>
      <c r="AR40" s="308">
        <v>2000</v>
      </c>
      <c r="AS40" s="283">
        <v>29</v>
      </c>
      <c r="AT40" s="284">
        <v>0</v>
      </c>
      <c r="AU40" s="284">
        <v>1</v>
      </c>
      <c r="AV40" s="283"/>
      <c r="AW40" s="283"/>
      <c r="AX40" s="283"/>
      <c r="AY40" s="283"/>
      <c r="AZ40" s="283"/>
      <c r="BA40" s="285"/>
      <c r="BB40" s="284"/>
      <c r="BC40" s="284"/>
      <c r="BD40" s="284"/>
      <c r="BE40" s="284"/>
      <c r="BF40" s="285"/>
      <c r="BG40" s="284"/>
      <c r="BH40" s="284"/>
      <c r="BI40" s="276">
        <v>6</v>
      </c>
      <c r="BJ40" s="284"/>
      <c r="BK40" s="286">
        <v>0</v>
      </c>
      <c r="BL40" s="286">
        <v>0</v>
      </c>
      <c r="BM40" s="276">
        <v>3.5</v>
      </c>
      <c r="BN40" s="286">
        <v>0</v>
      </c>
      <c r="BO40" s="276">
        <v>2.6</v>
      </c>
      <c r="BP40" s="287">
        <v>232</v>
      </c>
      <c r="BQ40" s="286">
        <v>1933.3333333333335</v>
      </c>
      <c r="BR40" s="286">
        <v>0</v>
      </c>
      <c r="BS40" s="288">
        <v>0</v>
      </c>
      <c r="BT40" s="289">
        <v>68.33</v>
      </c>
      <c r="BU40" s="286">
        <v>0</v>
      </c>
      <c r="BV40" s="286">
        <v>0</v>
      </c>
      <c r="BW40" s="286">
        <v>0</v>
      </c>
      <c r="BX40" s="286"/>
      <c r="BY40" s="286"/>
      <c r="BZ40" s="286"/>
      <c r="CA40" s="286"/>
      <c r="CB40" s="286">
        <v>0</v>
      </c>
      <c r="CC40" s="286">
        <v>0</v>
      </c>
      <c r="CD40" s="286">
        <v>100</v>
      </c>
      <c r="CE40" s="286"/>
      <c r="CF40" s="286">
        <v>0</v>
      </c>
      <c r="CG40" s="286"/>
      <c r="CH40" s="286">
        <v>0</v>
      </c>
      <c r="CI40" s="286"/>
      <c r="CJ40" s="286"/>
      <c r="CK40" s="286"/>
      <c r="CL40" s="286"/>
      <c r="CM40" s="286"/>
      <c r="CN40" s="286"/>
      <c r="CO40" s="286">
        <v>58.333333333333336</v>
      </c>
      <c r="CP40" s="286"/>
      <c r="CQ40" s="286"/>
      <c r="CR40" s="286"/>
      <c r="CS40" s="286"/>
      <c r="CT40" s="286"/>
      <c r="CU40" s="286"/>
      <c r="CV40" s="286">
        <v>0</v>
      </c>
      <c r="CW40" s="286"/>
      <c r="CX40" s="286"/>
      <c r="CY40" s="286"/>
      <c r="CZ40" s="286"/>
      <c r="DA40" s="286"/>
      <c r="DB40" s="286"/>
      <c r="DC40" s="286"/>
      <c r="DD40" s="286"/>
      <c r="DE40" s="286"/>
      <c r="DF40" s="286"/>
      <c r="DG40" s="286"/>
      <c r="DH40" s="286"/>
      <c r="DI40" s="286"/>
      <c r="DJ40" s="286"/>
      <c r="DK40" s="286"/>
      <c r="DL40" s="286"/>
      <c r="DM40" s="286"/>
      <c r="DN40" s="286"/>
      <c r="DO40" s="286"/>
      <c r="DP40" s="286"/>
      <c r="DQ40" s="286"/>
      <c r="DR40" s="286"/>
      <c r="DS40" s="286"/>
      <c r="DT40" s="286"/>
      <c r="DU40" s="286"/>
      <c r="DV40" s="286"/>
      <c r="DW40" s="286"/>
      <c r="DX40" s="286"/>
      <c r="DY40" s="286"/>
      <c r="DZ40" s="189"/>
      <c r="EA40" s="278"/>
      <c r="EB40" s="286"/>
      <c r="EC40" s="286"/>
      <c r="ED40" s="286"/>
      <c r="EE40" s="286"/>
      <c r="EF40" s="286"/>
      <c r="EG40" s="286"/>
      <c r="EH40" s="286"/>
      <c r="EI40" s="286"/>
      <c r="EJ40" s="286"/>
      <c r="EK40" s="286"/>
      <c r="EL40" s="290">
        <v>2138.3266666666668</v>
      </c>
      <c r="EM40" s="290">
        <v>2159.9966666666669</v>
      </c>
      <c r="EN40" s="291">
        <v>213.83</v>
      </c>
      <c r="EO40" s="291">
        <v>0</v>
      </c>
      <c r="EP40" s="291">
        <v>29.3</v>
      </c>
      <c r="EQ40" s="291">
        <v>0</v>
      </c>
      <c r="ER40" s="291">
        <v>0</v>
      </c>
      <c r="ES40" s="286">
        <v>0</v>
      </c>
      <c r="ET40" s="278">
        <v>0</v>
      </c>
      <c r="EU40" s="286">
        <v>21.67</v>
      </c>
      <c r="EV40" s="286">
        <v>0</v>
      </c>
      <c r="EW40" s="286"/>
      <c r="EX40" s="286"/>
      <c r="EY40" s="286"/>
      <c r="EZ40" s="292">
        <v>62</v>
      </c>
      <c r="FA40" s="278">
        <v>10.87</v>
      </c>
      <c r="FB40" s="278">
        <v>0</v>
      </c>
      <c r="FC40" s="292">
        <v>800</v>
      </c>
      <c r="FD40" s="292"/>
      <c r="FE40" s="292"/>
      <c r="FF40" s="292"/>
      <c r="FG40" s="286"/>
      <c r="FH40" s="292">
        <v>0</v>
      </c>
      <c r="FI40" s="286"/>
      <c r="FJ40" s="286"/>
      <c r="FK40" s="276"/>
      <c r="FL40" s="276"/>
      <c r="FM40" s="286"/>
      <c r="FN40" s="286">
        <v>0</v>
      </c>
      <c r="FO40" s="286">
        <v>0</v>
      </c>
      <c r="FP40" s="286"/>
      <c r="FQ40" s="286">
        <v>1137.67</v>
      </c>
      <c r="FR40" s="293">
        <v>1022.33</v>
      </c>
      <c r="FS40">
        <v>1022.33</v>
      </c>
      <c r="FT40" s="293"/>
      <c r="FU40" s="294">
        <v>1022.33</v>
      </c>
      <c r="FV40" s="294">
        <v>886.23</v>
      </c>
      <c r="FW40" s="294">
        <v>0</v>
      </c>
      <c r="FX40" s="111">
        <v>192.45</v>
      </c>
      <c r="FY40" s="286">
        <v>0</v>
      </c>
      <c r="GB40" s="2015">
        <f t="shared" si="0"/>
        <v>6.6666666666606034E-3</v>
      </c>
      <c r="GC40" s="2015">
        <v>2138.3200000000002</v>
      </c>
      <c r="GE40" s="2015">
        <f t="shared" si="1"/>
        <v>2138.3200000000002</v>
      </c>
    </row>
    <row r="41" spans="1:187">
      <c r="A41" s="109" t="s">
        <v>25</v>
      </c>
      <c r="B41" s="262">
        <v>36</v>
      </c>
      <c r="C41" s="109" t="s">
        <v>451</v>
      </c>
      <c r="D41" s="309" t="s">
        <v>3</v>
      </c>
      <c r="E41" s="310" t="s">
        <v>143</v>
      </c>
      <c r="F41" s="275" t="s">
        <v>144</v>
      </c>
      <c r="G41" s="311">
        <v>34320</v>
      </c>
      <c r="H41" s="275" t="s">
        <v>469</v>
      </c>
      <c r="I41" s="275" t="s">
        <v>454</v>
      </c>
      <c r="J41" s="312" t="s">
        <v>455</v>
      </c>
      <c r="K41" s="313" t="s">
        <v>456</v>
      </c>
      <c r="L41" s="313">
        <v>100001</v>
      </c>
      <c r="M41" s="283" t="s">
        <v>470</v>
      </c>
      <c r="N41" s="299">
        <v>1</v>
      </c>
      <c r="O41" s="275" t="s">
        <v>471</v>
      </c>
      <c r="P41" s="275" t="s">
        <v>472</v>
      </c>
      <c r="Q41" s="300">
        <v>1</v>
      </c>
      <c r="R41" s="275" t="s">
        <v>473</v>
      </c>
      <c r="S41" s="301" t="s">
        <v>474</v>
      </c>
      <c r="T41" s="265" t="s">
        <v>461</v>
      </c>
      <c r="U41" s="265" t="s">
        <v>269</v>
      </c>
      <c r="V41" s="302" t="s">
        <v>553</v>
      </c>
      <c r="W41" s="302"/>
      <c r="X41" s="269" t="s">
        <v>25</v>
      </c>
      <c r="Y41" s="315" t="s">
        <v>147</v>
      </c>
      <c r="Z41" s="263"/>
      <c r="AA41" s="283"/>
      <c r="AB41" s="303">
        <v>44483</v>
      </c>
      <c r="AC41" s="304"/>
      <c r="AD41" s="305"/>
      <c r="AE41" s="274" t="s">
        <v>533</v>
      </c>
      <c r="AF41" s="275" t="s">
        <v>560</v>
      </c>
      <c r="AG41" s="276"/>
      <c r="AH41" s="277"/>
      <c r="AI41" s="277"/>
      <c r="AJ41" s="277"/>
      <c r="AK41" s="278"/>
      <c r="AL41" s="276"/>
      <c r="AM41" s="278"/>
      <c r="AN41" s="278"/>
      <c r="AO41" s="306" t="s">
        <v>466</v>
      </c>
      <c r="AP41" s="278" t="s">
        <v>594</v>
      </c>
      <c r="AQ41" s="307" t="s">
        <v>467</v>
      </c>
      <c r="AR41" s="308">
        <v>2500</v>
      </c>
      <c r="AS41" s="283">
        <v>26</v>
      </c>
      <c r="AT41" s="284">
        <v>0</v>
      </c>
      <c r="AU41" s="284">
        <v>4</v>
      </c>
      <c r="AV41" s="283"/>
      <c r="AW41" s="283"/>
      <c r="AX41" s="283"/>
      <c r="AY41" s="283"/>
      <c r="AZ41" s="283"/>
      <c r="BA41" s="285"/>
      <c r="BB41" s="284"/>
      <c r="BC41" s="284"/>
      <c r="BD41" s="284"/>
      <c r="BE41" s="284"/>
      <c r="BF41" s="285"/>
      <c r="BG41" s="284"/>
      <c r="BH41" s="284"/>
      <c r="BI41" s="276">
        <v>0</v>
      </c>
      <c r="BJ41" s="284"/>
      <c r="BK41" s="286">
        <v>0</v>
      </c>
      <c r="BL41" s="286">
        <v>0</v>
      </c>
      <c r="BM41" s="276">
        <v>0</v>
      </c>
      <c r="BN41" s="286">
        <v>0</v>
      </c>
      <c r="BO41" s="276">
        <v>0</v>
      </c>
      <c r="BP41" s="287">
        <v>208</v>
      </c>
      <c r="BQ41" s="286">
        <v>2166.6666666666665</v>
      </c>
      <c r="BR41" s="286">
        <v>0</v>
      </c>
      <c r="BS41" s="288">
        <v>0</v>
      </c>
      <c r="BT41" s="289">
        <v>333.33</v>
      </c>
      <c r="BU41" s="286">
        <v>0</v>
      </c>
      <c r="BV41" s="286">
        <v>0</v>
      </c>
      <c r="BW41" s="286">
        <v>0</v>
      </c>
      <c r="BX41" s="286"/>
      <c r="BY41" s="286"/>
      <c r="BZ41" s="286"/>
      <c r="CA41" s="286"/>
      <c r="CB41" s="286">
        <v>0</v>
      </c>
      <c r="CC41" s="286">
        <v>0</v>
      </c>
      <c r="CD41" s="286">
        <v>0</v>
      </c>
      <c r="CE41" s="286"/>
      <c r="CF41" s="286">
        <v>0</v>
      </c>
      <c r="CG41" s="286"/>
      <c r="CH41" s="286">
        <v>0</v>
      </c>
      <c r="CI41" s="286"/>
      <c r="CJ41" s="286"/>
      <c r="CK41" s="286"/>
      <c r="CL41" s="286"/>
      <c r="CM41" s="286"/>
      <c r="CN41" s="286"/>
      <c r="CO41" s="286">
        <v>0</v>
      </c>
      <c r="CP41" s="286"/>
      <c r="CQ41" s="286"/>
      <c r="CR41" s="286"/>
      <c r="CS41" s="286"/>
      <c r="CT41" s="286"/>
      <c r="CU41" s="286"/>
      <c r="CV41" s="286">
        <v>0</v>
      </c>
      <c r="CW41" s="286"/>
      <c r="CX41" s="286"/>
      <c r="CY41" s="286"/>
      <c r="CZ41" s="286"/>
      <c r="DA41" s="286"/>
      <c r="DB41" s="286"/>
      <c r="DC41" s="286"/>
      <c r="DD41" s="286"/>
      <c r="DE41" s="286"/>
      <c r="DF41" s="286"/>
      <c r="DG41" s="286"/>
      <c r="DH41" s="286"/>
      <c r="DI41" s="286"/>
      <c r="DJ41" s="286"/>
      <c r="DK41" s="286"/>
      <c r="DL41" s="286"/>
      <c r="DM41" s="286"/>
      <c r="DN41" s="286"/>
      <c r="DO41" s="286"/>
      <c r="DP41" s="286"/>
      <c r="DQ41" s="286"/>
      <c r="DR41" s="286"/>
      <c r="DS41" s="286"/>
      <c r="DT41" s="286"/>
      <c r="DU41" s="286"/>
      <c r="DV41" s="286"/>
      <c r="DW41" s="286"/>
      <c r="DX41" s="286"/>
      <c r="DY41" s="286"/>
      <c r="DZ41" s="189"/>
      <c r="EA41" s="278"/>
      <c r="EB41" s="286"/>
      <c r="EC41" s="286"/>
      <c r="ED41" s="286"/>
      <c r="EE41" s="286"/>
      <c r="EF41" s="286"/>
      <c r="EG41" s="286"/>
      <c r="EH41" s="286"/>
      <c r="EI41" s="286"/>
      <c r="EJ41" s="286"/>
      <c r="EK41" s="286"/>
      <c r="EL41" s="290">
        <v>2499.9966666666664</v>
      </c>
      <c r="EM41" s="290">
        <v>2499.9966666666664</v>
      </c>
      <c r="EN41" s="291">
        <v>250</v>
      </c>
      <c r="EO41" s="291">
        <v>0</v>
      </c>
      <c r="EP41" s="291">
        <v>34.25</v>
      </c>
      <c r="EQ41" s="291">
        <v>0</v>
      </c>
      <c r="ER41" s="291">
        <v>0</v>
      </c>
      <c r="ES41" s="286">
        <v>0</v>
      </c>
      <c r="ET41" s="278">
        <v>0</v>
      </c>
      <c r="EU41" s="286">
        <v>0</v>
      </c>
      <c r="EV41" s="286">
        <v>0</v>
      </c>
      <c r="EW41" s="286"/>
      <c r="EX41" s="286"/>
      <c r="EY41" s="286"/>
      <c r="EZ41" s="292">
        <v>0</v>
      </c>
      <c r="FA41" s="278">
        <v>32.36</v>
      </c>
      <c r="FB41" s="278">
        <v>0</v>
      </c>
      <c r="FC41" s="292">
        <v>1000</v>
      </c>
      <c r="FD41" s="292"/>
      <c r="FE41" s="292"/>
      <c r="FF41" s="292"/>
      <c r="FG41" s="286"/>
      <c r="FH41" s="292">
        <v>0</v>
      </c>
      <c r="FI41" s="286"/>
      <c r="FJ41" s="286"/>
      <c r="FK41" s="276"/>
      <c r="FL41" s="276"/>
      <c r="FM41" s="286"/>
      <c r="FN41" s="286">
        <v>0</v>
      </c>
      <c r="FO41" s="286">
        <v>0</v>
      </c>
      <c r="FP41" s="286"/>
      <c r="FQ41" s="286">
        <v>1316.61</v>
      </c>
      <c r="FR41" s="293">
        <v>1183.3900000000001</v>
      </c>
      <c r="FS41">
        <v>1183.3900000000001</v>
      </c>
      <c r="FT41" s="293"/>
      <c r="FU41" s="294">
        <v>1183.3900000000001</v>
      </c>
      <c r="FV41" s="294">
        <v>828.19</v>
      </c>
      <c r="FW41" s="294">
        <v>0</v>
      </c>
      <c r="FX41" s="111">
        <v>225</v>
      </c>
      <c r="FY41" s="286">
        <v>0</v>
      </c>
      <c r="GB41" s="2015">
        <f t="shared" si="0"/>
        <v>-3.3333333335576754E-3</v>
      </c>
      <c r="GC41" s="2015">
        <v>2500</v>
      </c>
      <c r="GE41" s="2015">
        <f t="shared" si="1"/>
        <v>2500</v>
      </c>
    </row>
    <row r="42" spans="1:187">
      <c r="A42" s="109" t="s">
        <v>25</v>
      </c>
      <c r="B42" s="262">
        <v>37</v>
      </c>
      <c r="C42" s="109" t="s">
        <v>451</v>
      </c>
      <c r="D42" s="309" t="s">
        <v>3</v>
      </c>
      <c r="E42" s="310" t="s">
        <v>121</v>
      </c>
      <c r="F42" s="275" t="s">
        <v>122</v>
      </c>
      <c r="G42" s="311">
        <v>33835</v>
      </c>
      <c r="H42" s="275" t="s">
        <v>484</v>
      </c>
      <c r="I42" s="275" t="s">
        <v>454</v>
      </c>
      <c r="J42" s="312" t="s">
        <v>455</v>
      </c>
      <c r="K42" s="313" t="s">
        <v>456</v>
      </c>
      <c r="L42" s="313">
        <v>100002</v>
      </c>
      <c r="M42" s="283" t="s">
        <v>457</v>
      </c>
      <c r="N42" s="299">
        <v>1</v>
      </c>
      <c r="O42" s="275" t="s">
        <v>458</v>
      </c>
      <c r="P42" s="275" t="s">
        <v>459</v>
      </c>
      <c r="Q42" s="300">
        <v>0</v>
      </c>
      <c r="R42" s="275" t="s">
        <v>485</v>
      </c>
      <c r="S42" s="301" t="s">
        <v>486</v>
      </c>
      <c r="T42" s="265" t="s">
        <v>461</v>
      </c>
      <c r="U42" s="265" t="s">
        <v>263</v>
      </c>
      <c r="V42" s="302" t="s">
        <v>553</v>
      </c>
      <c r="W42" s="302"/>
      <c r="X42" s="269" t="s">
        <v>25</v>
      </c>
      <c r="Y42" s="270" t="s">
        <v>123</v>
      </c>
      <c r="Z42" s="263"/>
      <c r="AA42" s="283"/>
      <c r="AB42" s="303">
        <v>44539</v>
      </c>
      <c r="AC42" s="304"/>
      <c r="AD42" s="305"/>
      <c r="AE42" s="274" t="s">
        <v>481</v>
      </c>
      <c r="AF42" s="275" t="s">
        <v>561</v>
      </c>
      <c r="AG42" s="276"/>
      <c r="AH42" s="277"/>
      <c r="AI42" s="277"/>
      <c r="AJ42" s="277"/>
      <c r="AK42" s="278"/>
      <c r="AL42" s="276"/>
      <c r="AM42" s="278"/>
      <c r="AN42" s="278"/>
      <c r="AO42" s="306" t="s">
        <v>466</v>
      </c>
      <c r="AP42" s="278" t="s">
        <v>594</v>
      </c>
      <c r="AQ42" s="307" t="s">
        <v>466</v>
      </c>
      <c r="AR42" s="308">
        <v>2200</v>
      </c>
      <c r="AS42" s="283">
        <v>30</v>
      </c>
      <c r="AT42" s="284">
        <v>0</v>
      </c>
      <c r="AU42" s="284">
        <v>0</v>
      </c>
      <c r="AV42" s="283"/>
      <c r="AW42" s="283"/>
      <c r="AX42" s="283"/>
      <c r="AY42" s="283"/>
      <c r="AZ42" s="283"/>
      <c r="BA42" s="285"/>
      <c r="BB42" s="284"/>
      <c r="BC42" s="284"/>
      <c r="BD42" s="284"/>
      <c r="BE42" s="284"/>
      <c r="BF42" s="285"/>
      <c r="BG42" s="284"/>
      <c r="BH42" s="284"/>
      <c r="BI42" s="276">
        <v>0</v>
      </c>
      <c r="BJ42" s="284"/>
      <c r="BK42" s="286">
        <v>0</v>
      </c>
      <c r="BL42" s="286">
        <v>0</v>
      </c>
      <c r="BM42" s="276">
        <v>0</v>
      </c>
      <c r="BN42" s="286">
        <v>0</v>
      </c>
      <c r="BO42" s="276">
        <v>0</v>
      </c>
      <c r="BP42" s="287">
        <v>240</v>
      </c>
      <c r="BQ42" s="286">
        <v>2200</v>
      </c>
      <c r="BR42" s="286">
        <v>113</v>
      </c>
      <c r="BS42" s="288">
        <v>0</v>
      </c>
      <c r="BT42" s="289">
        <v>0</v>
      </c>
      <c r="BU42" s="286">
        <v>0</v>
      </c>
      <c r="BV42" s="286">
        <v>0</v>
      </c>
      <c r="BW42" s="286">
        <v>0</v>
      </c>
      <c r="BX42" s="286"/>
      <c r="BY42" s="286"/>
      <c r="BZ42" s="286"/>
      <c r="CA42" s="286"/>
      <c r="CB42" s="286">
        <v>0</v>
      </c>
      <c r="CC42" s="286">
        <v>0</v>
      </c>
      <c r="CD42" s="286">
        <v>0</v>
      </c>
      <c r="CE42" s="286"/>
      <c r="CF42" s="286">
        <v>0</v>
      </c>
      <c r="CG42" s="286"/>
      <c r="CH42" s="286">
        <v>0</v>
      </c>
      <c r="CI42" s="286"/>
      <c r="CJ42" s="286"/>
      <c r="CK42" s="286"/>
      <c r="CL42" s="286"/>
      <c r="CM42" s="286"/>
      <c r="CN42" s="286"/>
      <c r="CO42" s="286">
        <v>0</v>
      </c>
      <c r="CP42" s="286"/>
      <c r="CQ42" s="286"/>
      <c r="CR42" s="286"/>
      <c r="CS42" s="286"/>
      <c r="CT42" s="286"/>
      <c r="CU42" s="286"/>
      <c r="CV42" s="286">
        <v>0</v>
      </c>
      <c r="CW42" s="286"/>
      <c r="CX42" s="286"/>
      <c r="CY42" s="286"/>
      <c r="CZ42" s="286"/>
      <c r="DA42" s="286"/>
      <c r="DB42" s="286"/>
      <c r="DC42" s="286"/>
      <c r="DD42" s="286"/>
      <c r="DE42" s="286"/>
      <c r="DF42" s="286"/>
      <c r="DG42" s="286"/>
      <c r="DH42" s="286"/>
      <c r="DI42" s="286"/>
      <c r="DJ42" s="286"/>
      <c r="DK42" s="286"/>
      <c r="DL42" s="286"/>
      <c r="DM42" s="286"/>
      <c r="DN42" s="286"/>
      <c r="DO42" s="286"/>
      <c r="DP42" s="286"/>
      <c r="DQ42" s="286"/>
      <c r="DR42" s="286"/>
      <c r="DS42" s="286"/>
      <c r="DT42" s="286"/>
      <c r="DU42" s="286"/>
      <c r="DV42" s="286"/>
      <c r="DW42" s="286"/>
      <c r="DX42" s="286"/>
      <c r="DY42" s="286"/>
      <c r="DZ42" s="189"/>
      <c r="EA42" s="278"/>
      <c r="EB42" s="286"/>
      <c r="EC42" s="286"/>
      <c r="ED42" s="286"/>
      <c r="EE42" s="286"/>
      <c r="EF42" s="286"/>
      <c r="EG42" s="286"/>
      <c r="EH42" s="286"/>
      <c r="EI42" s="286"/>
      <c r="EJ42" s="286"/>
      <c r="EK42" s="286"/>
      <c r="EL42" s="290">
        <v>2313</v>
      </c>
      <c r="EM42" s="290">
        <v>2313</v>
      </c>
      <c r="EN42" s="291">
        <v>231.3</v>
      </c>
      <c r="EO42" s="291">
        <v>0</v>
      </c>
      <c r="EP42" s="291">
        <v>31.69</v>
      </c>
      <c r="EQ42" s="291">
        <v>0</v>
      </c>
      <c r="ER42" s="291">
        <v>0</v>
      </c>
      <c r="ES42" s="286">
        <v>0</v>
      </c>
      <c r="ET42" s="278">
        <v>0</v>
      </c>
      <c r="EU42" s="286">
        <v>0</v>
      </c>
      <c r="EV42" s="286">
        <v>0</v>
      </c>
      <c r="EW42" s="286"/>
      <c r="EX42" s="286"/>
      <c r="EY42" s="286"/>
      <c r="EZ42" s="292">
        <v>115.71</v>
      </c>
      <c r="FA42" s="278">
        <v>0</v>
      </c>
      <c r="FB42" s="278">
        <v>0</v>
      </c>
      <c r="FC42" s="292">
        <v>925.2</v>
      </c>
      <c r="FD42" s="292"/>
      <c r="FE42" s="292"/>
      <c r="FF42" s="292"/>
      <c r="FG42" s="286"/>
      <c r="FH42" s="292">
        <v>0</v>
      </c>
      <c r="FI42" s="286"/>
      <c r="FJ42" s="286"/>
      <c r="FK42" s="276"/>
      <c r="FL42" s="276"/>
      <c r="FM42" s="286"/>
      <c r="FN42" s="286">
        <v>0</v>
      </c>
      <c r="FO42" s="286">
        <v>0</v>
      </c>
      <c r="FP42" s="286"/>
      <c r="FQ42" s="286">
        <v>1303.9000000000001</v>
      </c>
      <c r="FR42" s="293">
        <v>1009.1</v>
      </c>
      <c r="FS42">
        <v>1009.1</v>
      </c>
      <c r="FT42" s="293"/>
      <c r="FU42" s="294">
        <v>1009.1</v>
      </c>
      <c r="FV42" s="294">
        <v>950.52</v>
      </c>
      <c r="FW42" s="294">
        <v>0</v>
      </c>
      <c r="FX42" s="111">
        <v>208.17</v>
      </c>
      <c r="FY42" s="286">
        <v>0</v>
      </c>
      <c r="GB42" s="2015">
        <f t="shared" si="0"/>
        <v>0</v>
      </c>
      <c r="GC42" s="2015">
        <v>2313</v>
      </c>
      <c r="GE42" s="2015">
        <f t="shared" si="1"/>
        <v>2313</v>
      </c>
    </row>
    <row r="43" spans="1:187">
      <c r="A43" s="109" t="s">
        <v>25</v>
      </c>
      <c r="B43" s="262">
        <v>38</v>
      </c>
      <c r="C43" s="109" t="s">
        <v>451</v>
      </c>
      <c r="D43" s="309" t="s">
        <v>3</v>
      </c>
      <c r="E43" s="310" t="s">
        <v>104</v>
      </c>
      <c r="F43" s="275" t="s">
        <v>105</v>
      </c>
      <c r="G43" s="311">
        <v>32719</v>
      </c>
      <c r="H43" s="275" t="s">
        <v>453</v>
      </c>
      <c r="I43" s="275" t="s">
        <v>454</v>
      </c>
      <c r="J43" s="312" t="s">
        <v>455</v>
      </c>
      <c r="K43" s="313" t="s">
        <v>456</v>
      </c>
      <c r="L43" s="313">
        <v>100002</v>
      </c>
      <c r="M43" s="283" t="s">
        <v>457</v>
      </c>
      <c r="N43" s="299">
        <v>1</v>
      </c>
      <c r="O43" s="275" t="s">
        <v>458</v>
      </c>
      <c r="P43" s="275" t="s">
        <v>459</v>
      </c>
      <c r="Q43" s="300">
        <v>1</v>
      </c>
      <c r="R43" s="275" t="s">
        <v>460</v>
      </c>
      <c r="S43" s="301" t="s">
        <v>453</v>
      </c>
      <c r="T43" s="265" t="s">
        <v>461</v>
      </c>
      <c r="U43" s="265" t="s">
        <v>257</v>
      </c>
      <c r="V43" s="302" t="s">
        <v>553</v>
      </c>
      <c r="W43" s="302"/>
      <c r="X43" s="269" t="s">
        <v>25</v>
      </c>
      <c r="Y43" s="270" t="s">
        <v>106</v>
      </c>
      <c r="Z43" s="263"/>
      <c r="AA43" s="283"/>
      <c r="AB43" s="303">
        <v>44600</v>
      </c>
      <c r="AC43" s="304"/>
      <c r="AD43" s="305"/>
      <c r="AE43" s="274" t="s">
        <v>533</v>
      </c>
      <c r="AF43" s="275" t="s">
        <v>562</v>
      </c>
      <c r="AG43" s="276"/>
      <c r="AH43" s="277"/>
      <c r="AI43" s="277"/>
      <c r="AJ43" s="277"/>
      <c r="AK43" s="278"/>
      <c r="AL43" s="276"/>
      <c r="AM43" s="278"/>
      <c r="AN43" s="278"/>
      <c r="AO43" s="306"/>
      <c r="AP43" s="278" t="s">
        <v>595</v>
      </c>
      <c r="AQ43" s="307" t="s">
        <v>466</v>
      </c>
      <c r="AR43" s="308">
        <v>2500</v>
      </c>
      <c r="AS43" s="283">
        <v>25</v>
      </c>
      <c r="AT43" s="284">
        <v>1</v>
      </c>
      <c r="AU43" s="284">
        <v>4</v>
      </c>
      <c r="AV43" s="283"/>
      <c r="AW43" s="283"/>
      <c r="AX43" s="283"/>
      <c r="AY43" s="283"/>
      <c r="AZ43" s="283"/>
      <c r="BA43" s="285"/>
      <c r="BB43" s="284"/>
      <c r="BC43" s="284"/>
      <c r="BD43" s="284"/>
      <c r="BE43" s="284"/>
      <c r="BF43" s="285"/>
      <c r="BG43" s="284"/>
      <c r="BH43" s="284"/>
      <c r="BI43" s="276">
        <v>8</v>
      </c>
      <c r="BJ43" s="284"/>
      <c r="BK43" s="286">
        <v>0</v>
      </c>
      <c r="BL43" s="286">
        <v>0</v>
      </c>
      <c r="BM43" s="276">
        <v>8</v>
      </c>
      <c r="BN43" s="286">
        <v>0</v>
      </c>
      <c r="BO43" s="276">
        <v>0</v>
      </c>
      <c r="BP43" s="287">
        <v>200</v>
      </c>
      <c r="BQ43" s="286">
        <v>2083.333333333333</v>
      </c>
      <c r="BR43" s="286">
        <v>113</v>
      </c>
      <c r="BS43" s="288">
        <v>83.333333333333329</v>
      </c>
      <c r="BT43" s="289">
        <v>379.24</v>
      </c>
      <c r="BU43" s="286">
        <v>0</v>
      </c>
      <c r="BV43" s="286">
        <v>0</v>
      </c>
      <c r="BW43" s="286">
        <v>0</v>
      </c>
      <c r="BX43" s="286"/>
      <c r="BY43" s="286"/>
      <c r="BZ43" s="286"/>
      <c r="CA43" s="286"/>
      <c r="CB43" s="286">
        <v>0</v>
      </c>
      <c r="CC43" s="286">
        <v>0</v>
      </c>
      <c r="CD43" s="286">
        <v>174.2</v>
      </c>
      <c r="CE43" s="286"/>
      <c r="CF43" s="286">
        <v>0</v>
      </c>
      <c r="CG43" s="286"/>
      <c r="CH43" s="286">
        <v>0</v>
      </c>
      <c r="CI43" s="286"/>
      <c r="CJ43" s="286"/>
      <c r="CK43" s="286"/>
      <c r="CL43" s="286"/>
      <c r="CM43" s="286"/>
      <c r="CN43" s="286"/>
      <c r="CO43" s="286">
        <v>174.2</v>
      </c>
      <c r="CP43" s="286"/>
      <c r="CQ43" s="286"/>
      <c r="CR43" s="286"/>
      <c r="CS43" s="286"/>
      <c r="CT43" s="286"/>
      <c r="CU43" s="286"/>
      <c r="CV43" s="286">
        <v>0</v>
      </c>
      <c r="CW43" s="286"/>
      <c r="CX43" s="286"/>
      <c r="CY43" s="286"/>
      <c r="CZ43" s="286"/>
      <c r="DA43" s="286"/>
      <c r="DB43" s="286"/>
      <c r="DC43" s="286"/>
      <c r="DD43" s="286"/>
      <c r="DE43" s="286"/>
      <c r="DF43" s="286"/>
      <c r="DG43" s="286"/>
      <c r="DH43" s="286"/>
      <c r="DI43" s="286"/>
      <c r="DJ43" s="286"/>
      <c r="DK43" s="286"/>
      <c r="DL43" s="286"/>
      <c r="DM43" s="286"/>
      <c r="DN43" s="286"/>
      <c r="DO43" s="286"/>
      <c r="DP43" s="286"/>
      <c r="DQ43" s="286"/>
      <c r="DR43" s="286"/>
      <c r="DS43" s="286"/>
      <c r="DT43" s="286"/>
      <c r="DU43" s="286"/>
      <c r="DV43" s="286"/>
      <c r="DW43" s="286"/>
      <c r="DX43" s="286"/>
      <c r="DY43" s="286"/>
      <c r="DZ43" s="189"/>
      <c r="EA43" s="278"/>
      <c r="EB43" s="286"/>
      <c r="EC43" s="286"/>
      <c r="ED43" s="286"/>
      <c r="EE43" s="286"/>
      <c r="EF43" s="286"/>
      <c r="EG43" s="286"/>
      <c r="EH43" s="286"/>
      <c r="EI43" s="286"/>
      <c r="EJ43" s="286"/>
      <c r="EK43" s="286"/>
      <c r="EL43" s="290">
        <v>3007.3066666666664</v>
      </c>
      <c r="EM43" s="290">
        <v>3007.3066666666664</v>
      </c>
      <c r="EN43" s="291">
        <v>300.73</v>
      </c>
      <c r="EO43" s="291">
        <v>0</v>
      </c>
      <c r="EP43" s="291">
        <v>41.2</v>
      </c>
      <c r="EQ43" s="291">
        <v>0</v>
      </c>
      <c r="ER43" s="291">
        <v>0</v>
      </c>
      <c r="ES43" s="286">
        <v>0</v>
      </c>
      <c r="ET43" s="278">
        <v>9.7520000000000007</v>
      </c>
      <c r="EU43" s="286">
        <v>0</v>
      </c>
      <c r="EV43" s="286">
        <v>0</v>
      </c>
      <c r="EW43" s="286"/>
      <c r="EX43" s="286"/>
      <c r="EY43" s="286"/>
      <c r="EZ43" s="292">
        <v>0</v>
      </c>
      <c r="FA43" s="278">
        <v>56.54</v>
      </c>
      <c r="FB43" s="278">
        <v>0</v>
      </c>
      <c r="FC43" s="292">
        <v>1045.2</v>
      </c>
      <c r="FD43" s="292"/>
      <c r="FE43" s="292"/>
      <c r="FF43" s="292"/>
      <c r="FG43" s="286"/>
      <c r="FH43" s="292">
        <v>0</v>
      </c>
      <c r="FI43" s="286"/>
      <c r="FJ43" s="286"/>
      <c r="FK43" s="276"/>
      <c r="FL43" s="276"/>
      <c r="FM43" s="286"/>
      <c r="FN43" s="286">
        <v>0</v>
      </c>
      <c r="FO43" s="286">
        <v>0</v>
      </c>
      <c r="FP43" s="286"/>
      <c r="FQ43" s="286">
        <v>1453.42</v>
      </c>
      <c r="FR43" s="293">
        <v>1553.89</v>
      </c>
      <c r="FS43">
        <v>1553.89</v>
      </c>
      <c r="FT43" s="293"/>
      <c r="FU43" s="294">
        <v>1553.89</v>
      </c>
      <c r="FV43" s="294">
        <v>1220.51</v>
      </c>
      <c r="FW43" s="294">
        <v>0</v>
      </c>
      <c r="FX43" s="111">
        <v>270.66000000000003</v>
      </c>
      <c r="FY43" s="286">
        <v>0</v>
      </c>
      <c r="GB43" s="2015">
        <f t="shared" si="0"/>
        <v>-3.3333333335576754E-3</v>
      </c>
      <c r="GC43" s="2015">
        <v>3007.31</v>
      </c>
      <c r="GE43" s="2015">
        <f t="shared" si="1"/>
        <v>3007.31</v>
      </c>
    </row>
    <row r="44" spans="1:187">
      <c r="A44" s="109" t="s">
        <v>25</v>
      </c>
      <c r="B44" s="262">
        <v>39</v>
      </c>
      <c r="C44" s="109" t="s">
        <v>451</v>
      </c>
      <c r="D44" s="309" t="s">
        <v>3</v>
      </c>
      <c r="E44" s="310" t="s">
        <v>179</v>
      </c>
      <c r="F44" s="275" t="s">
        <v>180</v>
      </c>
      <c r="G44" s="311">
        <v>34742</v>
      </c>
      <c r="H44" s="275" t="s">
        <v>469</v>
      </c>
      <c r="I44" s="275" t="s">
        <v>454</v>
      </c>
      <c r="J44" s="312" t="s">
        <v>455</v>
      </c>
      <c r="K44" s="313" t="s">
        <v>456</v>
      </c>
      <c r="L44" s="313">
        <v>100001</v>
      </c>
      <c r="M44" s="283" t="s">
        <v>470</v>
      </c>
      <c r="N44" s="299">
        <v>1</v>
      </c>
      <c r="O44" s="275" t="s">
        <v>471</v>
      </c>
      <c r="P44" s="275" t="s">
        <v>472</v>
      </c>
      <c r="Q44" s="300">
        <v>1</v>
      </c>
      <c r="R44" s="275" t="s">
        <v>473</v>
      </c>
      <c r="S44" s="301" t="s">
        <v>474</v>
      </c>
      <c r="T44" s="265" t="s">
        <v>461</v>
      </c>
      <c r="U44" s="265" t="s">
        <v>280</v>
      </c>
      <c r="V44" s="302" t="s">
        <v>553</v>
      </c>
      <c r="W44" s="302"/>
      <c r="X44" s="269" t="s">
        <v>25</v>
      </c>
      <c r="Y44" s="270" t="s">
        <v>171</v>
      </c>
      <c r="Z44" s="263"/>
      <c r="AA44" s="283"/>
      <c r="AB44" s="303">
        <v>44636</v>
      </c>
      <c r="AC44" s="304"/>
      <c r="AD44" s="305"/>
      <c r="AE44" s="274" t="s">
        <v>533</v>
      </c>
      <c r="AF44" s="275" t="s">
        <v>565</v>
      </c>
      <c r="AG44" s="276"/>
      <c r="AH44" s="277"/>
      <c r="AI44" s="277"/>
      <c r="AJ44" s="277"/>
      <c r="AK44" s="278"/>
      <c r="AL44" s="276"/>
      <c r="AM44" s="278"/>
      <c r="AN44" s="278"/>
      <c r="AO44" s="306" t="s">
        <v>466</v>
      </c>
      <c r="AP44" s="278" t="s">
        <v>594</v>
      </c>
      <c r="AQ44" s="307" t="s">
        <v>467</v>
      </c>
      <c r="AR44" s="308">
        <v>2600</v>
      </c>
      <c r="AS44" s="283">
        <v>28</v>
      </c>
      <c r="AT44" s="284">
        <v>2</v>
      </c>
      <c r="AU44" s="284">
        <v>0</v>
      </c>
      <c r="AV44" s="283"/>
      <c r="AW44" s="283"/>
      <c r="AX44" s="283"/>
      <c r="AY44" s="283"/>
      <c r="AZ44" s="283"/>
      <c r="BA44" s="285"/>
      <c r="BB44" s="284"/>
      <c r="BC44" s="284"/>
      <c r="BD44" s="284"/>
      <c r="BE44" s="284"/>
      <c r="BF44" s="285"/>
      <c r="BG44" s="284"/>
      <c r="BH44" s="284"/>
      <c r="BI44" s="276">
        <v>0</v>
      </c>
      <c r="BJ44" s="284"/>
      <c r="BK44" s="286">
        <v>0</v>
      </c>
      <c r="BL44" s="286">
        <v>0</v>
      </c>
      <c r="BM44" s="276">
        <v>0</v>
      </c>
      <c r="BN44" s="286">
        <v>0</v>
      </c>
      <c r="BO44" s="276">
        <v>0</v>
      </c>
      <c r="BP44" s="287">
        <v>224</v>
      </c>
      <c r="BQ44" s="286">
        <v>2426.666666666667</v>
      </c>
      <c r="BR44" s="286">
        <v>0</v>
      </c>
      <c r="BS44" s="288">
        <v>173.33333333333334</v>
      </c>
      <c r="BT44" s="289">
        <v>0</v>
      </c>
      <c r="BU44" s="286">
        <v>0</v>
      </c>
      <c r="BV44" s="286">
        <v>0</v>
      </c>
      <c r="BW44" s="286">
        <v>0</v>
      </c>
      <c r="BX44" s="286"/>
      <c r="BY44" s="286"/>
      <c r="BZ44" s="286"/>
      <c r="CA44" s="286"/>
      <c r="CB44" s="286">
        <v>0</v>
      </c>
      <c r="CC44" s="286">
        <v>0</v>
      </c>
      <c r="CD44" s="286">
        <v>0</v>
      </c>
      <c r="CE44" s="286"/>
      <c r="CF44" s="286">
        <v>0</v>
      </c>
      <c r="CG44" s="286"/>
      <c r="CH44" s="286">
        <v>0</v>
      </c>
      <c r="CI44" s="286"/>
      <c r="CJ44" s="286"/>
      <c r="CK44" s="286"/>
      <c r="CL44" s="286"/>
      <c r="CM44" s="286"/>
      <c r="CN44" s="286"/>
      <c r="CO44" s="286">
        <v>0</v>
      </c>
      <c r="CP44" s="286"/>
      <c r="CQ44" s="286"/>
      <c r="CR44" s="286"/>
      <c r="CS44" s="286"/>
      <c r="CT44" s="286"/>
      <c r="CU44" s="286"/>
      <c r="CV44" s="286">
        <v>0</v>
      </c>
      <c r="CW44" s="286"/>
      <c r="CX44" s="286"/>
      <c r="CY44" s="286"/>
      <c r="CZ44" s="286"/>
      <c r="DA44" s="286"/>
      <c r="DB44" s="286"/>
      <c r="DC44" s="286"/>
      <c r="DD44" s="286"/>
      <c r="DE44" s="286"/>
      <c r="DF44" s="286"/>
      <c r="DG44" s="286"/>
      <c r="DH44" s="286"/>
      <c r="DI44" s="286"/>
      <c r="DJ44" s="286"/>
      <c r="DK44" s="286"/>
      <c r="DL44" s="286"/>
      <c r="DM44" s="286"/>
      <c r="DN44" s="286"/>
      <c r="DO44" s="286"/>
      <c r="DP44" s="286"/>
      <c r="DQ44" s="286"/>
      <c r="DR44" s="286"/>
      <c r="DS44" s="286"/>
      <c r="DT44" s="286"/>
      <c r="DU44" s="286"/>
      <c r="DV44" s="286"/>
      <c r="DW44" s="286"/>
      <c r="DX44" s="286"/>
      <c r="DY44" s="286"/>
      <c r="DZ44" s="189"/>
      <c r="EA44" s="278"/>
      <c r="EB44" s="286"/>
      <c r="EC44" s="286"/>
      <c r="ED44" s="286"/>
      <c r="EE44" s="286"/>
      <c r="EF44" s="286"/>
      <c r="EG44" s="286"/>
      <c r="EH44" s="286"/>
      <c r="EI44" s="286"/>
      <c r="EJ44" s="286"/>
      <c r="EK44" s="286"/>
      <c r="EL44" s="290">
        <v>2600.0000000000005</v>
      </c>
      <c r="EM44" s="290">
        <v>2600.0000000000005</v>
      </c>
      <c r="EN44" s="291">
        <v>260</v>
      </c>
      <c r="EO44" s="291">
        <v>0</v>
      </c>
      <c r="EP44" s="291">
        <v>35.619999999999997</v>
      </c>
      <c r="EQ44" s="291">
        <v>0</v>
      </c>
      <c r="ER44" s="291">
        <v>0</v>
      </c>
      <c r="ES44" s="286">
        <v>0</v>
      </c>
      <c r="ET44" s="278">
        <v>0</v>
      </c>
      <c r="EU44" s="286">
        <v>0</v>
      </c>
      <c r="EV44" s="286">
        <v>0</v>
      </c>
      <c r="EW44" s="286"/>
      <c r="EX44" s="286"/>
      <c r="EY44" s="286"/>
      <c r="EZ44" s="292">
        <v>0</v>
      </c>
      <c r="FA44" s="278">
        <v>0</v>
      </c>
      <c r="FB44" s="278">
        <v>0</v>
      </c>
      <c r="FC44" s="292">
        <v>1040</v>
      </c>
      <c r="FD44" s="292"/>
      <c r="FE44" s="292"/>
      <c r="FF44" s="292"/>
      <c r="FG44" s="286"/>
      <c r="FH44" s="292">
        <v>0</v>
      </c>
      <c r="FI44" s="286"/>
      <c r="FJ44" s="286"/>
      <c r="FK44" s="276"/>
      <c r="FL44" s="276"/>
      <c r="FM44" s="286"/>
      <c r="FN44" s="286">
        <v>0</v>
      </c>
      <c r="FO44" s="286">
        <v>0</v>
      </c>
      <c r="FP44" s="286"/>
      <c r="FQ44" s="286">
        <v>1335.62</v>
      </c>
      <c r="FR44" s="293">
        <v>1264.3800000000001</v>
      </c>
      <c r="FS44">
        <v>1264.3800000000001</v>
      </c>
      <c r="FT44" s="293"/>
      <c r="FU44" s="294">
        <v>1264.3800000000001</v>
      </c>
      <c r="FV44" s="294">
        <v>1254.81</v>
      </c>
      <c r="FW44" s="294">
        <v>0</v>
      </c>
      <c r="FX44" s="111">
        <v>234</v>
      </c>
      <c r="FY44" s="286">
        <v>0</v>
      </c>
      <c r="GB44" s="2015">
        <f t="shared" si="0"/>
        <v>0</v>
      </c>
      <c r="GC44" s="2015">
        <v>2600</v>
      </c>
      <c r="GE44" s="2015">
        <f t="shared" si="1"/>
        <v>2600</v>
      </c>
    </row>
    <row r="45" spans="1:187">
      <c r="A45" s="109" t="s">
        <v>25</v>
      </c>
      <c r="B45" s="262">
        <v>40</v>
      </c>
      <c r="C45" s="109" t="s">
        <v>451</v>
      </c>
      <c r="D45" s="309" t="s">
        <v>3</v>
      </c>
      <c r="E45" s="310" t="s">
        <v>61</v>
      </c>
      <c r="F45" s="275" t="s">
        <v>62</v>
      </c>
      <c r="G45" s="311">
        <v>27048</v>
      </c>
      <c r="H45" s="275" t="s">
        <v>494</v>
      </c>
      <c r="I45" s="275" t="s">
        <v>454</v>
      </c>
      <c r="J45" s="312" t="s">
        <v>455</v>
      </c>
      <c r="K45" s="313" t="s">
        <v>456</v>
      </c>
      <c r="L45" s="313">
        <v>100001</v>
      </c>
      <c r="M45" s="283" t="s">
        <v>470</v>
      </c>
      <c r="N45" s="299">
        <v>1</v>
      </c>
      <c r="O45" s="275" t="s">
        <v>477</v>
      </c>
      <c r="P45" s="275" t="s">
        <v>478</v>
      </c>
      <c r="Q45" s="300">
        <v>1</v>
      </c>
      <c r="R45" s="275" t="s">
        <v>495</v>
      </c>
      <c r="S45" s="301" t="s">
        <v>478</v>
      </c>
      <c r="T45" s="265" t="s">
        <v>461</v>
      </c>
      <c r="U45" s="265" t="s">
        <v>241</v>
      </c>
      <c r="V45" s="302" t="s">
        <v>553</v>
      </c>
      <c r="W45" s="302"/>
      <c r="X45" s="269" t="s">
        <v>25</v>
      </c>
      <c r="Y45" s="366" t="s">
        <v>63</v>
      </c>
      <c r="Z45" s="263"/>
      <c r="AB45" s="303">
        <v>44677</v>
      </c>
      <c r="AC45" s="367"/>
      <c r="AD45" s="305"/>
      <c r="AE45" s="274" t="s">
        <v>511</v>
      </c>
      <c r="AF45" s="275" t="s">
        <v>566</v>
      </c>
      <c r="AG45" s="276"/>
      <c r="AH45" s="277"/>
      <c r="AI45" s="367"/>
      <c r="AJ45" s="367"/>
      <c r="AK45" s="367"/>
      <c r="AL45" s="367"/>
      <c r="AM45" s="367"/>
      <c r="AN45" s="367"/>
      <c r="AO45" s="368"/>
      <c r="AP45" s="278" t="s">
        <v>594</v>
      </c>
      <c r="AQ45" s="307" t="s">
        <v>466</v>
      </c>
      <c r="AR45" s="308">
        <v>1800</v>
      </c>
      <c r="AS45" s="283">
        <v>13</v>
      </c>
      <c r="AT45" s="284">
        <v>0</v>
      </c>
      <c r="AU45" s="284">
        <v>17</v>
      </c>
      <c r="AV45" s="283"/>
      <c r="AW45" s="283"/>
      <c r="AX45" s="283"/>
      <c r="AY45" s="283"/>
      <c r="AZ45" s="283"/>
      <c r="BA45" s="285"/>
      <c r="BB45" s="284"/>
      <c r="BC45" s="284"/>
      <c r="BD45" s="284"/>
      <c r="BE45" s="284"/>
      <c r="BF45" s="285"/>
      <c r="BG45" s="284"/>
      <c r="BH45" s="284"/>
      <c r="BI45" s="276">
        <v>0</v>
      </c>
      <c r="BJ45" s="284"/>
      <c r="BK45" s="286">
        <v>0</v>
      </c>
      <c r="BL45" s="286">
        <v>0</v>
      </c>
      <c r="BM45" s="276">
        <v>0</v>
      </c>
      <c r="BN45" s="286">
        <v>0</v>
      </c>
      <c r="BO45" s="276">
        <v>0</v>
      </c>
      <c r="BP45" s="287">
        <v>104</v>
      </c>
      <c r="BQ45" s="286">
        <v>780</v>
      </c>
      <c r="BR45" s="286">
        <v>113</v>
      </c>
      <c r="BS45" s="288">
        <v>0</v>
      </c>
      <c r="BT45" s="289">
        <v>1084.03</v>
      </c>
      <c r="BU45" s="286">
        <v>0</v>
      </c>
      <c r="BV45" s="286">
        <v>0</v>
      </c>
      <c r="BW45" s="286">
        <v>0</v>
      </c>
      <c r="BX45" s="286"/>
      <c r="BY45" s="286"/>
      <c r="BZ45" s="286"/>
      <c r="CA45" s="286"/>
      <c r="CB45" s="286">
        <v>0</v>
      </c>
      <c r="CC45" s="286">
        <v>0</v>
      </c>
      <c r="CD45" s="286">
        <v>0</v>
      </c>
      <c r="CE45" s="286"/>
      <c r="CF45" s="286">
        <v>0</v>
      </c>
      <c r="CG45" s="286"/>
      <c r="CH45" s="286">
        <v>9</v>
      </c>
      <c r="CI45" s="286"/>
      <c r="CJ45" s="286"/>
      <c r="CK45" s="286"/>
      <c r="CL45" s="286"/>
      <c r="CM45" s="286"/>
      <c r="CN45" s="286"/>
      <c r="CO45" s="286">
        <v>0</v>
      </c>
      <c r="CP45" s="286"/>
      <c r="CQ45" s="286"/>
      <c r="CR45" s="286"/>
      <c r="CS45" s="286"/>
      <c r="CT45" s="286"/>
      <c r="CU45" s="286"/>
      <c r="CV45" s="286">
        <v>0</v>
      </c>
      <c r="CW45" s="286"/>
      <c r="CX45" s="286"/>
      <c r="CY45" s="286"/>
      <c r="CZ45" s="286"/>
      <c r="DA45" s="286"/>
      <c r="DB45" s="286"/>
      <c r="DC45" s="286"/>
      <c r="DD45" s="286"/>
      <c r="DE45" s="286"/>
      <c r="DF45" s="286"/>
      <c r="DG45" s="286"/>
      <c r="DH45" s="286"/>
      <c r="DI45" s="286"/>
      <c r="DJ45" s="286"/>
      <c r="DK45" s="286"/>
      <c r="DL45" s="286"/>
      <c r="DM45" s="286"/>
      <c r="DN45" s="286"/>
      <c r="DO45" s="286"/>
      <c r="DP45" s="286"/>
      <c r="DQ45" s="286"/>
      <c r="DR45" s="286"/>
      <c r="DS45" s="286"/>
      <c r="DT45" s="286"/>
      <c r="DU45" s="286"/>
      <c r="DV45" s="286"/>
      <c r="DW45" s="286"/>
      <c r="DX45" s="286"/>
      <c r="DY45" s="286"/>
      <c r="DZ45" s="189"/>
      <c r="EA45" s="278"/>
      <c r="EB45" s="286"/>
      <c r="EC45" s="286"/>
      <c r="ED45" s="286"/>
      <c r="EE45" s="286"/>
      <c r="EF45" s="286"/>
      <c r="EG45" s="286"/>
      <c r="EH45" s="286"/>
      <c r="EI45" s="286"/>
      <c r="EJ45" s="286"/>
      <c r="EK45" s="286"/>
      <c r="EL45" s="290">
        <v>1986.03</v>
      </c>
      <c r="EM45" s="290">
        <v>1986.03</v>
      </c>
      <c r="EN45" s="291">
        <v>198.6</v>
      </c>
      <c r="EO45" s="291">
        <v>0</v>
      </c>
      <c r="EP45" s="291">
        <v>27.21</v>
      </c>
      <c r="EQ45" s="291">
        <v>0</v>
      </c>
      <c r="ER45" s="291">
        <v>0</v>
      </c>
      <c r="ES45" s="286">
        <v>0</v>
      </c>
      <c r="ET45" s="278">
        <v>0</v>
      </c>
      <c r="EU45" s="286">
        <v>0</v>
      </c>
      <c r="EV45" s="286">
        <v>0</v>
      </c>
      <c r="EW45" s="286"/>
      <c r="EX45" s="286"/>
      <c r="EY45" s="286"/>
      <c r="EZ45" s="292">
        <v>0</v>
      </c>
      <c r="FA45" s="278">
        <v>0</v>
      </c>
      <c r="FB45" s="278">
        <v>0</v>
      </c>
      <c r="FC45" s="292">
        <v>765.2</v>
      </c>
      <c r="FD45" s="292"/>
      <c r="FE45" s="292"/>
      <c r="FF45" s="292"/>
      <c r="FG45" s="286"/>
      <c r="FH45" s="292">
        <v>0</v>
      </c>
      <c r="FI45" s="286"/>
      <c r="FJ45" s="286"/>
      <c r="FK45" s="276"/>
      <c r="FL45" s="276"/>
      <c r="FM45" s="286"/>
      <c r="FN45" s="286">
        <v>9</v>
      </c>
      <c r="FO45" s="286">
        <v>4</v>
      </c>
      <c r="FP45" s="286"/>
      <c r="FQ45" s="286">
        <v>1004.01</v>
      </c>
      <c r="FR45" s="293">
        <v>982.02</v>
      </c>
      <c r="FS45">
        <v>982.02</v>
      </c>
      <c r="FT45" s="293"/>
      <c r="FU45" s="294">
        <v>982.02</v>
      </c>
      <c r="FV45" s="294">
        <v>910.65</v>
      </c>
      <c r="FW45" s="294">
        <v>0</v>
      </c>
      <c r="FX45" s="111">
        <v>178.74</v>
      </c>
      <c r="FY45" s="286">
        <v>0</v>
      </c>
      <c r="GB45" s="2015">
        <f t="shared" si="0"/>
        <v>0</v>
      </c>
      <c r="GC45" s="2015">
        <v>1986.03</v>
      </c>
      <c r="GE45" s="2015">
        <f t="shared" si="1"/>
        <v>1986.03</v>
      </c>
    </row>
    <row r="46" spans="1:187">
      <c r="A46" s="109" t="s">
        <v>25</v>
      </c>
      <c r="B46" s="262">
        <v>41</v>
      </c>
      <c r="C46" s="109" t="s">
        <v>451</v>
      </c>
      <c r="D46" s="309" t="s">
        <v>3</v>
      </c>
      <c r="E46" s="310" t="s">
        <v>133</v>
      </c>
      <c r="F46" s="275" t="s">
        <v>134</v>
      </c>
      <c r="G46" s="311">
        <v>36953</v>
      </c>
      <c r="H46" s="275" t="s">
        <v>494</v>
      </c>
      <c r="I46" s="275" t="s">
        <v>454</v>
      </c>
      <c r="J46" s="312" t="s">
        <v>455</v>
      </c>
      <c r="K46" s="313" t="s">
        <v>456</v>
      </c>
      <c r="L46" s="313">
        <v>100001</v>
      </c>
      <c r="M46" s="283" t="s">
        <v>470</v>
      </c>
      <c r="N46" s="299">
        <v>1</v>
      </c>
      <c r="O46" s="275" t="s">
        <v>477</v>
      </c>
      <c r="P46" s="275" t="s">
        <v>478</v>
      </c>
      <c r="Q46" s="300">
        <v>1</v>
      </c>
      <c r="R46" s="275" t="s">
        <v>495</v>
      </c>
      <c r="S46" s="301" t="s">
        <v>478</v>
      </c>
      <c r="T46" s="265" t="s">
        <v>461</v>
      </c>
      <c r="U46" s="265" t="s">
        <v>268</v>
      </c>
      <c r="V46" s="302" t="s">
        <v>553</v>
      </c>
      <c r="W46" s="302"/>
      <c r="X46" s="269" t="s">
        <v>25</v>
      </c>
      <c r="Y46" s="366" t="s">
        <v>135</v>
      </c>
      <c r="Z46" s="263"/>
      <c r="AB46" s="303">
        <v>44799</v>
      </c>
      <c r="AC46" s="367"/>
      <c r="AD46" s="305"/>
      <c r="AE46" s="274" t="s">
        <v>496</v>
      </c>
      <c r="AF46" s="275" t="s">
        <v>567</v>
      </c>
      <c r="AG46" s="276"/>
      <c r="AH46" s="277"/>
      <c r="AI46" s="367"/>
      <c r="AJ46" s="367"/>
      <c r="AK46" s="367"/>
      <c r="AL46" s="367"/>
      <c r="AM46" s="367"/>
      <c r="AN46" s="367"/>
      <c r="AO46" s="368" t="s">
        <v>466</v>
      </c>
      <c r="AP46" s="278" t="s">
        <v>594</v>
      </c>
      <c r="AQ46" s="307" t="s">
        <v>467</v>
      </c>
      <c r="AR46" s="308">
        <v>2000</v>
      </c>
      <c r="AS46" s="283">
        <v>19</v>
      </c>
      <c r="AT46" s="284">
        <v>0</v>
      </c>
      <c r="AU46" s="284">
        <v>11</v>
      </c>
      <c r="AV46" s="283"/>
      <c r="AW46" s="283"/>
      <c r="AX46" s="283"/>
      <c r="AY46" s="283"/>
      <c r="AZ46" s="283"/>
      <c r="BA46" s="285"/>
      <c r="BB46" s="284"/>
      <c r="BC46" s="284"/>
      <c r="BD46" s="284"/>
      <c r="BE46" s="284"/>
      <c r="BF46" s="285"/>
      <c r="BG46" s="284"/>
      <c r="BH46" s="284"/>
      <c r="BI46" s="276">
        <v>0</v>
      </c>
      <c r="BJ46" s="284"/>
      <c r="BK46" s="286">
        <v>0</v>
      </c>
      <c r="BL46" s="286">
        <v>0</v>
      </c>
      <c r="BM46" s="276">
        <v>0</v>
      </c>
      <c r="BN46" s="286">
        <v>0</v>
      </c>
      <c r="BO46" s="276">
        <v>0</v>
      </c>
      <c r="BP46" s="287">
        <v>152</v>
      </c>
      <c r="BQ46" s="286">
        <v>1266.6666666666667</v>
      </c>
      <c r="BR46" s="286">
        <v>0</v>
      </c>
      <c r="BS46" s="288">
        <v>0</v>
      </c>
      <c r="BT46" s="289">
        <v>733.33</v>
      </c>
      <c r="BU46" s="286">
        <v>0</v>
      </c>
      <c r="BV46" s="286">
        <v>0</v>
      </c>
      <c r="BW46" s="286">
        <v>0</v>
      </c>
      <c r="BX46" s="286"/>
      <c r="BY46" s="286"/>
      <c r="BZ46" s="286"/>
      <c r="CA46" s="286"/>
      <c r="CB46" s="286">
        <v>0</v>
      </c>
      <c r="CC46" s="286">
        <v>0</v>
      </c>
      <c r="CD46" s="286">
        <v>0</v>
      </c>
      <c r="CE46" s="286"/>
      <c r="CF46" s="286">
        <v>0</v>
      </c>
      <c r="CG46" s="286"/>
      <c r="CH46" s="286">
        <v>0</v>
      </c>
      <c r="CI46" s="286"/>
      <c r="CJ46" s="286"/>
      <c r="CK46" s="286"/>
      <c r="CL46" s="286"/>
      <c r="CM46" s="286"/>
      <c r="CN46" s="286"/>
      <c r="CO46" s="286">
        <v>0</v>
      </c>
      <c r="CP46" s="286"/>
      <c r="CQ46" s="286"/>
      <c r="CR46" s="286"/>
      <c r="CS46" s="286"/>
      <c r="CT46" s="286"/>
      <c r="CU46" s="286"/>
      <c r="CV46" s="286">
        <v>0</v>
      </c>
      <c r="CW46" s="286"/>
      <c r="CX46" s="286"/>
      <c r="CY46" s="286"/>
      <c r="CZ46" s="286"/>
      <c r="DA46" s="286"/>
      <c r="DB46" s="286"/>
      <c r="DC46" s="286"/>
      <c r="DD46" s="286"/>
      <c r="DE46" s="286"/>
      <c r="DF46" s="286"/>
      <c r="DG46" s="286"/>
      <c r="DH46" s="286"/>
      <c r="DI46" s="286"/>
      <c r="DJ46" s="286"/>
      <c r="DK46" s="286"/>
      <c r="DL46" s="286"/>
      <c r="DM46" s="286"/>
      <c r="DN46" s="286"/>
      <c r="DO46" s="286"/>
      <c r="DP46" s="286"/>
      <c r="DQ46" s="286"/>
      <c r="DR46" s="286"/>
      <c r="DS46" s="286"/>
      <c r="DT46" s="286"/>
      <c r="DU46" s="286"/>
      <c r="DV46" s="286"/>
      <c r="DW46" s="286"/>
      <c r="DX46" s="286"/>
      <c r="DY46" s="286"/>
      <c r="DZ46" s="189"/>
      <c r="EA46" s="278"/>
      <c r="EB46" s="286"/>
      <c r="EC46" s="286"/>
      <c r="ED46" s="286"/>
      <c r="EE46" s="286"/>
      <c r="EF46" s="286"/>
      <c r="EG46" s="286"/>
      <c r="EH46" s="286"/>
      <c r="EI46" s="286"/>
      <c r="EJ46" s="286"/>
      <c r="EK46" s="286"/>
      <c r="EL46" s="290">
        <v>1999.9966666666669</v>
      </c>
      <c r="EM46" s="290">
        <v>1999.9966666666669</v>
      </c>
      <c r="EN46" s="291">
        <v>200</v>
      </c>
      <c r="EO46" s="291">
        <v>0</v>
      </c>
      <c r="EP46" s="291">
        <v>27.4</v>
      </c>
      <c r="EQ46" s="291">
        <v>0</v>
      </c>
      <c r="ER46" s="291">
        <v>0</v>
      </c>
      <c r="ES46" s="286">
        <v>0</v>
      </c>
      <c r="ET46" s="278">
        <v>0</v>
      </c>
      <c r="EU46" s="286">
        <v>0</v>
      </c>
      <c r="EV46" s="286">
        <v>0</v>
      </c>
      <c r="EW46" s="286"/>
      <c r="EX46" s="286"/>
      <c r="EY46" s="286"/>
      <c r="EZ46" s="292">
        <v>0</v>
      </c>
      <c r="FA46" s="278">
        <v>0</v>
      </c>
      <c r="FB46" s="278">
        <v>0</v>
      </c>
      <c r="FC46" s="292">
        <v>800</v>
      </c>
      <c r="FD46" s="292"/>
      <c r="FE46" s="292"/>
      <c r="FF46" s="292"/>
      <c r="FG46" s="286"/>
      <c r="FH46" s="292">
        <v>0</v>
      </c>
      <c r="FI46" s="286"/>
      <c r="FJ46" s="286"/>
      <c r="FK46" s="276"/>
      <c r="FL46" s="276"/>
      <c r="FM46" s="286"/>
      <c r="FN46" s="286">
        <v>0</v>
      </c>
      <c r="FO46" s="286">
        <v>0</v>
      </c>
      <c r="FP46" s="286"/>
      <c r="FQ46" s="286">
        <v>1027.4000000000001</v>
      </c>
      <c r="FR46" s="293">
        <v>972.6</v>
      </c>
      <c r="FS46">
        <v>972.6</v>
      </c>
      <c r="FT46" s="293"/>
      <c r="FU46" s="294">
        <v>972.6</v>
      </c>
      <c r="FV46" s="294">
        <v>962.84</v>
      </c>
      <c r="FW46" s="294">
        <v>0</v>
      </c>
      <c r="FX46" s="111">
        <v>180</v>
      </c>
      <c r="FY46" s="286">
        <v>0</v>
      </c>
      <c r="GB46" s="2015">
        <f t="shared" si="0"/>
        <v>-3.333333333102928E-3</v>
      </c>
      <c r="GC46" s="2015">
        <v>2000</v>
      </c>
      <c r="GE46" s="2015">
        <f t="shared" si="1"/>
        <v>2000</v>
      </c>
    </row>
    <row r="47" spans="1:187">
      <c r="A47" s="109" t="s">
        <v>25</v>
      </c>
      <c r="B47" s="262">
        <v>42</v>
      </c>
      <c r="C47" s="109" t="s">
        <v>451</v>
      </c>
      <c r="D47" s="309" t="s">
        <v>3</v>
      </c>
      <c r="E47" s="310" t="s">
        <v>126</v>
      </c>
      <c r="F47" s="275" t="s">
        <v>127</v>
      </c>
      <c r="G47" s="311">
        <v>34064</v>
      </c>
      <c r="H47" s="275" t="s">
        <v>469</v>
      </c>
      <c r="I47" s="275" t="s">
        <v>454</v>
      </c>
      <c r="J47" s="312" t="s">
        <v>455</v>
      </c>
      <c r="K47" s="369" t="s">
        <v>456</v>
      </c>
      <c r="L47" s="369">
        <v>100001</v>
      </c>
      <c r="M47" s="283" t="s">
        <v>470</v>
      </c>
      <c r="N47" s="370">
        <v>1</v>
      </c>
      <c r="O47" s="371" t="s">
        <v>471</v>
      </c>
      <c r="P47" s="371" t="s">
        <v>472</v>
      </c>
      <c r="Q47" s="372">
        <v>1</v>
      </c>
      <c r="R47" s="275" t="s">
        <v>473</v>
      </c>
      <c r="S47" s="301" t="s">
        <v>474</v>
      </c>
      <c r="T47" s="265" t="s">
        <v>461</v>
      </c>
      <c r="U47" s="265" t="s">
        <v>266</v>
      </c>
      <c r="V47" s="302" t="s">
        <v>553</v>
      </c>
      <c r="W47" s="302"/>
      <c r="X47" s="363" t="s">
        <v>97</v>
      </c>
      <c r="Y47" s="366" t="s">
        <v>128</v>
      </c>
      <c r="Z47" s="263"/>
      <c r="AB47" s="303">
        <v>44911</v>
      </c>
      <c r="AC47" s="367"/>
      <c r="AD47" s="305"/>
      <c r="AE47" s="274" t="s">
        <v>481</v>
      </c>
      <c r="AF47" s="275" t="s">
        <v>568</v>
      </c>
      <c r="AG47" s="276"/>
      <c r="AH47" s="277"/>
      <c r="AI47" s="367"/>
      <c r="AJ47" s="367"/>
      <c r="AK47" s="367"/>
      <c r="AL47" s="367"/>
      <c r="AM47" s="367"/>
      <c r="AN47" s="367"/>
      <c r="AO47" s="368"/>
      <c r="AP47" s="278" t="s">
        <v>595</v>
      </c>
      <c r="AQ47" s="307" t="s">
        <v>466</v>
      </c>
      <c r="AR47" s="308">
        <v>2200</v>
      </c>
      <c r="AS47" s="283">
        <v>30</v>
      </c>
      <c r="AT47" s="284">
        <v>0</v>
      </c>
      <c r="AU47" s="284">
        <v>0</v>
      </c>
      <c r="AV47" s="283"/>
      <c r="AW47" s="283"/>
      <c r="AX47" s="283"/>
      <c r="AY47" s="283"/>
      <c r="AZ47" s="283"/>
      <c r="BA47" s="285"/>
      <c r="BB47" s="284"/>
      <c r="BC47" s="284"/>
      <c r="BD47" s="284"/>
      <c r="BE47" s="284"/>
      <c r="BF47" s="285"/>
      <c r="BG47" s="284"/>
      <c r="BH47" s="284"/>
      <c r="BI47" s="276">
        <v>0</v>
      </c>
      <c r="BJ47" s="284"/>
      <c r="BK47" s="286">
        <v>0</v>
      </c>
      <c r="BL47" s="286">
        <v>0</v>
      </c>
      <c r="BM47" s="276">
        <v>0</v>
      </c>
      <c r="BN47" s="286">
        <v>0</v>
      </c>
      <c r="BO47" s="276">
        <v>0</v>
      </c>
      <c r="BP47" s="287">
        <v>240</v>
      </c>
      <c r="BQ47" s="286">
        <v>2200</v>
      </c>
      <c r="BR47" s="286">
        <v>113</v>
      </c>
      <c r="BS47" s="288">
        <v>0</v>
      </c>
      <c r="BT47" s="289">
        <v>0</v>
      </c>
      <c r="BU47" s="286">
        <v>0</v>
      </c>
      <c r="BV47" s="286">
        <v>0</v>
      </c>
      <c r="BW47" s="286">
        <v>0</v>
      </c>
      <c r="BX47" s="286"/>
      <c r="BY47" s="286"/>
      <c r="BZ47" s="286"/>
      <c r="CA47" s="286"/>
      <c r="CB47" s="286">
        <v>0</v>
      </c>
      <c r="CC47" s="286">
        <v>0</v>
      </c>
      <c r="CD47" s="286">
        <v>0</v>
      </c>
      <c r="CE47" s="286"/>
      <c r="CF47" s="286">
        <v>0</v>
      </c>
      <c r="CG47" s="286"/>
      <c r="CH47" s="286">
        <v>0</v>
      </c>
      <c r="CI47" s="286"/>
      <c r="CJ47" s="286"/>
      <c r="CK47" s="286"/>
      <c r="CL47" s="286"/>
      <c r="CM47" s="286"/>
      <c r="CN47" s="286"/>
      <c r="CO47" s="286">
        <v>0</v>
      </c>
      <c r="CP47" s="286"/>
      <c r="CQ47" s="286"/>
      <c r="CR47" s="286"/>
      <c r="CS47" s="286"/>
      <c r="CT47" s="286"/>
      <c r="CU47" s="286"/>
      <c r="CV47" s="286">
        <v>0</v>
      </c>
      <c r="CW47" s="286"/>
      <c r="CX47" s="286"/>
      <c r="CY47" s="286"/>
      <c r="CZ47" s="286"/>
      <c r="DA47" s="286"/>
      <c r="DB47" s="286"/>
      <c r="DC47" s="286"/>
      <c r="DD47" s="286"/>
      <c r="DE47" s="286"/>
      <c r="DF47" s="286"/>
      <c r="DG47" s="286"/>
      <c r="DH47" s="286"/>
      <c r="DI47" s="286"/>
      <c r="DJ47" s="286"/>
      <c r="DK47" s="286"/>
      <c r="DL47" s="286"/>
      <c r="DM47" s="286"/>
      <c r="DN47" s="286"/>
      <c r="DO47" s="286"/>
      <c r="DP47" s="286"/>
      <c r="DQ47" s="286"/>
      <c r="DR47" s="286"/>
      <c r="DS47" s="286"/>
      <c r="DT47" s="286"/>
      <c r="DU47" s="286"/>
      <c r="DV47" s="286"/>
      <c r="DW47" s="286"/>
      <c r="DX47" s="286"/>
      <c r="DY47" s="286"/>
      <c r="DZ47" s="189"/>
      <c r="EA47" s="278"/>
      <c r="EB47" s="286"/>
      <c r="EC47" s="286"/>
      <c r="ED47" s="286"/>
      <c r="EE47" s="286"/>
      <c r="EF47" s="286"/>
      <c r="EG47" s="286"/>
      <c r="EH47" s="286"/>
      <c r="EI47" s="286"/>
      <c r="EJ47" s="286"/>
      <c r="EK47" s="286"/>
      <c r="EL47" s="290">
        <v>2313</v>
      </c>
      <c r="EM47" s="290">
        <v>2313</v>
      </c>
      <c r="EN47" s="291">
        <v>231.3</v>
      </c>
      <c r="EO47" s="291">
        <v>0</v>
      </c>
      <c r="EP47" s="291">
        <v>31.69</v>
      </c>
      <c r="EQ47" s="291">
        <v>0</v>
      </c>
      <c r="ER47" s="291">
        <v>0</v>
      </c>
      <c r="ES47" s="286">
        <v>0</v>
      </c>
      <c r="ET47" s="278">
        <v>0</v>
      </c>
      <c r="EU47" s="286">
        <v>0</v>
      </c>
      <c r="EV47" s="286">
        <v>0</v>
      </c>
      <c r="EW47" s="286"/>
      <c r="EX47" s="286"/>
      <c r="EY47" s="286"/>
      <c r="EZ47" s="292">
        <v>0</v>
      </c>
      <c r="FA47" s="278">
        <v>0</v>
      </c>
      <c r="FB47" s="278">
        <v>0</v>
      </c>
      <c r="FC47" s="292">
        <v>925.2</v>
      </c>
      <c r="FD47" s="292"/>
      <c r="FE47" s="292"/>
      <c r="FF47" s="292"/>
      <c r="FG47" s="286"/>
      <c r="FH47" s="292">
        <v>0</v>
      </c>
      <c r="FI47" s="286"/>
      <c r="FJ47" s="286"/>
      <c r="FK47" s="276"/>
      <c r="FL47" s="276"/>
      <c r="FM47" s="286"/>
      <c r="FN47" s="286">
        <v>0</v>
      </c>
      <c r="FO47" s="286">
        <v>0</v>
      </c>
      <c r="FP47" s="286"/>
      <c r="FQ47" s="286">
        <v>1188.19</v>
      </c>
      <c r="FR47" s="293">
        <v>1124.81</v>
      </c>
      <c r="FS47">
        <v>1124.81</v>
      </c>
      <c r="FT47" s="293"/>
      <c r="FU47" s="294">
        <v>1124.81</v>
      </c>
      <c r="FV47" s="294">
        <v>1132.6400000000001</v>
      </c>
      <c r="FW47" s="294">
        <v>0</v>
      </c>
      <c r="FX47" s="111">
        <v>208.17</v>
      </c>
      <c r="FY47" s="286">
        <v>0</v>
      </c>
      <c r="GB47" s="2015">
        <f t="shared" si="0"/>
        <v>0</v>
      </c>
      <c r="GC47" s="2015">
        <v>2313</v>
      </c>
      <c r="GE47" s="2015">
        <f t="shared" si="1"/>
        <v>2313</v>
      </c>
    </row>
    <row r="48" spans="1:187">
      <c r="A48" s="109" t="s">
        <v>25</v>
      </c>
      <c r="B48" s="262">
        <v>43</v>
      </c>
      <c r="C48" s="109" t="s">
        <v>451</v>
      </c>
      <c r="D48" s="309" t="s">
        <v>3</v>
      </c>
      <c r="E48" s="310" t="s">
        <v>49</v>
      </c>
      <c r="F48" s="275" t="s">
        <v>50</v>
      </c>
      <c r="G48" s="311">
        <v>27128</v>
      </c>
      <c r="H48" s="275" t="s">
        <v>476</v>
      </c>
      <c r="I48" s="275" t="s">
        <v>454</v>
      </c>
      <c r="J48" s="312" t="s">
        <v>455</v>
      </c>
      <c r="K48" s="369" t="s">
        <v>456</v>
      </c>
      <c r="L48" s="369">
        <v>100001</v>
      </c>
      <c r="M48" s="283" t="s">
        <v>470</v>
      </c>
      <c r="N48" s="370">
        <v>1</v>
      </c>
      <c r="O48" s="371" t="s">
        <v>477</v>
      </c>
      <c r="P48" s="371" t="s">
        <v>478</v>
      </c>
      <c r="Q48" s="372">
        <v>1</v>
      </c>
      <c r="R48" s="275" t="s">
        <v>479</v>
      </c>
      <c r="S48" s="301" t="s">
        <v>480</v>
      </c>
      <c r="T48" s="265" t="s">
        <v>461</v>
      </c>
      <c r="U48" s="265" t="s">
        <v>238</v>
      </c>
      <c r="V48" s="302" t="s">
        <v>553</v>
      </c>
      <c r="W48" s="302" t="s">
        <v>463</v>
      </c>
      <c r="X48" s="363" t="s">
        <v>25</v>
      </c>
      <c r="Y48" s="366" t="s">
        <v>51</v>
      </c>
      <c r="Z48" s="263"/>
      <c r="AB48" s="303">
        <v>44911</v>
      </c>
      <c r="AC48" s="367"/>
      <c r="AD48" s="305"/>
      <c r="AE48" s="274" t="s">
        <v>492</v>
      </c>
      <c r="AF48" s="275" t="s">
        <v>569</v>
      </c>
      <c r="AG48" s="276"/>
      <c r="AH48" s="277"/>
      <c r="AI48" s="367"/>
      <c r="AJ48" s="367"/>
      <c r="AK48" s="367"/>
      <c r="AL48" s="367"/>
      <c r="AM48" s="367"/>
      <c r="AN48" s="367"/>
      <c r="AO48" s="368" t="s">
        <v>466</v>
      </c>
      <c r="AP48" s="278" t="s">
        <v>595</v>
      </c>
      <c r="AQ48" s="307" t="s">
        <v>467</v>
      </c>
      <c r="AR48" s="308">
        <v>6500</v>
      </c>
      <c r="AS48" s="283">
        <v>30</v>
      </c>
      <c r="AT48" s="284">
        <v>0</v>
      </c>
      <c r="AU48" s="284">
        <v>0</v>
      </c>
      <c r="AV48" s="283"/>
      <c r="AW48" s="283"/>
      <c r="AX48" s="283"/>
      <c r="AY48" s="283"/>
      <c r="AZ48" s="283"/>
      <c r="BA48" s="285"/>
      <c r="BB48" s="284"/>
      <c r="BC48" s="284"/>
      <c r="BD48" s="284"/>
      <c r="BE48" s="284"/>
      <c r="BF48" s="285"/>
      <c r="BG48" s="284"/>
      <c r="BH48" s="284"/>
      <c r="BI48" s="276">
        <v>0</v>
      </c>
      <c r="BJ48" s="284"/>
      <c r="BK48" s="286">
        <v>0</v>
      </c>
      <c r="BL48" s="286">
        <v>0</v>
      </c>
      <c r="BM48" s="276">
        <v>0</v>
      </c>
      <c r="BN48" s="286">
        <v>0</v>
      </c>
      <c r="BO48" s="276">
        <v>0</v>
      </c>
      <c r="BP48" s="287">
        <v>240</v>
      </c>
      <c r="BQ48" s="286">
        <v>6500</v>
      </c>
      <c r="BR48" s="286">
        <v>0</v>
      </c>
      <c r="BS48" s="288">
        <v>0</v>
      </c>
      <c r="BT48" s="289">
        <v>0</v>
      </c>
      <c r="BU48" s="286">
        <v>0</v>
      </c>
      <c r="BV48" s="286">
        <v>0</v>
      </c>
      <c r="BW48" s="286">
        <v>0</v>
      </c>
      <c r="BX48" s="286"/>
      <c r="BY48" s="286"/>
      <c r="BZ48" s="286"/>
      <c r="CA48" s="286"/>
      <c r="CB48" s="286">
        <v>0</v>
      </c>
      <c r="CC48" s="286">
        <v>0</v>
      </c>
      <c r="CD48" s="286">
        <v>0</v>
      </c>
      <c r="CE48" s="286"/>
      <c r="CF48" s="286">
        <v>0</v>
      </c>
      <c r="CG48" s="286"/>
      <c r="CH48" s="286">
        <v>0</v>
      </c>
      <c r="CI48" s="286"/>
      <c r="CJ48" s="286"/>
      <c r="CK48" s="286"/>
      <c r="CL48" s="286"/>
      <c r="CM48" s="286"/>
      <c r="CN48" s="286"/>
      <c r="CO48" s="286">
        <v>0</v>
      </c>
      <c r="CP48" s="286"/>
      <c r="CQ48" s="286"/>
      <c r="CR48" s="286"/>
      <c r="CS48" s="286"/>
      <c r="CT48" s="286"/>
      <c r="CU48" s="286"/>
      <c r="CV48" s="286">
        <v>0</v>
      </c>
      <c r="CW48" s="286"/>
      <c r="CX48" s="286"/>
      <c r="CY48" s="286"/>
      <c r="CZ48" s="286"/>
      <c r="DA48" s="286"/>
      <c r="DB48" s="286"/>
      <c r="DC48" s="286"/>
      <c r="DD48" s="286"/>
      <c r="DE48" s="286"/>
      <c r="DF48" s="286"/>
      <c r="DG48" s="286"/>
      <c r="DH48" s="286"/>
      <c r="DI48" s="286"/>
      <c r="DJ48" s="286"/>
      <c r="DK48" s="286"/>
      <c r="DL48" s="286"/>
      <c r="DM48" s="286"/>
      <c r="DN48" s="286"/>
      <c r="DO48" s="286"/>
      <c r="DP48" s="286"/>
      <c r="DQ48" s="286"/>
      <c r="DR48" s="286"/>
      <c r="DS48" s="286"/>
      <c r="DT48" s="286"/>
      <c r="DU48" s="286"/>
      <c r="DV48" s="286"/>
      <c r="DW48" s="286"/>
      <c r="DX48" s="286"/>
      <c r="DY48" s="286"/>
      <c r="DZ48" s="189"/>
      <c r="EA48" s="278"/>
      <c r="EB48" s="286"/>
      <c r="EC48" s="286"/>
      <c r="ED48" s="286"/>
      <c r="EE48" s="286"/>
      <c r="EF48" s="286"/>
      <c r="EG48" s="286"/>
      <c r="EH48" s="286"/>
      <c r="EI48" s="286"/>
      <c r="EJ48" s="286"/>
      <c r="EK48" s="286"/>
      <c r="EL48" s="290">
        <v>6500</v>
      </c>
      <c r="EM48" s="290">
        <v>6500</v>
      </c>
      <c r="EN48" s="291">
        <v>650</v>
      </c>
      <c r="EO48" s="291">
        <v>109.85</v>
      </c>
      <c r="EP48" s="291">
        <v>89.05</v>
      </c>
      <c r="EQ48" s="291">
        <v>0</v>
      </c>
      <c r="ER48" s="291">
        <v>0</v>
      </c>
      <c r="ES48" s="286">
        <v>0</v>
      </c>
      <c r="ET48" s="278">
        <v>501.24</v>
      </c>
      <c r="EU48" s="286">
        <v>0</v>
      </c>
      <c r="EV48" s="286">
        <v>0</v>
      </c>
      <c r="EW48" s="286"/>
      <c r="EX48" s="286"/>
      <c r="EY48" s="286"/>
      <c r="EZ48" s="292">
        <v>0</v>
      </c>
      <c r="FA48" s="278">
        <v>174.74</v>
      </c>
      <c r="FB48" s="278">
        <v>0</v>
      </c>
      <c r="FC48" s="292">
        <v>2600</v>
      </c>
      <c r="FD48" s="292"/>
      <c r="FE48" s="292"/>
      <c r="FF48" s="292"/>
      <c r="FG48" s="286"/>
      <c r="FH48" s="292">
        <v>0</v>
      </c>
      <c r="FI48" s="286"/>
      <c r="FJ48" s="286"/>
      <c r="FK48" s="276"/>
      <c r="FL48" s="276"/>
      <c r="FM48" s="286"/>
      <c r="FN48" s="286">
        <v>0</v>
      </c>
      <c r="FO48" s="286">
        <v>0</v>
      </c>
      <c r="FP48" s="286"/>
      <c r="FQ48" s="286">
        <v>4124.88</v>
      </c>
      <c r="FR48" s="293">
        <v>2375.12</v>
      </c>
      <c r="FS48">
        <v>2375.12</v>
      </c>
      <c r="FT48" s="293"/>
      <c r="FU48" s="294">
        <v>2375.12</v>
      </c>
      <c r="FV48" s="294">
        <v>2007.31</v>
      </c>
      <c r="FW48" s="294">
        <v>0</v>
      </c>
      <c r="FX48" s="111">
        <v>585</v>
      </c>
      <c r="FY48" s="286">
        <v>0</v>
      </c>
      <c r="GB48" s="2015">
        <f t="shared" si="0"/>
        <v>0</v>
      </c>
      <c r="GC48" s="2015">
        <v>6500</v>
      </c>
      <c r="GE48" s="2015">
        <f t="shared" si="1"/>
        <v>6500</v>
      </c>
    </row>
    <row r="49" spans="1:187">
      <c r="A49" s="109" t="s">
        <v>25</v>
      </c>
      <c r="B49" s="262">
        <v>44</v>
      </c>
      <c r="C49" s="109" t="s">
        <v>451</v>
      </c>
      <c r="D49" s="309" t="s">
        <v>3</v>
      </c>
      <c r="E49" s="310" t="s">
        <v>90</v>
      </c>
      <c r="F49" s="275" t="s">
        <v>570</v>
      </c>
      <c r="G49" s="311">
        <v>30884</v>
      </c>
      <c r="H49" s="275" t="s">
        <v>494</v>
      </c>
      <c r="I49" s="275" t="s">
        <v>456</v>
      </c>
      <c r="J49" s="312" t="s">
        <v>455</v>
      </c>
      <c r="K49" s="369" t="s">
        <v>456</v>
      </c>
      <c r="L49" s="313">
        <v>100001</v>
      </c>
      <c r="M49" s="283" t="s">
        <v>470</v>
      </c>
      <c r="N49" s="299">
        <v>1</v>
      </c>
      <c r="O49" s="275" t="s">
        <v>477</v>
      </c>
      <c r="P49" s="275" t="s">
        <v>478</v>
      </c>
      <c r="Q49" s="300">
        <v>1</v>
      </c>
      <c r="R49" s="275" t="s">
        <v>495</v>
      </c>
      <c r="S49" s="301" t="s">
        <v>478</v>
      </c>
      <c r="T49" s="265" t="s">
        <v>545</v>
      </c>
      <c r="U49" s="265" t="s">
        <v>250</v>
      </c>
      <c r="V49" s="302" t="s">
        <v>462</v>
      </c>
      <c r="W49" s="302"/>
      <c r="X49" s="363" t="s">
        <v>25</v>
      </c>
      <c r="Y49" s="366" t="s">
        <v>88</v>
      </c>
      <c r="Z49" s="263"/>
      <c r="AB49" s="303">
        <v>44935</v>
      </c>
      <c r="AC49" s="367"/>
      <c r="AD49" s="305"/>
      <c r="AE49" s="274" t="s">
        <v>533</v>
      </c>
      <c r="AF49" s="275" t="s">
        <v>571</v>
      </c>
      <c r="AG49" s="276"/>
      <c r="AH49" s="277"/>
      <c r="AI49" s="367"/>
      <c r="AJ49" s="367"/>
      <c r="AK49" s="367"/>
      <c r="AL49" s="367"/>
      <c r="AM49" s="367"/>
      <c r="AN49" s="367"/>
      <c r="AO49" s="368"/>
      <c r="AP49" s="278" t="s">
        <v>595</v>
      </c>
      <c r="AQ49" s="307" t="s">
        <v>466</v>
      </c>
      <c r="AR49" s="308">
        <v>1800</v>
      </c>
      <c r="AS49" s="283">
        <v>26</v>
      </c>
      <c r="AT49" s="284">
        <v>0</v>
      </c>
      <c r="AU49" s="284">
        <v>4</v>
      </c>
      <c r="AV49" s="283"/>
      <c r="AW49" s="283"/>
      <c r="AX49" s="283"/>
      <c r="AY49" s="283"/>
      <c r="AZ49" s="283"/>
      <c r="BA49" s="285"/>
      <c r="BB49" s="284"/>
      <c r="BC49" s="284"/>
      <c r="BD49" s="284"/>
      <c r="BE49" s="284"/>
      <c r="BF49" s="285"/>
      <c r="BG49" s="284"/>
      <c r="BH49" s="284"/>
      <c r="BI49" s="276">
        <v>0</v>
      </c>
      <c r="BJ49" s="284"/>
      <c r="BK49" s="286">
        <v>0</v>
      </c>
      <c r="BL49" s="286">
        <v>0</v>
      </c>
      <c r="BM49" s="276">
        <v>0</v>
      </c>
      <c r="BN49" s="286">
        <v>0</v>
      </c>
      <c r="BO49" s="276">
        <v>0</v>
      </c>
      <c r="BP49" s="287">
        <v>208</v>
      </c>
      <c r="BQ49" s="286">
        <v>1560</v>
      </c>
      <c r="BR49" s="286">
        <v>113</v>
      </c>
      <c r="BS49" s="288">
        <v>0</v>
      </c>
      <c r="BT49" s="289">
        <v>255.07</v>
      </c>
      <c r="BU49" s="286">
        <v>0</v>
      </c>
      <c r="BV49" s="286">
        <v>0</v>
      </c>
      <c r="BW49" s="286">
        <v>0</v>
      </c>
      <c r="BX49" s="286"/>
      <c r="BY49" s="286"/>
      <c r="BZ49" s="286"/>
      <c r="CA49" s="286"/>
      <c r="CB49" s="286">
        <v>0</v>
      </c>
      <c r="CC49" s="286">
        <v>0</v>
      </c>
      <c r="CD49" s="286">
        <v>0</v>
      </c>
      <c r="CE49" s="286"/>
      <c r="CF49" s="286">
        <v>0</v>
      </c>
      <c r="CG49" s="286"/>
      <c r="CH49" s="286">
        <v>0</v>
      </c>
      <c r="CI49" s="286"/>
      <c r="CJ49" s="286"/>
      <c r="CK49" s="286"/>
      <c r="CL49" s="286"/>
      <c r="CM49" s="286"/>
      <c r="CN49" s="286"/>
      <c r="CO49" s="286">
        <v>0</v>
      </c>
      <c r="CP49" s="286"/>
      <c r="CQ49" s="286"/>
      <c r="CR49" s="286"/>
      <c r="CS49" s="286"/>
      <c r="CT49" s="286"/>
      <c r="CU49" s="286"/>
      <c r="CV49" s="286">
        <v>0</v>
      </c>
      <c r="CW49" s="286"/>
      <c r="CX49" s="286"/>
      <c r="CY49" s="286"/>
      <c r="CZ49" s="286"/>
      <c r="DA49" s="286"/>
      <c r="DB49" s="286"/>
      <c r="DC49" s="286"/>
      <c r="DD49" s="286"/>
      <c r="DE49" s="286"/>
      <c r="DF49" s="286"/>
      <c r="DG49" s="286"/>
      <c r="DH49" s="286"/>
      <c r="DI49" s="286"/>
      <c r="DJ49" s="286"/>
      <c r="DK49" s="286"/>
      <c r="DL49" s="286"/>
      <c r="DM49" s="286"/>
      <c r="DN49" s="286"/>
      <c r="DO49" s="286"/>
      <c r="DP49" s="286"/>
      <c r="DQ49" s="286"/>
      <c r="DR49" s="286"/>
      <c r="DS49" s="286"/>
      <c r="DT49" s="286"/>
      <c r="DU49" s="286"/>
      <c r="DV49" s="286"/>
      <c r="DW49" s="286"/>
      <c r="DX49" s="286"/>
      <c r="DY49" s="286"/>
      <c r="DZ49" s="189"/>
      <c r="EA49" s="278"/>
      <c r="EB49" s="286"/>
      <c r="EC49" s="286"/>
      <c r="ED49" s="286"/>
      <c r="EE49" s="286"/>
      <c r="EF49" s="286"/>
      <c r="EG49" s="286"/>
      <c r="EH49" s="286"/>
      <c r="EI49" s="286"/>
      <c r="EJ49" s="286"/>
      <c r="EK49" s="286"/>
      <c r="EL49" s="290">
        <v>1928.07</v>
      </c>
      <c r="EM49" s="290">
        <v>1928.07</v>
      </c>
      <c r="EN49" s="291">
        <v>192.81</v>
      </c>
      <c r="EO49" s="291">
        <v>0</v>
      </c>
      <c r="EP49" s="291">
        <v>26.41</v>
      </c>
      <c r="EQ49" s="291">
        <v>0</v>
      </c>
      <c r="ER49" s="291">
        <v>0</v>
      </c>
      <c r="ES49" s="286">
        <v>0</v>
      </c>
      <c r="ET49" s="278">
        <v>0</v>
      </c>
      <c r="EU49" s="286">
        <v>0</v>
      </c>
      <c r="EV49" s="286">
        <v>0</v>
      </c>
      <c r="EW49" s="286"/>
      <c r="EX49" s="286"/>
      <c r="EY49" s="286"/>
      <c r="EZ49" s="292">
        <v>0</v>
      </c>
      <c r="FA49" s="278">
        <v>0</v>
      </c>
      <c r="FB49" s="278">
        <v>0</v>
      </c>
      <c r="FC49" s="292">
        <v>765.2</v>
      </c>
      <c r="FD49" s="292"/>
      <c r="FE49" s="292"/>
      <c r="FF49" s="292"/>
      <c r="FG49" s="286"/>
      <c r="FH49" s="292">
        <v>0</v>
      </c>
      <c r="FI49" s="286"/>
      <c r="FJ49" s="286"/>
      <c r="FK49" s="276"/>
      <c r="FL49" s="276"/>
      <c r="FM49" s="286"/>
      <c r="FN49" s="286">
        <v>0</v>
      </c>
      <c r="FO49" s="286">
        <v>0</v>
      </c>
      <c r="FP49" s="286"/>
      <c r="FQ49" s="286">
        <v>984.42</v>
      </c>
      <c r="FR49" s="293">
        <v>943.65</v>
      </c>
      <c r="FS49">
        <v>943.65</v>
      </c>
      <c r="FT49" s="293"/>
      <c r="FU49" s="294">
        <v>943.65</v>
      </c>
      <c r="FV49" s="294">
        <v>672.03</v>
      </c>
      <c r="FW49" s="294">
        <v>0</v>
      </c>
      <c r="FX49" s="111">
        <v>173.53</v>
      </c>
      <c r="FY49" s="286">
        <v>0</v>
      </c>
      <c r="GB49" s="2015">
        <f t="shared" si="0"/>
        <v>0</v>
      </c>
      <c r="GC49" s="2015">
        <v>1928.07</v>
      </c>
      <c r="GE49" s="2015">
        <f t="shared" si="1"/>
        <v>1928.07</v>
      </c>
    </row>
    <row r="50" spans="1:187">
      <c r="A50" s="109" t="s">
        <v>25</v>
      </c>
      <c r="B50" s="262">
        <v>45</v>
      </c>
      <c r="C50" s="109" t="s">
        <v>451</v>
      </c>
      <c r="D50" s="309" t="s">
        <v>3</v>
      </c>
      <c r="E50" s="310" t="s">
        <v>73</v>
      </c>
      <c r="F50" s="275" t="s">
        <v>74</v>
      </c>
      <c r="G50" s="311">
        <v>30405</v>
      </c>
      <c r="H50" s="275" t="s">
        <v>572</v>
      </c>
      <c r="I50" s="275" t="s">
        <v>456</v>
      </c>
      <c r="J50" s="312" t="s">
        <v>455</v>
      </c>
      <c r="K50" s="369" t="s">
        <v>456</v>
      </c>
      <c r="L50" s="313">
        <v>100001</v>
      </c>
      <c r="M50" s="283" t="s">
        <v>470</v>
      </c>
      <c r="N50" s="299">
        <v>1</v>
      </c>
      <c r="O50" s="275" t="s">
        <v>477</v>
      </c>
      <c r="P50" s="275" t="s">
        <v>478</v>
      </c>
      <c r="Q50" s="300">
        <v>1</v>
      </c>
      <c r="R50" s="275" t="s">
        <v>495</v>
      </c>
      <c r="S50" s="301" t="s">
        <v>478</v>
      </c>
      <c r="T50" s="265" t="s">
        <v>461</v>
      </c>
      <c r="U50" s="265" t="s">
        <v>245</v>
      </c>
      <c r="V50" s="302" t="s">
        <v>553</v>
      </c>
      <c r="W50" s="302" t="s">
        <v>463</v>
      </c>
      <c r="X50" s="363" t="s">
        <v>25</v>
      </c>
      <c r="Y50" s="366" t="s">
        <v>178</v>
      </c>
      <c r="Z50" s="263"/>
      <c r="AB50" s="303">
        <v>44986</v>
      </c>
      <c r="AC50" s="367"/>
      <c r="AD50" s="305"/>
      <c r="AE50" s="274" t="s">
        <v>464</v>
      </c>
      <c r="AF50" s="275" t="s">
        <v>573</v>
      </c>
      <c r="AG50" s="276"/>
      <c r="AH50" s="277"/>
      <c r="AI50" s="367"/>
      <c r="AJ50" s="367"/>
      <c r="AK50" s="367"/>
      <c r="AL50" s="367"/>
      <c r="AM50" s="367"/>
      <c r="AN50" s="367"/>
      <c r="AO50" s="368" t="s">
        <v>466</v>
      </c>
      <c r="AP50" s="278" t="s">
        <v>595</v>
      </c>
      <c r="AQ50" s="307" t="s">
        <v>467</v>
      </c>
      <c r="AR50" s="308">
        <v>6000</v>
      </c>
      <c r="AS50" s="283">
        <v>8</v>
      </c>
      <c r="AT50" s="284">
        <v>0</v>
      </c>
      <c r="AU50" s="284">
        <v>22</v>
      </c>
      <c r="AV50" s="283"/>
      <c r="AW50" s="283"/>
      <c r="AX50" s="283"/>
      <c r="AY50" s="283"/>
      <c r="AZ50" s="298"/>
      <c r="BA50" s="285"/>
      <c r="BB50" s="284"/>
      <c r="BC50" s="284"/>
      <c r="BD50" s="284"/>
      <c r="BE50" s="284"/>
      <c r="BF50" s="285"/>
      <c r="BG50" s="284"/>
      <c r="BH50" s="284"/>
      <c r="BI50" s="276">
        <v>0</v>
      </c>
      <c r="BJ50" s="284"/>
      <c r="BK50" s="286">
        <v>0</v>
      </c>
      <c r="BL50" s="286">
        <v>0</v>
      </c>
      <c r="BM50" s="276">
        <v>0</v>
      </c>
      <c r="BN50" s="286">
        <v>0</v>
      </c>
      <c r="BO50" s="276">
        <v>0</v>
      </c>
      <c r="BP50" s="287">
        <v>64</v>
      </c>
      <c r="BQ50" s="286">
        <v>1600</v>
      </c>
      <c r="BR50" s="286">
        <v>0</v>
      </c>
      <c r="BS50" s="288">
        <v>0</v>
      </c>
      <c r="BT50" s="289">
        <v>4400</v>
      </c>
      <c r="BU50" s="286">
        <v>0</v>
      </c>
      <c r="BV50" s="286">
        <v>0</v>
      </c>
      <c r="BW50" s="286">
        <v>0</v>
      </c>
      <c r="BX50" s="286"/>
      <c r="BY50" s="286"/>
      <c r="BZ50" s="286"/>
      <c r="CA50" s="360">
        <v>0</v>
      </c>
      <c r="CB50" s="286">
        <v>0</v>
      </c>
      <c r="CC50" s="286">
        <v>0</v>
      </c>
      <c r="CD50" s="286">
        <v>0</v>
      </c>
      <c r="CE50" s="286"/>
      <c r="CF50" s="286">
        <v>0</v>
      </c>
      <c r="CG50" s="286"/>
      <c r="CH50" s="286">
        <v>0</v>
      </c>
      <c r="CI50" s="286"/>
      <c r="CJ50" s="286"/>
      <c r="CK50" s="286"/>
      <c r="CL50" s="286"/>
      <c r="CM50" s="286"/>
      <c r="CN50" s="286"/>
      <c r="CO50" s="286">
        <v>0</v>
      </c>
      <c r="CP50" s="286"/>
      <c r="CQ50" s="286"/>
      <c r="CR50" s="286"/>
      <c r="CS50" s="286"/>
      <c r="CT50" s="286"/>
      <c r="CU50" s="286"/>
      <c r="CV50" s="286">
        <v>0</v>
      </c>
      <c r="CW50" s="286"/>
      <c r="CX50" s="286"/>
      <c r="CY50" s="286"/>
      <c r="CZ50" s="286"/>
      <c r="DA50" s="286"/>
      <c r="DB50" s="286"/>
      <c r="DC50" s="286"/>
      <c r="DD50" s="286"/>
      <c r="DE50" s="286"/>
      <c r="DF50" s="286"/>
      <c r="DG50" s="286"/>
      <c r="DH50" s="286"/>
      <c r="DI50" s="286"/>
      <c r="DJ50" s="286"/>
      <c r="DK50" s="286"/>
      <c r="DL50" s="286"/>
      <c r="DM50" s="286"/>
      <c r="DN50" s="286"/>
      <c r="DO50" s="286"/>
      <c r="DP50" s="360"/>
      <c r="DQ50" s="286"/>
      <c r="DR50" s="286"/>
      <c r="DS50" s="286"/>
      <c r="DT50" s="286"/>
      <c r="DU50" s="286"/>
      <c r="DV50" s="286"/>
      <c r="DW50" s="286"/>
      <c r="DX50" s="286"/>
      <c r="DY50" s="286"/>
      <c r="DZ50" s="189"/>
      <c r="EA50" s="278"/>
      <c r="EB50" s="286"/>
      <c r="EC50" s="286"/>
      <c r="ED50" s="286"/>
      <c r="EE50" s="286"/>
      <c r="EF50" s="286"/>
      <c r="EG50" s="286"/>
      <c r="EH50" s="286"/>
      <c r="EI50" s="286"/>
      <c r="EJ50" s="286"/>
      <c r="EK50" s="286"/>
      <c r="EL50" s="290">
        <v>6000</v>
      </c>
      <c r="EM50" s="290">
        <v>6000</v>
      </c>
      <c r="EN50" s="291">
        <v>600</v>
      </c>
      <c r="EO50" s="291">
        <v>93</v>
      </c>
      <c r="EP50" s="291">
        <v>82.2</v>
      </c>
      <c r="EQ50" s="291">
        <v>0</v>
      </c>
      <c r="ER50" s="291">
        <v>0</v>
      </c>
      <c r="ES50" s="286">
        <v>0</v>
      </c>
      <c r="ET50" s="278">
        <v>418.78</v>
      </c>
      <c r="EU50" s="286">
        <v>0</v>
      </c>
      <c r="EV50" s="286">
        <v>0</v>
      </c>
      <c r="EW50" s="286"/>
      <c r="EX50" s="286"/>
      <c r="EY50" s="286"/>
      <c r="EZ50" s="292">
        <v>0</v>
      </c>
      <c r="FA50" s="278">
        <v>0</v>
      </c>
      <c r="FB50" s="278">
        <v>0</v>
      </c>
      <c r="FC50" s="292">
        <v>2400</v>
      </c>
      <c r="FD50" s="292"/>
      <c r="FE50" s="292"/>
      <c r="FF50" s="292"/>
      <c r="FG50" s="286"/>
      <c r="FH50" s="292">
        <v>0</v>
      </c>
      <c r="FI50" s="286"/>
      <c r="FJ50" s="286"/>
      <c r="FK50" s="276"/>
      <c r="FL50" s="276"/>
      <c r="FM50" s="286"/>
      <c r="FN50" s="286">
        <v>0</v>
      </c>
      <c r="FO50" s="286">
        <v>0</v>
      </c>
      <c r="FP50" s="286"/>
      <c r="FQ50" s="286">
        <v>3593.98</v>
      </c>
      <c r="FR50" s="293">
        <v>2406.02</v>
      </c>
      <c r="FS50">
        <v>2406.02</v>
      </c>
      <c r="FT50" s="293"/>
      <c r="FU50" s="294">
        <v>2406.02</v>
      </c>
      <c r="FV50" s="294">
        <v>2062.29</v>
      </c>
      <c r="FW50" s="294">
        <v>0</v>
      </c>
      <c r="FX50" s="111">
        <v>540</v>
      </c>
      <c r="FY50" s="286">
        <v>0</v>
      </c>
      <c r="GB50" s="2015">
        <f t="shared" si="0"/>
        <v>0</v>
      </c>
      <c r="GC50" s="2015">
        <v>6000</v>
      </c>
      <c r="GE50" s="2015">
        <f t="shared" si="1"/>
        <v>6000</v>
      </c>
    </row>
    <row r="51" spans="1:187">
      <c r="A51" s="109" t="s">
        <v>25</v>
      </c>
      <c r="B51" s="262">
        <v>46</v>
      </c>
      <c r="C51" s="109" t="s">
        <v>451</v>
      </c>
      <c r="D51" s="309" t="s">
        <v>3</v>
      </c>
      <c r="E51" s="310" t="s">
        <v>174</v>
      </c>
      <c r="F51" s="373" t="s">
        <v>175</v>
      </c>
      <c r="G51" s="374">
        <v>35323</v>
      </c>
      <c r="H51" s="373" t="s">
        <v>484</v>
      </c>
      <c r="I51" s="373" t="s">
        <v>454</v>
      </c>
      <c r="J51" s="375" t="s">
        <v>455</v>
      </c>
      <c r="K51" s="376" t="s">
        <v>456</v>
      </c>
      <c r="L51" s="377">
        <v>100001</v>
      </c>
      <c r="M51" s="378" t="s">
        <v>457</v>
      </c>
      <c r="N51" s="379">
        <v>1</v>
      </c>
      <c r="O51" s="373" t="s">
        <v>458</v>
      </c>
      <c r="P51" s="373" t="s">
        <v>459</v>
      </c>
      <c r="Q51" s="380">
        <v>0</v>
      </c>
      <c r="R51" s="373" t="s">
        <v>485</v>
      </c>
      <c r="S51" s="381" t="s">
        <v>486</v>
      </c>
      <c r="T51" s="382" t="s">
        <v>461</v>
      </c>
      <c r="U51" s="382" t="s">
        <v>279</v>
      </c>
      <c r="V51" s="383" t="s">
        <v>553</v>
      </c>
      <c r="W51" s="383"/>
      <c r="X51" s="384" t="s">
        <v>25</v>
      </c>
      <c r="Y51" s="122" t="s">
        <v>185</v>
      </c>
      <c r="Z51" s="385"/>
      <c r="AB51" s="386">
        <v>45125</v>
      </c>
      <c r="AC51" s="387"/>
      <c r="AD51" s="388"/>
      <c r="AE51" s="389" t="s">
        <v>481</v>
      </c>
      <c r="AF51" s="275" t="s">
        <v>574</v>
      </c>
      <c r="AG51" s="390"/>
      <c r="AH51" s="391"/>
      <c r="AI51" s="387"/>
      <c r="AJ51" s="387"/>
      <c r="AK51" s="387"/>
      <c r="AL51" s="387"/>
      <c r="AM51" s="387"/>
      <c r="AN51" s="387"/>
      <c r="AO51" s="392"/>
      <c r="AP51" s="289" t="s">
        <v>594</v>
      </c>
      <c r="AQ51" s="393" t="s">
        <v>467</v>
      </c>
      <c r="AR51" s="394">
        <v>2000</v>
      </c>
      <c r="AS51" s="283">
        <v>30</v>
      </c>
      <c r="AT51" s="284">
        <v>0</v>
      </c>
      <c r="AU51" s="284">
        <v>0</v>
      </c>
      <c r="AV51" s="378"/>
      <c r="AW51" s="378"/>
      <c r="AX51" s="378"/>
      <c r="AY51" s="378"/>
      <c r="AZ51" s="378"/>
      <c r="BA51" s="395"/>
      <c r="BB51" s="396"/>
      <c r="BC51" s="396"/>
      <c r="BD51" s="396"/>
      <c r="BE51" s="396"/>
      <c r="BF51" s="395"/>
      <c r="BG51" s="396"/>
      <c r="BH51" s="396"/>
      <c r="BI51" s="276">
        <v>0</v>
      </c>
      <c r="BJ51" s="284"/>
      <c r="BK51" s="286">
        <v>0</v>
      </c>
      <c r="BL51" s="286">
        <v>0</v>
      </c>
      <c r="BM51" s="276">
        <v>5</v>
      </c>
      <c r="BN51" s="286">
        <v>0</v>
      </c>
      <c r="BO51" s="276">
        <v>0</v>
      </c>
      <c r="BP51" s="397">
        <v>240</v>
      </c>
      <c r="BQ51" s="286">
        <v>2000.0000000000002</v>
      </c>
      <c r="BR51" s="286">
        <v>0</v>
      </c>
      <c r="BS51" s="288">
        <v>0</v>
      </c>
      <c r="BT51" s="289">
        <v>0</v>
      </c>
      <c r="BU51" s="286">
        <v>0</v>
      </c>
      <c r="BV51" s="398">
        <v>0</v>
      </c>
      <c r="BW51" s="398">
        <v>0</v>
      </c>
      <c r="BX51" s="398"/>
      <c r="BY51" s="286"/>
      <c r="BZ51" s="398"/>
      <c r="CA51" s="398"/>
      <c r="CB51" s="286">
        <v>0</v>
      </c>
      <c r="CC51" s="286">
        <v>0</v>
      </c>
      <c r="CD51" s="286">
        <v>0</v>
      </c>
      <c r="CE51" s="286"/>
      <c r="CF51" s="286">
        <v>0</v>
      </c>
      <c r="CG51" s="398"/>
      <c r="CH51" s="286">
        <v>0</v>
      </c>
      <c r="CI51" s="286"/>
      <c r="CJ51" s="286"/>
      <c r="CK51" s="286"/>
      <c r="CL51" s="286"/>
      <c r="CM51" s="286"/>
      <c r="CN51" s="398"/>
      <c r="CO51" s="286">
        <v>83.333333333333343</v>
      </c>
      <c r="CP51" s="286"/>
      <c r="CQ51" s="398"/>
      <c r="CR51" s="398"/>
      <c r="CS51" s="398"/>
      <c r="CT51" s="398"/>
      <c r="CU51" s="286"/>
      <c r="CV51" s="286">
        <v>0</v>
      </c>
      <c r="CW51" s="398"/>
      <c r="CX51" s="398"/>
      <c r="CY51" s="398"/>
      <c r="CZ51" s="398"/>
      <c r="DA51" s="398"/>
      <c r="DB51" s="398"/>
      <c r="DC51" s="398"/>
      <c r="DD51" s="398"/>
      <c r="DE51" s="398"/>
      <c r="DF51" s="398"/>
      <c r="DG51" s="398"/>
      <c r="DH51" s="398"/>
      <c r="DI51" s="398"/>
      <c r="DJ51" s="398"/>
      <c r="DK51" s="286"/>
      <c r="DL51" s="286"/>
      <c r="DM51" s="398"/>
      <c r="DN51" s="398"/>
      <c r="DO51" s="398"/>
      <c r="DP51" s="398"/>
      <c r="DQ51" s="398"/>
      <c r="DR51" s="398"/>
      <c r="DS51" s="398"/>
      <c r="DT51" s="398"/>
      <c r="DU51" s="398"/>
      <c r="DV51" s="398"/>
      <c r="DW51" s="398"/>
      <c r="DX51" s="398"/>
      <c r="DY51" s="398"/>
      <c r="DZ51" s="191"/>
      <c r="EA51" s="289"/>
      <c r="EB51" s="398"/>
      <c r="EC51" s="398"/>
      <c r="ED51" s="398"/>
      <c r="EE51" s="398"/>
      <c r="EF51" s="398"/>
      <c r="EG51" s="398"/>
      <c r="EH51" s="398"/>
      <c r="EI51" s="398"/>
      <c r="EJ51" s="398"/>
      <c r="EK51" s="398"/>
      <c r="EL51" s="399">
        <v>2083.3333333333335</v>
      </c>
      <c r="EM51" s="399">
        <v>2083.3333333333335</v>
      </c>
      <c r="EN51" s="291">
        <v>208.33</v>
      </c>
      <c r="EO51" s="291">
        <v>0</v>
      </c>
      <c r="EP51" s="291">
        <v>28.54</v>
      </c>
      <c r="EQ51" s="291">
        <v>0</v>
      </c>
      <c r="ER51" s="291">
        <v>0</v>
      </c>
      <c r="ES51" s="286">
        <v>0</v>
      </c>
      <c r="ET51" s="289">
        <v>0</v>
      </c>
      <c r="EU51" s="286">
        <v>0</v>
      </c>
      <c r="EV51" s="286">
        <v>0</v>
      </c>
      <c r="EW51" s="398"/>
      <c r="EX51" s="398"/>
      <c r="EY51" s="398"/>
      <c r="EZ51" s="292">
        <v>0</v>
      </c>
      <c r="FA51" s="278">
        <v>0</v>
      </c>
      <c r="FB51" s="278">
        <v>0</v>
      </c>
      <c r="FC51" s="292">
        <v>800</v>
      </c>
      <c r="FD51" s="400"/>
      <c r="FE51" s="400"/>
      <c r="FF51" s="400"/>
      <c r="FG51" s="398"/>
      <c r="FH51" s="292">
        <v>0</v>
      </c>
      <c r="FI51" s="398"/>
      <c r="FJ51" s="398"/>
      <c r="FK51" s="390"/>
      <c r="FL51" s="390"/>
      <c r="FM51" s="286"/>
      <c r="FN51" s="286">
        <v>0</v>
      </c>
      <c r="FO51" s="286">
        <v>0</v>
      </c>
      <c r="FP51" s="398"/>
      <c r="FQ51" s="398">
        <v>1036.8699999999999</v>
      </c>
      <c r="FR51" s="401">
        <v>1046.46</v>
      </c>
      <c r="FS51">
        <v>1046.46</v>
      </c>
      <c r="FT51" s="293"/>
      <c r="FU51" s="294">
        <v>1046.46</v>
      </c>
      <c r="FV51" s="294">
        <v>966</v>
      </c>
      <c r="FW51" s="294">
        <v>0</v>
      </c>
      <c r="FX51" s="111">
        <v>187.5</v>
      </c>
      <c r="FY51" s="286">
        <v>0</v>
      </c>
      <c r="GB51" s="2015">
        <f t="shared" si="0"/>
        <v>3.3333333335576754E-3</v>
      </c>
      <c r="GC51" s="2015">
        <v>2083.33</v>
      </c>
      <c r="GE51" s="2015">
        <f t="shared" si="1"/>
        <v>2083.33</v>
      </c>
    </row>
    <row r="52" spans="1:187">
      <c r="A52" s="320" t="s">
        <v>285</v>
      </c>
      <c r="B52" s="262">
        <v>47</v>
      </c>
      <c r="C52" s="109" t="s">
        <v>451</v>
      </c>
      <c r="D52" s="402" t="s">
        <v>539</v>
      </c>
      <c r="E52" s="403" t="s">
        <v>190</v>
      </c>
      <c r="F52" s="320" t="s">
        <v>191</v>
      </c>
      <c r="G52" s="404">
        <v>32274</v>
      </c>
      <c r="H52" s="320" t="s">
        <v>555</v>
      </c>
      <c r="I52" s="320" t="s">
        <v>454</v>
      </c>
      <c r="J52" s="405" t="s">
        <v>455</v>
      </c>
      <c r="K52" s="406" t="s">
        <v>456</v>
      </c>
      <c r="L52" s="406">
        <v>100001</v>
      </c>
      <c r="M52" s="298" t="s">
        <v>470</v>
      </c>
      <c r="N52" s="407">
        <v>1</v>
      </c>
      <c r="O52" s="320" t="s">
        <v>477</v>
      </c>
      <c r="P52" s="320" t="s">
        <v>478</v>
      </c>
      <c r="Q52" s="408">
        <v>1</v>
      </c>
      <c r="R52" s="320" t="s">
        <v>556</v>
      </c>
      <c r="S52" s="409" t="s">
        <v>555</v>
      </c>
      <c r="T52" s="265" t="s">
        <v>461</v>
      </c>
      <c r="U52" s="265" t="s">
        <v>286</v>
      </c>
      <c r="V52" s="410" t="s">
        <v>462</v>
      </c>
      <c r="W52" s="410" t="s">
        <v>529</v>
      </c>
      <c r="X52" s="411" t="s">
        <v>75</v>
      </c>
      <c r="Y52" s="412" t="s">
        <v>213</v>
      </c>
      <c r="Z52" s="263"/>
      <c r="AA52" s="413"/>
      <c r="AB52" s="414">
        <v>45170</v>
      </c>
      <c r="AC52" s="413"/>
      <c r="AD52" s="273"/>
      <c r="AE52" s="362" t="s">
        <v>496</v>
      </c>
      <c r="AF52" s="275" t="s">
        <v>575</v>
      </c>
      <c r="AG52" s="415"/>
      <c r="AH52" s="416"/>
      <c r="AI52" s="413" t="s">
        <v>531</v>
      </c>
      <c r="AJ52" s="417">
        <v>6000</v>
      </c>
      <c r="AK52" s="413"/>
      <c r="AL52" s="418"/>
      <c r="AM52" s="413"/>
      <c r="AN52" s="413"/>
      <c r="AO52" s="419"/>
      <c r="AP52" s="420" t="s">
        <v>595</v>
      </c>
      <c r="AQ52" s="421" t="s">
        <v>466</v>
      </c>
      <c r="AR52" s="296">
        <v>22595.831669820116</v>
      </c>
      <c r="AS52" s="283">
        <v>30</v>
      </c>
      <c r="AT52" s="284">
        <v>0</v>
      </c>
      <c r="AU52" s="284">
        <v>0</v>
      </c>
      <c r="AV52" s="283"/>
      <c r="AW52" s="283"/>
      <c r="AX52" s="283"/>
      <c r="AY52" s="283"/>
      <c r="AZ52" s="283"/>
      <c r="BA52" s="285"/>
      <c r="BB52" s="284"/>
      <c r="BC52" s="284"/>
      <c r="BD52" s="284"/>
      <c r="BE52" s="284"/>
      <c r="BF52" s="285"/>
      <c r="BG52" s="284"/>
      <c r="BH52" s="284"/>
      <c r="BI52" s="276">
        <v>0</v>
      </c>
      <c r="BJ52" s="284"/>
      <c r="BK52" s="286">
        <v>0</v>
      </c>
      <c r="BL52" s="286">
        <v>0</v>
      </c>
      <c r="BM52" s="276">
        <v>0</v>
      </c>
      <c r="BN52" s="286">
        <v>0</v>
      </c>
      <c r="BO52" s="276">
        <v>0</v>
      </c>
      <c r="BP52" s="287">
        <v>240</v>
      </c>
      <c r="BQ52" s="286">
        <v>22595.831669820116</v>
      </c>
      <c r="BR52" s="286">
        <v>113</v>
      </c>
      <c r="BS52" s="288">
        <v>0</v>
      </c>
      <c r="BT52" s="420">
        <v>0</v>
      </c>
      <c r="BU52" s="286">
        <v>0</v>
      </c>
      <c r="BV52" s="286">
        <v>0</v>
      </c>
      <c r="BW52" s="286">
        <v>0</v>
      </c>
      <c r="BX52" s="288"/>
      <c r="BY52" s="286"/>
      <c r="BZ52" s="286"/>
      <c r="CA52" s="286"/>
      <c r="CB52" s="286">
        <v>0</v>
      </c>
      <c r="CC52" s="286">
        <v>0</v>
      </c>
      <c r="CD52" s="286">
        <v>0</v>
      </c>
      <c r="CE52" s="286"/>
      <c r="CF52" s="286">
        <v>0</v>
      </c>
      <c r="CG52" s="286"/>
      <c r="CH52" s="286">
        <v>0</v>
      </c>
      <c r="CI52" s="194"/>
      <c r="CJ52" s="286"/>
      <c r="CK52" s="286"/>
      <c r="CL52" s="286"/>
      <c r="CM52" s="286"/>
      <c r="CN52" s="398"/>
      <c r="CO52" s="286">
        <v>0</v>
      </c>
      <c r="CP52" s="189"/>
      <c r="CQ52" s="398"/>
      <c r="CR52" s="398"/>
      <c r="CS52" s="398"/>
      <c r="CT52" s="398"/>
      <c r="CU52" s="286"/>
      <c r="CV52" s="286">
        <v>0</v>
      </c>
      <c r="CW52" s="286"/>
      <c r="CX52" s="288">
        <v>3784.8052783033527</v>
      </c>
      <c r="CY52" s="360">
        <v>340.63247504730174</v>
      </c>
      <c r="CZ52" s="286"/>
      <c r="DA52" s="286"/>
      <c r="DB52" s="286"/>
      <c r="DC52" s="286"/>
      <c r="DD52" s="286"/>
      <c r="DE52" s="286"/>
      <c r="DF52" s="286"/>
      <c r="DG52" s="286"/>
      <c r="DH52" s="286"/>
      <c r="DI52" s="286"/>
      <c r="DJ52" s="286"/>
      <c r="DK52" s="286"/>
      <c r="DL52" s="422"/>
      <c r="DM52" s="286"/>
      <c r="DN52" s="286"/>
      <c r="DO52" s="286"/>
      <c r="DP52" s="286"/>
      <c r="DQ52" s="286"/>
      <c r="DR52" s="286"/>
      <c r="DS52" s="286"/>
      <c r="DT52" s="286"/>
      <c r="DU52" s="286"/>
      <c r="DV52" s="286"/>
      <c r="DW52" s="288">
        <v>2207.8030790102889</v>
      </c>
      <c r="DX52" s="286"/>
      <c r="DY52" s="286"/>
      <c r="DZ52" s="286"/>
      <c r="EA52" s="278"/>
      <c r="EB52" s="286"/>
      <c r="EC52" s="286"/>
      <c r="ED52" s="286"/>
      <c r="EE52" s="286"/>
      <c r="EF52" s="286"/>
      <c r="EG52" s="286"/>
      <c r="EH52" s="286"/>
      <c r="EI52" s="286"/>
      <c r="EJ52" s="286"/>
      <c r="EK52" s="286"/>
      <c r="EL52" s="290">
        <v>22708.831669820116</v>
      </c>
      <c r="EM52" s="290">
        <v>29042.072502181061</v>
      </c>
      <c r="EN52" s="291">
        <v>2270.88</v>
      </c>
      <c r="EO52" s="291">
        <v>0</v>
      </c>
      <c r="EP52" s="291">
        <v>164.78</v>
      </c>
      <c r="EQ52" s="195">
        <v>0</v>
      </c>
      <c r="ER52" s="291">
        <v>0</v>
      </c>
      <c r="ES52" s="286">
        <v>0</v>
      </c>
      <c r="ET52" s="278">
        <v>4238.41</v>
      </c>
      <c r="EU52" s="286">
        <v>0</v>
      </c>
      <c r="EV52" s="286">
        <v>0</v>
      </c>
      <c r="EW52" s="286"/>
      <c r="EX52" s="286"/>
      <c r="EY52" s="286"/>
      <c r="EZ52" s="292">
        <v>0</v>
      </c>
      <c r="FA52" s="278">
        <v>0</v>
      </c>
      <c r="FB52" s="278">
        <v>0</v>
      </c>
      <c r="FC52" s="359">
        <v>22368</v>
      </c>
      <c r="FD52" s="292"/>
      <c r="FE52" s="278"/>
      <c r="FF52" s="292"/>
      <c r="FG52" s="286"/>
      <c r="FH52" s="292">
        <v>0</v>
      </c>
      <c r="FI52" s="286"/>
      <c r="FJ52" s="286"/>
      <c r="FK52" s="276"/>
      <c r="FL52" s="276"/>
      <c r="FM52" s="286"/>
      <c r="FN52" s="286">
        <v>0</v>
      </c>
      <c r="FO52" s="286">
        <v>0</v>
      </c>
      <c r="FP52" s="360"/>
      <c r="FQ52" s="286">
        <v>29042.07</v>
      </c>
      <c r="FR52" s="293">
        <v>0</v>
      </c>
      <c r="FT52" s="361">
        <v>0</v>
      </c>
      <c r="FV52" s="423">
        <v>0</v>
      </c>
      <c r="FW52" s="423">
        <v>0</v>
      </c>
      <c r="FX52" s="111">
        <v>2043.79</v>
      </c>
      <c r="FY52" s="360">
        <v>0</v>
      </c>
      <c r="GB52" s="2015">
        <f t="shared" si="0"/>
        <v>1.6698201143299229E-3</v>
      </c>
      <c r="GC52" s="2015">
        <v>22708.83</v>
      </c>
      <c r="GE52" s="2015">
        <f t="shared" si="1"/>
        <v>26493.635278303354</v>
      </c>
    </row>
    <row r="53" spans="1:187">
      <c r="A53" s="320" t="s">
        <v>910</v>
      </c>
      <c r="B53" s="262">
        <v>48</v>
      </c>
      <c r="C53" s="109" t="s">
        <v>451</v>
      </c>
      <c r="D53" s="402" t="s">
        <v>539</v>
      </c>
      <c r="E53" s="403" t="s">
        <v>194</v>
      </c>
      <c r="F53" s="320" t="s">
        <v>195</v>
      </c>
      <c r="G53" s="404">
        <v>32866</v>
      </c>
      <c r="H53" s="320" t="s">
        <v>494</v>
      </c>
      <c r="I53" s="320" t="s">
        <v>454</v>
      </c>
      <c r="J53" s="405" t="s">
        <v>455</v>
      </c>
      <c r="K53" s="406" t="s">
        <v>456</v>
      </c>
      <c r="L53" s="406">
        <v>100001</v>
      </c>
      <c r="M53" s="298" t="s">
        <v>470</v>
      </c>
      <c r="N53" s="407">
        <v>1</v>
      </c>
      <c r="O53" s="320" t="s">
        <v>477</v>
      </c>
      <c r="P53" s="320" t="s">
        <v>478</v>
      </c>
      <c r="Q53" s="408">
        <v>1</v>
      </c>
      <c r="R53" s="320" t="s">
        <v>495</v>
      </c>
      <c r="S53" s="409" t="s">
        <v>478</v>
      </c>
      <c r="T53" s="265" t="s">
        <v>461</v>
      </c>
      <c r="U53" s="265" t="s">
        <v>288</v>
      </c>
      <c r="V53" s="410" t="s">
        <v>462</v>
      </c>
      <c r="W53" s="410" t="s">
        <v>529</v>
      </c>
      <c r="X53" s="411" t="s">
        <v>219</v>
      </c>
      <c r="Y53" s="424">
        <v>2100152084</v>
      </c>
      <c r="Z53" s="263"/>
      <c r="AA53" s="413"/>
      <c r="AB53" s="414">
        <v>45170</v>
      </c>
      <c r="AC53" s="413"/>
      <c r="AD53" s="273"/>
      <c r="AE53" s="362" t="s">
        <v>496</v>
      </c>
      <c r="AF53" s="275" t="s">
        <v>576</v>
      </c>
      <c r="AG53" s="415"/>
      <c r="AH53" s="416"/>
      <c r="AI53" s="413" t="s">
        <v>531</v>
      </c>
      <c r="AJ53" s="417">
        <v>7000</v>
      </c>
      <c r="AK53" s="413"/>
      <c r="AL53" s="413"/>
      <c r="AM53" s="413"/>
      <c r="AN53" s="413"/>
      <c r="AO53" s="419"/>
      <c r="AP53" s="420" t="s">
        <v>594</v>
      </c>
      <c r="AQ53" s="421" t="s">
        <v>466</v>
      </c>
      <c r="AR53" s="296">
        <v>27117.957340255747</v>
      </c>
      <c r="AS53" s="283">
        <v>30</v>
      </c>
      <c r="AT53" s="284">
        <v>0</v>
      </c>
      <c r="AU53" s="284">
        <v>0</v>
      </c>
      <c r="AV53" s="283"/>
      <c r="AW53" s="283"/>
      <c r="AX53" s="283"/>
      <c r="AY53" s="283"/>
      <c r="AZ53" s="283"/>
      <c r="BA53" s="285"/>
      <c r="BB53" s="284"/>
      <c r="BC53" s="284"/>
      <c r="BD53" s="284"/>
      <c r="BE53" s="284"/>
      <c r="BF53" s="285"/>
      <c r="BG53" s="284"/>
      <c r="BH53" s="284"/>
      <c r="BI53" s="276">
        <v>0</v>
      </c>
      <c r="BJ53" s="284"/>
      <c r="BK53" s="286">
        <v>0</v>
      </c>
      <c r="BL53" s="286">
        <v>0</v>
      </c>
      <c r="BM53" s="276">
        <v>0</v>
      </c>
      <c r="BN53" s="286">
        <v>0</v>
      </c>
      <c r="BO53" s="276">
        <v>0</v>
      </c>
      <c r="BP53" s="287">
        <v>240</v>
      </c>
      <c r="BQ53" s="286">
        <v>27117.957340255747</v>
      </c>
      <c r="BR53" s="286">
        <v>113</v>
      </c>
      <c r="BS53" s="288">
        <v>0</v>
      </c>
      <c r="BT53" s="420">
        <v>0</v>
      </c>
      <c r="BU53" s="286">
        <v>0</v>
      </c>
      <c r="BV53" s="286">
        <v>0</v>
      </c>
      <c r="BW53" s="286">
        <v>0</v>
      </c>
      <c r="BX53" s="288"/>
      <c r="BY53" s="286"/>
      <c r="BZ53" s="286"/>
      <c r="CA53" s="286"/>
      <c r="CB53" s="286">
        <v>0</v>
      </c>
      <c r="CC53" s="286">
        <v>0</v>
      </c>
      <c r="CD53" s="286">
        <v>0</v>
      </c>
      <c r="CE53" s="286"/>
      <c r="CF53" s="286">
        <v>0</v>
      </c>
      <c r="CG53" s="286"/>
      <c r="CH53" s="286">
        <v>0</v>
      </c>
      <c r="CI53" s="194"/>
      <c r="CJ53" s="286"/>
      <c r="CK53" s="286"/>
      <c r="CL53" s="286"/>
      <c r="CM53" s="286"/>
      <c r="CN53" s="398"/>
      <c r="CO53" s="286">
        <v>0</v>
      </c>
      <c r="CP53" s="189"/>
      <c r="CQ53" s="398"/>
      <c r="CR53" s="398"/>
      <c r="CS53" s="398"/>
      <c r="CT53" s="398"/>
      <c r="CU53" s="286"/>
      <c r="CV53" s="286">
        <v>0</v>
      </c>
      <c r="CW53" s="286"/>
      <c r="CX53" s="288">
        <v>4538.4928900426248</v>
      </c>
      <c r="CY53" s="360">
        <v>408.46436010383621</v>
      </c>
      <c r="CZ53" s="286"/>
      <c r="DA53" s="286"/>
      <c r="DB53" s="286"/>
      <c r="DC53" s="286"/>
      <c r="DD53" s="286"/>
      <c r="DE53" s="286"/>
      <c r="DF53" s="286"/>
      <c r="DG53" s="286"/>
      <c r="DH53" s="286"/>
      <c r="DI53" s="286"/>
      <c r="DJ53" s="286"/>
      <c r="DK53" s="286"/>
      <c r="DL53" s="422"/>
      <c r="DM53" s="286"/>
      <c r="DN53" s="286"/>
      <c r="DO53" s="286"/>
      <c r="DP53" s="286"/>
      <c r="DQ53" s="286"/>
      <c r="DR53" s="286"/>
      <c r="DS53" s="286"/>
      <c r="DT53" s="286"/>
      <c r="DU53" s="286"/>
      <c r="DV53" s="286"/>
      <c r="DW53" s="288">
        <v>2647.4541858581974</v>
      </c>
      <c r="DX53" s="286"/>
      <c r="DY53" s="286"/>
      <c r="DZ53" s="286"/>
      <c r="EA53" s="278"/>
      <c r="EB53" s="286"/>
      <c r="EC53" s="286"/>
      <c r="ED53" s="286"/>
      <c r="EE53" s="286"/>
      <c r="EF53" s="286"/>
      <c r="EG53" s="286"/>
      <c r="EH53" s="286"/>
      <c r="EI53" s="286"/>
      <c r="EJ53" s="286"/>
      <c r="EK53" s="286"/>
      <c r="EL53" s="290">
        <v>27230.957340255747</v>
      </c>
      <c r="EM53" s="290">
        <v>34825.368776260402</v>
      </c>
      <c r="EN53" s="291">
        <v>2723.1</v>
      </c>
      <c r="EO53" s="291">
        <v>0</v>
      </c>
      <c r="EP53" s="291">
        <v>164.78</v>
      </c>
      <c r="EQ53" s="195">
        <v>0</v>
      </c>
      <c r="ER53" s="291">
        <v>0</v>
      </c>
      <c r="ES53" s="286">
        <v>0</v>
      </c>
      <c r="ET53" s="278">
        <v>5841.49</v>
      </c>
      <c r="EU53" s="286">
        <v>0</v>
      </c>
      <c r="EV53" s="286">
        <v>0</v>
      </c>
      <c r="EW53" s="286"/>
      <c r="EX53" s="286"/>
      <c r="EY53" s="286"/>
      <c r="EZ53" s="292">
        <v>0</v>
      </c>
      <c r="FA53" s="278">
        <v>0</v>
      </c>
      <c r="FB53" s="278">
        <v>0</v>
      </c>
      <c r="FC53" s="359">
        <v>26096</v>
      </c>
      <c r="FD53" s="292"/>
      <c r="FE53" s="278"/>
      <c r="FF53" s="292"/>
      <c r="FG53" s="286"/>
      <c r="FH53" s="292">
        <v>0</v>
      </c>
      <c r="FI53" s="286"/>
      <c r="FJ53" s="286"/>
      <c r="FK53" s="276"/>
      <c r="FL53" s="276"/>
      <c r="FM53" s="286"/>
      <c r="FN53" s="286">
        <v>0</v>
      </c>
      <c r="FO53" s="286">
        <v>0</v>
      </c>
      <c r="FP53" s="360"/>
      <c r="FQ53" s="286">
        <v>34825.370000000003</v>
      </c>
      <c r="FR53" s="293">
        <v>0</v>
      </c>
      <c r="FT53" s="361">
        <v>0</v>
      </c>
      <c r="FV53" s="423">
        <v>0</v>
      </c>
      <c r="FW53" s="423">
        <v>0</v>
      </c>
      <c r="FX53" s="111">
        <v>2450.79</v>
      </c>
      <c r="FY53" s="360">
        <v>0</v>
      </c>
      <c r="GB53" s="2015">
        <f t="shared" si="0"/>
        <v>-2.6597442520142067E-3</v>
      </c>
      <c r="GC53" s="2015">
        <v>27230.959999999999</v>
      </c>
      <c r="GE53" s="2015">
        <f t="shared" si="1"/>
        <v>31769.452890042623</v>
      </c>
    </row>
    <row r="54" spans="1:187">
      <c r="A54" s="320" t="s">
        <v>910</v>
      </c>
      <c r="B54" s="262">
        <v>49</v>
      </c>
      <c r="C54" s="109" t="s">
        <v>451</v>
      </c>
      <c r="D54" s="402" t="s">
        <v>539</v>
      </c>
      <c r="E54" s="403" t="s">
        <v>192</v>
      </c>
      <c r="F54" s="320" t="s">
        <v>193</v>
      </c>
      <c r="G54" s="404">
        <v>34000</v>
      </c>
      <c r="H54" s="320" t="s">
        <v>494</v>
      </c>
      <c r="I54" s="320" t="s">
        <v>456</v>
      </c>
      <c r="J54" s="405" t="s">
        <v>455</v>
      </c>
      <c r="K54" s="425" t="s">
        <v>456</v>
      </c>
      <c r="L54" s="406">
        <v>100001</v>
      </c>
      <c r="M54" s="298" t="s">
        <v>470</v>
      </c>
      <c r="N54" s="407">
        <v>1</v>
      </c>
      <c r="O54" s="320" t="s">
        <v>477</v>
      </c>
      <c r="P54" s="320" t="s">
        <v>478</v>
      </c>
      <c r="Q54" s="408">
        <v>1</v>
      </c>
      <c r="R54" s="320" t="s">
        <v>495</v>
      </c>
      <c r="S54" s="409" t="s">
        <v>478</v>
      </c>
      <c r="T54" s="265" t="s">
        <v>461</v>
      </c>
      <c r="U54" s="265" t="s">
        <v>287</v>
      </c>
      <c r="V54" s="410" t="s">
        <v>462</v>
      </c>
      <c r="W54" s="410" t="s">
        <v>529</v>
      </c>
      <c r="X54" s="411" t="s">
        <v>75</v>
      </c>
      <c r="Y54" s="412" t="s">
        <v>216</v>
      </c>
      <c r="Z54" s="263"/>
      <c r="AA54" s="413"/>
      <c r="AB54" s="414">
        <v>45170</v>
      </c>
      <c r="AC54" s="413"/>
      <c r="AD54" s="273"/>
      <c r="AE54" s="362" t="s">
        <v>496</v>
      </c>
      <c r="AF54" s="275" t="s">
        <v>577</v>
      </c>
      <c r="AG54" s="415"/>
      <c r="AH54" s="416"/>
      <c r="AI54" s="413" t="s">
        <v>531</v>
      </c>
      <c r="AJ54" s="417">
        <v>6000</v>
      </c>
      <c r="AK54" s="413"/>
      <c r="AL54" s="413"/>
      <c r="AM54" s="413"/>
      <c r="AN54" s="413"/>
      <c r="AO54" s="419"/>
      <c r="AP54" s="420" t="s">
        <v>594</v>
      </c>
      <c r="AQ54" s="421" t="s">
        <v>466</v>
      </c>
      <c r="AR54" s="296">
        <v>22595.831669820116</v>
      </c>
      <c r="AS54" s="283">
        <v>30</v>
      </c>
      <c r="AT54" s="284">
        <v>0</v>
      </c>
      <c r="AU54" s="284">
        <v>0</v>
      </c>
      <c r="AV54" s="283"/>
      <c r="AW54" s="283"/>
      <c r="AX54" s="283"/>
      <c r="AY54" s="283"/>
      <c r="AZ54" s="283"/>
      <c r="BA54" s="285"/>
      <c r="BB54" s="284"/>
      <c r="BC54" s="284"/>
      <c r="BD54" s="284"/>
      <c r="BE54" s="284"/>
      <c r="BF54" s="285"/>
      <c r="BG54" s="284"/>
      <c r="BH54" s="284"/>
      <c r="BI54" s="276">
        <v>0</v>
      </c>
      <c r="BJ54" s="284"/>
      <c r="BK54" s="286">
        <v>0</v>
      </c>
      <c r="BL54" s="286">
        <v>0</v>
      </c>
      <c r="BM54" s="276">
        <v>0</v>
      </c>
      <c r="BN54" s="286">
        <v>0</v>
      </c>
      <c r="BO54" s="276">
        <v>0</v>
      </c>
      <c r="BP54" s="287">
        <v>240</v>
      </c>
      <c r="BQ54" s="286">
        <v>22595.831669820116</v>
      </c>
      <c r="BR54" s="286">
        <v>113</v>
      </c>
      <c r="BS54" s="288">
        <v>0</v>
      </c>
      <c r="BT54" s="420">
        <v>0</v>
      </c>
      <c r="BU54" s="286">
        <v>0</v>
      </c>
      <c r="BV54" s="286">
        <v>0</v>
      </c>
      <c r="BW54" s="286">
        <v>0</v>
      </c>
      <c r="BX54" s="288"/>
      <c r="BY54" s="286"/>
      <c r="BZ54" s="286"/>
      <c r="CA54" s="286"/>
      <c r="CB54" s="286">
        <v>0</v>
      </c>
      <c r="CC54" s="286">
        <v>0</v>
      </c>
      <c r="CD54" s="286">
        <v>0</v>
      </c>
      <c r="CE54" s="286"/>
      <c r="CF54" s="286">
        <v>0</v>
      </c>
      <c r="CG54" s="286"/>
      <c r="CH54" s="286">
        <v>0</v>
      </c>
      <c r="CI54" s="194"/>
      <c r="CJ54" s="286"/>
      <c r="CK54" s="286"/>
      <c r="CL54" s="286"/>
      <c r="CM54" s="286"/>
      <c r="CN54" s="398"/>
      <c r="CO54" s="286">
        <v>0</v>
      </c>
      <c r="CP54" s="189"/>
      <c r="CQ54" s="398"/>
      <c r="CR54" s="398"/>
      <c r="CS54" s="398"/>
      <c r="CT54" s="398"/>
      <c r="CU54" s="286"/>
      <c r="CV54" s="286">
        <v>0</v>
      </c>
      <c r="CW54" s="286"/>
      <c r="CX54" s="288">
        <v>3784.8052783033527</v>
      </c>
      <c r="CY54" s="360">
        <v>340.63247504730174</v>
      </c>
      <c r="CZ54" s="286"/>
      <c r="DA54" s="286"/>
      <c r="DB54" s="286"/>
      <c r="DC54" s="286"/>
      <c r="DD54" s="286"/>
      <c r="DE54" s="286"/>
      <c r="DF54" s="286"/>
      <c r="DG54" s="286"/>
      <c r="DH54" s="286"/>
      <c r="DI54" s="286"/>
      <c r="DJ54" s="286"/>
      <c r="DK54" s="286"/>
      <c r="DL54" s="422"/>
      <c r="DM54" s="286"/>
      <c r="DN54" s="286"/>
      <c r="DO54" s="286"/>
      <c r="DP54" s="286"/>
      <c r="DQ54" s="286"/>
      <c r="DR54" s="286"/>
      <c r="DS54" s="286"/>
      <c r="DT54" s="286"/>
      <c r="DU54" s="286"/>
      <c r="DV54" s="286"/>
      <c r="DW54" s="288">
        <v>2207.8030790102889</v>
      </c>
      <c r="DX54" s="286"/>
      <c r="DY54" s="286"/>
      <c r="DZ54" s="286"/>
      <c r="EA54" s="278"/>
      <c r="EB54" s="286"/>
      <c r="EC54" s="286"/>
      <c r="ED54" s="286"/>
      <c r="EE54" s="286"/>
      <c r="EF54" s="286"/>
      <c r="EG54" s="286"/>
      <c r="EH54" s="286"/>
      <c r="EI54" s="286"/>
      <c r="EJ54" s="286"/>
      <c r="EK54" s="286"/>
      <c r="EL54" s="290">
        <v>22708.831669820116</v>
      </c>
      <c r="EM54" s="290">
        <v>29042.072502181061</v>
      </c>
      <c r="EN54" s="291">
        <v>2270.88</v>
      </c>
      <c r="EO54" s="291">
        <v>0</v>
      </c>
      <c r="EP54" s="291">
        <v>164.78</v>
      </c>
      <c r="EQ54" s="195">
        <v>0</v>
      </c>
      <c r="ER54" s="291">
        <v>0</v>
      </c>
      <c r="ES54" s="286">
        <v>0</v>
      </c>
      <c r="ET54" s="278">
        <v>4238.41</v>
      </c>
      <c r="EU54" s="286">
        <v>0</v>
      </c>
      <c r="EV54" s="286">
        <v>0</v>
      </c>
      <c r="EW54" s="286"/>
      <c r="EX54" s="286"/>
      <c r="EY54" s="286"/>
      <c r="EZ54" s="292">
        <v>0</v>
      </c>
      <c r="FA54" s="278">
        <v>0</v>
      </c>
      <c r="FB54" s="278">
        <v>0</v>
      </c>
      <c r="FC54" s="359">
        <v>22368</v>
      </c>
      <c r="FD54" s="292"/>
      <c r="FE54" s="278"/>
      <c r="FF54" s="292"/>
      <c r="FG54" s="286"/>
      <c r="FH54" s="292">
        <v>0</v>
      </c>
      <c r="FI54" s="286"/>
      <c r="FJ54" s="286"/>
      <c r="FK54" s="276"/>
      <c r="FL54" s="276"/>
      <c r="FM54" s="286"/>
      <c r="FN54" s="286">
        <v>0</v>
      </c>
      <c r="FO54" s="286">
        <v>0</v>
      </c>
      <c r="FP54" s="360"/>
      <c r="FQ54" s="286">
        <v>29042.07</v>
      </c>
      <c r="FR54" s="293">
        <v>0</v>
      </c>
      <c r="FT54" s="361">
        <v>0</v>
      </c>
      <c r="FV54" s="423">
        <v>0</v>
      </c>
      <c r="FW54" s="423">
        <v>0</v>
      </c>
      <c r="FX54" s="111">
        <v>2043.79</v>
      </c>
      <c r="FY54" s="360">
        <v>0</v>
      </c>
      <c r="GB54" s="2015">
        <f t="shared" si="0"/>
        <v>1.6698201143299229E-3</v>
      </c>
      <c r="GC54" s="2015">
        <v>22708.83</v>
      </c>
      <c r="GE54" s="2015">
        <f t="shared" si="1"/>
        <v>26493.635278303354</v>
      </c>
    </row>
    <row r="55" spans="1:187">
      <c r="A55" s="109" t="s">
        <v>25</v>
      </c>
      <c r="B55" s="262">
        <v>50</v>
      </c>
      <c r="C55" s="109" t="s">
        <v>451</v>
      </c>
      <c r="D55" s="309" t="s">
        <v>3</v>
      </c>
      <c r="E55" s="310" t="s">
        <v>176</v>
      </c>
      <c r="F55" s="109" t="s">
        <v>578</v>
      </c>
      <c r="G55" s="102">
        <v>34578</v>
      </c>
      <c r="H55" s="109" t="s">
        <v>563</v>
      </c>
      <c r="I55" s="109" t="s">
        <v>454</v>
      </c>
      <c r="J55" s="103" t="s">
        <v>455</v>
      </c>
      <c r="K55" s="123" t="s">
        <v>456</v>
      </c>
      <c r="L55" s="104">
        <v>100001</v>
      </c>
      <c r="M55" s="124" t="s">
        <v>470</v>
      </c>
      <c r="N55" s="125">
        <v>1</v>
      </c>
      <c r="O55" s="109" t="s">
        <v>477</v>
      </c>
      <c r="P55" s="109" t="s">
        <v>478</v>
      </c>
      <c r="Q55" s="126">
        <v>1</v>
      </c>
      <c r="R55" s="109" t="s">
        <v>564</v>
      </c>
      <c r="S55" s="127" t="s">
        <v>563</v>
      </c>
      <c r="T55" s="110" t="s">
        <v>461</v>
      </c>
      <c r="U55" s="110" t="s">
        <v>277</v>
      </c>
      <c r="V55" s="128" t="s">
        <v>553</v>
      </c>
      <c r="W55" s="128"/>
      <c r="X55" s="129" t="s">
        <v>25</v>
      </c>
      <c r="Y55" s="130" t="s">
        <v>210</v>
      </c>
      <c r="Z55" s="131"/>
      <c r="AA55" s="112"/>
      <c r="AB55" s="426">
        <v>45181</v>
      </c>
      <c r="AC55" s="105"/>
      <c r="AD55" s="132"/>
      <c r="AE55" s="133" t="s">
        <v>481</v>
      </c>
      <c r="AF55" s="275" t="s">
        <v>579</v>
      </c>
      <c r="AG55" s="113"/>
      <c r="AH55" s="134"/>
      <c r="AI55" s="105"/>
      <c r="AJ55" s="105"/>
      <c r="AK55" s="105"/>
      <c r="AL55" s="105"/>
      <c r="AM55" s="105"/>
      <c r="AN55" s="105"/>
      <c r="AO55" s="135" t="s">
        <v>466</v>
      </c>
      <c r="AP55" s="111" t="s">
        <v>595</v>
      </c>
      <c r="AQ55" s="196" t="s">
        <v>467</v>
      </c>
      <c r="AR55" s="197">
        <v>3700</v>
      </c>
      <c r="AS55" s="283">
        <v>30</v>
      </c>
      <c r="AT55" s="284">
        <v>0</v>
      </c>
      <c r="AU55" s="284">
        <v>0</v>
      </c>
      <c r="AV55" s="124"/>
      <c r="AW55" s="124"/>
      <c r="AX55" s="124"/>
      <c r="AY55" s="124"/>
      <c r="AZ55" s="124"/>
      <c r="BA55" s="136"/>
      <c r="BB55" s="137"/>
      <c r="BC55" s="137"/>
      <c r="BD55" s="137"/>
      <c r="BE55" s="137"/>
      <c r="BF55" s="136"/>
      <c r="BG55" s="137"/>
      <c r="BH55" s="137"/>
      <c r="BI55" s="276">
        <v>0</v>
      </c>
      <c r="BJ55" s="284"/>
      <c r="BK55" s="286">
        <v>0</v>
      </c>
      <c r="BL55" s="286">
        <v>0</v>
      </c>
      <c r="BM55" s="276">
        <v>0</v>
      </c>
      <c r="BN55" s="286">
        <v>0</v>
      </c>
      <c r="BO55" s="276">
        <v>0</v>
      </c>
      <c r="BP55" s="114">
        <v>240</v>
      </c>
      <c r="BQ55" s="286">
        <v>3700</v>
      </c>
      <c r="BR55" s="286">
        <v>0</v>
      </c>
      <c r="BS55" s="288">
        <v>0</v>
      </c>
      <c r="BT55" s="193">
        <v>0</v>
      </c>
      <c r="BU55" s="286">
        <v>0</v>
      </c>
      <c r="BV55" s="117">
        <v>0</v>
      </c>
      <c r="BW55" s="117">
        <v>0</v>
      </c>
      <c r="BX55" s="117"/>
      <c r="BY55" s="286"/>
      <c r="BZ55" s="117"/>
      <c r="CA55" s="117"/>
      <c r="CB55" s="286">
        <v>0</v>
      </c>
      <c r="CC55" s="286">
        <v>0</v>
      </c>
      <c r="CD55" s="286">
        <v>0</v>
      </c>
      <c r="CE55" s="286"/>
      <c r="CF55" s="286">
        <v>0</v>
      </c>
      <c r="CG55" s="198"/>
      <c r="CH55" s="286">
        <v>0</v>
      </c>
      <c r="CI55" s="286"/>
      <c r="CJ55" s="286"/>
      <c r="CK55" s="286"/>
      <c r="CL55" s="286"/>
      <c r="CM55" s="286"/>
      <c r="CN55" s="398"/>
      <c r="CO55" s="286">
        <v>0</v>
      </c>
      <c r="CP55" s="286"/>
      <c r="CQ55" s="398"/>
      <c r="CR55" s="398"/>
      <c r="CS55" s="398"/>
      <c r="CT55" s="398"/>
      <c r="CU55" s="286"/>
      <c r="CV55" s="286">
        <v>0</v>
      </c>
      <c r="CW55" s="198"/>
      <c r="CX55" s="198"/>
      <c r="CY55" s="198"/>
      <c r="CZ55" s="198"/>
      <c r="DA55" s="198"/>
      <c r="DB55" s="198"/>
      <c r="DC55" s="117"/>
      <c r="DD55" s="117"/>
      <c r="DE55" s="117"/>
      <c r="DF55" s="117"/>
      <c r="DG55" s="117"/>
      <c r="DH55" s="198"/>
      <c r="DI55" s="198"/>
      <c r="DJ55" s="117"/>
      <c r="DK55" s="286"/>
      <c r="DL55" s="286"/>
      <c r="DM55" s="198"/>
      <c r="DN55" s="198"/>
      <c r="DO55" s="198"/>
      <c r="DP55" s="198"/>
      <c r="DQ55" s="198"/>
      <c r="DR55" s="198"/>
      <c r="DS55" s="198"/>
      <c r="DT55" s="198"/>
      <c r="DU55" s="198"/>
      <c r="DV55" s="198"/>
      <c r="DW55" s="198"/>
      <c r="DX55" s="117"/>
      <c r="DY55" s="117"/>
      <c r="DZ55" s="138"/>
      <c r="EA55" s="193"/>
      <c r="EB55" s="198"/>
      <c r="EC55" s="198"/>
      <c r="ED55" s="198"/>
      <c r="EE55" s="198"/>
      <c r="EF55" s="198"/>
      <c r="EG55" s="198"/>
      <c r="EH55" s="198"/>
      <c r="EI55" s="198"/>
      <c r="EJ55" s="198"/>
      <c r="EK55" s="198"/>
      <c r="EL55" s="139">
        <v>3700</v>
      </c>
      <c r="EM55" s="139">
        <v>3700</v>
      </c>
      <c r="EN55" s="291">
        <v>370</v>
      </c>
      <c r="EO55" s="291">
        <v>0</v>
      </c>
      <c r="EP55" s="291">
        <v>50.69</v>
      </c>
      <c r="EQ55" s="291">
        <v>0</v>
      </c>
      <c r="ER55" s="291">
        <v>0</v>
      </c>
      <c r="ES55" s="286">
        <v>0</v>
      </c>
      <c r="ET55" s="111">
        <v>99</v>
      </c>
      <c r="EU55" s="286">
        <v>0</v>
      </c>
      <c r="EV55" s="286">
        <v>0</v>
      </c>
      <c r="EW55" s="198"/>
      <c r="EX55" s="198"/>
      <c r="EY55" s="117"/>
      <c r="EZ55" s="292">
        <v>0</v>
      </c>
      <c r="FA55" s="278">
        <v>32.36</v>
      </c>
      <c r="FB55" s="278">
        <v>0</v>
      </c>
      <c r="FC55" s="292">
        <v>1480</v>
      </c>
      <c r="FD55" s="140"/>
      <c r="FE55" s="199"/>
      <c r="FF55" s="199"/>
      <c r="FG55" s="117"/>
      <c r="FH55" s="292">
        <v>0</v>
      </c>
      <c r="FI55" s="117"/>
      <c r="FJ55" s="117"/>
      <c r="FK55" s="113"/>
      <c r="FL55" s="200"/>
      <c r="FM55" s="286"/>
      <c r="FN55" s="286">
        <v>0</v>
      </c>
      <c r="FO55" s="286">
        <v>0</v>
      </c>
      <c r="FP55" s="117"/>
      <c r="FQ55" s="117">
        <v>2032.05</v>
      </c>
      <c r="FR55" s="141">
        <v>1667.95</v>
      </c>
      <c r="FS55">
        <v>1667.95</v>
      </c>
      <c r="FT55" s="293"/>
      <c r="FU55" s="294">
        <v>1667.95</v>
      </c>
      <c r="FV55" s="294">
        <v>1678.77</v>
      </c>
      <c r="FW55" s="294">
        <v>0</v>
      </c>
      <c r="FX55" s="111">
        <v>333</v>
      </c>
      <c r="FY55" s="286">
        <v>0</v>
      </c>
      <c r="GB55" s="2015">
        <f t="shared" si="0"/>
        <v>0</v>
      </c>
      <c r="GC55" s="2015">
        <v>3700</v>
      </c>
      <c r="GE55" s="2015">
        <f t="shared" si="1"/>
        <v>3700</v>
      </c>
    </row>
    <row r="56" spans="1:187">
      <c r="A56" s="109" t="s">
        <v>25</v>
      </c>
      <c r="B56" s="262">
        <v>51</v>
      </c>
      <c r="C56" s="109" t="s">
        <v>451</v>
      </c>
      <c r="D56" s="309" t="s">
        <v>3</v>
      </c>
      <c r="E56" s="310" t="s">
        <v>169</v>
      </c>
      <c r="F56" s="275" t="s">
        <v>580</v>
      </c>
      <c r="G56" s="311">
        <v>34389</v>
      </c>
      <c r="H56" s="275" t="s">
        <v>563</v>
      </c>
      <c r="I56" s="275" t="s">
        <v>454</v>
      </c>
      <c r="J56" s="312" t="s">
        <v>455</v>
      </c>
      <c r="K56" s="369" t="s">
        <v>456</v>
      </c>
      <c r="L56" s="313">
        <v>100001</v>
      </c>
      <c r="M56" s="283" t="s">
        <v>470</v>
      </c>
      <c r="N56" s="299">
        <v>1</v>
      </c>
      <c r="O56" s="275" t="s">
        <v>477</v>
      </c>
      <c r="P56" s="275" t="s">
        <v>478</v>
      </c>
      <c r="Q56" s="300">
        <v>1</v>
      </c>
      <c r="R56" s="275" t="s">
        <v>564</v>
      </c>
      <c r="S56" s="301" t="s">
        <v>563</v>
      </c>
      <c r="T56" s="265" t="s">
        <v>461</v>
      </c>
      <c r="U56" s="265" t="s">
        <v>277</v>
      </c>
      <c r="V56" s="302" t="s">
        <v>553</v>
      </c>
      <c r="W56" s="302"/>
      <c r="X56" s="363" t="s">
        <v>25</v>
      </c>
      <c r="Y56" s="366" t="s">
        <v>207</v>
      </c>
      <c r="Z56" s="263"/>
      <c r="AA56" s="367"/>
      <c r="AB56" s="303">
        <v>45181</v>
      </c>
      <c r="AC56" s="367"/>
      <c r="AD56" s="305"/>
      <c r="AE56" s="274" t="s">
        <v>481</v>
      </c>
      <c r="AF56" s="275" t="s">
        <v>581</v>
      </c>
      <c r="AG56" s="276"/>
      <c r="AH56" s="277"/>
      <c r="AI56" s="367"/>
      <c r="AJ56" s="367"/>
      <c r="AK56" s="367"/>
      <c r="AL56" s="367"/>
      <c r="AM56" s="367"/>
      <c r="AN56" s="367"/>
      <c r="AO56" s="368" t="s">
        <v>466</v>
      </c>
      <c r="AP56" s="278" t="s">
        <v>594</v>
      </c>
      <c r="AQ56" s="393" t="s">
        <v>467</v>
      </c>
      <c r="AR56" s="394">
        <v>3700</v>
      </c>
      <c r="AS56" s="283">
        <v>30</v>
      </c>
      <c r="AT56" s="284">
        <v>0</v>
      </c>
      <c r="AU56" s="284">
        <v>0</v>
      </c>
      <c r="AV56" s="283"/>
      <c r="AW56" s="283"/>
      <c r="AX56" s="283"/>
      <c r="AY56" s="283"/>
      <c r="AZ56" s="283"/>
      <c r="BA56" s="285"/>
      <c r="BB56" s="284"/>
      <c r="BC56" s="284"/>
      <c r="BD56" s="284"/>
      <c r="BE56" s="284"/>
      <c r="BF56" s="285"/>
      <c r="BG56" s="284"/>
      <c r="BH56" s="284"/>
      <c r="BI56" s="276">
        <v>0</v>
      </c>
      <c r="BJ56" s="284"/>
      <c r="BK56" s="286">
        <v>0</v>
      </c>
      <c r="BL56" s="286">
        <v>0</v>
      </c>
      <c r="BM56" s="276">
        <v>0</v>
      </c>
      <c r="BN56" s="286">
        <v>0</v>
      </c>
      <c r="BO56" s="276">
        <v>0</v>
      </c>
      <c r="BP56" s="287">
        <v>240</v>
      </c>
      <c r="BQ56" s="286">
        <v>3700</v>
      </c>
      <c r="BR56" s="286">
        <v>0</v>
      </c>
      <c r="BS56" s="288">
        <v>0</v>
      </c>
      <c r="BT56" s="289">
        <v>0</v>
      </c>
      <c r="BU56" s="286">
        <v>0</v>
      </c>
      <c r="BV56" s="286">
        <v>0</v>
      </c>
      <c r="BW56" s="286">
        <v>0</v>
      </c>
      <c r="BX56" s="286"/>
      <c r="BY56" s="286"/>
      <c r="BZ56" s="286"/>
      <c r="CA56" s="286"/>
      <c r="CB56" s="286">
        <v>0</v>
      </c>
      <c r="CC56" s="286">
        <v>0</v>
      </c>
      <c r="CD56" s="286">
        <v>0</v>
      </c>
      <c r="CE56" s="286"/>
      <c r="CF56" s="286">
        <v>0</v>
      </c>
      <c r="CG56" s="398"/>
      <c r="CH56" s="286">
        <v>63</v>
      </c>
      <c r="CI56" s="286"/>
      <c r="CJ56" s="286"/>
      <c r="CK56" s="286"/>
      <c r="CL56" s="286"/>
      <c r="CM56" s="286"/>
      <c r="CN56" s="398"/>
      <c r="CO56" s="286">
        <v>0</v>
      </c>
      <c r="CP56" s="286"/>
      <c r="CQ56" s="398"/>
      <c r="CR56" s="398"/>
      <c r="CS56" s="398"/>
      <c r="CT56" s="398"/>
      <c r="CU56" s="286"/>
      <c r="CV56" s="286">
        <v>0</v>
      </c>
      <c r="CW56" s="398"/>
      <c r="CX56" s="398"/>
      <c r="CY56" s="398"/>
      <c r="CZ56" s="398"/>
      <c r="DA56" s="398"/>
      <c r="DB56" s="398"/>
      <c r="DC56" s="286"/>
      <c r="DD56" s="286"/>
      <c r="DE56" s="286"/>
      <c r="DF56" s="286"/>
      <c r="DG56" s="286"/>
      <c r="DH56" s="398"/>
      <c r="DI56" s="398"/>
      <c r="DJ56" s="286"/>
      <c r="DK56" s="286"/>
      <c r="DL56" s="286"/>
      <c r="DM56" s="398"/>
      <c r="DN56" s="398"/>
      <c r="DO56" s="398"/>
      <c r="DP56" s="398"/>
      <c r="DQ56" s="398"/>
      <c r="DR56" s="398"/>
      <c r="DS56" s="398"/>
      <c r="DT56" s="398"/>
      <c r="DU56" s="398"/>
      <c r="DV56" s="192"/>
      <c r="DW56" s="286"/>
      <c r="DX56" s="286"/>
      <c r="DY56" s="286"/>
      <c r="DZ56" s="191"/>
      <c r="EA56" s="289"/>
      <c r="EB56" s="398"/>
      <c r="EC56" s="398"/>
      <c r="ED56" s="398"/>
      <c r="EE56" s="398"/>
      <c r="EF56" s="398"/>
      <c r="EG56" s="398"/>
      <c r="EH56" s="398"/>
      <c r="EI56" s="398"/>
      <c r="EJ56" s="398"/>
      <c r="EK56" s="398"/>
      <c r="EL56" s="290">
        <v>3763</v>
      </c>
      <c r="EM56" s="290">
        <v>3763</v>
      </c>
      <c r="EN56" s="291">
        <v>376.3</v>
      </c>
      <c r="EO56" s="291">
        <v>0</v>
      </c>
      <c r="EP56" s="291">
        <v>51.55</v>
      </c>
      <c r="EQ56" s="291">
        <v>0</v>
      </c>
      <c r="ER56" s="291">
        <v>0</v>
      </c>
      <c r="ES56" s="286">
        <v>0</v>
      </c>
      <c r="ET56" s="278">
        <v>104.19000000000001</v>
      </c>
      <c r="EU56" s="286">
        <v>0</v>
      </c>
      <c r="EV56" s="286">
        <v>0</v>
      </c>
      <c r="EW56" s="398"/>
      <c r="EX56" s="398"/>
      <c r="EY56" s="286"/>
      <c r="EZ56" s="292">
        <v>115.71</v>
      </c>
      <c r="FA56" s="278">
        <v>0</v>
      </c>
      <c r="FB56" s="278">
        <v>0</v>
      </c>
      <c r="FC56" s="292">
        <v>1480</v>
      </c>
      <c r="FD56" s="292"/>
      <c r="FE56" s="292"/>
      <c r="FF56" s="292"/>
      <c r="FG56" s="286"/>
      <c r="FH56" s="292">
        <v>0</v>
      </c>
      <c r="FI56" s="286"/>
      <c r="FJ56" s="286"/>
      <c r="FK56" s="276"/>
      <c r="FL56" s="390"/>
      <c r="FM56" s="286"/>
      <c r="FN56" s="286">
        <v>63</v>
      </c>
      <c r="FO56" s="286">
        <v>28</v>
      </c>
      <c r="FP56" s="286"/>
      <c r="FQ56" s="286">
        <v>2218.75</v>
      </c>
      <c r="FR56" s="293">
        <v>1544.25</v>
      </c>
      <c r="FS56">
        <v>1544.25</v>
      </c>
      <c r="FT56" s="293"/>
      <c r="FU56" s="294">
        <v>1544.25</v>
      </c>
      <c r="FV56" s="294">
        <v>1486.01</v>
      </c>
      <c r="FW56" s="294">
        <v>0</v>
      </c>
      <c r="FX56" s="111">
        <v>338.67</v>
      </c>
      <c r="FY56" s="286">
        <v>0</v>
      </c>
      <c r="GB56" s="2015">
        <f t="shared" si="0"/>
        <v>0</v>
      </c>
      <c r="GC56" s="2015">
        <v>3763</v>
      </c>
      <c r="GE56" s="2015">
        <f t="shared" si="1"/>
        <v>3763</v>
      </c>
    </row>
    <row r="57" spans="1:187">
      <c r="A57" s="109" t="s">
        <v>25</v>
      </c>
      <c r="B57" s="262">
        <v>52</v>
      </c>
      <c r="C57" s="109" t="s">
        <v>451</v>
      </c>
      <c r="D57" s="309" t="s">
        <v>3</v>
      </c>
      <c r="E57" s="310" t="s">
        <v>76</v>
      </c>
      <c r="F57" s="373" t="s">
        <v>582</v>
      </c>
      <c r="G57" s="374">
        <v>30552</v>
      </c>
      <c r="H57" s="373" t="s">
        <v>537</v>
      </c>
      <c r="I57" s="373" t="s">
        <v>456</v>
      </c>
      <c r="J57" s="375" t="s">
        <v>455</v>
      </c>
      <c r="K57" s="376" t="s">
        <v>456</v>
      </c>
      <c r="L57" s="377">
        <v>100001</v>
      </c>
      <c r="M57" s="378" t="s">
        <v>470</v>
      </c>
      <c r="N57" s="379">
        <v>1</v>
      </c>
      <c r="O57" s="373" t="s">
        <v>477</v>
      </c>
      <c r="P57" s="373" t="s">
        <v>478</v>
      </c>
      <c r="Q57" s="380">
        <v>1</v>
      </c>
      <c r="R57" s="373" t="s">
        <v>538</v>
      </c>
      <c r="S57" s="381" t="s">
        <v>537</v>
      </c>
      <c r="T57" s="382" t="s">
        <v>461</v>
      </c>
      <c r="U57" s="382" t="s">
        <v>633</v>
      </c>
      <c r="V57" s="383" t="s">
        <v>553</v>
      </c>
      <c r="W57" s="383"/>
      <c r="X57" s="427" t="s">
        <v>25</v>
      </c>
      <c r="Y57" s="428" t="s">
        <v>246</v>
      </c>
      <c r="Z57" s="385"/>
      <c r="AA57" s="387"/>
      <c r="AB57" s="386">
        <v>45181</v>
      </c>
      <c r="AC57" s="387"/>
      <c r="AD57" s="388"/>
      <c r="AE57" s="389" t="s">
        <v>503</v>
      </c>
      <c r="AF57" s="275" t="s">
        <v>583</v>
      </c>
      <c r="AG57" s="390"/>
      <c r="AH57" s="391"/>
      <c r="AI57" s="387"/>
      <c r="AJ57" s="387"/>
      <c r="AK57" s="387"/>
      <c r="AL57" s="387"/>
      <c r="AM57" s="387"/>
      <c r="AN57" s="387"/>
      <c r="AO57" s="392" t="s">
        <v>466</v>
      </c>
      <c r="AP57" s="289" t="s">
        <v>595</v>
      </c>
      <c r="AQ57" s="393" t="s">
        <v>467</v>
      </c>
      <c r="AR57" s="429">
        <v>6500</v>
      </c>
      <c r="AS57" s="283">
        <v>29</v>
      </c>
      <c r="AT57" s="284">
        <v>0</v>
      </c>
      <c r="AU57" s="284">
        <v>1</v>
      </c>
      <c r="AV57" s="378"/>
      <c r="AW57" s="378"/>
      <c r="AX57" s="378"/>
      <c r="AY57" s="378"/>
      <c r="AZ57" s="378"/>
      <c r="BA57" s="395"/>
      <c r="BB57" s="396"/>
      <c r="BC57" s="396"/>
      <c r="BD57" s="396"/>
      <c r="BE57" s="396"/>
      <c r="BF57" s="395"/>
      <c r="BG57" s="396"/>
      <c r="BH57" s="396"/>
      <c r="BI57" s="276">
        <v>0</v>
      </c>
      <c r="BJ57" s="284"/>
      <c r="BK57" s="286">
        <v>0</v>
      </c>
      <c r="BL57" s="286">
        <v>0</v>
      </c>
      <c r="BM57" s="276">
        <v>0</v>
      </c>
      <c r="BN57" s="286">
        <v>0</v>
      </c>
      <c r="BO57" s="276">
        <v>0</v>
      </c>
      <c r="BP57" s="397">
        <v>232</v>
      </c>
      <c r="BQ57" s="286">
        <v>6283.333333333333</v>
      </c>
      <c r="BR57" s="286">
        <v>0</v>
      </c>
      <c r="BS57" s="288">
        <v>0</v>
      </c>
      <c r="BT57" s="289">
        <v>216.67</v>
      </c>
      <c r="BU57" s="286">
        <v>0</v>
      </c>
      <c r="BV57" s="398">
        <v>0</v>
      </c>
      <c r="BW57" s="398">
        <v>0</v>
      </c>
      <c r="BX57" s="398"/>
      <c r="BY57" s="286"/>
      <c r="BZ57" s="398"/>
      <c r="CA57" s="398"/>
      <c r="CB57" s="286">
        <v>0</v>
      </c>
      <c r="CC57" s="286">
        <v>0</v>
      </c>
      <c r="CD57" s="286">
        <v>0</v>
      </c>
      <c r="CE57" s="286"/>
      <c r="CF57" s="286">
        <v>0</v>
      </c>
      <c r="CG57" s="398"/>
      <c r="CH57" s="286">
        <v>0</v>
      </c>
      <c r="CI57" s="286"/>
      <c r="CJ57" s="286"/>
      <c r="CK57" s="286"/>
      <c r="CL57" s="286"/>
      <c r="CM57" s="286"/>
      <c r="CN57" s="398"/>
      <c r="CO57" s="286">
        <v>0</v>
      </c>
      <c r="CP57" s="286"/>
      <c r="CQ57" s="398"/>
      <c r="CR57" s="398"/>
      <c r="CS57" s="398"/>
      <c r="CT57" s="398"/>
      <c r="CU57" s="286"/>
      <c r="CV57" s="286">
        <v>0</v>
      </c>
      <c r="CW57" s="398"/>
      <c r="CX57" s="398"/>
      <c r="CY57" s="398"/>
      <c r="CZ57" s="398"/>
      <c r="DA57" s="398"/>
      <c r="DB57" s="398"/>
      <c r="DC57" s="398"/>
      <c r="DD57" s="398"/>
      <c r="DE57" s="398"/>
      <c r="DF57" s="398"/>
      <c r="DG57" s="398"/>
      <c r="DH57" s="398"/>
      <c r="DI57" s="398"/>
      <c r="DJ57" s="398"/>
      <c r="DK57" s="286"/>
      <c r="DL57" s="286"/>
      <c r="DM57" s="398"/>
      <c r="DN57" s="398"/>
      <c r="DO57" s="398"/>
      <c r="DP57" s="398"/>
      <c r="DQ57" s="398"/>
      <c r="DR57" s="398"/>
      <c r="DS57" s="398"/>
      <c r="DT57" s="398"/>
      <c r="DU57" s="398"/>
      <c r="DV57" s="192"/>
      <c r="DW57" s="398"/>
      <c r="DX57" s="398"/>
      <c r="DY57" s="398"/>
      <c r="DZ57" s="191"/>
      <c r="EA57" s="289"/>
      <c r="EB57" s="398"/>
      <c r="EC57" s="398"/>
      <c r="ED57" s="398"/>
      <c r="EE57" s="398"/>
      <c r="EF57" s="398"/>
      <c r="EG57" s="398"/>
      <c r="EH57" s="398"/>
      <c r="EI57" s="398"/>
      <c r="EJ57" s="398"/>
      <c r="EK57" s="398"/>
      <c r="EL57" s="399">
        <v>6500.0033333333331</v>
      </c>
      <c r="EM57" s="399">
        <v>6500.0033333333331</v>
      </c>
      <c r="EN57" s="291">
        <v>650</v>
      </c>
      <c r="EO57" s="291">
        <v>104</v>
      </c>
      <c r="EP57" s="291">
        <v>89.05</v>
      </c>
      <c r="EQ57" s="291">
        <v>0</v>
      </c>
      <c r="ER57" s="291">
        <v>0</v>
      </c>
      <c r="ES57" s="286">
        <v>0</v>
      </c>
      <c r="ET57" s="289">
        <v>501.24</v>
      </c>
      <c r="EU57" s="286">
        <v>0</v>
      </c>
      <c r="EV57" s="286">
        <v>0</v>
      </c>
      <c r="EW57" s="398"/>
      <c r="EX57" s="398"/>
      <c r="EY57" s="398"/>
      <c r="EZ57" s="292">
        <v>115.71</v>
      </c>
      <c r="FA57" s="278">
        <v>0</v>
      </c>
      <c r="FB57" s="278">
        <v>0</v>
      </c>
      <c r="FC57" s="292">
        <v>2600</v>
      </c>
      <c r="FD57" s="400"/>
      <c r="FE57" s="400"/>
      <c r="FF57" s="400"/>
      <c r="FG57" s="398"/>
      <c r="FH57" s="292">
        <v>0</v>
      </c>
      <c r="FI57" s="398"/>
      <c r="FJ57" s="398"/>
      <c r="FK57" s="390"/>
      <c r="FL57" s="390"/>
      <c r="FM57" s="286"/>
      <c r="FN57" s="286">
        <v>0</v>
      </c>
      <c r="FO57" s="286">
        <v>0</v>
      </c>
      <c r="FP57" s="398"/>
      <c r="FQ57" s="398">
        <v>4060</v>
      </c>
      <c r="FR57" s="401">
        <v>2440</v>
      </c>
      <c r="FS57">
        <v>2440</v>
      </c>
      <c r="FT57" s="293"/>
      <c r="FU57" s="294">
        <v>2440</v>
      </c>
      <c r="FV57" s="294">
        <v>1937.23</v>
      </c>
      <c r="FW57" s="294">
        <v>0</v>
      </c>
      <c r="FX57" s="111">
        <v>585</v>
      </c>
      <c r="FY57" s="286">
        <v>0</v>
      </c>
      <c r="GB57" s="2015">
        <f t="shared" si="0"/>
        <v>3.333333333102928E-3</v>
      </c>
      <c r="GC57" s="2015">
        <v>6500</v>
      </c>
      <c r="GE57" s="2015">
        <f t="shared" si="1"/>
        <v>6500</v>
      </c>
    </row>
    <row r="58" spans="1:187">
      <c r="A58" s="310" t="s">
        <v>285</v>
      </c>
      <c r="B58" s="262">
        <v>53</v>
      </c>
      <c r="C58" s="109" t="s">
        <v>451</v>
      </c>
      <c r="D58" s="316" t="s">
        <v>584</v>
      </c>
      <c r="E58" s="310" t="s">
        <v>188</v>
      </c>
      <c r="F58" s="310" t="s">
        <v>189</v>
      </c>
      <c r="G58" s="311">
        <v>30790</v>
      </c>
      <c r="H58" s="265" t="s">
        <v>585</v>
      </c>
      <c r="I58" s="265" t="s">
        <v>456</v>
      </c>
      <c r="J58" s="312" t="s">
        <v>455</v>
      </c>
      <c r="K58" s="313" t="s">
        <v>456</v>
      </c>
      <c r="L58" s="313">
        <v>100001</v>
      </c>
      <c r="M58" s="263" t="s">
        <v>470</v>
      </c>
      <c r="N58" s="264">
        <v>1</v>
      </c>
      <c r="O58" s="265" t="s">
        <v>477</v>
      </c>
      <c r="P58" s="265" t="s">
        <v>478</v>
      </c>
      <c r="Q58" s="266">
        <v>1</v>
      </c>
      <c r="R58" s="265"/>
      <c r="S58" s="267" t="s">
        <v>585</v>
      </c>
      <c r="T58" s="265" t="s">
        <v>461</v>
      </c>
      <c r="U58" s="265" t="s">
        <v>284</v>
      </c>
      <c r="V58" s="268" t="s">
        <v>586</v>
      </c>
      <c r="W58" s="268" t="s">
        <v>529</v>
      </c>
      <c r="X58" s="269"/>
      <c r="Y58" s="363"/>
      <c r="Z58" s="263"/>
      <c r="AA58" s="430"/>
      <c r="AB58" s="303">
        <v>45261</v>
      </c>
      <c r="AC58" s="367"/>
      <c r="AD58" s="273"/>
      <c r="AE58" s="274" t="s">
        <v>496</v>
      </c>
      <c r="AF58" s="275" t="s">
        <v>596</v>
      </c>
      <c r="AG58" s="276"/>
      <c r="AH58" s="277"/>
      <c r="AI58" s="431" t="s">
        <v>587</v>
      </c>
      <c r="AJ58" s="432" t="s">
        <v>597</v>
      </c>
      <c r="AK58" s="433"/>
      <c r="AL58" s="433"/>
      <c r="AM58" s="433"/>
      <c r="AN58" s="433"/>
      <c r="AO58" s="433"/>
      <c r="AP58" s="280" t="s">
        <v>594</v>
      </c>
      <c r="AQ58" s="430" t="s">
        <v>466</v>
      </c>
      <c r="AR58" s="434">
        <v>24232</v>
      </c>
      <c r="AS58" s="283">
        <v>30</v>
      </c>
      <c r="AT58" s="284">
        <v>0</v>
      </c>
      <c r="AU58" s="284">
        <v>0</v>
      </c>
      <c r="AV58" s="283"/>
      <c r="AW58" s="283"/>
      <c r="AX58" s="283"/>
      <c r="AY58" s="283"/>
      <c r="AZ58" s="283"/>
      <c r="BA58" s="285"/>
      <c r="BB58" s="284"/>
      <c r="BC58" s="284"/>
      <c r="BD58" s="284"/>
      <c r="BE58" s="284"/>
      <c r="BF58" s="285"/>
      <c r="BG58" s="284"/>
      <c r="BH58" s="284"/>
      <c r="BI58" s="276">
        <v>0</v>
      </c>
      <c r="BJ58" s="284"/>
      <c r="BK58" s="286">
        <v>0</v>
      </c>
      <c r="BL58" s="286">
        <v>0</v>
      </c>
      <c r="BM58" s="276">
        <v>0</v>
      </c>
      <c r="BN58" s="286">
        <v>0</v>
      </c>
      <c r="BO58" s="276">
        <v>0</v>
      </c>
      <c r="BP58" s="287">
        <v>240</v>
      </c>
      <c r="BQ58" s="286">
        <v>24232</v>
      </c>
      <c r="BR58" s="286">
        <v>113</v>
      </c>
      <c r="BS58" s="288">
        <v>0</v>
      </c>
      <c r="BT58" s="278">
        <v>0</v>
      </c>
      <c r="BU58" s="286">
        <v>0</v>
      </c>
      <c r="BV58" s="286">
        <v>0</v>
      </c>
      <c r="BW58" s="286">
        <v>0</v>
      </c>
      <c r="BX58" s="288"/>
      <c r="BY58" s="286"/>
      <c r="BZ58" s="286"/>
      <c r="CA58" s="286"/>
      <c r="CB58" s="286">
        <v>0</v>
      </c>
      <c r="CC58" s="286">
        <v>0</v>
      </c>
      <c r="CD58" s="286">
        <v>0</v>
      </c>
      <c r="CE58" s="286"/>
      <c r="CF58" s="286">
        <v>0</v>
      </c>
      <c r="CG58" s="286"/>
      <c r="CH58" s="286">
        <v>0</v>
      </c>
      <c r="CI58" s="189"/>
      <c r="CJ58" s="286"/>
      <c r="CK58" s="286"/>
      <c r="CL58" s="286"/>
      <c r="CM58" s="286"/>
      <c r="CO58" s="286">
        <v>0</v>
      </c>
      <c r="CP58" s="189"/>
      <c r="CQ58" s="398"/>
      <c r="CR58" s="398"/>
      <c r="CS58" s="398"/>
      <c r="CT58" s="398"/>
      <c r="CU58" s="286"/>
      <c r="CV58" s="286">
        <v>0</v>
      </c>
      <c r="CW58" s="367"/>
      <c r="CX58" s="367"/>
      <c r="CY58" s="367"/>
      <c r="CZ58" s="367"/>
      <c r="DA58" s="367"/>
      <c r="DB58" s="367"/>
      <c r="DC58" s="286"/>
      <c r="DD58" s="286"/>
      <c r="DE58" s="286"/>
      <c r="DF58" s="286"/>
      <c r="DG58" s="286"/>
      <c r="DH58" s="367"/>
      <c r="DI58" s="367"/>
      <c r="DJ58" s="286"/>
      <c r="DK58" s="286"/>
      <c r="DL58" s="286"/>
      <c r="DM58" s="367"/>
      <c r="DN58" s="367"/>
      <c r="DO58" s="367"/>
      <c r="DP58" s="367"/>
      <c r="DQ58" s="367"/>
      <c r="DR58" s="367"/>
      <c r="DS58" s="367"/>
      <c r="DT58" s="367"/>
      <c r="DU58" s="367"/>
      <c r="DV58" s="367"/>
      <c r="DW58" s="367"/>
      <c r="DX58" s="286"/>
      <c r="DY58" s="286"/>
      <c r="DZ58" s="367"/>
      <c r="EA58" s="367"/>
      <c r="EB58" s="367"/>
      <c r="EC58" s="367"/>
      <c r="ED58" s="367"/>
      <c r="EE58" s="367"/>
      <c r="EF58" s="367"/>
      <c r="EG58" s="367"/>
      <c r="EH58" s="367"/>
      <c r="EI58" s="367"/>
      <c r="EJ58" s="367"/>
      <c r="EK58" s="367"/>
      <c r="EL58" s="290">
        <v>24345</v>
      </c>
      <c r="EM58" s="290">
        <v>24345</v>
      </c>
      <c r="EN58" s="291">
        <v>2434.5</v>
      </c>
      <c r="EO58" s="291">
        <v>0</v>
      </c>
      <c r="EP58" s="291">
        <v>164.78</v>
      </c>
      <c r="EQ58" s="195">
        <v>0</v>
      </c>
      <c r="ER58" s="291">
        <v>0</v>
      </c>
      <c r="ES58" s="286">
        <v>0</v>
      </c>
      <c r="ET58" s="435">
        <v>7303.5</v>
      </c>
      <c r="EU58" s="286">
        <v>0</v>
      </c>
      <c r="EV58" s="286">
        <v>0</v>
      </c>
      <c r="EW58" s="286"/>
      <c r="EX58" s="286"/>
      <c r="EY58" s="286"/>
      <c r="EZ58" s="292">
        <v>0</v>
      </c>
      <c r="FA58" s="278">
        <v>0</v>
      </c>
      <c r="FB58" s="278">
        <v>0</v>
      </c>
      <c r="FC58" s="359">
        <v>9733.8080000000009</v>
      </c>
      <c r="FD58" s="292"/>
      <c r="FE58" s="367"/>
      <c r="FF58" s="367"/>
      <c r="FG58" s="286"/>
      <c r="FH58" s="292">
        <v>0</v>
      </c>
      <c r="FI58" s="286"/>
      <c r="FJ58" s="286"/>
      <c r="FK58" s="276"/>
      <c r="FL58" s="367"/>
      <c r="FM58" s="286"/>
      <c r="FN58" s="286">
        <v>0</v>
      </c>
      <c r="FO58" s="286">
        <v>0</v>
      </c>
      <c r="FP58" s="360"/>
      <c r="FQ58" s="286">
        <v>19636.59</v>
      </c>
      <c r="FR58" s="293">
        <v>4708.41</v>
      </c>
      <c r="FS58" t="e">
        <v>#N/A</v>
      </c>
      <c r="FT58" s="361">
        <v>1262.9855150214592</v>
      </c>
      <c r="FV58" s="294">
        <v>4710.62</v>
      </c>
      <c r="FW58" s="295">
        <v>0</v>
      </c>
      <c r="FX58" s="111">
        <v>2191.0500000000002</v>
      </c>
      <c r="FY58" s="288">
        <v>0</v>
      </c>
      <c r="GB58" s="2015">
        <f t="shared" si="0"/>
        <v>0</v>
      </c>
      <c r="GC58" s="2015">
        <v>24345</v>
      </c>
      <c r="GE58" s="2015">
        <f t="shared" si="1"/>
        <v>24345</v>
      </c>
    </row>
    <row r="59" spans="1:187">
      <c r="A59" s="109" t="s">
        <v>25</v>
      </c>
      <c r="B59" s="262">
        <v>54</v>
      </c>
      <c r="C59" s="109" t="s">
        <v>451</v>
      </c>
      <c r="D59" s="309" t="s">
        <v>3</v>
      </c>
      <c r="E59" s="310" t="s">
        <v>183</v>
      </c>
      <c r="F59" s="108" t="s">
        <v>184</v>
      </c>
      <c r="G59" s="102">
        <v>34900</v>
      </c>
      <c r="H59" s="110" t="s">
        <v>484</v>
      </c>
      <c r="I59" s="109" t="s">
        <v>454</v>
      </c>
      <c r="J59" s="103" t="s">
        <v>455</v>
      </c>
      <c r="K59" s="123" t="s">
        <v>456</v>
      </c>
      <c r="L59" s="104">
        <v>100001</v>
      </c>
      <c r="M59" s="131" t="s">
        <v>457</v>
      </c>
      <c r="N59" s="142">
        <v>1</v>
      </c>
      <c r="O59" s="110" t="s">
        <v>458</v>
      </c>
      <c r="P59" s="110" t="s">
        <v>459</v>
      </c>
      <c r="Q59" s="143">
        <v>0</v>
      </c>
      <c r="R59" s="110" t="s">
        <v>485</v>
      </c>
      <c r="S59" s="144" t="s">
        <v>486</v>
      </c>
      <c r="T59" s="110" t="s">
        <v>461</v>
      </c>
      <c r="U59" s="110" t="s">
        <v>281</v>
      </c>
      <c r="V59" s="145" t="s">
        <v>553</v>
      </c>
      <c r="W59" s="145"/>
      <c r="X59" s="146" t="s">
        <v>25</v>
      </c>
      <c r="Y59" s="147" t="s">
        <v>282</v>
      </c>
      <c r="Z59" s="131"/>
      <c r="AA59" s="105"/>
      <c r="AB59" s="426">
        <v>45261</v>
      </c>
      <c r="AC59" s="105"/>
      <c r="AD59" s="118"/>
      <c r="AE59" s="133" t="s">
        <v>481</v>
      </c>
      <c r="AF59" s="275" t="s">
        <v>588</v>
      </c>
      <c r="AG59" s="113"/>
      <c r="AH59" s="134"/>
      <c r="AI59" s="105"/>
      <c r="AJ59" s="105"/>
      <c r="AK59" s="105"/>
      <c r="AL59" s="105"/>
      <c r="AM59" s="105"/>
      <c r="AN59" s="105"/>
      <c r="AO59" s="135" t="s">
        <v>466</v>
      </c>
      <c r="AP59" s="115" t="s">
        <v>595</v>
      </c>
      <c r="AQ59" s="148" t="s">
        <v>466</v>
      </c>
      <c r="AR59" s="149">
        <v>2200</v>
      </c>
      <c r="AS59" s="283">
        <v>30</v>
      </c>
      <c r="AT59" s="284">
        <v>0</v>
      </c>
      <c r="AU59" s="284">
        <v>0</v>
      </c>
      <c r="AV59" s="124"/>
      <c r="AW59" s="124"/>
      <c r="AX59" s="124"/>
      <c r="AY59" s="124"/>
      <c r="AZ59" s="124"/>
      <c r="BA59" s="136"/>
      <c r="BB59" s="137"/>
      <c r="BC59" s="137"/>
      <c r="BD59" s="137"/>
      <c r="BE59" s="137"/>
      <c r="BF59" s="136"/>
      <c r="BG59" s="137"/>
      <c r="BH59" s="137"/>
      <c r="BI59" s="276">
        <v>3.5</v>
      </c>
      <c r="BJ59" s="284"/>
      <c r="BK59" s="286">
        <v>0</v>
      </c>
      <c r="BL59" s="286">
        <v>0</v>
      </c>
      <c r="BM59" s="276">
        <v>0</v>
      </c>
      <c r="BN59" s="286">
        <v>0</v>
      </c>
      <c r="BO59" s="276">
        <v>0</v>
      </c>
      <c r="BP59" s="114">
        <v>240</v>
      </c>
      <c r="BQ59" s="286">
        <v>2200</v>
      </c>
      <c r="BR59" s="286">
        <v>113</v>
      </c>
      <c r="BS59" s="288">
        <v>0</v>
      </c>
      <c r="BT59" s="193">
        <v>0</v>
      </c>
      <c r="BU59" s="286">
        <v>0</v>
      </c>
      <c r="BV59" s="117">
        <v>0</v>
      </c>
      <c r="BW59" s="117">
        <v>0</v>
      </c>
      <c r="BX59" s="150"/>
      <c r="BY59" s="286"/>
      <c r="BZ59" s="117"/>
      <c r="CA59" s="117"/>
      <c r="CB59" s="286">
        <v>0</v>
      </c>
      <c r="CC59" s="286">
        <v>0</v>
      </c>
      <c r="CD59" s="286">
        <v>67.462499999999991</v>
      </c>
      <c r="CE59" s="286"/>
      <c r="CF59" s="286">
        <v>0</v>
      </c>
      <c r="CG59" s="198"/>
      <c r="CH59" s="286">
        <v>0</v>
      </c>
      <c r="CI59" s="286"/>
      <c r="CJ59" s="286"/>
      <c r="CK59" s="286"/>
      <c r="CL59" s="286"/>
      <c r="CM59" s="286"/>
      <c r="CO59" s="286">
        <v>0</v>
      </c>
      <c r="CP59" s="286"/>
      <c r="CQ59" s="398"/>
      <c r="CR59" s="398"/>
      <c r="CS59" s="398"/>
      <c r="CT59" s="398"/>
      <c r="CU59" s="286"/>
      <c r="CV59" s="286">
        <v>0</v>
      </c>
      <c r="CW59" s="105"/>
      <c r="CX59" s="105"/>
      <c r="CY59" s="105"/>
      <c r="DC59" s="117"/>
      <c r="DD59" s="117"/>
      <c r="DE59" s="117"/>
      <c r="DF59" s="117"/>
      <c r="DG59" s="117"/>
      <c r="DJ59" s="117"/>
      <c r="DK59" s="286"/>
      <c r="DL59" s="286"/>
      <c r="DW59" s="105"/>
      <c r="DX59" s="117"/>
      <c r="DY59" s="117"/>
      <c r="EL59" s="139">
        <v>2380.4625000000001</v>
      </c>
      <c r="EM59" s="139">
        <v>2380.4625000000001</v>
      </c>
      <c r="EN59" s="291">
        <v>238.05</v>
      </c>
      <c r="EO59" s="291">
        <v>0</v>
      </c>
      <c r="EP59" s="291">
        <v>32.61</v>
      </c>
      <c r="EQ59" s="291">
        <v>0</v>
      </c>
      <c r="ER59" s="291">
        <v>0</v>
      </c>
      <c r="ES59" s="286">
        <v>0</v>
      </c>
      <c r="ET59" s="111">
        <v>0</v>
      </c>
      <c r="EU59" s="286">
        <v>0</v>
      </c>
      <c r="EV59" s="286">
        <v>0</v>
      </c>
      <c r="EW59" s="198"/>
      <c r="EX59" s="198"/>
      <c r="EY59" s="117"/>
      <c r="EZ59" s="292">
        <v>115.71</v>
      </c>
      <c r="FA59" s="278">
        <v>0</v>
      </c>
      <c r="FB59" s="278">
        <v>0</v>
      </c>
      <c r="FC59" s="292">
        <v>925.2</v>
      </c>
      <c r="FD59" s="140"/>
      <c r="FE59" s="105"/>
      <c r="FF59" s="105"/>
      <c r="FG59" s="117"/>
      <c r="FH59" s="292">
        <v>0</v>
      </c>
      <c r="FI59" s="117"/>
      <c r="FJ59" s="117"/>
      <c r="FK59" s="113"/>
      <c r="FL59" s="105"/>
      <c r="FM59" s="286"/>
      <c r="FN59" s="286">
        <v>0</v>
      </c>
      <c r="FO59" s="286">
        <v>0</v>
      </c>
      <c r="FP59" s="117"/>
      <c r="FQ59" s="117">
        <v>1311.57</v>
      </c>
      <c r="FR59" s="141">
        <v>1068.8900000000001</v>
      </c>
      <c r="FS59">
        <v>1068.8900000000001</v>
      </c>
      <c r="FT59" s="293"/>
      <c r="FU59" s="294">
        <v>1068.8900000000001</v>
      </c>
      <c r="FV59" s="294">
        <v>1112.1099999999999</v>
      </c>
      <c r="FW59" s="295">
        <v>0</v>
      </c>
      <c r="FX59" s="111">
        <v>214.24</v>
      </c>
      <c r="FY59" s="288">
        <v>0</v>
      </c>
      <c r="GB59" s="2015">
        <f t="shared" si="0"/>
        <v>2.5000000000545697E-3</v>
      </c>
      <c r="GC59" s="2015">
        <v>2380.46</v>
      </c>
      <c r="GE59" s="2015">
        <f t="shared" si="1"/>
        <v>2380.46</v>
      </c>
    </row>
    <row r="60" spans="1:187">
      <c r="A60" s="109" t="s">
        <v>25</v>
      </c>
      <c r="B60" s="262">
        <v>55</v>
      </c>
      <c r="C60" s="109" t="s">
        <v>451</v>
      </c>
      <c r="D60" s="309" t="s">
        <v>3</v>
      </c>
      <c r="E60" s="310" t="s">
        <v>109</v>
      </c>
      <c r="F60" s="275" t="s">
        <v>110</v>
      </c>
      <c r="G60" s="311">
        <v>33405</v>
      </c>
      <c r="H60" s="265" t="s">
        <v>537</v>
      </c>
      <c r="I60" s="265" t="s">
        <v>456</v>
      </c>
      <c r="J60" s="312" t="s">
        <v>455</v>
      </c>
      <c r="K60" s="313" t="s">
        <v>456</v>
      </c>
      <c r="L60" s="313">
        <v>100001</v>
      </c>
      <c r="M60" s="263" t="s">
        <v>470</v>
      </c>
      <c r="N60" s="264">
        <v>1</v>
      </c>
      <c r="O60" s="265" t="s">
        <v>477</v>
      </c>
      <c r="P60" s="265" t="s">
        <v>478</v>
      </c>
      <c r="Q60" s="266">
        <v>1</v>
      </c>
      <c r="R60" s="265" t="s">
        <v>538</v>
      </c>
      <c r="S60" s="267" t="s">
        <v>537</v>
      </c>
      <c r="T60" s="265" t="s">
        <v>461</v>
      </c>
      <c r="U60" s="265" t="s">
        <v>258</v>
      </c>
      <c r="V60" s="268" t="s">
        <v>553</v>
      </c>
      <c r="W60" s="268"/>
      <c r="X60" s="269" t="s">
        <v>25</v>
      </c>
      <c r="Y60" s="436" t="s">
        <v>259</v>
      </c>
      <c r="Z60" s="263"/>
      <c r="AA60" s="367"/>
      <c r="AB60" s="303">
        <v>45292</v>
      </c>
      <c r="AC60" s="367"/>
      <c r="AD60" s="273"/>
      <c r="AE60" s="274" t="s">
        <v>492</v>
      </c>
      <c r="AF60" s="275" t="s">
        <v>589</v>
      </c>
      <c r="AG60" s="276"/>
      <c r="AH60" s="277"/>
      <c r="AI60" s="367"/>
      <c r="AJ60" s="367"/>
      <c r="AK60" s="437">
        <v>200</v>
      </c>
      <c r="AL60" s="367"/>
      <c r="AM60" s="367"/>
      <c r="AN60" s="367"/>
      <c r="AO60" s="306" t="s">
        <v>466</v>
      </c>
      <c r="AP60" s="307" t="s">
        <v>595</v>
      </c>
      <c r="AQ60" s="393" t="s">
        <v>466</v>
      </c>
      <c r="AR60" s="394">
        <v>2500</v>
      </c>
      <c r="AS60" s="283">
        <v>30</v>
      </c>
      <c r="AT60" s="284">
        <v>0</v>
      </c>
      <c r="AU60" s="284">
        <v>0</v>
      </c>
      <c r="AV60" s="283"/>
      <c r="AW60" s="283"/>
      <c r="AX60" s="283"/>
      <c r="AY60" s="283"/>
      <c r="AZ60" s="283"/>
      <c r="BA60" s="285"/>
      <c r="BB60" s="284"/>
      <c r="BC60" s="284"/>
      <c r="BD60" s="284"/>
      <c r="BE60" s="284"/>
      <c r="BF60" s="285"/>
      <c r="BG60" s="284"/>
      <c r="BH60" s="284"/>
      <c r="BI60" s="276">
        <v>0</v>
      </c>
      <c r="BJ60" s="284"/>
      <c r="BK60" s="286">
        <v>0</v>
      </c>
      <c r="BL60" s="286">
        <v>0</v>
      </c>
      <c r="BM60" s="276">
        <v>0</v>
      </c>
      <c r="BN60" s="286">
        <v>0</v>
      </c>
      <c r="BO60" s="276">
        <v>0</v>
      </c>
      <c r="BP60" s="287">
        <v>240</v>
      </c>
      <c r="BQ60" s="286">
        <v>2500</v>
      </c>
      <c r="BR60" s="286">
        <v>113</v>
      </c>
      <c r="BS60" s="288">
        <v>0</v>
      </c>
      <c r="BT60" s="289">
        <v>0</v>
      </c>
      <c r="BU60" s="286">
        <v>0</v>
      </c>
      <c r="BV60" s="286">
        <v>0</v>
      </c>
      <c r="BW60" s="286">
        <v>0</v>
      </c>
      <c r="BX60" s="288"/>
      <c r="BY60" s="286"/>
      <c r="BZ60" s="286"/>
      <c r="CA60" s="286"/>
      <c r="CB60" s="286">
        <v>0</v>
      </c>
      <c r="CC60" s="286">
        <v>0</v>
      </c>
      <c r="CD60" s="286">
        <v>0</v>
      </c>
      <c r="CE60" s="286"/>
      <c r="CF60" s="286">
        <v>0</v>
      </c>
      <c r="CG60" s="398"/>
      <c r="CH60" s="286">
        <v>0</v>
      </c>
      <c r="CI60" s="286"/>
      <c r="CJ60" s="286"/>
      <c r="CK60" s="286"/>
      <c r="CL60" s="286"/>
      <c r="CM60" s="286"/>
      <c r="CO60" s="286">
        <v>0</v>
      </c>
      <c r="CP60" s="286"/>
      <c r="CQ60" s="398"/>
      <c r="CR60" s="398"/>
      <c r="CS60" s="398"/>
      <c r="CT60" s="398"/>
      <c r="CU60" s="286"/>
      <c r="CV60" s="286">
        <v>200</v>
      </c>
      <c r="CW60" s="367"/>
      <c r="CX60" s="367"/>
      <c r="CY60" s="367"/>
      <c r="DC60" s="286"/>
      <c r="DD60" s="286"/>
      <c r="DE60" s="286"/>
      <c r="DF60" s="286"/>
      <c r="DG60" s="286"/>
      <c r="DJ60" s="286"/>
      <c r="DK60" s="286"/>
      <c r="DL60" s="286"/>
      <c r="DW60" s="367"/>
      <c r="DX60" s="286"/>
      <c r="DY60" s="286"/>
      <c r="EL60" s="290">
        <v>2613</v>
      </c>
      <c r="EM60" s="290">
        <v>2813</v>
      </c>
      <c r="EN60" s="291">
        <v>261.3</v>
      </c>
      <c r="EO60" s="291">
        <v>44.16</v>
      </c>
      <c r="EP60" s="291">
        <v>35.799999999999997</v>
      </c>
      <c r="EQ60" s="291">
        <v>0</v>
      </c>
      <c r="ER60" s="291">
        <v>0</v>
      </c>
      <c r="ES60" s="286">
        <v>0</v>
      </c>
      <c r="ET60" s="278">
        <v>0</v>
      </c>
      <c r="EU60" s="286">
        <v>0</v>
      </c>
      <c r="EV60" s="286">
        <v>0</v>
      </c>
      <c r="EW60" s="398"/>
      <c r="EX60" s="398"/>
      <c r="EY60" s="286"/>
      <c r="EZ60" s="292">
        <v>231.42</v>
      </c>
      <c r="FA60" s="278">
        <v>0</v>
      </c>
      <c r="FB60" s="278">
        <v>0</v>
      </c>
      <c r="FC60" s="292">
        <v>1125.2</v>
      </c>
      <c r="FD60" s="292"/>
      <c r="FE60" s="367"/>
      <c r="FF60" s="367"/>
      <c r="FG60" s="286"/>
      <c r="FH60" s="292">
        <v>166.67</v>
      </c>
      <c r="FI60" s="286"/>
      <c r="FJ60" s="286"/>
      <c r="FK60" s="276"/>
      <c r="FL60" s="367"/>
      <c r="FM60" s="286"/>
      <c r="FN60" s="286">
        <v>0</v>
      </c>
      <c r="FO60" s="286">
        <v>0</v>
      </c>
      <c r="FP60" s="286"/>
      <c r="FQ60" s="286">
        <v>1864.55</v>
      </c>
      <c r="FR60" s="293">
        <v>948.45</v>
      </c>
      <c r="FS60">
        <v>948.45</v>
      </c>
      <c r="FT60" s="293"/>
      <c r="FU60" s="294">
        <v>948.45</v>
      </c>
      <c r="FV60" s="294">
        <v>999.12</v>
      </c>
      <c r="FW60" s="295">
        <v>0</v>
      </c>
      <c r="FX60" s="111">
        <v>235.17</v>
      </c>
      <c r="FY60" s="288">
        <v>0</v>
      </c>
      <c r="GB60" s="2015">
        <f t="shared" si="0"/>
        <v>0</v>
      </c>
      <c r="GC60" s="2015">
        <v>2613</v>
      </c>
      <c r="GE60" s="2015">
        <f t="shared" si="1"/>
        <v>2613</v>
      </c>
    </row>
    <row r="61" spans="1:187">
      <c r="A61" s="109" t="s">
        <v>25</v>
      </c>
      <c r="B61" s="262">
        <v>56</v>
      </c>
      <c r="C61" s="109" t="s">
        <v>451</v>
      </c>
      <c r="D61" s="309" t="s">
        <v>3</v>
      </c>
      <c r="E61" s="310" t="s">
        <v>151</v>
      </c>
      <c r="F61" s="310" t="s">
        <v>598</v>
      </c>
      <c r="G61" s="311">
        <v>33196</v>
      </c>
      <c r="H61" s="265" t="s">
        <v>484</v>
      </c>
      <c r="I61" s="275" t="s">
        <v>454</v>
      </c>
      <c r="J61" s="312" t="s">
        <v>455</v>
      </c>
      <c r="K61" s="369" t="s">
        <v>456</v>
      </c>
      <c r="L61" s="313">
        <v>100001</v>
      </c>
      <c r="M61" s="263" t="s">
        <v>457</v>
      </c>
      <c r="N61" s="264">
        <v>1</v>
      </c>
      <c r="O61" s="265" t="s">
        <v>458</v>
      </c>
      <c r="P61" s="265" t="s">
        <v>459</v>
      </c>
      <c r="Q61" s="266">
        <v>0</v>
      </c>
      <c r="R61" s="265" t="s">
        <v>485</v>
      </c>
      <c r="S61" s="267" t="s">
        <v>486</v>
      </c>
      <c r="T61" s="265" t="s">
        <v>461</v>
      </c>
      <c r="U61" s="265" t="s">
        <v>264</v>
      </c>
      <c r="V61" s="268" t="s">
        <v>553</v>
      </c>
      <c r="W61" s="268"/>
      <c r="X61" s="438" t="s">
        <v>25</v>
      </c>
      <c r="Y61" s="439" t="s">
        <v>270</v>
      </c>
      <c r="Z61" s="263"/>
      <c r="AA61" s="367"/>
      <c r="AB61" s="303">
        <v>45313</v>
      </c>
      <c r="AC61" s="367"/>
      <c r="AD61" s="273"/>
      <c r="AE61" s="274" t="s">
        <v>533</v>
      </c>
      <c r="AF61" s="275" t="s">
        <v>599</v>
      </c>
      <c r="AG61" s="276"/>
      <c r="AH61" s="277"/>
      <c r="AI61" s="367"/>
      <c r="AJ61" s="367"/>
      <c r="AK61" s="367"/>
      <c r="AL61" s="367"/>
      <c r="AM61" s="367"/>
      <c r="AN61" s="367"/>
      <c r="AO61" s="440" t="s">
        <v>466</v>
      </c>
      <c r="AP61" s="280" t="s">
        <v>595</v>
      </c>
      <c r="AQ61" s="430" t="s">
        <v>466</v>
      </c>
      <c r="AR61" s="308">
        <v>2000</v>
      </c>
      <c r="AS61" s="283">
        <v>30</v>
      </c>
      <c r="AT61" s="284">
        <v>0</v>
      </c>
      <c r="AU61" s="284">
        <v>0</v>
      </c>
      <c r="AV61" s="283"/>
      <c r="AW61" s="283"/>
      <c r="AX61" s="283"/>
      <c r="AY61" s="283"/>
      <c r="AZ61" s="283"/>
      <c r="BA61" s="285"/>
      <c r="BB61" s="284"/>
      <c r="BC61" s="284"/>
      <c r="BD61" s="284"/>
      <c r="BE61" s="284"/>
      <c r="BF61" s="285"/>
      <c r="BG61" s="284"/>
      <c r="BH61" s="284"/>
      <c r="BI61" s="276">
        <v>4</v>
      </c>
      <c r="BJ61" s="284"/>
      <c r="BK61" s="286">
        <v>0</v>
      </c>
      <c r="BL61" s="286">
        <v>0</v>
      </c>
      <c r="BM61" s="276">
        <v>8.5</v>
      </c>
      <c r="BN61" s="286">
        <v>0</v>
      </c>
      <c r="BO61" s="276">
        <v>0</v>
      </c>
      <c r="BP61" s="287">
        <v>240</v>
      </c>
      <c r="BQ61" s="286">
        <v>2000.0000000000002</v>
      </c>
      <c r="BR61" s="286">
        <v>113</v>
      </c>
      <c r="BS61" s="288">
        <v>0</v>
      </c>
      <c r="BT61" s="289">
        <v>0</v>
      </c>
      <c r="BU61" s="286">
        <v>0</v>
      </c>
      <c r="BV61" s="286">
        <v>0</v>
      </c>
      <c r="BW61" s="286">
        <v>0</v>
      </c>
      <c r="BX61" s="288"/>
      <c r="BY61" s="286"/>
      <c r="BZ61" s="286"/>
      <c r="CA61" s="286"/>
      <c r="CB61" s="286">
        <v>0</v>
      </c>
      <c r="CC61" s="286">
        <v>0</v>
      </c>
      <c r="CD61" s="286">
        <v>70.433333333333337</v>
      </c>
      <c r="CE61" s="286"/>
      <c r="CF61" s="286">
        <v>0</v>
      </c>
      <c r="CG61" s="398"/>
      <c r="CH61" s="286">
        <v>0</v>
      </c>
      <c r="CI61" s="286"/>
      <c r="CJ61" s="286"/>
      <c r="CK61" s="286"/>
      <c r="CL61" s="286"/>
      <c r="CM61" s="286"/>
      <c r="CO61" s="286">
        <v>149.67083333333335</v>
      </c>
      <c r="CP61" s="286"/>
      <c r="CQ61" s="398"/>
      <c r="CR61" s="398"/>
      <c r="CS61" s="398"/>
      <c r="CT61" s="398"/>
      <c r="CU61" s="286"/>
      <c r="CV61" s="286">
        <v>0</v>
      </c>
      <c r="CW61" s="367"/>
      <c r="CX61" s="367"/>
      <c r="CY61" s="367"/>
      <c r="DC61" s="286"/>
      <c r="DD61" s="286"/>
      <c r="DE61" s="286"/>
      <c r="DF61" s="286"/>
      <c r="DG61" s="286"/>
      <c r="DJ61" s="286"/>
      <c r="DK61" s="286"/>
      <c r="DL61" s="286"/>
      <c r="DW61" s="367"/>
      <c r="DX61" s="286"/>
      <c r="DY61" s="286"/>
      <c r="EL61" s="290">
        <v>2333.104166666667</v>
      </c>
      <c r="EM61" s="290">
        <v>2333.104166666667</v>
      </c>
      <c r="EN61" s="291">
        <v>233.31</v>
      </c>
      <c r="EO61" s="291">
        <v>0</v>
      </c>
      <c r="EP61" s="291">
        <v>31.96</v>
      </c>
      <c r="EQ61" s="291">
        <v>0</v>
      </c>
      <c r="ER61" s="291">
        <v>0</v>
      </c>
      <c r="ES61" s="286">
        <v>0</v>
      </c>
      <c r="ET61" s="278">
        <v>0</v>
      </c>
      <c r="EU61" s="286">
        <v>0</v>
      </c>
      <c r="EV61" s="286">
        <v>0</v>
      </c>
      <c r="EW61" s="398"/>
      <c r="EX61" s="398"/>
      <c r="EY61" s="286"/>
      <c r="EZ61" s="292">
        <v>115.71</v>
      </c>
      <c r="FA61" s="278">
        <v>0</v>
      </c>
      <c r="FB61" s="278">
        <v>0</v>
      </c>
      <c r="FC61" s="292">
        <v>818.53333333333342</v>
      </c>
      <c r="FD61" s="292"/>
      <c r="FE61" s="367"/>
      <c r="FF61" s="367"/>
      <c r="FG61" s="286"/>
      <c r="FH61" s="292">
        <v>0</v>
      </c>
      <c r="FI61" s="286"/>
      <c r="FJ61" s="286"/>
      <c r="FK61" s="276"/>
      <c r="FL61" s="367"/>
      <c r="FM61" s="286"/>
      <c r="FN61" s="286">
        <v>0</v>
      </c>
      <c r="FO61" s="286">
        <v>0</v>
      </c>
      <c r="FP61" s="286"/>
      <c r="FQ61" s="286">
        <v>1199.51</v>
      </c>
      <c r="FR61" s="293">
        <v>1133.5899999999999</v>
      </c>
      <c r="FS61">
        <v>1133.5899999999999</v>
      </c>
      <c r="FT61" s="293"/>
      <c r="FU61" s="294">
        <v>1133.5899999999999</v>
      </c>
      <c r="FV61" s="294">
        <v>1012.3</v>
      </c>
      <c r="FW61" s="295">
        <v>0</v>
      </c>
      <c r="FX61" s="111">
        <v>209.98</v>
      </c>
      <c r="FY61" s="288">
        <v>0</v>
      </c>
      <c r="GB61" s="2015">
        <f t="shared" si="0"/>
        <v>4.166666667060781E-3</v>
      </c>
      <c r="GC61" s="2015">
        <v>2333.1</v>
      </c>
      <c r="GE61" s="2015">
        <f t="shared" si="1"/>
        <v>2333.1</v>
      </c>
    </row>
    <row r="62" spans="1:187">
      <c r="A62" s="441" t="s">
        <v>911</v>
      </c>
      <c r="B62" s="262">
        <v>57</v>
      </c>
      <c r="C62" s="109" t="s">
        <v>451</v>
      </c>
      <c r="D62" s="442" t="s">
        <v>3</v>
      </c>
      <c r="E62" s="443" t="s">
        <v>198</v>
      </c>
      <c r="F62" s="444" t="s">
        <v>199</v>
      </c>
      <c r="G62" s="374">
        <v>35500</v>
      </c>
      <c r="H62" s="382" t="s">
        <v>612</v>
      </c>
      <c r="I62" s="373" t="s">
        <v>456</v>
      </c>
      <c r="J62" s="445" t="s">
        <v>455</v>
      </c>
      <c r="K62" s="446" t="s">
        <v>456</v>
      </c>
      <c r="L62" s="447">
        <v>100001</v>
      </c>
      <c r="M62" s="448" t="s">
        <v>470</v>
      </c>
      <c r="N62" s="449">
        <v>1</v>
      </c>
      <c r="O62" s="373" t="s">
        <v>477</v>
      </c>
      <c r="P62" s="373" t="s">
        <v>478</v>
      </c>
      <c r="Q62" s="380">
        <v>1</v>
      </c>
      <c r="R62" s="382" t="s">
        <v>479</v>
      </c>
      <c r="S62" s="450" t="s">
        <v>478</v>
      </c>
      <c r="T62" s="265" t="s">
        <v>461</v>
      </c>
      <c r="U62" s="265" t="s">
        <v>612</v>
      </c>
      <c r="V62" s="451" t="s">
        <v>553</v>
      </c>
      <c r="W62" s="383"/>
      <c r="X62" s="452" t="s">
        <v>75</v>
      </c>
      <c r="Y62" s="453" t="s">
        <v>181</v>
      </c>
      <c r="Z62" s="263"/>
      <c r="AA62" s="387"/>
      <c r="AB62" s="386">
        <v>45414</v>
      </c>
      <c r="AC62" s="387"/>
      <c r="AD62" s="273"/>
      <c r="AE62" s="389" t="s">
        <v>533</v>
      </c>
      <c r="AF62" s="275" t="s">
        <v>613</v>
      </c>
      <c r="AG62" s="390"/>
      <c r="AH62" s="391"/>
      <c r="AI62" s="387"/>
      <c r="AJ62" s="387"/>
      <c r="AK62" s="387"/>
      <c r="AL62" s="387"/>
      <c r="AM62" s="387"/>
      <c r="AN62" s="387"/>
      <c r="AO62" s="454" t="s">
        <v>466</v>
      </c>
      <c r="AP62" s="289" t="s">
        <v>594</v>
      </c>
      <c r="AQ62" s="393" t="s">
        <v>467</v>
      </c>
      <c r="AR62" s="394">
        <v>2200</v>
      </c>
      <c r="AS62" s="283">
        <v>30</v>
      </c>
      <c r="AT62" s="284">
        <v>0</v>
      </c>
      <c r="AU62" s="284">
        <v>0</v>
      </c>
      <c r="AV62" s="283"/>
      <c r="AW62" s="283"/>
      <c r="AX62" s="283"/>
      <c r="AY62" s="283"/>
      <c r="AZ62" s="283"/>
      <c r="BA62" s="285"/>
      <c r="BB62" s="284"/>
      <c r="BC62" s="284"/>
      <c r="BD62" s="284"/>
      <c r="BE62" s="284"/>
      <c r="BF62" s="285"/>
      <c r="BG62" s="284"/>
      <c r="BH62" s="284"/>
      <c r="BI62" s="276">
        <v>0</v>
      </c>
      <c r="BJ62" s="284"/>
      <c r="BK62" s="286">
        <v>0</v>
      </c>
      <c r="BL62" s="286">
        <v>0</v>
      </c>
      <c r="BM62" s="276">
        <v>0</v>
      </c>
      <c r="BN62" s="286">
        <v>0</v>
      </c>
      <c r="BO62" s="276">
        <v>8.2166666666666668</v>
      </c>
      <c r="BP62" s="287">
        <v>240</v>
      </c>
      <c r="BQ62" s="286">
        <v>2200</v>
      </c>
      <c r="BR62" s="286">
        <v>0</v>
      </c>
      <c r="BS62" s="288">
        <v>0</v>
      </c>
      <c r="BT62" s="278">
        <v>0</v>
      </c>
      <c r="BU62" s="286">
        <v>0</v>
      </c>
      <c r="BV62" s="286">
        <v>0</v>
      </c>
      <c r="BW62" s="286">
        <v>0</v>
      </c>
      <c r="BX62" s="288"/>
      <c r="BY62" s="286"/>
      <c r="BZ62" s="286"/>
      <c r="CA62" s="286"/>
      <c r="CB62" s="286">
        <v>0</v>
      </c>
      <c r="CC62" s="286">
        <v>0</v>
      </c>
      <c r="CD62" s="286">
        <v>0</v>
      </c>
      <c r="CE62" s="286"/>
      <c r="CF62" s="286">
        <v>0</v>
      </c>
      <c r="CG62" s="398"/>
      <c r="CH62" s="286">
        <v>0</v>
      </c>
      <c r="CI62" s="286"/>
      <c r="CJ62" s="286"/>
      <c r="CK62" s="286"/>
      <c r="CL62" s="286"/>
      <c r="CM62" s="286"/>
      <c r="CN62" s="367"/>
      <c r="CO62" s="286">
        <v>0</v>
      </c>
      <c r="CP62" s="286"/>
      <c r="CQ62" s="286"/>
      <c r="CR62" s="286"/>
      <c r="CS62" s="286"/>
      <c r="CT62" s="286"/>
      <c r="CU62" s="286"/>
      <c r="CV62" s="286">
        <v>0</v>
      </c>
      <c r="CW62" s="367"/>
      <c r="CX62" s="367"/>
      <c r="CY62" s="367"/>
      <c r="CZ62" s="367"/>
      <c r="DA62" s="367"/>
      <c r="DB62" s="367"/>
      <c r="DC62" s="286"/>
      <c r="DD62" s="286"/>
      <c r="DE62" s="286"/>
      <c r="DF62" s="286"/>
      <c r="DG62" s="286"/>
      <c r="DH62" s="367"/>
      <c r="DI62" s="367"/>
      <c r="DJ62" s="286"/>
      <c r="DK62" s="286"/>
      <c r="DL62" s="286"/>
      <c r="DM62" s="367"/>
      <c r="DN62" s="367"/>
      <c r="DO62" s="367"/>
      <c r="DP62" s="367"/>
      <c r="DQ62" s="367"/>
      <c r="DR62" s="367"/>
      <c r="DS62" s="367"/>
      <c r="DT62" s="367"/>
      <c r="DU62" s="367"/>
      <c r="DV62" s="367"/>
      <c r="DW62" s="367"/>
      <c r="DX62" s="286"/>
      <c r="DY62" s="286"/>
      <c r="DZ62" s="367"/>
      <c r="EA62" s="367"/>
      <c r="EB62" s="367"/>
      <c r="EC62" s="367"/>
      <c r="ED62" s="367"/>
      <c r="EE62" s="367"/>
      <c r="EF62" s="367"/>
      <c r="EG62" s="367"/>
      <c r="EH62" s="367"/>
      <c r="EI62" s="367"/>
      <c r="EJ62" s="367"/>
      <c r="EK62" s="367"/>
      <c r="EL62" s="290">
        <v>2124.6799999999998</v>
      </c>
      <c r="EM62" s="290">
        <v>2200</v>
      </c>
      <c r="EN62" s="291">
        <v>212.47</v>
      </c>
      <c r="EO62" s="291">
        <v>0</v>
      </c>
      <c r="EP62" s="291">
        <v>29.11</v>
      </c>
      <c r="EQ62" s="291">
        <v>0</v>
      </c>
      <c r="ER62" s="291">
        <v>0</v>
      </c>
      <c r="ES62" s="286">
        <v>0</v>
      </c>
      <c r="ET62" s="278">
        <v>0</v>
      </c>
      <c r="EU62" s="286">
        <v>75.319999999999993</v>
      </c>
      <c r="EV62" s="286">
        <v>0</v>
      </c>
      <c r="EW62" s="286"/>
      <c r="EX62" s="286"/>
      <c r="EY62" s="286"/>
      <c r="EZ62" s="292">
        <v>0</v>
      </c>
      <c r="FA62" s="278">
        <v>0</v>
      </c>
      <c r="FB62" s="278">
        <v>0</v>
      </c>
      <c r="FC62" s="292">
        <v>880</v>
      </c>
      <c r="FD62" s="292"/>
      <c r="FE62" s="367"/>
      <c r="FF62" s="367"/>
      <c r="FG62" s="286"/>
      <c r="FH62" s="292">
        <v>0</v>
      </c>
      <c r="FI62" s="286"/>
      <c r="FJ62" s="286"/>
      <c r="FK62" s="276"/>
      <c r="FL62" s="367"/>
      <c r="FM62" s="286"/>
      <c r="FN62" s="286">
        <v>0</v>
      </c>
      <c r="FO62" s="286">
        <v>0</v>
      </c>
      <c r="FP62" s="286"/>
      <c r="FQ62" s="286">
        <v>1196.9000000000001</v>
      </c>
      <c r="FR62" s="293">
        <v>1003.1</v>
      </c>
      <c r="FS62" t="e">
        <v>#N/A</v>
      </c>
      <c r="FT62" s="293"/>
      <c r="FU62" s="455">
        <v>1003.1</v>
      </c>
      <c r="FV62" s="455">
        <v>1062.5999999999999</v>
      </c>
      <c r="FW62" s="295">
        <v>0</v>
      </c>
      <c r="FX62" s="111">
        <v>191.22</v>
      </c>
      <c r="FY62" s="398">
        <v>0</v>
      </c>
      <c r="GB62" s="2015">
        <f t="shared" si="0"/>
        <v>0</v>
      </c>
      <c r="GC62" s="2015">
        <v>2124.6799999999998</v>
      </c>
      <c r="GE62" s="2015">
        <f t="shared" si="1"/>
        <v>2124.6799999999998</v>
      </c>
    </row>
    <row r="63" spans="1:187">
      <c r="A63" s="109" t="s">
        <v>25</v>
      </c>
      <c r="B63" s="262">
        <v>58</v>
      </c>
      <c r="C63" s="109" t="s">
        <v>451</v>
      </c>
      <c r="D63" s="309" t="s">
        <v>3</v>
      </c>
      <c r="E63" s="443" t="s">
        <v>201</v>
      </c>
      <c r="F63" s="444" t="s">
        <v>618</v>
      </c>
      <c r="G63" s="311"/>
      <c r="H63" s="275" t="s">
        <v>537</v>
      </c>
      <c r="I63" s="265" t="s">
        <v>454</v>
      </c>
      <c r="J63" s="456" t="s">
        <v>455</v>
      </c>
      <c r="K63" s="457" t="s">
        <v>456</v>
      </c>
      <c r="L63" s="313">
        <v>100001</v>
      </c>
      <c r="M63" s="263" t="s">
        <v>470</v>
      </c>
      <c r="N63" s="264">
        <v>1</v>
      </c>
      <c r="O63" s="265" t="s">
        <v>477</v>
      </c>
      <c r="P63" s="265" t="s">
        <v>478</v>
      </c>
      <c r="Q63" s="300">
        <v>1</v>
      </c>
      <c r="R63" s="265" t="s">
        <v>538</v>
      </c>
      <c r="S63" s="458" t="s">
        <v>537</v>
      </c>
      <c r="T63" s="265" t="s">
        <v>461</v>
      </c>
      <c r="U63" s="265" t="s">
        <v>289</v>
      </c>
      <c r="V63" s="268" t="s">
        <v>553</v>
      </c>
      <c r="W63" s="302"/>
      <c r="X63" s="269" t="s">
        <v>25</v>
      </c>
      <c r="Y63" s="459" t="s">
        <v>290</v>
      </c>
      <c r="Z63" s="263"/>
      <c r="AA63" s="367"/>
      <c r="AB63" s="303">
        <v>45481</v>
      </c>
      <c r="AC63" s="367"/>
      <c r="AD63" s="273"/>
      <c r="AE63" s="274" t="s">
        <v>464</v>
      </c>
      <c r="AF63" s="275" t="s">
        <v>619</v>
      </c>
      <c r="AG63" s="276"/>
      <c r="AH63" s="277"/>
      <c r="AI63" s="367"/>
      <c r="AJ63" s="367"/>
      <c r="AK63" s="367"/>
      <c r="AL63" s="367"/>
      <c r="AM63" s="367"/>
      <c r="AN63" s="367"/>
      <c r="AO63" s="368" t="s">
        <v>467</v>
      </c>
      <c r="AP63" s="278" t="s">
        <v>594</v>
      </c>
      <c r="AQ63" s="307" t="s">
        <v>466</v>
      </c>
      <c r="AR63" s="308">
        <v>6000</v>
      </c>
      <c r="AS63" s="283">
        <v>30</v>
      </c>
      <c r="AT63" s="284">
        <v>0</v>
      </c>
      <c r="AU63" s="284">
        <v>0</v>
      </c>
      <c r="AV63" s="283"/>
      <c r="AW63" s="283"/>
      <c r="AX63" s="283"/>
      <c r="AY63" s="283"/>
      <c r="AZ63" s="283"/>
      <c r="BA63" s="285"/>
      <c r="BB63" s="284"/>
      <c r="BC63" s="284"/>
      <c r="BD63" s="284"/>
      <c r="BE63" s="284"/>
      <c r="BF63" s="285"/>
      <c r="BG63" s="284"/>
      <c r="BH63" s="284"/>
      <c r="BI63" s="276">
        <v>0</v>
      </c>
      <c r="BJ63" s="284"/>
      <c r="BK63" s="286">
        <v>0</v>
      </c>
      <c r="BL63" s="286">
        <v>0</v>
      </c>
      <c r="BM63" s="276">
        <v>0</v>
      </c>
      <c r="BN63" s="286">
        <v>0</v>
      </c>
      <c r="BO63" s="276">
        <v>0</v>
      </c>
      <c r="BP63" s="287">
        <v>240</v>
      </c>
      <c r="BQ63" s="286">
        <v>6000</v>
      </c>
      <c r="BR63" s="286">
        <v>113</v>
      </c>
      <c r="BS63" s="288">
        <v>0</v>
      </c>
      <c r="BT63" s="278">
        <v>0</v>
      </c>
      <c r="BU63" s="286">
        <v>0</v>
      </c>
      <c r="BV63" s="286">
        <v>0</v>
      </c>
      <c r="BW63" s="286">
        <v>0</v>
      </c>
      <c r="BX63" s="288"/>
      <c r="BY63" s="286"/>
      <c r="BZ63" s="286"/>
      <c r="CA63" s="286"/>
      <c r="CB63" s="286">
        <v>0</v>
      </c>
      <c r="CC63" s="286">
        <v>0</v>
      </c>
      <c r="CD63" s="286">
        <v>0</v>
      </c>
      <c r="CE63" s="286"/>
      <c r="CF63" s="286">
        <v>0</v>
      </c>
      <c r="CG63" s="286"/>
      <c r="CH63" s="286">
        <v>0</v>
      </c>
      <c r="CI63" s="286"/>
      <c r="CJ63" s="286"/>
      <c r="CK63" s="286"/>
      <c r="CL63" s="286"/>
      <c r="CM63" s="286"/>
      <c r="CN63" s="367"/>
      <c r="CO63" s="286">
        <v>0</v>
      </c>
      <c r="CP63" s="286"/>
      <c r="CQ63" s="286"/>
      <c r="CR63" s="286"/>
      <c r="CS63" s="286"/>
      <c r="CT63" s="286"/>
      <c r="CU63" s="286"/>
      <c r="CV63" s="286">
        <v>0</v>
      </c>
      <c r="CW63" s="367"/>
      <c r="CX63" s="367"/>
      <c r="CY63" s="367"/>
      <c r="CZ63" s="367"/>
      <c r="DA63" s="367"/>
      <c r="DB63" s="367"/>
      <c r="DC63" s="286"/>
      <c r="DD63" s="286"/>
      <c r="DE63" s="286"/>
      <c r="DF63" s="286"/>
      <c r="DG63" s="286"/>
      <c r="DH63" s="367"/>
      <c r="DI63" s="367"/>
      <c r="DJ63" s="286"/>
      <c r="DK63" s="286"/>
      <c r="DL63" s="286"/>
      <c r="DM63" s="367"/>
      <c r="DN63" s="367"/>
      <c r="DO63" s="367"/>
      <c r="DP63" s="367"/>
      <c r="DQ63" s="367"/>
      <c r="DR63" s="367"/>
      <c r="DS63" s="367"/>
      <c r="DT63" s="367"/>
      <c r="DU63" s="367"/>
      <c r="DV63" s="367"/>
      <c r="DW63" s="367"/>
      <c r="DX63" s="286"/>
      <c r="DY63" s="286"/>
      <c r="DZ63" s="367"/>
      <c r="EA63" s="367"/>
      <c r="EB63" s="367"/>
      <c r="EC63" s="367"/>
      <c r="ED63" s="367"/>
      <c r="EE63" s="367"/>
      <c r="EF63" s="367"/>
      <c r="EG63" s="367"/>
      <c r="EH63" s="367"/>
      <c r="EI63" s="367"/>
      <c r="EJ63" s="367"/>
      <c r="EK63" s="367"/>
      <c r="EL63" s="290">
        <v>6113</v>
      </c>
      <c r="EM63" s="290">
        <v>6113</v>
      </c>
      <c r="EN63" s="291">
        <v>611.29999999999995</v>
      </c>
      <c r="EO63" s="291">
        <v>94.75</v>
      </c>
      <c r="EP63" s="291">
        <v>83.75</v>
      </c>
      <c r="EQ63" s="291">
        <v>0</v>
      </c>
      <c r="ER63" s="291">
        <v>0</v>
      </c>
      <c r="ES63" s="286">
        <v>0</v>
      </c>
      <c r="ET63" s="278">
        <v>440.63</v>
      </c>
      <c r="EU63" s="286">
        <v>0</v>
      </c>
      <c r="EV63" s="286">
        <v>0</v>
      </c>
      <c r="EW63" s="286"/>
      <c r="EX63" s="286"/>
      <c r="EY63" s="286"/>
      <c r="EZ63" s="292">
        <v>0</v>
      </c>
      <c r="FA63" s="278">
        <v>0</v>
      </c>
      <c r="FB63" s="278">
        <v>0</v>
      </c>
      <c r="FC63" s="292">
        <v>2445.2000000000003</v>
      </c>
      <c r="FD63" s="292"/>
      <c r="FE63" s="367"/>
      <c r="FF63" s="367"/>
      <c r="FG63" s="286"/>
      <c r="FH63" s="292">
        <v>0</v>
      </c>
      <c r="FI63" s="286"/>
      <c r="FJ63" s="286"/>
      <c r="FK63" s="276"/>
      <c r="FL63" s="367"/>
      <c r="FM63" s="286"/>
      <c r="FN63" s="286">
        <v>0</v>
      </c>
      <c r="FO63" s="286">
        <v>0</v>
      </c>
      <c r="FP63" s="286"/>
      <c r="FQ63" s="286">
        <v>3675.63</v>
      </c>
      <c r="FR63" s="293">
        <v>2437.37</v>
      </c>
      <c r="FS63">
        <v>2437.37</v>
      </c>
      <c r="FT63" s="293"/>
      <c r="FU63" s="294">
        <v>2437.37</v>
      </c>
      <c r="FV63" s="294">
        <v>2598.25</v>
      </c>
      <c r="FW63" s="295">
        <v>0</v>
      </c>
      <c r="FX63" s="111">
        <v>550.16999999999996</v>
      </c>
      <c r="FY63" s="286">
        <v>0</v>
      </c>
      <c r="GB63" s="2015">
        <f t="shared" si="0"/>
        <v>0</v>
      </c>
      <c r="GC63" s="2015">
        <v>6113</v>
      </c>
      <c r="GE63" s="2015">
        <f t="shared" si="1"/>
        <v>6113</v>
      </c>
    </row>
    <row r="64" spans="1:187">
      <c r="A64" s="109" t="s">
        <v>25</v>
      </c>
      <c r="B64" s="262">
        <v>59</v>
      </c>
      <c r="C64" s="109" t="s">
        <v>451</v>
      </c>
      <c r="D64" s="309" t="s">
        <v>3</v>
      </c>
      <c r="E64" s="443" t="s">
        <v>203</v>
      </c>
      <c r="F64" s="444" t="s">
        <v>620</v>
      </c>
      <c r="G64" s="311"/>
      <c r="H64" s="275" t="s">
        <v>484</v>
      </c>
      <c r="I64" s="265" t="s">
        <v>454</v>
      </c>
      <c r="J64" s="456" t="s">
        <v>455</v>
      </c>
      <c r="K64" s="457" t="s">
        <v>456</v>
      </c>
      <c r="L64" s="313">
        <v>100001</v>
      </c>
      <c r="M64" s="263" t="s">
        <v>457</v>
      </c>
      <c r="N64" s="264">
        <v>1</v>
      </c>
      <c r="O64" s="265" t="s">
        <v>458</v>
      </c>
      <c r="P64" s="265" t="s">
        <v>459</v>
      </c>
      <c r="Q64" s="300">
        <v>0</v>
      </c>
      <c r="R64" s="265" t="s">
        <v>485</v>
      </c>
      <c r="S64" s="458" t="s">
        <v>486</v>
      </c>
      <c r="T64" s="265" t="s">
        <v>461</v>
      </c>
      <c r="U64" s="265" t="s">
        <v>263</v>
      </c>
      <c r="V64" s="268" t="s">
        <v>553</v>
      </c>
      <c r="W64" s="302"/>
      <c r="X64" s="269" t="s">
        <v>292</v>
      </c>
      <c r="Y64" s="459" t="s">
        <v>291</v>
      </c>
      <c r="Z64" s="263"/>
      <c r="AA64" s="367"/>
      <c r="AB64" s="303">
        <v>45481</v>
      </c>
      <c r="AC64" s="367"/>
      <c r="AD64" s="273"/>
      <c r="AE64" s="274" t="s">
        <v>533</v>
      </c>
      <c r="AF64" s="275" t="s">
        <v>621</v>
      </c>
      <c r="AG64" s="276"/>
      <c r="AH64" s="277"/>
      <c r="AI64" s="367"/>
      <c r="AJ64" s="367"/>
      <c r="AK64" s="367"/>
      <c r="AL64" s="367"/>
      <c r="AM64" s="367"/>
      <c r="AN64" s="367"/>
      <c r="AO64" s="368" t="s">
        <v>467</v>
      </c>
      <c r="AP64" s="278" t="s">
        <v>595</v>
      </c>
      <c r="AQ64" s="307" t="s">
        <v>466</v>
      </c>
      <c r="AR64" s="308">
        <v>2200</v>
      </c>
      <c r="AS64" s="283">
        <v>30</v>
      </c>
      <c r="AT64" s="284">
        <v>0</v>
      </c>
      <c r="AU64" s="284">
        <v>0</v>
      </c>
      <c r="AV64" s="283"/>
      <c r="AW64" s="283"/>
      <c r="AX64" s="283"/>
      <c r="AY64" s="283"/>
      <c r="AZ64" s="283"/>
      <c r="BA64" s="285"/>
      <c r="BB64" s="284"/>
      <c r="BC64" s="284"/>
      <c r="BD64" s="284"/>
      <c r="BE64" s="284"/>
      <c r="BF64" s="285"/>
      <c r="BG64" s="284"/>
      <c r="BH64" s="284"/>
      <c r="BI64" s="276">
        <v>0</v>
      </c>
      <c r="BJ64" s="284"/>
      <c r="BK64" s="286">
        <v>0</v>
      </c>
      <c r="BL64" s="286">
        <v>0</v>
      </c>
      <c r="BM64" s="276">
        <v>0</v>
      </c>
      <c r="BN64" s="286">
        <v>0</v>
      </c>
      <c r="BO64" s="276">
        <v>0</v>
      </c>
      <c r="BP64" s="287">
        <v>240</v>
      </c>
      <c r="BQ64" s="286">
        <v>2200</v>
      </c>
      <c r="BR64" s="286">
        <v>113</v>
      </c>
      <c r="BS64" s="288">
        <v>0</v>
      </c>
      <c r="BT64" s="278">
        <v>0</v>
      </c>
      <c r="BU64" s="286">
        <v>0</v>
      </c>
      <c r="BV64" s="286">
        <v>0</v>
      </c>
      <c r="BW64" s="286">
        <v>0</v>
      </c>
      <c r="BX64" s="288"/>
      <c r="BY64" s="286"/>
      <c r="BZ64" s="286"/>
      <c r="CA64" s="286"/>
      <c r="CB64" s="286">
        <v>0</v>
      </c>
      <c r="CC64" s="286">
        <v>0</v>
      </c>
      <c r="CD64" s="286">
        <v>0</v>
      </c>
      <c r="CE64" s="286"/>
      <c r="CF64" s="286">
        <v>0</v>
      </c>
      <c r="CG64" s="286"/>
      <c r="CH64" s="286">
        <v>0</v>
      </c>
      <c r="CI64" s="286"/>
      <c r="CJ64" s="286"/>
      <c r="CK64" s="286"/>
      <c r="CL64" s="286"/>
      <c r="CM64" s="286"/>
      <c r="CN64" s="367"/>
      <c r="CO64" s="286">
        <v>0</v>
      </c>
      <c r="CP64" s="286"/>
      <c r="CQ64" s="286"/>
      <c r="CR64" s="286"/>
      <c r="CS64" s="286"/>
      <c r="CT64" s="286"/>
      <c r="CU64" s="286"/>
      <c r="CV64" s="286">
        <v>0</v>
      </c>
      <c r="CW64" s="367"/>
      <c r="CX64" s="367"/>
      <c r="CY64" s="367"/>
      <c r="CZ64" s="367"/>
      <c r="DA64" s="367"/>
      <c r="DB64" s="367"/>
      <c r="DC64" s="286"/>
      <c r="DD64" s="286"/>
      <c r="DE64" s="286"/>
      <c r="DF64" s="286"/>
      <c r="DG64" s="286"/>
      <c r="DH64" s="367"/>
      <c r="DI64" s="367"/>
      <c r="DJ64" s="286"/>
      <c r="DK64" s="286"/>
      <c r="DL64" s="286"/>
      <c r="DM64" s="367"/>
      <c r="DN64" s="367"/>
      <c r="DO64" s="367"/>
      <c r="DP64" s="367"/>
      <c r="DQ64" s="367"/>
      <c r="DR64" s="367"/>
      <c r="DS64" s="367"/>
      <c r="DT64" s="367"/>
      <c r="DU64" s="367"/>
      <c r="DV64" s="367"/>
      <c r="DW64" s="367"/>
      <c r="DX64" s="286"/>
      <c r="DY64" s="286"/>
      <c r="DZ64" s="367"/>
      <c r="EA64" s="367"/>
      <c r="EB64" s="367"/>
      <c r="EC64" s="367"/>
      <c r="ED64" s="367"/>
      <c r="EE64" s="367"/>
      <c r="EF64" s="367"/>
      <c r="EG64" s="367"/>
      <c r="EH64" s="367"/>
      <c r="EI64" s="367"/>
      <c r="EJ64" s="367"/>
      <c r="EK64" s="367"/>
      <c r="EL64" s="290">
        <v>2313</v>
      </c>
      <c r="EM64" s="290">
        <v>2313</v>
      </c>
      <c r="EN64" s="291">
        <v>231.3</v>
      </c>
      <c r="EO64" s="291">
        <v>0</v>
      </c>
      <c r="EP64" s="291">
        <v>31.69</v>
      </c>
      <c r="EQ64" s="291">
        <v>0</v>
      </c>
      <c r="ER64" s="291">
        <v>0</v>
      </c>
      <c r="ES64" s="286">
        <v>0</v>
      </c>
      <c r="ET64" s="278">
        <v>0</v>
      </c>
      <c r="EU64" s="286">
        <v>0</v>
      </c>
      <c r="EV64" s="286">
        <v>0</v>
      </c>
      <c r="EW64" s="286"/>
      <c r="EX64" s="286"/>
      <c r="EY64" s="286"/>
      <c r="EZ64" s="292">
        <v>115.71</v>
      </c>
      <c r="FA64" s="278">
        <v>0</v>
      </c>
      <c r="FB64" s="278">
        <v>0</v>
      </c>
      <c r="FC64" s="292">
        <v>925.2</v>
      </c>
      <c r="FD64" s="292"/>
      <c r="FE64" s="367"/>
      <c r="FF64" s="367"/>
      <c r="FG64" s="286"/>
      <c r="FH64" s="292">
        <v>0</v>
      </c>
      <c r="FI64" s="286"/>
      <c r="FJ64" s="286"/>
      <c r="FK64" s="276"/>
      <c r="FL64" s="367"/>
      <c r="FM64" s="286"/>
      <c r="FN64" s="286">
        <v>0</v>
      </c>
      <c r="FO64" s="286">
        <v>0</v>
      </c>
      <c r="FP64" s="286"/>
      <c r="FQ64" s="286">
        <v>1303.9000000000001</v>
      </c>
      <c r="FR64" s="293">
        <v>1009.1</v>
      </c>
      <c r="FS64">
        <v>1009.1</v>
      </c>
      <c r="FT64" s="293"/>
      <c r="FU64" s="455">
        <v>1009.1</v>
      </c>
      <c r="FV64" s="455">
        <v>980.25</v>
      </c>
      <c r="FW64" s="460">
        <v>0</v>
      </c>
      <c r="FX64" s="111">
        <v>208.17</v>
      </c>
      <c r="FY64" s="398">
        <v>0</v>
      </c>
      <c r="GB64" s="2015">
        <f t="shared" si="0"/>
        <v>0</v>
      </c>
      <c r="GC64" s="2015">
        <v>2313</v>
      </c>
      <c r="GE64" s="2015">
        <f t="shared" si="1"/>
        <v>2313</v>
      </c>
    </row>
    <row r="65" spans="1:187">
      <c r="A65" s="109" t="s">
        <v>25</v>
      </c>
      <c r="B65" s="262">
        <v>60</v>
      </c>
      <c r="C65" s="109" t="s">
        <v>451</v>
      </c>
      <c r="D65" s="309" t="s">
        <v>3</v>
      </c>
      <c r="E65" s="443" t="s">
        <v>205</v>
      </c>
      <c r="F65" s="444" t="s">
        <v>206</v>
      </c>
      <c r="G65" s="367"/>
      <c r="H65" s="275" t="s">
        <v>600</v>
      </c>
      <c r="I65" s="265" t="s">
        <v>456</v>
      </c>
      <c r="J65" s="456" t="s">
        <v>455</v>
      </c>
      <c r="K65" s="457" t="s">
        <v>456</v>
      </c>
      <c r="L65" s="313">
        <v>100001</v>
      </c>
      <c r="M65" s="263" t="s">
        <v>457</v>
      </c>
      <c r="N65" s="264">
        <v>1</v>
      </c>
      <c r="O65" s="265" t="s">
        <v>458</v>
      </c>
      <c r="P65" s="265" t="s">
        <v>459</v>
      </c>
      <c r="Q65" s="300">
        <v>0</v>
      </c>
      <c r="R65" s="265" t="s">
        <v>485</v>
      </c>
      <c r="S65" s="461" t="s">
        <v>478</v>
      </c>
      <c r="T65" s="265" t="s">
        <v>461</v>
      </c>
      <c r="U65" s="265" t="s">
        <v>278</v>
      </c>
      <c r="V65" s="268" t="s">
        <v>553</v>
      </c>
      <c r="W65" s="367"/>
      <c r="X65" s="269" t="s">
        <v>97</v>
      </c>
      <c r="Y65" s="368" t="s">
        <v>293</v>
      </c>
      <c r="Z65" s="263"/>
      <c r="AA65" s="367"/>
      <c r="AB65" s="303">
        <v>45541</v>
      </c>
      <c r="AC65" s="367"/>
      <c r="AD65" s="273"/>
      <c r="AE65" s="367" t="s">
        <v>492</v>
      </c>
      <c r="AF65" s="275" t="s">
        <v>626</v>
      </c>
      <c r="AG65" s="367"/>
      <c r="AH65" s="367"/>
      <c r="AI65" s="367"/>
      <c r="AJ65" s="367"/>
      <c r="AK65" s="367"/>
      <c r="AL65" s="367"/>
      <c r="AM65" s="367"/>
      <c r="AN65" s="367"/>
      <c r="AO65" s="368" t="s">
        <v>467</v>
      </c>
      <c r="AP65" s="278" t="s">
        <v>595</v>
      </c>
      <c r="AQ65" s="307" t="s">
        <v>467</v>
      </c>
      <c r="AR65" s="308">
        <v>2500</v>
      </c>
      <c r="AS65" s="283">
        <v>30</v>
      </c>
      <c r="AT65" s="284">
        <v>0</v>
      </c>
      <c r="AU65" s="284">
        <v>0</v>
      </c>
      <c r="AV65" s="283"/>
      <c r="AW65" s="283"/>
      <c r="AX65" s="283"/>
      <c r="AY65" s="283"/>
      <c r="AZ65" s="283"/>
      <c r="BA65" s="285"/>
      <c r="BB65" s="284"/>
      <c r="BC65" s="284"/>
      <c r="BD65" s="284"/>
      <c r="BE65" s="284"/>
      <c r="BF65" s="285"/>
      <c r="BG65" s="284"/>
      <c r="BH65" s="284"/>
      <c r="BI65" s="276">
        <v>0</v>
      </c>
      <c r="BJ65" s="284"/>
      <c r="BK65" s="286">
        <v>0</v>
      </c>
      <c r="BL65" s="286">
        <v>0</v>
      </c>
      <c r="BM65" s="276">
        <v>0</v>
      </c>
      <c r="BN65" s="286">
        <v>0</v>
      </c>
      <c r="BO65" s="276">
        <v>0</v>
      </c>
      <c r="BP65" s="287">
        <v>240</v>
      </c>
      <c r="BQ65" s="286">
        <v>2500</v>
      </c>
      <c r="BR65" s="286">
        <v>0</v>
      </c>
      <c r="BS65" s="288">
        <v>0</v>
      </c>
      <c r="BT65" s="278">
        <v>0</v>
      </c>
      <c r="BU65" s="286">
        <v>0</v>
      </c>
      <c r="BV65" s="286">
        <v>0</v>
      </c>
      <c r="BW65" s="286">
        <v>0</v>
      </c>
      <c r="BX65" s="367"/>
      <c r="BY65" s="286"/>
      <c r="BZ65" s="286"/>
      <c r="CA65" s="367"/>
      <c r="CB65" s="286">
        <v>0</v>
      </c>
      <c r="CC65" s="286">
        <v>0</v>
      </c>
      <c r="CD65" s="286">
        <v>0</v>
      </c>
      <c r="CE65" s="286"/>
      <c r="CF65" s="286">
        <v>0</v>
      </c>
      <c r="CG65" s="286"/>
      <c r="CH65" s="286">
        <v>72</v>
      </c>
      <c r="CI65" s="367"/>
      <c r="CJ65" s="367"/>
      <c r="CK65" s="367"/>
      <c r="CL65" s="367"/>
      <c r="CM65" s="367"/>
      <c r="CN65" s="367"/>
      <c r="CO65" s="286">
        <v>0</v>
      </c>
      <c r="CP65" s="286"/>
      <c r="CQ65" s="286"/>
      <c r="CR65" s="286"/>
      <c r="CS65" s="286"/>
      <c r="CT65" s="286"/>
      <c r="CU65" s="286"/>
      <c r="CV65" s="286">
        <v>0</v>
      </c>
      <c r="CW65" s="367"/>
      <c r="CX65" s="367"/>
      <c r="CY65" s="367"/>
      <c r="CZ65" s="367"/>
      <c r="DA65" s="367"/>
      <c r="DB65" s="367"/>
      <c r="DC65" s="367"/>
      <c r="DD65" s="286"/>
      <c r="DE65" s="286"/>
      <c r="DF65" s="286"/>
      <c r="DG65" s="286"/>
      <c r="DH65" s="367"/>
      <c r="DI65" s="367"/>
      <c r="DJ65" s="286"/>
      <c r="DK65" s="286"/>
      <c r="DL65" s="286"/>
      <c r="DM65" s="367"/>
      <c r="DN65" s="367"/>
      <c r="DO65" s="367"/>
      <c r="DP65" s="367"/>
      <c r="DQ65" s="367"/>
      <c r="DR65" s="367"/>
      <c r="DS65" s="367"/>
      <c r="DT65" s="367"/>
      <c r="DU65" s="367"/>
      <c r="DV65" s="367"/>
      <c r="DW65" s="367"/>
      <c r="DX65" s="367"/>
      <c r="DY65" s="286"/>
      <c r="DZ65" s="367"/>
      <c r="EA65" s="367"/>
      <c r="EB65" s="367"/>
      <c r="EC65" s="367"/>
      <c r="ED65" s="367"/>
      <c r="EE65" s="367"/>
      <c r="EF65" s="367"/>
      <c r="EG65" s="367"/>
      <c r="EH65" s="367"/>
      <c r="EI65" s="367"/>
      <c r="EJ65" s="367"/>
      <c r="EK65" s="367"/>
      <c r="EL65" s="290">
        <v>2572</v>
      </c>
      <c r="EM65" s="290">
        <v>2572</v>
      </c>
      <c r="EN65" s="291">
        <v>257.2</v>
      </c>
      <c r="EO65" s="291">
        <v>43.47</v>
      </c>
      <c r="EP65" s="291">
        <v>35.24</v>
      </c>
      <c r="EQ65" s="291">
        <v>0</v>
      </c>
      <c r="ER65" s="291">
        <v>0</v>
      </c>
      <c r="ES65" s="286">
        <v>0</v>
      </c>
      <c r="ET65" s="278">
        <v>0</v>
      </c>
      <c r="EU65" s="286">
        <v>0</v>
      </c>
      <c r="EV65" s="286">
        <v>0</v>
      </c>
      <c r="EW65" s="286"/>
      <c r="EX65" s="286"/>
      <c r="EY65" s="286"/>
      <c r="EZ65" s="292">
        <v>0</v>
      </c>
      <c r="FA65" s="278">
        <v>0</v>
      </c>
      <c r="FB65" s="278">
        <v>0</v>
      </c>
      <c r="FC65" s="292">
        <v>1000</v>
      </c>
      <c r="FD65" s="292"/>
      <c r="FE65" s="367"/>
      <c r="FF65" s="367"/>
      <c r="FG65" s="367"/>
      <c r="FH65" s="292">
        <v>0</v>
      </c>
      <c r="FI65" s="286"/>
      <c r="FJ65" s="286"/>
      <c r="FK65" s="276"/>
      <c r="FL65" s="367"/>
      <c r="FM65" s="286"/>
      <c r="FN65" s="286">
        <v>72</v>
      </c>
      <c r="FO65" s="286">
        <v>32</v>
      </c>
      <c r="FP65" s="286"/>
      <c r="FQ65" s="286">
        <v>1439.91</v>
      </c>
      <c r="FR65" s="293">
        <v>1132.0899999999999</v>
      </c>
      <c r="FS65">
        <v>1132.0899999999999</v>
      </c>
      <c r="FT65" s="293"/>
      <c r="FU65" s="294">
        <v>1132.0899999999999</v>
      </c>
      <c r="FV65" s="294">
        <v>981.25</v>
      </c>
      <c r="FW65" s="295">
        <v>0</v>
      </c>
      <c r="FX65" s="111">
        <v>231.48</v>
      </c>
      <c r="FY65" s="286">
        <v>0</v>
      </c>
      <c r="GB65" s="2015">
        <f t="shared" si="0"/>
        <v>0</v>
      </c>
      <c r="GC65" s="2015">
        <v>2572</v>
      </c>
      <c r="GE65" s="2015">
        <f t="shared" si="1"/>
        <v>2572</v>
      </c>
    </row>
    <row r="66" spans="1:187">
      <c r="A66" s="109" t="s">
        <v>25</v>
      </c>
      <c r="B66" s="262">
        <v>61</v>
      </c>
      <c r="C66" s="109" t="s">
        <v>451</v>
      </c>
      <c r="D66" s="309" t="s">
        <v>3</v>
      </c>
      <c r="E66" s="443" t="s">
        <v>208</v>
      </c>
      <c r="F66" s="444" t="s">
        <v>209</v>
      </c>
      <c r="G66" s="367"/>
      <c r="H66" s="275" t="s">
        <v>630</v>
      </c>
      <c r="I66" s="265" t="s">
        <v>264</v>
      </c>
      <c r="J66" s="456" t="s">
        <v>455</v>
      </c>
      <c r="K66" s="457" t="s">
        <v>456</v>
      </c>
      <c r="L66" s="313">
        <v>100002</v>
      </c>
      <c r="M66" s="263" t="s">
        <v>457</v>
      </c>
      <c r="N66" s="264">
        <v>1</v>
      </c>
      <c r="O66" s="265" t="s">
        <v>458</v>
      </c>
      <c r="P66" s="265" t="s">
        <v>459</v>
      </c>
      <c r="Q66" s="300">
        <v>1</v>
      </c>
      <c r="R66" s="265" t="s">
        <v>485</v>
      </c>
      <c r="S66" s="367" t="s">
        <v>630</v>
      </c>
      <c r="T66" s="265" t="s">
        <v>461</v>
      </c>
      <c r="U66" s="265" t="s">
        <v>264</v>
      </c>
      <c r="V66" s="268" t="s">
        <v>553</v>
      </c>
      <c r="W66" s="367"/>
      <c r="X66" s="269" t="s">
        <v>25</v>
      </c>
      <c r="Y66" s="368" t="s">
        <v>294</v>
      </c>
      <c r="Z66" s="263"/>
      <c r="AA66" s="367"/>
      <c r="AB66" s="303">
        <v>45574</v>
      </c>
      <c r="AC66" s="367"/>
      <c r="AD66" s="367"/>
      <c r="AE66" s="367" t="s">
        <v>533</v>
      </c>
      <c r="AF66" s="275" t="s">
        <v>631</v>
      </c>
      <c r="AG66" s="367"/>
      <c r="AH66" s="367"/>
      <c r="AI66" s="367"/>
      <c r="AJ66" s="367"/>
      <c r="AK66" s="367"/>
      <c r="AL66" s="367"/>
      <c r="AM66" s="367"/>
      <c r="AN66" s="367"/>
      <c r="AO66" s="368" t="s">
        <v>467</v>
      </c>
      <c r="AP66" s="368" t="s">
        <v>595</v>
      </c>
      <c r="AQ66" s="368" t="s">
        <v>467</v>
      </c>
      <c r="AR66" s="308">
        <v>2200</v>
      </c>
      <c r="AS66" s="283">
        <v>30</v>
      </c>
      <c r="AT66" s="284">
        <v>0</v>
      </c>
      <c r="AU66" s="284">
        <v>0</v>
      </c>
      <c r="AV66" s="283"/>
      <c r="AW66" s="283"/>
      <c r="AX66" s="283"/>
      <c r="AY66" s="283"/>
      <c r="AZ66" s="283"/>
      <c r="BA66" s="285"/>
      <c r="BB66" s="284"/>
      <c r="BC66" s="284"/>
      <c r="BD66" s="284"/>
      <c r="BE66" s="284"/>
      <c r="BF66" s="285"/>
      <c r="BG66" s="284"/>
      <c r="BH66" s="284"/>
      <c r="BI66" s="276">
        <v>5</v>
      </c>
      <c r="BJ66" s="284"/>
      <c r="BK66" s="286">
        <v>0</v>
      </c>
      <c r="BL66" s="286">
        <v>0</v>
      </c>
      <c r="BM66" s="276">
        <v>5</v>
      </c>
      <c r="BN66" s="286">
        <v>0</v>
      </c>
      <c r="BO66" s="276">
        <v>0</v>
      </c>
      <c r="BP66" s="287">
        <v>240</v>
      </c>
      <c r="BQ66" s="286">
        <v>2200</v>
      </c>
      <c r="BR66" s="286">
        <v>0</v>
      </c>
      <c r="BS66" s="288">
        <v>0</v>
      </c>
      <c r="BT66" s="278">
        <v>0</v>
      </c>
      <c r="BU66" s="286">
        <v>0</v>
      </c>
      <c r="BV66" s="286">
        <v>0</v>
      </c>
      <c r="BW66" s="286">
        <v>0</v>
      </c>
      <c r="BX66" s="367"/>
      <c r="BY66" s="286"/>
      <c r="BZ66" s="286"/>
      <c r="CA66" s="367"/>
      <c r="CB66" s="286">
        <v>0</v>
      </c>
      <c r="CC66" s="286">
        <v>0</v>
      </c>
      <c r="CD66" s="286">
        <v>91.666666666666657</v>
      </c>
      <c r="CE66" s="286"/>
      <c r="CF66" s="286">
        <v>0</v>
      </c>
      <c r="CG66" s="286"/>
      <c r="CH66" s="286">
        <v>0</v>
      </c>
      <c r="CI66" s="367"/>
      <c r="CJ66" s="367"/>
      <c r="CK66" s="367"/>
      <c r="CL66" s="367"/>
      <c r="CM66" s="367"/>
      <c r="CN66" s="367"/>
      <c r="CO66" s="286">
        <v>91.666666666666657</v>
      </c>
      <c r="CP66" s="286"/>
      <c r="CQ66" s="286"/>
      <c r="CR66" s="286"/>
      <c r="CS66" s="286"/>
      <c r="CT66" s="286"/>
      <c r="CU66" s="286"/>
      <c r="CV66" s="286">
        <v>0</v>
      </c>
      <c r="CW66" s="367"/>
      <c r="CX66" s="367"/>
      <c r="CY66" s="367"/>
      <c r="CZ66" s="367"/>
      <c r="DA66" s="367"/>
      <c r="DB66" s="367"/>
      <c r="DC66" s="367"/>
      <c r="DD66" s="286"/>
      <c r="DE66" s="286"/>
      <c r="DF66" s="286"/>
      <c r="DG66" s="286"/>
      <c r="DH66" s="367"/>
      <c r="DI66" s="367"/>
      <c r="DJ66" s="286"/>
      <c r="DK66" s="286"/>
      <c r="DL66" s="286"/>
      <c r="DM66" s="367"/>
      <c r="DN66" s="367"/>
      <c r="DO66" s="367"/>
      <c r="DP66" s="367"/>
      <c r="DQ66" s="367"/>
      <c r="DR66" s="367"/>
      <c r="DS66" s="367"/>
      <c r="DT66" s="367"/>
      <c r="DU66" s="367"/>
      <c r="DV66" s="367"/>
      <c r="DW66" s="367"/>
      <c r="DX66" s="367"/>
      <c r="DY66" s="286"/>
      <c r="DZ66" s="367"/>
      <c r="EA66" s="367"/>
      <c r="EB66" s="367"/>
      <c r="EC66" s="367"/>
      <c r="ED66" s="367"/>
      <c r="EE66" s="367"/>
      <c r="EF66" s="367"/>
      <c r="EG66" s="367"/>
      <c r="EH66" s="367"/>
      <c r="EI66" s="367"/>
      <c r="EJ66" s="367"/>
      <c r="EK66" s="367"/>
      <c r="EL66" s="290">
        <v>2383.333333333333</v>
      </c>
      <c r="EM66" s="290">
        <v>2383.333333333333</v>
      </c>
      <c r="EN66" s="291">
        <v>238.33</v>
      </c>
      <c r="EO66" s="291">
        <v>0</v>
      </c>
      <c r="EP66" s="291">
        <v>32.65</v>
      </c>
      <c r="EQ66" s="291">
        <v>0</v>
      </c>
      <c r="ER66" s="291">
        <v>0</v>
      </c>
      <c r="ES66" s="286">
        <v>0</v>
      </c>
      <c r="ET66" s="278">
        <v>0</v>
      </c>
      <c r="EU66" s="286">
        <v>0</v>
      </c>
      <c r="EV66" s="286">
        <v>0</v>
      </c>
      <c r="EW66" s="286"/>
      <c r="EX66" s="286"/>
      <c r="EY66" s="286"/>
      <c r="EZ66" s="292">
        <v>0</v>
      </c>
      <c r="FA66" s="278">
        <v>0</v>
      </c>
      <c r="FB66" s="278">
        <v>0</v>
      </c>
      <c r="FC66" s="292">
        <v>880</v>
      </c>
      <c r="FD66" s="292"/>
      <c r="FE66" s="367"/>
      <c r="FF66" s="367"/>
      <c r="FG66" s="367"/>
      <c r="FH66" s="292">
        <v>0</v>
      </c>
      <c r="FI66" s="286"/>
      <c r="FJ66" s="286"/>
      <c r="FK66" s="276"/>
      <c r="FL66" s="367"/>
      <c r="FM66" s="286"/>
      <c r="FN66" s="286">
        <v>0</v>
      </c>
      <c r="FO66" s="286">
        <v>0</v>
      </c>
      <c r="FP66" s="286"/>
      <c r="FQ66" s="286">
        <v>1150.98</v>
      </c>
      <c r="FR66" s="293">
        <v>1232.3499999999999</v>
      </c>
      <c r="FS66">
        <v>1232.3499999999999</v>
      </c>
      <c r="FT66" s="293"/>
      <c r="FU66" s="294">
        <v>1232.3499999999999</v>
      </c>
      <c r="FV66" s="294">
        <v>983.25</v>
      </c>
      <c r="FW66" s="295">
        <v>0</v>
      </c>
      <c r="FX66" s="111">
        <v>214.5</v>
      </c>
      <c r="FY66" s="286">
        <v>0</v>
      </c>
      <c r="GB66" s="2015">
        <f t="shared" si="0"/>
        <v>-6.6666666671153507E-3</v>
      </c>
      <c r="GC66" s="2015">
        <v>2383.34</v>
      </c>
      <c r="GE66" s="2015">
        <f t="shared" si="1"/>
        <v>2383.34</v>
      </c>
    </row>
    <row r="67" spans="1:187">
      <c r="A67" s="109" t="s">
        <v>25</v>
      </c>
      <c r="B67" s="262">
        <v>62</v>
      </c>
      <c r="C67" s="109" t="s">
        <v>451</v>
      </c>
      <c r="D67" s="309" t="s">
        <v>3</v>
      </c>
      <c r="E67" s="462" t="s">
        <v>211</v>
      </c>
      <c r="F67" s="444" t="s">
        <v>634</v>
      </c>
      <c r="G67" s="387"/>
      <c r="H67" s="373" t="s">
        <v>635</v>
      </c>
      <c r="I67" s="382" t="s">
        <v>295</v>
      </c>
      <c r="J67" s="445" t="s">
        <v>455</v>
      </c>
      <c r="K67" s="446" t="s">
        <v>456</v>
      </c>
      <c r="L67" s="377">
        <v>100002</v>
      </c>
      <c r="M67" s="385" t="s">
        <v>457</v>
      </c>
      <c r="N67" s="463">
        <v>1</v>
      </c>
      <c r="O67" s="382" t="s">
        <v>458</v>
      </c>
      <c r="P67" s="382" t="s">
        <v>459</v>
      </c>
      <c r="Q67" s="380">
        <v>1</v>
      </c>
      <c r="R67" s="382" t="s">
        <v>485</v>
      </c>
      <c r="S67" s="387" t="s">
        <v>635</v>
      </c>
      <c r="T67" s="382" t="s">
        <v>461</v>
      </c>
      <c r="U67" s="382" t="s">
        <v>295</v>
      </c>
      <c r="V67" s="451" t="s">
        <v>553</v>
      </c>
      <c r="W67" s="387"/>
      <c r="X67" s="392" t="s">
        <v>25</v>
      </c>
      <c r="Y67" s="464" t="s">
        <v>296</v>
      </c>
      <c r="Z67" s="387"/>
      <c r="AA67" s="387"/>
      <c r="AB67" s="386">
        <v>45600</v>
      </c>
      <c r="AC67" s="367"/>
      <c r="AD67" s="367"/>
      <c r="AE67" s="367" t="s">
        <v>496</v>
      </c>
      <c r="AF67" s="275" t="s">
        <v>636</v>
      </c>
      <c r="AG67" s="367"/>
      <c r="AH67" s="367"/>
      <c r="AI67" s="367"/>
      <c r="AJ67" s="367"/>
      <c r="AK67" s="367"/>
      <c r="AL67" s="367"/>
      <c r="AM67" s="367"/>
      <c r="AN67" s="367"/>
      <c r="AO67" s="368" t="s">
        <v>467</v>
      </c>
      <c r="AP67" s="368" t="s">
        <v>595</v>
      </c>
      <c r="AQ67" s="368" t="s">
        <v>467</v>
      </c>
      <c r="AR67" s="308">
        <v>2000</v>
      </c>
      <c r="AS67" s="283">
        <v>30</v>
      </c>
      <c r="AT67" s="284">
        <v>0</v>
      </c>
      <c r="AU67" s="284">
        <v>0</v>
      </c>
      <c r="AV67" s="283"/>
      <c r="AW67" s="283"/>
      <c r="AX67" s="283"/>
      <c r="AY67" s="283"/>
      <c r="AZ67" s="283"/>
      <c r="BA67" s="285"/>
      <c r="BB67" s="284"/>
      <c r="BC67" s="284"/>
      <c r="BD67" s="284"/>
      <c r="BE67" s="284"/>
      <c r="BF67" s="285"/>
      <c r="BG67" s="284"/>
      <c r="BH67" s="284"/>
      <c r="BI67" s="276">
        <v>4</v>
      </c>
      <c r="BJ67" s="284"/>
      <c r="BK67" s="286">
        <v>0</v>
      </c>
      <c r="BL67" s="286">
        <v>0</v>
      </c>
      <c r="BM67" s="276">
        <v>5</v>
      </c>
      <c r="BN67" s="286">
        <v>0</v>
      </c>
      <c r="BO67" s="276">
        <v>0</v>
      </c>
      <c r="BP67" s="287">
        <v>240</v>
      </c>
      <c r="BQ67" s="286">
        <v>2000.0000000000002</v>
      </c>
      <c r="BR67" s="286">
        <v>0</v>
      </c>
      <c r="BS67" s="288">
        <v>0</v>
      </c>
      <c r="BT67" s="278">
        <v>0</v>
      </c>
      <c r="BU67" s="286">
        <v>0</v>
      </c>
      <c r="BV67" s="286">
        <v>0</v>
      </c>
      <c r="BW67" s="286">
        <v>0</v>
      </c>
      <c r="BX67" s="367"/>
      <c r="BY67" s="286"/>
      <c r="BZ67" s="286"/>
      <c r="CA67" s="367"/>
      <c r="CB67" s="286">
        <v>0</v>
      </c>
      <c r="CC67" s="286">
        <v>0</v>
      </c>
      <c r="CD67" s="286">
        <v>66.666666666666671</v>
      </c>
      <c r="CE67" s="286"/>
      <c r="CF67" s="286">
        <v>0</v>
      </c>
      <c r="CG67" s="286"/>
      <c r="CH67" s="286">
        <v>0</v>
      </c>
      <c r="CI67" s="367"/>
      <c r="CJ67" s="367"/>
      <c r="CK67" s="367"/>
      <c r="CL67" s="367"/>
      <c r="CM67" s="367"/>
      <c r="CN67" s="367"/>
      <c r="CO67" s="286">
        <v>83.333333333333343</v>
      </c>
      <c r="CP67" s="286"/>
      <c r="CQ67" s="286"/>
      <c r="CR67" s="286"/>
      <c r="CS67" s="286"/>
      <c r="CT67" s="286"/>
      <c r="CU67" s="286"/>
      <c r="CV67" s="286">
        <v>0</v>
      </c>
      <c r="CW67" s="367"/>
      <c r="CX67" s="367"/>
      <c r="CY67" s="367"/>
      <c r="CZ67" s="367"/>
      <c r="DA67" s="367"/>
      <c r="DB67" s="367"/>
      <c r="DC67" s="367"/>
      <c r="DD67" s="286"/>
      <c r="DE67" s="286"/>
      <c r="DF67" s="286"/>
      <c r="DG67" s="286"/>
      <c r="DH67" s="367"/>
      <c r="DI67" s="367"/>
      <c r="DJ67" s="286"/>
      <c r="DK67" s="286"/>
      <c r="DL67" s="286"/>
      <c r="DM67" s="367"/>
      <c r="DN67" s="367"/>
      <c r="DO67" s="367"/>
      <c r="DP67" s="367"/>
      <c r="DQ67" s="367"/>
      <c r="DR67" s="367"/>
      <c r="DS67" s="367"/>
      <c r="DT67" s="367"/>
      <c r="DU67" s="367"/>
      <c r="DV67" s="367"/>
      <c r="DW67" s="367"/>
      <c r="DX67" s="367"/>
      <c r="DY67" s="286"/>
      <c r="DZ67" s="367"/>
      <c r="EA67" s="367"/>
      <c r="EB67" s="367"/>
      <c r="EC67" s="367"/>
      <c r="ED67" s="367"/>
      <c r="EE67" s="367"/>
      <c r="EF67" s="367"/>
      <c r="EG67" s="367"/>
      <c r="EH67" s="367"/>
      <c r="EI67" s="367"/>
      <c r="EJ67" s="367"/>
      <c r="EK67" s="367"/>
      <c r="EL67" s="290">
        <v>2150.0000000000005</v>
      </c>
      <c r="EM67" s="290">
        <v>2150.0000000000005</v>
      </c>
      <c r="EN67" s="291">
        <v>215</v>
      </c>
      <c r="EO67" s="291">
        <v>0</v>
      </c>
      <c r="EP67" s="291">
        <v>29.46</v>
      </c>
      <c r="EQ67" s="291">
        <v>0</v>
      </c>
      <c r="ER67" s="291">
        <v>0</v>
      </c>
      <c r="ES67" s="286">
        <v>0</v>
      </c>
      <c r="ET67" s="278">
        <v>0</v>
      </c>
      <c r="EU67" s="286">
        <v>0</v>
      </c>
      <c r="EV67" s="286">
        <v>0</v>
      </c>
      <c r="EW67" s="286"/>
      <c r="EX67" s="286"/>
      <c r="EY67" s="286"/>
      <c r="EZ67" s="292">
        <v>0</v>
      </c>
      <c r="FA67" s="278">
        <v>0</v>
      </c>
      <c r="FB67" s="278">
        <v>0</v>
      </c>
      <c r="FC67" s="292">
        <v>800</v>
      </c>
      <c r="FD67" s="292"/>
      <c r="FE67" s="367"/>
      <c r="FF67" s="367"/>
      <c r="FG67" s="367"/>
      <c r="FH67" s="292">
        <v>0</v>
      </c>
      <c r="FI67" s="286"/>
      <c r="FJ67" s="286"/>
      <c r="FK67" s="276"/>
      <c r="FL67" s="367"/>
      <c r="FM67" s="286"/>
      <c r="FN67" s="286">
        <v>0</v>
      </c>
      <c r="FO67" s="286">
        <v>0</v>
      </c>
      <c r="FP67" s="286"/>
      <c r="FQ67" s="286">
        <v>1044.46</v>
      </c>
      <c r="FR67" s="293">
        <v>1105.54</v>
      </c>
      <c r="FS67">
        <v>1105.54</v>
      </c>
      <c r="FT67" s="293"/>
      <c r="FU67" s="294">
        <v>1105.54</v>
      </c>
      <c r="FV67" s="294">
        <v>984.25</v>
      </c>
      <c r="FW67" s="295">
        <v>0</v>
      </c>
      <c r="FX67" s="111">
        <v>193.5</v>
      </c>
      <c r="FY67" s="286">
        <v>0</v>
      </c>
      <c r="GB67" s="2015">
        <f t="shared" si="0"/>
        <v>0</v>
      </c>
      <c r="GC67" s="2015">
        <v>2150</v>
      </c>
      <c r="GE67" s="2015">
        <f t="shared" si="1"/>
        <v>2150</v>
      </c>
    </row>
    <row r="68" spans="1:187" ht="15.75">
      <c r="A68" s="109" t="s">
        <v>25</v>
      </c>
      <c r="B68" s="262">
        <v>63</v>
      </c>
      <c r="C68" s="109" t="s">
        <v>451</v>
      </c>
      <c r="D68" s="309" t="s">
        <v>3</v>
      </c>
      <c r="E68" s="462" t="s">
        <v>217</v>
      </c>
      <c r="F68" s="465" t="s">
        <v>218</v>
      </c>
      <c r="G68" s="367"/>
      <c r="H68" s="275" t="s">
        <v>476</v>
      </c>
      <c r="I68" s="275" t="s">
        <v>454</v>
      </c>
      <c r="J68" s="312" t="s">
        <v>455</v>
      </c>
      <c r="K68" s="369" t="s">
        <v>456</v>
      </c>
      <c r="L68" s="369">
        <v>100001</v>
      </c>
      <c r="M68" s="283" t="s">
        <v>470</v>
      </c>
      <c r="N68" s="370">
        <v>1</v>
      </c>
      <c r="O68" s="265" t="s">
        <v>458</v>
      </c>
      <c r="P68" s="371" t="s">
        <v>478</v>
      </c>
      <c r="Q68" s="372">
        <v>1</v>
      </c>
      <c r="R68" s="275" t="s">
        <v>479</v>
      </c>
      <c r="S68" s="301" t="s">
        <v>480</v>
      </c>
      <c r="T68" s="265" t="s">
        <v>461</v>
      </c>
      <c r="U68" s="265" t="s">
        <v>298</v>
      </c>
      <c r="V68" s="268" t="s">
        <v>553</v>
      </c>
      <c r="W68" s="367"/>
      <c r="X68" s="269" t="s">
        <v>97</v>
      </c>
      <c r="Y68" s="466" t="s">
        <v>640</v>
      </c>
      <c r="Z68" s="367"/>
      <c r="AA68" s="367"/>
      <c r="AB68" s="467">
        <v>45627</v>
      </c>
      <c r="AC68" s="367"/>
      <c r="AD68" s="367"/>
      <c r="AE68" s="367" t="s">
        <v>464</v>
      </c>
      <c r="AF68" s="275" t="s">
        <v>641</v>
      </c>
      <c r="AG68" s="367"/>
      <c r="AH68" s="367"/>
      <c r="AI68" s="367"/>
      <c r="AJ68" s="367"/>
      <c r="AK68" s="367"/>
      <c r="AL68" s="367"/>
      <c r="AM68" s="367"/>
      <c r="AN68" s="367"/>
      <c r="AO68" s="368" t="s">
        <v>467</v>
      </c>
      <c r="AP68" s="368" t="s">
        <v>594</v>
      </c>
      <c r="AQ68" s="368" t="s">
        <v>467</v>
      </c>
      <c r="AR68" s="468">
        <v>3200</v>
      </c>
      <c r="AS68" s="283">
        <v>30</v>
      </c>
      <c r="AT68" s="284">
        <v>0</v>
      </c>
      <c r="AU68" s="284">
        <v>0</v>
      </c>
      <c r="AV68" s="283"/>
      <c r="AW68" s="283"/>
      <c r="AX68" s="283"/>
      <c r="AY68" s="283"/>
      <c r="AZ68" s="283"/>
      <c r="BA68" s="285"/>
      <c r="BB68" s="284"/>
      <c r="BC68" s="284"/>
      <c r="BD68" s="284"/>
      <c r="BE68" s="284"/>
      <c r="BF68" s="285"/>
      <c r="BG68" s="284"/>
      <c r="BH68" s="284"/>
      <c r="BI68" s="276">
        <v>0</v>
      </c>
      <c r="BJ68" s="284"/>
      <c r="BK68" s="286">
        <v>0</v>
      </c>
      <c r="BL68" s="286">
        <v>0</v>
      </c>
      <c r="BM68" s="276">
        <v>0</v>
      </c>
      <c r="BN68" s="286">
        <v>0</v>
      </c>
      <c r="BO68" s="276">
        <v>0</v>
      </c>
      <c r="BP68" s="287">
        <v>240</v>
      </c>
      <c r="BQ68" s="286">
        <v>3200</v>
      </c>
      <c r="BR68" s="286">
        <v>0</v>
      </c>
      <c r="BS68" s="288">
        <v>0</v>
      </c>
      <c r="BT68" s="278">
        <v>0</v>
      </c>
      <c r="BU68" s="286">
        <v>0</v>
      </c>
      <c r="BV68" s="286">
        <v>0</v>
      </c>
      <c r="BW68" s="286">
        <v>0</v>
      </c>
      <c r="BX68" s="367"/>
      <c r="BY68" s="286"/>
      <c r="BZ68" s="286"/>
      <c r="CA68" s="367"/>
      <c r="CB68" s="286">
        <v>0</v>
      </c>
      <c r="CC68" s="286">
        <v>0</v>
      </c>
      <c r="CD68" s="286">
        <v>0</v>
      </c>
      <c r="CE68" s="286"/>
      <c r="CF68" s="286">
        <v>0</v>
      </c>
      <c r="CG68" s="286"/>
      <c r="CH68" s="286">
        <v>0</v>
      </c>
      <c r="CI68" s="367"/>
      <c r="CJ68" s="367"/>
      <c r="CK68" s="367"/>
      <c r="CL68" s="367"/>
      <c r="CM68" s="367"/>
      <c r="CN68" s="367"/>
      <c r="CO68" s="286">
        <v>0</v>
      </c>
      <c r="CP68" s="286"/>
      <c r="CQ68" s="286"/>
      <c r="CR68" s="286"/>
      <c r="CS68" s="286"/>
      <c r="CT68" s="286"/>
      <c r="CU68" s="286"/>
      <c r="CV68" s="286">
        <v>0</v>
      </c>
      <c r="CW68" s="367"/>
      <c r="CX68" s="367"/>
      <c r="CY68" s="367"/>
      <c r="CZ68" s="367"/>
      <c r="DA68" s="367"/>
      <c r="DB68" s="367"/>
      <c r="DC68" s="367"/>
      <c r="DD68" s="286"/>
      <c r="DE68" s="286"/>
      <c r="DF68" s="286"/>
      <c r="DG68" s="286"/>
      <c r="DH68" s="367"/>
      <c r="DI68" s="367"/>
      <c r="DJ68" s="286"/>
      <c r="DK68" s="286"/>
      <c r="DL68" s="286"/>
      <c r="DM68" s="367"/>
      <c r="DN68" s="367"/>
      <c r="DO68" s="367"/>
      <c r="DP68" s="367"/>
      <c r="DQ68" s="367"/>
      <c r="DR68" s="367"/>
      <c r="DS68" s="367"/>
      <c r="DT68" s="367"/>
      <c r="DU68" s="367"/>
      <c r="DV68" s="367"/>
      <c r="DW68" s="367"/>
      <c r="DX68" s="367"/>
      <c r="DY68" s="286"/>
      <c r="DZ68" s="367"/>
      <c r="EA68" s="367"/>
      <c r="EB68" s="367"/>
      <c r="EC68" s="367"/>
      <c r="ED68" s="367"/>
      <c r="EE68" s="367"/>
      <c r="EF68" s="367"/>
      <c r="EG68" s="367"/>
      <c r="EH68" s="367"/>
      <c r="EI68" s="367"/>
      <c r="EJ68" s="367"/>
      <c r="EK68" s="367"/>
      <c r="EL68" s="290">
        <v>3200</v>
      </c>
      <c r="EM68" s="290">
        <v>3200</v>
      </c>
      <c r="EN68" s="291">
        <v>320</v>
      </c>
      <c r="EO68" s="291">
        <v>49.6</v>
      </c>
      <c r="EP68" s="291">
        <v>43.84</v>
      </c>
      <c r="EQ68" s="291">
        <v>0</v>
      </c>
      <c r="ER68" s="291">
        <v>0</v>
      </c>
      <c r="ES68" s="286">
        <v>0</v>
      </c>
      <c r="ET68" s="278">
        <v>52.84</v>
      </c>
      <c r="EU68" s="286">
        <v>0</v>
      </c>
      <c r="EV68" s="286">
        <v>0</v>
      </c>
      <c r="EW68" s="286"/>
      <c r="EX68" s="286"/>
      <c r="EY68" s="286"/>
      <c r="EZ68" s="292">
        <v>0</v>
      </c>
      <c r="FA68" s="278">
        <v>0</v>
      </c>
      <c r="FB68" s="278">
        <v>0</v>
      </c>
      <c r="FC68" s="292">
        <v>1280</v>
      </c>
      <c r="FD68" s="292"/>
      <c r="FE68" s="367"/>
      <c r="FF68" s="367"/>
      <c r="FG68" s="367"/>
      <c r="FH68" s="292">
        <v>0</v>
      </c>
      <c r="FI68" s="286"/>
      <c r="FJ68" s="286"/>
      <c r="FK68" s="276"/>
      <c r="FL68" s="367"/>
      <c r="FM68" s="286"/>
      <c r="FN68" s="286">
        <v>0</v>
      </c>
      <c r="FO68" s="286">
        <v>0</v>
      </c>
      <c r="FP68" s="286"/>
      <c r="FQ68" s="286">
        <v>1746.28</v>
      </c>
      <c r="FR68" s="293">
        <v>1453.72</v>
      </c>
      <c r="FS68">
        <v>1453.72</v>
      </c>
      <c r="FT68" s="293"/>
      <c r="FU68" s="294">
        <v>1453.72</v>
      </c>
      <c r="FV68" s="294">
        <v>984.25</v>
      </c>
      <c r="FW68" s="295">
        <v>0</v>
      </c>
      <c r="FX68" s="111">
        <v>288</v>
      </c>
      <c r="FY68" s="286">
        <v>0</v>
      </c>
      <c r="GB68" s="2015">
        <f t="shared" si="0"/>
        <v>0</v>
      </c>
      <c r="GC68" s="2015">
        <v>3200</v>
      </c>
      <c r="GE68" s="2015">
        <f t="shared" si="1"/>
        <v>3200</v>
      </c>
    </row>
    <row r="69" spans="1:187">
      <c r="A69" s="109" t="s">
        <v>25</v>
      </c>
      <c r="B69" s="262">
        <v>64</v>
      </c>
      <c r="C69" s="109" t="s">
        <v>451</v>
      </c>
      <c r="D69" s="309" t="s">
        <v>3</v>
      </c>
      <c r="E69" s="462" t="s">
        <v>220</v>
      </c>
      <c r="F69" s="151" t="s">
        <v>221</v>
      </c>
      <c r="G69" s="105"/>
      <c r="H69" s="109"/>
      <c r="I69" s="109"/>
      <c r="J69" s="103" t="s">
        <v>455</v>
      </c>
      <c r="K69" s="123" t="s">
        <v>456</v>
      </c>
      <c r="L69" s="123">
        <v>100001</v>
      </c>
      <c r="M69" s="124" t="s">
        <v>470</v>
      </c>
      <c r="N69" s="152">
        <v>1</v>
      </c>
      <c r="O69" s="110" t="s">
        <v>458</v>
      </c>
      <c r="P69" s="469"/>
      <c r="Q69" s="470"/>
      <c r="R69" s="109"/>
      <c r="S69" s="127"/>
      <c r="T69" s="110" t="s">
        <v>461</v>
      </c>
      <c r="U69" s="153" t="s">
        <v>299</v>
      </c>
      <c r="V69" s="145" t="s">
        <v>553</v>
      </c>
      <c r="W69" s="105"/>
      <c r="X69" s="146" t="s">
        <v>25</v>
      </c>
      <c r="Y69" s="130" t="s">
        <v>642</v>
      </c>
      <c r="Z69" s="105"/>
      <c r="AA69" s="105"/>
      <c r="AB69" s="471">
        <v>45628</v>
      </c>
      <c r="AC69" s="367"/>
      <c r="AD69" s="367"/>
      <c r="AE69" s="367" t="s">
        <v>481</v>
      </c>
      <c r="AF69" s="275" t="s">
        <v>643</v>
      </c>
      <c r="AG69" s="367"/>
      <c r="AH69" s="367"/>
      <c r="AI69" s="367"/>
      <c r="AJ69" s="367"/>
      <c r="AK69" s="367"/>
      <c r="AL69" s="367"/>
      <c r="AM69" s="367"/>
      <c r="AN69" s="367"/>
      <c r="AO69" s="368" t="s">
        <v>467</v>
      </c>
      <c r="AP69" s="278" t="s">
        <v>595</v>
      </c>
      <c r="AQ69" s="368" t="s">
        <v>467</v>
      </c>
      <c r="AR69" s="472">
        <v>4400</v>
      </c>
      <c r="AS69" s="283">
        <v>30</v>
      </c>
      <c r="AT69" s="284">
        <v>0</v>
      </c>
      <c r="AU69" s="284">
        <v>0</v>
      </c>
      <c r="AV69" s="283"/>
      <c r="AW69" s="283"/>
      <c r="AX69" s="283"/>
      <c r="AY69" s="283"/>
      <c r="AZ69" s="283"/>
      <c r="BA69" s="285"/>
      <c r="BB69" s="284"/>
      <c r="BC69" s="284"/>
      <c r="BD69" s="284"/>
      <c r="BE69" s="284"/>
      <c r="BF69" s="285"/>
      <c r="BG69" s="284"/>
      <c r="BH69" s="284"/>
      <c r="BI69" s="276">
        <v>0</v>
      </c>
      <c r="BJ69" s="284"/>
      <c r="BK69" s="286">
        <v>0</v>
      </c>
      <c r="BL69" s="286">
        <v>0</v>
      </c>
      <c r="BM69" s="276">
        <v>0</v>
      </c>
      <c r="BN69" s="286">
        <v>0</v>
      </c>
      <c r="BO69" s="276">
        <v>0</v>
      </c>
      <c r="BP69" s="287">
        <v>240</v>
      </c>
      <c r="BQ69" s="286">
        <v>4400</v>
      </c>
      <c r="BR69" s="286">
        <v>0</v>
      </c>
      <c r="BS69" s="288">
        <v>0</v>
      </c>
      <c r="BT69" s="278"/>
      <c r="BU69" s="286">
        <v>0</v>
      </c>
      <c r="BV69" s="286">
        <v>0</v>
      </c>
      <c r="BW69" s="286">
        <v>0</v>
      </c>
      <c r="BX69" s="367"/>
      <c r="BY69" s="286"/>
      <c r="BZ69" s="286"/>
      <c r="CA69" s="367"/>
      <c r="CB69" s="286">
        <v>0</v>
      </c>
      <c r="CC69" s="286">
        <v>0</v>
      </c>
      <c r="CD69" s="286">
        <v>0</v>
      </c>
      <c r="CE69" s="286"/>
      <c r="CF69" s="286">
        <v>0</v>
      </c>
      <c r="CG69" s="286"/>
      <c r="CH69" s="286">
        <v>0</v>
      </c>
      <c r="CI69" s="367"/>
      <c r="CJ69" s="367"/>
      <c r="CK69" s="367"/>
      <c r="CL69" s="367"/>
      <c r="CM69" s="367"/>
      <c r="CN69" s="367"/>
      <c r="CO69" s="286">
        <v>0</v>
      </c>
      <c r="CP69" s="286"/>
      <c r="CQ69" s="286"/>
      <c r="CR69" s="286"/>
      <c r="CS69" s="286"/>
      <c r="CT69" s="286"/>
      <c r="CU69" s="286"/>
      <c r="CV69" s="286">
        <v>0</v>
      </c>
      <c r="CW69" s="367"/>
      <c r="CX69" s="367"/>
      <c r="CY69" s="367"/>
      <c r="CZ69" s="367"/>
      <c r="DA69" s="367"/>
      <c r="DB69" s="367"/>
      <c r="DC69" s="367"/>
      <c r="DD69" s="286"/>
      <c r="DE69" s="286"/>
      <c r="DF69" s="286"/>
      <c r="DG69" s="286"/>
      <c r="DH69" s="367"/>
      <c r="DI69" s="367"/>
      <c r="DJ69" s="286"/>
      <c r="DK69" s="286"/>
      <c r="DL69" s="286"/>
      <c r="DM69" s="367"/>
      <c r="DN69" s="367"/>
      <c r="DO69" s="367"/>
      <c r="DP69" s="367"/>
      <c r="DQ69" s="367"/>
      <c r="DR69" s="367"/>
      <c r="DS69" s="367"/>
      <c r="DT69" s="367"/>
      <c r="DU69" s="367"/>
      <c r="DV69" s="367"/>
      <c r="DW69" s="367"/>
      <c r="DX69" s="367"/>
      <c r="DY69" s="286"/>
      <c r="DZ69" s="367"/>
      <c r="EA69" s="367"/>
      <c r="EB69" s="367"/>
      <c r="EC69" s="367"/>
      <c r="ED69" s="367"/>
      <c r="EE69" s="367"/>
      <c r="EF69" s="367"/>
      <c r="EG69" s="367"/>
      <c r="EH69" s="367"/>
      <c r="EI69" s="367"/>
      <c r="EJ69" s="367"/>
      <c r="EK69" s="367"/>
      <c r="EL69" s="290">
        <v>4400</v>
      </c>
      <c r="EM69" s="290">
        <v>4400</v>
      </c>
      <c r="EN69" s="291">
        <v>440</v>
      </c>
      <c r="EO69" s="291">
        <v>0</v>
      </c>
      <c r="EP69" s="291">
        <v>60.28</v>
      </c>
      <c r="EQ69" s="291">
        <v>0</v>
      </c>
      <c r="ER69" s="291">
        <v>0</v>
      </c>
      <c r="ES69" s="286">
        <v>0</v>
      </c>
      <c r="ET69" s="278">
        <v>166.28</v>
      </c>
      <c r="EU69" s="286">
        <v>0</v>
      </c>
      <c r="EV69" s="286">
        <v>0</v>
      </c>
      <c r="EW69" s="286"/>
      <c r="EX69" s="286"/>
      <c r="EY69" s="286"/>
      <c r="EZ69" s="292">
        <v>0</v>
      </c>
      <c r="FA69" s="278">
        <v>0</v>
      </c>
      <c r="FB69" s="278">
        <v>0</v>
      </c>
      <c r="FC69" s="292">
        <v>1760</v>
      </c>
      <c r="FD69" s="292"/>
      <c r="FE69" s="367"/>
      <c r="FF69" s="367"/>
      <c r="FG69" s="367"/>
      <c r="FH69" s="292">
        <v>0</v>
      </c>
      <c r="FI69" s="286"/>
      <c r="FJ69" s="286"/>
      <c r="FK69" s="276"/>
      <c r="FL69" s="367"/>
      <c r="FM69" s="286"/>
      <c r="FN69" s="286">
        <v>0</v>
      </c>
      <c r="FO69" s="286">
        <v>0</v>
      </c>
      <c r="FP69" s="286"/>
      <c r="FQ69" s="286">
        <v>2426.56</v>
      </c>
      <c r="FR69" s="293">
        <v>1973.44</v>
      </c>
      <c r="FS69">
        <v>1973.44</v>
      </c>
      <c r="FT69" s="293"/>
      <c r="FU69" s="294">
        <v>1973.44</v>
      </c>
      <c r="FV69" s="294">
        <v>984.25</v>
      </c>
      <c r="FW69" s="295">
        <v>0</v>
      </c>
      <c r="FX69" s="111">
        <v>396</v>
      </c>
      <c r="FY69" s="286">
        <v>0</v>
      </c>
      <c r="GB69" s="2015">
        <f t="shared" si="0"/>
        <v>0</v>
      </c>
      <c r="GC69" s="2015">
        <v>4400</v>
      </c>
      <c r="GE69" s="2015">
        <f t="shared" si="1"/>
        <v>4400</v>
      </c>
    </row>
    <row r="70" spans="1:187">
      <c r="A70" s="473" t="s">
        <v>25</v>
      </c>
      <c r="B70" s="262">
        <v>65</v>
      </c>
      <c r="C70" s="109" t="s">
        <v>451</v>
      </c>
      <c r="D70" s="309" t="s">
        <v>3</v>
      </c>
      <c r="E70" s="462" t="s">
        <v>222</v>
      </c>
      <c r="F70" s="465" t="s">
        <v>223</v>
      </c>
      <c r="G70" s="367"/>
      <c r="H70" s="275"/>
      <c r="I70" s="275"/>
      <c r="J70" s="312" t="s">
        <v>455</v>
      </c>
      <c r="K70" s="369" t="s">
        <v>456</v>
      </c>
      <c r="L70" s="369">
        <v>100001</v>
      </c>
      <c r="M70" s="283" t="s">
        <v>470</v>
      </c>
      <c r="N70" s="370">
        <v>1</v>
      </c>
      <c r="O70" s="265" t="s">
        <v>458</v>
      </c>
      <c r="P70" s="371"/>
      <c r="Q70" s="372"/>
      <c r="R70" s="275"/>
      <c r="S70" s="301"/>
      <c r="T70" s="265" t="s">
        <v>461</v>
      </c>
      <c r="U70" s="474" t="s">
        <v>277</v>
      </c>
      <c r="V70" s="268" t="s">
        <v>553</v>
      </c>
      <c r="W70" s="367"/>
      <c r="X70" s="269" t="s">
        <v>97</v>
      </c>
      <c r="Y70" s="461" t="s">
        <v>301</v>
      </c>
      <c r="Z70" s="367"/>
      <c r="AA70" s="367"/>
      <c r="AB70" s="467">
        <v>45628</v>
      </c>
      <c r="AC70" s="367"/>
      <c r="AD70" s="367"/>
      <c r="AE70" s="367" t="s">
        <v>496</v>
      </c>
      <c r="AF70" s="275" t="s">
        <v>644</v>
      </c>
      <c r="AG70" s="367"/>
      <c r="AH70" s="367"/>
      <c r="AI70" s="367"/>
      <c r="AJ70" s="367"/>
      <c r="AK70" s="367"/>
      <c r="AL70" s="367"/>
      <c r="AM70" s="367"/>
      <c r="AN70" s="367"/>
      <c r="AO70" s="368" t="s">
        <v>467</v>
      </c>
      <c r="AP70" s="278" t="s">
        <v>595</v>
      </c>
      <c r="AQ70" s="368" t="s">
        <v>467</v>
      </c>
      <c r="AR70" s="472">
        <v>3500</v>
      </c>
      <c r="AS70" s="283">
        <v>27</v>
      </c>
      <c r="AT70" s="284">
        <v>3</v>
      </c>
      <c r="AU70" s="284">
        <v>0</v>
      </c>
      <c r="AV70" s="283"/>
      <c r="AW70" s="283"/>
      <c r="AX70" s="283"/>
      <c r="AY70" s="283"/>
      <c r="AZ70" s="283"/>
      <c r="BA70" s="285"/>
      <c r="BB70" s="284"/>
      <c r="BC70" s="284"/>
      <c r="BD70" s="284"/>
      <c r="BE70" s="284"/>
      <c r="BF70" s="285"/>
      <c r="BG70" s="284"/>
      <c r="BH70" s="284"/>
      <c r="BI70" s="276">
        <v>0</v>
      </c>
      <c r="BJ70" s="284"/>
      <c r="BK70" s="286">
        <v>0</v>
      </c>
      <c r="BL70" s="286">
        <v>0</v>
      </c>
      <c r="BM70" s="276">
        <v>0</v>
      </c>
      <c r="BN70" s="286">
        <v>0</v>
      </c>
      <c r="BO70" s="276">
        <v>0</v>
      </c>
      <c r="BP70" s="287">
        <v>216</v>
      </c>
      <c r="BQ70" s="286">
        <v>3150</v>
      </c>
      <c r="BR70" s="286">
        <v>0</v>
      </c>
      <c r="BS70" s="288">
        <v>350</v>
      </c>
      <c r="BT70" s="278"/>
      <c r="BU70" s="286">
        <v>0</v>
      </c>
      <c r="BV70" s="286">
        <v>0</v>
      </c>
      <c r="BW70" s="286">
        <v>0</v>
      </c>
      <c r="BX70" s="367"/>
      <c r="BY70" s="286"/>
      <c r="BZ70" s="286"/>
      <c r="CA70" s="367"/>
      <c r="CB70" s="286">
        <v>0</v>
      </c>
      <c r="CC70" s="286">
        <v>0</v>
      </c>
      <c r="CD70" s="286">
        <v>0</v>
      </c>
      <c r="CE70" s="286"/>
      <c r="CF70" s="286">
        <v>0</v>
      </c>
      <c r="CG70" s="286"/>
      <c r="CH70" s="286">
        <v>0</v>
      </c>
      <c r="CI70" s="367"/>
      <c r="CJ70" s="367"/>
      <c r="CK70" s="367"/>
      <c r="CL70" s="367"/>
      <c r="CM70" s="367"/>
      <c r="CN70" s="367"/>
      <c r="CO70" s="286">
        <v>0</v>
      </c>
      <c r="CP70" s="286"/>
      <c r="CQ70" s="286"/>
      <c r="CR70" s="286"/>
      <c r="CS70" s="286"/>
      <c r="CT70" s="286"/>
      <c r="CU70" s="286"/>
      <c r="CV70" s="286">
        <v>0</v>
      </c>
      <c r="CW70" s="367"/>
      <c r="CX70" s="367"/>
      <c r="CY70" s="367"/>
      <c r="CZ70" s="367"/>
      <c r="DA70" s="367"/>
      <c r="DB70" s="367"/>
      <c r="DC70" s="367"/>
      <c r="DD70" s="286"/>
      <c r="DE70" s="286"/>
      <c r="DF70" s="286"/>
      <c r="DG70" s="286"/>
      <c r="DH70" s="367"/>
      <c r="DI70" s="367"/>
      <c r="DJ70" s="286"/>
      <c r="DK70" s="286"/>
      <c r="DL70" s="286"/>
      <c r="DM70" s="367"/>
      <c r="DN70" s="367"/>
      <c r="DO70" s="367"/>
      <c r="DP70" s="367"/>
      <c r="DQ70" s="367"/>
      <c r="DR70" s="367"/>
      <c r="DS70" s="367"/>
      <c r="DT70" s="367"/>
      <c r="DU70" s="367"/>
      <c r="DV70" s="367"/>
      <c r="DW70" s="367"/>
      <c r="DX70" s="367"/>
      <c r="DY70" s="286"/>
      <c r="DZ70" s="367"/>
      <c r="EA70" s="367"/>
      <c r="EB70" s="367"/>
      <c r="EC70" s="367"/>
      <c r="ED70" s="367"/>
      <c r="EE70" s="367"/>
      <c r="EF70" s="367"/>
      <c r="EG70" s="367"/>
      <c r="EH70" s="367"/>
      <c r="EI70" s="367"/>
      <c r="EJ70" s="367"/>
      <c r="EK70" s="367"/>
      <c r="EL70" s="290">
        <v>3500</v>
      </c>
      <c r="EM70" s="290">
        <v>3500</v>
      </c>
      <c r="EN70" s="291">
        <v>350</v>
      </c>
      <c r="EO70" s="291">
        <v>0</v>
      </c>
      <c r="EP70" s="291">
        <v>47.95</v>
      </c>
      <c r="EQ70" s="291">
        <v>0</v>
      </c>
      <c r="ER70" s="291">
        <v>0</v>
      </c>
      <c r="ES70" s="286">
        <v>0</v>
      </c>
      <c r="ET70" s="278">
        <v>81.2</v>
      </c>
      <c r="EU70" s="286">
        <v>0</v>
      </c>
      <c r="EV70" s="286">
        <v>0</v>
      </c>
      <c r="EW70" s="286"/>
      <c r="EX70" s="286"/>
      <c r="EY70" s="286"/>
      <c r="EZ70" s="292">
        <v>0</v>
      </c>
      <c r="FA70" s="278">
        <v>0</v>
      </c>
      <c r="FB70" s="278">
        <v>0</v>
      </c>
      <c r="FC70" s="292">
        <v>1400</v>
      </c>
      <c r="FD70" s="292"/>
      <c r="FE70" s="367"/>
      <c r="FF70" s="367"/>
      <c r="FG70" s="367"/>
      <c r="FH70" s="292">
        <v>0</v>
      </c>
      <c r="FI70" s="286"/>
      <c r="FJ70" s="286"/>
      <c r="FK70" s="276"/>
      <c r="FL70" s="367"/>
      <c r="FM70" s="286"/>
      <c r="FN70" s="286">
        <v>0</v>
      </c>
      <c r="FO70" s="286">
        <v>0</v>
      </c>
      <c r="FP70" s="286"/>
      <c r="FQ70" s="286">
        <v>1879.15</v>
      </c>
      <c r="FR70" s="293">
        <v>1620.85</v>
      </c>
      <c r="FS70">
        <v>1620.85</v>
      </c>
      <c r="FT70" s="293"/>
      <c r="FU70" s="294">
        <v>1620.85</v>
      </c>
      <c r="FV70" s="294">
        <v>984.25</v>
      </c>
      <c r="FW70" s="295">
        <v>0</v>
      </c>
      <c r="FX70" s="111">
        <v>315</v>
      </c>
      <c r="FY70" s="286">
        <v>0</v>
      </c>
      <c r="GB70" s="2015">
        <f t="shared" si="0"/>
        <v>0</v>
      </c>
      <c r="GC70" s="2015">
        <v>3500</v>
      </c>
      <c r="GE70" s="2015">
        <f t="shared" si="1"/>
        <v>3500</v>
      </c>
    </row>
    <row r="71" spans="1:187">
      <c r="A71" s="473" t="s">
        <v>25</v>
      </c>
      <c r="B71" s="262">
        <v>66</v>
      </c>
      <c r="C71" s="109" t="s">
        <v>451</v>
      </c>
      <c r="D71" s="309" t="s">
        <v>3</v>
      </c>
      <c r="E71" s="462" t="s">
        <v>214</v>
      </c>
      <c r="F71" s="465" t="s">
        <v>215</v>
      </c>
      <c r="G71" s="367"/>
      <c r="H71" s="275"/>
      <c r="I71" s="275"/>
      <c r="J71" s="312" t="s">
        <v>455</v>
      </c>
      <c r="K71" s="369" t="s">
        <v>456</v>
      </c>
      <c r="L71" s="369">
        <v>100001</v>
      </c>
      <c r="M71" s="283" t="s">
        <v>470</v>
      </c>
      <c r="N71" s="370">
        <v>1</v>
      </c>
      <c r="O71" s="265" t="s">
        <v>458</v>
      </c>
      <c r="P71" s="371"/>
      <c r="Q71" s="372"/>
      <c r="R71" s="275"/>
      <c r="S71" s="301"/>
      <c r="T71" s="265" t="s">
        <v>461</v>
      </c>
      <c r="U71" s="265" t="s">
        <v>273</v>
      </c>
      <c r="V71" s="268" t="s">
        <v>553</v>
      </c>
      <c r="W71" s="367"/>
      <c r="X71" s="269" t="s">
        <v>292</v>
      </c>
      <c r="Y71" s="461" t="s">
        <v>297</v>
      </c>
      <c r="Z71" s="367"/>
      <c r="AA71" s="367"/>
      <c r="AB71" s="475">
        <v>45631</v>
      </c>
      <c r="AC71" s="367"/>
      <c r="AD71" s="367"/>
      <c r="AE71" s="367" t="s">
        <v>464</v>
      </c>
      <c r="AF71" s="275" t="s">
        <v>645</v>
      </c>
      <c r="AG71" s="367"/>
      <c r="AH71" s="367"/>
      <c r="AI71" s="367"/>
      <c r="AJ71" s="367"/>
      <c r="AK71" s="367"/>
      <c r="AL71" s="367"/>
      <c r="AM71" s="367"/>
      <c r="AN71" s="367"/>
      <c r="AO71" s="368" t="s">
        <v>467</v>
      </c>
      <c r="AP71" s="278" t="s">
        <v>595</v>
      </c>
      <c r="AQ71" s="368" t="s">
        <v>466</v>
      </c>
      <c r="AR71" s="472">
        <v>4000</v>
      </c>
      <c r="AS71" s="283">
        <v>30</v>
      </c>
      <c r="AT71" s="284">
        <v>0</v>
      </c>
      <c r="AU71" s="284">
        <v>0</v>
      </c>
      <c r="AV71" s="283"/>
      <c r="AW71" s="283"/>
      <c r="AX71" s="283"/>
      <c r="AY71" s="283"/>
      <c r="AZ71" s="283"/>
      <c r="BA71" s="285"/>
      <c r="BB71" s="284"/>
      <c r="BC71" s="284"/>
      <c r="BD71" s="284"/>
      <c r="BE71" s="284"/>
      <c r="BF71" s="285"/>
      <c r="BG71" s="284"/>
      <c r="BH71" s="284"/>
      <c r="BI71" s="276">
        <v>0</v>
      </c>
      <c r="BJ71" s="284"/>
      <c r="BK71" s="286">
        <v>0</v>
      </c>
      <c r="BL71" s="286">
        <v>0</v>
      </c>
      <c r="BM71" s="276">
        <v>0</v>
      </c>
      <c r="BN71" s="286">
        <v>0</v>
      </c>
      <c r="BO71" s="276">
        <v>0</v>
      </c>
      <c r="BP71" s="287">
        <v>240</v>
      </c>
      <c r="BQ71" s="286">
        <v>4000.0000000000005</v>
      </c>
      <c r="BR71" s="286">
        <v>113</v>
      </c>
      <c r="BS71" s="288">
        <v>0</v>
      </c>
      <c r="BT71" s="278"/>
      <c r="BU71" s="286">
        <v>0</v>
      </c>
      <c r="BV71" s="286">
        <v>0</v>
      </c>
      <c r="BW71" s="286">
        <v>0</v>
      </c>
      <c r="BX71" s="367"/>
      <c r="BY71" s="286"/>
      <c r="BZ71" s="286"/>
      <c r="CA71" s="367"/>
      <c r="CB71" s="286">
        <v>0</v>
      </c>
      <c r="CC71" s="286">
        <v>0</v>
      </c>
      <c r="CD71" s="286">
        <v>0</v>
      </c>
      <c r="CE71" s="286"/>
      <c r="CF71" s="286">
        <v>0</v>
      </c>
      <c r="CG71" s="286"/>
      <c r="CH71" s="286">
        <v>108</v>
      </c>
      <c r="CI71" s="367"/>
      <c r="CJ71" s="367"/>
      <c r="CK71" s="367"/>
      <c r="CL71" s="367"/>
      <c r="CM71" s="367"/>
      <c r="CN71" s="367"/>
      <c r="CO71" s="286">
        <v>0</v>
      </c>
      <c r="CP71" s="286"/>
      <c r="CQ71" s="286"/>
      <c r="CR71" s="286"/>
      <c r="CS71" s="286"/>
      <c r="CT71" s="286"/>
      <c r="CU71" s="286"/>
      <c r="CV71" s="286">
        <v>0</v>
      </c>
      <c r="CW71" s="367"/>
      <c r="CX71" s="367"/>
      <c r="CY71" s="367"/>
      <c r="CZ71" s="367"/>
      <c r="DA71" s="367"/>
      <c r="DB71" s="367"/>
      <c r="DC71" s="367"/>
      <c r="DD71" s="286"/>
      <c r="DE71" s="286"/>
      <c r="DF71" s="286"/>
      <c r="DG71" s="286"/>
      <c r="DH71" s="367"/>
      <c r="DI71" s="367"/>
      <c r="DJ71" s="286"/>
      <c r="DK71" s="286"/>
      <c r="DL71" s="286"/>
      <c r="DM71" s="367"/>
      <c r="DN71" s="367"/>
      <c r="DO71" s="367"/>
      <c r="DP71" s="367"/>
      <c r="DQ71" s="367"/>
      <c r="DR71" s="367"/>
      <c r="DS71" s="367"/>
      <c r="DT71" s="367"/>
      <c r="DU71" s="367"/>
      <c r="DV71" s="367"/>
      <c r="DW71" s="367"/>
      <c r="DX71" s="367"/>
      <c r="DY71" s="286"/>
      <c r="DZ71" s="367"/>
      <c r="EA71" s="367"/>
      <c r="EB71" s="367"/>
      <c r="EC71" s="367"/>
      <c r="ED71" s="367"/>
      <c r="EE71" s="367"/>
      <c r="EF71" s="367"/>
      <c r="EG71" s="367"/>
      <c r="EH71" s="367"/>
      <c r="EI71" s="367"/>
      <c r="EJ71" s="367"/>
      <c r="EK71" s="367"/>
      <c r="EL71" s="290">
        <v>4221</v>
      </c>
      <c r="EM71" s="290">
        <v>4221</v>
      </c>
      <c r="EN71" s="291">
        <v>422.1</v>
      </c>
      <c r="EO71" s="291">
        <v>65.430000000000007</v>
      </c>
      <c r="EP71" s="291">
        <v>57.83</v>
      </c>
      <c r="EQ71" s="291">
        <v>0</v>
      </c>
      <c r="ER71" s="291">
        <v>0</v>
      </c>
      <c r="ES71" s="286">
        <v>0</v>
      </c>
      <c r="ET71" s="278">
        <v>148.05000000000001</v>
      </c>
      <c r="EU71" s="286">
        <v>0</v>
      </c>
      <c r="EV71" s="286">
        <v>0</v>
      </c>
      <c r="EW71" s="286"/>
      <c r="EX71" s="286"/>
      <c r="EY71" s="286"/>
      <c r="EZ71" s="292">
        <v>0</v>
      </c>
      <c r="FA71" s="278">
        <v>0</v>
      </c>
      <c r="FB71" s="278">
        <v>0</v>
      </c>
      <c r="FC71" s="292">
        <v>1645.2</v>
      </c>
      <c r="FD71" s="292"/>
      <c r="FE71" s="367"/>
      <c r="FF71" s="367"/>
      <c r="FG71" s="367"/>
      <c r="FH71" s="292">
        <v>0</v>
      </c>
      <c r="FI71" s="286"/>
      <c r="FJ71" s="286"/>
      <c r="FK71" s="276"/>
      <c r="FL71" s="367"/>
      <c r="FM71" s="286"/>
      <c r="FN71" s="286">
        <v>108</v>
      </c>
      <c r="FO71" s="286">
        <v>48</v>
      </c>
      <c r="FP71" s="286"/>
      <c r="FQ71" s="286">
        <v>2494.61</v>
      </c>
      <c r="FR71" s="293">
        <v>1726.39</v>
      </c>
      <c r="FS71">
        <v>1726.39</v>
      </c>
      <c r="FT71" s="293"/>
      <c r="FU71" s="294">
        <v>1726.39</v>
      </c>
      <c r="FV71" s="294">
        <v>984.25</v>
      </c>
      <c r="FW71" s="295">
        <v>0</v>
      </c>
      <c r="FX71" s="111">
        <v>379.89</v>
      </c>
      <c r="FY71" s="286">
        <v>0</v>
      </c>
      <c r="GB71" s="2015">
        <f t="shared" ref="GB71:GB73" si="2">+EL71-BZ71-CA71-GC71</f>
        <v>0</v>
      </c>
      <c r="GC71" s="2015">
        <v>4221</v>
      </c>
      <c r="GE71" s="2015">
        <f t="shared" ref="GE71:GE73" si="3">+GC71+DF71+CX71+EH71</f>
        <v>4221</v>
      </c>
    </row>
    <row r="72" spans="1:187">
      <c r="A72" s="473" t="s">
        <v>25</v>
      </c>
      <c r="B72" s="262">
        <v>67</v>
      </c>
      <c r="C72" s="109" t="s">
        <v>451</v>
      </c>
      <c r="D72" s="476" t="s">
        <v>3</v>
      </c>
      <c r="E72" s="477" t="s">
        <v>830</v>
      </c>
      <c r="F72" s="478" t="s">
        <v>833</v>
      </c>
      <c r="G72" s="479">
        <v>35479</v>
      </c>
      <c r="H72" s="478"/>
      <c r="I72" s="478"/>
      <c r="J72" s="312" t="s">
        <v>455</v>
      </c>
      <c r="K72" s="369" t="s">
        <v>456</v>
      </c>
      <c r="L72" s="369">
        <v>100001</v>
      </c>
      <c r="M72" s="283" t="s">
        <v>470</v>
      </c>
      <c r="N72" s="370">
        <v>1</v>
      </c>
      <c r="O72" s="265" t="s">
        <v>458</v>
      </c>
      <c r="P72" s="478"/>
      <c r="Q72" s="480"/>
      <c r="R72" s="478"/>
      <c r="S72" s="481"/>
      <c r="T72" s="265" t="s">
        <v>461</v>
      </c>
      <c r="U72" s="478" t="s">
        <v>912</v>
      </c>
      <c r="V72" s="268" t="s">
        <v>553</v>
      </c>
      <c r="W72" s="482"/>
      <c r="X72" s="483" t="s">
        <v>78</v>
      </c>
      <c r="Y72" s="484" t="s">
        <v>913</v>
      </c>
      <c r="Z72" s="478"/>
      <c r="AA72" s="478"/>
      <c r="AB72" s="485">
        <v>45658</v>
      </c>
      <c r="AC72" s="486"/>
      <c r="AD72" s="478"/>
      <c r="AE72" s="487" t="s">
        <v>496</v>
      </c>
      <c r="AF72" s="488" t="s">
        <v>914</v>
      </c>
      <c r="AG72" s="478"/>
      <c r="AH72" s="478"/>
      <c r="AI72" s="478"/>
      <c r="AJ72" s="478"/>
      <c r="AK72" s="478"/>
      <c r="AL72" s="478"/>
      <c r="AM72" s="478"/>
      <c r="AN72" s="478"/>
      <c r="AO72" s="489" t="s">
        <v>467</v>
      </c>
      <c r="AP72" s="481" t="s">
        <v>594</v>
      </c>
      <c r="AQ72" s="481" t="s">
        <v>467</v>
      </c>
      <c r="AR72" s="472">
        <v>2400</v>
      </c>
      <c r="AS72" s="283">
        <v>30</v>
      </c>
      <c r="AT72" s="284">
        <v>0</v>
      </c>
      <c r="AU72" s="284">
        <v>0</v>
      </c>
      <c r="AV72" s="283"/>
      <c r="AW72" s="283"/>
      <c r="AX72" s="283"/>
      <c r="AY72" s="283"/>
      <c r="AZ72" s="283"/>
      <c r="BA72" s="285"/>
      <c r="BB72" s="284"/>
      <c r="BC72" s="284"/>
      <c r="BD72" s="284"/>
      <c r="BE72" s="284"/>
      <c r="BF72" s="285"/>
      <c r="BG72" s="284"/>
      <c r="BH72" s="284"/>
      <c r="BI72" s="276">
        <v>0</v>
      </c>
      <c r="BJ72" s="284"/>
      <c r="BK72" s="286">
        <v>0</v>
      </c>
      <c r="BL72" s="286">
        <v>0</v>
      </c>
      <c r="BM72" s="276">
        <v>0</v>
      </c>
      <c r="BN72" s="286">
        <v>0</v>
      </c>
      <c r="BO72" s="276">
        <v>0</v>
      </c>
      <c r="BP72" s="287">
        <v>240</v>
      </c>
      <c r="BQ72" s="286">
        <v>2400</v>
      </c>
      <c r="BR72" s="286">
        <v>0</v>
      </c>
      <c r="BS72" s="288">
        <v>0</v>
      </c>
      <c r="BT72" s="278"/>
      <c r="BU72" s="286">
        <v>0</v>
      </c>
      <c r="BV72" s="286">
        <v>0</v>
      </c>
      <c r="BW72" s="286">
        <v>0</v>
      </c>
      <c r="BX72" s="367"/>
      <c r="BY72" s="286"/>
      <c r="BZ72" s="286"/>
      <c r="CA72" s="367"/>
      <c r="CB72" s="286">
        <v>0</v>
      </c>
      <c r="CC72" s="286">
        <v>0</v>
      </c>
      <c r="CD72" s="286">
        <v>0</v>
      </c>
      <c r="CE72" s="286"/>
      <c r="CF72" s="286">
        <v>0</v>
      </c>
      <c r="CG72" s="286"/>
      <c r="CH72" s="286">
        <v>0</v>
      </c>
      <c r="CI72" s="367"/>
      <c r="CJ72" s="367"/>
      <c r="CK72" s="367"/>
      <c r="CL72" s="367"/>
      <c r="CM72" s="367"/>
      <c r="CN72" s="367"/>
      <c r="CO72" s="286">
        <v>0</v>
      </c>
      <c r="CP72" s="286"/>
      <c r="CQ72" s="286"/>
      <c r="CR72" s="286"/>
      <c r="CS72" s="286"/>
      <c r="CT72" s="286"/>
      <c r="CU72" s="286"/>
      <c r="CV72" s="286">
        <v>0</v>
      </c>
      <c r="CW72" s="367"/>
      <c r="CX72" s="367"/>
      <c r="CY72" s="367"/>
      <c r="CZ72" s="367"/>
      <c r="DA72" s="367"/>
      <c r="DB72" s="367"/>
      <c r="DC72" s="367"/>
      <c r="DD72" s="286"/>
      <c r="DE72" s="286"/>
      <c r="DF72" s="286"/>
      <c r="DG72" s="286"/>
      <c r="DH72" s="367"/>
      <c r="DI72" s="367"/>
      <c r="DJ72" s="286"/>
      <c r="DK72" s="286"/>
      <c r="DL72" s="286"/>
      <c r="DM72" s="367"/>
      <c r="DN72" s="367"/>
      <c r="DO72" s="367"/>
      <c r="DP72" s="367"/>
      <c r="DQ72" s="367"/>
      <c r="DR72" s="367"/>
      <c r="DS72" s="367"/>
      <c r="DT72" s="367"/>
      <c r="DU72" s="367"/>
      <c r="DV72" s="367"/>
      <c r="DW72" s="367"/>
      <c r="DX72" s="367"/>
      <c r="DY72" s="286"/>
      <c r="DZ72" s="367"/>
      <c r="EA72" s="367"/>
      <c r="EB72" s="367"/>
      <c r="EC72" s="367"/>
      <c r="ED72" s="367"/>
      <c r="EE72" s="367"/>
      <c r="EF72" s="367"/>
      <c r="EG72" s="367"/>
      <c r="EH72" s="367"/>
      <c r="EI72" s="367"/>
      <c r="EJ72" s="367"/>
      <c r="EK72" s="367"/>
      <c r="EL72" s="290">
        <v>2400</v>
      </c>
      <c r="EM72" s="290">
        <v>2400</v>
      </c>
      <c r="EN72" s="291">
        <v>240</v>
      </c>
      <c r="EO72" s="291">
        <v>0</v>
      </c>
      <c r="EP72" s="291">
        <v>32.880000000000003</v>
      </c>
      <c r="EQ72" s="291">
        <v>0</v>
      </c>
      <c r="ER72" s="291">
        <v>0</v>
      </c>
      <c r="ES72" s="286">
        <v>0</v>
      </c>
      <c r="ET72" s="278"/>
      <c r="EU72" s="286">
        <v>0</v>
      </c>
      <c r="EV72" s="286">
        <v>0</v>
      </c>
      <c r="EW72" s="286"/>
      <c r="EX72" s="286"/>
      <c r="EY72" s="286"/>
      <c r="EZ72" s="292">
        <v>0</v>
      </c>
      <c r="FA72" s="278">
        <v>0</v>
      </c>
      <c r="FB72" s="278">
        <v>0</v>
      </c>
      <c r="FC72" s="292">
        <v>960</v>
      </c>
      <c r="FD72" s="292"/>
      <c r="FE72" s="367"/>
      <c r="FF72" s="367"/>
      <c r="FG72" s="367"/>
      <c r="FH72" s="292">
        <v>0</v>
      </c>
      <c r="FI72" s="286"/>
      <c r="FJ72" s="286"/>
      <c r="FK72" s="276"/>
      <c r="FL72" s="367"/>
      <c r="FM72" s="286"/>
      <c r="FN72" s="286">
        <v>0</v>
      </c>
      <c r="FO72" s="286">
        <v>0</v>
      </c>
      <c r="FP72" s="286"/>
      <c r="FQ72" s="286">
        <v>1232.8800000000001</v>
      </c>
      <c r="FR72" s="293">
        <v>1167.1199999999999</v>
      </c>
      <c r="FS72">
        <v>1167.1199999999999</v>
      </c>
      <c r="FT72" s="293"/>
      <c r="FU72" s="294">
        <v>1167.1199999999999</v>
      </c>
      <c r="FV72" s="294">
        <v>985.25</v>
      </c>
      <c r="FW72" s="295">
        <v>0</v>
      </c>
      <c r="FX72" s="111">
        <v>216</v>
      </c>
      <c r="FY72" s="286">
        <v>0</v>
      </c>
      <c r="GB72" s="2015">
        <f t="shared" si="2"/>
        <v>0</v>
      </c>
      <c r="GC72" s="2015">
        <v>2400</v>
      </c>
      <c r="GE72" s="2015">
        <f t="shared" si="3"/>
        <v>2400</v>
      </c>
    </row>
    <row r="73" spans="1:187">
      <c r="A73" s="473" t="s">
        <v>25</v>
      </c>
      <c r="B73" s="262">
        <v>68</v>
      </c>
      <c r="C73" s="109" t="s">
        <v>451</v>
      </c>
      <c r="D73" s="309" t="s">
        <v>3</v>
      </c>
      <c r="E73" s="462" t="s">
        <v>831</v>
      </c>
      <c r="F73" s="465" t="s">
        <v>834</v>
      </c>
      <c r="G73" s="490" t="s">
        <v>915</v>
      </c>
      <c r="H73" s="491" t="s">
        <v>605</v>
      </c>
      <c r="I73" s="490"/>
      <c r="J73" s="312" t="s">
        <v>455</v>
      </c>
      <c r="K73" s="369" t="s">
        <v>456</v>
      </c>
      <c r="L73" s="369">
        <v>100001</v>
      </c>
      <c r="M73" s="283" t="s">
        <v>470</v>
      </c>
      <c r="N73" s="370">
        <v>1</v>
      </c>
      <c r="O73" s="265" t="s">
        <v>458</v>
      </c>
      <c r="P73" s="371"/>
      <c r="Q73" s="372"/>
      <c r="R73" s="275"/>
      <c r="S73" s="491" t="s">
        <v>605</v>
      </c>
      <c r="T73" s="265" t="s">
        <v>461</v>
      </c>
      <c r="U73" s="491" t="s">
        <v>916</v>
      </c>
      <c r="V73" s="268" t="s">
        <v>553</v>
      </c>
      <c r="W73" s="367"/>
      <c r="X73" s="269" t="s">
        <v>25</v>
      </c>
      <c r="Y73" s="492" t="s">
        <v>917</v>
      </c>
      <c r="Z73" s="367"/>
      <c r="AA73" s="367"/>
      <c r="AB73" s="493">
        <v>45663</v>
      </c>
      <c r="AC73" s="367"/>
      <c r="AD73" s="367"/>
      <c r="AE73" s="413" t="s">
        <v>496</v>
      </c>
      <c r="AF73" s="275"/>
      <c r="AG73" s="367"/>
      <c r="AH73" s="367"/>
      <c r="AI73" s="367"/>
      <c r="AJ73" s="367"/>
      <c r="AK73" s="367"/>
      <c r="AL73" s="367"/>
      <c r="AM73" s="367"/>
      <c r="AN73" s="367"/>
      <c r="AO73" s="368" t="s">
        <v>467</v>
      </c>
      <c r="AP73" s="278" t="s">
        <v>594</v>
      </c>
      <c r="AQ73" s="368" t="s">
        <v>467</v>
      </c>
      <c r="AR73" s="472">
        <v>2000</v>
      </c>
      <c r="AS73" s="283">
        <v>25</v>
      </c>
      <c r="AT73" s="284">
        <v>0</v>
      </c>
      <c r="AU73" s="284">
        <v>0</v>
      </c>
      <c r="AV73" s="283"/>
      <c r="AW73" s="283"/>
      <c r="AX73" s="283"/>
      <c r="AY73" s="283"/>
      <c r="AZ73" s="283"/>
      <c r="BA73" s="285"/>
      <c r="BB73" s="284"/>
      <c r="BC73" s="284"/>
      <c r="BD73" s="284"/>
      <c r="BE73" s="284"/>
      <c r="BF73" s="285"/>
      <c r="BG73" s="284"/>
      <c r="BH73" s="284"/>
      <c r="BI73" s="276">
        <v>0</v>
      </c>
      <c r="BJ73" s="284"/>
      <c r="BK73" s="286">
        <v>0</v>
      </c>
      <c r="BL73" s="286">
        <v>0</v>
      </c>
      <c r="BM73" s="276">
        <v>0</v>
      </c>
      <c r="BN73" s="286">
        <v>0</v>
      </c>
      <c r="BO73" s="276">
        <v>0</v>
      </c>
      <c r="BP73" s="287">
        <v>200</v>
      </c>
      <c r="BQ73" s="286">
        <v>1666.6666666666667</v>
      </c>
      <c r="BR73" s="286">
        <v>0</v>
      </c>
      <c r="BS73" s="288">
        <v>0</v>
      </c>
      <c r="BT73" s="278"/>
      <c r="BU73" s="286">
        <v>0</v>
      </c>
      <c r="BV73" s="286">
        <v>0</v>
      </c>
      <c r="BW73" s="286">
        <v>0</v>
      </c>
      <c r="BX73" s="367"/>
      <c r="BY73" s="286"/>
      <c r="BZ73" s="286"/>
      <c r="CA73" s="367"/>
      <c r="CB73" s="286">
        <v>0</v>
      </c>
      <c r="CC73" s="286">
        <v>0</v>
      </c>
      <c r="CD73" s="286">
        <v>0</v>
      </c>
      <c r="CE73" s="286"/>
      <c r="CF73" s="286">
        <v>0</v>
      </c>
      <c r="CG73" s="286"/>
      <c r="CH73" s="286">
        <v>0</v>
      </c>
      <c r="CI73" s="367"/>
      <c r="CJ73" s="367"/>
      <c r="CK73" s="367"/>
      <c r="CL73" s="367"/>
      <c r="CM73" s="367"/>
      <c r="CN73" s="367"/>
      <c r="CO73" s="286">
        <v>0</v>
      </c>
      <c r="CP73" s="286"/>
      <c r="CQ73" s="286"/>
      <c r="CR73" s="286"/>
      <c r="CS73" s="286"/>
      <c r="CT73" s="286"/>
      <c r="CU73" s="286"/>
      <c r="CV73" s="286">
        <v>0</v>
      </c>
      <c r="CW73" s="367"/>
      <c r="CX73" s="367"/>
      <c r="CY73" s="367"/>
      <c r="CZ73" s="367"/>
      <c r="DA73" s="367"/>
      <c r="DB73" s="367"/>
      <c r="DC73" s="367"/>
      <c r="DD73" s="286"/>
      <c r="DE73" s="286"/>
      <c r="DF73" s="286"/>
      <c r="DG73" s="286"/>
      <c r="DH73" s="367"/>
      <c r="DI73" s="367"/>
      <c r="DJ73" s="286"/>
      <c r="DK73" s="286"/>
      <c r="DL73" s="286"/>
      <c r="DM73" s="367"/>
      <c r="DN73" s="367"/>
      <c r="DO73" s="367"/>
      <c r="DP73" s="367"/>
      <c r="DQ73" s="367"/>
      <c r="DR73" s="367"/>
      <c r="DS73" s="367"/>
      <c r="DT73" s="367"/>
      <c r="DU73" s="367"/>
      <c r="DV73" s="367"/>
      <c r="DW73" s="367"/>
      <c r="DX73" s="367"/>
      <c r="DY73" s="286"/>
      <c r="DZ73" s="367"/>
      <c r="EA73" s="367"/>
      <c r="EB73" s="367"/>
      <c r="EC73" s="367"/>
      <c r="ED73" s="367"/>
      <c r="EE73" s="367"/>
      <c r="EF73" s="367"/>
      <c r="EG73" s="367"/>
      <c r="EH73" s="367"/>
      <c r="EI73" s="367"/>
      <c r="EJ73" s="367"/>
      <c r="EK73" s="367"/>
      <c r="EL73" s="290">
        <v>1666.6666666666667</v>
      </c>
      <c r="EM73" s="290">
        <v>1666.6666666666667</v>
      </c>
      <c r="EN73" s="291">
        <v>166.67</v>
      </c>
      <c r="EO73" s="291">
        <v>0</v>
      </c>
      <c r="EP73" s="291">
        <v>22.83</v>
      </c>
      <c r="EQ73" s="291">
        <v>0</v>
      </c>
      <c r="ER73" s="291">
        <v>0</v>
      </c>
      <c r="ES73" s="286">
        <v>0</v>
      </c>
      <c r="ET73" s="278"/>
      <c r="EU73" s="286">
        <v>0</v>
      </c>
      <c r="EV73" s="286">
        <v>0</v>
      </c>
      <c r="EW73" s="286"/>
      <c r="EX73" s="286"/>
      <c r="EY73" s="286"/>
      <c r="EZ73" s="292">
        <v>0</v>
      </c>
      <c r="FA73" s="278">
        <v>0</v>
      </c>
      <c r="FB73" s="278">
        <v>0</v>
      </c>
      <c r="FC73" s="292">
        <v>666.66666666666674</v>
      </c>
      <c r="FD73" s="292"/>
      <c r="FE73" s="367"/>
      <c r="FF73" s="367"/>
      <c r="FG73" s="367"/>
      <c r="FH73" s="292">
        <v>0</v>
      </c>
      <c r="FI73" s="286"/>
      <c r="FJ73" s="286"/>
      <c r="FK73" s="276"/>
      <c r="FL73" s="367"/>
      <c r="FM73" s="286"/>
      <c r="FN73" s="286">
        <v>0</v>
      </c>
      <c r="FO73" s="286">
        <v>0</v>
      </c>
      <c r="FP73" s="286"/>
      <c r="FQ73" s="286">
        <v>856.17</v>
      </c>
      <c r="FR73" s="293">
        <v>810.5</v>
      </c>
      <c r="FS73">
        <v>810.5</v>
      </c>
      <c r="FT73" s="293"/>
      <c r="FU73" s="294">
        <v>810.5</v>
      </c>
      <c r="FV73" s="294">
        <v>986.25</v>
      </c>
      <c r="FW73" s="295">
        <v>0</v>
      </c>
      <c r="FX73" s="111">
        <v>150</v>
      </c>
      <c r="FY73" s="286">
        <v>0</v>
      </c>
      <c r="GB73" s="2015">
        <f t="shared" si="2"/>
        <v>-3.3333333333303017E-3</v>
      </c>
      <c r="GC73" s="2015">
        <v>1666.67</v>
      </c>
      <c r="GE73" s="2015">
        <f t="shared" si="3"/>
        <v>1666.67</v>
      </c>
    </row>
    <row r="74" spans="1:187" ht="15.75" thickBot="1">
      <c r="A74" s="91"/>
      <c r="Y74" s="82"/>
      <c r="AB74" s="82"/>
      <c r="AD74" s="118"/>
      <c r="AK74" s="90">
        <f t="shared" ref="AK74:AQ74" si="4">SUM(AK6:AK71)</f>
        <v>200</v>
      </c>
      <c r="AL74" s="90">
        <f t="shared" si="4"/>
        <v>380</v>
      </c>
      <c r="AM74" s="90">
        <f t="shared" si="4"/>
        <v>0</v>
      </c>
      <c r="AN74" s="90">
        <f t="shared" si="4"/>
        <v>0</v>
      </c>
      <c r="AO74" s="90">
        <f t="shared" si="4"/>
        <v>0</v>
      </c>
      <c r="AP74" s="90">
        <f t="shared" si="4"/>
        <v>0</v>
      </c>
      <c r="AQ74" s="90">
        <f t="shared" si="4"/>
        <v>0</v>
      </c>
      <c r="AR74" s="90">
        <f>SUM(AR6:AR73)</f>
        <v>575685.7864448895</v>
      </c>
      <c r="AS74" s="90">
        <f t="shared" ref="AS74:DD74" si="5">SUM(AS6:AS73)</f>
        <v>1908</v>
      </c>
      <c r="AT74" s="90">
        <f t="shared" si="5"/>
        <v>6</v>
      </c>
      <c r="AU74" s="90">
        <f t="shared" si="5"/>
        <v>100</v>
      </c>
      <c r="AV74" s="90">
        <f t="shared" si="5"/>
        <v>0</v>
      </c>
      <c r="AW74" s="90">
        <f t="shared" si="5"/>
        <v>0</v>
      </c>
      <c r="AX74" s="90">
        <f t="shared" si="5"/>
        <v>0</v>
      </c>
      <c r="AY74" s="90">
        <f t="shared" si="5"/>
        <v>21</v>
      </c>
      <c r="AZ74" s="90">
        <f t="shared" si="5"/>
        <v>0</v>
      </c>
      <c r="BA74" s="90">
        <f t="shared" si="5"/>
        <v>0</v>
      </c>
      <c r="BB74" s="90">
        <f t="shared" si="5"/>
        <v>0</v>
      </c>
      <c r="BC74" s="90">
        <f t="shared" si="5"/>
        <v>0</v>
      </c>
      <c r="BD74" s="90">
        <f t="shared" si="5"/>
        <v>0</v>
      </c>
      <c r="BE74" s="90">
        <f t="shared" si="5"/>
        <v>0</v>
      </c>
      <c r="BF74" s="90">
        <f t="shared" si="5"/>
        <v>0</v>
      </c>
      <c r="BG74" s="90">
        <f t="shared" si="5"/>
        <v>0</v>
      </c>
      <c r="BH74" s="90">
        <f t="shared" si="5"/>
        <v>0</v>
      </c>
      <c r="BI74" s="90">
        <f t="shared" si="5"/>
        <v>82.5</v>
      </c>
      <c r="BJ74" s="90">
        <f t="shared" si="5"/>
        <v>0</v>
      </c>
      <c r="BK74" s="90">
        <f t="shared" si="5"/>
        <v>6</v>
      </c>
      <c r="BL74" s="90">
        <f t="shared" si="5"/>
        <v>17</v>
      </c>
      <c r="BM74" s="90">
        <f t="shared" si="5"/>
        <v>112.5</v>
      </c>
      <c r="BN74" s="90">
        <f t="shared" si="5"/>
        <v>0</v>
      </c>
      <c r="BO74" s="90">
        <f t="shared" si="5"/>
        <v>10.816666666666666</v>
      </c>
      <c r="BP74" s="90">
        <f t="shared" si="5"/>
        <v>15264</v>
      </c>
      <c r="BQ74" s="90">
        <f t="shared" si="5"/>
        <v>556061.7864448895</v>
      </c>
      <c r="BR74" s="90">
        <f t="shared" si="5"/>
        <v>4068</v>
      </c>
      <c r="BS74" s="90">
        <f t="shared" si="5"/>
        <v>606.66666666666674</v>
      </c>
      <c r="BT74" s="90">
        <f t="shared" si="5"/>
        <v>17843.61</v>
      </c>
      <c r="BU74" s="90">
        <f t="shared" si="5"/>
        <v>0</v>
      </c>
      <c r="BV74" s="90">
        <f t="shared" si="5"/>
        <v>0</v>
      </c>
      <c r="BW74" s="90">
        <f t="shared" si="5"/>
        <v>0</v>
      </c>
      <c r="BX74" s="90">
        <f t="shared" si="5"/>
        <v>380</v>
      </c>
      <c r="BY74" s="90">
        <f t="shared" si="5"/>
        <v>0</v>
      </c>
      <c r="BZ74" s="90">
        <f t="shared" si="5"/>
        <v>1823.8540833333332</v>
      </c>
      <c r="CA74" s="90">
        <f t="shared" si="5"/>
        <v>0</v>
      </c>
      <c r="CB74" s="90">
        <f t="shared" si="5"/>
        <v>0</v>
      </c>
      <c r="CC74" s="90">
        <f t="shared" si="5"/>
        <v>0</v>
      </c>
      <c r="CD74" s="90">
        <f t="shared" si="5"/>
        <v>2830.3374999999996</v>
      </c>
      <c r="CE74" s="90">
        <f t="shared" si="5"/>
        <v>0</v>
      </c>
      <c r="CF74" s="90">
        <f t="shared" si="5"/>
        <v>0</v>
      </c>
      <c r="CG74" s="90">
        <f t="shared" si="5"/>
        <v>0</v>
      </c>
      <c r="CH74" s="90">
        <f t="shared" si="5"/>
        <v>270</v>
      </c>
      <c r="CI74" s="90">
        <f t="shared" si="5"/>
        <v>0</v>
      </c>
      <c r="CJ74" s="90">
        <f t="shared" si="5"/>
        <v>0</v>
      </c>
      <c r="CK74" s="90">
        <f t="shared" si="5"/>
        <v>0</v>
      </c>
      <c r="CL74" s="90">
        <f t="shared" si="5"/>
        <v>0</v>
      </c>
      <c r="CM74" s="90">
        <f t="shared" si="5"/>
        <v>0</v>
      </c>
      <c r="CN74" s="90">
        <f t="shared" si="5"/>
        <v>0</v>
      </c>
      <c r="CO74" s="90">
        <f t="shared" si="5"/>
        <v>3562.4514583333339</v>
      </c>
      <c r="CP74" s="90">
        <f t="shared" si="5"/>
        <v>0</v>
      </c>
      <c r="CQ74" s="90">
        <f t="shared" si="5"/>
        <v>0</v>
      </c>
      <c r="CR74" s="90">
        <f t="shared" si="5"/>
        <v>0</v>
      </c>
      <c r="CS74" s="90">
        <f t="shared" si="5"/>
        <v>0</v>
      </c>
      <c r="CT74" s="90">
        <f t="shared" si="5"/>
        <v>0</v>
      </c>
      <c r="CU74" s="90">
        <f t="shared" si="5"/>
        <v>0</v>
      </c>
      <c r="CV74" s="90">
        <f t="shared" si="5"/>
        <v>200</v>
      </c>
      <c r="CW74" s="90">
        <f t="shared" si="5"/>
        <v>0</v>
      </c>
      <c r="CX74" s="90">
        <f t="shared" si="5"/>
        <v>47445.964407481588</v>
      </c>
      <c r="CY74" s="90">
        <f t="shared" si="5"/>
        <v>3475.0349250546169</v>
      </c>
      <c r="CZ74" s="90">
        <f t="shared" si="5"/>
        <v>0</v>
      </c>
      <c r="DA74" s="90">
        <f t="shared" si="5"/>
        <v>0</v>
      </c>
      <c r="DB74" s="90">
        <f t="shared" si="5"/>
        <v>0</v>
      </c>
      <c r="DC74" s="90">
        <f t="shared" si="5"/>
        <v>0</v>
      </c>
      <c r="DD74" s="90">
        <f t="shared" si="5"/>
        <v>0</v>
      </c>
      <c r="DE74" s="90">
        <f t="shared" ref="DE74:FP74" si="6">SUM(DE6:DE73)</f>
        <v>0</v>
      </c>
      <c r="DF74" s="90">
        <f t="shared" si="6"/>
        <v>0</v>
      </c>
      <c r="DG74" s="90">
        <f t="shared" si="6"/>
        <v>0</v>
      </c>
      <c r="DH74" s="90">
        <f t="shared" si="6"/>
        <v>0</v>
      </c>
      <c r="DI74" s="90">
        <f t="shared" si="6"/>
        <v>0</v>
      </c>
      <c r="DJ74" s="90">
        <f t="shared" si="6"/>
        <v>0</v>
      </c>
      <c r="DK74" s="90">
        <f t="shared" si="6"/>
        <v>0</v>
      </c>
      <c r="DL74" s="90">
        <f t="shared" si="6"/>
        <v>0</v>
      </c>
      <c r="DM74" s="90">
        <f t="shared" si="6"/>
        <v>0</v>
      </c>
      <c r="DN74" s="90">
        <f t="shared" si="6"/>
        <v>0</v>
      </c>
      <c r="DO74" s="90">
        <f t="shared" si="6"/>
        <v>0</v>
      </c>
      <c r="DP74" s="90">
        <f t="shared" si="6"/>
        <v>0</v>
      </c>
      <c r="DQ74" s="90">
        <f t="shared" si="6"/>
        <v>0</v>
      </c>
      <c r="DR74" s="90">
        <f t="shared" si="6"/>
        <v>0</v>
      </c>
      <c r="DS74" s="90">
        <f t="shared" si="6"/>
        <v>0</v>
      </c>
      <c r="DT74" s="90">
        <f t="shared" si="6"/>
        <v>0</v>
      </c>
      <c r="DU74" s="90">
        <f t="shared" si="6"/>
        <v>0</v>
      </c>
      <c r="DV74" s="90">
        <f t="shared" si="6"/>
        <v>0</v>
      </c>
      <c r="DW74" s="90">
        <f t="shared" si="6"/>
        <v>27676.812571030921</v>
      </c>
      <c r="DX74" s="90">
        <f t="shared" si="6"/>
        <v>0</v>
      </c>
      <c r="DY74" s="90">
        <f t="shared" si="6"/>
        <v>0</v>
      </c>
      <c r="DZ74" s="90">
        <f t="shared" si="6"/>
        <v>0</v>
      </c>
      <c r="EA74" s="90">
        <f t="shared" si="6"/>
        <v>0</v>
      </c>
      <c r="EB74" s="90">
        <f t="shared" si="6"/>
        <v>0</v>
      </c>
      <c r="EC74" s="90">
        <f t="shared" si="6"/>
        <v>0</v>
      </c>
      <c r="ED74" s="90">
        <f t="shared" si="6"/>
        <v>0</v>
      </c>
      <c r="EE74" s="90">
        <f t="shared" si="6"/>
        <v>0</v>
      </c>
      <c r="EF74" s="90">
        <f t="shared" si="6"/>
        <v>0</v>
      </c>
      <c r="EG74" s="90">
        <f t="shared" si="6"/>
        <v>0</v>
      </c>
      <c r="EH74" s="90">
        <f t="shared" si="6"/>
        <v>0</v>
      </c>
      <c r="EI74" s="90">
        <f t="shared" si="6"/>
        <v>0</v>
      </c>
      <c r="EJ74" s="90">
        <f t="shared" si="6"/>
        <v>0</v>
      </c>
      <c r="EK74" s="90">
        <f t="shared" si="6"/>
        <v>0</v>
      </c>
      <c r="EL74" s="90">
        <f t="shared" si="6"/>
        <v>587349.71615322283</v>
      </c>
      <c r="EM74" s="90">
        <f t="shared" si="6"/>
        <v>666244.51805678976</v>
      </c>
      <c r="EN74" s="90">
        <f t="shared" si="6"/>
        <v>57971.830000000016</v>
      </c>
      <c r="EO74" s="90">
        <f t="shared" si="6"/>
        <v>3299.3399999999988</v>
      </c>
      <c r="EP74" s="90">
        <f t="shared" si="6"/>
        <v>4671.87</v>
      </c>
      <c r="EQ74" s="90">
        <f t="shared" si="6"/>
        <v>0</v>
      </c>
      <c r="ER74" s="90">
        <f t="shared" si="6"/>
        <v>0</v>
      </c>
      <c r="ES74" s="90">
        <f t="shared" si="6"/>
        <v>992.1099999999999</v>
      </c>
      <c r="ET74" s="90">
        <f t="shared" si="6"/>
        <v>116543.77270000005</v>
      </c>
      <c r="EU74" s="90">
        <f t="shared" si="6"/>
        <v>96.99</v>
      </c>
      <c r="EV74" s="90">
        <f t="shared" si="6"/>
        <v>0</v>
      </c>
      <c r="EW74" s="90">
        <f t="shared" si="6"/>
        <v>0</v>
      </c>
      <c r="EX74" s="90">
        <f t="shared" si="6"/>
        <v>0</v>
      </c>
      <c r="EY74" s="90">
        <f t="shared" si="6"/>
        <v>0</v>
      </c>
      <c r="EZ74" s="90">
        <f t="shared" si="6"/>
        <v>4384.34</v>
      </c>
      <c r="FA74" s="90">
        <f t="shared" si="6"/>
        <v>1508.0299999999995</v>
      </c>
      <c r="FB74" s="90">
        <f t="shared" si="6"/>
        <v>987.47</v>
      </c>
      <c r="FC74" s="90">
        <f>SUM(FC6:FC73)</f>
        <v>290503.42911399476</v>
      </c>
      <c r="FD74" s="90">
        <f t="shared" si="6"/>
        <v>5</v>
      </c>
      <c r="FE74" s="90">
        <f t="shared" si="6"/>
        <v>0</v>
      </c>
      <c r="FF74" s="90">
        <f t="shared" si="6"/>
        <v>0</v>
      </c>
      <c r="FG74" s="90">
        <f t="shared" si="6"/>
        <v>0</v>
      </c>
      <c r="FH74" s="90">
        <f t="shared" si="6"/>
        <v>2855</v>
      </c>
      <c r="FI74" s="90">
        <f t="shared" si="6"/>
        <v>0</v>
      </c>
      <c r="FJ74" s="90">
        <f t="shared" si="6"/>
        <v>0</v>
      </c>
      <c r="FK74" s="90">
        <f t="shared" si="6"/>
        <v>0</v>
      </c>
      <c r="FL74" s="90">
        <f t="shared" si="6"/>
        <v>0</v>
      </c>
      <c r="FM74" s="90">
        <f t="shared" si="6"/>
        <v>0</v>
      </c>
      <c r="FN74" s="90">
        <f t="shared" si="6"/>
        <v>270</v>
      </c>
      <c r="FO74" s="90">
        <f t="shared" si="6"/>
        <v>120</v>
      </c>
      <c r="FP74" s="90">
        <f t="shared" si="6"/>
        <v>0</v>
      </c>
      <c r="FQ74" s="90">
        <f t="shared" ref="FQ74:FY74" si="7">SUM(FQ6:FQ73)</f>
        <v>484209.19</v>
      </c>
      <c r="FR74" s="90">
        <f t="shared" si="7"/>
        <v>182035.33000000007</v>
      </c>
      <c r="FT74" s="90">
        <f t="shared" si="7"/>
        <v>19275.847639484979</v>
      </c>
      <c r="FU74" s="90">
        <f t="shared" si="7"/>
        <v>256513.36800000007</v>
      </c>
      <c r="FV74" s="90">
        <f t="shared" si="7"/>
        <v>173380.37000000002</v>
      </c>
      <c r="FW74" s="90">
        <f t="shared" si="7"/>
        <v>0</v>
      </c>
      <c r="FX74" s="90">
        <f t="shared" si="7"/>
        <v>52697.329999999994</v>
      </c>
      <c r="FY74" s="90">
        <f t="shared" si="7"/>
        <v>0</v>
      </c>
      <c r="GE74" s="2015"/>
    </row>
    <row r="75" spans="1:187">
      <c r="GE75" s="2015"/>
    </row>
    <row r="76" spans="1:187" ht="14.45" customHeight="1">
      <c r="B76" s="155" t="s">
        <v>302</v>
      </c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00"/>
      <c r="P76" s="2037" t="s">
        <v>303</v>
      </c>
      <c r="Q76" s="2038"/>
      <c r="R76" s="2038"/>
      <c r="S76" s="2038"/>
      <c r="T76" s="2038"/>
      <c r="U76" s="2039"/>
      <c r="V76" s="2037" t="s">
        <v>304</v>
      </c>
      <c r="W76" s="2039"/>
      <c r="X76" s="155" t="s">
        <v>305</v>
      </c>
      <c r="Y76" s="155"/>
      <c r="Z76" s="155" t="s">
        <v>306</v>
      </c>
      <c r="AA76" s="155"/>
      <c r="AB76" s="155" t="s">
        <v>307</v>
      </c>
      <c r="AC76" s="155"/>
      <c r="AD76" s="155"/>
      <c r="AE76" s="155" t="s">
        <v>308</v>
      </c>
      <c r="AF76" s="155"/>
      <c r="AG76" s="155"/>
      <c r="AH76" s="100"/>
      <c r="AI76" s="155" t="s">
        <v>309</v>
      </c>
      <c r="AJ76" s="155"/>
      <c r="AK76" s="155" t="s">
        <v>310</v>
      </c>
      <c r="AL76" s="155"/>
      <c r="AM76" s="155"/>
      <c r="AN76" s="155"/>
      <c r="AO76" s="155"/>
      <c r="AP76" s="155"/>
      <c r="AQ76" s="155"/>
      <c r="AR76" s="155"/>
      <c r="AS76" s="155" t="s">
        <v>311</v>
      </c>
      <c r="AT76" s="155"/>
      <c r="AU76" s="155"/>
      <c r="AV76" s="155"/>
      <c r="AW76" s="155"/>
      <c r="AX76" s="155"/>
      <c r="AY76" s="155"/>
      <c r="AZ76" s="155"/>
      <c r="BA76" s="155"/>
      <c r="BB76" s="155"/>
      <c r="BC76" s="155"/>
      <c r="BD76" s="155"/>
      <c r="BE76" s="155"/>
      <c r="BF76" s="155"/>
      <c r="BG76" s="2035" t="s">
        <v>312</v>
      </c>
      <c r="BH76" s="2035"/>
      <c r="BI76" s="2035"/>
      <c r="BJ76" s="2035"/>
      <c r="BK76" s="2027" t="s">
        <v>313</v>
      </c>
      <c r="BL76" s="2027"/>
      <c r="BM76" s="2027"/>
      <c r="BN76" s="2027"/>
      <c r="BO76" s="2028" t="s">
        <v>314</v>
      </c>
      <c r="BP76" s="2028" t="s">
        <v>315</v>
      </c>
      <c r="BQ76" s="155" t="s">
        <v>316</v>
      </c>
      <c r="BR76" s="155"/>
      <c r="BS76" s="155"/>
      <c r="BT76" s="155"/>
      <c r="BU76" s="155"/>
      <c r="BV76" s="155"/>
      <c r="BW76" s="155"/>
      <c r="BX76" s="155"/>
      <c r="BY76" s="155"/>
      <c r="BZ76" s="155"/>
      <c r="CA76" s="155"/>
      <c r="CB76" s="155"/>
      <c r="CC76" s="155"/>
      <c r="CD76" s="155"/>
      <c r="CE76" s="155"/>
      <c r="CF76" s="155"/>
      <c r="CG76" s="155"/>
      <c r="CH76" s="155"/>
      <c r="CI76" s="155"/>
      <c r="CJ76" s="155"/>
      <c r="CK76" s="155"/>
      <c r="CL76" s="155"/>
      <c r="CM76" s="155"/>
      <c r="CN76" s="155"/>
      <c r="CO76" s="155"/>
      <c r="CP76" s="155"/>
      <c r="CQ76" s="155"/>
      <c r="CR76" s="155"/>
      <c r="CS76" s="155"/>
      <c r="CT76" s="155"/>
      <c r="CU76" s="155"/>
      <c r="CV76" s="155"/>
      <c r="CW76" s="155"/>
      <c r="CX76" s="155"/>
      <c r="CY76" s="155"/>
      <c r="CZ76" s="155"/>
      <c r="DA76" s="155"/>
      <c r="DB76" s="155"/>
      <c r="DC76" s="155"/>
      <c r="DD76" s="155"/>
      <c r="DE76" s="155"/>
      <c r="DF76" s="155"/>
      <c r="DG76" s="155"/>
      <c r="DH76" s="155"/>
      <c r="DI76" s="155"/>
      <c r="DJ76" s="155"/>
      <c r="DK76" s="155"/>
      <c r="DL76" s="155"/>
      <c r="DM76" s="155"/>
      <c r="DN76" s="155"/>
      <c r="DO76" s="155"/>
      <c r="DP76" s="155"/>
      <c r="DQ76" s="155"/>
      <c r="DR76" s="155"/>
      <c r="DS76" s="155"/>
      <c r="DT76" s="155"/>
      <c r="DU76" s="155"/>
      <c r="DV76" s="155"/>
      <c r="DW76" s="155"/>
      <c r="DX76" s="155"/>
      <c r="DY76" s="155"/>
      <c r="DZ76" s="155"/>
      <c r="EA76" s="155"/>
      <c r="EB76" s="155"/>
      <c r="EC76" s="155"/>
      <c r="ED76" s="155"/>
      <c r="EE76" s="155"/>
      <c r="EF76" s="155"/>
      <c r="EG76" s="155"/>
      <c r="EH76" s="155"/>
      <c r="EI76" s="155"/>
      <c r="EJ76" s="155"/>
      <c r="EK76" s="155"/>
      <c r="EL76" s="2030" t="s">
        <v>317</v>
      </c>
      <c r="EM76" s="2030" t="s">
        <v>318</v>
      </c>
      <c r="EN76" s="155" t="s">
        <v>319</v>
      </c>
      <c r="EO76" s="155"/>
      <c r="EP76" s="155"/>
      <c r="EQ76" s="155"/>
      <c r="ER76" s="155"/>
      <c r="ES76" s="155"/>
      <c r="ET76" s="155"/>
      <c r="EU76" s="155"/>
      <c r="EV76" s="155"/>
      <c r="EW76" s="155"/>
      <c r="EX76" s="155"/>
      <c r="EY76" s="155"/>
      <c r="EZ76" s="155"/>
      <c r="FA76" s="155"/>
      <c r="FB76" s="155"/>
      <c r="FC76" s="155"/>
      <c r="FD76" s="155"/>
      <c r="FE76" s="155"/>
      <c r="FF76" s="155"/>
      <c r="FG76" s="155"/>
      <c r="FH76" s="155"/>
      <c r="FI76" s="155"/>
      <c r="FJ76" s="155"/>
      <c r="FK76" s="155"/>
      <c r="FL76" s="155"/>
      <c r="FM76" s="155"/>
      <c r="FN76" s="155"/>
      <c r="FO76" s="155"/>
      <c r="FP76" s="155"/>
      <c r="FQ76" s="155"/>
      <c r="FR76" s="2030" t="s">
        <v>320</v>
      </c>
      <c r="FT76" s="2047"/>
      <c r="FU76" s="2047"/>
      <c r="FV76" s="2047"/>
      <c r="FW76" s="2047"/>
      <c r="FX76" s="155" t="s">
        <v>321</v>
      </c>
      <c r="FY76" s="155"/>
      <c r="GE76" s="2015"/>
    </row>
    <row r="77" spans="1:187" ht="28.9" customHeight="1">
      <c r="B77" s="2039" t="s">
        <v>2</v>
      </c>
      <c r="C77" s="155" t="s">
        <v>608</v>
      </c>
      <c r="D77" s="155" t="s">
        <v>322</v>
      </c>
      <c r="E77" s="155" t="s">
        <v>323</v>
      </c>
      <c r="F77" s="155" t="s">
        <v>4</v>
      </c>
      <c r="G77" s="155" t="s">
        <v>324</v>
      </c>
      <c r="H77" s="155" t="s">
        <v>6</v>
      </c>
      <c r="I77" s="155" t="s">
        <v>325</v>
      </c>
      <c r="J77" s="494" t="s">
        <v>326</v>
      </c>
      <c r="K77" s="495" t="s">
        <v>327</v>
      </c>
      <c r="L77" s="496" t="s">
        <v>328</v>
      </c>
      <c r="M77" s="496" t="s">
        <v>329</v>
      </c>
      <c r="N77" s="496" t="s">
        <v>330</v>
      </c>
      <c r="O77" s="497" t="s">
        <v>331</v>
      </c>
      <c r="P77" s="497" t="s">
        <v>332</v>
      </c>
      <c r="Q77" s="497" t="s">
        <v>330</v>
      </c>
      <c r="R77" s="2033" t="s">
        <v>333</v>
      </c>
      <c r="S77" s="2033" t="s">
        <v>334</v>
      </c>
      <c r="T77" s="155" t="s">
        <v>335</v>
      </c>
      <c r="U77" s="155" t="s">
        <v>5</v>
      </c>
      <c r="V77" s="2025" t="s">
        <v>336</v>
      </c>
      <c r="W77" s="2025" t="s">
        <v>337</v>
      </c>
      <c r="X77" s="2025" t="s">
        <v>229</v>
      </c>
      <c r="Y77" s="2025" t="s">
        <v>338</v>
      </c>
      <c r="Z77" s="155" t="s">
        <v>229</v>
      </c>
      <c r="AA77" s="155" t="s">
        <v>339</v>
      </c>
      <c r="AB77" s="2025" t="s">
        <v>340</v>
      </c>
      <c r="AC77" s="2025" t="s">
        <v>9</v>
      </c>
      <c r="AD77" s="2025" t="s">
        <v>341</v>
      </c>
      <c r="AE77" s="155" t="s">
        <v>342</v>
      </c>
      <c r="AF77" s="155" t="s">
        <v>343</v>
      </c>
      <c r="AG77" s="155" t="s">
        <v>344</v>
      </c>
      <c r="AH77" s="155" t="s">
        <v>345</v>
      </c>
      <c r="AI77" s="155" t="s">
        <v>346</v>
      </c>
      <c r="AJ77" s="155" t="s">
        <v>347</v>
      </c>
      <c r="AK77" s="155" t="s">
        <v>348</v>
      </c>
      <c r="AL77" s="155" t="s">
        <v>349</v>
      </c>
      <c r="AM77" s="155" t="s">
        <v>350</v>
      </c>
      <c r="AN77" s="155" t="s">
        <v>351</v>
      </c>
      <c r="AO77" s="155" t="s">
        <v>352</v>
      </c>
      <c r="AP77" s="155" t="s">
        <v>590</v>
      </c>
      <c r="AQ77" s="155" t="s">
        <v>353</v>
      </c>
      <c r="AR77" s="155" t="s">
        <v>354</v>
      </c>
      <c r="AS77" s="155" t="s">
        <v>355</v>
      </c>
      <c r="AT77" s="155" t="s">
        <v>356</v>
      </c>
      <c r="AU77" s="155" t="s">
        <v>357</v>
      </c>
      <c r="AV77" s="155" t="s">
        <v>358</v>
      </c>
      <c r="AW77" s="155" t="s">
        <v>359</v>
      </c>
      <c r="AX77" s="155" t="s">
        <v>360</v>
      </c>
      <c r="AY77" s="155" t="s">
        <v>361</v>
      </c>
      <c r="AZ77" s="155" t="s">
        <v>362</v>
      </c>
      <c r="BA77" s="155" t="s">
        <v>363</v>
      </c>
      <c r="BB77" s="155" t="s">
        <v>364</v>
      </c>
      <c r="BC77" s="155" t="s">
        <v>365</v>
      </c>
      <c r="BD77" s="155" t="s">
        <v>366</v>
      </c>
      <c r="BE77" s="155" t="s">
        <v>367</v>
      </c>
      <c r="BF77" s="155"/>
      <c r="BG77" s="2022">
        <v>0.25</v>
      </c>
      <c r="BH77" s="2022">
        <v>0.35</v>
      </c>
      <c r="BI77" s="2022" t="s">
        <v>368</v>
      </c>
      <c r="BJ77" s="2022" t="s">
        <v>369</v>
      </c>
      <c r="BK77" s="2023">
        <v>0.25</v>
      </c>
      <c r="BL77" s="2023">
        <v>0.35</v>
      </c>
      <c r="BM77" s="2023" t="s">
        <v>368</v>
      </c>
      <c r="BN77" s="2023" t="s">
        <v>369</v>
      </c>
      <c r="BO77" s="2028"/>
      <c r="BP77" s="2028"/>
      <c r="BQ77" s="2032" t="s">
        <v>370</v>
      </c>
      <c r="BR77" s="2032"/>
      <c r="BS77" s="2032"/>
      <c r="BT77" s="2032"/>
      <c r="BU77" s="2032"/>
      <c r="BV77" s="2032"/>
      <c r="BW77" s="2032"/>
      <c r="BX77" s="2032"/>
      <c r="BY77" s="2032"/>
      <c r="BZ77" s="2032"/>
      <c r="CA77" s="2032"/>
      <c r="CB77" s="2032"/>
      <c r="CC77" s="2032"/>
      <c r="CD77" s="2032"/>
      <c r="CE77" s="2032"/>
      <c r="CF77" s="2032"/>
      <c r="CG77" s="2032"/>
      <c r="CH77" s="2032"/>
      <c r="CI77" s="2032"/>
      <c r="CJ77" s="2032"/>
      <c r="CK77" s="2032"/>
      <c r="CL77" s="2032"/>
      <c r="CM77" s="2032"/>
      <c r="CN77" s="2032"/>
      <c r="CO77" s="2032"/>
      <c r="CP77" s="2032"/>
      <c r="CQ77" s="2032"/>
      <c r="CR77" s="2032"/>
      <c r="CS77" s="2032"/>
      <c r="CT77" s="2032"/>
      <c r="CU77" s="2032"/>
      <c r="CV77" s="2019" t="s">
        <v>371</v>
      </c>
      <c r="CW77" s="2019"/>
      <c r="CX77" s="2019"/>
      <c r="CY77" s="2019"/>
      <c r="CZ77" s="2019"/>
      <c r="DA77" s="2019"/>
      <c r="DB77" s="2019"/>
      <c r="DC77" s="2019"/>
      <c r="DD77" s="2019"/>
      <c r="DE77" s="2019"/>
      <c r="DF77" s="2019"/>
      <c r="DG77" s="2019"/>
      <c r="DH77" s="2019"/>
      <c r="DI77" s="2019"/>
      <c r="DJ77" s="2019"/>
      <c r="DK77" s="2019"/>
      <c r="DL77" s="2019"/>
      <c r="DM77" s="2019"/>
      <c r="DN77" s="2019"/>
      <c r="DO77" s="2019"/>
      <c r="DP77" s="2020" t="s">
        <v>372</v>
      </c>
      <c r="DQ77" s="2020"/>
      <c r="DR77" s="2020"/>
      <c r="DS77" s="2020"/>
      <c r="DT77" s="2020"/>
      <c r="DU77" s="2020"/>
      <c r="DV77" s="2020"/>
      <c r="DW77" s="2020"/>
      <c r="DX77" s="2020"/>
      <c r="DY77" s="2020"/>
      <c r="DZ77" s="2020"/>
      <c r="EA77" s="2020"/>
      <c r="EB77" s="2021" t="s">
        <v>373</v>
      </c>
      <c r="EC77" s="2021"/>
      <c r="ED77" s="2021"/>
      <c r="EE77" s="2021"/>
      <c r="EF77" s="2021"/>
      <c r="EG77" s="2021"/>
      <c r="EH77" s="2021"/>
      <c r="EI77" s="2021"/>
      <c r="EJ77" s="2021"/>
      <c r="EK77" s="2021"/>
      <c r="EL77" s="2030"/>
      <c r="EM77" s="2030"/>
      <c r="EN77" s="155" t="s">
        <v>374</v>
      </c>
      <c r="EO77" s="155"/>
      <c r="EP77" s="155"/>
      <c r="EQ77" s="155"/>
      <c r="ER77" s="155"/>
      <c r="ES77" s="155"/>
      <c r="ET77" s="100" t="s">
        <v>375</v>
      </c>
      <c r="EU77" s="2019" t="s">
        <v>376</v>
      </c>
      <c r="EV77" s="2019"/>
      <c r="EW77" s="2019"/>
      <c r="EX77" s="2019"/>
      <c r="EY77" s="155" t="s">
        <v>377</v>
      </c>
      <c r="EZ77" s="155"/>
      <c r="FA77" s="155"/>
      <c r="FB77" s="155"/>
      <c r="FC77" s="155"/>
      <c r="FD77" s="155"/>
      <c r="FE77" s="155"/>
      <c r="FF77" s="155"/>
      <c r="FG77" s="155"/>
      <c r="FH77" s="155"/>
      <c r="FI77" s="155"/>
      <c r="FJ77" s="155"/>
      <c r="FK77" s="155"/>
      <c r="FL77" s="155"/>
      <c r="FM77" s="155"/>
      <c r="FN77" s="155"/>
      <c r="FO77" s="155"/>
      <c r="FP77" s="155"/>
      <c r="FQ77" s="155" t="s">
        <v>378</v>
      </c>
      <c r="FR77" s="2030"/>
      <c r="FT77" s="155" t="s">
        <v>21</v>
      </c>
      <c r="FU77" s="155" t="s">
        <v>231</v>
      </c>
      <c r="FV77" s="155"/>
      <c r="FW77" s="155"/>
      <c r="FX77" s="155"/>
      <c r="FY77" s="499" t="s">
        <v>907</v>
      </c>
      <c r="GE77" s="2015"/>
    </row>
    <row r="78" spans="1:187" ht="90">
      <c r="B78" s="2048"/>
      <c r="C78" s="499"/>
      <c r="D78" s="499"/>
      <c r="E78" s="499"/>
      <c r="F78" s="499"/>
      <c r="G78" s="499"/>
      <c r="H78" s="499"/>
      <c r="I78" s="499"/>
      <c r="J78" s="494" t="s">
        <v>326</v>
      </c>
      <c r="K78" s="495" t="s">
        <v>327</v>
      </c>
      <c r="L78" s="496" t="s">
        <v>328</v>
      </c>
      <c r="M78" s="496" t="s">
        <v>329</v>
      </c>
      <c r="N78" s="496" t="s">
        <v>330</v>
      </c>
      <c r="O78" s="497" t="s">
        <v>331</v>
      </c>
      <c r="P78" s="497" t="s">
        <v>332</v>
      </c>
      <c r="Q78" s="497" t="s">
        <v>330</v>
      </c>
      <c r="R78" s="2034"/>
      <c r="S78" s="2034"/>
      <c r="T78" s="499"/>
      <c r="U78" s="499"/>
      <c r="V78" s="2026"/>
      <c r="W78" s="2026"/>
      <c r="X78" s="2026"/>
      <c r="Y78" s="2026"/>
      <c r="Z78" s="499"/>
      <c r="AA78" s="499"/>
      <c r="AB78" s="2026"/>
      <c r="AC78" s="2026"/>
      <c r="AD78" s="2026"/>
      <c r="AE78" s="499"/>
      <c r="AF78" s="499"/>
      <c r="AG78" s="499"/>
      <c r="AH78" s="499"/>
      <c r="AI78" s="499"/>
      <c r="AJ78" s="499"/>
      <c r="AK78" s="499"/>
      <c r="AL78" s="499"/>
      <c r="AM78" s="499"/>
      <c r="AN78" s="499"/>
      <c r="AO78" s="499"/>
      <c r="AP78" s="499"/>
      <c r="AQ78" s="499"/>
      <c r="AR78" s="499"/>
      <c r="AS78" s="499"/>
      <c r="AT78" s="499"/>
      <c r="AU78" s="499"/>
      <c r="AV78" s="499"/>
      <c r="AW78" s="499"/>
      <c r="AX78" s="499"/>
      <c r="AY78" s="499"/>
      <c r="AZ78" s="499"/>
      <c r="BA78" s="499"/>
      <c r="BB78" s="499"/>
      <c r="BC78" s="499"/>
      <c r="BD78" s="499"/>
      <c r="BE78" s="499"/>
      <c r="BF78" s="499"/>
      <c r="BG78" s="499"/>
      <c r="BH78" s="499"/>
      <c r="BI78" s="499"/>
      <c r="BJ78" s="499"/>
      <c r="BK78" s="2024"/>
      <c r="BL78" s="2024"/>
      <c r="BM78" s="2024"/>
      <c r="BN78" s="2024"/>
      <c r="BO78" s="2029"/>
      <c r="BP78" s="2029"/>
      <c r="BQ78" s="499" t="s">
        <v>379</v>
      </c>
      <c r="BR78" s="498" t="s">
        <v>380</v>
      </c>
      <c r="BS78" s="498" t="s">
        <v>356</v>
      </c>
      <c r="BT78" s="498" t="s">
        <v>381</v>
      </c>
      <c r="BU78" s="498" t="s">
        <v>358</v>
      </c>
      <c r="BV78" s="498" t="s">
        <v>359</v>
      </c>
      <c r="BW78" s="498" t="s">
        <v>360</v>
      </c>
      <c r="BX78" s="498" t="s">
        <v>382</v>
      </c>
      <c r="BY78" s="498" t="s">
        <v>383</v>
      </c>
      <c r="BZ78" s="498" t="s">
        <v>384</v>
      </c>
      <c r="CA78" s="498" t="s">
        <v>362</v>
      </c>
      <c r="CB78" s="498" t="s">
        <v>385</v>
      </c>
      <c r="CC78" s="498" t="s">
        <v>386</v>
      </c>
      <c r="CD78" s="498" t="s">
        <v>387</v>
      </c>
      <c r="CE78" s="500" t="s">
        <v>388</v>
      </c>
      <c r="CF78" s="498" t="s">
        <v>389</v>
      </c>
      <c r="CG78" s="498" t="s">
        <v>390</v>
      </c>
      <c r="CH78" s="498" t="s">
        <v>591</v>
      </c>
      <c r="CI78" s="498" t="s">
        <v>391</v>
      </c>
      <c r="CJ78" s="498"/>
      <c r="CK78" s="498" t="s">
        <v>392</v>
      </c>
      <c r="CL78" s="498" t="s">
        <v>393</v>
      </c>
      <c r="CM78" s="501" t="s">
        <v>601</v>
      </c>
      <c r="CN78" s="498" t="s">
        <v>394</v>
      </c>
      <c r="CO78" s="498" t="s">
        <v>313</v>
      </c>
      <c r="CP78" s="498" t="s">
        <v>391</v>
      </c>
      <c r="CQ78" s="502" t="s">
        <v>606</v>
      </c>
      <c r="CR78" s="498"/>
      <c r="CS78" s="498"/>
      <c r="CT78" s="498"/>
      <c r="CU78" s="498"/>
      <c r="CV78" s="498" t="s">
        <v>395</v>
      </c>
      <c r="CW78" s="498" t="s">
        <v>396</v>
      </c>
      <c r="CX78" s="498" t="s">
        <v>397</v>
      </c>
      <c r="CY78" s="498" t="s">
        <v>398</v>
      </c>
      <c r="CZ78" s="498" t="s">
        <v>399</v>
      </c>
      <c r="DA78" s="498" t="s">
        <v>400</v>
      </c>
      <c r="DB78" s="498" t="s">
        <v>401</v>
      </c>
      <c r="DC78" s="498" t="s">
        <v>614</v>
      </c>
      <c r="DD78" s="498" t="s">
        <v>402</v>
      </c>
      <c r="DE78" s="498" t="s">
        <v>403</v>
      </c>
      <c r="DF78" s="500" t="s">
        <v>404</v>
      </c>
      <c r="DG78" s="500" t="s">
        <v>405</v>
      </c>
      <c r="DH78" s="502" t="s">
        <v>406</v>
      </c>
      <c r="DI78" s="498" t="s">
        <v>407</v>
      </c>
      <c r="DJ78" s="500" t="s">
        <v>408</v>
      </c>
      <c r="DK78" s="500" t="s">
        <v>637</v>
      </c>
      <c r="DL78" s="498" t="s">
        <v>409</v>
      </c>
      <c r="DM78" s="498" t="s">
        <v>410</v>
      </c>
      <c r="DN78" s="498" t="s">
        <v>411</v>
      </c>
      <c r="DO78" s="498" t="s">
        <v>412</v>
      </c>
      <c r="DP78" s="498" t="s">
        <v>413</v>
      </c>
      <c r="DQ78" s="498" t="s">
        <v>414</v>
      </c>
      <c r="DR78" s="498" t="s">
        <v>415</v>
      </c>
      <c r="DS78" s="498" t="s">
        <v>416</v>
      </c>
      <c r="DT78" s="498" t="s">
        <v>417</v>
      </c>
      <c r="DU78" s="498" t="s">
        <v>306</v>
      </c>
      <c r="DV78" s="498" t="s">
        <v>418</v>
      </c>
      <c r="DW78" s="498" t="s">
        <v>419</v>
      </c>
      <c r="DX78" s="498" t="s">
        <v>592</v>
      </c>
      <c r="DY78" s="498" t="s">
        <v>420</v>
      </c>
      <c r="DZ78" s="498"/>
      <c r="EA78" s="498"/>
      <c r="EB78" s="503" t="s">
        <v>421</v>
      </c>
      <c r="EC78" s="503" t="s">
        <v>422</v>
      </c>
      <c r="ED78" s="503" t="s">
        <v>423</v>
      </c>
      <c r="EE78" s="503" t="s">
        <v>424</v>
      </c>
      <c r="EF78" s="503" t="s">
        <v>425</v>
      </c>
      <c r="EG78" s="503" t="s">
        <v>426</v>
      </c>
      <c r="EH78" s="503" t="s">
        <v>427</v>
      </c>
      <c r="EI78" s="503" t="s">
        <v>428</v>
      </c>
      <c r="EJ78" s="503" t="s">
        <v>429</v>
      </c>
      <c r="EK78" s="503" t="s">
        <v>430</v>
      </c>
      <c r="EL78" s="2031"/>
      <c r="EM78" s="2031"/>
      <c r="EN78" s="499" t="s">
        <v>431</v>
      </c>
      <c r="EO78" s="499" t="s">
        <v>432</v>
      </c>
      <c r="EP78" s="499" t="s">
        <v>433</v>
      </c>
      <c r="EQ78" s="499" t="s">
        <v>434</v>
      </c>
      <c r="ER78" s="499" t="s">
        <v>435</v>
      </c>
      <c r="ES78" s="499" t="s">
        <v>436</v>
      </c>
      <c r="ET78" s="499" t="s">
        <v>437</v>
      </c>
      <c r="EU78" s="498" t="s">
        <v>438</v>
      </c>
      <c r="EV78" s="498" t="s">
        <v>363</v>
      </c>
      <c r="EW78" s="498" t="s">
        <v>439</v>
      </c>
      <c r="EX78" s="499"/>
      <c r="EY78" s="499" t="s">
        <v>614</v>
      </c>
      <c r="EZ78" s="498" t="s">
        <v>440</v>
      </c>
      <c r="FA78" s="498" t="s">
        <v>441</v>
      </c>
      <c r="FB78" s="498" t="s">
        <v>442</v>
      </c>
      <c r="FC78" s="498" t="s">
        <v>443</v>
      </c>
      <c r="FD78" s="498" t="s">
        <v>444</v>
      </c>
      <c r="FE78" s="502" t="s">
        <v>918</v>
      </c>
      <c r="FF78" s="498" t="s">
        <v>416</v>
      </c>
      <c r="FG78" s="502" t="s">
        <v>592</v>
      </c>
      <c r="FH78" s="498" t="s">
        <v>18</v>
      </c>
      <c r="FI78" s="498" t="s">
        <v>445</v>
      </c>
      <c r="FJ78" s="498" t="s">
        <v>446</v>
      </c>
      <c r="FK78" s="498" t="s">
        <v>447</v>
      </c>
      <c r="FL78" s="502" t="s">
        <v>448</v>
      </c>
      <c r="FM78" s="500" t="s">
        <v>637</v>
      </c>
      <c r="FN78" s="498" t="s">
        <v>449</v>
      </c>
      <c r="FO78" s="498" t="s">
        <v>450</v>
      </c>
      <c r="FP78" s="500" t="s">
        <v>638</v>
      </c>
      <c r="FQ78" s="499"/>
      <c r="FR78" s="2031"/>
      <c r="FT78" s="499"/>
      <c r="FU78" s="499"/>
      <c r="FV78" s="499"/>
      <c r="FW78" s="499"/>
      <c r="FX78" s="155"/>
      <c r="FY78" s="2018"/>
      <c r="GE78" s="2015"/>
    </row>
    <row r="79" spans="1:187">
      <c r="A79" s="504"/>
      <c r="B79" s="505">
        <v>1</v>
      </c>
      <c r="C79" s="504" t="s">
        <v>593</v>
      </c>
      <c r="D79" s="506" t="s">
        <v>3</v>
      </c>
      <c r="E79" s="507" t="s">
        <v>102</v>
      </c>
      <c r="F79" s="504" t="s">
        <v>452</v>
      </c>
      <c r="G79" s="508">
        <v>32348</v>
      </c>
      <c r="H79" s="509" t="s">
        <v>453</v>
      </c>
      <c r="I79" s="509" t="s">
        <v>454</v>
      </c>
      <c r="J79" s="510" t="s">
        <v>455</v>
      </c>
      <c r="K79" s="511" t="s">
        <v>456</v>
      </c>
      <c r="L79" s="511">
        <v>100002</v>
      </c>
      <c r="M79" s="512" t="s">
        <v>457</v>
      </c>
      <c r="N79" s="513">
        <v>1</v>
      </c>
      <c r="O79" s="514" t="s">
        <v>458</v>
      </c>
      <c r="P79" s="514" t="s">
        <v>459</v>
      </c>
      <c r="Q79" s="515">
        <v>1</v>
      </c>
      <c r="R79" s="514" t="s">
        <v>460</v>
      </c>
      <c r="S79" s="516" t="s">
        <v>453</v>
      </c>
      <c r="T79" s="514" t="s">
        <v>461</v>
      </c>
      <c r="U79" s="514" t="s">
        <v>255</v>
      </c>
      <c r="V79" s="517" t="s">
        <v>462</v>
      </c>
      <c r="W79" s="517" t="s">
        <v>463</v>
      </c>
      <c r="X79" s="518" t="s">
        <v>32</v>
      </c>
      <c r="Y79" s="519" t="s">
        <v>256</v>
      </c>
      <c r="Z79" s="512"/>
      <c r="AA79" s="512"/>
      <c r="AB79" s="520">
        <v>42948</v>
      </c>
      <c r="AC79" s="521"/>
      <c r="AD79" s="522"/>
      <c r="AE79" s="523" t="s">
        <v>464</v>
      </c>
      <c r="AF79" s="524" t="s">
        <v>465</v>
      </c>
      <c r="AG79" s="525"/>
      <c r="AH79" s="526"/>
      <c r="AI79" s="526"/>
      <c r="AJ79" s="526"/>
      <c r="AK79" s="527"/>
      <c r="AL79" s="525">
        <v>380</v>
      </c>
      <c r="AM79" s="527"/>
      <c r="AN79" s="527"/>
      <c r="AO79" s="528" t="s">
        <v>466</v>
      </c>
      <c r="AP79" s="529" t="s">
        <v>594</v>
      </c>
      <c r="AQ79" s="530" t="s">
        <v>467</v>
      </c>
      <c r="AR79" s="531">
        <v>9540</v>
      </c>
      <c r="AS79" s="532">
        <v>25</v>
      </c>
      <c r="AT79" s="533"/>
      <c r="AU79" s="533">
        <v>5</v>
      </c>
      <c r="AV79" s="532"/>
      <c r="AW79" s="532"/>
      <c r="AX79" s="532"/>
      <c r="AY79" s="532"/>
      <c r="AZ79" s="532"/>
      <c r="BA79" s="534"/>
      <c r="BB79" s="533"/>
      <c r="BC79" s="533"/>
      <c r="BD79" s="533"/>
      <c r="BE79" s="533"/>
      <c r="BF79" s="534"/>
      <c r="BG79" s="533">
        <v>0</v>
      </c>
      <c r="BH79" s="533">
        <v>0</v>
      </c>
      <c r="BI79" s="525">
        <v>0</v>
      </c>
      <c r="BJ79" s="533"/>
      <c r="BK79" s="535"/>
      <c r="BL79" s="535"/>
      <c r="BM79" s="525"/>
      <c r="BN79" s="535"/>
      <c r="BO79" s="525">
        <v>0</v>
      </c>
      <c r="BP79" s="536">
        <v>200</v>
      </c>
      <c r="BQ79" s="535">
        <v>7950</v>
      </c>
      <c r="BR79" s="535">
        <v>0</v>
      </c>
      <c r="BS79" s="537">
        <v>0</v>
      </c>
      <c r="BT79" s="538">
        <v>1781.42</v>
      </c>
      <c r="BU79" s="535">
        <v>0</v>
      </c>
      <c r="BV79" s="535">
        <v>0</v>
      </c>
      <c r="BW79" s="535">
        <v>0</v>
      </c>
      <c r="BX79" s="537">
        <v>380</v>
      </c>
      <c r="BY79" s="535">
        <v>0</v>
      </c>
      <c r="BZ79" s="535"/>
      <c r="CA79" s="535"/>
      <c r="CB79" s="535">
        <v>0</v>
      </c>
      <c r="CC79" s="535">
        <v>0</v>
      </c>
      <c r="CD79" s="535">
        <v>0</v>
      </c>
      <c r="CE79" s="535"/>
      <c r="CF79" s="535">
        <v>0</v>
      </c>
      <c r="CG79" s="535"/>
      <c r="CH79" s="535"/>
      <c r="CI79" s="535"/>
      <c r="CJ79" s="535"/>
      <c r="CK79" s="535"/>
      <c r="CL79" s="535"/>
      <c r="CM79" s="535">
        <v>5385.3</v>
      </c>
      <c r="CN79" s="535"/>
      <c r="CO79" s="535">
        <v>0</v>
      </c>
      <c r="CP79" s="535"/>
      <c r="CQ79" s="535"/>
      <c r="CR79" s="535"/>
      <c r="CS79" s="535"/>
      <c r="CT79" s="535"/>
      <c r="CU79" s="535"/>
      <c r="CV79" s="535">
        <v>0</v>
      </c>
      <c r="CW79" s="535"/>
      <c r="CX79" s="535"/>
      <c r="CY79" s="535"/>
      <c r="CZ79" s="535"/>
      <c r="DA79" s="535"/>
      <c r="DB79" s="535"/>
      <c r="DC79" s="535"/>
      <c r="DD79" s="535"/>
      <c r="DE79" s="535"/>
      <c r="DF79" s="535"/>
      <c r="DG79" s="535"/>
      <c r="DH79" s="535"/>
      <c r="DI79" s="535"/>
      <c r="DJ79" s="535"/>
      <c r="DK79" s="535"/>
      <c r="DL79" s="535"/>
      <c r="DM79" s="535"/>
      <c r="DN79" s="535"/>
      <c r="DO79" s="535"/>
      <c r="DP79" s="535"/>
      <c r="DQ79" s="535"/>
      <c r="DR79" s="535"/>
      <c r="DS79" s="535"/>
      <c r="DT79" s="535"/>
      <c r="DU79" s="535"/>
      <c r="DV79" s="535"/>
      <c r="DW79" s="535"/>
      <c r="DX79" s="535"/>
      <c r="DY79" s="535"/>
      <c r="DZ79" s="539"/>
      <c r="EA79" s="527"/>
      <c r="EB79" s="535"/>
      <c r="EC79" s="535"/>
      <c r="ED79" s="535"/>
      <c r="EE79" s="535"/>
      <c r="EF79" s="535"/>
      <c r="EG79" s="535"/>
      <c r="EH79" s="535"/>
      <c r="EI79" s="535"/>
      <c r="EJ79" s="535"/>
      <c r="EK79" s="535"/>
      <c r="EL79" s="540">
        <v>15496.720000000001</v>
      </c>
      <c r="EM79" s="540">
        <v>15496.720000000001</v>
      </c>
      <c r="EN79" s="541">
        <v>1549.67</v>
      </c>
      <c r="EO79" s="541">
        <v>240.2</v>
      </c>
      <c r="EP79" s="541">
        <v>164.78</v>
      </c>
      <c r="EQ79" s="541">
        <v>0</v>
      </c>
      <c r="ER79" s="541">
        <v>0</v>
      </c>
      <c r="ES79" s="535">
        <v>0</v>
      </c>
      <c r="ET79" s="527">
        <v>1982.2910000000002</v>
      </c>
      <c r="EU79" s="535">
        <v>0</v>
      </c>
      <c r="EV79" s="535">
        <v>0</v>
      </c>
      <c r="EW79" s="535"/>
      <c r="EX79" s="535"/>
      <c r="EY79" s="535"/>
      <c r="EZ79" s="542">
        <v>0</v>
      </c>
      <c r="FA79" s="527">
        <v>45.67</v>
      </c>
      <c r="FB79" s="527">
        <v>0</v>
      </c>
      <c r="FC79" s="542">
        <v>3968</v>
      </c>
      <c r="FD79" s="542"/>
      <c r="FE79" s="542">
        <v>3935.58</v>
      </c>
      <c r="FF79" s="542"/>
      <c r="FG79" s="535">
        <v>0</v>
      </c>
      <c r="FH79" s="542">
        <v>1855</v>
      </c>
      <c r="FI79" s="535"/>
      <c r="FJ79" s="535"/>
      <c r="FK79" s="525"/>
      <c r="FL79" s="525"/>
      <c r="FM79" s="535"/>
      <c r="FN79" s="535">
        <v>0</v>
      </c>
      <c r="FO79" s="535">
        <v>0</v>
      </c>
      <c r="FP79" s="535"/>
      <c r="FQ79" s="535">
        <v>13741.19</v>
      </c>
      <c r="FR79" s="543">
        <v>1755.53</v>
      </c>
      <c r="FS79">
        <v>1755.53</v>
      </c>
      <c r="FT79" s="543"/>
      <c r="FU79" s="544">
        <v>1755.53</v>
      </c>
      <c r="FV79" s="544">
        <v>2162.6</v>
      </c>
      <c r="FW79" s="545">
        <v>0</v>
      </c>
      <c r="FX79" s="546">
        <v>1394.7</v>
      </c>
      <c r="FY79" s="537">
        <v>0</v>
      </c>
      <c r="GB79" s="2015">
        <f t="shared" ref="GB79:GB141" si="8">+EL79-BZ79-CA79-GC79</f>
        <v>0</v>
      </c>
      <c r="GC79" s="2015">
        <v>15496.72</v>
      </c>
      <c r="GE79" s="2015">
        <f t="shared" ref="GE79:GE142" si="9">+GC79+DF79+CX79+EH79</f>
        <v>15496.72</v>
      </c>
    </row>
    <row r="80" spans="1:187">
      <c r="A80" s="504"/>
      <c r="B80" s="505">
        <v>2</v>
      </c>
      <c r="C80" s="504" t="s">
        <v>593</v>
      </c>
      <c r="D80" s="506" t="s">
        <v>3</v>
      </c>
      <c r="E80" s="507" t="s">
        <v>37</v>
      </c>
      <c r="F80" s="504" t="s">
        <v>468</v>
      </c>
      <c r="G80" s="508">
        <v>25197</v>
      </c>
      <c r="H80" s="509" t="s">
        <v>469</v>
      </c>
      <c r="I80" s="509" t="s">
        <v>456</v>
      </c>
      <c r="J80" s="510" t="s">
        <v>455</v>
      </c>
      <c r="K80" s="511" t="s">
        <v>456</v>
      </c>
      <c r="L80" s="511">
        <v>100001</v>
      </c>
      <c r="M80" s="512" t="s">
        <v>470</v>
      </c>
      <c r="N80" s="513">
        <v>1</v>
      </c>
      <c r="O80" s="514" t="s">
        <v>471</v>
      </c>
      <c r="P80" s="514" t="s">
        <v>472</v>
      </c>
      <c r="Q80" s="515">
        <v>1</v>
      </c>
      <c r="R80" s="514" t="s">
        <v>473</v>
      </c>
      <c r="S80" s="516" t="s">
        <v>474</v>
      </c>
      <c r="T80" s="514" t="s">
        <v>461</v>
      </c>
      <c r="U80" s="514" t="s">
        <v>235</v>
      </c>
      <c r="V80" s="517" t="s">
        <v>462</v>
      </c>
      <c r="W80" s="517"/>
      <c r="X80" s="518" t="s">
        <v>32</v>
      </c>
      <c r="Y80" s="547" t="s">
        <v>39</v>
      </c>
      <c r="Z80" s="512"/>
      <c r="AA80" s="512"/>
      <c r="AB80" s="520">
        <v>43003</v>
      </c>
      <c r="AC80" s="521"/>
      <c r="AD80" s="522"/>
      <c r="AE80" s="523" t="s">
        <v>464</v>
      </c>
      <c r="AF80" s="524" t="s">
        <v>475</v>
      </c>
      <c r="AG80" s="525"/>
      <c r="AH80" s="526"/>
      <c r="AI80" s="526"/>
      <c r="AJ80" s="526"/>
      <c r="AK80" s="527"/>
      <c r="AL80" s="525"/>
      <c r="AM80" s="527"/>
      <c r="AN80" s="527"/>
      <c r="AO80" s="528" t="s">
        <v>466</v>
      </c>
      <c r="AP80" s="529" t="s">
        <v>595</v>
      </c>
      <c r="AQ80" s="530" t="s">
        <v>467</v>
      </c>
      <c r="AR80" s="531">
        <v>12000</v>
      </c>
      <c r="AS80" s="532">
        <v>30</v>
      </c>
      <c r="AT80" s="533"/>
      <c r="AU80" s="533">
        <v>0</v>
      </c>
      <c r="AV80" s="532"/>
      <c r="AW80" s="532"/>
      <c r="AX80" s="532"/>
      <c r="AY80" s="532"/>
      <c r="AZ80" s="532"/>
      <c r="BA80" s="534"/>
      <c r="BB80" s="533"/>
      <c r="BC80" s="533"/>
      <c r="BD80" s="533"/>
      <c r="BE80" s="533"/>
      <c r="BF80" s="534"/>
      <c r="BG80" s="533">
        <v>0</v>
      </c>
      <c r="BH80" s="533">
        <v>0</v>
      </c>
      <c r="BI80" s="525">
        <v>0</v>
      </c>
      <c r="BJ80" s="533"/>
      <c r="BK80" s="535"/>
      <c r="BL80" s="535"/>
      <c r="BM80" s="525"/>
      <c r="BN80" s="535"/>
      <c r="BO80" s="525">
        <v>0</v>
      </c>
      <c r="BP80" s="536">
        <v>240</v>
      </c>
      <c r="BQ80" s="535">
        <v>12000</v>
      </c>
      <c r="BR80" s="535">
        <v>0</v>
      </c>
      <c r="BS80" s="537">
        <v>0</v>
      </c>
      <c r="BT80" s="538">
        <v>0</v>
      </c>
      <c r="BU80" s="535">
        <v>0</v>
      </c>
      <c r="BV80" s="535">
        <v>0</v>
      </c>
      <c r="BW80" s="535">
        <v>0</v>
      </c>
      <c r="BX80" s="537"/>
      <c r="BY80" s="535">
        <v>0</v>
      </c>
      <c r="BZ80" s="535"/>
      <c r="CA80" s="535"/>
      <c r="CB80" s="535">
        <v>0</v>
      </c>
      <c r="CC80" s="535">
        <v>0</v>
      </c>
      <c r="CD80" s="535">
        <v>0</v>
      </c>
      <c r="CE80" s="535"/>
      <c r="CF80" s="535">
        <v>0</v>
      </c>
      <c r="CG80" s="535"/>
      <c r="CH80" s="535"/>
      <c r="CI80" s="535"/>
      <c r="CJ80" s="535"/>
      <c r="CK80" s="535"/>
      <c r="CL80" s="535"/>
      <c r="CM80" s="535">
        <v>5571</v>
      </c>
      <c r="CN80" s="535"/>
      <c r="CO80" s="535">
        <v>0</v>
      </c>
      <c r="CP80" s="535"/>
      <c r="CQ80" s="535"/>
      <c r="CR80" s="535"/>
      <c r="CS80" s="535"/>
      <c r="CT80" s="535"/>
      <c r="CU80" s="535"/>
      <c r="CV80" s="535">
        <v>0</v>
      </c>
      <c r="CW80" s="535"/>
      <c r="CX80" s="535"/>
      <c r="CY80" s="535"/>
      <c r="CZ80" s="535"/>
      <c r="DA80" s="535"/>
      <c r="DB80" s="535"/>
      <c r="DC80" s="535"/>
      <c r="DD80" s="535"/>
      <c r="DE80" s="535"/>
      <c r="DF80" s="535"/>
      <c r="DG80" s="535"/>
      <c r="DH80" s="535"/>
      <c r="DI80" s="535"/>
      <c r="DJ80" s="535"/>
      <c r="DK80" s="535"/>
      <c r="DL80" s="535"/>
      <c r="DM80" s="535"/>
      <c r="DN80" s="535"/>
      <c r="DO80" s="535"/>
      <c r="DP80" s="535"/>
      <c r="DQ80" s="535"/>
      <c r="DR80" s="535"/>
      <c r="DS80" s="535"/>
      <c r="DT80" s="535"/>
      <c r="DU80" s="535"/>
      <c r="DV80" s="535"/>
      <c r="DW80" s="535"/>
      <c r="DX80" s="535"/>
      <c r="DY80" s="535"/>
      <c r="DZ80" s="539"/>
      <c r="EA80" s="527"/>
      <c r="EB80" s="535"/>
      <c r="EC80" s="535"/>
      <c r="ED80" s="535"/>
      <c r="EE80" s="535"/>
      <c r="EF80" s="535"/>
      <c r="EG80" s="535"/>
      <c r="EH80" s="535"/>
      <c r="EI80" s="535"/>
      <c r="EJ80" s="535"/>
      <c r="EK80" s="535"/>
      <c r="EL80" s="540">
        <v>17571</v>
      </c>
      <c r="EM80" s="540">
        <v>17571</v>
      </c>
      <c r="EN80" s="541">
        <v>1757.1</v>
      </c>
      <c r="EO80" s="541">
        <v>272.35000000000002</v>
      </c>
      <c r="EP80" s="541">
        <v>164.78</v>
      </c>
      <c r="EQ80" s="541">
        <v>0</v>
      </c>
      <c r="ER80" s="541">
        <v>0</v>
      </c>
      <c r="ES80" s="535">
        <v>0</v>
      </c>
      <c r="ET80" s="527">
        <v>2418.23</v>
      </c>
      <c r="EU80" s="535">
        <v>0</v>
      </c>
      <c r="EV80" s="535">
        <v>0</v>
      </c>
      <c r="EW80" s="535"/>
      <c r="EX80" s="535"/>
      <c r="EY80" s="535"/>
      <c r="EZ80" s="542">
        <v>99.59</v>
      </c>
      <c r="FA80" s="527">
        <v>141.03</v>
      </c>
      <c r="FB80" s="527">
        <v>62.8</v>
      </c>
      <c r="FC80" s="542">
        <v>4800</v>
      </c>
      <c r="FD80" s="542"/>
      <c r="FE80" s="542">
        <v>3904.16</v>
      </c>
      <c r="FF80" s="542"/>
      <c r="FG80" s="535">
        <v>0</v>
      </c>
      <c r="FH80" s="542">
        <v>0</v>
      </c>
      <c r="FI80" s="535"/>
      <c r="FJ80" s="535"/>
      <c r="FK80" s="525"/>
      <c r="FL80" s="525"/>
      <c r="FM80" s="535"/>
      <c r="FN80" s="535">
        <v>0</v>
      </c>
      <c r="FO80" s="535">
        <v>0</v>
      </c>
      <c r="FP80" s="535"/>
      <c r="FQ80" s="535">
        <v>13620.04</v>
      </c>
      <c r="FR80" s="543">
        <v>3950.96</v>
      </c>
      <c r="FS80">
        <v>3950.96</v>
      </c>
      <c r="FT80" s="543"/>
      <c r="FU80" s="544">
        <v>3950.96</v>
      </c>
      <c r="FV80" s="544">
        <v>3788.08</v>
      </c>
      <c r="FW80" s="545">
        <v>0</v>
      </c>
      <c r="FX80" s="546">
        <v>1581.39</v>
      </c>
      <c r="FY80" s="537">
        <v>0</v>
      </c>
      <c r="GB80" s="2015">
        <f t="shared" si="8"/>
        <v>0</v>
      </c>
      <c r="GC80" s="2015">
        <v>17571</v>
      </c>
      <c r="GE80" s="2015">
        <f t="shared" si="9"/>
        <v>17571</v>
      </c>
    </row>
    <row r="81" spans="1:187">
      <c r="A81" s="504"/>
      <c r="B81" s="505">
        <v>3</v>
      </c>
      <c r="C81" s="504" t="s">
        <v>593</v>
      </c>
      <c r="D81" s="506" t="s">
        <v>3</v>
      </c>
      <c r="E81" s="507" t="s">
        <v>114</v>
      </c>
      <c r="F81" s="504" t="s">
        <v>115</v>
      </c>
      <c r="G81" s="508">
        <v>33606</v>
      </c>
      <c r="H81" s="509" t="s">
        <v>476</v>
      </c>
      <c r="I81" s="509" t="s">
        <v>456</v>
      </c>
      <c r="J81" s="510" t="s">
        <v>455</v>
      </c>
      <c r="K81" s="511" t="s">
        <v>456</v>
      </c>
      <c r="L81" s="511">
        <v>100001</v>
      </c>
      <c r="M81" s="512" t="s">
        <v>470</v>
      </c>
      <c r="N81" s="513">
        <v>1</v>
      </c>
      <c r="O81" s="514" t="s">
        <v>477</v>
      </c>
      <c r="P81" s="514" t="s">
        <v>478</v>
      </c>
      <c r="Q81" s="515">
        <v>1</v>
      </c>
      <c r="R81" s="514" t="s">
        <v>479</v>
      </c>
      <c r="S81" s="516" t="s">
        <v>480</v>
      </c>
      <c r="T81" s="514" t="s">
        <v>461</v>
      </c>
      <c r="U81" s="514" t="s">
        <v>624</v>
      </c>
      <c r="V81" s="517" t="s">
        <v>462</v>
      </c>
      <c r="W81" s="517"/>
      <c r="X81" s="518" t="s">
        <v>25</v>
      </c>
      <c r="Y81" s="547" t="s">
        <v>116</v>
      </c>
      <c r="Z81" s="512"/>
      <c r="AA81" s="512"/>
      <c r="AB81" s="520">
        <v>43374</v>
      </c>
      <c r="AC81" s="521"/>
      <c r="AD81" s="522"/>
      <c r="AE81" s="523" t="s">
        <v>481</v>
      </c>
      <c r="AF81" s="524" t="s">
        <v>482</v>
      </c>
      <c r="AG81" s="525"/>
      <c r="AH81" s="526"/>
      <c r="AI81" s="526"/>
      <c r="AJ81" s="526"/>
      <c r="AK81" s="527"/>
      <c r="AL81" s="525"/>
      <c r="AM81" s="527"/>
      <c r="AN81" s="527"/>
      <c r="AO81" s="528" t="s">
        <v>466</v>
      </c>
      <c r="AP81" s="529" t="s">
        <v>595</v>
      </c>
      <c r="AQ81" s="530" t="s">
        <v>467</v>
      </c>
      <c r="AR81" s="548">
        <v>3200</v>
      </c>
      <c r="AS81" s="532">
        <v>30</v>
      </c>
      <c r="AT81" s="533"/>
      <c r="AU81" s="533">
        <v>0</v>
      </c>
      <c r="AV81" s="532"/>
      <c r="AW81" s="532"/>
      <c r="AX81" s="532"/>
      <c r="AY81" s="532"/>
      <c r="AZ81" s="532"/>
      <c r="BA81" s="534"/>
      <c r="BB81" s="533"/>
      <c r="BC81" s="533"/>
      <c r="BD81" s="533"/>
      <c r="BE81" s="533"/>
      <c r="BF81" s="534"/>
      <c r="BG81" s="533">
        <v>0</v>
      </c>
      <c r="BH81" s="533">
        <v>0</v>
      </c>
      <c r="BI81" s="525">
        <v>0</v>
      </c>
      <c r="BJ81" s="533"/>
      <c r="BK81" s="535"/>
      <c r="BL81" s="535"/>
      <c r="BM81" s="525"/>
      <c r="BN81" s="535"/>
      <c r="BO81" s="525">
        <v>0</v>
      </c>
      <c r="BP81" s="536">
        <v>240</v>
      </c>
      <c r="BQ81" s="535">
        <v>3200</v>
      </c>
      <c r="BR81" s="535">
        <v>0</v>
      </c>
      <c r="BS81" s="537">
        <v>0</v>
      </c>
      <c r="BT81" s="538">
        <v>0</v>
      </c>
      <c r="BU81" s="535">
        <v>0</v>
      </c>
      <c r="BV81" s="535">
        <v>0</v>
      </c>
      <c r="BW81" s="535">
        <v>0</v>
      </c>
      <c r="BX81" s="537"/>
      <c r="BY81" s="535">
        <v>0</v>
      </c>
      <c r="BZ81" s="535"/>
      <c r="CA81" s="535"/>
      <c r="CB81" s="535">
        <v>0</v>
      </c>
      <c r="CC81" s="535">
        <v>0</v>
      </c>
      <c r="CD81" s="535">
        <v>0</v>
      </c>
      <c r="CE81" s="535"/>
      <c r="CF81" s="535">
        <v>0</v>
      </c>
      <c r="CG81" s="535"/>
      <c r="CH81" s="535"/>
      <c r="CI81" s="535"/>
      <c r="CJ81" s="535"/>
      <c r="CK81" s="535"/>
      <c r="CL81" s="535"/>
      <c r="CM81" s="535">
        <v>1114.2</v>
      </c>
      <c r="CN81" s="535"/>
      <c r="CO81" s="535">
        <v>0</v>
      </c>
      <c r="CP81" s="535"/>
      <c r="CQ81" s="535"/>
      <c r="CR81" s="535"/>
      <c r="CS81" s="535"/>
      <c r="CT81" s="535"/>
      <c r="CU81" s="535"/>
      <c r="CV81" s="535">
        <v>0</v>
      </c>
      <c r="CW81" s="535"/>
      <c r="CX81" s="535"/>
      <c r="CY81" s="535"/>
      <c r="CZ81" s="535"/>
      <c r="DA81" s="535"/>
      <c r="DB81" s="535"/>
      <c r="DC81" s="535"/>
      <c r="DD81" s="535"/>
      <c r="DE81" s="535"/>
      <c r="DF81" s="535"/>
      <c r="DG81" s="535"/>
      <c r="DH81" s="535"/>
      <c r="DI81" s="535"/>
      <c r="DJ81" s="535"/>
      <c r="DK81" s="535"/>
      <c r="DL81" s="535"/>
      <c r="DM81" s="535"/>
      <c r="DN81" s="535"/>
      <c r="DO81" s="535"/>
      <c r="DP81" s="535"/>
      <c r="DQ81" s="535"/>
      <c r="DR81" s="535"/>
      <c r="DS81" s="535"/>
      <c r="DT81" s="535"/>
      <c r="DU81" s="535"/>
      <c r="DV81" s="535"/>
      <c r="DW81" s="535"/>
      <c r="DX81" s="535"/>
      <c r="DY81" s="535"/>
      <c r="DZ81" s="539"/>
      <c r="EA81" s="527"/>
      <c r="EB81" s="535"/>
      <c r="EC81" s="535"/>
      <c r="ED81" s="535"/>
      <c r="EE81" s="535"/>
      <c r="EF81" s="535"/>
      <c r="EG81" s="535"/>
      <c r="EH81" s="535"/>
      <c r="EI81" s="535"/>
      <c r="EJ81" s="535"/>
      <c r="EK81" s="535"/>
      <c r="EL81" s="540">
        <v>4314.2</v>
      </c>
      <c r="EM81" s="540">
        <v>4314.2</v>
      </c>
      <c r="EN81" s="541">
        <v>431.42</v>
      </c>
      <c r="EO81" s="541">
        <v>0</v>
      </c>
      <c r="EP81" s="541">
        <v>59.1</v>
      </c>
      <c r="EQ81" s="541">
        <v>0</v>
      </c>
      <c r="ER81" s="541">
        <v>0</v>
      </c>
      <c r="ES81" s="535">
        <v>0</v>
      </c>
      <c r="ET81" s="527">
        <v>141.01600000000002</v>
      </c>
      <c r="EU81" s="535">
        <v>0</v>
      </c>
      <c r="EV81" s="535">
        <v>0</v>
      </c>
      <c r="EW81" s="535"/>
      <c r="EX81" s="535"/>
      <c r="EY81" s="535"/>
      <c r="EZ81" s="542">
        <v>0</v>
      </c>
      <c r="FA81" s="527">
        <v>0</v>
      </c>
      <c r="FB81" s="527">
        <v>0</v>
      </c>
      <c r="FC81" s="542">
        <v>1280</v>
      </c>
      <c r="FD81" s="542"/>
      <c r="FE81" s="542">
        <v>898.38</v>
      </c>
      <c r="FF81" s="542"/>
      <c r="FG81" s="535">
        <v>0</v>
      </c>
      <c r="FH81" s="542">
        <v>0</v>
      </c>
      <c r="FI81" s="535"/>
      <c r="FJ81" s="535"/>
      <c r="FK81" s="525"/>
      <c r="FL81" s="525"/>
      <c r="FM81" s="535"/>
      <c r="FN81" s="535">
        <v>0</v>
      </c>
      <c r="FO81" s="535">
        <v>0</v>
      </c>
      <c r="FP81" s="535"/>
      <c r="FQ81" s="535">
        <v>2809.92</v>
      </c>
      <c r="FR81" s="543">
        <v>1504.28</v>
      </c>
      <c r="FS81">
        <v>1504.28</v>
      </c>
      <c r="FT81" s="543"/>
      <c r="FU81" s="544">
        <v>1504.28</v>
      </c>
      <c r="FV81" s="544">
        <v>1328.88</v>
      </c>
      <c r="FW81" s="545">
        <v>0</v>
      </c>
      <c r="FX81" s="546">
        <v>388.28</v>
      </c>
      <c r="FY81" s="537">
        <v>0</v>
      </c>
      <c r="GB81" s="2015">
        <f t="shared" si="8"/>
        <v>0</v>
      </c>
      <c r="GC81" s="2015">
        <v>4314.2</v>
      </c>
      <c r="GE81" s="2015">
        <f t="shared" si="9"/>
        <v>4314.2</v>
      </c>
    </row>
    <row r="82" spans="1:187">
      <c r="A82" s="504"/>
      <c r="B82" s="505">
        <v>4</v>
      </c>
      <c r="C82" s="504" t="s">
        <v>593</v>
      </c>
      <c r="D82" s="506" t="s">
        <v>3</v>
      </c>
      <c r="E82" s="507" t="s">
        <v>40</v>
      </c>
      <c r="F82" s="504" t="s">
        <v>483</v>
      </c>
      <c r="G82" s="508">
        <v>24997</v>
      </c>
      <c r="H82" s="509" t="s">
        <v>484</v>
      </c>
      <c r="I82" s="509" t="s">
        <v>454</v>
      </c>
      <c r="J82" s="510" t="s">
        <v>455</v>
      </c>
      <c r="K82" s="511" t="s">
        <v>456</v>
      </c>
      <c r="L82" s="511">
        <v>100002</v>
      </c>
      <c r="M82" s="512" t="s">
        <v>457</v>
      </c>
      <c r="N82" s="513">
        <v>1</v>
      </c>
      <c r="O82" s="514" t="s">
        <v>458</v>
      </c>
      <c r="P82" s="514" t="s">
        <v>459</v>
      </c>
      <c r="Q82" s="515">
        <v>0</v>
      </c>
      <c r="R82" s="514" t="s">
        <v>485</v>
      </c>
      <c r="S82" s="516" t="s">
        <v>486</v>
      </c>
      <c r="T82" s="514" t="s">
        <v>461</v>
      </c>
      <c r="U82" s="514" t="s">
        <v>233</v>
      </c>
      <c r="V82" s="517" t="s">
        <v>462</v>
      </c>
      <c r="W82" s="517"/>
      <c r="X82" s="518" t="s">
        <v>32</v>
      </c>
      <c r="Y82" s="547" t="s">
        <v>42</v>
      </c>
      <c r="Z82" s="512"/>
      <c r="AA82" s="512"/>
      <c r="AB82" s="520">
        <v>42985</v>
      </c>
      <c r="AC82" s="521"/>
      <c r="AD82" s="522"/>
      <c r="AE82" s="523" t="s">
        <v>464</v>
      </c>
      <c r="AF82" s="524" t="s">
        <v>487</v>
      </c>
      <c r="AG82" s="525"/>
      <c r="AH82" s="526"/>
      <c r="AI82" s="526"/>
      <c r="AJ82" s="526"/>
      <c r="AK82" s="527"/>
      <c r="AL82" s="525"/>
      <c r="AM82" s="527"/>
      <c r="AN82" s="527"/>
      <c r="AO82" s="528" t="s">
        <v>466</v>
      </c>
      <c r="AP82" s="529" t="s">
        <v>594</v>
      </c>
      <c r="AQ82" s="530" t="s">
        <v>466</v>
      </c>
      <c r="AR82" s="531">
        <v>4600</v>
      </c>
      <c r="AS82" s="532">
        <v>30</v>
      </c>
      <c r="AT82" s="533"/>
      <c r="AU82" s="533">
        <v>0</v>
      </c>
      <c r="AV82" s="532"/>
      <c r="AW82" s="532"/>
      <c r="AX82" s="532"/>
      <c r="AY82" s="532"/>
      <c r="AZ82" s="532"/>
      <c r="BA82" s="534"/>
      <c r="BB82" s="533"/>
      <c r="BC82" s="533"/>
      <c r="BD82" s="533"/>
      <c r="BE82" s="533"/>
      <c r="BF82" s="534"/>
      <c r="BG82" s="533">
        <v>0</v>
      </c>
      <c r="BH82" s="533">
        <v>0</v>
      </c>
      <c r="BI82" s="525">
        <v>0</v>
      </c>
      <c r="BJ82" s="533"/>
      <c r="BK82" s="535"/>
      <c r="BL82" s="535"/>
      <c r="BM82" s="525"/>
      <c r="BN82" s="535"/>
      <c r="BO82" s="525">
        <v>0</v>
      </c>
      <c r="BP82" s="536">
        <v>240</v>
      </c>
      <c r="BQ82" s="535">
        <v>4600</v>
      </c>
      <c r="BR82" s="535">
        <v>113</v>
      </c>
      <c r="BS82" s="537">
        <v>0</v>
      </c>
      <c r="BT82" s="538">
        <v>0</v>
      </c>
      <c r="BU82" s="535">
        <v>0</v>
      </c>
      <c r="BV82" s="535">
        <v>0</v>
      </c>
      <c r="BW82" s="535">
        <v>0</v>
      </c>
      <c r="BX82" s="537"/>
      <c r="BY82" s="535">
        <v>0</v>
      </c>
      <c r="BZ82" s="535"/>
      <c r="CA82" s="535"/>
      <c r="CB82" s="535">
        <v>0</v>
      </c>
      <c r="CC82" s="535">
        <v>0</v>
      </c>
      <c r="CD82" s="535">
        <v>0</v>
      </c>
      <c r="CE82" s="535"/>
      <c r="CF82" s="535">
        <v>0</v>
      </c>
      <c r="CG82" s="535"/>
      <c r="CH82" s="535"/>
      <c r="CI82" s="535"/>
      <c r="CJ82" s="535"/>
      <c r="CK82" s="535"/>
      <c r="CL82" s="535"/>
      <c r="CM82" s="535">
        <v>1485.6</v>
      </c>
      <c r="CN82" s="535"/>
      <c r="CO82" s="535">
        <v>0</v>
      </c>
      <c r="CP82" s="535"/>
      <c r="CQ82" s="535"/>
      <c r="CR82" s="535"/>
      <c r="CS82" s="535"/>
      <c r="CT82" s="535"/>
      <c r="CU82" s="535"/>
      <c r="CV82" s="535">
        <v>0</v>
      </c>
      <c r="CW82" s="535"/>
      <c r="CX82" s="535"/>
      <c r="CY82" s="535"/>
      <c r="CZ82" s="535"/>
      <c r="DA82" s="535"/>
      <c r="DB82" s="535"/>
      <c r="DC82" s="535"/>
      <c r="DD82" s="535"/>
      <c r="DE82" s="535"/>
      <c r="DF82" s="535"/>
      <c r="DG82" s="535"/>
      <c r="DH82" s="535"/>
      <c r="DI82" s="535"/>
      <c r="DJ82" s="535"/>
      <c r="DK82" s="535"/>
      <c r="DL82" s="535"/>
      <c r="DM82" s="535"/>
      <c r="DN82" s="535"/>
      <c r="DO82" s="535"/>
      <c r="DP82" s="535"/>
      <c r="DQ82" s="535"/>
      <c r="DR82" s="535"/>
      <c r="DS82" s="535"/>
      <c r="DT82" s="535"/>
      <c r="DU82" s="535"/>
      <c r="DV82" s="535"/>
      <c r="DW82" s="535"/>
      <c r="DX82" s="535"/>
      <c r="DY82" s="535"/>
      <c r="DZ82" s="539"/>
      <c r="EA82" s="527"/>
      <c r="EB82" s="535"/>
      <c r="EC82" s="535"/>
      <c r="ED82" s="535"/>
      <c r="EE82" s="535"/>
      <c r="EF82" s="535"/>
      <c r="EG82" s="535"/>
      <c r="EH82" s="535"/>
      <c r="EI82" s="535"/>
      <c r="EJ82" s="535"/>
      <c r="EK82" s="535"/>
      <c r="EL82" s="540">
        <v>6198.6</v>
      </c>
      <c r="EM82" s="540">
        <v>6198.6</v>
      </c>
      <c r="EN82" s="541">
        <v>619.86</v>
      </c>
      <c r="EO82" s="541">
        <v>96.08</v>
      </c>
      <c r="EP82" s="541">
        <v>84.92</v>
      </c>
      <c r="EQ82" s="541">
        <v>0</v>
      </c>
      <c r="ER82" s="541">
        <v>0</v>
      </c>
      <c r="ES82" s="535">
        <v>0</v>
      </c>
      <c r="ET82" s="527">
        <v>415.99400000000003</v>
      </c>
      <c r="EU82" s="535">
        <v>0</v>
      </c>
      <c r="EV82" s="535">
        <v>0</v>
      </c>
      <c r="EW82" s="535"/>
      <c r="EX82" s="535"/>
      <c r="EY82" s="535"/>
      <c r="EZ82" s="542">
        <v>294.08999999999997</v>
      </c>
      <c r="FA82" s="527">
        <v>325.29000000000002</v>
      </c>
      <c r="FB82" s="527">
        <v>0</v>
      </c>
      <c r="FC82" s="542">
        <v>1885.2</v>
      </c>
      <c r="FD82" s="549">
        <v>5</v>
      </c>
      <c r="FE82" s="542">
        <v>1174.81</v>
      </c>
      <c r="FF82" s="542"/>
      <c r="FG82" s="535">
        <v>0</v>
      </c>
      <c r="FH82" s="542">
        <v>0</v>
      </c>
      <c r="FI82" s="535"/>
      <c r="FJ82" s="535"/>
      <c r="FK82" s="525"/>
      <c r="FL82" s="525"/>
      <c r="FM82" s="535"/>
      <c r="FN82" s="535">
        <v>0</v>
      </c>
      <c r="FO82" s="535">
        <v>0</v>
      </c>
      <c r="FP82" s="535"/>
      <c r="FQ82" s="535">
        <v>4901.24</v>
      </c>
      <c r="FR82" s="543">
        <v>1297.3599999999999</v>
      </c>
      <c r="FS82">
        <v>1297.3599999999999</v>
      </c>
      <c r="FT82" s="543"/>
      <c r="FU82" s="544">
        <v>1297.3599999999999</v>
      </c>
      <c r="FV82" s="544">
        <v>1229.95</v>
      </c>
      <c r="FW82" s="545">
        <v>0</v>
      </c>
      <c r="FX82" s="546">
        <v>557.87</v>
      </c>
      <c r="FY82" s="537">
        <v>0</v>
      </c>
      <c r="GB82" s="2015">
        <f t="shared" si="8"/>
        <v>0</v>
      </c>
      <c r="GC82" s="2015">
        <v>6198.6</v>
      </c>
      <c r="GE82" s="2015">
        <f t="shared" si="9"/>
        <v>6198.6</v>
      </c>
    </row>
    <row r="83" spans="1:187">
      <c r="A83" s="504"/>
      <c r="B83" s="505">
        <v>5</v>
      </c>
      <c r="C83" s="504" t="s">
        <v>593</v>
      </c>
      <c r="D83" s="506" t="s">
        <v>3</v>
      </c>
      <c r="E83" s="507" t="s">
        <v>130</v>
      </c>
      <c r="F83" s="504" t="s">
        <v>131</v>
      </c>
      <c r="G83" s="508">
        <v>34886</v>
      </c>
      <c r="H83" s="509" t="s">
        <v>488</v>
      </c>
      <c r="I83" s="509" t="s">
        <v>456</v>
      </c>
      <c r="J83" s="510" t="s">
        <v>455</v>
      </c>
      <c r="K83" s="511" t="s">
        <v>456</v>
      </c>
      <c r="L83" s="511">
        <v>100002</v>
      </c>
      <c r="M83" s="512" t="s">
        <v>457</v>
      </c>
      <c r="N83" s="513">
        <v>0</v>
      </c>
      <c r="O83" s="514" t="s">
        <v>458</v>
      </c>
      <c r="P83" s="514" t="s">
        <v>459</v>
      </c>
      <c r="Q83" s="515">
        <v>0</v>
      </c>
      <c r="R83" s="514" t="s">
        <v>489</v>
      </c>
      <c r="S83" s="516" t="s">
        <v>488</v>
      </c>
      <c r="T83" s="514" t="s">
        <v>461</v>
      </c>
      <c r="U83" s="514" t="s">
        <v>267</v>
      </c>
      <c r="V83" s="517" t="s">
        <v>462</v>
      </c>
      <c r="W83" s="517"/>
      <c r="X83" s="518" t="s">
        <v>32</v>
      </c>
      <c r="Y83" s="547" t="s">
        <v>132</v>
      </c>
      <c r="Z83" s="512"/>
      <c r="AA83" s="512"/>
      <c r="AB83" s="520">
        <v>43243</v>
      </c>
      <c r="AC83" s="521"/>
      <c r="AD83" s="522"/>
      <c r="AE83" s="523" t="s">
        <v>481</v>
      </c>
      <c r="AF83" s="524" t="s">
        <v>490</v>
      </c>
      <c r="AG83" s="525"/>
      <c r="AH83" s="526"/>
      <c r="AI83" s="526"/>
      <c r="AJ83" s="526"/>
      <c r="AK83" s="527"/>
      <c r="AL83" s="525"/>
      <c r="AM83" s="527"/>
      <c r="AN83" s="527"/>
      <c r="AO83" s="528" t="s">
        <v>466</v>
      </c>
      <c r="AP83" s="529" t="s">
        <v>595</v>
      </c>
      <c r="AQ83" s="530" t="s">
        <v>466</v>
      </c>
      <c r="AR83" s="531">
        <v>2500</v>
      </c>
      <c r="AS83" s="532"/>
      <c r="AT83" s="533"/>
      <c r="AU83" s="533"/>
      <c r="AV83" s="532"/>
      <c r="AW83" s="532"/>
      <c r="AX83" s="532"/>
      <c r="AY83" s="550">
        <v>28</v>
      </c>
      <c r="AZ83" s="532"/>
      <c r="BA83" s="534"/>
      <c r="BB83" s="533"/>
      <c r="BC83" s="533"/>
      <c r="BD83" s="533"/>
      <c r="BE83" s="533"/>
      <c r="BF83" s="534"/>
      <c r="BG83" s="533">
        <v>0</v>
      </c>
      <c r="BH83" s="533">
        <v>0</v>
      </c>
      <c r="BI83" s="525">
        <v>0</v>
      </c>
      <c r="BJ83" s="533"/>
      <c r="BK83" s="535"/>
      <c r="BL83" s="535"/>
      <c r="BM83" s="525"/>
      <c r="BN83" s="535"/>
      <c r="BO83" s="525">
        <v>0</v>
      </c>
      <c r="BP83" s="536">
        <v>0</v>
      </c>
      <c r="BQ83" s="551"/>
      <c r="BR83" s="551"/>
      <c r="BS83" s="551"/>
      <c r="BT83" s="552"/>
      <c r="BU83" s="535">
        <v>0</v>
      </c>
      <c r="BV83" s="551"/>
      <c r="BW83" s="551"/>
      <c r="BX83" s="551"/>
      <c r="BY83" s="551"/>
      <c r="BZ83" s="551">
        <v>2431.8054444444442</v>
      </c>
      <c r="CA83" s="535"/>
      <c r="CB83" s="535"/>
      <c r="CC83" s="535"/>
      <c r="CD83" s="535"/>
      <c r="CE83" s="535"/>
      <c r="CF83" s="535"/>
      <c r="CG83" s="535"/>
      <c r="CH83" s="535"/>
      <c r="CI83" s="535"/>
      <c r="CJ83" s="535"/>
      <c r="CK83" s="535"/>
      <c r="CL83" s="535"/>
      <c r="CM83" s="535">
        <v>928.5</v>
      </c>
      <c r="CN83" s="535"/>
      <c r="CO83" s="535">
        <v>0</v>
      </c>
      <c r="CP83" s="535"/>
      <c r="CQ83" s="535"/>
      <c r="CR83" s="535"/>
      <c r="CS83" s="535"/>
      <c r="CT83" s="535"/>
      <c r="CU83" s="535"/>
      <c r="CV83" s="535">
        <v>0</v>
      </c>
      <c r="CW83" s="535"/>
      <c r="CX83" s="535"/>
      <c r="CY83" s="535"/>
      <c r="CZ83" s="535"/>
      <c r="DA83" s="535"/>
      <c r="DB83" s="535"/>
      <c r="DC83" s="535"/>
      <c r="DD83" s="535"/>
      <c r="DE83" s="535"/>
      <c r="DF83" s="535"/>
      <c r="DG83" s="535"/>
      <c r="DH83" s="535"/>
      <c r="DI83" s="535"/>
      <c r="DJ83" s="535"/>
      <c r="DK83" s="535"/>
      <c r="DL83" s="535"/>
      <c r="DM83" s="535"/>
      <c r="DN83" s="535"/>
      <c r="DO83" s="535"/>
      <c r="DP83" s="535"/>
      <c r="DQ83" s="535"/>
      <c r="DR83" s="535"/>
      <c r="DS83" s="535"/>
      <c r="DT83" s="535"/>
      <c r="DU83" s="535"/>
      <c r="DV83" s="535"/>
      <c r="DW83" s="535"/>
      <c r="DX83" s="535"/>
      <c r="DY83" s="535"/>
      <c r="DZ83" s="539"/>
      <c r="EA83" s="527"/>
      <c r="EB83" s="535"/>
      <c r="EC83" s="535"/>
      <c r="ED83" s="535"/>
      <c r="EE83" s="535"/>
      <c r="EF83" s="535"/>
      <c r="EG83" s="535"/>
      <c r="EH83" s="535"/>
      <c r="EI83" s="535"/>
      <c r="EJ83" s="535"/>
      <c r="EK83" s="535"/>
      <c r="EL83" s="540">
        <v>3360.3054444444442</v>
      </c>
      <c r="EM83" s="540">
        <v>3360.3054444444442</v>
      </c>
      <c r="EN83" s="541">
        <v>336.03</v>
      </c>
      <c r="EO83" s="541">
        <v>0</v>
      </c>
      <c r="EP83" s="541">
        <v>46.04</v>
      </c>
      <c r="EQ83" s="541">
        <v>0</v>
      </c>
      <c r="ER83" s="541">
        <v>0</v>
      </c>
      <c r="ES83" s="535">
        <v>0</v>
      </c>
      <c r="ET83" s="527">
        <v>0</v>
      </c>
      <c r="EU83" s="535">
        <v>0</v>
      </c>
      <c r="EV83" s="535">
        <v>0</v>
      </c>
      <c r="EW83" s="535"/>
      <c r="EX83" s="535"/>
      <c r="EY83" s="535"/>
      <c r="EZ83" s="542">
        <v>115.71</v>
      </c>
      <c r="FA83" s="527">
        <v>64.72</v>
      </c>
      <c r="FB83" s="527">
        <v>0</v>
      </c>
      <c r="FC83" s="542">
        <v>1045.2</v>
      </c>
      <c r="FD83" s="542"/>
      <c r="FE83" s="542">
        <v>822.93</v>
      </c>
      <c r="FF83" s="542"/>
      <c r="FG83" s="535">
        <v>0</v>
      </c>
      <c r="FH83" s="542">
        <v>0</v>
      </c>
      <c r="FI83" s="535"/>
      <c r="FJ83" s="535"/>
      <c r="FK83" s="525"/>
      <c r="FL83" s="525"/>
      <c r="FM83" s="535"/>
      <c r="FN83" s="535">
        <v>0</v>
      </c>
      <c r="FO83" s="535">
        <v>0</v>
      </c>
      <c r="FP83" s="535"/>
      <c r="FQ83" s="535">
        <v>2430.63</v>
      </c>
      <c r="FR83" s="543">
        <v>929.68</v>
      </c>
      <c r="FS83">
        <v>929.68</v>
      </c>
      <c r="FT83" s="543"/>
      <c r="FU83" s="544">
        <v>929.68</v>
      </c>
      <c r="FV83" s="544">
        <v>1082.27</v>
      </c>
      <c r="FW83" s="545">
        <v>0</v>
      </c>
      <c r="FX83" s="546">
        <v>83.564999999999998</v>
      </c>
      <c r="FY83" s="537">
        <v>0</v>
      </c>
      <c r="GB83" s="2015">
        <f t="shared" si="8"/>
        <v>0</v>
      </c>
      <c r="GC83" s="2015">
        <v>928.5</v>
      </c>
      <c r="GE83" s="2015">
        <f t="shared" si="9"/>
        <v>928.5</v>
      </c>
    </row>
    <row r="84" spans="1:187">
      <c r="A84" s="504"/>
      <c r="B84" s="505">
        <v>6</v>
      </c>
      <c r="C84" s="504" t="s">
        <v>593</v>
      </c>
      <c r="D84" s="506" t="s">
        <v>3</v>
      </c>
      <c r="E84" s="507" t="s">
        <v>43</v>
      </c>
      <c r="F84" s="504" t="s">
        <v>491</v>
      </c>
      <c r="G84" s="508">
        <v>26663</v>
      </c>
      <c r="H84" s="509" t="s">
        <v>469</v>
      </c>
      <c r="I84" s="509" t="s">
        <v>456</v>
      </c>
      <c r="J84" s="510" t="s">
        <v>455</v>
      </c>
      <c r="K84" s="511" t="s">
        <v>456</v>
      </c>
      <c r="L84" s="511">
        <v>100001</v>
      </c>
      <c r="M84" s="512" t="s">
        <v>470</v>
      </c>
      <c r="N84" s="513">
        <v>1</v>
      </c>
      <c r="O84" s="514" t="s">
        <v>471</v>
      </c>
      <c r="P84" s="514" t="s">
        <v>472</v>
      </c>
      <c r="Q84" s="515">
        <v>1</v>
      </c>
      <c r="R84" s="514" t="s">
        <v>473</v>
      </c>
      <c r="S84" s="516" t="s">
        <v>474</v>
      </c>
      <c r="T84" s="514" t="s">
        <v>461</v>
      </c>
      <c r="U84" s="514" t="s">
        <v>236</v>
      </c>
      <c r="V84" s="517" t="s">
        <v>462</v>
      </c>
      <c r="W84" s="517"/>
      <c r="X84" s="518" t="s">
        <v>32</v>
      </c>
      <c r="Y84" s="547" t="s">
        <v>45</v>
      </c>
      <c r="Z84" s="512"/>
      <c r="AA84" s="512"/>
      <c r="AB84" s="520">
        <v>42985</v>
      </c>
      <c r="AC84" s="521"/>
      <c r="AD84" s="522"/>
      <c r="AE84" s="523" t="s">
        <v>492</v>
      </c>
      <c r="AF84" s="524" t="s">
        <v>493</v>
      </c>
      <c r="AG84" s="525"/>
      <c r="AH84" s="526"/>
      <c r="AI84" s="526"/>
      <c r="AJ84" s="526"/>
      <c r="AK84" s="527"/>
      <c r="AL84" s="525"/>
      <c r="AM84" s="527"/>
      <c r="AN84" s="527"/>
      <c r="AO84" s="528" t="s">
        <v>466</v>
      </c>
      <c r="AP84" s="529" t="s">
        <v>595</v>
      </c>
      <c r="AQ84" s="530" t="s">
        <v>466</v>
      </c>
      <c r="AR84" s="531">
        <v>8500</v>
      </c>
      <c r="AS84" s="532">
        <v>21</v>
      </c>
      <c r="AT84" s="533"/>
      <c r="AU84" s="533">
        <v>9</v>
      </c>
      <c r="AV84" s="532"/>
      <c r="AW84" s="532"/>
      <c r="AX84" s="532"/>
      <c r="AY84" s="532"/>
      <c r="AZ84" s="532"/>
      <c r="BA84" s="534"/>
      <c r="BB84" s="533"/>
      <c r="BC84" s="533"/>
      <c r="BD84" s="533"/>
      <c r="BE84" s="533"/>
      <c r="BF84" s="534"/>
      <c r="BG84" s="533">
        <v>0</v>
      </c>
      <c r="BH84" s="533">
        <v>0</v>
      </c>
      <c r="BI84" s="525">
        <v>0</v>
      </c>
      <c r="BJ84" s="533"/>
      <c r="BK84" s="535"/>
      <c r="BL84" s="535"/>
      <c r="BM84" s="525"/>
      <c r="BN84" s="535"/>
      <c r="BO84" s="525">
        <v>0</v>
      </c>
      <c r="BP84" s="536">
        <v>168</v>
      </c>
      <c r="BQ84" s="535">
        <v>5950</v>
      </c>
      <c r="BR84" s="535">
        <v>113</v>
      </c>
      <c r="BS84" s="537">
        <v>0</v>
      </c>
      <c r="BT84" s="538">
        <v>2583.9</v>
      </c>
      <c r="BU84" s="535">
        <v>0</v>
      </c>
      <c r="BV84" s="535">
        <v>0</v>
      </c>
      <c r="BW84" s="535">
        <v>0</v>
      </c>
      <c r="BX84" s="537"/>
      <c r="BY84" s="535">
        <v>0</v>
      </c>
      <c r="BZ84" s="535"/>
      <c r="CA84" s="535"/>
      <c r="CB84" s="535">
        <v>0</v>
      </c>
      <c r="CC84" s="535">
        <v>0</v>
      </c>
      <c r="CD84" s="535">
        <v>0</v>
      </c>
      <c r="CE84" s="535"/>
      <c r="CF84" s="535">
        <v>0</v>
      </c>
      <c r="CG84" s="535"/>
      <c r="CH84" s="535"/>
      <c r="CI84" s="535"/>
      <c r="CJ84" s="535"/>
      <c r="CK84" s="535"/>
      <c r="CL84" s="535"/>
      <c r="CM84" s="535">
        <v>5571</v>
      </c>
      <c r="CN84" s="535"/>
      <c r="CO84" s="535">
        <v>0</v>
      </c>
      <c r="CP84" s="535"/>
      <c r="CQ84" s="535"/>
      <c r="CR84" s="535"/>
      <c r="CS84" s="535"/>
      <c r="CT84" s="535"/>
      <c r="CU84" s="535"/>
      <c r="CV84" s="535">
        <v>0</v>
      </c>
      <c r="CW84" s="535"/>
      <c r="CX84" s="535"/>
      <c r="CY84" s="535"/>
      <c r="CZ84" s="535"/>
      <c r="DA84" s="535"/>
      <c r="DB84" s="535"/>
      <c r="DC84" s="535"/>
      <c r="DD84" s="535"/>
      <c r="DE84" s="535"/>
      <c r="DF84" s="535"/>
      <c r="DG84" s="535"/>
      <c r="DH84" s="535"/>
      <c r="DI84" s="535"/>
      <c r="DJ84" s="535"/>
      <c r="DK84" s="535"/>
      <c r="DL84" s="535"/>
      <c r="DM84" s="535"/>
      <c r="DN84" s="535"/>
      <c r="DO84" s="535"/>
      <c r="DP84" s="535"/>
      <c r="DQ84" s="535"/>
      <c r="DR84" s="535"/>
      <c r="DS84" s="535"/>
      <c r="DT84" s="535"/>
      <c r="DU84" s="535"/>
      <c r="DV84" s="535"/>
      <c r="DW84" s="535"/>
      <c r="DX84" s="535"/>
      <c r="DY84" s="535"/>
      <c r="DZ84" s="539"/>
      <c r="EA84" s="527"/>
      <c r="EB84" s="535"/>
      <c r="EC84" s="535"/>
      <c r="ED84" s="535"/>
      <c r="EE84" s="535"/>
      <c r="EF84" s="535"/>
      <c r="EG84" s="535"/>
      <c r="EH84" s="535"/>
      <c r="EI84" s="535"/>
      <c r="EJ84" s="535"/>
      <c r="EK84" s="535"/>
      <c r="EL84" s="540">
        <v>14217.9</v>
      </c>
      <c r="EM84" s="540">
        <v>14217.9</v>
      </c>
      <c r="EN84" s="541">
        <v>1421.79</v>
      </c>
      <c r="EO84" s="541">
        <v>240.28</v>
      </c>
      <c r="EP84" s="541">
        <v>164.78</v>
      </c>
      <c r="EQ84" s="541">
        <v>0</v>
      </c>
      <c r="ER84" s="541">
        <v>0</v>
      </c>
      <c r="ES84" s="535">
        <v>0</v>
      </c>
      <c r="ET84" s="527">
        <v>1630.06</v>
      </c>
      <c r="EU84" s="535">
        <v>0</v>
      </c>
      <c r="EV84" s="535">
        <v>0</v>
      </c>
      <c r="EW84" s="535"/>
      <c r="EX84" s="535"/>
      <c r="EY84" s="535"/>
      <c r="EZ84" s="542">
        <v>160.81</v>
      </c>
      <c r="FA84" s="527">
        <v>162.77000000000001</v>
      </c>
      <c r="FB84" s="527">
        <v>0</v>
      </c>
      <c r="FC84" s="542">
        <v>3445.2000000000003</v>
      </c>
      <c r="FD84" s="542"/>
      <c r="FE84" s="542">
        <v>4063.49</v>
      </c>
      <c r="FF84" s="542"/>
      <c r="FG84" s="535">
        <v>0</v>
      </c>
      <c r="FH84" s="542">
        <v>0</v>
      </c>
      <c r="FI84" s="535"/>
      <c r="FJ84" s="535"/>
      <c r="FK84" s="525"/>
      <c r="FL84" s="525"/>
      <c r="FM84" s="535"/>
      <c r="FN84" s="535">
        <v>0</v>
      </c>
      <c r="FO84" s="535">
        <v>0</v>
      </c>
      <c r="FP84" s="535"/>
      <c r="FQ84" s="535">
        <v>11289.18</v>
      </c>
      <c r="FR84" s="543">
        <v>2928.72</v>
      </c>
      <c r="FS84">
        <v>2928.72</v>
      </c>
      <c r="FT84" s="543"/>
      <c r="FU84" s="544">
        <v>2928.72</v>
      </c>
      <c r="FV84" s="544">
        <v>2751.17</v>
      </c>
      <c r="FW84" s="545">
        <v>0</v>
      </c>
      <c r="FX84" s="546">
        <v>1279.6099999999999</v>
      </c>
      <c r="FY84" s="537">
        <v>0</v>
      </c>
      <c r="GB84" s="2015">
        <f t="shared" si="8"/>
        <v>0</v>
      </c>
      <c r="GC84" s="2015">
        <v>14217.9</v>
      </c>
      <c r="GE84" s="2015">
        <f t="shared" si="9"/>
        <v>14217.9</v>
      </c>
    </row>
    <row r="85" spans="1:187">
      <c r="A85" s="504"/>
      <c r="B85" s="505">
        <v>7</v>
      </c>
      <c r="C85" s="504" t="s">
        <v>593</v>
      </c>
      <c r="D85" s="506" t="s">
        <v>3</v>
      </c>
      <c r="E85" s="507" t="s">
        <v>22</v>
      </c>
      <c r="F85" s="504" t="s">
        <v>23</v>
      </c>
      <c r="G85" s="508">
        <v>25690</v>
      </c>
      <c r="H85" s="509" t="s">
        <v>494</v>
      </c>
      <c r="I85" s="509" t="s">
        <v>456</v>
      </c>
      <c r="J85" s="510" t="s">
        <v>455</v>
      </c>
      <c r="K85" s="511" t="s">
        <v>456</v>
      </c>
      <c r="L85" s="511">
        <v>100001</v>
      </c>
      <c r="M85" s="512" t="s">
        <v>470</v>
      </c>
      <c r="N85" s="513">
        <v>1</v>
      </c>
      <c r="O85" s="514" t="s">
        <v>477</v>
      </c>
      <c r="P85" s="514" t="s">
        <v>478</v>
      </c>
      <c r="Q85" s="515">
        <v>1</v>
      </c>
      <c r="R85" s="514" t="s">
        <v>495</v>
      </c>
      <c r="S85" s="516" t="s">
        <v>478</v>
      </c>
      <c r="T85" s="514" t="s">
        <v>461</v>
      </c>
      <c r="U85" s="514" t="s">
        <v>230</v>
      </c>
      <c r="V85" s="517" t="s">
        <v>462</v>
      </c>
      <c r="W85" s="517"/>
      <c r="X85" s="518" t="s">
        <v>25</v>
      </c>
      <c r="Y85" s="547" t="s">
        <v>26</v>
      </c>
      <c r="Z85" s="512"/>
      <c r="AA85" s="512"/>
      <c r="AB85" s="520">
        <v>43357</v>
      </c>
      <c r="AC85" s="521"/>
      <c r="AD85" s="522"/>
      <c r="AE85" s="523" t="s">
        <v>496</v>
      </c>
      <c r="AF85" s="524" t="s">
        <v>497</v>
      </c>
      <c r="AG85" s="525"/>
      <c r="AH85" s="526"/>
      <c r="AI85" s="526"/>
      <c r="AJ85" s="526"/>
      <c r="AK85" s="527"/>
      <c r="AL85" s="525"/>
      <c r="AM85" s="527"/>
      <c r="AN85" s="527"/>
      <c r="AO85" s="528" t="s">
        <v>466</v>
      </c>
      <c r="AP85" s="529" t="s">
        <v>594</v>
      </c>
      <c r="AQ85" s="530" t="s">
        <v>466</v>
      </c>
      <c r="AR85" s="531">
        <v>2650</v>
      </c>
      <c r="AS85" s="532">
        <v>30</v>
      </c>
      <c r="AT85" s="533"/>
      <c r="AU85" s="533">
        <v>0</v>
      </c>
      <c r="AV85" s="532"/>
      <c r="AW85" s="532"/>
      <c r="AX85" s="532"/>
      <c r="AY85" s="532"/>
      <c r="AZ85" s="532"/>
      <c r="BA85" s="534"/>
      <c r="BB85" s="533"/>
      <c r="BC85" s="533"/>
      <c r="BD85" s="533"/>
      <c r="BE85" s="533"/>
      <c r="BF85" s="534"/>
      <c r="BG85" s="533">
        <v>8</v>
      </c>
      <c r="BH85" s="533">
        <v>16.5</v>
      </c>
      <c r="BI85" s="525">
        <v>33</v>
      </c>
      <c r="BJ85" s="533"/>
      <c r="BK85" s="535"/>
      <c r="BL85" s="535"/>
      <c r="BM85" s="525"/>
      <c r="BN85" s="535"/>
      <c r="BO85" s="525">
        <v>0</v>
      </c>
      <c r="BP85" s="536">
        <v>240</v>
      </c>
      <c r="BQ85" s="535">
        <v>2650</v>
      </c>
      <c r="BR85" s="535">
        <v>113</v>
      </c>
      <c r="BS85" s="537">
        <v>0</v>
      </c>
      <c r="BT85" s="538">
        <v>0</v>
      </c>
      <c r="BU85" s="535">
        <v>0</v>
      </c>
      <c r="BV85" s="535">
        <v>0</v>
      </c>
      <c r="BW85" s="535">
        <v>0</v>
      </c>
      <c r="BX85" s="537"/>
      <c r="BY85" s="535">
        <v>0</v>
      </c>
      <c r="BZ85" s="535"/>
      <c r="CA85" s="535"/>
      <c r="CB85" s="535">
        <v>115.125</v>
      </c>
      <c r="CC85" s="535">
        <v>256.44093750000002</v>
      </c>
      <c r="CD85" s="535">
        <v>759.82499999999993</v>
      </c>
      <c r="CE85" s="535"/>
      <c r="CF85" s="535">
        <v>0</v>
      </c>
      <c r="CG85" s="535"/>
      <c r="CH85" s="535"/>
      <c r="CI85" s="535"/>
      <c r="CJ85" s="535"/>
      <c r="CK85" s="535"/>
      <c r="CL85" s="535"/>
      <c r="CM85" s="535">
        <v>742.8</v>
      </c>
      <c r="CN85" s="535"/>
      <c r="CO85" s="535">
        <v>0</v>
      </c>
      <c r="CP85" s="535"/>
      <c r="CQ85" s="535"/>
      <c r="CR85" s="535"/>
      <c r="CS85" s="535"/>
      <c r="CT85" s="535"/>
      <c r="CU85" s="535"/>
      <c r="CV85" s="535">
        <v>0</v>
      </c>
      <c r="CW85" s="535"/>
      <c r="CX85" s="535"/>
      <c r="CY85" s="535"/>
      <c r="CZ85" s="535"/>
      <c r="DA85" s="535"/>
      <c r="DB85" s="535"/>
      <c r="DC85" s="535"/>
      <c r="DD85" s="535"/>
      <c r="DE85" s="535"/>
      <c r="DF85" s="535"/>
      <c r="DG85" s="535"/>
      <c r="DH85" s="535"/>
      <c r="DI85" s="535"/>
      <c r="DJ85" s="535"/>
      <c r="DK85" s="535"/>
      <c r="DL85" s="535"/>
      <c r="DM85" s="535"/>
      <c r="DN85" s="535"/>
      <c r="DO85" s="535"/>
      <c r="DP85" s="535"/>
      <c r="DQ85" s="535"/>
      <c r="DR85" s="535"/>
      <c r="DS85" s="535"/>
      <c r="DT85" s="535"/>
      <c r="DU85" s="535"/>
      <c r="DV85" s="535"/>
      <c r="DW85" s="535"/>
      <c r="DX85" s="535"/>
      <c r="DY85" s="535"/>
      <c r="DZ85" s="539"/>
      <c r="EA85" s="527"/>
      <c r="EB85" s="535"/>
      <c r="EC85" s="535"/>
      <c r="ED85" s="535"/>
      <c r="EE85" s="535"/>
      <c r="EF85" s="535"/>
      <c r="EG85" s="535"/>
      <c r="EH85" s="535"/>
      <c r="EI85" s="535"/>
      <c r="EJ85" s="535"/>
      <c r="EK85" s="535"/>
      <c r="EL85" s="540">
        <v>4637.1909374999996</v>
      </c>
      <c r="EM85" s="540">
        <v>4637.1909374999996</v>
      </c>
      <c r="EN85" s="541">
        <v>463.72</v>
      </c>
      <c r="EO85" s="541">
        <v>0</v>
      </c>
      <c r="EP85" s="541">
        <v>63.53</v>
      </c>
      <c r="EQ85" s="541">
        <v>0</v>
      </c>
      <c r="ER85" s="541">
        <v>0</v>
      </c>
      <c r="ES85" s="535">
        <v>0</v>
      </c>
      <c r="ET85" s="527">
        <v>164.88527499999998</v>
      </c>
      <c r="EU85" s="535">
        <v>0</v>
      </c>
      <c r="EV85" s="535">
        <v>0</v>
      </c>
      <c r="EW85" s="535"/>
      <c r="EX85" s="535"/>
      <c r="EY85" s="535"/>
      <c r="EZ85" s="542">
        <v>115.71</v>
      </c>
      <c r="FA85" s="527">
        <v>0</v>
      </c>
      <c r="FB85" s="527">
        <v>0</v>
      </c>
      <c r="FC85" s="542">
        <v>1105.2</v>
      </c>
      <c r="FD85" s="542"/>
      <c r="FE85" s="542">
        <v>658.34</v>
      </c>
      <c r="FF85" s="542"/>
      <c r="FG85" s="535">
        <v>0</v>
      </c>
      <c r="FH85" s="542">
        <v>500</v>
      </c>
      <c r="FI85" s="535"/>
      <c r="FJ85" s="535"/>
      <c r="FK85" s="525"/>
      <c r="FL85" s="525"/>
      <c r="FM85" s="535"/>
      <c r="FN85" s="535">
        <v>0</v>
      </c>
      <c r="FO85" s="535">
        <v>0</v>
      </c>
      <c r="FP85" s="535"/>
      <c r="FQ85" s="535">
        <v>3071.39</v>
      </c>
      <c r="FR85" s="543">
        <v>1565.8</v>
      </c>
      <c r="FS85">
        <v>1565.8</v>
      </c>
      <c r="FT85" s="543"/>
      <c r="FU85" s="544">
        <v>1565.8</v>
      </c>
      <c r="FV85" s="544">
        <v>1776.32</v>
      </c>
      <c r="FW85" s="545">
        <v>0</v>
      </c>
      <c r="FX85" s="546">
        <v>417.35</v>
      </c>
      <c r="FY85" s="537">
        <v>0</v>
      </c>
      <c r="GB85" s="2015">
        <f t="shared" si="8"/>
        <v>-9.0625000002546585E-3</v>
      </c>
      <c r="GC85" s="2015">
        <v>4637.2</v>
      </c>
      <c r="GE85" s="2015">
        <f t="shared" si="9"/>
        <v>4637.2</v>
      </c>
    </row>
    <row r="86" spans="1:187">
      <c r="A86" s="504"/>
      <c r="B86" s="505">
        <v>8</v>
      </c>
      <c r="C86" s="504" t="s">
        <v>593</v>
      </c>
      <c r="D86" s="506" t="s">
        <v>3</v>
      </c>
      <c r="E86" s="507" t="s">
        <v>70</v>
      </c>
      <c r="F86" s="504" t="s">
        <v>498</v>
      </c>
      <c r="G86" s="508">
        <v>29363</v>
      </c>
      <c r="H86" s="509" t="s">
        <v>469</v>
      </c>
      <c r="I86" s="509" t="s">
        <v>456</v>
      </c>
      <c r="J86" s="510" t="s">
        <v>455</v>
      </c>
      <c r="K86" s="511" t="s">
        <v>456</v>
      </c>
      <c r="L86" s="511">
        <v>100001</v>
      </c>
      <c r="M86" s="512" t="s">
        <v>470</v>
      </c>
      <c r="N86" s="513">
        <v>1</v>
      </c>
      <c r="O86" s="514" t="s">
        <v>471</v>
      </c>
      <c r="P86" s="514" t="s">
        <v>472</v>
      </c>
      <c r="Q86" s="515">
        <v>1</v>
      </c>
      <c r="R86" s="514" t="s">
        <v>473</v>
      </c>
      <c r="S86" s="516" t="s">
        <v>474</v>
      </c>
      <c r="T86" s="514" t="s">
        <v>461</v>
      </c>
      <c r="U86" s="514" t="s">
        <v>244</v>
      </c>
      <c r="V86" s="517" t="s">
        <v>462</v>
      </c>
      <c r="W86" s="517"/>
      <c r="X86" s="518" t="s">
        <v>32</v>
      </c>
      <c r="Y86" s="547" t="s">
        <v>72</v>
      </c>
      <c r="Z86" s="512"/>
      <c r="AA86" s="512"/>
      <c r="AB86" s="520">
        <v>42985</v>
      </c>
      <c r="AC86" s="521"/>
      <c r="AD86" s="522"/>
      <c r="AE86" s="523" t="s">
        <v>492</v>
      </c>
      <c r="AF86" s="524" t="s">
        <v>499</v>
      </c>
      <c r="AG86" s="525"/>
      <c r="AH86" s="526"/>
      <c r="AI86" s="526"/>
      <c r="AJ86" s="526"/>
      <c r="AK86" s="527"/>
      <c r="AL86" s="525"/>
      <c r="AM86" s="527"/>
      <c r="AN86" s="527"/>
      <c r="AO86" s="528" t="s">
        <v>466</v>
      </c>
      <c r="AP86" s="529" t="s">
        <v>595</v>
      </c>
      <c r="AQ86" s="530" t="s">
        <v>466</v>
      </c>
      <c r="AR86" s="531">
        <v>10000</v>
      </c>
      <c r="AS86" s="532">
        <v>24</v>
      </c>
      <c r="AT86" s="533"/>
      <c r="AU86" s="533">
        <v>6</v>
      </c>
      <c r="AV86" s="532"/>
      <c r="AW86" s="532"/>
      <c r="AX86" s="532"/>
      <c r="AY86" s="532"/>
      <c r="AZ86" s="532"/>
      <c r="BA86" s="534"/>
      <c r="BB86" s="533"/>
      <c r="BC86" s="533"/>
      <c r="BD86" s="533"/>
      <c r="BE86" s="533"/>
      <c r="BF86" s="534"/>
      <c r="BG86" s="533">
        <v>0</v>
      </c>
      <c r="BH86" s="533">
        <v>0</v>
      </c>
      <c r="BI86" s="525">
        <v>0</v>
      </c>
      <c r="BJ86" s="533"/>
      <c r="BK86" s="535"/>
      <c r="BL86" s="535"/>
      <c r="BM86" s="525"/>
      <c r="BN86" s="535"/>
      <c r="BO86" s="525">
        <v>0</v>
      </c>
      <c r="BP86" s="536">
        <v>192</v>
      </c>
      <c r="BQ86" s="535">
        <v>8000</v>
      </c>
      <c r="BR86" s="535">
        <v>113</v>
      </c>
      <c r="BS86" s="537">
        <v>0</v>
      </c>
      <c r="BT86" s="538">
        <v>2022.6</v>
      </c>
      <c r="BU86" s="535">
        <v>0</v>
      </c>
      <c r="BV86" s="535">
        <v>0</v>
      </c>
      <c r="BW86" s="535">
        <v>0</v>
      </c>
      <c r="BX86" s="537"/>
      <c r="BY86" s="535">
        <v>0</v>
      </c>
      <c r="BZ86" s="535"/>
      <c r="CA86" s="535"/>
      <c r="CB86" s="535">
        <v>0</v>
      </c>
      <c r="CC86" s="535">
        <v>0</v>
      </c>
      <c r="CD86" s="535">
        <v>0</v>
      </c>
      <c r="CE86" s="535"/>
      <c r="CF86" s="535">
        <v>0</v>
      </c>
      <c r="CG86" s="535"/>
      <c r="CH86" s="535"/>
      <c r="CI86" s="535"/>
      <c r="CJ86" s="535"/>
      <c r="CK86" s="535"/>
      <c r="CL86" s="535"/>
      <c r="CM86" s="535">
        <v>5571</v>
      </c>
      <c r="CN86" s="535"/>
      <c r="CO86" s="535">
        <v>0</v>
      </c>
      <c r="CP86" s="535"/>
      <c r="CQ86" s="535"/>
      <c r="CR86" s="535"/>
      <c r="CS86" s="535"/>
      <c r="CT86" s="535"/>
      <c r="CU86" s="535"/>
      <c r="CV86" s="535">
        <v>0</v>
      </c>
      <c r="CW86" s="535"/>
      <c r="CX86" s="535"/>
      <c r="CY86" s="535"/>
      <c r="CZ86" s="535"/>
      <c r="DA86" s="535"/>
      <c r="DB86" s="535"/>
      <c r="DC86" s="535"/>
      <c r="DD86" s="535"/>
      <c r="DE86" s="535"/>
      <c r="DF86" s="535"/>
      <c r="DG86" s="535"/>
      <c r="DH86" s="535"/>
      <c r="DI86" s="535"/>
      <c r="DJ86" s="535"/>
      <c r="DK86" s="535"/>
      <c r="DL86" s="535"/>
      <c r="DM86" s="535"/>
      <c r="DN86" s="535"/>
      <c r="DO86" s="535"/>
      <c r="DP86" s="535"/>
      <c r="DQ86" s="535"/>
      <c r="DR86" s="535"/>
      <c r="DS86" s="535"/>
      <c r="DT86" s="535"/>
      <c r="DU86" s="535"/>
      <c r="DV86" s="535"/>
      <c r="DW86" s="535"/>
      <c r="DX86" s="535"/>
      <c r="DY86" s="535"/>
      <c r="DZ86" s="539"/>
      <c r="EA86" s="527"/>
      <c r="EB86" s="535"/>
      <c r="EC86" s="535"/>
      <c r="ED86" s="535"/>
      <c r="EE86" s="535"/>
      <c r="EF86" s="535"/>
      <c r="EG86" s="535"/>
      <c r="EH86" s="535"/>
      <c r="EI86" s="535"/>
      <c r="EJ86" s="535"/>
      <c r="EK86" s="535"/>
      <c r="EL86" s="540">
        <v>15706.6</v>
      </c>
      <c r="EM86" s="540">
        <v>15706.6</v>
      </c>
      <c r="EN86" s="541">
        <v>1570.66</v>
      </c>
      <c r="EO86" s="541">
        <v>265.44</v>
      </c>
      <c r="EP86" s="541">
        <v>164.78</v>
      </c>
      <c r="EQ86" s="541">
        <v>0</v>
      </c>
      <c r="ER86" s="541">
        <v>0</v>
      </c>
      <c r="ES86" s="535">
        <v>0</v>
      </c>
      <c r="ET86" s="527">
        <v>2040.48</v>
      </c>
      <c r="EU86" s="535">
        <v>0</v>
      </c>
      <c r="EV86" s="535">
        <v>0</v>
      </c>
      <c r="EW86" s="535"/>
      <c r="EX86" s="535"/>
      <c r="EY86" s="535"/>
      <c r="EZ86" s="542">
        <v>185.17</v>
      </c>
      <c r="FA86" s="527">
        <v>0</v>
      </c>
      <c r="FB86" s="527">
        <v>0</v>
      </c>
      <c r="FC86" s="542">
        <v>4045.2000000000003</v>
      </c>
      <c r="FD86" s="542"/>
      <c r="FE86" s="542">
        <v>4063.49</v>
      </c>
      <c r="FF86" s="542"/>
      <c r="FG86" s="535">
        <v>125</v>
      </c>
      <c r="FH86" s="542">
        <v>0</v>
      </c>
      <c r="FI86" s="535"/>
      <c r="FJ86" s="535"/>
      <c r="FK86" s="525"/>
      <c r="FL86" s="525"/>
      <c r="FM86" s="535"/>
      <c r="FN86" s="535">
        <v>0</v>
      </c>
      <c r="FO86" s="535">
        <v>0</v>
      </c>
      <c r="FP86" s="535"/>
      <c r="FQ86" s="535">
        <v>12460.22</v>
      </c>
      <c r="FR86" s="543">
        <v>3246.38</v>
      </c>
      <c r="FS86">
        <v>3246.38</v>
      </c>
      <c r="FT86" s="543"/>
      <c r="FU86" s="544">
        <v>3246.38</v>
      </c>
      <c r="FV86" s="544">
        <v>3409.52</v>
      </c>
      <c r="FW86" s="545">
        <v>0</v>
      </c>
      <c r="FX86" s="546">
        <v>1413.59</v>
      </c>
      <c r="FY86" s="537">
        <v>0</v>
      </c>
      <c r="GB86" s="2015">
        <f t="shared" si="8"/>
        <v>0</v>
      </c>
      <c r="GC86" s="2015">
        <v>15706.6</v>
      </c>
      <c r="GE86" s="2015">
        <f t="shared" si="9"/>
        <v>15706.6</v>
      </c>
    </row>
    <row r="87" spans="1:187">
      <c r="A87" s="504"/>
      <c r="B87" s="505">
        <v>9</v>
      </c>
      <c r="C87" s="504" t="s">
        <v>593</v>
      </c>
      <c r="D87" s="506" t="s">
        <v>3</v>
      </c>
      <c r="E87" s="507" t="s">
        <v>58</v>
      </c>
      <c r="F87" s="504" t="s">
        <v>500</v>
      </c>
      <c r="G87" s="508">
        <v>26055</v>
      </c>
      <c r="H87" s="509" t="s">
        <v>501</v>
      </c>
      <c r="I87" s="509" t="s">
        <v>454</v>
      </c>
      <c r="J87" s="510" t="s">
        <v>455</v>
      </c>
      <c r="K87" s="511" t="s">
        <v>456</v>
      </c>
      <c r="L87" s="511">
        <v>100002</v>
      </c>
      <c r="M87" s="512" t="s">
        <v>457</v>
      </c>
      <c r="N87" s="513">
        <v>1</v>
      </c>
      <c r="O87" s="514" t="s">
        <v>458</v>
      </c>
      <c r="P87" s="514" t="s">
        <v>459</v>
      </c>
      <c r="Q87" s="515">
        <v>0</v>
      </c>
      <c r="R87" s="514" t="s">
        <v>485</v>
      </c>
      <c r="S87" s="516" t="s">
        <v>486</v>
      </c>
      <c r="T87" s="514" t="s">
        <v>461</v>
      </c>
      <c r="U87" s="514" t="s">
        <v>240</v>
      </c>
      <c r="V87" s="517" t="s">
        <v>462</v>
      </c>
      <c r="W87" s="517" t="s">
        <v>463</v>
      </c>
      <c r="X87" s="518" t="s">
        <v>32</v>
      </c>
      <c r="Y87" s="547" t="s">
        <v>60</v>
      </c>
      <c r="Z87" s="512"/>
      <c r="AA87" s="512"/>
      <c r="AB87" s="520">
        <v>42985</v>
      </c>
      <c r="AC87" s="521"/>
      <c r="AD87" s="522"/>
      <c r="AE87" s="523" t="s">
        <v>464</v>
      </c>
      <c r="AF87" s="524" t="s">
        <v>502</v>
      </c>
      <c r="AG87" s="525"/>
      <c r="AH87" s="526"/>
      <c r="AI87" s="526"/>
      <c r="AJ87" s="526"/>
      <c r="AK87" s="527"/>
      <c r="AL87" s="525"/>
      <c r="AM87" s="527"/>
      <c r="AN87" s="527"/>
      <c r="AO87" s="528" t="s">
        <v>466</v>
      </c>
      <c r="AP87" s="529" t="s">
        <v>594</v>
      </c>
      <c r="AQ87" s="530" t="s">
        <v>466</v>
      </c>
      <c r="AR87" s="531">
        <v>7000</v>
      </c>
      <c r="AS87" s="532">
        <v>30</v>
      </c>
      <c r="AT87" s="533"/>
      <c r="AU87" s="533">
        <v>0</v>
      </c>
      <c r="AV87" s="532"/>
      <c r="AW87" s="532"/>
      <c r="AX87" s="532"/>
      <c r="AY87" s="532"/>
      <c r="AZ87" s="532"/>
      <c r="BA87" s="534"/>
      <c r="BB87" s="533"/>
      <c r="BC87" s="533"/>
      <c r="BD87" s="533"/>
      <c r="BE87" s="533"/>
      <c r="BF87" s="534"/>
      <c r="BG87" s="533">
        <v>0</v>
      </c>
      <c r="BH87" s="533">
        <v>0</v>
      </c>
      <c r="BI87" s="525">
        <v>0</v>
      </c>
      <c r="BJ87" s="533"/>
      <c r="BK87" s="535"/>
      <c r="BL87" s="535"/>
      <c r="BM87" s="525"/>
      <c r="BN87" s="535"/>
      <c r="BO87" s="525">
        <v>0</v>
      </c>
      <c r="BP87" s="536">
        <v>240</v>
      </c>
      <c r="BQ87" s="535">
        <v>7000</v>
      </c>
      <c r="BR87" s="535">
        <v>113</v>
      </c>
      <c r="BS87" s="537">
        <v>0</v>
      </c>
      <c r="BT87" s="538">
        <v>0</v>
      </c>
      <c r="BU87" s="535">
        <v>0</v>
      </c>
      <c r="BV87" s="535">
        <v>0</v>
      </c>
      <c r="BW87" s="535">
        <v>0</v>
      </c>
      <c r="BX87" s="537"/>
      <c r="BY87" s="535">
        <v>0</v>
      </c>
      <c r="BZ87" s="535"/>
      <c r="CA87" s="535"/>
      <c r="CB87" s="535">
        <v>0</v>
      </c>
      <c r="CC87" s="535">
        <v>0</v>
      </c>
      <c r="CD87" s="535">
        <v>0</v>
      </c>
      <c r="CE87" s="535"/>
      <c r="CF87" s="535">
        <v>0</v>
      </c>
      <c r="CG87" s="535"/>
      <c r="CH87" s="535"/>
      <c r="CI87" s="535"/>
      <c r="CJ87" s="535"/>
      <c r="CK87" s="535"/>
      <c r="CL87" s="535"/>
      <c r="CM87" s="535">
        <v>2971.2</v>
      </c>
      <c r="CN87" s="535"/>
      <c r="CO87" s="535">
        <v>0</v>
      </c>
      <c r="CP87" s="535"/>
      <c r="CQ87" s="535"/>
      <c r="CR87" s="535"/>
      <c r="CS87" s="535"/>
      <c r="CT87" s="535"/>
      <c r="CU87" s="535"/>
      <c r="CV87" s="535">
        <v>0</v>
      </c>
      <c r="CW87" s="535"/>
      <c r="CX87" s="535"/>
      <c r="CY87" s="535"/>
      <c r="CZ87" s="535"/>
      <c r="DA87" s="535"/>
      <c r="DB87" s="535"/>
      <c r="DC87" s="535"/>
      <c r="DD87" s="535"/>
      <c r="DE87" s="535"/>
      <c r="DF87" s="535"/>
      <c r="DG87" s="535"/>
      <c r="DH87" s="535"/>
      <c r="DI87" s="535"/>
      <c r="DJ87" s="535"/>
      <c r="DK87" s="535"/>
      <c r="DL87" s="535"/>
      <c r="DM87" s="535"/>
      <c r="DN87" s="535"/>
      <c r="DO87" s="535"/>
      <c r="DP87" s="535"/>
      <c r="DQ87" s="535"/>
      <c r="DR87" s="535"/>
      <c r="DS87" s="535"/>
      <c r="DT87" s="535"/>
      <c r="DU87" s="535"/>
      <c r="DV87" s="535"/>
      <c r="DW87" s="535"/>
      <c r="DX87" s="535"/>
      <c r="DY87" s="535"/>
      <c r="DZ87" s="539"/>
      <c r="EA87" s="527"/>
      <c r="EB87" s="535"/>
      <c r="EC87" s="535"/>
      <c r="ED87" s="535"/>
      <c r="EE87" s="535"/>
      <c r="EF87" s="535"/>
      <c r="EG87" s="535"/>
      <c r="EH87" s="535"/>
      <c r="EI87" s="535"/>
      <c r="EJ87" s="535"/>
      <c r="EK87" s="535"/>
      <c r="EL87" s="540">
        <v>10084.200000000001</v>
      </c>
      <c r="EM87" s="540">
        <v>10084.200000000001</v>
      </c>
      <c r="EN87" s="541">
        <v>1008.42</v>
      </c>
      <c r="EO87" s="541">
        <v>156.31</v>
      </c>
      <c r="EP87" s="541">
        <v>138.15</v>
      </c>
      <c r="EQ87" s="541">
        <v>0</v>
      </c>
      <c r="ER87" s="541">
        <v>0</v>
      </c>
      <c r="ES87" s="535">
        <v>0</v>
      </c>
      <c r="ET87" s="527">
        <v>1022.2280000000001</v>
      </c>
      <c r="EU87" s="535">
        <v>0</v>
      </c>
      <c r="EV87" s="535">
        <v>0</v>
      </c>
      <c r="EW87" s="535"/>
      <c r="EX87" s="535"/>
      <c r="EY87" s="535"/>
      <c r="EZ87" s="542">
        <v>204.9</v>
      </c>
      <c r="FA87" s="527">
        <v>0</v>
      </c>
      <c r="FB87" s="527">
        <v>0</v>
      </c>
      <c r="FC87" s="542">
        <v>2845.2000000000003</v>
      </c>
      <c r="FD87" s="542"/>
      <c r="FE87" s="542">
        <v>2171.35</v>
      </c>
      <c r="FF87" s="542"/>
      <c r="FG87" s="535">
        <v>0</v>
      </c>
      <c r="FH87" s="542">
        <v>0</v>
      </c>
      <c r="FI87" s="535"/>
      <c r="FJ87" s="535"/>
      <c r="FK87" s="525"/>
      <c r="FL87" s="525"/>
      <c r="FM87" s="535"/>
      <c r="FN87" s="535">
        <v>0</v>
      </c>
      <c r="FO87" s="535">
        <v>0</v>
      </c>
      <c r="FP87" s="535"/>
      <c r="FQ87" s="535">
        <v>7546.56</v>
      </c>
      <c r="FR87" s="543">
        <v>2537.64</v>
      </c>
      <c r="FS87">
        <v>2537.64</v>
      </c>
      <c r="FT87" s="543"/>
      <c r="FU87" s="544">
        <v>2537.64</v>
      </c>
      <c r="FV87" s="544">
        <v>3014.08</v>
      </c>
      <c r="FW87" s="545">
        <v>0</v>
      </c>
      <c r="FX87" s="546">
        <v>907.58</v>
      </c>
      <c r="FY87" s="537">
        <v>0</v>
      </c>
      <c r="GB87" s="2015">
        <f t="shared" si="8"/>
        <v>0</v>
      </c>
      <c r="GC87" s="2015">
        <v>10084.200000000001</v>
      </c>
      <c r="GE87" s="2015">
        <f t="shared" si="9"/>
        <v>10084.200000000001</v>
      </c>
    </row>
    <row r="88" spans="1:187">
      <c r="A88" s="504"/>
      <c r="B88" s="505">
        <v>10</v>
      </c>
      <c r="C88" s="504" t="s">
        <v>593</v>
      </c>
      <c r="D88" s="506" t="s">
        <v>3</v>
      </c>
      <c r="E88" s="507" t="s">
        <v>30</v>
      </c>
      <c r="F88" s="504" t="s">
        <v>31</v>
      </c>
      <c r="G88" s="508">
        <v>25577</v>
      </c>
      <c r="H88" s="509" t="s">
        <v>484</v>
      </c>
      <c r="I88" s="509" t="s">
        <v>454</v>
      </c>
      <c r="J88" s="510" t="s">
        <v>455</v>
      </c>
      <c r="K88" s="511" t="s">
        <v>456</v>
      </c>
      <c r="L88" s="511">
        <v>100002</v>
      </c>
      <c r="M88" s="512" t="s">
        <v>457</v>
      </c>
      <c r="N88" s="513">
        <v>1</v>
      </c>
      <c r="O88" s="514" t="s">
        <v>458</v>
      </c>
      <c r="P88" s="514" t="s">
        <v>459</v>
      </c>
      <c r="Q88" s="515">
        <v>0</v>
      </c>
      <c r="R88" s="514" t="s">
        <v>485</v>
      </c>
      <c r="S88" s="516" t="s">
        <v>486</v>
      </c>
      <c r="T88" s="514" t="s">
        <v>461</v>
      </c>
      <c r="U88" s="514" t="s">
        <v>233</v>
      </c>
      <c r="V88" s="517" t="s">
        <v>462</v>
      </c>
      <c r="W88" s="517"/>
      <c r="X88" s="518" t="s">
        <v>32</v>
      </c>
      <c r="Y88" s="547" t="s">
        <v>33</v>
      </c>
      <c r="Z88" s="512"/>
      <c r="AA88" s="512"/>
      <c r="AB88" s="520">
        <v>43160</v>
      </c>
      <c r="AC88" s="521"/>
      <c r="AD88" s="522"/>
      <c r="AE88" s="523" t="s">
        <v>503</v>
      </c>
      <c r="AF88" s="524" t="s">
        <v>504</v>
      </c>
      <c r="AG88" s="525"/>
      <c r="AH88" s="526"/>
      <c r="AI88" s="526"/>
      <c r="AJ88" s="526"/>
      <c r="AK88" s="527"/>
      <c r="AL88" s="525"/>
      <c r="AM88" s="527"/>
      <c r="AN88" s="527"/>
      <c r="AO88" s="528"/>
      <c r="AP88" s="529" t="s">
        <v>595</v>
      </c>
      <c r="AQ88" s="530" t="s">
        <v>466</v>
      </c>
      <c r="AR88" s="531">
        <v>5000</v>
      </c>
      <c r="AS88" s="532">
        <v>30</v>
      </c>
      <c r="AT88" s="533"/>
      <c r="AU88" s="533">
        <v>0</v>
      </c>
      <c r="AV88" s="532"/>
      <c r="AW88" s="532"/>
      <c r="AX88" s="532"/>
      <c r="AY88" s="532"/>
      <c r="AZ88" s="532"/>
      <c r="BA88" s="534"/>
      <c r="BB88" s="533"/>
      <c r="BC88" s="533"/>
      <c r="BD88" s="533"/>
      <c r="BE88" s="533"/>
      <c r="BF88" s="534"/>
      <c r="BG88" s="533">
        <v>0</v>
      </c>
      <c r="BH88" s="533">
        <v>0</v>
      </c>
      <c r="BI88" s="525">
        <v>0</v>
      </c>
      <c r="BJ88" s="533"/>
      <c r="BK88" s="535"/>
      <c r="BL88" s="535"/>
      <c r="BM88" s="525"/>
      <c r="BN88" s="535"/>
      <c r="BO88" s="525">
        <v>4.6833333333333336</v>
      </c>
      <c r="BP88" s="536">
        <v>240</v>
      </c>
      <c r="BQ88" s="535">
        <v>5000</v>
      </c>
      <c r="BR88" s="535">
        <v>113</v>
      </c>
      <c r="BS88" s="537">
        <v>0</v>
      </c>
      <c r="BT88" s="538">
        <v>0</v>
      </c>
      <c r="BU88" s="535">
        <v>0</v>
      </c>
      <c r="BV88" s="535">
        <v>0</v>
      </c>
      <c r="BW88" s="535">
        <v>0</v>
      </c>
      <c r="BX88" s="537"/>
      <c r="BY88" s="535">
        <v>0</v>
      </c>
      <c r="BZ88" s="535"/>
      <c r="CA88" s="535"/>
      <c r="CB88" s="535">
        <v>0</v>
      </c>
      <c r="CC88" s="535">
        <v>0</v>
      </c>
      <c r="CD88" s="535">
        <v>0</v>
      </c>
      <c r="CE88" s="535"/>
      <c r="CF88" s="535">
        <v>0</v>
      </c>
      <c r="CG88" s="535"/>
      <c r="CH88" s="535"/>
      <c r="CI88" s="535"/>
      <c r="CJ88" s="535"/>
      <c r="CK88" s="535"/>
      <c r="CL88" s="535"/>
      <c r="CM88" s="535">
        <v>1485.6</v>
      </c>
      <c r="CN88" s="535"/>
      <c r="CO88" s="535">
        <v>0</v>
      </c>
      <c r="CP88" s="535"/>
      <c r="CQ88" s="535"/>
      <c r="CR88" s="535"/>
      <c r="CS88" s="535"/>
      <c r="CT88" s="535"/>
      <c r="CU88" s="535"/>
      <c r="CV88" s="535">
        <v>0</v>
      </c>
      <c r="CW88" s="535"/>
      <c r="CX88" s="535"/>
      <c r="CY88" s="535"/>
      <c r="CZ88" s="535"/>
      <c r="DA88" s="535"/>
      <c r="DB88" s="535"/>
      <c r="DC88" s="535"/>
      <c r="DD88" s="535"/>
      <c r="DE88" s="535"/>
      <c r="DF88" s="535"/>
      <c r="DG88" s="535"/>
      <c r="DH88" s="535"/>
      <c r="DI88" s="535"/>
      <c r="DJ88" s="535"/>
      <c r="DK88" s="535"/>
      <c r="DL88" s="535"/>
      <c r="DM88" s="535"/>
      <c r="DN88" s="535"/>
      <c r="DO88" s="535"/>
      <c r="DP88" s="535"/>
      <c r="DQ88" s="535"/>
      <c r="DR88" s="535"/>
      <c r="DS88" s="535"/>
      <c r="DT88" s="535"/>
      <c r="DU88" s="535"/>
      <c r="DV88" s="535"/>
      <c r="DW88" s="535"/>
      <c r="DX88" s="535"/>
      <c r="DY88" s="535"/>
      <c r="DZ88" s="539"/>
      <c r="EA88" s="527"/>
      <c r="EB88" s="535"/>
      <c r="EC88" s="535"/>
      <c r="ED88" s="535"/>
      <c r="EE88" s="535"/>
      <c r="EF88" s="535"/>
      <c r="EG88" s="535"/>
      <c r="EH88" s="535"/>
      <c r="EI88" s="535"/>
      <c r="EJ88" s="535"/>
      <c r="EK88" s="535"/>
      <c r="EL88" s="540">
        <v>6501.0300000000007</v>
      </c>
      <c r="EM88" s="540">
        <v>6598.6</v>
      </c>
      <c r="EN88" s="541">
        <v>650.1</v>
      </c>
      <c r="EO88" s="541">
        <v>104.02</v>
      </c>
      <c r="EP88" s="541">
        <v>89.06</v>
      </c>
      <c r="EQ88" s="541">
        <v>0</v>
      </c>
      <c r="ER88" s="541">
        <v>0</v>
      </c>
      <c r="ES88" s="535">
        <v>0</v>
      </c>
      <c r="ET88" s="527">
        <v>481.93399999999997</v>
      </c>
      <c r="EU88" s="535">
        <v>97.57</v>
      </c>
      <c r="EV88" s="535">
        <v>0</v>
      </c>
      <c r="EW88" s="535"/>
      <c r="EX88" s="535"/>
      <c r="EY88" s="535"/>
      <c r="EZ88" s="542">
        <v>0</v>
      </c>
      <c r="FA88" s="527">
        <v>0</v>
      </c>
      <c r="FB88" s="527">
        <v>0</v>
      </c>
      <c r="FC88" s="542">
        <v>2045.2</v>
      </c>
      <c r="FD88" s="542"/>
      <c r="FE88" s="542">
        <v>1084.94</v>
      </c>
      <c r="FF88" s="542"/>
      <c r="FG88" s="535">
        <v>0</v>
      </c>
      <c r="FH88" s="542">
        <v>0</v>
      </c>
      <c r="FI88" s="535"/>
      <c r="FJ88" s="535"/>
      <c r="FK88" s="525"/>
      <c r="FL88" s="525"/>
      <c r="FM88" s="535"/>
      <c r="FN88" s="535">
        <v>0</v>
      </c>
      <c r="FO88" s="535">
        <v>0</v>
      </c>
      <c r="FP88" s="535"/>
      <c r="FQ88" s="535">
        <v>4552.82</v>
      </c>
      <c r="FR88" s="543">
        <v>2045.78</v>
      </c>
      <c r="FS88">
        <v>2045.78</v>
      </c>
      <c r="FT88" s="543"/>
      <c r="FU88" s="544">
        <v>2045.78</v>
      </c>
      <c r="FV88" s="544">
        <v>1915.02</v>
      </c>
      <c r="FW88" s="545">
        <v>0</v>
      </c>
      <c r="FX88" s="546">
        <v>585.09</v>
      </c>
      <c r="FY88" s="537">
        <v>0</v>
      </c>
      <c r="GB88" s="2015">
        <f t="shared" si="8"/>
        <v>0</v>
      </c>
      <c r="GC88" s="2015">
        <v>6501.03</v>
      </c>
      <c r="GE88" s="2015">
        <f t="shared" si="9"/>
        <v>6501.03</v>
      </c>
    </row>
    <row r="89" spans="1:187">
      <c r="A89" s="504"/>
      <c r="B89" s="505">
        <v>11</v>
      </c>
      <c r="C89" s="504" t="s">
        <v>593</v>
      </c>
      <c r="D89" s="506" t="s">
        <v>3</v>
      </c>
      <c r="E89" s="507" t="s">
        <v>93</v>
      </c>
      <c r="F89" s="504" t="s">
        <v>505</v>
      </c>
      <c r="G89" s="508">
        <v>31251</v>
      </c>
      <c r="H89" s="509" t="s">
        <v>484</v>
      </c>
      <c r="I89" s="509" t="s">
        <v>506</v>
      </c>
      <c r="J89" s="510" t="s">
        <v>507</v>
      </c>
      <c r="K89" s="511" t="s">
        <v>508</v>
      </c>
      <c r="L89" s="511">
        <v>100002</v>
      </c>
      <c r="M89" s="512" t="s">
        <v>457</v>
      </c>
      <c r="N89" s="513">
        <v>1</v>
      </c>
      <c r="O89" s="514" t="s">
        <v>458</v>
      </c>
      <c r="P89" s="514" t="s">
        <v>459</v>
      </c>
      <c r="Q89" s="515">
        <v>0</v>
      </c>
      <c r="R89" s="514" t="s">
        <v>485</v>
      </c>
      <c r="S89" s="516" t="s">
        <v>486</v>
      </c>
      <c r="T89" s="514" t="s">
        <v>461</v>
      </c>
      <c r="U89" s="514" t="s">
        <v>251</v>
      </c>
      <c r="V89" s="517" t="s">
        <v>462</v>
      </c>
      <c r="W89" s="517"/>
      <c r="X89" s="518" t="s">
        <v>32</v>
      </c>
      <c r="Y89" s="519" t="s">
        <v>252</v>
      </c>
      <c r="Z89" s="512"/>
      <c r="AA89" s="512"/>
      <c r="AB89" s="520">
        <v>43206</v>
      </c>
      <c r="AC89" s="521"/>
      <c r="AD89" s="522"/>
      <c r="AE89" s="523" t="s">
        <v>436</v>
      </c>
      <c r="AF89" s="524" t="s">
        <v>509</v>
      </c>
      <c r="AG89" s="525"/>
      <c r="AH89" s="526"/>
      <c r="AI89" s="526"/>
      <c r="AJ89" s="526"/>
      <c r="AK89" s="527"/>
      <c r="AL89" s="525"/>
      <c r="AM89" s="527"/>
      <c r="AN89" s="527"/>
      <c r="AO89" s="528"/>
      <c r="AP89" s="529" t="s">
        <v>595</v>
      </c>
      <c r="AQ89" s="530" t="s">
        <v>466</v>
      </c>
      <c r="AR89" s="531">
        <v>4000</v>
      </c>
      <c r="AS89" s="532">
        <v>30</v>
      </c>
      <c r="AT89" s="533"/>
      <c r="AU89" s="533">
        <v>0</v>
      </c>
      <c r="AV89" s="532"/>
      <c r="AW89" s="532"/>
      <c r="AX89" s="532"/>
      <c r="AY89" s="532"/>
      <c r="AZ89" s="532"/>
      <c r="BA89" s="534"/>
      <c r="BB89" s="533"/>
      <c r="BC89" s="533"/>
      <c r="BD89" s="533"/>
      <c r="BE89" s="533"/>
      <c r="BF89" s="534"/>
      <c r="BG89" s="533">
        <v>0</v>
      </c>
      <c r="BH89" s="533">
        <v>0</v>
      </c>
      <c r="BI89" s="525">
        <v>0</v>
      </c>
      <c r="BJ89" s="533"/>
      <c r="BK89" s="535"/>
      <c r="BL89" s="535"/>
      <c r="BM89" s="525"/>
      <c r="BN89" s="535"/>
      <c r="BO89" s="525">
        <v>0</v>
      </c>
      <c r="BP89" s="536">
        <v>240</v>
      </c>
      <c r="BQ89" s="535">
        <v>4000.0000000000005</v>
      </c>
      <c r="BR89" s="535">
        <v>113</v>
      </c>
      <c r="BS89" s="537">
        <v>0</v>
      </c>
      <c r="BT89" s="538">
        <v>0</v>
      </c>
      <c r="BU89" s="535">
        <v>0</v>
      </c>
      <c r="BV89" s="535">
        <v>0</v>
      </c>
      <c r="BW89" s="535">
        <v>0</v>
      </c>
      <c r="BX89" s="537"/>
      <c r="BY89" s="535">
        <v>0</v>
      </c>
      <c r="BZ89" s="535"/>
      <c r="CA89" s="535"/>
      <c r="CB89" s="535">
        <v>0</v>
      </c>
      <c r="CC89" s="535">
        <v>0</v>
      </c>
      <c r="CD89" s="535">
        <v>0</v>
      </c>
      <c r="CE89" s="535"/>
      <c r="CF89" s="535">
        <v>0</v>
      </c>
      <c r="CG89" s="535"/>
      <c r="CH89" s="535"/>
      <c r="CI89" s="535"/>
      <c r="CJ89" s="535"/>
      <c r="CK89" s="535"/>
      <c r="CL89" s="535"/>
      <c r="CM89" s="535">
        <v>1114.2</v>
      </c>
      <c r="CN89" s="535"/>
      <c r="CO89" s="535">
        <v>0</v>
      </c>
      <c r="CP89" s="535"/>
      <c r="CQ89" s="535"/>
      <c r="CR89" s="535"/>
      <c r="CS89" s="535"/>
      <c r="CT89" s="535"/>
      <c r="CU89" s="535"/>
      <c r="CV89" s="535">
        <v>0</v>
      </c>
      <c r="CW89" s="535"/>
      <c r="CX89" s="535"/>
      <c r="CY89" s="535"/>
      <c r="CZ89" s="535"/>
      <c r="DA89" s="535"/>
      <c r="DB89" s="535"/>
      <c r="DC89" s="535"/>
      <c r="DD89" s="535"/>
      <c r="DE89" s="535"/>
      <c r="DF89" s="535"/>
      <c r="DG89" s="535"/>
      <c r="DH89" s="535"/>
      <c r="DI89" s="535"/>
      <c r="DJ89" s="535"/>
      <c r="DK89" s="535"/>
      <c r="DL89" s="535"/>
      <c r="DM89" s="535"/>
      <c r="DN89" s="535"/>
      <c r="DO89" s="535"/>
      <c r="DP89" s="535"/>
      <c r="DQ89" s="535"/>
      <c r="DR89" s="535"/>
      <c r="DS89" s="535"/>
      <c r="DT89" s="535"/>
      <c r="DU89" s="535"/>
      <c r="DV89" s="535"/>
      <c r="DW89" s="535"/>
      <c r="DX89" s="535"/>
      <c r="DY89" s="535"/>
      <c r="DZ89" s="539"/>
      <c r="EA89" s="527"/>
      <c r="EB89" s="535"/>
      <c r="EC89" s="535"/>
      <c r="ED89" s="535"/>
      <c r="EE89" s="535"/>
      <c r="EF89" s="535"/>
      <c r="EG89" s="535"/>
      <c r="EH89" s="535"/>
      <c r="EI89" s="535"/>
      <c r="EJ89" s="535"/>
      <c r="EK89" s="535"/>
      <c r="EL89" s="540">
        <v>5227.2</v>
      </c>
      <c r="EM89" s="540">
        <v>5227.2</v>
      </c>
      <c r="EN89" s="541">
        <v>0</v>
      </c>
      <c r="EO89" s="541">
        <v>0</v>
      </c>
      <c r="EP89" s="541">
        <v>0</v>
      </c>
      <c r="EQ89" s="541">
        <v>0</v>
      </c>
      <c r="ER89" s="541">
        <v>0</v>
      </c>
      <c r="ES89" s="535">
        <v>679.54</v>
      </c>
      <c r="ET89" s="527">
        <v>228.786</v>
      </c>
      <c r="EU89" s="535">
        <v>0</v>
      </c>
      <c r="EV89" s="535">
        <v>0</v>
      </c>
      <c r="EW89" s="535"/>
      <c r="EX89" s="535"/>
      <c r="EY89" s="535"/>
      <c r="EZ89" s="542">
        <v>0</v>
      </c>
      <c r="FA89" s="527">
        <v>0</v>
      </c>
      <c r="FB89" s="527">
        <v>0</v>
      </c>
      <c r="FC89" s="542">
        <v>1645.2</v>
      </c>
      <c r="FD89" s="542"/>
      <c r="FE89" s="542">
        <v>880.21</v>
      </c>
      <c r="FF89" s="542"/>
      <c r="FG89" s="535">
        <v>125</v>
      </c>
      <c r="FH89" s="542">
        <v>0</v>
      </c>
      <c r="FI89" s="535"/>
      <c r="FJ89" s="535"/>
      <c r="FK89" s="525"/>
      <c r="FL89" s="525"/>
      <c r="FM89" s="535"/>
      <c r="FN89" s="535">
        <v>0</v>
      </c>
      <c r="FO89" s="535">
        <v>0</v>
      </c>
      <c r="FP89" s="535"/>
      <c r="FQ89" s="535">
        <v>3558.74</v>
      </c>
      <c r="FR89" s="543">
        <v>1668.46</v>
      </c>
      <c r="FS89">
        <v>1668.46</v>
      </c>
      <c r="FT89" s="543"/>
      <c r="FU89" s="544">
        <v>1668.46</v>
      </c>
      <c r="FV89" s="544">
        <v>1900.99</v>
      </c>
      <c r="FW89" s="545">
        <v>0</v>
      </c>
      <c r="FX89" s="546">
        <v>470.45</v>
      </c>
      <c r="FY89" s="537">
        <v>0</v>
      </c>
      <c r="GB89" s="2015">
        <f t="shared" si="8"/>
        <v>0</v>
      </c>
      <c r="GC89" s="2015">
        <v>5227.2</v>
      </c>
      <c r="GE89" s="2015">
        <f t="shared" si="9"/>
        <v>5227.2</v>
      </c>
    </row>
    <row r="90" spans="1:187">
      <c r="A90" s="504"/>
      <c r="B90" s="505">
        <v>12</v>
      </c>
      <c r="C90" s="504" t="s">
        <v>593</v>
      </c>
      <c r="D90" s="506" t="s">
        <v>3</v>
      </c>
      <c r="E90" s="507" t="s">
        <v>80</v>
      </c>
      <c r="F90" s="504" t="s">
        <v>510</v>
      </c>
      <c r="G90" s="508">
        <v>30662</v>
      </c>
      <c r="H90" s="509" t="s">
        <v>469</v>
      </c>
      <c r="I90" s="509" t="s">
        <v>456</v>
      </c>
      <c r="J90" s="510" t="s">
        <v>455</v>
      </c>
      <c r="K90" s="511" t="s">
        <v>456</v>
      </c>
      <c r="L90" s="511">
        <v>100001</v>
      </c>
      <c r="M90" s="512" t="s">
        <v>470</v>
      </c>
      <c r="N90" s="513">
        <v>1</v>
      </c>
      <c r="O90" s="514" t="s">
        <v>471</v>
      </c>
      <c r="P90" s="514" t="s">
        <v>472</v>
      </c>
      <c r="Q90" s="515">
        <v>1</v>
      </c>
      <c r="R90" s="514" t="s">
        <v>473</v>
      </c>
      <c r="S90" s="516" t="s">
        <v>474</v>
      </c>
      <c r="T90" s="514" t="s">
        <v>461</v>
      </c>
      <c r="U90" s="514" t="s">
        <v>247</v>
      </c>
      <c r="V90" s="517" t="s">
        <v>462</v>
      </c>
      <c r="W90" s="517"/>
      <c r="X90" s="518" t="s">
        <v>78</v>
      </c>
      <c r="Y90" s="547" t="s">
        <v>79</v>
      </c>
      <c r="Z90" s="512"/>
      <c r="AA90" s="512"/>
      <c r="AB90" s="520">
        <v>43252</v>
      </c>
      <c r="AC90" s="521"/>
      <c r="AD90" s="522"/>
      <c r="AE90" s="523" t="s">
        <v>511</v>
      </c>
      <c r="AF90" s="524" t="s">
        <v>512</v>
      </c>
      <c r="AG90" s="525"/>
      <c r="AH90" s="526"/>
      <c r="AI90" s="526"/>
      <c r="AJ90" s="526"/>
      <c r="AK90" s="527"/>
      <c r="AL90" s="525"/>
      <c r="AM90" s="527"/>
      <c r="AN90" s="527"/>
      <c r="AO90" s="528" t="s">
        <v>466</v>
      </c>
      <c r="AP90" s="529" t="s">
        <v>595</v>
      </c>
      <c r="AQ90" s="530" t="s">
        <v>466</v>
      </c>
      <c r="AR90" s="531">
        <v>4300</v>
      </c>
      <c r="AS90" s="532">
        <v>23</v>
      </c>
      <c r="AT90" s="533"/>
      <c r="AU90" s="533">
        <v>7</v>
      </c>
      <c r="AV90" s="532"/>
      <c r="AW90" s="532"/>
      <c r="AX90" s="532"/>
      <c r="AY90" s="532"/>
      <c r="AZ90" s="532"/>
      <c r="BA90" s="534"/>
      <c r="BB90" s="533"/>
      <c r="BC90" s="533"/>
      <c r="BD90" s="533"/>
      <c r="BE90" s="533"/>
      <c r="BF90" s="534"/>
      <c r="BG90" s="533">
        <v>0</v>
      </c>
      <c r="BH90" s="533">
        <v>0</v>
      </c>
      <c r="BI90" s="525">
        <v>0</v>
      </c>
      <c r="BJ90" s="533"/>
      <c r="BK90" s="535"/>
      <c r="BL90" s="535"/>
      <c r="BM90" s="525"/>
      <c r="BN90" s="535"/>
      <c r="BO90" s="525">
        <v>0</v>
      </c>
      <c r="BP90" s="536">
        <v>184</v>
      </c>
      <c r="BQ90" s="535">
        <v>3296.666666666667</v>
      </c>
      <c r="BR90" s="535">
        <v>113</v>
      </c>
      <c r="BS90" s="537">
        <v>0</v>
      </c>
      <c r="BT90" s="538">
        <v>1029.7</v>
      </c>
      <c r="BU90" s="535">
        <v>0</v>
      </c>
      <c r="BV90" s="535">
        <v>0</v>
      </c>
      <c r="BW90" s="535">
        <v>0</v>
      </c>
      <c r="BX90" s="537"/>
      <c r="BY90" s="535">
        <v>0</v>
      </c>
      <c r="BZ90" s="535"/>
      <c r="CA90" s="535"/>
      <c r="CB90" s="535">
        <v>0</v>
      </c>
      <c r="CC90" s="535">
        <v>0</v>
      </c>
      <c r="CD90" s="535">
        <v>0</v>
      </c>
      <c r="CE90" s="535"/>
      <c r="CF90" s="535">
        <v>0</v>
      </c>
      <c r="CG90" s="535"/>
      <c r="CH90" s="535"/>
      <c r="CI90" s="535"/>
      <c r="CJ90" s="535"/>
      <c r="CK90" s="535"/>
      <c r="CL90" s="535"/>
      <c r="CM90" s="535">
        <v>1485.6</v>
      </c>
      <c r="CN90" s="535"/>
      <c r="CO90" s="535">
        <v>0</v>
      </c>
      <c r="CP90" s="535"/>
      <c r="CQ90" s="535"/>
      <c r="CR90" s="535"/>
      <c r="CS90" s="535"/>
      <c r="CT90" s="535"/>
      <c r="CU90" s="535"/>
      <c r="CV90" s="535">
        <v>0</v>
      </c>
      <c r="CW90" s="535"/>
      <c r="CX90" s="535"/>
      <c r="CY90" s="535"/>
      <c r="CZ90" s="535"/>
      <c r="DA90" s="535"/>
      <c r="DB90" s="535"/>
      <c r="DC90" s="535"/>
      <c r="DD90" s="535"/>
      <c r="DE90" s="535"/>
      <c r="DF90" s="535"/>
      <c r="DG90" s="535"/>
      <c r="DH90" s="535"/>
      <c r="DI90" s="535"/>
      <c r="DJ90" s="535"/>
      <c r="DK90" s="535"/>
      <c r="DL90" s="535"/>
      <c r="DM90" s="535"/>
      <c r="DN90" s="535"/>
      <c r="DO90" s="535"/>
      <c r="DP90" s="535"/>
      <c r="DQ90" s="535"/>
      <c r="DR90" s="535"/>
      <c r="DS90" s="535"/>
      <c r="DT90" s="535"/>
      <c r="DU90" s="535"/>
      <c r="DV90" s="535"/>
      <c r="DW90" s="535"/>
      <c r="DX90" s="535"/>
      <c r="DY90" s="535"/>
      <c r="DZ90" s="539"/>
      <c r="EA90" s="527"/>
      <c r="EB90" s="535"/>
      <c r="EC90" s="535"/>
      <c r="ED90" s="535"/>
      <c r="EE90" s="535"/>
      <c r="EF90" s="535"/>
      <c r="EG90" s="535"/>
      <c r="EH90" s="535"/>
      <c r="EI90" s="535"/>
      <c r="EJ90" s="535"/>
      <c r="EK90" s="535"/>
      <c r="EL90" s="540">
        <v>5924.9666666666672</v>
      </c>
      <c r="EM90" s="540">
        <v>5924.9666666666672</v>
      </c>
      <c r="EN90" s="541">
        <v>592.5</v>
      </c>
      <c r="EO90" s="541">
        <v>0</v>
      </c>
      <c r="EP90" s="541">
        <v>81.17</v>
      </c>
      <c r="EQ90" s="541">
        <v>0</v>
      </c>
      <c r="ER90" s="541">
        <v>0</v>
      </c>
      <c r="ES90" s="535">
        <v>0</v>
      </c>
      <c r="ET90" s="527">
        <v>285.22800000000001</v>
      </c>
      <c r="EU90" s="535">
        <v>0</v>
      </c>
      <c r="EV90" s="535">
        <v>0</v>
      </c>
      <c r="EW90" s="535"/>
      <c r="EX90" s="535"/>
      <c r="EY90" s="535"/>
      <c r="EZ90" s="542">
        <v>347.13</v>
      </c>
      <c r="FA90" s="527">
        <v>91.95</v>
      </c>
      <c r="FB90" s="527">
        <v>0</v>
      </c>
      <c r="FC90" s="542">
        <v>1765.2</v>
      </c>
      <c r="FD90" s="542"/>
      <c r="FE90" s="542">
        <v>1197.8399999999999</v>
      </c>
      <c r="FF90" s="542"/>
      <c r="FG90" s="535">
        <v>333.33333333333331</v>
      </c>
      <c r="FH90" s="542">
        <v>0</v>
      </c>
      <c r="FI90" s="535"/>
      <c r="FJ90" s="535"/>
      <c r="FK90" s="525"/>
      <c r="FL90" s="525"/>
      <c r="FM90" s="535"/>
      <c r="FN90" s="535">
        <v>0</v>
      </c>
      <c r="FO90" s="535">
        <v>0</v>
      </c>
      <c r="FP90" s="535"/>
      <c r="FQ90" s="535">
        <v>4694.3500000000004</v>
      </c>
      <c r="FR90" s="543">
        <v>1230.6199999999999</v>
      </c>
      <c r="FS90">
        <v>1230.6199999999999</v>
      </c>
      <c r="FT90" s="543"/>
      <c r="FU90" s="544">
        <v>1230.6199999999999</v>
      </c>
      <c r="FV90" s="544">
        <v>1552.84</v>
      </c>
      <c r="FW90" s="545">
        <v>0</v>
      </c>
      <c r="FX90" s="546">
        <v>533.25</v>
      </c>
      <c r="FY90" s="537">
        <v>0</v>
      </c>
      <c r="GB90" s="2015">
        <f t="shared" si="8"/>
        <v>-3.333333333102928E-3</v>
      </c>
      <c r="GC90" s="2015">
        <v>5924.97</v>
      </c>
      <c r="GE90" s="2015">
        <f t="shared" si="9"/>
        <v>5924.97</v>
      </c>
    </row>
    <row r="91" spans="1:187">
      <c r="A91" s="504"/>
      <c r="B91" s="505">
        <v>13</v>
      </c>
      <c r="C91" s="504" t="s">
        <v>593</v>
      </c>
      <c r="D91" s="553" t="s">
        <v>3</v>
      </c>
      <c r="E91" s="507" t="s">
        <v>67</v>
      </c>
      <c r="F91" s="504" t="s">
        <v>513</v>
      </c>
      <c r="G91" s="508">
        <v>29312</v>
      </c>
      <c r="H91" s="504" t="s">
        <v>488</v>
      </c>
      <c r="I91" s="504" t="s">
        <v>456</v>
      </c>
      <c r="J91" s="510" t="s">
        <v>455</v>
      </c>
      <c r="K91" s="511" t="s">
        <v>456</v>
      </c>
      <c r="L91" s="511">
        <v>100002</v>
      </c>
      <c r="M91" s="532" t="s">
        <v>457</v>
      </c>
      <c r="N91" s="554">
        <v>0</v>
      </c>
      <c r="O91" s="524" t="s">
        <v>458</v>
      </c>
      <c r="P91" s="524" t="s">
        <v>459</v>
      </c>
      <c r="Q91" s="555">
        <v>0</v>
      </c>
      <c r="R91" s="524" t="s">
        <v>489</v>
      </c>
      <c r="S91" s="556" t="s">
        <v>488</v>
      </c>
      <c r="T91" s="514" t="s">
        <v>461</v>
      </c>
      <c r="U91" s="514" t="s">
        <v>243</v>
      </c>
      <c r="V91" s="557" t="s">
        <v>462</v>
      </c>
      <c r="W91" s="557"/>
      <c r="X91" s="518" t="s">
        <v>32</v>
      </c>
      <c r="Y91" s="547" t="s">
        <v>69</v>
      </c>
      <c r="Z91" s="512"/>
      <c r="AA91" s="532"/>
      <c r="AB91" s="475">
        <v>42985</v>
      </c>
      <c r="AC91" s="558"/>
      <c r="AD91" s="559"/>
      <c r="AE91" s="523" t="s">
        <v>464</v>
      </c>
      <c r="AF91" s="524" t="s">
        <v>514</v>
      </c>
      <c r="AG91" s="525"/>
      <c r="AH91" s="526"/>
      <c r="AI91" s="526"/>
      <c r="AJ91" s="526"/>
      <c r="AK91" s="527"/>
      <c r="AL91" s="525"/>
      <c r="AM91" s="527"/>
      <c r="AN91" s="527"/>
      <c r="AO91" s="560"/>
      <c r="AP91" s="527" t="s">
        <v>595</v>
      </c>
      <c r="AQ91" s="561" t="s">
        <v>466</v>
      </c>
      <c r="AR91" s="562">
        <v>5040</v>
      </c>
      <c r="AS91" s="532">
        <v>28</v>
      </c>
      <c r="AT91" s="533"/>
      <c r="AU91" s="533">
        <v>2</v>
      </c>
      <c r="AV91" s="532"/>
      <c r="AW91" s="532"/>
      <c r="AX91" s="532"/>
      <c r="AY91" s="532"/>
      <c r="AZ91" s="532"/>
      <c r="BA91" s="534"/>
      <c r="BB91" s="533"/>
      <c r="BC91" s="533"/>
      <c r="BD91" s="533"/>
      <c r="BE91" s="533"/>
      <c r="BF91" s="534"/>
      <c r="BG91" s="533">
        <v>0</v>
      </c>
      <c r="BH91" s="533">
        <v>0</v>
      </c>
      <c r="BI91" s="525">
        <v>0</v>
      </c>
      <c r="BJ91" s="533"/>
      <c r="BK91" s="535"/>
      <c r="BL91" s="535"/>
      <c r="BM91" s="525"/>
      <c r="BN91" s="535"/>
      <c r="BO91" s="525">
        <v>0</v>
      </c>
      <c r="BP91" s="536">
        <v>224</v>
      </c>
      <c r="BQ91" s="535">
        <v>4704</v>
      </c>
      <c r="BR91" s="535">
        <v>113</v>
      </c>
      <c r="BS91" s="537">
        <v>0</v>
      </c>
      <c r="BT91" s="538">
        <v>359.73</v>
      </c>
      <c r="BU91" s="535">
        <v>0</v>
      </c>
      <c r="BV91" s="535">
        <v>0</v>
      </c>
      <c r="BW91" s="535">
        <v>0</v>
      </c>
      <c r="BX91" s="535"/>
      <c r="BY91" s="535">
        <v>0</v>
      </c>
      <c r="BZ91" s="535"/>
      <c r="CA91" s="535"/>
      <c r="CB91" s="535">
        <v>0</v>
      </c>
      <c r="CC91" s="535">
        <v>0</v>
      </c>
      <c r="CD91" s="535">
        <v>0</v>
      </c>
      <c r="CE91" s="535"/>
      <c r="CF91" s="535">
        <v>0</v>
      </c>
      <c r="CG91" s="535"/>
      <c r="CH91" s="535"/>
      <c r="CI91" s="535"/>
      <c r="CJ91" s="535"/>
      <c r="CK91" s="535"/>
      <c r="CL91" s="535"/>
      <c r="CM91" s="535">
        <v>2228.4</v>
      </c>
      <c r="CN91" s="535"/>
      <c r="CO91" s="535">
        <v>0</v>
      </c>
      <c r="CP91" s="535"/>
      <c r="CQ91" s="535"/>
      <c r="CR91" s="535"/>
      <c r="CS91" s="535"/>
      <c r="CT91" s="535"/>
      <c r="CU91" s="535"/>
      <c r="CV91" s="535">
        <v>0</v>
      </c>
      <c r="CW91" s="535"/>
      <c r="CX91" s="535"/>
      <c r="CY91" s="535"/>
      <c r="CZ91" s="535"/>
      <c r="DA91" s="535"/>
      <c r="DB91" s="535"/>
      <c r="DC91" s="535"/>
      <c r="DD91" s="535"/>
      <c r="DE91" s="535"/>
      <c r="DF91" s="535"/>
      <c r="DG91" s="535"/>
      <c r="DH91" s="535"/>
      <c r="DI91" s="535"/>
      <c r="DJ91" s="535"/>
      <c r="DK91" s="535"/>
      <c r="DL91" s="535"/>
      <c r="DM91" s="535"/>
      <c r="DN91" s="535"/>
      <c r="DO91" s="535"/>
      <c r="DP91" s="535"/>
      <c r="DQ91" s="535"/>
      <c r="DR91" s="535"/>
      <c r="DS91" s="535"/>
      <c r="DT91" s="535"/>
      <c r="DU91" s="535"/>
      <c r="DV91" s="535"/>
      <c r="DW91" s="535"/>
      <c r="DX91" s="535"/>
      <c r="DY91" s="535"/>
      <c r="DZ91" s="539"/>
      <c r="EA91" s="527"/>
      <c r="EB91" s="535"/>
      <c r="EC91" s="535"/>
      <c r="ED91" s="535"/>
      <c r="EE91" s="535"/>
      <c r="EF91" s="535"/>
      <c r="EG91" s="535"/>
      <c r="EH91" s="535"/>
      <c r="EI91" s="535"/>
      <c r="EJ91" s="535"/>
      <c r="EK91" s="535"/>
      <c r="EL91" s="540">
        <v>7405.1299999999992</v>
      </c>
      <c r="EM91" s="540">
        <v>7405.1299999999992</v>
      </c>
      <c r="EN91" s="541">
        <v>740.51</v>
      </c>
      <c r="EO91" s="541">
        <v>114.78</v>
      </c>
      <c r="EP91" s="541">
        <v>101.45</v>
      </c>
      <c r="EQ91" s="541">
        <v>0</v>
      </c>
      <c r="ER91" s="541">
        <v>0</v>
      </c>
      <c r="ES91" s="535">
        <v>0</v>
      </c>
      <c r="ET91" s="527">
        <v>595.87599999999998</v>
      </c>
      <c r="EU91" s="535">
        <v>0</v>
      </c>
      <c r="EV91" s="535">
        <v>0</v>
      </c>
      <c r="EW91" s="535"/>
      <c r="EX91" s="535"/>
      <c r="EY91" s="535"/>
      <c r="EZ91" s="542">
        <v>0</v>
      </c>
      <c r="FA91" s="527">
        <v>105.48</v>
      </c>
      <c r="FB91" s="527">
        <v>0</v>
      </c>
      <c r="FC91" s="542">
        <v>2061.2000000000003</v>
      </c>
      <c r="FD91" s="542"/>
      <c r="FE91" s="542">
        <v>1628.51</v>
      </c>
      <c r="FF91" s="542"/>
      <c r="FG91" s="535">
        <v>125</v>
      </c>
      <c r="FH91" s="542">
        <v>0</v>
      </c>
      <c r="FI91" s="535"/>
      <c r="FJ91" s="535"/>
      <c r="FK91" s="525"/>
      <c r="FL91" s="525"/>
      <c r="FM91" s="535"/>
      <c r="FN91" s="535">
        <v>0</v>
      </c>
      <c r="FO91" s="535">
        <v>0</v>
      </c>
      <c r="FP91" s="535"/>
      <c r="FQ91" s="535">
        <v>5472.81</v>
      </c>
      <c r="FR91" s="543">
        <v>1932.32</v>
      </c>
      <c r="FS91">
        <v>1932.32</v>
      </c>
      <c r="FT91" s="543"/>
      <c r="FU91" s="544">
        <v>1932.32</v>
      </c>
      <c r="FV91" s="544">
        <v>1918.55</v>
      </c>
      <c r="FW91" s="544">
        <v>0</v>
      </c>
      <c r="FX91" s="546">
        <v>666.46</v>
      </c>
      <c r="FY91" s="535">
        <v>0</v>
      </c>
      <c r="GB91" s="2015">
        <f t="shared" si="8"/>
        <v>9.999999999308784E-3</v>
      </c>
      <c r="GC91" s="2015">
        <v>7405.12</v>
      </c>
      <c r="GE91" s="2015">
        <f t="shared" si="9"/>
        <v>7405.12</v>
      </c>
    </row>
    <row r="92" spans="1:187">
      <c r="A92" s="504"/>
      <c r="B92" s="505">
        <v>14</v>
      </c>
      <c r="C92" s="504" t="s">
        <v>593</v>
      </c>
      <c r="D92" s="563" t="s">
        <v>3</v>
      </c>
      <c r="E92" s="564" t="s">
        <v>124</v>
      </c>
      <c r="F92" s="524" t="s">
        <v>125</v>
      </c>
      <c r="G92" s="565">
        <v>34101</v>
      </c>
      <c r="H92" s="524" t="s">
        <v>484</v>
      </c>
      <c r="I92" s="524" t="s">
        <v>506</v>
      </c>
      <c r="J92" s="566" t="s">
        <v>507</v>
      </c>
      <c r="K92" s="567" t="s">
        <v>508</v>
      </c>
      <c r="L92" s="567">
        <v>100002</v>
      </c>
      <c r="M92" s="532" t="s">
        <v>457</v>
      </c>
      <c r="N92" s="554">
        <v>1</v>
      </c>
      <c r="O92" s="524" t="s">
        <v>458</v>
      </c>
      <c r="P92" s="524" t="s">
        <v>459</v>
      </c>
      <c r="Q92" s="555">
        <v>0</v>
      </c>
      <c r="R92" s="524" t="s">
        <v>485</v>
      </c>
      <c r="S92" s="556" t="s">
        <v>486</v>
      </c>
      <c r="T92" s="514" t="s">
        <v>461</v>
      </c>
      <c r="U92" s="514" t="s">
        <v>264</v>
      </c>
      <c r="V92" s="557" t="s">
        <v>462</v>
      </c>
      <c r="W92" s="557"/>
      <c r="X92" s="518" t="s">
        <v>32</v>
      </c>
      <c r="Y92" s="519" t="s">
        <v>265</v>
      </c>
      <c r="Z92" s="512"/>
      <c r="AA92" s="532"/>
      <c r="AB92" s="475">
        <v>43402</v>
      </c>
      <c r="AC92" s="558"/>
      <c r="AD92" s="559"/>
      <c r="AE92" s="523" t="s">
        <v>481</v>
      </c>
      <c r="AF92" s="524" t="s">
        <v>515</v>
      </c>
      <c r="AG92" s="525"/>
      <c r="AH92" s="526"/>
      <c r="AI92" s="526"/>
      <c r="AJ92" s="526"/>
      <c r="AK92" s="527"/>
      <c r="AL92" s="525"/>
      <c r="AM92" s="527"/>
      <c r="AN92" s="527"/>
      <c r="AO92" s="560" t="s">
        <v>466</v>
      </c>
      <c r="AP92" s="527" t="s">
        <v>594</v>
      </c>
      <c r="AQ92" s="561" t="s">
        <v>467</v>
      </c>
      <c r="AR92" s="562">
        <v>2600</v>
      </c>
      <c r="AS92" s="532">
        <v>30</v>
      </c>
      <c r="AT92" s="533"/>
      <c r="AU92" s="533">
        <v>0</v>
      </c>
      <c r="AV92" s="532"/>
      <c r="AW92" s="532"/>
      <c r="AX92" s="532"/>
      <c r="AY92" s="532"/>
      <c r="AZ92" s="532"/>
      <c r="BA92" s="534"/>
      <c r="BB92" s="533"/>
      <c r="BC92" s="533"/>
      <c r="BD92" s="533"/>
      <c r="BE92" s="533"/>
      <c r="BF92" s="534"/>
      <c r="BG92" s="533">
        <v>0</v>
      </c>
      <c r="BH92" s="533">
        <v>0</v>
      </c>
      <c r="BI92" s="525">
        <v>0</v>
      </c>
      <c r="BJ92" s="533"/>
      <c r="BK92" s="535"/>
      <c r="BL92" s="535"/>
      <c r="BM92" s="525"/>
      <c r="BN92" s="535"/>
      <c r="BO92" s="525">
        <v>0</v>
      </c>
      <c r="BP92" s="536">
        <v>240</v>
      </c>
      <c r="BQ92" s="535">
        <v>2600</v>
      </c>
      <c r="BR92" s="535">
        <v>0</v>
      </c>
      <c r="BS92" s="537">
        <v>0</v>
      </c>
      <c r="BT92" s="538">
        <v>0</v>
      </c>
      <c r="BU92" s="535">
        <v>0</v>
      </c>
      <c r="BV92" s="535">
        <v>0</v>
      </c>
      <c r="BW92" s="535">
        <v>0</v>
      </c>
      <c r="BX92" s="535"/>
      <c r="BY92" s="535">
        <v>0</v>
      </c>
      <c r="BZ92" s="535"/>
      <c r="CA92" s="535"/>
      <c r="CB92" s="535">
        <v>0</v>
      </c>
      <c r="CC92" s="535">
        <v>0</v>
      </c>
      <c r="CD92" s="535">
        <v>0</v>
      </c>
      <c r="CE92" s="535"/>
      <c r="CF92" s="535">
        <v>0</v>
      </c>
      <c r="CG92" s="535"/>
      <c r="CH92" s="535"/>
      <c r="CI92" s="535"/>
      <c r="CJ92" s="535"/>
      <c r="CK92" s="535"/>
      <c r="CL92" s="535"/>
      <c r="CM92" s="535">
        <v>742.8</v>
      </c>
      <c r="CN92" s="535"/>
      <c r="CO92" s="535">
        <v>0</v>
      </c>
      <c r="CP92" s="535"/>
      <c r="CQ92" s="535"/>
      <c r="CR92" s="535"/>
      <c r="CS92" s="535"/>
      <c r="CT92" s="535"/>
      <c r="CU92" s="535"/>
      <c r="CV92" s="535">
        <v>0</v>
      </c>
      <c r="CW92" s="535"/>
      <c r="CX92" s="535"/>
      <c r="CY92" s="535"/>
      <c r="CZ92" s="535"/>
      <c r="DA92" s="535"/>
      <c r="DB92" s="535"/>
      <c r="DC92" s="535"/>
      <c r="DD92" s="535"/>
      <c r="DE92" s="535"/>
      <c r="DF92" s="535"/>
      <c r="DG92" s="535"/>
      <c r="DH92" s="535"/>
      <c r="DI92" s="535"/>
      <c r="DJ92" s="535"/>
      <c r="DK92" s="535"/>
      <c r="DL92" s="535"/>
      <c r="DM92" s="535"/>
      <c r="DN92" s="535"/>
      <c r="DO92" s="535"/>
      <c r="DP92" s="535"/>
      <c r="DQ92" s="535"/>
      <c r="DR92" s="535"/>
      <c r="DS92" s="535"/>
      <c r="DT92" s="535"/>
      <c r="DU92" s="535"/>
      <c r="DV92" s="535"/>
      <c r="DW92" s="535"/>
      <c r="DX92" s="535"/>
      <c r="DY92" s="535"/>
      <c r="DZ92" s="539"/>
      <c r="EA92" s="527"/>
      <c r="EB92" s="535"/>
      <c r="EC92" s="535"/>
      <c r="ED92" s="535"/>
      <c r="EE92" s="535"/>
      <c r="EF92" s="535"/>
      <c r="EG92" s="535"/>
      <c r="EH92" s="535"/>
      <c r="EI92" s="535"/>
      <c r="EJ92" s="535"/>
      <c r="EK92" s="535"/>
      <c r="EL92" s="540">
        <v>3342.8</v>
      </c>
      <c r="EM92" s="540">
        <v>3342.8</v>
      </c>
      <c r="EN92" s="541">
        <v>334.28</v>
      </c>
      <c r="EO92" s="541">
        <v>0</v>
      </c>
      <c r="EP92" s="541">
        <v>45.8</v>
      </c>
      <c r="EQ92" s="541">
        <v>0</v>
      </c>
      <c r="ER92" s="541">
        <v>0</v>
      </c>
      <c r="ES92" s="535">
        <v>0</v>
      </c>
      <c r="ET92" s="527">
        <v>59.423999999999999</v>
      </c>
      <c r="EU92" s="535">
        <v>0</v>
      </c>
      <c r="EV92" s="535">
        <v>0</v>
      </c>
      <c r="EW92" s="535"/>
      <c r="EX92" s="535"/>
      <c r="EY92" s="535"/>
      <c r="EZ92" s="542">
        <v>0</v>
      </c>
      <c r="FA92" s="527">
        <v>0</v>
      </c>
      <c r="FB92" s="527">
        <v>0</v>
      </c>
      <c r="FC92" s="542">
        <v>1040</v>
      </c>
      <c r="FD92" s="542"/>
      <c r="FE92" s="542">
        <v>658.34</v>
      </c>
      <c r="FF92" s="542"/>
      <c r="FG92" s="535">
        <v>0</v>
      </c>
      <c r="FH92" s="542">
        <v>0</v>
      </c>
      <c r="FI92" s="535"/>
      <c r="FJ92" s="535"/>
      <c r="FK92" s="525"/>
      <c r="FL92" s="525"/>
      <c r="FM92" s="535"/>
      <c r="FN92" s="535">
        <v>0</v>
      </c>
      <c r="FO92" s="535">
        <v>0</v>
      </c>
      <c r="FP92" s="535"/>
      <c r="FQ92" s="535">
        <v>2137.84</v>
      </c>
      <c r="FR92" s="543">
        <v>1204.96</v>
      </c>
      <c r="FS92">
        <v>1204.96</v>
      </c>
      <c r="FT92" s="543"/>
      <c r="FU92" s="544">
        <v>1204.96</v>
      </c>
      <c r="FV92" s="544">
        <v>1062.0899999999999</v>
      </c>
      <c r="FW92" s="544">
        <v>0</v>
      </c>
      <c r="FX92" s="546">
        <v>300.85000000000002</v>
      </c>
      <c r="FY92" s="535">
        <v>0</v>
      </c>
      <c r="GB92" s="2015">
        <f t="shared" si="8"/>
        <v>0</v>
      </c>
      <c r="GC92" s="2015">
        <v>3342.8</v>
      </c>
      <c r="GE92" s="2015">
        <f t="shared" si="9"/>
        <v>3342.8</v>
      </c>
    </row>
    <row r="93" spans="1:187">
      <c r="A93" s="504"/>
      <c r="B93" s="505">
        <v>15</v>
      </c>
      <c r="C93" s="504" t="s">
        <v>593</v>
      </c>
      <c r="D93" s="563" t="s">
        <v>3</v>
      </c>
      <c r="E93" s="564" t="s">
        <v>118</v>
      </c>
      <c r="F93" s="524" t="s">
        <v>119</v>
      </c>
      <c r="G93" s="565">
        <v>33735</v>
      </c>
      <c r="H93" s="524" t="s">
        <v>484</v>
      </c>
      <c r="I93" s="524" t="s">
        <v>506</v>
      </c>
      <c r="J93" s="566" t="s">
        <v>507</v>
      </c>
      <c r="K93" s="567" t="s">
        <v>508</v>
      </c>
      <c r="L93" s="567">
        <v>100002</v>
      </c>
      <c r="M93" s="532" t="s">
        <v>457</v>
      </c>
      <c r="N93" s="554">
        <v>1</v>
      </c>
      <c r="O93" s="524" t="s">
        <v>458</v>
      </c>
      <c r="P93" s="524" t="s">
        <v>459</v>
      </c>
      <c r="Q93" s="555">
        <v>0</v>
      </c>
      <c r="R93" s="524" t="s">
        <v>485</v>
      </c>
      <c r="S93" s="556" t="s">
        <v>486</v>
      </c>
      <c r="T93" s="514" t="s">
        <v>461</v>
      </c>
      <c r="U93" s="514" t="s">
        <v>262</v>
      </c>
      <c r="V93" s="557" t="s">
        <v>462</v>
      </c>
      <c r="W93" s="557"/>
      <c r="X93" s="568" t="s">
        <v>97</v>
      </c>
      <c r="Y93" s="519" t="s">
        <v>120</v>
      </c>
      <c r="Z93" s="512"/>
      <c r="AA93" s="532"/>
      <c r="AB93" s="475">
        <v>43160</v>
      </c>
      <c r="AC93" s="558"/>
      <c r="AD93" s="559"/>
      <c r="AE93" s="523" t="s">
        <v>436</v>
      </c>
      <c r="AF93" s="524" t="s">
        <v>509</v>
      </c>
      <c r="AG93" s="525"/>
      <c r="AH93" s="526"/>
      <c r="AI93" s="526"/>
      <c r="AJ93" s="526"/>
      <c r="AK93" s="527"/>
      <c r="AL93" s="525"/>
      <c r="AM93" s="527"/>
      <c r="AN93" s="527"/>
      <c r="AO93" s="560" t="s">
        <v>466</v>
      </c>
      <c r="AP93" s="527" t="s">
        <v>595</v>
      </c>
      <c r="AQ93" s="561" t="s">
        <v>466</v>
      </c>
      <c r="AR93" s="562">
        <v>3200</v>
      </c>
      <c r="AS93" s="532">
        <v>30</v>
      </c>
      <c r="AT93" s="533"/>
      <c r="AU93" s="533">
        <v>0</v>
      </c>
      <c r="AV93" s="532"/>
      <c r="AW93" s="532"/>
      <c r="AX93" s="532"/>
      <c r="AY93" s="532"/>
      <c r="AZ93" s="532"/>
      <c r="BA93" s="534"/>
      <c r="BB93" s="533"/>
      <c r="BC93" s="533"/>
      <c r="BD93" s="533"/>
      <c r="BE93" s="533"/>
      <c r="BF93" s="534"/>
      <c r="BG93" s="533">
        <v>0</v>
      </c>
      <c r="BH93" s="533">
        <v>0</v>
      </c>
      <c r="BI93" s="525">
        <v>0</v>
      </c>
      <c r="BJ93" s="533"/>
      <c r="BK93" s="535"/>
      <c r="BL93" s="535"/>
      <c r="BM93" s="525"/>
      <c r="BN93" s="535"/>
      <c r="BO93" s="525">
        <v>3.2166666666666668</v>
      </c>
      <c r="BP93" s="536">
        <v>240</v>
      </c>
      <c r="BQ93" s="535">
        <v>3200</v>
      </c>
      <c r="BR93" s="535">
        <v>113</v>
      </c>
      <c r="BS93" s="537">
        <v>0</v>
      </c>
      <c r="BT93" s="538">
        <v>0</v>
      </c>
      <c r="BU93" s="535">
        <v>0</v>
      </c>
      <c r="BV93" s="535">
        <v>0</v>
      </c>
      <c r="BW93" s="535">
        <v>0</v>
      </c>
      <c r="BX93" s="535"/>
      <c r="BY93" s="535">
        <v>0</v>
      </c>
      <c r="BZ93" s="535"/>
      <c r="CA93" s="535"/>
      <c r="CB93" s="535">
        <v>0</v>
      </c>
      <c r="CC93" s="535">
        <v>0</v>
      </c>
      <c r="CD93" s="535">
        <v>0</v>
      </c>
      <c r="CE93" s="535"/>
      <c r="CF93" s="535">
        <v>0</v>
      </c>
      <c r="CG93" s="535"/>
      <c r="CH93" s="535"/>
      <c r="CI93" s="535"/>
      <c r="CJ93" s="535"/>
      <c r="CK93" s="535"/>
      <c r="CL93" s="535"/>
      <c r="CM93" s="535">
        <v>742.8</v>
      </c>
      <c r="CN93" s="535"/>
      <c r="CO93" s="535">
        <v>0</v>
      </c>
      <c r="CP93" s="535"/>
      <c r="CQ93" s="535"/>
      <c r="CR93" s="535"/>
      <c r="CS93" s="535"/>
      <c r="CT93" s="535"/>
      <c r="CU93" s="535"/>
      <c r="CV93" s="535">
        <v>0</v>
      </c>
      <c r="CW93" s="535"/>
      <c r="CX93" s="535"/>
      <c r="CY93" s="535"/>
      <c r="CZ93" s="535"/>
      <c r="DA93" s="535"/>
      <c r="DB93" s="535"/>
      <c r="DC93" s="535"/>
      <c r="DD93" s="535"/>
      <c r="DE93" s="535"/>
      <c r="DF93" s="535"/>
      <c r="DG93" s="535"/>
      <c r="DH93" s="535"/>
      <c r="DI93" s="535"/>
      <c r="DJ93" s="535"/>
      <c r="DK93" s="535"/>
      <c r="DL93" s="535"/>
      <c r="DM93" s="535"/>
      <c r="DN93" s="535"/>
      <c r="DO93" s="535"/>
      <c r="DP93" s="535"/>
      <c r="DQ93" s="535"/>
      <c r="DR93" s="535"/>
      <c r="DS93" s="535"/>
      <c r="DT93" s="535"/>
      <c r="DU93" s="535"/>
      <c r="DV93" s="535"/>
      <c r="DW93" s="535"/>
      <c r="DX93" s="535"/>
      <c r="DY93" s="535"/>
      <c r="DZ93" s="539"/>
      <c r="EA93" s="527"/>
      <c r="EB93" s="535"/>
      <c r="EC93" s="535"/>
      <c r="ED93" s="535"/>
      <c r="EE93" s="535"/>
      <c r="EF93" s="535"/>
      <c r="EG93" s="535"/>
      <c r="EH93" s="535"/>
      <c r="EI93" s="535"/>
      <c r="EJ93" s="535"/>
      <c r="EK93" s="535"/>
      <c r="EL93" s="540">
        <v>4012.9100000000003</v>
      </c>
      <c r="EM93" s="540">
        <v>4055.8</v>
      </c>
      <c r="EN93" s="541">
        <v>0</v>
      </c>
      <c r="EO93" s="541">
        <v>0</v>
      </c>
      <c r="EP93" s="541">
        <v>0</v>
      </c>
      <c r="EQ93" s="541">
        <v>0</v>
      </c>
      <c r="ER93" s="541">
        <v>0</v>
      </c>
      <c r="ES93" s="535">
        <v>521.67999999999995</v>
      </c>
      <c r="ET93" s="527">
        <v>121.64400000000001</v>
      </c>
      <c r="EU93" s="535">
        <v>42.89</v>
      </c>
      <c r="EV93" s="535">
        <v>0</v>
      </c>
      <c r="EW93" s="535"/>
      <c r="EX93" s="535"/>
      <c r="EY93" s="535"/>
      <c r="EZ93" s="542">
        <v>115.71</v>
      </c>
      <c r="FA93" s="527">
        <v>0</v>
      </c>
      <c r="FB93" s="527">
        <v>0</v>
      </c>
      <c r="FC93" s="542">
        <v>1325.2</v>
      </c>
      <c r="FD93" s="542"/>
      <c r="FE93" s="542">
        <v>586.82000000000005</v>
      </c>
      <c r="FF93" s="542"/>
      <c r="FG93" s="535">
        <v>0</v>
      </c>
      <c r="FH93" s="542">
        <v>0</v>
      </c>
      <c r="FI93" s="535"/>
      <c r="FJ93" s="535"/>
      <c r="FK93" s="525"/>
      <c r="FL93" s="525"/>
      <c r="FM93" s="535"/>
      <c r="FN93" s="535">
        <v>0</v>
      </c>
      <c r="FO93" s="535">
        <v>0</v>
      </c>
      <c r="FP93" s="535"/>
      <c r="FQ93" s="535">
        <v>2713.94</v>
      </c>
      <c r="FR93" s="543">
        <v>1341.86</v>
      </c>
      <c r="FS93">
        <v>1341.86</v>
      </c>
      <c r="FT93" s="543"/>
      <c r="FU93" s="544">
        <v>1341.86</v>
      </c>
      <c r="FV93" s="544">
        <v>1603.58</v>
      </c>
      <c r="FW93" s="544">
        <v>0</v>
      </c>
      <c r="FX93" s="546">
        <v>361.16</v>
      </c>
      <c r="FY93" s="535">
        <v>0</v>
      </c>
      <c r="GB93" s="2015">
        <f t="shared" si="8"/>
        <v>0</v>
      </c>
      <c r="GC93" s="2015">
        <v>4012.91</v>
      </c>
      <c r="GE93" s="2015">
        <f t="shared" si="9"/>
        <v>4012.91</v>
      </c>
    </row>
    <row r="94" spans="1:187">
      <c r="A94" s="504"/>
      <c r="B94" s="505">
        <v>16</v>
      </c>
      <c r="C94" s="504" t="s">
        <v>593</v>
      </c>
      <c r="D94" s="563" t="s">
        <v>3</v>
      </c>
      <c r="E94" s="564" t="s">
        <v>52</v>
      </c>
      <c r="F94" s="524" t="s">
        <v>516</v>
      </c>
      <c r="G94" s="565">
        <v>28257</v>
      </c>
      <c r="H94" s="524" t="s">
        <v>484</v>
      </c>
      <c r="I94" s="524" t="s">
        <v>454</v>
      </c>
      <c r="J94" s="566" t="s">
        <v>455</v>
      </c>
      <c r="K94" s="567" t="s">
        <v>456</v>
      </c>
      <c r="L94" s="567">
        <v>100002</v>
      </c>
      <c r="M94" s="532" t="s">
        <v>457</v>
      </c>
      <c r="N94" s="554">
        <v>1</v>
      </c>
      <c r="O94" s="524" t="s">
        <v>458</v>
      </c>
      <c r="P94" s="524" t="s">
        <v>459</v>
      </c>
      <c r="Q94" s="555">
        <v>0</v>
      </c>
      <c r="R94" s="524" t="s">
        <v>485</v>
      </c>
      <c r="S94" s="556" t="s">
        <v>486</v>
      </c>
      <c r="T94" s="514" t="s">
        <v>461</v>
      </c>
      <c r="U94" s="514" t="s">
        <v>239</v>
      </c>
      <c r="V94" s="557" t="s">
        <v>462</v>
      </c>
      <c r="W94" s="557"/>
      <c r="X94" s="518" t="s">
        <v>32</v>
      </c>
      <c r="Y94" s="547" t="s">
        <v>54</v>
      </c>
      <c r="Z94" s="512"/>
      <c r="AA94" s="532"/>
      <c r="AB94" s="475">
        <v>43070</v>
      </c>
      <c r="AC94" s="558"/>
      <c r="AD94" s="559"/>
      <c r="AE94" s="523" t="s">
        <v>492</v>
      </c>
      <c r="AF94" s="524" t="s">
        <v>517</v>
      </c>
      <c r="AG94" s="525"/>
      <c r="AH94" s="526"/>
      <c r="AI94" s="526"/>
      <c r="AJ94" s="526"/>
      <c r="AK94" s="527"/>
      <c r="AL94" s="525"/>
      <c r="AM94" s="527"/>
      <c r="AN94" s="527"/>
      <c r="AO94" s="560"/>
      <c r="AP94" s="527" t="s">
        <v>594</v>
      </c>
      <c r="AQ94" s="561" t="s">
        <v>466</v>
      </c>
      <c r="AR94" s="562">
        <v>4000</v>
      </c>
      <c r="AS94" s="532">
        <v>30</v>
      </c>
      <c r="AT94" s="533"/>
      <c r="AU94" s="533">
        <v>0</v>
      </c>
      <c r="AV94" s="532"/>
      <c r="AW94" s="532"/>
      <c r="AX94" s="532"/>
      <c r="AY94" s="532"/>
      <c r="AZ94" s="532"/>
      <c r="BA94" s="534"/>
      <c r="BB94" s="533"/>
      <c r="BC94" s="533"/>
      <c r="BD94" s="533"/>
      <c r="BE94" s="533"/>
      <c r="BF94" s="534"/>
      <c r="BG94" s="533">
        <v>0</v>
      </c>
      <c r="BH94" s="533">
        <v>0</v>
      </c>
      <c r="BI94" s="525">
        <v>0</v>
      </c>
      <c r="BJ94" s="533"/>
      <c r="BK94" s="535"/>
      <c r="BL94" s="535"/>
      <c r="BM94" s="525"/>
      <c r="BN94" s="535"/>
      <c r="BO94" s="525">
        <v>0</v>
      </c>
      <c r="BP94" s="536">
        <v>240</v>
      </c>
      <c r="BQ94" s="535">
        <v>4000.0000000000005</v>
      </c>
      <c r="BR94" s="535">
        <v>113</v>
      </c>
      <c r="BS94" s="537">
        <v>0</v>
      </c>
      <c r="BT94" s="538">
        <v>0</v>
      </c>
      <c r="BU94" s="535">
        <v>0</v>
      </c>
      <c r="BV94" s="535">
        <v>0</v>
      </c>
      <c r="BW94" s="535">
        <v>0</v>
      </c>
      <c r="BX94" s="535"/>
      <c r="BY94" s="535">
        <v>0</v>
      </c>
      <c r="BZ94" s="535"/>
      <c r="CA94" s="535"/>
      <c r="CB94" s="535">
        <v>0</v>
      </c>
      <c r="CC94" s="535">
        <v>0</v>
      </c>
      <c r="CD94" s="535">
        <v>0</v>
      </c>
      <c r="CE94" s="535"/>
      <c r="CF94" s="535">
        <v>0</v>
      </c>
      <c r="CG94" s="535"/>
      <c r="CH94" s="535"/>
      <c r="CI94" s="535"/>
      <c r="CJ94" s="535"/>
      <c r="CK94" s="535"/>
      <c r="CL94" s="535"/>
      <c r="CM94" s="535">
        <v>1114.2</v>
      </c>
      <c r="CN94" s="535"/>
      <c r="CO94" s="535">
        <v>0</v>
      </c>
      <c r="CP94" s="535"/>
      <c r="CQ94" s="535"/>
      <c r="CR94" s="535"/>
      <c r="CS94" s="535"/>
      <c r="CT94" s="535"/>
      <c r="CU94" s="535"/>
      <c r="CV94" s="535">
        <v>0</v>
      </c>
      <c r="CW94" s="535"/>
      <c r="CX94" s="535"/>
      <c r="CY94" s="535"/>
      <c r="CZ94" s="535"/>
      <c r="DA94" s="535"/>
      <c r="DB94" s="535"/>
      <c r="DC94" s="535"/>
      <c r="DD94" s="535"/>
      <c r="DE94" s="535"/>
      <c r="DF94" s="535"/>
      <c r="DG94" s="535"/>
      <c r="DH94" s="535"/>
      <c r="DI94" s="535"/>
      <c r="DJ94" s="535"/>
      <c r="DK94" s="535"/>
      <c r="DL94" s="535"/>
      <c r="DM94" s="535"/>
      <c r="DN94" s="535"/>
      <c r="DO94" s="535"/>
      <c r="DP94" s="535"/>
      <c r="DQ94" s="535"/>
      <c r="DR94" s="535"/>
      <c r="DS94" s="535"/>
      <c r="DT94" s="535"/>
      <c r="DU94" s="535"/>
      <c r="DV94" s="535"/>
      <c r="DW94" s="535"/>
      <c r="DX94" s="535"/>
      <c r="DY94" s="535"/>
      <c r="DZ94" s="539"/>
      <c r="EA94" s="527"/>
      <c r="EB94" s="535"/>
      <c r="EC94" s="535"/>
      <c r="ED94" s="535"/>
      <c r="EE94" s="535"/>
      <c r="EF94" s="535"/>
      <c r="EG94" s="535"/>
      <c r="EH94" s="535"/>
      <c r="EI94" s="535"/>
      <c r="EJ94" s="535"/>
      <c r="EK94" s="535"/>
      <c r="EL94" s="540">
        <v>5227.2</v>
      </c>
      <c r="EM94" s="540">
        <v>5227.2</v>
      </c>
      <c r="EN94" s="541">
        <v>522.72</v>
      </c>
      <c r="EO94" s="541">
        <v>88.34</v>
      </c>
      <c r="EP94" s="541">
        <v>71.61</v>
      </c>
      <c r="EQ94" s="541">
        <v>0</v>
      </c>
      <c r="ER94" s="541">
        <v>0</v>
      </c>
      <c r="ES94" s="535">
        <v>0</v>
      </c>
      <c r="ET94" s="527">
        <v>229.52600000000001</v>
      </c>
      <c r="EU94" s="535">
        <v>0</v>
      </c>
      <c r="EV94" s="535">
        <v>0</v>
      </c>
      <c r="EW94" s="535"/>
      <c r="EX94" s="535"/>
      <c r="EY94" s="535"/>
      <c r="EZ94" s="542">
        <v>0</v>
      </c>
      <c r="FA94" s="527">
        <v>0</v>
      </c>
      <c r="FB94" s="527">
        <v>0</v>
      </c>
      <c r="FC94" s="542">
        <v>1645.2</v>
      </c>
      <c r="FD94" s="542"/>
      <c r="FE94" s="542">
        <v>879.55</v>
      </c>
      <c r="FF94" s="542"/>
      <c r="FG94" s="535">
        <v>0</v>
      </c>
      <c r="FH94" s="542">
        <v>0</v>
      </c>
      <c r="FI94" s="535"/>
      <c r="FJ94" s="535"/>
      <c r="FK94" s="525"/>
      <c r="FL94" s="525"/>
      <c r="FM94" s="535"/>
      <c r="FN94" s="535">
        <v>0</v>
      </c>
      <c r="FO94" s="535">
        <v>0</v>
      </c>
      <c r="FP94" s="535"/>
      <c r="FQ94" s="535">
        <v>3436.95</v>
      </c>
      <c r="FR94" s="543">
        <v>1790.25</v>
      </c>
      <c r="FS94">
        <v>1790.25</v>
      </c>
      <c r="FT94" s="543"/>
      <c r="FU94" s="544">
        <v>1790.25</v>
      </c>
      <c r="FV94" s="544">
        <v>1668.93</v>
      </c>
      <c r="FW94" s="544">
        <v>0</v>
      </c>
      <c r="FX94" s="546">
        <v>470.45</v>
      </c>
      <c r="FY94" s="535">
        <v>0</v>
      </c>
      <c r="GB94" s="2015">
        <f t="shared" si="8"/>
        <v>0</v>
      </c>
      <c r="GC94" s="2015">
        <v>5227.2</v>
      </c>
      <c r="GE94" s="2015">
        <f t="shared" si="9"/>
        <v>5227.2</v>
      </c>
    </row>
    <row r="95" spans="1:187">
      <c r="A95" s="504"/>
      <c r="B95" s="505">
        <v>17</v>
      </c>
      <c r="C95" s="504" t="s">
        <v>593</v>
      </c>
      <c r="D95" s="563" t="s">
        <v>3</v>
      </c>
      <c r="E95" s="564" t="s">
        <v>55</v>
      </c>
      <c r="F95" s="524" t="s">
        <v>56</v>
      </c>
      <c r="G95" s="565">
        <v>28453</v>
      </c>
      <c r="H95" s="524" t="s">
        <v>494</v>
      </c>
      <c r="I95" s="524" t="s">
        <v>456</v>
      </c>
      <c r="J95" s="566" t="s">
        <v>455</v>
      </c>
      <c r="K95" s="567" t="s">
        <v>456</v>
      </c>
      <c r="L95" s="567">
        <v>100001</v>
      </c>
      <c r="M95" s="532" t="s">
        <v>470</v>
      </c>
      <c r="N95" s="554">
        <v>1</v>
      </c>
      <c r="O95" s="524" t="s">
        <v>477</v>
      </c>
      <c r="P95" s="524" t="s">
        <v>478</v>
      </c>
      <c r="Q95" s="555">
        <v>1</v>
      </c>
      <c r="R95" s="524" t="s">
        <v>495</v>
      </c>
      <c r="S95" s="556" t="s">
        <v>478</v>
      </c>
      <c r="T95" s="514" t="s">
        <v>461</v>
      </c>
      <c r="U95" s="514" t="s">
        <v>611</v>
      </c>
      <c r="V95" s="557" t="s">
        <v>462</v>
      </c>
      <c r="W95" s="557" t="s">
        <v>463</v>
      </c>
      <c r="X95" s="518" t="s">
        <v>32</v>
      </c>
      <c r="Y95" s="547" t="s">
        <v>57</v>
      </c>
      <c r="Z95" s="512"/>
      <c r="AA95" s="532"/>
      <c r="AB95" s="475">
        <v>43382</v>
      </c>
      <c r="AC95" s="558"/>
      <c r="AD95" s="559"/>
      <c r="AE95" s="523" t="s">
        <v>503</v>
      </c>
      <c r="AF95" s="524" t="s">
        <v>518</v>
      </c>
      <c r="AG95" s="525"/>
      <c r="AH95" s="526"/>
      <c r="AI95" s="526"/>
      <c r="AJ95" s="526"/>
      <c r="AK95" s="527"/>
      <c r="AL95" s="525"/>
      <c r="AM95" s="527"/>
      <c r="AN95" s="527"/>
      <c r="AO95" s="560" t="s">
        <v>466</v>
      </c>
      <c r="AP95" s="527" t="s">
        <v>595</v>
      </c>
      <c r="AQ95" s="561" t="s">
        <v>466</v>
      </c>
      <c r="AR95" s="562">
        <v>8000</v>
      </c>
      <c r="AS95" s="532">
        <v>18</v>
      </c>
      <c r="AT95" s="533"/>
      <c r="AU95" s="533">
        <v>12</v>
      </c>
      <c r="AV95" s="532"/>
      <c r="AW95" s="532"/>
      <c r="AX95" s="532"/>
      <c r="AY95" s="532"/>
      <c r="AZ95" s="532"/>
      <c r="BA95" s="534"/>
      <c r="BB95" s="533"/>
      <c r="BC95" s="533"/>
      <c r="BD95" s="533"/>
      <c r="BE95" s="533"/>
      <c r="BF95" s="534"/>
      <c r="BG95" s="533">
        <v>0</v>
      </c>
      <c r="BH95" s="533">
        <v>0</v>
      </c>
      <c r="BI95" s="525">
        <v>0</v>
      </c>
      <c r="BJ95" s="533"/>
      <c r="BK95" s="535"/>
      <c r="BL95" s="535"/>
      <c r="BM95" s="525"/>
      <c r="BN95" s="535"/>
      <c r="BO95" s="525">
        <v>0</v>
      </c>
      <c r="BP95" s="536">
        <v>144</v>
      </c>
      <c r="BQ95" s="535">
        <v>4800</v>
      </c>
      <c r="BR95" s="535">
        <v>113</v>
      </c>
      <c r="BS95" s="537">
        <v>0</v>
      </c>
      <c r="BT95" s="538">
        <v>3245.2</v>
      </c>
      <c r="BU95" s="535">
        <v>0</v>
      </c>
      <c r="BV95" s="535">
        <v>0</v>
      </c>
      <c r="BW95" s="535">
        <v>0</v>
      </c>
      <c r="BX95" s="535"/>
      <c r="BY95" s="535">
        <v>9</v>
      </c>
      <c r="BZ95" s="535"/>
      <c r="CA95" s="535"/>
      <c r="CB95" s="535">
        <v>0</v>
      </c>
      <c r="CC95" s="535">
        <v>0</v>
      </c>
      <c r="CD95" s="535">
        <v>0</v>
      </c>
      <c r="CE95" s="535"/>
      <c r="CF95" s="535">
        <v>0</v>
      </c>
      <c r="CG95" s="535"/>
      <c r="CH95" s="535"/>
      <c r="CI95" s="535"/>
      <c r="CJ95" s="535"/>
      <c r="CK95" s="535"/>
      <c r="CL95" s="535"/>
      <c r="CM95" s="535">
        <v>2971.2</v>
      </c>
      <c r="CN95" s="535"/>
      <c r="CO95" s="535">
        <v>0</v>
      </c>
      <c r="CP95" s="535"/>
      <c r="CQ95" s="535"/>
      <c r="CR95" s="535"/>
      <c r="CS95" s="535"/>
      <c r="CT95" s="535"/>
      <c r="CU95" s="535"/>
      <c r="CV95" s="535">
        <v>0</v>
      </c>
      <c r="CW95" s="535"/>
      <c r="CX95" s="535"/>
      <c r="CY95" s="535"/>
      <c r="CZ95" s="535"/>
      <c r="DA95" s="535"/>
      <c r="DB95" s="535"/>
      <c r="DC95" s="535"/>
      <c r="DD95" s="535"/>
      <c r="DE95" s="535"/>
      <c r="DF95" s="535"/>
      <c r="DG95" s="535"/>
      <c r="DH95" s="535"/>
      <c r="DI95" s="535"/>
      <c r="DJ95" s="535"/>
      <c r="DK95" s="535"/>
      <c r="DL95" s="535"/>
      <c r="DM95" s="535"/>
      <c r="DN95" s="535"/>
      <c r="DO95" s="535"/>
      <c r="DP95" s="535"/>
      <c r="DQ95" s="535"/>
      <c r="DR95" s="535"/>
      <c r="DS95" s="535"/>
      <c r="DT95" s="535"/>
      <c r="DU95" s="535"/>
      <c r="DV95" s="535"/>
      <c r="DW95" s="535"/>
      <c r="DX95" s="535"/>
      <c r="DY95" s="535"/>
      <c r="DZ95" s="539"/>
      <c r="EA95" s="527"/>
      <c r="EB95" s="535"/>
      <c r="EC95" s="535"/>
      <c r="ED95" s="535"/>
      <c r="EE95" s="535"/>
      <c r="EF95" s="535"/>
      <c r="EG95" s="535"/>
      <c r="EH95" s="535"/>
      <c r="EI95" s="535"/>
      <c r="EJ95" s="535"/>
      <c r="EK95" s="535"/>
      <c r="EL95" s="540">
        <v>11138.4</v>
      </c>
      <c r="EM95" s="540">
        <v>11138.4</v>
      </c>
      <c r="EN95" s="541">
        <v>1113.8399999999999</v>
      </c>
      <c r="EO95" s="541">
        <v>178.21</v>
      </c>
      <c r="EP95" s="541">
        <v>152.6</v>
      </c>
      <c r="EQ95" s="541">
        <v>0</v>
      </c>
      <c r="ER95" s="541">
        <v>0</v>
      </c>
      <c r="ES95" s="535">
        <v>0</v>
      </c>
      <c r="ET95" s="527">
        <v>1185.4180000000001</v>
      </c>
      <c r="EU95" s="535">
        <v>0</v>
      </c>
      <c r="EV95" s="535">
        <v>0</v>
      </c>
      <c r="EW95" s="535"/>
      <c r="EX95" s="535"/>
      <c r="EY95" s="535"/>
      <c r="EZ95" s="542">
        <v>115.71</v>
      </c>
      <c r="FA95" s="527">
        <v>116.01</v>
      </c>
      <c r="FB95" s="527">
        <v>22.7</v>
      </c>
      <c r="FC95" s="542">
        <v>3245.2000000000003</v>
      </c>
      <c r="FD95" s="542"/>
      <c r="FE95" s="542">
        <v>2169.86</v>
      </c>
      <c r="FF95" s="542"/>
      <c r="FG95" s="535">
        <v>0</v>
      </c>
      <c r="FH95" s="542">
        <v>0</v>
      </c>
      <c r="FI95" s="535"/>
      <c r="FJ95" s="535"/>
      <c r="FK95" s="525"/>
      <c r="FL95" s="525"/>
      <c r="FM95" s="535"/>
      <c r="FN95" s="535">
        <v>9</v>
      </c>
      <c r="FO95" s="535">
        <v>4</v>
      </c>
      <c r="FP95" s="535"/>
      <c r="FQ95" s="535">
        <v>8312.5499999999993</v>
      </c>
      <c r="FR95" s="543">
        <v>2825.85</v>
      </c>
      <c r="FS95">
        <v>2825.85</v>
      </c>
      <c r="FT95" s="543"/>
      <c r="FU95" s="544">
        <v>2825.85</v>
      </c>
      <c r="FV95" s="544">
        <v>2807.28</v>
      </c>
      <c r="FW95" s="544">
        <v>0</v>
      </c>
      <c r="FX95" s="546">
        <v>1002.46</v>
      </c>
      <c r="FY95" s="535">
        <v>0</v>
      </c>
      <c r="GB95" s="2015">
        <f t="shared" si="8"/>
        <v>0</v>
      </c>
      <c r="GC95" s="2015">
        <v>11138.4</v>
      </c>
      <c r="GE95" s="2015">
        <f t="shared" si="9"/>
        <v>11138.4</v>
      </c>
    </row>
    <row r="96" spans="1:187">
      <c r="A96" s="504"/>
      <c r="B96" s="505">
        <v>18</v>
      </c>
      <c r="C96" s="504" t="s">
        <v>593</v>
      </c>
      <c r="D96" s="563" t="s">
        <v>3</v>
      </c>
      <c r="E96" s="564" t="s">
        <v>46</v>
      </c>
      <c r="F96" s="524" t="s">
        <v>519</v>
      </c>
      <c r="G96" s="565">
        <v>26321</v>
      </c>
      <c r="H96" s="524" t="s">
        <v>488</v>
      </c>
      <c r="I96" s="524" t="s">
        <v>456</v>
      </c>
      <c r="J96" s="566" t="s">
        <v>455</v>
      </c>
      <c r="K96" s="567" t="s">
        <v>456</v>
      </c>
      <c r="L96" s="567">
        <v>100002</v>
      </c>
      <c r="M96" s="532" t="s">
        <v>457</v>
      </c>
      <c r="N96" s="554">
        <v>0</v>
      </c>
      <c r="O96" s="524" t="s">
        <v>458</v>
      </c>
      <c r="P96" s="524" t="s">
        <v>459</v>
      </c>
      <c r="Q96" s="555">
        <v>0</v>
      </c>
      <c r="R96" s="524" t="s">
        <v>489</v>
      </c>
      <c r="S96" s="556" t="s">
        <v>488</v>
      </c>
      <c r="T96" s="514" t="s">
        <v>461</v>
      </c>
      <c r="U96" s="514" t="s">
        <v>237</v>
      </c>
      <c r="V96" s="557" t="s">
        <v>462</v>
      </c>
      <c r="W96" s="557" t="s">
        <v>463</v>
      </c>
      <c r="X96" s="518" t="s">
        <v>32</v>
      </c>
      <c r="Y96" s="547" t="s">
        <v>48</v>
      </c>
      <c r="Z96" s="512"/>
      <c r="AA96" s="532"/>
      <c r="AB96" s="475">
        <v>42985</v>
      </c>
      <c r="AC96" s="558"/>
      <c r="AD96" s="559"/>
      <c r="AE96" s="523" t="s">
        <v>464</v>
      </c>
      <c r="AF96" s="524" t="s">
        <v>520</v>
      </c>
      <c r="AG96" s="525"/>
      <c r="AH96" s="526"/>
      <c r="AI96" s="526"/>
      <c r="AJ96" s="526"/>
      <c r="AK96" s="527"/>
      <c r="AL96" s="525"/>
      <c r="AM96" s="527"/>
      <c r="AN96" s="527"/>
      <c r="AO96" s="560" t="s">
        <v>466</v>
      </c>
      <c r="AP96" s="527" t="s">
        <v>595</v>
      </c>
      <c r="AQ96" s="561" t="s">
        <v>466</v>
      </c>
      <c r="AR96" s="562">
        <v>11500</v>
      </c>
      <c r="AS96" s="532">
        <v>17</v>
      </c>
      <c r="AT96" s="533"/>
      <c r="AU96" s="533">
        <v>13</v>
      </c>
      <c r="AV96" s="532"/>
      <c r="AW96" s="532"/>
      <c r="AX96" s="532"/>
      <c r="AY96" s="532"/>
      <c r="AZ96" s="532"/>
      <c r="BA96" s="534"/>
      <c r="BB96" s="533"/>
      <c r="BC96" s="533"/>
      <c r="BD96" s="533"/>
      <c r="BE96" s="533"/>
      <c r="BF96" s="534"/>
      <c r="BG96" s="533">
        <v>0</v>
      </c>
      <c r="BH96" s="533">
        <v>0</v>
      </c>
      <c r="BI96" s="525">
        <v>0</v>
      </c>
      <c r="BJ96" s="533"/>
      <c r="BK96" s="535"/>
      <c r="BL96" s="535"/>
      <c r="BM96" s="525"/>
      <c r="BN96" s="535"/>
      <c r="BO96" s="525">
        <v>0</v>
      </c>
      <c r="BP96" s="536">
        <v>136</v>
      </c>
      <c r="BQ96" s="535">
        <v>6516.6666666666661</v>
      </c>
      <c r="BR96" s="535">
        <v>113</v>
      </c>
      <c r="BS96" s="537">
        <v>0</v>
      </c>
      <c r="BT96" s="538">
        <v>5273.25</v>
      </c>
      <c r="BU96" s="535">
        <v>0</v>
      </c>
      <c r="BV96" s="535">
        <v>0</v>
      </c>
      <c r="BW96" s="535">
        <v>0</v>
      </c>
      <c r="BX96" s="535"/>
      <c r="BY96" s="535">
        <v>0</v>
      </c>
      <c r="BZ96" s="535"/>
      <c r="CA96" s="535"/>
      <c r="CB96" s="535">
        <v>0</v>
      </c>
      <c r="CC96" s="535">
        <v>0</v>
      </c>
      <c r="CD96" s="535">
        <v>0</v>
      </c>
      <c r="CE96" s="535"/>
      <c r="CF96" s="535">
        <v>0</v>
      </c>
      <c r="CG96" s="535"/>
      <c r="CH96" s="535"/>
      <c r="CI96" s="535"/>
      <c r="CJ96" s="535"/>
      <c r="CK96" s="535"/>
      <c r="CL96" s="535"/>
      <c r="CM96" s="535">
        <v>8913.6</v>
      </c>
      <c r="CN96" s="535"/>
      <c r="CO96" s="535">
        <v>0</v>
      </c>
      <c r="CP96" s="535"/>
      <c r="CQ96" s="535"/>
      <c r="CR96" s="535"/>
      <c r="CS96" s="535"/>
      <c r="CT96" s="535"/>
      <c r="CU96" s="535"/>
      <c r="CV96" s="535">
        <v>0</v>
      </c>
      <c r="CW96" s="535"/>
      <c r="CX96" s="535"/>
      <c r="CY96" s="535"/>
      <c r="CZ96" s="535"/>
      <c r="DA96" s="535"/>
      <c r="DB96" s="535"/>
      <c r="DC96" s="535"/>
      <c r="DD96" s="535"/>
      <c r="DE96" s="535"/>
      <c r="DF96" s="535"/>
      <c r="DG96" s="535"/>
      <c r="DH96" s="535"/>
      <c r="DI96" s="535"/>
      <c r="DJ96" s="535"/>
      <c r="DK96" s="535"/>
      <c r="DL96" s="535"/>
      <c r="DM96" s="535"/>
      <c r="DN96" s="535"/>
      <c r="DO96" s="535"/>
      <c r="DP96" s="535"/>
      <c r="DQ96" s="535"/>
      <c r="DR96" s="535"/>
      <c r="DS96" s="535"/>
      <c r="DT96" s="535"/>
      <c r="DU96" s="535"/>
      <c r="DV96" s="535"/>
      <c r="DW96" s="535"/>
      <c r="DX96" s="535"/>
      <c r="DY96" s="535"/>
      <c r="DZ96" s="539"/>
      <c r="EA96" s="527"/>
      <c r="EB96" s="535"/>
      <c r="EC96" s="535"/>
      <c r="ED96" s="535"/>
      <c r="EE96" s="535"/>
      <c r="EF96" s="535"/>
      <c r="EG96" s="535"/>
      <c r="EH96" s="535"/>
      <c r="EI96" s="535"/>
      <c r="EJ96" s="535"/>
      <c r="EK96" s="535"/>
      <c r="EL96" s="540">
        <v>20816.516666666666</v>
      </c>
      <c r="EM96" s="540">
        <v>20816.516666666666</v>
      </c>
      <c r="EN96" s="541">
        <v>2081.65</v>
      </c>
      <c r="EO96" s="541">
        <v>322.66000000000003</v>
      </c>
      <c r="EP96" s="541">
        <v>164.78</v>
      </c>
      <c r="EQ96" s="541">
        <v>0</v>
      </c>
      <c r="ER96" s="541">
        <v>0</v>
      </c>
      <c r="ES96" s="535">
        <v>0</v>
      </c>
      <c r="ET96" s="527">
        <v>2916.3820000000001</v>
      </c>
      <c r="EU96" s="535">
        <v>0</v>
      </c>
      <c r="EV96" s="535">
        <v>0</v>
      </c>
      <c r="EW96" s="535"/>
      <c r="EX96" s="535"/>
      <c r="EY96" s="535"/>
      <c r="EZ96" s="542">
        <v>0</v>
      </c>
      <c r="FA96" s="527">
        <v>0</v>
      </c>
      <c r="FB96" s="527">
        <v>0</v>
      </c>
      <c r="FC96" s="542">
        <v>4645.2</v>
      </c>
      <c r="FD96" s="542"/>
      <c r="FE96" s="542">
        <v>6246.65</v>
      </c>
      <c r="FF96" s="542"/>
      <c r="FG96" s="535">
        <v>0</v>
      </c>
      <c r="FH96" s="542">
        <v>0</v>
      </c>
      <c r="FI96" s="535"/>
      <c r="FJ96" s="535"/>
      <c r="FK96" s="525"/>
      <c r="FL96" s="525"/>
      <c r="FM96" s="535"/>
      <c r="FN96" s="535">
        <v>0</v>
      </c>
      <c r="FO96" s="535">
        <v>0</v>
      </c>
      <c r="FP96" s="535"/>
      <c r="FQ96" s="535">
        <v>16377.32</v>
      </c>
      <c r="FR96" s="543">
        <v>4439.2</v>
      </c>
      <c r="FS96">
        <v>4439.2</v>
      </c>
      <c r="FT96" s="543"/>
      <c r="FU96" s="544">
        <v>4439.2</v>
      </c>
      <c r="FV96" s="544">
        <v>3997.85</v>
      </c>
      <c r="FW96" s="544">
        <v>0</v>
      </c>
      <c r="FX96" s="546">
        <v>1873.49</v>
      </c>
      <c r="FY96" s="535">
        <v>0</v>
      </c>
      <c r="GB96" s="2015">
        <f t="shared" si="8"/>
        <v>-3.3333333340124227E-3</v>
      </c>
      <c r="GC96" s="2015">
        <v>20816.52</v>
      </c>
      <c r="GE96" s="2015">
        <f t="shared" si="9"/>
        <v>20816.52</v>
      </c>
    </row>
    <row r="97" spans="1:187">
      <c r="A97" s="504"/>
      <c r="B97" s="505">
        <v>19</v>
      </c>
      <c r="C97" s="504" t="s">
        <v>593</v>
      </c>
      <c r="D97" s="569" t="s">
        <v>3</v>
      </c>
      <c r="E97" s="570" t="s">
        <v>34</v>
      </c>
      <c r="F97" s="524" t="s">
        <v>521</v>
      </c>
      <c r="G97" s="565">
        <v>27152</v>
      </c>
      <c r="H97" s="514" t="s">
        <v>469</v>
      </c>
      <c r="I97" s="514" t="s">
        <v>456</v>
      </c>
      <c r="J97" s="566" t="s">
        <v>455</v>
      </c>
      <c r="K97" s="567" t="s">
        <v>456</v>
      </c>
      <c r="L97" s="567">
        <v>100001</v>
      </c>
      <c r="M97" s="512" t="s">
        <v>470</v>
      </c>
      <c r="N97" s="513">
        <v>1</v>
      </c>
      <c r="O97" s="514" t="s">
        <v>471</v>
      </c>
      <c r="P97" s="514" t="s">
        <v>472</v>
      </c>
      <c r="Q97" s="515">
        <v>1</v>
      </c>
      <c r="R97" s="514" t="s">
        <v>473</v>
      </c>
      <c r="S97" s="516" t="s">
        <v>474</v>
      </c>
      <c r="T97" s="514" t="s">
        <v>461</v>
      </c>
      <c r="U97" s="514" t="s">
        <v>234</v>
      </c>
      <c r="V97" s="517" t="s">
        <v>462</v>
      </c>
      <c r="W97" s="517"/>
      <c r="X97" s="518" t="s">
        <v>32</v>
      </c>
      <c r="Y97" s="547" t="s">
        <v>36</v>
      </c>
      <c r="Z97" s="512"/>
      <c r="AA97" s="512"/>
      <c r="AB97" s="520">
        <v>43003</v>
      </c>
      <c r="AC97" s="521"/>
      <c r="AD97" s="522"/>
      <c r="AE97" s="523" t="s">
        <v>522</v>
      </c>
      <c r="AF97" s="524" t="s">
        <v>523</v>
      </c>
      <c r="AG97" s="525"/>
      <c r="AH97" s="526"/>
      <c r="AI97" s="526"/>
      <c r="AJ97" s="526"/>
      <c r="AK97" s="527"/>
      <c r="AL97" s="525"/>
      <c r="AM97" s="527"/>
      <c r="AN97" s="527"/>
      <c r="AO97" s="528" t="s">
        <v>466</v>
      </c>
      <c r="AP97" s="529" t="s">
        <v>595</v>
      </c>
      <c r="AQ97" s="530" t="s">
        <v>466</v>
      </c>
      <c r="AR97" s="562">
        <v>12000</v>
      </c>
      <c r="AS97" s="532">
        <v>23</v>
      </c>
      <c r="AT97" s="533"/>
      <c r="AU97" s="533">
        <v>7</v>
      </c>
      <c r="AV97" s="532"/>
      <c r="AW97" s="532"/>
      <c r="AX97" s="532"/>
      <c r="AY97" s="532"/>
      <c r="AZ97" s="532"/>
      <c r="BA97" s="534"/>
      <c r="BB97" s="533"/>
      <c r="BC97" s="533"/>
      <c r="BD97" s="533"/>
      <c r="BE97" s="533"/>
      <c r="BF97" s="534"/>
      <c r="BG97" s="533">
        <v>0</v>
      </c>
      <c r="BH97" s="533">
        <v>0</v>
      </c>
      <c r="BI97" s="525">
        <v>0</v>
      </c>
      <c r="BJ97" s="533"/>
      <c r="BK97" s="535"/>
      <c r="BL97" s="535"/>
      <c r="BM97" s="525"/>
      <c r="BN97" s="535"/>
      <c r="BO97" s="525">
        <v>0</v>
      </c>
      <c r="BP97" s="536">
        <v>184</v>
      </c>
      <c r="BQ97" s="535">
        <v>9200</v>
      </c>
      <c r="BR97" s="535">
        <v>113</v>
      </c>
      <c r="BS97" s="537">
        <v>0</v>
      </c>
      <c r="BT97" s="538">
        <v>2826.37</v>
      </c>
      <c r="BU97" s="535">
        <v>0</v>
      </c>
      <c r="BV97" s="535">
        <v>0</v>
      </c>
      <c r="BW97" s="535">
        <v>0</v>
      </c>
      <c r="BX97" s="537"/>
      <c r="BY97" s="535">
        <v>0</v>
      </c>
      <c r="BZ97" s="535"/>
      <c r="CA97" s="535"/>
      <c r="CB97" s="535">
        <v>0</v>
      </c>
      <c r="CC97" s="535">
        <v>0</v>
      </c>
      <c r="CD97" s="535">
        <v>0</v>
      </c>
      <c r="CE97" s="535"/>
      <c r="CF97" s="535">
        <v>0</v>
      </c>
      <c r="CG97" s="535"/>
      <c r="CH97" s="535"/>
      <c r="CI97" s="535"/>
      <c r="CJ97" s="535"/>
      <c r="CK97" s="535"/>
      <c r="CL97" s="535"/>
      <c r="CM97" s="535">
        <v>5571</v>
      </c>
      <c r="CN97" s="535"/>
      <c r="CO97" s="535">
        <v>0</v>
      </c>
      <c r="CP97" s="535"/>
      <c r="CQ97" s="535"/>
      <c r="CR97" s="535"/>
      <c r="CS97" s="535"/>
      <c r="CT97" s="535"/>
      <c r="CU97" s="535"/>
      <c r="CV97" s="535">
        <v>0</v>
      </c>
      <c r="CW97" s="535"/>
      <c r="CX97" s="535"/>
      <c r="CY97" s="535"/>
      <c r="CZ97" s="535"/>
      <c r="DA97" s="535"/>
      <c r="DB97" s="535"/>
      <c r="DC97" s="535"/>
      <c r="DD97" s="535"/>
      <c r="DE97" s="535"/>
      <c r="DF97" s="535"/>
      <c r="DG97" s="535"/>
      <c r="DH97" s="535"/>
      <c r="DI97" s="535"/>
      <c r="DJ97" s="535"/>
      <c r="DK97" s="535"/>
      <c r="DL97" s="535"/>
      <c r="DM97" s="535"/>
      <c r="DN97" s="535"/>
      <c r="DO97" s="535"/>
      <c r="DP97" s="535"/>
      <c r="DQ97" s="535"/>
      <c r="DR97" s="535"/>
      <c r="DS97" s="535"/>
      <c r="DT97" s="535"/>
      <c r="DU97" s="535"/>
      <c r="DV97" s="535"/>
      <c r="DW97" s="535"/>
      <c r="DX97" s="535"/>
      <c r="DY97" s="535"/>
      <c r="DZ97" s="539"/>
      <c r="EA97" s="527"/>
      <c r="EB97" s="535"/>
      <c r="EC97" s="535"/>
      <c r="ED97" s="535"/>
      <c r="EE97" s="535"/>
      <c r="EF97" s="535"/>
      <c r="EG97" s="535"/>
      <c r="EH97" s="535"/>
      <c r="EI97" s="535"/>
      <c r="EJ97" s="535"/>
      <c r="EK97" s="535"/>
      <c r="EL97" s="540">
        <v>17710.37</v>
      </c>
      <c r="EM97" s="540">
        <v>17710.37</v>
      </c>
      <c r="EN97" s="541">
        <v>1771.04</v>
      </c>
      <c r="EO97" s="541">
        <v>260.33999999999997</v>
      </c>
      <c r="EP97" s="541">
        <v>164.78</v>
      </c>
      <c r="EQ97" s="541">
        <v>0</v>
      </c>
      <c r="ER97" s="541">
        <v>0</v>
      </c>
      <c r="ES97" s="535">
        <v>0</v>
      </c>
      <c r="ET97" s="527">
        <v>2441.48</v>
      </c>
      <c r="EU97" s="535">
        <v>0</v>
      </c>
      <c r="EV97" s="535">
        <v>0</v>
      </c>
      <c r="EW97" s="535"/>
      <c r="EX97" s="535"/>
      <c r="EY97" s="535"/>
      <c r="EZ97" s="542">
        <v>831.87</v>
      </c>
      <c r="FA97" s="527">
        <v>0</v>
      </c>
      <c r="FB97" s="527">
        <v>52.9</v>
      </c>
      <c r="FC97" s="542">
        <v>4845.2</v>
      </c>
      <c r="FD97" s="542"/>
      <c r="FE97" s="542">
        <v>3908.62</v>
      </c>
      <c r="FF97" s="542"/>
      <c r="FG97" s="535">
        <v>0</v>
      </c>
      <c r="FH97" s="542">
        <v>0</v>
      </c>
      <c r="FI97" s="535"/>
      <c r="FJ97" s="535"/>
      <c r="FK97" s="525"/>
      <c r="FL97" s="525"/>
      <c r="FM97" s="535"/>
      <c r="FN97" s="535">
        <v>0</v>
      </c>
      <c r="FO97" s="535">
        <v>0</v>
      </c>
      <c r="FP97" s="535"/>
      <c r="FQ97" s="535">
        <v>14276.23</v>
      </c>
      <c r="FR97" s="543">
        <v>3434.14</v>
      </c>
      <c r="FS97">
        <v>3434.14</v>
      </c>
      <c r="FT97" s="543"/>
      <c r="FU97" s="544">
        <v>3434.14</v>
      </c>
      <c r="FV97" s="544">
        <v>3252.83</v>
      </c>
      <c r="FW97" s="545">
        <v>0</v>
      </c>
      <c r="FX97" s="546">
        <v>1593.93</v>
      </c>
      <c r="FY97" s="537">
        <v>0</v>
      </c>
      <c r="GB97" s="2015">
        <f t="shared" si="8"/>
        <v>0</v>
      </c>
      <c r="GC97" s="2015">
        <v>17710.37</v>
      </c>
      <c r="GE97" s="2015">
        <f t="shared" si="9"/>
        <v>17710.37</v>
      </c>
    </row>
    <row r="98" spans="1:187">
      <c r="A98" s="504"/>
      <c r="B98" s="505">
        <v>20</v>
      </c>
      <c r="C98" s="504" t="s">
        <v>593</v>
      </c>
      <c r="D98" s="571" t="s">
        <v>3</v>
      </c>
      <c r="E98" s="572" t="s">
        <v>27</v>
      </c>
      <c r="F98" s="573" t="s">
        <v>524</v>
      </c>
      <c r="G98" s="565">
        <v>25978</v>
      </c>
      <c r="H98" s="574" t="s">
        <v>525</v>
      </c>
      <c r="I98" s="574" t="s">
        <v>456</v>
      </c>
      <c r="J98" s="575" t="s">
        <v>455</v>
      </c>
      <c r="K98" s="576" t="s">
        <v>456</v>
      </c>
      <c r="L98" s="574" t="s">
        <v>526</v>
      </c>
      <c r="M98" s="574" t="s">
        <v>526</v>
      </c>
      <c r="N98" s="574" t="s">
        <v>526</v>
      </c>
      <c r="O98" s="574" t="s">
        <v>526</v>
      </c>
      <c r="P98" s="574" t="s">
        <v>526</v>
      </c>
      <c r="Q98" s="574" t="s">
        <v>526</v>
      </c>
      <c r="R98" s="574" t="s">
        <v>527</v>
      </c>
      <c r="S98" s="577" t="s">
        <v>525</v>
      </c>
      <c r="T98" s="514" t="s">
        <v>528</v>
      </c>
      <c r="U98" s="514" t="s">
        <v>232</v>
      </c>
      <c r="V98" s="517" t="s">
        <v>462</v>
      </c>
      <c r="W98" s="517" t="s">
        <v>529</v>
      </c>
      <c r="X98" s="578" t="s">
        <v>25</v>
      </c>
      <c r="Y98" s="579" t="s">
        <v>29</v>
      </c>
      <c r="Z98" s="512"/>
      <c r="AA98" s="580"/>
      <c r="AB98" s="581">
        <v>43003</v>
      </c>
      <c r="AC98" s="582"/>
      <c r="AD98" s="522"/>
      <c r="AE98" s="523" t="s">
        <v>522</v>
      </c>
      <c r="AF98" s="524" t="s">
        <v>530</v>
      </c>
      <c r="AG98" s="525"/>
      <c r="AH98" s="526"/>
      <c r="AI98" s="583" t="s">
        <v>531</v>
      </c>
      <c r="AJ98" s="584" t="s">
        <v>604</v>
      </c>
      <c r="AK98" s="585"/>
      <c r="AL98" s="586"/>
      <c r="AM98" s="585"/>
      <c r="AN98" s="585"/>
      <c r="AO98" s="587" t="s">
        <v>466</v>
      </c>
      <c r="AP98" s="529" t="s">
        <v>594</v>
      </c>
      <c r="AQ98" s="588" t="s">
        <v>466</v>
      </c>
      <c r="AR98" s="589">
        <v>41250.181377429195</v>
      </c>
      <c r="AS98" s="532">
        <v>30</v>
      </c>
      <c r="AT98" s="533"/>
      <c r="AU98" s="533">
        <v>0</v>
      </c>
      <c r="AV98" s="532"/>
      <c r="AW98" s="532"/>
      <c r="AX98" s="532"/>
      <c r="AY98" s="532"/>
      <c r="AZ98" s="532"/>
      <c r="BA98" s="534"/>
      <c r="BB98" s="533"/>
      <c r="BC98" s="533"/>
      <c r="BD98" s="533"/>
      <c r="BE98" s="533"/>
      <c r="BF98" s="534"/>
      <c r="BG98" s="533">
        <v>0</v>
      </c>
      <c r="BH98" s="533">
        <v>0</v>
      </c>
      <c r="BI98" s="525">
        <v>0</v>
      </c>
      <c r="BJ98" s="533"/>
      <c r="BK98" s="535"/>
      <c r="BL98" s="535"/>
      <c r="BM98" s="525"/>
      <c r="BN98" s="535"/>
      <c r="BO98" s="525">
        <v>0</v>
      </c>
      <c r="BP98" s="536">
        <v>240</v>
      </c>
      <c r="BQ98" s="535">
        <v>41250.181377429195</v>
      </c>
      <c r="BR98" s="535">
        <v>113</v>
      </c>
      <c r="BS98" s="537">
        <v>0</v>
      </c>
      <c r="BT98" s="538">
        <v>0</v>
      </c>
      <c r="BU98" s="535">
        <v>0</v>
      </c>
      <c r="BV98" s="535">
        <v>0</v>
      </c>
      <c r="BW98" s="535">
        <v>0</v>
      </c>
      <c r="BX98" s="537"/>
      <c r="BY98" s="535">
        <v>0</v>
      </c>
      <c r="BZ98" s="535"/>
      <c r="CA98" s="535"/>
      <c r="CB98" s="535">
        <v>0</v>
      </c>
      <c r="CC98" s="535">
        <v>0</v>
      </c>
      <c r="CD98" s="535">
        <v>0</v>
      </c>
      <c r="CE98" s="535"/>
      <c r="CF98" s="535">
        <v>0</v>
      </c>
      <c r="CG98" s="535"/>
      <c r="CH98" s="535"/>
      <c r="CI98" s="535"/>
      <c r="CJ98" s="535"/>
      <c r="CK98" s="535"/>
      <c r="CL98" s="535"/>
      <c r="CM98" s="535">
        <v>0</v>
      </c>
      <c r="CN98" s="535"/>
      <c r="CO98" s="535">
        <v>0</v>
      </c>
      <c r="CP98" s="535"/>
      <c r="CQ98" s="535"/>
      <c r="CR98" s="537"/>
      <c r="CS98" s="537"/>
      <c r="CT98" s="537"/>
      <c r="CU98" s="535"/>
      <c r="CV98" s="535">
        <v>0</v>
      </c>
      <c r="CW98" s="537"/>
      <c r="CX98" s="537">
        <v>6893.8635629048658</v>
      </c>
      <c r="CY98" s="537">
        <v>465.33579049607846</v>
      </c>
      <c r="CZ98" s="537"/>
      <c r="DA98" s="537"/>
      <c r="DB98" s="537"/>
      <c r="DC98" s="535"/>
      <c r="DD98" s="537"/>
      <c r="DE98" s="537"/>
      <c r="DF98" s="535"/>
      <c r="DG98" s="535"/>
      <c r="DH98" s="590">
        <v>637542.83368120936</v>
      </c>
      <c r="DI98" s="535"/>
      <c r="DJ98" s="535"/>
      <c r="DK98" s="535"/>
      <c r="DL98" s="535"/>
      <c r="DM98" s="591"/>
      <c r="DN98" s="535"/>
      <c r="DO98" s="535"/>
      <c r="DP98" s="537"/>
      <c r="DQ98" s="537"/>
      <c r="DR98" s="537"/>
      <c r="DS98" s="537"/>
      <c r="DT98" s="537"/>
      <c r="DU98" s="535"/>
      <c r="DV98" s="537"/>
      <c r="DW98" s="537">
        <v>4021.4204116945052</v>
      </c>
      <c r="DX98" s="535"/>
      <c r="DY98" s="535"/>
      <c r="DZ98" s="592"/>
      <c r="EA98" s="529"/>
      <c r="EB98" s="537"/>
      <c r="EC98" s="537"/>
      <c r="ED98" s="537"/>
      <c r="EE98" s="537"/>
      <c r="EF98" s="537"/>
      <c r="EG98" s="537"/>
      <c r="EH98" s="537"/>
      <c r="EI98" s="537"/>
      <c r="EJ98" s="537"/>
      <c r="EK98" s="537"/>
      <c r="EL98" s="540">
        <v>41363.181377429195</v>
      </c>
      <c r="EM98" s="540">
        <v>690286.63482373406</v>
      </c>
      <c r="EN98" s="541">
        <v>4136.32</v>
      </c>
      <c r="EO98" s="541">
        <v>608.04</v>
      </c>
      <c r="EP98" s="541">
        <v>164.78</v>
      </c>
      <c r="EQ98" s="593">
        <v>0</v>
      </c>
      <c r="ER98" s="593">
        <v>0</v>
      </c>
      <c r="ES98" s="535">
        <v>0</v>
      </c>
      <c r="ET98" s="594">
        <v>202207.51</v>
      </c>
      <c r="EU98" s="535">
        <v>0</v>
      </c>
      <c r="EV98" s="535">
        <v>0</v>
      </c>
      <c r="EW98" s="537"/>
      <c r="EX98" s="537"/>
      <c r="EY98" s="535"/>
      <c r="EZ98" s="542">
        <v>0</v>
      </c>
      <c r="FA98" s="527">
        <v>0</v>
      </c>
      <c r="FB98" s="527">
        <v>699.63</v>
      </c>
      <c r="FC98" s="542">
        <v>22487.064060000004</v>
      </c>
      <c r="FD98" s="542"/>
      <c r="FE98" s="542">
        <v>0</v>
      </c>
      <c r="FF98" s="542"/>
      <c r="FG98" s="535">
        <v>0</v>
      </c>
      <c r="FH98" s="542">
        <v>0</v>
      </c>
      <c r="FI98" s="535"/>
      <c r="FJ98" s="535"/>
      <c r="FK98" s="525"/>
      <c r="FL98" s="590">
        <v>446279.98357684654</v>
      </c>
      <c r="FM98" s="535"/>
      <c r="FN98" s="535">
        <v>0</v>
      </c>
      <c r="FO98" s="535">
        <v>0</v>
      </c>
      <c r="FP98" s="535"/>
      <c r="FQ98" s="535">
        <v>676583.33</v>
      </c>
      <c r="FR98" s="543">
        <v>13703.3</v>
      </c>
      <c r="FS98">
        <v>13703.31</v>
      </c>
      <c r="FT98" s="543">
        <v>13703.305939999998</v>
      </c>
      <c r="FU98" s="595">
        <v>13703.3</v>
      </c>
      <c r="FV98" s="544">
        <v>15606.52</v>
      </c>
      <c r="FW98" s="545">
        <v>0</v>
      </c>
      <c r="FX98" s="546">
        <v>3722.69</v>
      </c>
      <c r="FY98" s="537">
        <v>0</v>
      </c>
      <c r="GB98" s="2015">
        <f t="shared" si="8"/>
        <v>1.377429194690194E-3</v>
      </c>
      <c r="GC98" s="2015">
        <v>41363.18</v>
      </c>
      <c r="GE98" s="2015">
        <f t="shared" si="9"/>
        <v>48257.043562904866</v>
      </c>
    </row>
    <row r="99" spans="1:187">
      <c r="A99" s="504"/>
      <c r="B99" s="505">
        <v>21</v>
      </c>
      <c r="C99" s="504" t="s">
        <v>593</v>
      </c>
      <c r="D99" s="563" t="s">
        <v>3</v>
      </c>
      <c r="E99" s="564" t="s">
        <v>86</v>
      </c>
      <c r="F99" s="524" t="s">
        <v>87</v>
      </c>
      <c r="G99" s="565">
        <v>30917</v>
      </c>
      <c r="H99" s="524" t="s">
        <v>453</v>
      </c>
      <c r="I99" s="524" t="s">
        <v>506</v>
      </c>
      <c r="J99" s="566" t="s">
        <v>507</v>
      </c>
      <c r="K99" s="567" t="s">
        <v>508</v>
      </c>
      <c r="L99" s="567">
        <v>100002</v>
      </c>
      <c r="M99" s="532" t="s">
        <v>457</v>
      </c>
      <c r="N99" s="554">
        <v>1</v>
      </c>
      <c r="O99" s="524" t="s">
        <v>458</v>
      </c>
      <c r="P99" s="524" t="s">
        <v>459</v>
      </c>
      <c r="Q99" s="555">
        <v>1</v>
      </c>
      <c r="R99" s="524" t="s">
        <v>460</v>
      </c>
      <c r="S99" s="556" t="s">
        <v>453</v>
      </c>
      <c r="T99" s="514" t="s">
        <v>461</v>
      </c>
      <c r="U99" s="514" t="s">
        <v>249</v>
      </c>
      <c r="V99" s="557" t="s">
        <v>462</v>
      </c>
      <c r="W99" s="557"/>
      <c r="X99" s="518" t="s">
        <v>32</v>
      </c>
      <c r="Y99" s="547" t="s">
        <v>85</v>
      </c>
      <c r="Z99" s="512"/>
      <c r="AA99" s="532"/>
      <c r="AB99" s="475">
        <v>43222</v>
      </c>
      <c r="AC99" s="558"/>
      <c r="AD99" s="559"/>
      <c r="AE99" s="523" t="s">
        <v>464</v>
      </c>
      <c r="AF99" s="524" t="s">
        <v>532</v>
      </c>
      <c r="AG99" s="525"/>
      <c r="AH99" s="526"/>
      <c r="AI99" s="526"/>
      <c r="AJ99" s="526"/>
      <c r="AK99" s="527"/>
      <c r="AL99" s="525"/>
      <c r="AM99" s="527"/>
      <c r="AN99" s="527"/>
      <c r="AO99" s="560" t="s">
        <v>466</v>
      </c>
      <c r="AP99" s="527" t="s">
        <v>594</v>
      </c>
      <c r="AQ99" s="561" t="s">
        <v>467</v>
      </c>
      <c r="AR99" s="562">
        <v>3000</v>
      </c>
      <c r="AS99" s="532">
        <v>30</v>
      </c>
      <c r="AT99" s="533"/>
      <c r="AU99" s="533">
        <v>0</v>
      </c>
      <c r="AV99" s="532"/>
      <c r="AW99" s="532"/>
      <c r="AX99" s="532"/>
      <c r="AY99" s="532"/>
      <c r="AZ99" s="532"/>
      <c r="BA99" s="534"/>
      <c r="BB99" s="533"/>
      <c r="BC99" s="533"/>
      <c r="BD99" s="533"/>
      <c r="BE99" s="533"/>
      <c r="BF99" s="534"/>
      <c r="BG99" s="533">
        <v>0</v>
      </c>
      <c r="BH99" s="533">
        <v>0</v>
      </c>
      <c r="BI99" s="525">
        <v>0</v>
      </c>
      <c r="BJ99" s="533"/>
      <c r="BK99" s="535"/>
      <c r="BL99" s="535"/>
      <c r="BM99" s="525"/>
      <c r="BN99" s="535"/>
      <c r="BO99" s="525">
        <v>0</v>
      </c>
      <c r="BP99" s="536">
        <v>240</v>
      </c>
      <c r="BQ99" s="535">
        <v>3000</v>
      </c>
      <c r="BR99" s="535">
        <v>0</v>
      </c>
      <c r="BS99" s="537">
        <v>0</v>
      </c>
      <c r="BT99" s="538">
        <v>0</v>
      </c>
      <c r="BU99" s="535">
        <v>0</v>
      </c>
      <c r="BV99" s="535">
        <v>0</v>
      </c>
      <c r="BW99" s="535">
        <v>0</v>
      </c>
      <c r="BX99" s="535"/>
      <c r="BY99" s="535">
        <v>0</v>
      </c>
      <c r="BZ99" s="535"/>
      <c r="CA99" s="535"/>
      <c r="CB99" s="535">
        <v>0</v>
      </c>
      <c r="CC99" s="535">
        <v>0</v>
      </c>
      <c r="CD99" s="535">
        <v>0</v>
      </c>
      <c r="CE99" s="535"/>
      <c r="CF99" s="535">
        <v>0</v>
      </c>
      <c r="CG99" s="535"/>
      <c r="CH99" s="535"/>
      <c r="CI99" s="535"/>
      <c r="CJ99" s="535"/>
      <c r="CK99" s="535"/>
      <c r="CL99" s="535"/>
      <c r="CM99" s="535">
        <v>1299.9000000000001</v>
      </c>
      <c r="CN99" s="535"/>
      <c r="CO99" s="535">
        <v>0</v>
      </c>
      <c r="CP99" s="535"/>
      <c r="CQ99" s="535"/>
      <c r="CR99" s="535"/>
      <c r="CS99" s="535"/>
      <c r="CT99" s="535"/>
      <c r="CU99" s="535"/>
      <c r="CV99" s="535">
        <v>0</v>
      </c>
      <c r="CW99" s="535"/>
      <c r="CX99" s="535"/>
      <c r="CY99" s="535"/>
      <c r="CZ99" s="535"/>
      <c r="DA99" s="535"/>
      <c r="DB99" s="535"/>
      <c r="DC99" s="535"/>
      <c r="DD99" s="535"/>
      <c r="DE99" s="535"/>
      <c r="DF99" s="535"/>
      <c r="DG99" s="535"/>
      <c r="DH99" s="535"/>
      <c r="DI99" s="535"/>
      <c r="DJ99" s="535"/>
      <c r="DK99" s="535"/>
      <c r="DL99" s="535"/>
      <c r="DM99" s="535"/>
      <c r="DN99" s="535"/>
      <c r="DO99" s="535"/>
      <c r="DP99" s="535"/>
      <c r="DQ99" s="535"/>
      <c r="DR99" s="535"/>
      <c r="DS99" s="535"/>
      <c r="DT99" s="535"/>
      <c r="DU99" s="535"/>
      <c r="DV99" s="535"/>
      <c r="DW99" s="535"/>
      <c r="DX99" s="535"/>
      <c r="DY99" s="535"/>
      <c r="DZ99" s="539"/>
      <c r="EA99" s="527"/>
      <c r="EB99" s="535"/>
      <c r="EC99" s="535"/>
      <c r="ED99" s="535"/>
      <c r="EE99" s="535"/>
      <c r="EF99" s="535"/>
      <c r="EG99" s="535"/>
      <c r="EH99" s="535"/>
      <c r="EI99" s="535"/>
      <c r="EJ99" s="535"/>
      <c r="EK99" s="535"/>
      <c r="EL99" s="540">
        <v>4299.8999999999996</v>
      </c>
      <c r="EM99" s="540">
        <v>4299.8999999999996</v>
      </c>
      <c r="EN99" s="541">
        <v>429.99</v>
      </c>
      <c r="EO99" s="541">
        <v>66.650000000000006</v>
      </c>
      <c r="EP99" s="541">
        <v>58.91</v>
      </c>
      <c r="EQ99" s="541">
        <v>0</v>
      </c>
      <c r="ER99" s="541">
        <v>0</v>
      </c>
      <c r="ES99" s="535">
        <v>0</v>
      </c>
      <c r="ET99" s="527">
        <v>137.97200000000001</v>
      </c>
      <c r="EU99" s="535">
        <v>0</v>
      </c>
      <c r="EV99" s="535">
        <v>0</v>
      </c>
      <c r="EW99" s="535"/>
      <c r="EX99" s="535"/>
      <c r="EY99" s="535"/>
      <c r="EZ99" s="542">
        <v>0</v>
      </c>
      <c r="FA99" s="527">
        <v>0</v>
      </c>
      <c r="FB99" s="527">
        <v>0</v>
      </c>
      <c r="FC99" s="542">
        <v>1200</v>
      </c>
      <c r="FD99" s="542"/>
      <c r="FE99" s="542">
        <v>1027.96</v>
      </c>
      <c r="FF99" s="542"/>
      <c r="FG99" s="535">
        <v>0</v>
      </c>
      <c r="FH99" s="542">
        <v>0</v>
      </c>
      <c r="FI99" s="535"/>
      <c r="FJ99" s="535"/>
      <c r="FK99" s="525"/>
      <c r="FL99" s="525"/>
      <c r="FM99" s="535"/>
      <c r="FN99" s="535">
        <v>0</v>
      </c>
      <c r="FO99" s="535">
        <v>0</v>
      </c>
      <c r="FP99" s="535"/>
      <c r="FQ99" s="535">
        <v>2921.48</v>
      </c>
      <c r="FR99" s="543">
        <v>1378.42</v>
      </c>
      <c r="FS99">
        <v>1378.42</v>
      </c>
      <c r="FT99" s="543"/>
      <c r="FU99" s="544">
        <v>1378.42</v>
      </c>
      <c r="FV99" s="544">
        <v>1209.42</v>
      </c>
      <c r="FW99" s="544">
        <v>0</v>
      </c>
      <c r="FX99" s="546">
        <v>386.99</v>
      </c>
      <c r="FY99" s="535">
        <v>0</v>
      </c>
      <c r="GB99" s="2015">
        <f t="shared" si="8"/>
        <v>0</v>
      </c>
      <c r="GC99" s="2015">
        <v>4299.8999999999996</v>
      </c>
      <c r="GE99" s="2015">
        <f t="shared" si="9"/>
        <v>4299.8999999999996</v>
      </c>
    </row>
    <row r="100" spans="1:187">
      <c r="A100" s="504"/>
      <c r="B100" s="505">
        <v>22</v>
      </c>
      <c r="C100" s="504" t="s">
        <v>593</v>
      </c>
      <c r="D100" s="563" t="s">
        <v>3</v>
      </c>
      <c r="E100" s="564" t="s">
        <v>111</v>
      </c>
      <c r="F100" s="524" t="s">
        <v>112</v>
      </c>
      <c r="G100" s="565">
        <v>33862</v>
      </c>
      <c r="H100" s="524" t="s">
        <v>453</v>
      </c>
      <c r="I100" s="524" t="s">
        <v>454</v>
      </c>
      <c r="J100" s="566" t="s">
        <v>455</v>
      </c>
      <c r="K100" s="567" t="s">
        <v>456</v>
      </c>
      <c r="L100" s="567">
        <v>100002</v>
      </c>
      <c r="M100" s="532" t="s">
        <v>457</v>
      </c>
      <c r="N100" s="554">
        <v>1</v>
      </c>
      <c r="O100" s="524" t="s">
        <v>458</v>
      </c>
      <c r="P100" s="524" t="s">
        <v>459</v>
      </c>
      <c r="Q100" s="555">
        <v>1</v>
      </c>
      <c r="R100" s="524" t="s">
        <v>460</v>
      </c>
      <c r="S100" s="556" t="s">
        <v>453</v>
      </c>
      <c r="T100" s="514" t="s">
        <v>461</v>
      </c>
      <c r="U100" s="514" t="s">
        <v>260</v>
      </c>
      <c r="V100" s="557" t="s">
        <v>462</v>
      </c>
      <c r="W100" s="557"/>
      <c r="X100" s="518" t="s">
        <v>32</v>
      </c>
      <c r="Y100" s="547" t="s">
        <v>113</v>
      </c>
      <c r="Z100" s="512"/>
      <c r="AA100" s="532"/>
      <c r="AB100" s="475">
        <v>43206</v>
      </c>
      <c r="AC100" s="558"/>
      <c r="AD100" s="559"/>
      <c r="AE100" s="523" t="s">
        <v>533</v>
      </c>
      <c r="AF100" s="524" t="s">
        <v>534</v>
      </c>
      <c r="AG100" s="525"/>
      <c r="AH100" s="526"/>
      <c r="AI100" s="526"/>
      <c r="AJ100" s="526"/>
      <c r="AK100" s="527"/>
      <c r="AL100" s="525"/>
      <c r="AM100" s="527"/>
      <c r="AN100" s="527"/>
      <c r="AO100" s="560" t="s">
        <v>467</v>
      </c>
      <c r="AP100" s="527" t="s">
        <v>594</v>
      </c>
      <c r="AQ100" s="561" t="s">
        <v>467</v>
      </c>
      <c r="AR100" s="562">
        <v>3500</v>
      </c>
      <c r="AS100" s="532">
        <v>22</v>
      </c>
      <c r="AT100" s="533"/>
      <c r="AU100" s="533">
        <v>8</v>
      </c>
      <c r="AV100" s="532"/>
      <c r="AW100" s="532"/>
      <c r="AX100" s="532"/>
      <c r="AY100" s="532"/>
      <c r="AZ100" s="532"/>
      <c r="BA100" s="534"/>
      <c r="BB100" s="533"/>
      <c r="BC100" s="533"/>
      <c r="BD100" s="533"/>
      <c r="BE100" s="533"/>
      <c r="BF100" s="534"/>
      <c r="BG100" s="533">
        <v>0</v>
      </c>
      <c r="BH100" s="533">
        <v>0</v>
      </c>
      <c r="BI100" s="525">
        <v>0</v>
      </c>
      <c r="BJ100" s="533"/>
      <c r="BK100" s="535"/>
      <c r="BL100" s="535"/>
      <c r="BM100" s="525"/>
      <c r="BN100" s="535"/>
      <c r="BO100" s="525">
        <v>0</v>
      </c>
      <c r="BP100" s="536">
        <v>176</v>
      </c>
      <c r="BQ100" s="535">
        <v>2566.666666666667</v>
      </c>
      <c r="BR100" s="535">
        <v>0</v>
      </c>
      <c r="BS100" s="537">
        <v>0</v>
      </c>
      <c r="BT100" s="538">
        <v>1031.8499999999999</v>
      </c>
      <c r="BU100" s="535">
        <v>0</v>
      </c>
      <c r="BV100" s="535">
        <v>0</v>
      </c>
      <c r="BW100" s="535">
        <v>0</v>
      </c>
      <c r="BX100" s="535"/>
      <c r="BY100" s="535">
        <v>0</v>
      </c>
      <c r="BZ100" s="535"/>
      <c r="CA100" s="535"/>
      <c r="CB100" s="535">
        <v>0</v>
      </c>
      <c r="CC100" s="535">
        <v>0</v>
      </c>
      <c r="CD100" s="535">
        <v>0</v>
      </c>
      <c r="CE100" s="535"/>
      <c r="CF100" s="535">
        <v>0</v>
      </c>
      <c r="CG100" s="535"/>
      <c r="CH100" s="535"/>
      <c r="CI100" s="535"/>
      <c r="CJ100" s="535"/>
      <c r="CK100" s="535"/>
      <c r="CL100" s="535"/>
      <c r="CM100" s="535">
        <v>1299.9000000000001</v>
      </c>
      <c r="CN100" s="535"/>
      <c r="CO100" s="535">
        <v>0</v>
      </c>
      <c r="CP100" s="535"/>
      <c r="CQ100" s="535"/>
      <c r="CR100" s="535"/>
      <c r="CS100" s="535"/>
      <c r="CT100" s="535"/>
      <c r="CU100" s="535"/>
      <c r="CV100" s="535">
        <v>0</v>
      </c>
      <c r="CW100" s="535"/>
      <c r="CX100" s="535"/>
      <c r="CY100" s="535"/>
      <c r="CZ100" s="535"/>
      <c r="DA100" s="535"/>
      <c r="DB100" s="535"/>
      <c r="DC100" s="535"/>
      <c r="DD100" s="535"/>
      <c r="DE100" s="535"/>
      <c r="DF100" s="535"/>
      <c r="DG100" s="535"/>
      <c r="DH100" s="535"/>
      <c r="DI100" s="535"/>
      <c r="DJ100" s="535"/>
      <c r="DK100" s="535"/>
      <c r="DL100" s="535"/>
      <c r="DM100" s="535"/>
      <c r="DN100" s="535"/>
      <c r="DO100" s="535"/>
      <c r="DP100" s="535"/>
      <c r="DQ100" s="535"/>
      <c r="DR100" s="535"/>
      <c r="DS100" s="535"/>
      <c r="DT100" s="535"/>
      <c r="DU100" s="535"/>
      <c r="DV100" s="535"/>
      <c r="DW100" s="535"/>
      <c r="DX100" s="535"/>
      <c r="DY100" s="535"/>
      <c r="DZ100" s="539"/>
      <c r="EA100" s="527"/>
      <c r="EB100" s="535"/>
      <c r="EC100" s="535"/>
      <c r="ED100" s="535"/>
      <c r="EE100" s="535"/>
      <c r="EF100" s="535"/>
      <c r="EG100" s="535"/>
      <c r="EH100" s="535"/>
      <c r="EI100" s="535"/>
      <c r="EJ100" s="535"/>
      <c r="EK100" s="535"/>
      <c r="EL100" s="540">
        <v>4898.416666666667</v>
      </c>
      <c r="EM100" s="540">
        <v>4898.416666666667</v>
      </c>
      <c r="EN100" s="541">
        <v>489.84</v>
      </c>
      <c r="EO100" s="541">
        <v>0</v>
      </c>
      <c r="EP100" s="541">
        <v>67.11</v>
      </c>
      <c r="EQ100" s="541">
        <v>0</v>
      </c>
      <c r="ER100" s="541">
        <v>0</v>
      </c>
      <c r="ES100" s="535">
        <v>0</v>
      </c>
      <c r="ET100" s="527">
        <v>187.042</v>
      </c>
      <c r="EU100" s="535">
        <v>0</v>
      </c>
      <c r="EV100" s="535">
        <v>0</v>
      </c>
      <c r="EW100" s="535"/>
      <c r="EX100" s="535"/>
      <c r="EY100" s="535"/>
      <c r="EZ100" s="542">
        <v>0</v>
      </c>
      <c r="FA100" s="527">
        <v>0</v>
      </c>
      <c r="FB100" s="527">
        <v>0</v>
      </c>
      <c r="FC100" s="542">
        <v>1400</v>
      </c>
      <c r="FD100" s="542"/>
      <c r="FE100" s="542">
        <v>1048.1099999999999</v>
      </c>
      <c r="FF100" s="542"/>
      <c r="FG100" s="535">
        <v>0</v>
      </c>
      <c r="FH100" s="542">
        <v>0</v>
      </c>
      <c r="FI100" s="535"/>
      <c r="FJ100" s="535"/>
      <c r="FK100" s="525"/>
      <c r="FL100" s="525"/>
      <c r="FM100" s="535"/>
      <c r="FN100" s="535">
        <v>0</v>
      </c>
      <c r="FO100" s="535">
        <v>0</v>
      </c>
      <c r="FP100" s="535"/>
      <c r="FQ100" s="535">
        <v>3192.1</v>
      </c>
      <c r="FR100" s="543">
        <v>1706.32</v>
      </c>
      <c r="FS100">
        <v>1706.32</v>
      </c>
      <c r="FT100" s="543"/>
      <c r="FU100" s="544">
        <v>1706.32</v>
      </c>
      <c r="FV100" s="544">
        <v>1631.42</v>
      </c>
      <c r="FW100" s="544">
        <v>0</v>
      </c>
      <c r="FX100" s="546">
        <v>440.86</v>
      </c>
      <c r="FY100" s="535">
        <v>0</v>
      </c>
      <c r="GB100" s="2015">
        <f t="shared" si="8"/>
        <v>6.6666666671153507E-3</v>
      </c>
      <c r="GC100" s="2015">
        <v>4898.41</v>
      </c>
      <c r="GE100" s="2015">
        <f t="shared" si="9"/>
        <v>4898.41</v>
      </c>
    </row>
    <row r="101" spans="1:187">
      <c r="A101" s="504"/>
      <c r="B101" s="505">
        <v>23</v>
      </c>
      <c r="C101" s="504" t="s">
        <v>593</v>
      </c>
      <c r="D101" s="563" t="s">
        <v>3</v>
      </c>
      <c r="E101" s="564" t="s">
        <v>167</v>
      </c>
      <c r="F101" s="524" t="s">
        <v>168</v>
      </c>
      <c r="G101" s="565">
        <v>34503</v>
      </c>
      <c r="H101" s="524" t="s">
        <v>469</v>
      </c>
      <c r="I101" s="524" t="s">
        <v>456</v>
      </c>
      <c r="J101" s="566" t="s">
        <v>455</v>
      </c>
      <c r="K101" s="567" t="s">
        <v>456</v>
      </c>
      <c r="L101" s="567">
        <v>100001</v>
      </c>
      <c r="M101" s="532" t="s">
        <v>470</v>
      </c>
      <c r="N101" s="554">
        <v>1</v>
      </c>
      <c r="O101" s="524" t="s">
        <v>471</v>
      </c>
      <c r="P101" s="524" t="s">
        <v>472</v>
      </c>
      <c r="Q101" s="555">
        <v>1</v>
      </c>
      <c r="R101" s="524" t="s">
        <v>473</v>
      </c>
      <c r="S101" s="556" t="s">
        <v>474</v>
      </c>
      <c r="T101" s="514" t="s">
        <v>461</v>
      </c>
      <c r="U101" s="514" t="s">
        <v>272</v>
      </c>
      <c r="V101" s="557" t="s">
        <v>462</v>
      </c>
      <c r="W101" s="557"/>
      <c r="X101" s="518" t="s">
        <v>32</v>
      </c>
      <c r="Y101" s="547" t="s">
        <v>166</v>
      </c>
      <c r="Z101" s="512"/>
      <c r="AA101" s="532"/>
      <c r="AB101" s="475">
        <v>43497</v>
      </c>
      <c r="AC101" s="558"/>
      <c r="AD101" s="559"/>
      <c r="AE101" s="523" t="s">
        <v>481</v>
      </c>
      <c r="AF101" s="524" t="s">
        <v>535</v>
      </c>
      <c r="AG101" s="525"/>
      <c r="AH101" s="526"/>
      <c r="AI101" s="526"/>
      <c r="AJ101" s="526"/>
      <c r="AK101" s="527"/>
      <c r="AL101" s="525"/>
      <c r="AM101" s="527"/>
      <c r="AN101" s="527"/>
      <c r="AO101" s="560" t="s">
        <v>466</v>
      </c>
      <c r="AP101" s="527" t="s">
        <v>595</v>
      </c>
      <c r="AQ101" s="561" t="s">
        <v>467</v>
      </c>
      <c r="AR101" s="562">
        <v>5000</v>
      </c>
      <c r="AS101" s="532">
        <v>30</v>
      </c>
      <c r="AT101" s="533"/>
      <c r="AU101" s="533">
        <v>0</v>
      </c>
      <c r="AV101" s="532"/>
      <c r="AW101" s="532"/>
      <c r="AX101" s="532"/>
      <c r="AY101" s="532"/>
      <c r="AZ101" s="532"/>
      <c r="BA101" s="534"/>
      <c r="BB101" s="533"/>
      <c r="BC101" s="533"/>
      <c r="BD101" s="533"/>
      <c r="BE101" s="533"/>
      <c r="BF101" s="534"/>
      <c r="BG101" s="533">
        <v>0</v>
      </c>
      <c r="BH101" s="533">
        <v>0</v>
      </c>
      <c r="BI101" s="525">
        <v>0</v>
      </c>
      <c r="BJ101" s="533"/>
      <c r="BK101" s="535"/>
      <c r="BL101" s="535"/>
      <c r="BM101" s="525"/>
      <c r="BN101" s="535"/>
      <c r="BO101" s="525">
        <v>0</v>
      </c>
      <c r="BP101" s="536">
        <v>240</v>
      </c>
      <c r="BQ101" s="535">
        <v>5000</v>
      </c>
      <c r="BR101" s="535">
        <v>0</v>
      </c>
      <c r="BS101" s="537">
        <v>0</v>
      </c>
      <c r="BT101" s="538">
        <v>0</v>
      </c>
      <c r="BU101" s="535">
        <v>0</v>
      </c>
      <c r="BV101" s="535">
        <v>0</v>
      </c>
      <c r="BW101" s="535">
        <v>0</v>
      </c>
      <c r="BX101" s="535"/>
      <c r="BY101" s="535">
        <v>0</v>
      </c>
      <c r="BZ101" s="535"/>
      <c r="CA101" s="535"/>
      <c r="CB101" s="535">
        <v>0</v>
      </c>
      <c r="CC101" s="535">
        <v>0</v>
      </c>
      <c r="CD101" s="535">
        <v>0</v>
      </c>
      <c r="CE101" s="535"/>
      <c r="CF101" s="535">
        <v>0</v>
      </c>
      <c r="CG101" s="535"/>
      <c r="CH101" s="535"/>
      <c r="CI101" s="535"/>
      <c r="CJ101" s="535"/>
      <c r="CK101" s="535"/>
      <c r="CL101" s="535"/>
      <c r="CM101" s="535">
        <v>2971.2</v>
      </c>
      <c r="CN101" s="535"/>
      <c r="CO101" s="535">
        <v>0</v>
      </c>
      <c r="CP101" s="535"/>
      <c r="CQ101" s="535"/>
      <c r="CR101" s="535"/>
      <c r="CS101" s="535"/>
      <c r="CT101" s="535"/>
      <c r="CU101" s="535"/>
      <c r="CV101" s="535">
        <v>0</v>
      </c>
      <c r="CW101" s="535"/>
      <c r="CX101" s="535"/>
      <c r="CY101" s="535"/>
      <c r="CZ101" s="535"/>
      <c r="DA101" s="535"/>
      <c r="DB101" s="535"/>
      <c r="DC101" s="535"/>
      <c r="DD101" s="535"/>
      <c r="DE101" s="535"/>
      <c r="DF101" s="535"/>
      <c r="DG101" s="535"/>
      <c r="DH101" s="535"/>
      <c r="DI101" s="535"/>
      <c r="DJ101" s="535"/>
      <c r="DK101" s="535"/>
      <c r="DL101" s="535"/>
      <c r="DM101" s="535"/>
      <c r="DN101" s="535"/>
      <c r="DO101" s="535"/>
      <c r="DP101" s="535"/>
      <c r="DQ101" s="535"/>
      <c r="DR101" s="535"/>
      <c r="DS101" s="535"/>
      <c r="DT101" s="535"/>
      <c r="DU101" s="535"/>
      <c r="DV101" s="535"/>
      <c r="DW101" s="535"/>
      <c r="DX101" s="535"/>
      <c r="DY101" s="535"/>
      <c r="DZ101" s="539"/>
      <c r="EA101" s="527"/>
      <c r="EB101" s="535"/>
      <c r="EC101" s="535"/>
      <c r="ED101" s="535"/>
      <c r="EE101" s="535"/>
      <c r="EF101" s="535"/>
      <c r="EG101" s="535"/>
      <c r="EH101" s="535"/>
      <c r="EI101" s="535"/>
      <c r="EJ101" s="535"/>
      <c r="EK101" s="535"/>
      <c r="EL101" s="540">
        <v>7971.2</v>
      </c>
      <c r="EM101" s="540">
        <v>7971.2</v>
      </c>
      <c r="EN101" s="541">
        <v>797.12</v>
      </c>
      <c r="EO101" s="541">
        <v>0</v>
      </c>
      <c r="EP101" s="541">
        <v>109.21</v>
      </c>
      <c r="EQ101" s="541">
        <v>0</v>
      </c>
      <c r="ER101" s="541">
        <v>0</v>
      </c>
      <c r="ES101" s="535">
        <v>0</v>
      </c>
      <c r="ET101" s="527">
        <v>671.22800000000007</v>
      </c>
      <c r="EU101" s="535">
        <v>0</v>
      </c>
      <c r="EV101" s="535">
        <v>0</v>
      </c>
      <c r="EW101" s="535"/>
      <c r="EX101" s="535"/>
      <c r="EY101" s="535"/>
      <c r="EZ101" s="542">
        <v>0</v>
      </c>
      <c r="FA101" s="527">
        <v>0</v>
      </c>
      <c r="FB101" s="527">
        <v>0</v>
      </c>
      <c r="FC101" s="542">
        <v>2000</v>
      </c>
      <c r="FD101" s="542"/>
      <c r="FE101" s="542">
        <v>2217.4</v>
      </c>
      <c r="FF101" s="542"/>
      <c r="FG101" s="535">
        <v>0</v>
      </c>
      <c r="FH101" s="542">
        <v>0</v>
      </c>
      <c r="FI101" s="535"/>
      <c r="FJ101" s="535"/>
      <c r="FK101" s="525"/>
      <c r="FL101" s="525"/>
      <c r="FM101" s="535"/>
      <c r="FN101" s="535">
        <v>0</v>
      </c>
      <c r="FO101" s="535">
        <v>0</v>
      </c>
      <c r="FP101" s="535"/>
      <c r="FQ101" s="535">
        <v>5794.96</v>
      </c>
      <c r="FR101" s="543">
        <v>2176.2399999999998</v>
      </c>
      <c r="FS101">
        <v>2176.2399999999998</v>
      </c>
      <c r="FT101" s="543"/>
      <c r="FU101" s="544">
        <v>2176.2399999999998</v>
      </c>
      <c r="FV101" s="544">
        <v>2139.79</v>
      </c>
      <c r="FW101" s="544">
        <v>0</v>
      </c>
      <c r="FX101" s="546">
        <v>717.41</v>
      </c>
      <c r="FY101" s="535">
        <v>0</v>
      </c>
      <c r="GB101" s="2015">
        <f t="shared" si="8"/>
        <v>0</v>
      </c>
      <c r="GC101" s="2015">
        <v>7971.2</v>
      </c>
      <c r="GE101" s="2015">
        <f t="shared" si="9"/>
        <v>7971.2</v>
      </c>
    </row>
    <row r="102" spans="1:187">
      <c r="A102" s="504"/>
      <c r="B102" s="505">
        <v>24</v>
      </c>
      <c r="C102" s="504" t="s">
        <v>593</v>
      </c>
      <c r="D102" s="563" t="s">
        <v>3</v>
      </c>
      <c r="E102" s="564" t="s">
        <v>161</v>
      </c>
      <c r="F102" s="524" t="s">
        <v>162</v>
      </c>
      <c r="G102" s="565">
        <v>36216</v>
      </c>
      <c r="H102" s="524" t="s">
        <v>494</v>
      </c>
      <c r="I102" s="524" t="s">
        <v>456</v>
      </c>
      <c r="J102" s="566" t="s">
        <v>455</v>
      </c>
      <c r="K102" s="567" t="s">
        <v>456</v>
      </c>
      <c r="L102" s="567">
        <v>100001</v>
      </c>
      <c r="M102" s="532" t="s">
        <v>470</v>
      </c>
      <c r="N102" s="554">
        <v>1</v>
      </c>
      <c r="O102" s="524" t="s">
        <v>477</v>
      </c>
      <c r="P102" s="524" t="s">
        <v>478</v>
      </c>
      <c r="Q102" s="555">
        <v>1</v>
      </c>
      <c r="R102" s="524" t="s">
        <v>495</v>
      </c>
      <c r="S102" s="556" t="s">
        <v>478</v>
      </c>
      <c r="T102" s="514" t="s">
        <v>461</v>
      </c>
      <c r="U102" s="514" t="s">
        <v>274</v>
      </c>
      <c r="V102" s="557" t="s">
        <v>462</v>
      </c>
      <c r="W102" s="557"/>
      <c r="X102" s="518" t="s">
        <v>78</v>
      </c>
      <c r="Y102" s="519" t="s">
        <v>275</v>
      </c>
      <c r="Z102" s="512"/>
      <c r="AA102" s="532"/>
      <c r="AB102" s="475">
        <v>43530</v>
      </c>
      <c r="AC102" s="558"/>
      <c r="AD102" s="559"/>
      <c r="AE102" s="523" t="s">
        <v>481</v>
      </c>
      <c r="AF102" s="524" t="s">
        <v>536</v>
      </c>
      <c r="AG102" s="525"/>
      <c r="AH102" s="526"/>
      <c r="AI102" s="526"/>
      <c r="AJ102" s="526"/>
      <c r="AK102" s="527"/>
      <c r="AL102" s="525"/>
      <c r="AM102" s="527"/>
      <c r="AN102" s="527"/>
      <c r="AO102" s="560" t="s">
        <v>466</v>
      </c>
      <c r="AP102" s="527" t="s">
        <v>595</v>
      </c>
      <c r="AQ102" s="561" t="s">
        <v>467</v>
      </c>
      <c r="AR102" s="562">
        <v>3500</v>
      </c>
      <c r="AS102" s="532">
        <v>24</v>
      </c>
      <c r="AT102" s="533"/>
      <c r="AU102" s="533">
        <v>6</v>
      </c>
      <c r="AV102" s="532"/>
      <c r="AW102" s="532"/>
      <c r="AX102" s="532"/>
      <c r="AY102" s="532"/>
      <c r="AZ102" s="532"/>
      <c r="BA102" s="534"/>
      <c r="BB102" s="533"/>
      <c r="BC102" s="533"/>
      <c r="BD102" s="533"/>
      <c r="BE102" s="533"/>
      <c r="BF102" s="534"/>
      <c r="BG102" s="533">
        <v>0</v>
      </c>
      <c r="BH102" s="533">
        <v>0</v>
      </c>
      <c r="BI102" s="525">
        <v>0</v>
      </c>
      <c r="BJ102" s="533"/>
      <c r="BK102" s="535"/>
      <c r="BL102" s="535"/>
      <c r="BM102" s="525"/>
      <c r="BN102" s="535"/>
      <c r="BO102" s="525">
        <v>3.6500000000000004</v>
      </c>
      <c r="BP102" s="536">
        <v>192</v>
      </c>
      <c r="BQ102" s="535">
        <v>2800</v>
      </c>
      <c r="BR102" s="535">
        <v>0</v>
      </c>
      <c r="BS102" s="537">
        <v>0</v>
      </c>
      <c r="BT102" s="538">
        <v>700</v>
      </c>
      <c r="BU102" s="535">
        <v>0</v>
      </c>
      <c r="BV102" s="535">
        <v>0</v>
      </c>
      <c r="BW102" s="535">
        <v>0</v>
      </c>
      <c r="BX102" s="535"/>
      <c r="BY102" s="535">
        <v>0</v>
      </c>
      <c r="BZ102" s="535"/>
      <c r="CA102" s="535"/>
      <c r="CB102" s="535">
        <v>0</v>
      </c>
      <c r="CC102" s="535">
        <v>0</v>
      </c>
      <c r="CD102" s="535">
        <v>0</v>
      </c>
      <c r="CE102" s="535"/>
      <c r="CF102" s="535">
        <v>0</v>
      </c>
      <c r="CG102" s="535"/>
      <c r="CH102" s="535"/>
      <c r="CI102" s="535"/>
      <c r="CJ102" s="535"/>
      <c r="CK102" s="535"/>
      <c r="CL102" s="535"/>
      <c r="CM102" s="535">
        <v>2599.8000000000002</v>
      </c>
      <c r="CN102" s="535"/>
      <c r="CO102" s="535">
        <v>0</v>
      </c>
      <c r="CP102" s="535"/>
      <c r="CQ102" s="535"/>
      <c r="CR102" s="535"/>
      <c r="CS102" s="535"/>
      <c r="CT102" s="535"/>
      <c r="CU102" s="535"/>
      <c r="CV102" s="535">
        <v>0</v>
      </c>
      <c r="CW102" s="535"/>
      <c r="CX102" s="535"/>
      <c r="CY102" s="535"/>
      <c r="CZ102" s="535"/>
      <c r="DA102" s="535"/>
      <c r="DB102" s="535"/>
      <c r="DC102" s="535"/>
      <c r="DD102" s="535"/>
      <c r="DE102" s="535"/>
      <c r="DF102" s="535"/>
      <c r="DG102" s="535"/>
      <c r="DH102" s="535"/>
      <c r="DI102" s="535"/>
      <c r="DJ102" s="535"/>
      <c r="DK102" s="535"/>
      <c r="DL102" s="535"/>
      <c r="DM102" s="535"/>
      <c r="DN102" s="535"/>
      <c r="DO102" s="535"/>
      <c r="DP102" s="535"/>
      <c r="DQ102" s="535"/>
      <c r="DR102" s="535"/>
      <c r="DS102" s="535"/>
      <c r="DT102" s="535"/>
      <c r="DU102" s="535"/>
      <c r="DV102" s="535"/>
      <c r="DW102" s="535"/>
      <c r="DX102" s="535"/>
      <c r="DY102" s="535"/>
      <c r="DZ102" s="539"/>
      <c r="EA102" s="527"/>
      <c r="EB102" s="535"/>
      <c r="EC102" s="535"/>
      <c r="ED102" s="535"/>
      <c r="EE102" s="535"/>
      <c r="EF102" s="535"/>
      <c r="EG102" s="535"/>
      <c r="EH102" s="535"/>
      <c r="EI102" s="535"/>
      <c r="EJ102" s="535"/>
      <c r="EK102" s="535"/>
      <c r="EL102" s="540">
        <v>6046.5700000000006</v>
      </c>
      <c r="EM102" s="540">
        <v>6099.8</v>
      </c>
      <c r="EN102" s="541">
        <v>604.66</v>
      </c>
      <c r="EO102" s="541">
        <v>0</v>
      </c>
      <c r="EP102" s="541">
        <v>82.84</v>
      </c>
      <c r="EQ102" s="541">
        <v>0</v>
      </c>
      <c r="ER102" s="541">
        <v>0</v>
      </c>
      <c r="ES102" s="535">
        <v>0</v>
      </c>
      <c r="ET102" s="527">
        <v>287.74400000000003</v>
      </c>
      <c r="EU102" s="535">
        <v>53.23</v>
      </c>
      <c r="EV102" s="535">
        <v>0</v>
      </c>
      <c r="EW102" s="535"/>
      <c r="EX102" s="535"/>
      <c r="EY102" s="535"/>
      <c r="EZ102" s="542">
        <v>0</v>
      </c>
      <c r="FA102" s="527">
        <v>0</v>
      </c>
      <c r="FB102" s="527">
        <v>0</v>
      </c>
      <c r="FC102" s="542">
        <v>1400</v>
      </c>
      <c r="FD102" s="542"/>
      <c r="FE102" s="542">
        <v>2096.2199999999998</v>
      </c>
      <c r="FF102" s="542"/>
      <c r="FG102" s="535">
        <v>0</v>
      </c>
      <c r="FH102" s="542">
        <v>0</v>
      </c>
      <c r="FI102" s="535"/>
      <c r="FJ102" s="535"/>
      <c r="FK102" s="525"/>
      <c r="FL102" s="525"/>
      <c r="FM102" s="535"/>
      <c r="FN102" s="535">
        <v>0</v>
      </c>
      <c r="FO102" s="535">
        <v>0</v>
      </c>
      <c r="FP102" s="535"/>
      <c r="FQ102" s="535">
        <v>4524.6899999999996</v>
      </c>
      <c r="FR102" s="543">
        <v>1575.11</v>
      </c>
      <c r="FS102">
        <v>1575.11</v>
      </c>
      <c r="FT102" s="543"/>
      <c r="FU102" s="544">
        <v>1575.11</v>
      </c>
      <c r="FV102" s="544">
        <v>1586.81</v>
      </c>
      <c r="FW102" s="544">
        <v>0</v>
      </c>
      <c r="FX102" s="546">
        <v>544.19000000000005</v>
      </c>
      <c r="FY102" s="535">
        <v>0</v>
      </c>
      <c r="GB102" s="2015">
        <f t="shared" si="8"/>
        <v>0</v>
      </c>
      <c r="GC102" s="2015">
        <v>6046.57</v>
      </c>
      <c r="GE102" s="2015">
        <f t="shared" si="9"/>
        <v>6046.57</v>
      </c>
    </row>
    <row r="103" spans="1:187">
      <c r="A103" s="504"/>
      <c r="B103" s="505">
        <v>25</v>
      </c>
      <c r="C103" s="504" t="s">
        <v>593</v>
      </c>
      <c r="D103" s="563" t="s">
        <v>3</v>
      </c>
      <c r="E103" s="564" t="s">
        <v>136</v>
      </c>
      <c r="F103" s="524" t="s">
        <v>137</v>
      </c>
      <c r="G103" s="565">
        <v>33313</v>
      </c>
      <c r="H103" s="524" t="s">
        <v>537</v>
      </c>
      <c r="I103" s="524" t="s">
        <v>456</v>
      </c>
      <c r="J103" s="566" t="s">
        <v>455</v>
      </c>
      <c r="K103" s="567" t="s">
        <v>456</v>
      </c>
      <c r="L103" s="567">
        <v>100001</v>
      </c>
      <c r="M103" s="532" t="s">
        <v>470</v>
      </c>
      <c r="N103" s="554">
        <v>1</v>
      </c>
      <c r="O103" s="524" t="s">
        <v>477</v>
      </c>
      <c r="P103" s="524" t="s">
        <v>478</v>
      </c>
      <c r="Q103" s="555">
        <v>1</v>
      </c>
      <c r="R103" s="524" t="s">
        <v>538</v>
      </c>
      <c r="S103" s="556" t="s">
        <v>537</v>
      </c>
      <c r="T103" s="514" t="s">
        <v>461</v>
      </c>
      <c r="U103" s="514" t="s">
        <v>254</v>
      </c>
      <c r="V103" s="557" t="s">
        <v>462</v>
      </c>
      <c r="W103" s="557"/>
      <c r="X103" s="518" t="s">
        <v>32</v>
      </c>
      <c r="Y103" s="547" t="s">
        <v>138</v>
      </c>
      <c r="Z103" s="512"/>
      <c r="AA103" s="532"/>
      <c r="AB103" s="475">
        <v>43525</v>
      </c>
      <c r="AC103" s="558"/>
      <c r="AD103" s="559"/>
      <c r="AE103" s="523" t="s">
        <v>533</v>
      </c>
      <c r="AF103" s="524" t="s">
        <v>628</v>
      </c>
      <c r="AG103" s="525"/>
      <c r="AH103" s="526"/>
      <c r="AI103" s="526"/>
      <c r="AJ103" s="526"/>
      <c r="AK103" s="527"/>
      <c r="AL103" s="525"/>
      <c r="AM103" s="527"/>
      <c r="AN103" s="527"/>
      <c r="AO103" s="560" t="s">
        <v>466</v>
      </c>
      <c r="AP103" s="527" t="s">
        <v>594</v>
      </c>
      <c r="AQ103" s="561" t="s">
        <v>467</v>
      </c>
      <c r="AR103" s="548">
        <v>3500</v>
      </c>
      <c r="AS103" s="532">
        <v>24</v>
      </c>
      <c r="AT103" s="533"/>
      <c r="AU103" s="533">
        <v>6</v>
      </c>
      <c r="AV103" s="532"/>
      <c r="AW103" s="532"/>
      <c r="AX103" s="532"/>
      <c r="AY103" s="532"/>
      <c r="AZ103" s="532"/>
      <c r="BA103" s="534"/>
      <c r="BB103" s="533"/>
      <c r="BC103" s="533"/>
      <c r="BD103" s="533"/>
      <c r="BE103" s="533"/>
      <c r="BF103" s="534"/>
      <c r="BG103" s="533">
        <v>0</v>
      </c>
      <c r="BH103" s="533">
        <v>0</v>
      </c>
      <c r="BI103" s="525">
        <v>0</v>
      </c>
      <c r="BJ103" s="533"/>
      <c r="BK103" s="535"/>
      <c r="BL103" s="535"/>
      <c r="BM103" s="525"/>
      <c r="BN103" s="535"/>
      <c r="BO103" s="525">
        <v>0</v>
      </c>
      <c r="BP103" s="536">
        <v>192</v>
      </c>
      <c r="BQ103" s="535">
        <v>2800</v>
      </c>
      <c r="BR103" s="535">
        <v>0</v>
      </c>
      <c r="BS103" s="537">
        <v>0</v>
      </c>
      <c r="BT103" s="538">
        <v>700</v>
      </c>
      <c r="BU103" s="535">
        <v>0</v>
      </c>
      <c r="BV103" s="535">
        <v>0</v>
      </c>
      <c r="BW103" s="535">
        <v>0</v>
      </c>
      <c r="BX103" s="535"/>
      <c r="BY103" s="535">
        <v>0</v>
      </c>
      <c r="BZ103" s="535"/>
      <c r="CA103" s="535"/>
      <c r="CB103" s="535">
        <v>0</v>
      </c>
      <c r="CC103" s="535">
        <v>0</v>
      </c>
      <c r="CD103" s="535">
        <v>0</v>
      </c>
      <c r="CE103" s="535"/>
      <c r="CF103" s="535">
        <v>0</v>
      </c>
      <c r="CG103" s="535"/>
      <c r="CH103" s="535"/>
      <c r="CI103" s="535"/>
      <c r="CJ103" s="535"/>
      <c r="CK103" s="535"/>
      <c r="CL103" s="535"/>
      <c r="CM103" s="535">
        <v>1114.2</v>
      </c>
      <c r="CN103" s="535"/>
      <c r="CO103" s="535">
        <v>0</v>
      </c>
      <c r="CP103" s="535"/>
      <c r="CQ103" s="535"/>
      <c r="CR103" s="535"/>
      <c r="CS103" s="535"/>
      <c r="CT103" s="535"/>
      <c r="CU103" s="535"/>
      <c r="CV103" s="535">
        <v>0</v>
      </c>
      <c r="CW103" s="535"/>
      <c r="CX103" s="535"/>
      <c r="CY103" s="535"/>
      <c r="CZ103" s="535"/>
      <c r="DA103" s="535"/>
      <c r="DB103" s="535"/>
      <c r="DC103" s="535"/>
      <c r="DD103" s="535"/>
      <c r="DE103" s="535"/>
      <c r="DF103" s="535"/>
      <c r="DG103" s="535"/>
      <c r="DH103" s="535"/>
      <c r="DI103" s="535"/>
      <c r="DJ103" s="535"/>
      <c r="DK103" s="535"/>
      <c r="DL103" s="535"/>
      <c r="DM103" s="535"/>
      <c r="DN103" s="535"/>
      <c r="DO103" s="535"/>
      <c r="DP103" s="535"/>
      <c r="DQ103" s="535"/>
      <c r="DR103" s="535"/>
      <c r="DS103" s="535"/>
      <c r="DT103" s="535"/>
      <c r="DU103" s="535"/>
      <c r="DV103" s="535"/>
      <c r="DW103" s="535"/>
      <c r="DX103" s="535"/>
      <c r="DY103" s="535"/>
      <c r="DZ103" s="539"/>
      <c r="EA103" s="527"/>
      <c r="EB103" s="535"/>
      <c r="EC103" s="535"/>
      <c r="ED103" s="535"/>
      <c r="EE103" s="535"/>
      <c r="EF103" s="535"/>
      <c r="EG103" s="535"/>
      <c r="EH103" s="535"/>
      <c r="EI103" s="535"/>
      <c r="EJ103" s="535"/>
      <c r="EK103" s="535"/>
      <c r="EL103" s="540">
        <v>4614.2</v>
      </c>
      <c r="EM103" s="540">
        <v>4614.2</v>
      </c>
      <c r="EN103" s="541">
        <v>461.42</v>
      </c>
      <c r="EO103" s="541">
        <v>0</v>
      </c>
      <c r="EP103" s="541">
        <v>63.21</v>
      </c>
      <c r="EQ103" s="541">
        <v>0</v>
      </c>
      <c r="ER103" s="541">
        <v>0</v>
      </c>
      <c r="ES103" s="535">
        <v>0</v>
      </c>
      <c r="ET103" s="527">
        <v>169.286</v>
      </c>
      <c r="EU103" s="535">
        <v>0</v>
      </c>
      <c r="EV103" s="535">
        <v>0</v>
      </c>
      <c r="EW103" s="535"/>
      <c r="EX103" s="535"/>
      <c r="EY103" s="535"/>
      <c r="EZ103" s="542">
        <v>0</v>
      </c>
      <c r="FA103" s="527">
        <v>0</v>
      </c>
      <c r="FB103" s="527">
        <v>0</v>
      </c>
      <c r="FC103" s="542">
        <v>1400</v>
      </c>
      <c r="FD103" s="542"/>
      <c r="FE103" s="542">
        <v>898.38</v>
      </c>
      <c r="FF103" s="542"/>
      <c r="FG103" s="535">
        <v>0</v>
      </c>
      <c r="FH103" s="542">
        <v>0</v>
      </c>
      <c r="FI103" s="535"/>
      <c r="FJ103" s="535"/>
      <c r="FK103" s="525"/>
      <c r="FL103" s="525"/>
      <c r="FM103" s="535"/>
      <c r="FN103" s="535">
        <v>0</v>
      </c>
      <c r="FO103" s="535">
        <v>0</v>
      </c>
      <c r="FP103" s="535"/>
      <c r="FQ103" s="535">
        <v>2992.3</v>
      </c>
      <c r="FR103" s="543">
        <v>1621.9</v>
      </c>
      <c r="FS103">
        <v>1621.9</v>
      </c>
      <c r="FT103" s="543"/>
      <c r="FU103" s="544">
        <v>1621.9</v>
      </c>
      <c r="FV103" s="544">
        <v>1401.09</v>
      </c>
      <c r="FW103" s="544">
        <v>0</v>
      </c>
      <c r="FX103" s="546">
        <v>415.28</v>
      </c>
      <c r="FY103" s="535">
        <v>0</v>
      </c>
      <c r="GB103" s="2015">
        <f t="shared" si="8"/>
        <v>0</v>
      </c>
      <c r="GC103" s="2015">
        <v>4614.2</v>
      </c>
      <c r="GE103" s="2015">
        <f t="shared" si="9"/>
        <v>4614.2</v>
      </c>
    </row>
    <row r="104" spans="1:187">
      <c r="A104" s="573"/>
      <c r="B104" s="505">
        <v>26</v>
      </c>
      <c r="C104" s="504" t="s">
        <v>593</v>
      </c>
      <c r="D104" s="596" t="s">
        <v>539</v>
      </c>
      <c r="E104" s="597" t="s">
        <v>186</v>
      </c>
      <c r="F104" s="573" t="s">
        <v>540</v>
      </c>
      <c r="G104" s="565">
        <v>24827</v>
      </c>
      <c r="H104" s="598" t="s">
        <v>525</v>
      </c>
      <c r="I104" s="598" t="s">
        <v>456</v>
      </c>
      <c r="J104" s="599" t="s">
        <v>455</v>
      </c>
      <c r="K104" s="600" t="s">
        <v>456</v>
      </c>
      <c r="L104" s="600" t="s">
        <v>541</v>
      </c>
      <c r="M104" s="601" t="s">
        <v>542</v>
      </c>
      <c r="N104" s="602">
        <v>1</v>
      </c>
      <c r="O104" s="598" t="s">
        <v>526</v>
      </c>
      <c r="P104" s="598" t="s">
        <v>526</v>
      </c>
      <c r="Q104" s="603">
        <v>1</v>
      </c>
      <c r="R104" s="598" t="s">
        <v>527</v>
      </c>
      <c r="S104" s="604" t="s">
        <v>525</v>
      </c>
      <c r="T104" s="514" t="s">
        <v>528</v>
      </c>
      <c r="U104" s="514" t="s">
        <v>283</v>
      </c>
      <c r="V104" s="517" t="s">
        <v>462</v>
      </c>
      <c r="W104" s="605"/>
      <c r="X104" s="606" t="s">
        <v>25</v>
      </c>
      <c r="Y104" s="607" t="s">
        <v>173</v>
      </c>
      <c r="Z104" s="512"/>
      <c r="AA104" s="601"/>
      <c r="AB104" s="608">
        <v>43678</v>
      </c>
      <c r="AC104" s="609"/>
      <c r="AD104" s="522"/>
      <c r="AE104" s="523" t="s">
        <v>496</v>
      </c>
      <c r="AF104" s="524" t="s">
        <v>543</v>
      </c>
      <c r="AG104" s="525"/>
      <c r="AH104" s="526"/>
      <c r="AI104" s="526" t="s">
        <v>531</v>
      </c>
      <c r="AJ104" s="610" t="s">
        <v>544</v>
      </c>
      <c r="AK104" s="611"/>
      <c r="AL104" s="612"/>
      <c r="AM104" s="611"/>
      <c r="AN104" s="611"/>
      <c r="AO104" s="613" t="s">
        <v>466</v>
      </c>
      <c r="AP104" s="529" t="s">
        <v>594</v>
      </c>
      <c r="AQ104" s="611" t="s">
        <v>467</v>
      </c>
      <c r="AR104" s="614">
        <v>166340.31722200601</v>
      </c>
      <c r="AS104" s="532">
        <v>30</v>
      </c>
      <c r="AT104" s="533"/>
      <c r="AU104" s="533">
        <v>0</v>
      </c>
      <c r="AV104" s="532"/>
      <c r="AW104" s="532"/>
      <c r="AX104" s="532"/>
      <c r="AY104" s="532"/>
      <c r="AZ104" s="532"/>
      <c r="BA104" s="534"/>
      <c r="BB104" s="533"/>
      <c r="BC104" s="533"/>
      <c r="BD104" s="533"/>
      <c r="BE104" s="533"/>
      <c r="BF104" s="534"/>
      <c r="BG104" s="533">
        <v>0</v>
      </c>
      <c r="BH104" s="533">
        <v>0</v>
      </c>
      <c r="BI104" s="525">
        <v>0</v>
      </c>
      <c r="BJ104" s="533"/>
      <c r="BK104" s="535"/>
      <c r="BL104" s="535"/>
      <c r="BM104" s="525"/>
      <c r="BN104" s="535"/>
      <c r="BO104" s="525">
        <v>0</v>
      </c>
      <c r="BP104" s="536">
        <v>240</v>
      </c>
      <c r="BQ104" s="535">
        <v>166340.31722200601</v>
      </c>
      <c r="BR104" s="535">
        <v>0</v>
      </c>
      <c r="BS104" s="537">
        <v>0</v>
      </c>
      <c r="BT104" s="538">
        <v>0</v>
      </c>
      <c r="BU104" s="535">
        <v>0</v>
      </c>
      <c r="BV104" s="535">
        <v>0</v>
      </c>
      <c r="BW104" s="535">
        <v>0</v>
      </c>
      <c r="BX104" s="537"/>
      <c r="BY104" s="535">
        <v>0</v>
      </c>
      <c r="BZ104" s="535"/>
      <c r="CA104" s="535"/>
      <c r="CB104" s="535">
        <v>0</v>
      </c>
      <c r="CC104" s="535">
        <v>0</v>
      </c>
      <c r="CD104" s="535">
        <v>0</v>
      </c>
      <c r="CE104" s="535"/>
      <c r="CF104" s="535">
        <v>0</v>
      </c>
      <c r="CG104" s="535"/>
      <c r="CH104" s="535"/>
      <c r="CI104" s="535"/>
      <c r="CJ104" s="535"/>
      <c r="CK104" s="535"/>
      <c r="CL104" s="535"/>
      <c r="CM104" s="535">
        <v>0</v>
      </c>
      <c r="CN104" s="535"/>
      <c r="CO104" s="535">
        <v>0</v>
      </c>
      <c r="CP104" s="535"/>
      <c r="CQ104" s="535"/>
      <c r="CR104" s="535"/>
      <c r="CS104" s="535"/>
      <c r="CT104" s="535"/>
      <c r="CU104" s="535"/>
      <c r="CV104" s="535">
        <v>0</v>
      </c>
      <c r="CW104" s="535"/>
      <c r="CX104" s="535">
        <v>27723.386203667669</v>
      </c>
      <c r="CY104" s="535">
        <v>1871.3285687475677</v>
      </c>
      <c r="CZ104" s="535"/>
      <c r="DA104" s="535"/>
      <c r="DB104" s="535"/>
      <c r="DC104" s="535"/>
      <c r="DD104" s="535"/>
      <c r="DE104" s="535"/>
      <c r="DF104" s="535"/>
      <c r="DG104" s="535"/>
      <c r="DH104" s="535"/>
      <c r="DI104" s="535"/>
      <c r="DJ104" s="535"/>
      <c r="DK104" s="535"/>
      <c r="DL104" s="535"/>
      <c r="DM104" s="535"/>
      <c r="DN104" s="535"/>
      <c r="DO104" s="535"/>
      <c r="DP104" s="535"/>
      <c r="DQ104" s="535"/>
      <c r="DR104" s="535"/>
      <c r="DS104" s="535"/>
      <c r="DT104" s="535"/>
      <c r="DU104" s="535"/>
      <c r="DV104" s="535"/>
      <c r="DW104" s="535">
        <v>16171.975285472807</v>
      </c>
      <c r="DX104" s="535"/>
      <c r="DY104" s="535"/>
      <c r="DZ104" s="539"/>
      <c r="EA104" s="527"/>
      <c r="EB104" s="535"/>
      <c r="EC104" s="535"/>
      <c r="ED104" s="535"/>
      <c r="EE104" s="535"/>
      <c r="EF104" s="535"/>
      <c r="EG104" s="535"/>
      <c r="EH104" s="535"/>
      <c r="EI104" s="535"/>
      <c r="EJ104" s="535"/>
      <c r="EK104" s="535"/>
      <c r="EL104" s="540">
        <v>166340.31722200601</v>
      </c>
      <c r="EM104" s="540">
        <v>212107.00727989405</v>
      </c>
      <c r="EN104" s="541">
        <v>16634.03</v>
      </c>
      <c r="EO104" s="541">
        <v>0</v>
      </c>
      <c r="EP104" s="541">
        <v>164.78</v>
      </c>
      <c r="EQ104" s="541">
        <v>0</v>
      </c>
      <c r="ER104" s="541">
        <v>0</v>
      </c>
      <c r="ES104" s="535">
        <v>0</v>
      </c>
      <c r="ET104" s="527">
        <v>66193.2</v>
      </c>
      <c r="EU104" s="535">
        <v>0</v>
      </c>
      <c r="EV104" s="535">
        <v>0</v>
      </c>
      <c r="EW104" s="535"/>
      <c r="EX104" s="535"/>
      <c r="EY104" s="535"/>
      <c r="EZ104" s="542">
        <v>0</v>
      </c>
      <c r="FA104" s="527">
        <v>0</v>
      </c>
      <c r="FB104" s="527">
        <v>0</v>
      </c>
      <c r="FC104" s="615">
        <v>78358.048999999999</v>
      </c>
      <c r="FD104" s="542"/>
      <c r="FE104" s="542">
        <v>0</v>
      </c>
      <c r="FF104" s="542"/>
      <c r="FG104" s="535">
        <v>0</v>
      </c>
      <c r="FH104" s="542">
        <v>0</v>
      </c>
      <c r="FI104" s="535"/>
      <c r="FJ104" s="535"/>
      <c r="FK104" s="525"/>
      <c r="FL104" s="525"/>
      <c r="FM104" s="535"/>
      <c r="FN104" s="535">
        <v>0</v>
      </c>
      <c r="FO104" s="535">
        <v>0</v>
      </c>
      <c r="FP104" s="551"/>
      <c r="FQ104" s="535">
        <v>161350.06</v>
      </c>
      <c r="FR104" s="543">
        <v>50756.95</v>
      </c>
      <c r="FT104" s="616">
        <v>13759</v>
      </c>
      <c r="FU104" s="70">
        <v>129114.999</v>
      </c>
      <c r="FV104" s="544">
        <v>53818.01</v>
      </c>
      <c r="FW104" s="545">
        <v>0</v>
      </c>
      <c r="FX104" s="546">
        <v>14970.63</v>
      </c>
      <c r="FY104" s="537">
        <v>0</v>
      </c>
      <c r="GB104" s="2015">
        <f t="shared" si="8"/>
        <v>-2.7779939991887659E-3</v>
      </c>
      <c r="GC104" s="2015">
        <v>166340.32</v>
      </c>
      <c r="GE104" s="2015">
        <f t="shared" si="9"/>
        <v>194063.70620366768</v>
      </c>
    </row>
    <row r="105" spans="1:187">
      <c r="A105" s="504"/>
      <c r="B105" s="505">
        <v>27</v>
      </c>
      <c r="C105" s="504" t="s">
        <v>593</v>
      </c>
      <c r="D105" s="563" t="s">
        <v>3</v>
      </c>
      <c r="E105" s="564" t="s">
        <v>148</v>
      </c>
      <c r="F105" s="524" t="s">
        <v>149</v>
      </c>
      <c r="G105" s="565">
        <v>34469</v>
      </c>
      <c r="H105" s="524" t="s">
        <v>484</v>
      </c>
      <c r="I105" s="524" t="s">
        <v>454</v>
      </c>
      <c r="J105" s="566" t="s">
        <v>455</v>
      </c>
      <c r="K105" s="567" t="s">
        <v>456</v>
      </c>
      <c r="L105" s="567">
        <v>100002</v>
      </c>
      <c r="M105" s="532" t="s">
        <v>457</v>
      </c>
      <c r="N105" s="554">
        <v>1</v>
      </c>
      <c r="O105" s="524" t="s">
        <v>458</v>
      </c>
      <c r="P105" s="524" t="s">
        <v>459</v>
      </c>
      <c r="Q105" s="555">
        <v>0</v>
      </c>
      <c r="R105" s="524" t="s">
        <v>485</v>
      </c>
      <c r="S105" s="556" t="s">
        <v>486</v>
      </c>
      <c r="T105" s="514" t="s">
        <v>461</v>
      </c>
      <c r="U105" s="514" t="s">
        <v>239</v>
      </c>
      <c r="V105" s="557" t="s">
        <v>462</v>
      </c>
      <c r="W105" s="557"/>
      <c r="X105" s="518" t="s">
        <v>25</v>
      </c>
      <c r="Y105" s="547" t="s">
        <v>153</v>
      </c>
      <c r="Z105" s="512"/>
      <c r="AA105" s="532"/>
      <c r="AB105" s="475">
        <v>43724</v>
      </c>
      <c r="AC105" s="558"/>
      <c r="AD105" s="559"/>
      <c r="AE105" s="523" t="s">
        <v>533</v>
      </c>
      <c r="AF105" s="524" t="s">
        <v>546</v>
      </c>
      <c r="AG105" s="525"/>
      <c r="AH105" s="526"/>
      <c r="AI105" s="526"/>
      <c r="AJ105" s="526"/>
      <c r="AK105" s="527"/>
      <c r="AL105" s="525"/>
      <c r="AM105" s="527"/>
      <c r="AN105" s="527"/>
      <c r="AO105" s="560" t="s">
        <v>466</v>
      </c>
      <c r="AP105" s="527" t="s">
        <v>594</v>
      </c>
      <c r="AQ105" s="561" t="s">
        <v>466</v>
      </c>
      <c r="AR105" s="562">
        <v>3300</v>
      </c>
      <c r="AS105" s="532">
        <v>30</v>
      </c>
      <c r="AT105" s="533"/>
      <c r="AU105" s="533">
        <v>0</v>
      </c>
      <c r="AV105" s="532"/>
      <c r="AW105" s="532"/>
      <c r="AX105" s="532"/>
      <c r="AY105" s="532"/>
      <c r="AZ105" s="532"/>
      <c r="BA105" s="534"/>
      <c r="BB105" s="533"/>
      <c r="BC105" s="533"/>
      <c r="BD105" s="533"/>
      <c r="BE105" s="533"/>
      <c r="BF105" s="534"/>
      <c r="BG105" s="533">
        <v>0</v>
      </c>
      <c r="BH105" s="533">
        <v>0</v>
      </c>
      <c r="BI105" s="525">
        <v>0</v>
      </c>
      <c r="BJ105" s="533"/>
      <c r="BK105" s="535"/>
      <c r="BL105" s="535"/>
      <c r="BM105" s="525"/>
      <c r="BN105" s="535"/>
      <c r="BO105" s="525">
        <v>5.9</v>
      </c>
      <c r="BP105" s="536">
        <v>240</v>
      </c>
      <c r="BQ105" s="535">
        <v>3300</v>
      </c>
      <c r="BR105" s="535">
        <v>113</v>
      </c>
      <c r="BS105" s="537">
        <v>0</v>
      </c>
      <c r="BT105" s="538">
        <v>0</v>
      </c>
      <c r="BU105" s="535">
        <v>0</v>
      </c>
      <c r="BV105" s="535">
        <v>0</v>
      </c>
      <c r="BW105" s="535">
        <v>0</v>
      </c>
      <c r="BX105" s="535"/>
      <c r="BY105" s="535">
        <v>0</v>
      </c>
      <c r="BZ105" s="535"/>
      <c r="CA105" s="535"/>
      <c r="CB105" s="535">
        <v>0</v>
      </c>
      <c r="CC105" s="535">
        <v>0</v>
      </c>
      <c r="CD105" s="535">
        <v>0</v>
      </c>
      <c r="CE105" s="535"/>
      <c r="CF105" s="535">
        <v>0</v>
      </c>
      <c r="CG105" s="535"/>
      <c r="CH105" s="535"/>
      <c r="CI105" s="535"/>
      <c r="CJ105" s="535"/>
      <c r="CK105" s="535"/>
      <c r="CL105" s="535"/>
      <c r="CM105" s="535">
        <v>742.8</v>
      </c>
      <c r="CN105" s="535"/>
      <c r="CO105" s="535">
        <v>0</v>
      </c>
      <c r="CP105" s="535"/>
      <c r="CQ105" s="535"/>
      <c r="CR105" s="535"/>
      <c r="CS105" s="535"/>
      <c r="CT105" s="535"/>
      <c r="CU105" s="535"/>
      <c r="CV105" s="535">
        <v>0</v>
      </c>
      <c r="CW105" s="535"/>
      <c r="CX105" s="535"/>
      <c r="CY105" s="535"/>
      <c r="CZ105" s="535"/>
      <c r="DA105" s="535"/>
      <c r="DB105" s="535"/>
      <c r="DC105" s="535"/>
      <c r="DD105" s="535"/>
      <c r="DE105" s="535"/>
      <c r="DF105" s="535"/>
      <c r="DG105" s="535"/>
      <c r="DH105" s="535"/>
      <c r="DI105" s="535"/>
      <c r="DJ105" s="535"/>
      <c r="DK105" s="535"/>
      <c r="DL105" s="535"/>
      <c r="DM105" s="535"/>
      <c r="DN105" s="535"/>
      <c r="DO105" s="535"/>
      <c r="DP105" s="535"/>
      <c r="DQ105" s="535"/>
      <c r="DR105" s="535"/>
      <c r="DS105" s="535"/>
      <c r="DT105" s="535"/>
      <c r="DU105" s="535"/>
      <c r="DV105" s="535"/>
      <c r="DW105" s="535"/>
      <c r="DX105" s="535"/>
      <c r="DY105" s="535"/>
      <c r="DZ105" s="539"/>
      <c r="EA105" s="527"/>
      <c r="EB105" s="535"/>
      <c r="EC105" s="535"/>
      <c r="ED105" s="535"/>
      <c r="EE105" s="535"/>
      <c r="EF105" s="535"/>
      <c r="EG105" s="535"/>
      <c r="EH105" s="535"/>
      <c r="EI105" s="535"/>
      <c r="EJ105" s="535"/>
      <c r="EK105" s="535"/>
      <c r="EL105" s="540">
        <v>4074.67</v>
      </c>
      <c r="EM105" s="540">
        <v>4155.8</v>
      </c>
      <c r="EN105" s="541">
        <v>407.47</v>
      </c>
      <c r="EO105" s="541">
        <v>0</v>
      </c>
      <c r="EP105" s="541">
        <v>55.82</v>
      </c>
      <c r="EQ105" s="541">
        <v>0</v>
      </c>
      <c r="ER105" s="541">
        <v>0</v>
      </c>
      <c r="ES105" s="535">
        <v>0</v>
      </c>
      <c r="ET105" s="527">
        <v>131.56399999999999</v>
      </c>
      <c r="EU105" s="535">
        <v>81.13</v>
      </c>
      <c r="EV105" s="535">
        <v>0</v>
      </c>
      <c r="EW105" s="535"/>
      <c r="EX105" s="535"/>
      <c r="EY105" s="535"/>
      <c r="EZ105" s="542">
        <v>240.32</v>
      </c>
      <c r="FA105" s="527">
        <v>0</v>
      </c>
      <c r="FB105" s="527">
        <v>0</v>
      </c>
      <c r="FC105" s="542">
        <v>1365.2</v>
      </c>
      <c r="FD105" s="542"/>
      <c r="FE105" s="542">
        <v>598.91999999999996</v>
      </c>
      <c r="FF105" s="542"/>
      <c r="FG105" s="535">
        <v>0</v>
      </c>
      <c r="FH105" s="542">
        <v>0</v>
      </c>
      <c r="FI105" s="535"/>
      <c r="FJ105" s="535"/>
      <c r="FK105" s="525"/>
      <c r="FL105" s="525"/>
      <c r="FM105" s="535"/>
      <c r="FN105" s="535">
        <v>0</v>
      </c>
      <c r="FO105" s="535">
        <v>0</v>
      </c>
      <c r="FP105" s="535"/>
      <c r="FQ105" s="535">
        <v>2880.42</v>
      </c>
      <c r="FR105" s="543">
        <v>1275.3800000000001</v>
      </c>
      <c r="FS105">
        <v>1275.3800000000001</v>
      </c>
      <c r="FT105" s="543"/>
      <c r="FU105" s="544">
        <v>1275.3800000000001</v>
      </c>
      <c r="FV105" s="544">
        <v>1267.06</v>
      </c>
      <c r="FW105" s="544">
        <v>0</v>
      </c>
      <c r="FX105" s="546">
        <v>366.72</v>
      </c>
      <c r="FY105" s="535">
        <v>0</v>
      </c>
      <c r="GB105" s="2015">
        <f t="shared" si="8"/>
        <v>0</v>
      </c>
      <c r="GC105" s="2015">
        <v>4074.67</v>
      </c>
      <c r="GE105" s="2015">
        <f t="shared" si="9"/>
        <v>4074.67</v>
      </c>
    </row>
    <row r="106" spans="1:187">
      <c r="A106" s="504"/>
      <c r="B106" s="505">
        <v>28</v>
      </c>
      <c r="C106" s="504" t="s">
        <v>593</v>
      </c>
      <c r="D106" s="563" t="s">
        <v>3</v>
      </c>
      <c r="E106" s="564" t="s">
        <v>157</v>
      </c>
      <c r="F106" s="524" t="s">
        <v>158</v>
      </c>
      <c r="G106" s="565">
        <v>34058</v>
      </c>
      <c r="H106" s="524" t="s">
        <v>469</v>
      </c>
      <c r="I106" s="524" t="s">
        <v>456</v>
      </c>
      <c r="J106" s="566" t="s">
        <v>455</v>
      </c>
      <c r="K106" s="567" t="s">
        <v>456</v>
      </c>
      <c r="L106" s="567">
        <v>100001</v>
      </c>
      <c r="M106" s="532" t="s">
        <v>470</v>
      </c>
      <c r="N106" s="554">
        <v>1</v>
      </c>
      <c r="O106" s="524" t="s">
        <v>471</v>
      </c>
      <c r="P106" s="524" t="s">
        <v>472</v>
      </c>
      <c r="Q106" s="555">
        <v>1</v>
      </c>
      <c r="R106" s="524" t="s">
        <v>473</v>
      </c>
      <c r="S106" s="556" t="s">
        <v>474</v>
      </c>
      <c r="T106" s="514" t="s">
        <v>461</v>
      </c>
      <c r="U106" s="514" t="s">
        <v>272</v>
      </c>
      <c r="V106" s="557" t="s">
        <v>462</v>
      </c>
      <c r="W106" s="557"/>
      <c r="X106" s="518" t="s">
        <v>25</v>
      </c>
      <c r="Y106" s="547" t="s">
        <v>156</v>
      </c>
      <c r="Z106" s="512"/>
      <c r="AA106" s="532"/>
      <c r="AB106" s="475">
        <v>43845</v>
      </c>
      <c r="AC106" s="558"/>
      <c r="AD106" s="559"/>
      <c r="AE106" s="523" t="s">
        <v>533</v>
      </c>
      <c r="AF106" s="524" t="s">
        <v>629</v>
      </c>
      <c r="AG106" s="525"/>
      <c r="AH106" s="526"/>
      <c r="AI106" s="526"/>
      <c r="AJ106" s="526"/>
      <c r="AK106" s="527"/>
      <c r="AL106" s="525"/>
      <c r="AM106" s="527"/>
      <c r="AN106" s="527"/>
      <c r="AO106" s="560" t="s">
        <v>466</v>
      </c>
      <c r="AP106" s="527" t="s">
        <v>594</v>
      </c>
      <c r="AQ106" s="561" t="s">
        <v>467</v>
      </c>
      <c r="AR106" s="562">
        <v>3600</v>
      </c>
      <c r="AS106" s="532">
        <v>29</v>
      </c>
      <c r="AT106" s="533">
        <v>1</v>
      </c>
      <c r="AU106" s="533">
        <v>0</v>
      </c>
      <c r="AV106" s="532"/>
      <c r="AW106" s="532"/>
      <c r="AX106" s="532"/>
      <c r="AY106" s="532"/>
      <c r="AZ106" s="532"/>
      <c r="BA106" s="534"/>
      <c r="BB106" s="533"/>
      <c r="BC106" s="533"/>
      <c r="BD106" s="533"/>
      <c r="BE106" s="533"/>
      <c r="BF106" s="534"/>
      <c r="BG106" s="533">
        <v>0</v>
      </c>
      <c r="BH106" s="533">
        <v>0</v>
      </c>
      <c r="BI106" s="525">
        <v>0</v>
      </c>
      <c r="BJ106" s="533"/>
      <c r="BK106" s="535"/>
      <c r="BL106" s="535"/>
      <c r="BM106" s="525"/>
      <c r="BN106" s="535"/>
      <c r="BO106" s="525">
        <v>8.0333333333333332</v>
      </c>
      <c r="BP106" s="536">
        <v>232</v>
      </c>
      <c r="BQ106" s="535">
        <v>3480</v>
      </c>
      <c r="BR106" s="535">
        <v>0</v>
      </c>
      <c r="BS106" s="537">
        <v>120</v>
      </c>
      <c r="BT106" s="538">
        <v>0</v>
      </c>
      <c r="BU106" s="535">
        <v>0</v>
      </c>
      <c r="BV106" s="535">
        <v>0</v>
      </c>
      <c r="BW106" s="535">
        <v>0</v>
      </c>
      <c r="BX106" s="535"/>
      <c r="BY106" s="535">
        <v>0</v>
      </c>
      <c r="BZ106" s="535"/>
      <c r="CA106" s="535"/>
      <c r="CB106" s="535">
        <v>0</v>
      </c>
      <c r="CC106" s="535">
        <v>0</v>
      </c>
      <c r="CD106" s="535">
        <v>0</v>
      </c>
      <c r="CE106" s="535"/>
      <c r="CF106" s="535">
        <v>0</v>
      </c>
      <c r="CG106" s="535"/>
      <c r="CH106" s="535"/>
      <c r="CI106" s="535"/>
      <c r="CJ106" s="535"/>
      <c r="CK106" s="535"/>
      <c r="CL106" s="535"/>
      <c r="CM106" s="535">
        <v>1114.2</v>
      </c>
      <c r="CN106" s="535"/>
      <c r="CO106" s="535">
        <v>0</v>
      </c>
      <c r="CP106" s="535"/>
      <c r="CQ106" s="535"/>
      <c r="CR106" s="535"/>
      <c r="CS106" s="535"/>
      <c r="CT106" s="535"/>
      <c r="CU106" s="535"/>
      <c r="CV106" s="535">
        <v>0</v>
      </c>
      <c r="CW106" s="535"/>
      <c r="CX106" s="535"/>
      <c r="CY106" s="535"/>
      <c r="CZ106" s="535"/>
      <c r="DA106" s="535"/>
      <c r="DB106" s="535"/>
      <c r="DC106" s="535"/>
      <c r="DD106" s="535"/>
      <c r="DE106" s="535"/>
      <c r="DF106" s="535"/>
      <c r="DG106" s="535"/>
      <c r="DH106" s="535"/>
      <c r="DI106" s="535"/>
      <c r="DJ106" s="535"/>
      <c r="DK106" s="535"/>
      <c r="DL106" s="535"/>
      <c r="DM106" s="535"/>
      <c r="DN106" s="535"/>
      <c r="DO106" s="535"/>
      <c r="DP106" s="535"/>
      <c r="DQ106" s="535"/>
      <c r="DR106" s="535"/>
      <c r="DS106" s="535"/>
      <c r="DT106" s="535"/>
      <c r="DU106" s="535"/>
      <c r="DV106" s="535"/>
      <c r="DW106" s="535"/>
      <c r="DX106" s="535"/>
      <c r="DY106" s="535"/>
      <c r="DZ106" s="539"/>
      <c r="EA106" s="527"/>
      <c r="EB106" s="535"/>
      <c r="EC106" s="535"/>
      <c r="ED106" s="535"/>
      <c r="EE106" s="535"/>
      <c r="EF106" s="535"/>
      <c r="EG106" s="535"/>
      <c r="EH106" s="535"/>
      <c r="EI106" s="535"/>
      <c r="EJ106" s="535"/>
      <c r="EK106" s="535"/>
      <c r="EL106" s="540">
        <v>4593.7</v>
      </c>
      <c r="EM106" s="540">
        <v>4714.2</v>
      </c>
      <c r="EN106" s="541">
        <v>459.37</v>
      </c>
      <c r="EO106" s="541">
        <v>0</v>
      </c>
      <c r="EP106" s="541">
        <v>62.93</v>
      </c>
      <c r="EQ106" s="541">
        <v>0</v>
      </c>
      <c r="ER106" s="541">
        <v>0</v>
      </c>
      <c r="ES106" s="535">
        <v>0</v>
      </c>
      <c r="ET106" s="527">
        <v>177.83600000000001</v>
      </c>
      <c r="EU106" s="535">
        <v>120.5</v>
      </c>
      <c r="EV106" s="535">
        <v>0</v>
      </c>
      <c r="EW106" s="535"/>
      <c r="EX106" s="535"/>
      <c r="EY106" s="535"/>
      <c r="EZ106" s="542">
        <v>0</v>
      </c>
      <c r="FA106" s="527">
        <v>34.799999999999997</v>
      </c>
      <c r="FB106" s="527">
        <v>0</v>
      </c>
      <c r="FC106" s="542">
        <v>1440</v>
      </c>
      <c r="FD106" s="542"/>
      <c r="FE106" s="542">
        <v>898.38</v>
      </c>
      <c r="FF106" s="542"/>
      <c r="FG106" s="535">
        <v>0</v>
      </c>
      <c r="FH106" s="542">
        <v>0</v>
      </c>
      <c r="FI106" s="535"/>
      <c r="FJ106" s="535"/>
      <c r="FK106" s="525"/>
      <c r="FL106" s="525"/>
      <c r="FM106" s="535"/>
      <c r="FN106" s="535">
        <v>0</v>
      </c>
      <c r="FO106" s="535">
        <v>0</v>
      </c>
      <c r="FP106" s="535"/>
      <c r="FQ106" s="535">
        <v>3193.82</v>
      </c>
      <c r="FR106" s="543">
        <v>1520.38</v>
      </c>
      <c r="FS106">
        <v>1520.38</v>
      </c>
      <c r="FT106" s="543"/>
      <c r="FU106" s="544">
        <v>1520.38</v>
      </c>
      <c r="FV106" s="544">
        <v>1441.11</v>
      </c>
      <c r="FW106" s="544">
        <v>0</v>
      </c>
      <c r="FX106" s="546">
        <v>413.43</v>
      </c>
      <c r="FY106" s="535">
        <v>0</v>
      </c>
      <c r="GB106" s="2015">
        <f t="shared" si="8"/>
        <v>0</v>
      </c>
      <c r="GC106" s="2015">
        <v>4593.7</v>
      </c>
      <c r="GE106" s="2015">
        <f t="shared" si="9"/>
        <v>4593.7</v>
      </c>
    </row>
    <row r="107" spans="1:187">
      <c r="A107" s="504"/>
      <c r="B107" s="505">
        <v>29</v>
      </c>
      <c r="C107" s="504" t="s">
        <v>593</v>
      </c>
      <c r="D107" s="569" t="s">
        <v>3</v>
      </c>
      <c r="E107" s="570" t="s">
        <v>83</v>
      </c>
      <c r="F107" s="524" t="s">
        <v>547</v>
      </c>
      <c r="G107" s="565">
        <v>30780</v>
      </c>
      <c r="H107" s="514" t="s">
        <v>469</v>
      </c>
      <c r="I107" s="514" t="s">
        <v>456</v>
      </c>
      <c r="J107" s="566" t="s">
        <v>455</v>
      </c>
      <c r="K107" s="567" t="s">
        <v>456</v>
      </c>
      <c r="L107" s="567">
        <v>100001</v>
      </c>
      <c r="M107" s="512" t="s">
        <v>470</v>
      </c>
      <c r="N107" s="513">
        <v>1</v>
      </c>
      <c r="O107" s="514" t="s">
        <v>471</v>
      </c>
      <c r="P107" s="514" t="s">
        <v>472</v>
      </c>
      <c r="Q107" s="515">
        <v>1</v>
      </c>
      <c r="R107" s="514" t="s">
        <v>473</v>
      </c>
      <c r="S107" s="516" t="s">
        <v>474</v>
      </c>
      <c r="T107" s="514" t="s">
        <v>461</v>
      </c>
      <c r="U107" s="514" t="s">
        <v>248</v>
      </c>
      <c r="V107" s="517" t="s">
        <v>462</v>
      </c>
      <c r="W107" s="517"/>
      <c r="X107" s="518" t="s">
        <v>25</v>
      </c>
      <c r="Y107" s="547" t="s">
        <v>82</v>
      </c>
      <c r="Z107" s="512"/>
      <c r="AA107" s="512"/>
      <c r="AB107" s="520">
        <v>43900</v>
      </c>
      <c r="AC107" s="521"/>
      <c r="AD107" s="522"/>
      <c r="AE107" s="617" t="s">
        <v>464</v>
      </c>
      <c r="AF107" s="524" t="s">
        <v>548</v>
      </c>
      <c r="AG107" s="525"/>
      <c r="AH107" s="526"/>
      <c r="AI107" s="526"/>
      <c r="AJ107" s="526"/>
      <c r="AK107" s="527"/>
      <c r="AL107" s="525"/>
      <c r="AM107" s="527"/>
      <c r="AN107" s="527"/>
      <c r="AO107" s="528" t="s">
        <v>466</v>
      </c>
      <c r="AP107" s="529" t="s">
        <v>595</v>
      </c>
      <c r="AQ107" s="530" t="s">
        <v>466</v>
      </c>
      <c r="AR107" s="531">
        <v>13500</v>
      </c>
      <c r="AS107" s="532">
        <v>30</v>
      </c>
      <c r="AT107" s="533"/>
      <c r="AU107" s="533">
        <v>0</v>
      </c>
      <c r="AV107" s="532"/>
      <c r="AW107" s="532"/>
      <c r="AX107" s="532"/>
      <c r="AY107" s="532"/>
      <c r="AZ107" s="532"/>
      <c r="BA107" s="534"/>
      <c r="BB107" s="533"/>
      <c r="BC107" s="533"/>
      <c r="BD107" s="533"/>
      <c r="BE107" s="533"/>
      <c r="BF107" s="534"/>
      <c r="BG107" s="533">
        <v>0</v>
      </c>
      <c r="BH107" s="533">
        <v>0</v>
      </c>
      <c r="BI107" s="525">
        <v>0</v>
      </c>
      <c r="BJ107" s="533"/>
      <c r="BK107" s="535"/>
      <c r="BL107" s="535"/>
      <c r="BM107" s="525"/>
      <c r="BN107" s="535"/>
      <c r="BO107" s="525">
        <v>0</v>
      </c>
      <c r="BP107" s="536">
        <v>240</v>
      </c>
      <c r="BQ107" s="535">
        <v>13500</v>
      </c>
      <c r="BR107" s="535">
        <v>113</v>
      </c>
      <c r="BS107" s="537">
        <v>0</v>
      </c>
      <c r="BT107" s="538">
        <v>0</v>
      </c>
      <c r="BU107" s="535">
        <v>0</v>
      </c>
      <c r="BV107" s="535">
        <v>0</v>
      </c>
      <c r="BW107" s="535">
        <v>0</v>
      </c>
      <c r="BX107" s="537"/>
      <c r="BY107" s="535">
        <v>0</v>
      </c>
      <c r="BZ107" s="535"/>
      <c r="CA107" s="535"/>
      <c r="CB107" s="535">
        <v>0</v>
      </c>
      <c r="CC107" s="535">
        <v>0</v>
      </c>
      <c r="CD107" s="535">
        <v>0</v>
      </c>
      <c r="CE107" s="535"/>
      <c r="CF107" s="535">
        <v>0</v>
      </c>
      <c r="CG107" s="535"/>
      <c r="CH107" s="535"/>
      <c r="CI107" s="535"/>
      <c r="CJ107" s="535"/>
      <c r="CK107" s="535"/>
      <c r="CL107" s="535"/>
      <c r="CM107" s="535">
        <v>5571</v>
      </c>
      <c r="CN107" s="535"/>
      <c r="CO107" s="535">
        <v>0</v>
      </c>
      <c r="CP107" s="535"/>
      <c r="CQ107" s="535"/>
      <c r="CR107" s="535"/>
      <c r="CS107" s="535"/>
      <c r="CT107" s="535"/>
      <c r="CU107" s="535"/>
      <c r="CV107" s="535">
        <v>0</v>
      </c>
      <c r="CW107" s="535"/>
      <c r="CX107" s="535"/>
      <c r="CY107" s="535"/>
      <c r="CZ107" s="535"/>
      <c r="DA107" s="535"/>
      <c r="DB107" s="535"/>
      <c r="DC107" s="535"/>
      <c r="DD107" s="535"/>
      <c r="DE107" s="535"/>
      <c r="DF107" s="535"/>
      <c r="DG107" s="535"/>
      <c r="DH107" s="535"/>
      <c r="DI107" s="535"/>
      <c r="DJ107" s="535"/>
      <c r="DK107" s="535"/>
      <c r="DL107" s="535"/>
      <c r="DM107" s="535"/>
      <c r="DN107" s="535"/>
      <c r="DO107" s="535"/>
      <c r="DP107" s="535"/>
      <c r="DQ107" s="535"/>
      <c r="DR107" s="535"/>
      <c r="DS107" s="535"/>
      <c r="DT107" s="535"/>
      <c r="DU107" s="535"/>
      <c r="DV107" s="535"/>
      <c r="DW107" s="535"/>
      <c r="DX107" s="535"/>
      <c r="DY107" s="535"/>
      <c r="DZ107" s="539"/>
      <c r="EA107" s="527"/>
      <c r="EB107" s="535"/>
      <c r="EC107" s="535"/>
      <c r="ED107" s="535"/>
      <c r="EE107" s="535"/>
      <c r="EF107" s="535"/>
      <c r="EG107" s="535"/>
      <c r="EH107" s="535"/>
      <c r="EI107" s="535"/>
      <c r="EJ107" s="535"/>
      <c r="EK107" s="535"/>
      <c r="EL107" s="540">
        <v>19184</v>
      </c>
      <c r="EM107" s="540">
        <v>19184</v>
      </c>
      <c r="EN107" s="541">
        <v>1918.4</v>
      </c>
      <c r="EO107" s="541">
        <v>297.35000000000002</v>
      </c>
      <c r="EP107" s="541">
        <v>164.78</v>
      </c>
      <c r="EQ107" s="541">
        <v>0</v>
      </c>
      <c r="ER107" s="541">
        <v>0</v>
      </c>
      <c r="ES107" s="535">
        <v>0</v>
      </c>
      <c r="ET107" s="527">
        <v>2741.23</v>
      </c>
      <c r="EU107" s="535">
        <v>0</v>
      </c>
      <c r="EV107" s="535">
        <v>0</v>
      </c>
      <c r="EW107" s="535"/>
      <c r="EX107" s="535"/>
      <c r="EY107" s="535"/>
      <c r="EZ107" s="542">
        <v>222.81</v>
      </c>
      <c r="FA107" s="527">
        <v>0</v>
      </c>
      <c r="FB107" s="527">
        <v>149.44</v>
      </c>
      <c r="FC107" s="542">
        <v>5445.2000000000007</v>
      </c>
      <c r="FD107" s="542"/>
      <c r="FE107" s="542">
        <v>3904.16</v>
      </c>
      <c r="FF107" s="542"/>
      <c r="FG107" s="535">
        <v>0</v>
      </c>
      <c r="FH107" s="542">
        <v>0</v>
      </c>
      <c r="FI107" s="535"/>
      <c r="FJ107" s="535"/>
      <c r="FK107" s="525"/>
      <c r="FL107" s="525"/>
      <c r="FM107" s="535"/>
      <c r="FN107" s="535">
        <v>0</v>
      </c>
      <c r="FO107" s="535">
        <v>0</v>
      </c>
      <c r="FP107" s="535"/>
      <c r="FQ107" s="535">
        <v>14843.37</v>
      </c>
      <c r="FR107" s="543">
        <v>4340.63</v>
      </c>
      <c r="FS107">
        <v>4340.63</v>
      </c>
      <c r="FT107" s="543"/>
      <c r="FU107" s="544">
        <v>4340.63</v>
      </c>
      <c r="FV107" s="544">
        <v>4327.2700000000004</v>
      </c>
      <c r="FW107" s="545">
        <v>0</v>
      </c>
      <c r="FX107" s="546">
        <v>1726.56</v>
      </c>
      <c r="FY107" s="537">
        <v>0</v>
      </c>
      <c r="GB107" s="2015">
        <f t="shared" si="8"/>
        <v>0</v>
      </c>
      <c r="GC107" s="2015">
        <v>19184</v>
      </c>
      <c r="GE107" s="2015">
        <f t="shared" si="9"/>
        <v>19184</v>
      </c>
    </row>
    <row r="108" spans="1:187">
      <c r="A108" s="504"/>
      <c r="B108" s="505">
        <v>30</v>
      </c>
      <c r="C108" s="504" t="s">
        <v>593</v>
      </c>
      <c r="D108" s="563" t="s">
        <v>3</v>
      </c>
      <c r="E108" s="564" t="s">
        <v>139</v>
      </c>
      <c r="F108" s="524" t="s">
        <v>140</v>
      </c>
      <c r="G108" s="565">
        <v>33826</v>
      </c>
      <c r="H108" s="524" t="s">
        <v>484</v>
      </c>
      <c r="I108" s="524" t="s">
        <v>454</v>
      </c>
      <c r="J108" s="566" t="s">
        <v>455</v>
      </c>
      <c r="K108" s="567" t="s">
        <v>456</v>
      </c>
      <c r="L108" s="567">
        <v>100002</v>
      </c>
      <c r="M108" s="532" t="s">
        <v>457</v>
      </c>
      <c r="N108" s="554">
        <v>1</v>
      </c>
      <c r="O108" s="524" t="s">
        <v>458</v>
      </c>
      <c r="P108" s="524" t="s">
        <v>459</v>
      </c>
      <c r="Q108" s="555">
        <v>0</v>
      </c>
      <c r="R108" s="524" t="s">
        <v>485</v>
      </c>
      <c r="S108" s="556" t="s">
        <v>486</v>
      </c>
      <c r="T108" s="514" t="s">
        <v>461</v>
      </c>
      <c r="U108" s="514" t="s">
        <v>261</v>
      </c>
      <c r="V108" s="557" t="s">
        <v>462</v>
      </c>
      <c r="W108" s="557"/>
      <c r="X108" s="518" t="s">
        <v>25</v>
      </c>
      <c r="Y108" s="618" t="s">
        <v>142</v>
      </c>
      <c r="Z108" s="512"/>
      <c r="AA108" s="532"/>
      <c r="AB108" s="475">
        <v>43973</v>
      </c>
      <c r="AC108" s="558"/>
      <c r="AD108" s="559"/>
      <c r="AE108" s="523" t="s">
        <v>511</v>
      </c>
      <c r="AF108" s="524" t="s">
        <v>549</v>
      </c>
      <c r="AG108" s="525"/>
      <c r="AH108" s="526"/>
      <c r="AI108" s="526"/>
      <c r="AJ108" s="526"/>
      <c r="AK108" s="527"/>
      <c r="AL108" s="525"/>
      <c r="AM108" s="527"/>
      <c r="AN108" s="527"/>
      <c r="AO108" s="560" t="s">
        <v>466</v>
      </c>
      <c r="AP108" s="527" t="s">
        <v>595</v>
      </c>
      <c r="AQ108" s="561" t="s">
        <v>467</v>
      </c>
      <c r="AR108" s="562">
        <v>2200</v>
      </c>
      <c r="AS108" s="532">
        <v>30</v>
      </c>
      <c r="AT108" s="533"/>
      <c r="AU108" s="533">
        <v>0</v>
      </c>
      <c r="AV108" s="532"/>
      <c r="AW108" s="532"/>
      <c r="AX108" s="532"/>
      <c r="AY108" s="532"/>
      <c r="AZ108" s="532"/>
      <c r="BA108" s="534"/>
      <c r="BB108" s="533"/>
      <c r="BC108" s="533"/>
      <c r="BD108" s="533"/>
      <c r="BE108" s="533"/>
      <c r="BF108" s="534"/>
      <c r="BG108" s="533">
        <v>0</v>
      </c>
      <c r="BH108" s="533">
        <v>0</v>
      </c>
      <c r="BI108" s="525">
        <v>0</v>
      </c>
      <c r="BJ108" s="533"/>
      <c r="BK108" s="535"/>
      <c r="BL108" s="535"/>
      <c r="BM108" s="525"/>
      <c r="BN108" s="535"/>
      <c r="BO108" s="525">
        <v>0</v>
      </c>
      <c r="BP108" s="536">
        <v>240</v>
      </c>
      <c r="BQ108" s="535">
        <v>2200</v>
      </c>
      <c r="BR108" s="535">
        <v>0</v>
      </c>
      <c r="BS108" s="537">
        <v>0</v>
      </c>
      <c r="BT108" s="538">
        <v>0</v>
      </c>
      <c r="BU108" s="535">
        <v>0</v>
      </c>
      <c r="BV108" s="535">
        <v>0</v>
      </c>
      <c r="BW108" s="535">
        <v>0</v>
      </c>
      <c r="BX108" s="535"/>
      <c r="BY108" s="535">
        <v>0</v>
      </c>
      <c r="BZ108" s="535"/>
      <c r="CA108" s="535">
        <v>0</v>
      </c>
      <c r="CB108" s="535">
        <v>0</v>
      </c>
      <c r="CC108" s="535">
        <v>0</v>
      </c>
      <c r="CD108" s="535">
        <v>0</v>
      </c>
      <c r="CE108" s="535"/>
      <c r="CF108" s="535">
        <v>0</v>
      </c>
      <c r="CG108" s="535"/>
      <c r="CH108" s="535"/>
      <c r="CI108" s="535"/>
      <c r="CJ108" s="535"/>
      <c r="CK108" s="535"/>
      <c r="CL108" s="535"/>
      <c r="CM108" s="535">
        <v>742.8</v>
      </c>
      <c r="CN108" s="535"/>
      <c r="CO108" s="535">
        <v>0</v>
      </c>
      <c r="CP108" s="535"/>
      <c r="CQ108" s="535"/>
      <c r="CR108" s="535"/>
      <c r="CS108" s="535"/>
      <c r="CT108" s="535"/>
      <c r="CU108" s="535"/>
      <c r="CV108" s="535">
        <v>0</v>
      </c>
      <c r="CW108" s="535"/>
      <c r="CX108" s="535"/>
      <c r="CY108" s="535"/>
      <c r="CZ108" s="535"/>
      <c r="DA108" s="535"/>
      <c r="DB108" s="535"/>
      <c r="DC108" s="535"/>
      <c r="DD108" s="535"/>
      <c r="DE108" s="535"/>
      <c r="DF108" s="535"/>
      <c r="DG108" s="535"/>
      <c r="DH108" s="535"/>
      <c r="DI108" s="535"/>
      <c r="DJ108" s="535"/>
      <c r="DK108" s="535"/>
      <c r="DL108" s="535"/>
      <c r="DM108" s="535"/>
      <c r="DN108" s="535"/>
      <c r="DO108" s="535"/>
      <c r="DP108" s="535"/>
      <c r="DQ108" s="535"/>
      <c r="DR108" s="535"/>
      <c r="DS108" s="535"/>
      <c r="DT108" s="535"/>
      <c r="DU108" s="535"/>
      <c r="DV108" s="535"/>
      <c r="DW108" s="535"/>
      <c r="DX108" s="535"/>
      <c r="DY108" s="535"/>
      <c r="DZ108" s="539"/>
      <c r="EA108" s="527"/>
      <c r="EB108" s="535"/>
      <c r="EC108" s="535"/>
      <c r="ED108" s="535"/>
      <c r="EE108" s="535"/>
      <c r="EF108" s="535"/>
      <c r="EG108" s="535"/>
      <c r="EH108" s="535"/>
      <c r="EI108" s="535"/>
      <c r="EJ108" s="535"/>
      <c r="EK108" s="535"/>
      <c r="EL108" s="540">
        <v>2942.8</v>
      </c>
      <c r="EM108" s="540">
        <v>2942.8</v>
      </c>
      <c r="EN108" s="541">
        <v>294.27999999999997</v>
      </c>
      <c r="EO108" s="541">
        <v>0</v>
      </c>
      <c r="EP108" s="541">
        <v>40.32</v>
      </c>
      <c r="EQ108" s="541">
        <v>0</v>
      </c>
      <c r="ER108" s="541">
        <v>0</v>
      </c>
      <c r="ES108" s="535">
        <v>0</v>
      </c>
      <c r="ET108" s="527">
        <v>0</v>
      </c>
      <c r="EU108" s="535">
        <v>0</v>
      </c>
      <c r="EV108" s="535">
        <v>0</v>
      </c>
      <c r="EW108" s="535"/>
      <c r="EX108" s="535"/>
      <c r="EY108" s="535"/>
      <c r="EZ108" s="542">
        <v>0</v>
      </c>
      <c r="FA108" s="527">
        <v>0</v>
      </c>
      <c r="FB108" s="527">
        <v>0</v>
      </c>
      <c r="FC108" s="542">
        <v>880</v>
      </c>
      <c r="FD108" s="542"/>
      <c r="FE108" s="542">
        <v>658.34</v>
      </c>
      <c r="FF108" s="542"/>
      <c r="FG108" s="535">
        <v>0</v>
      </c>
      <c r="FH108" s="542">
        <v>0</v>
      </c>
      <c r="FI108" s="535"/>
      <c r="FJ108" s="535"/>
      <c r="FK108" s="525"/>
      <c r="FL108" s="525"/>
      <c r="FM108" s="535"/>
      <c r="FN108" s="535">
        <v>0</v>
      </c>
      <c r="FO108" s="535">
        <v>0</v>
      </c>
      <c r="FP108" s="535"/>
      <c r="FQ108" s="535">
        <v>1872.94</v>
      </c>
      <c r="FR108" s="543">
        <v>1069.8599999999999</v>
      </c>
      <c r="FS108">
        <v>1069.8599999999999</v>
      </c>
      <c r="FT108" s="543"/>
      <c r="FU108" s="544">
        <v>1069.8599999999999</v>
      </c>
      <c r="FV108" s="544">
        <v>873.36</v>
      </c>
      <c r="FW108" s="544">
        <v>0</v>
      </c>
      <c r="FX108" s="546">
        <v>264.85000000000002</v>
      </c>
      <c r="FY108" s="535">
        <v>0</v>
      </c>
      <c r="GB108" s="2015">
        <f t="shared" si="8"/>
        <v>0</v>
      </c>
      <c r="GC108" s="2015">
        <v>2942.8</v>
      </c>
      <c r="GE108" s="2015">
        <f t="shared" si="9"/>
        <v>2942.8</v>
      </c>
    </row>
    <row r="109" spans="1:187">
      <c r="A109" s="504"/>
      <c r="B109" s="505">
        <v>31</v>
      </c>
      <c r="C109" s="504" t="s">
        <v>593</v>
      </c>
      <c r="D109" s="563" t="s">
        <v>3</v>
      </c>
      <c r="E109" s="564" t="s">
        <v>64</v>
      </c>
      <c r="F109" s="524" t="s">
        <v>65</v>
      </c>
      <c r="G109" s="565">
        <v>27851</v>
      </c>
      <c r="H109" s="524" t="s">
        <v>550</v>
      </c>
      <c r="I109" s="524" t="s">
        <v>454</v>
      </c>
      <c r="J109" s="566" t="s">
        <v>455</v>
      </c>
      <c r="K109" s="567" t="s">
        <v>456</v>
      </c>
      <c r="L109" s="567">
        <v>100002</v>
      </c>
      <c r="M109" s="532" t="s">
        <v>457</v>
      </c>
      <c r="N109" s="554">
        <v>0</v>
      </c>
      <c r="O109" s="524" t="s">
        <v>458</v>
      </c>
      <c r="P109" s="524" t="s">
        <v>459</v>
      </c>
      <c r="Q109" s="555">
        <v>1</v>
      </c>
      <c r="R109" s="524" t="s">
        <v>551</v>
      </c>
      <c r="S109" s="556" t="s">
        <v>552</v>
      </c>
      <c r="T109" s="514" t="s">
        <v>461</v>
      </c>
      <c r="U109" s="514" t="s">
        <v>242</v>
      </c>
      <c r="V109" s="557" t="s">
        <v>553</v>
      </c>
      <c r="W109" s="557"/>
      <c r="X109" s="518" t="s">
        <v>25</v>
      </c>
      <c r="Y109" s="618" t="s">
        <v>66</v>
      </c>
      <c r="Z109" s="512"/>
      <c r="AA109" s="532"/>
      <c r="AB109" s="475">
        <v>44111</v>
      </c>
      <c r="AC109" s="558"/>
      <c r="AD109" s="559"/>
      <c r="AE109" s="523" t="s">
        <v>503</v>
      </c>
      <c r="AF109" s="524" t="s">
        <v>554</v>
      </c>
      <c r="AG109" s="525"/>
      <c r="AH109" s="526"/>
      <c r="AI109" s="526"/>
      <c r="AJ109" s="526"/>
      <c r="AK109" s="527"/>
      <c r="AL109" s="525"/>
      <c r="AM109" s="527"/>
      <c r="AN109" s="527"/>
      <c r="AO109" s="561" t="s">
        <v>467</v>
      </c>
      <c r="AP109" s="527" t="s">
        <v>594</v>
      </c>
      <c r="AQ109" s="561" t="s">
        <v>466</v>
      </c>
      <c r="AR109" s="562">
        <v>3600</v>
      </c>
      <c r="AS109" s="532">
        <v>30</v>
      </c>
      <c r="AT109" s="533"/>
      <c r="AU109" s="533">
        <v>0</v>
      </c>
      <c r="AV109" s="532"/>
      <c r="AW109" s="532"/>
      <c r="AX109" s="532"/>
      <c r="AY109" s="532"/>
      <c r="AZ109" s="532"/>
      <c r="BA109" s="534"/>
      <c r="BB109" s="533"/>
      <c r="BC109" s="533"/>
      <c r="BD109" s="533"/>
      <c r="BE109" s="533"/>
      <c r="BF109" s="534"/>
      <c r="BG109" s="533">
        <v>0</v>
      </c>
      <c r="BH109" s="533">
        <v>0</v>
      </c>
      <c r="BI109" s="525">
        <v>0</v>
      </c>
      <c r="BJ109" s="533"/>
      <c r="BK109" s="535"/>
      <c r="BL109" s="535"/>
      <c r="BM109" s="525"/>
      <c r="BN109" s="535"/>
      <c r="BO109" s="525">
        <v>0</v>
      </c>
      <c r="BP109" s="536">
        <v>240</v>
      </c>
      <c r="BQ109" s="535">
        <v>3600</v>
      </c>
      <c r="BR109" s="535">
        <v>113</v>
      </c>
      <c r="BS109" s="537">
        <v>0</v>
      </c>
      <c r="BT109" s="538">
        <v>0</v>
      </c>
      <c r="BU109" s="535">
        <v>0</v>
      </c>
      <c r="BV109" s="535">
        <v>0</v>
      </c>
      <c r="BW109" s="535">
        <v>0</v>
      </c>
      <c r="BX109" s="535"/>
      <c r="BY109" s="535">
        <v>0</v>
      </c>
      <c r="BZ109" s="535"/>
      <c r="CA109" s="535"/>
      <c r="CB109" s="535">
        <v>0</v>
      </c>
      <c r="CC109" s="535">
        <v>0</v>
      </c>
      <c r="CD109" s="535">
        <v>0</v>
      </c>
      <c r="CE109" s="535"/>
      <c r="CF109" s="535">
        <v>0</v>
      </c>
      <c r="CG109" s="535"/>
      <c r="CH109" s="535"/>
      <c r="CI109" s="535"/>
      <c r="CJ109" s="535"/>
      <c r="CK109" s="535"/>
      <c r="CL109" s="535"/>
      <c r="CM109" s="535">
        <v>1114.2</v>
      </c>
      <c r="CN109" s="535"/>
      <c r="CO109" s="535">
        <v>0</v>
      </c>
      <c r="CP109" s="535"/>
      <c r="CQ109" s="535"/>
      <c r="CR109" s="535"/>
      <c r="CS109" s="535"/>
      <c r="CT109" s="535"/>
      <c r="CU109" s="535"/>
      <c r="CV109" s="535">
        <v>0</v>
      </c>
      <c r="CW109" s="535"/>
      <c r="CX109" s="535"/>
      <c r="CY109" s="535"/>
      <c r="CZ109" s="535"/>
      <c r="DA109" s="535"/>
      <c r="DB109" s="535"/>
      <c r="DC109" s="535"/>
      <c r="DD109" s="535"/>
      <c r="DE109" s="535"/>
      <c r="DF109" s="535"/>
      <c r="DG109" s="535"/>
      <c r="DH109" s="535"/>
      <c r="DI109" s="535"/>
      <c r="DJ109" s="535"/>
      <c r="DK109" s="535"/>
      <c r="DL109" s="535"/>
      <c r="DM109" s="535"/>
      <c r="DN109" s="535"/>
      <c r="DO109" s="535"/>
      <c r="DP109" s="535"/>
      <c r="DQ109" s="535"/>
      <c r="DR109" s="535"/>
      <c r="DS109" s="535"/>
      <c r="DT109" s="535"/>
      <c r="DU109" s="535"/>
      <c r="DV109" s="535"/>
      <c r="DW109" s="535"/>
      <c r="DX109" s="535"/>
      <c r="DY109" s="535"/>
      <c r="DZ109" s="539"/>
      <c r="EA109" s="527"/>
      <c r="EB109" s="535"/>
      <c r="EC109" s="535"/>
      <c r="ED109" s="535"/>
      <c r="EE109" s="535"/>
      <c r="EF109" s="535"/>
      <c r="EG109" s="535"/>
      <c r="EH109" s="535"/>
      <c r="EI109" s="535"/>
      <c r="EJ109" s="535"/>
      <c r="EK109" s="535"/>
      <c r="EL109" s="540">
        <v>4827.2</v>
      </c>
      <c r="EM109" s="540">
        <v>4827.2</v>
      </c>
      <c r="EN109" s="541">
        <v>482.72</v>
      </c>
      <c r="EO109" s="541">
        <v>77.239999999999995</v>
      </c>
      <c r="EP109" s="541">
        <v>66.13</v>
      </c>
      <c r="EQ109" s="541">
        <v>0</v>
      </c>
      <c r="ER109" s="541">
        <v>0</v>
      </c>
      <c r="ES109" s="535">
        <v>0</v>
      </c>
      <c r="ET109" s="527">
        <v>190.49600000000001</v>
      </c>
      <c r="EU109" s="535">
        <v>0</v>
      </c>
      <c r="EV109" s="535">
        <v>0</v>
      </c>
      <c r="EW109" s="535"/>
      <c r="EX109" s="535"/>
      <c r="EY109" s="535"/>
      <c r="EZ109" s="542">
        <v>0</v>
      </c>
      <c r="FA109" s="527">
        <v>0</v>
      </c>
      <c r="FB109" s="527">
        <v>0</v>
      </c>
      <c r="FC109" s="542">
        <v>1485.2</v>
      </c>
      <c r="FD109" s="542"/>
      <c r="FE109" s="542">
        <v>880.55</v>
      </c>
      <c r="FF109" s="542"/>
      <c r="FG109" s="535">
        <v>0</v>
      </c>
      <c r="FH109" s="542">
        <v>333.33</v>
      </c>
      <c r="FI109" s="535"/>
      <c r="FJ109" s="535"/>
      <c r="FK109" s="525"/>
      <c r="FL109" s="525"/>
      <c r="FM109" s="535"/>
      <c r="FN109" s="535">
        <v>0</v>
      </c>
      <c r="FO109" s="535">
        <v>0</v>
      </c>
      <c r="FP109" s="535"/>
      <c r="FQ109" s="535">
        <v>3515.67</v>
      </c>
      <c r="FR109" s="543">
        <v>1311.53</v>
      </c>
      <c r="FS109">
        <v>1311.53</v>
      </c>
      <c r="FT109" s="543"/>
      <c r="FU109" s="544">
        <v>1311.53</v>
      </c>
      <c r="FV109" s="544">
        <v>1445.25</v>
      </c>
      <c r="FW109" s="544">
        <v>0</v>
      </c>
      <c r="FX109" s="546">
        <v>434.45</v>
      </c>
      <c r="FY109" s="535">
        <v>0</v>
      </c>
      <c r="GB109" s="2015">
        <f t="shared" si="8"/>
        <v>0</v>
      </c>
      <c r="GC109" s="2015">
        <v>4827.2</v>
      </c>
      <c r="GE109" s="2015">
        <f t="shared" si="9"/>
        <v>4827.2</v>
      </c>
    </row>
    <row r="110" spans="1:187">
      <c r="A110" s="504"/>
      <c r="B110" s="505">
        <v>32</v>
      </c>
      <c r="C110" s="504" t="s">
        <v>593</v>
      </c>
      <c r="D110" s="563" t="s">
        <v>3</v>
      </c>
      <c r="E110" s="564" t="s">
        <v>95</v>
      </c>
      <c r="F110" s="524" t="s">
        <v>96</v>
      </c>
      <c r="G110" s="565">
        <v>31567</v>
      </c>
      <c r="H110" s="524" t="s">
        <v>555</v>
      </c>
      <c r="I110" s="524" t="s">
        <v>454</v>
      </c>
      <c r="J110" s="566" t="s">
        <v>455</v>
      </c>
      <c r="K110" s="567" t="s">
        <v>456</v>
      </c>
      <c r="L110" s="567">
        <v>100001</v>
      </c>
      <c r="M110" s="532" t="s">
        <v>470</v>
      </c>
      <c r="N110" s="554">
        <v>1</v>
      </c>
      <c r="O110" s="524" t="s">
        <v>477</v>
      </c>
      <c r="P110" s="524" t="s">
        <v>478</v>
      </c>
      <c r="Q110" s="555">
        <v>1</v>
      </c>
      <c r="R110" s="524" t="s">
        <v>556</v>
      </c>
      <c r="S110" s="556" t="s">
        <v>555</v>
      </c>
      <c r="T110" s="514" t="s">
        <v>461</v>
      </c>
      <c r="U110" s="514" t="s">
        <v>253</v>
      </c>
      <c r="V110" s="557" t="s">
        <v>462</v>
      </c>
      <c r="W110" s="557" t="s">
        <v>463</v>
      </c>
      <c r="X110" s="518" t="s">
        <v>25</v>
      </c>
      <c r="Y110" s="547" t="s">
        <v>92</v>
      </c>
      <c r="Z110" s="512"/>
      <c r="AA110" s="532"/>
      <c r="AB110" s="475">
        <v>44348</v>
      </c>
      <c r="AC110" s="558"/>
      <c r="AD110" s="559"/>
      <c r="AE110" s="523" t="s">
        <v>503</v>
      </c>
      <c r="AF110" s="524" t="s">
        <v>557</v>
      </c>
      <c r="AG110" s="525"/>
      <c r="AH110" s="526"/>
      <c r="AI110" s="526"/>
      <c r="AJ110" s="526"/>
      <c r="AK110" s="527"/>
      <c r="AL110" s="525"/>
      <c r="AM110" s="527"/>
      <c r="AN110" s="527"/>
      <c r="AO110" s="560" t="s">
        <v>466</v>
      </c>
      <c r="AP110" s="527" t="s">
        <v>595</v>
      </c>
      <c r="AQ110" s="561" t="s">
        <v>466</v>
      </c>
      <c r="AR110" s="562">
        <v>6900</v>
      </c>
      <c r="AS110" s="532">
        <v>18</v>
      </c>
      <c r="AT110" s="533"/>
      <c r="AU110" s="533">
        <v>12</v>
      </c>
      <c r="AV110" s="532"/>
      <c r="AW110" s="532"/>
      <c r="AX110" s="532"/>
      <c r="AY110" s="532"/>
      <c r="AZ110" s="532"/>
      <c r="BA110" s="534"/>
      <c r="BB110" s="533"/>
      <c r="BC110" s="533"/>
      <c r="BD110" s="533"/>
      <c r="BE110" s="533"/>
      <c r="BF110" s="534"/>
      <c r="BG110" s="533">
        <v>0</v>
      </c>
      <c r="BH110" s="533">
        <v>0</v>
      </c>
      <c r="BI110" s="525">
        <v>0</v>
      </c>
      <c r="BJ110" s="533"/>
      <c r="BK110" s="535"/>
      <c r="BL110" s="535"/>
      <c r="BM110" s="525"/>
      <c r="BN110" s="535"/>
      <c r="BO110" s="525">
        <v>0</v>
      </c>
      <c r="BP110" s="536">
        <v>144</v>
      </c>
      <c r="BQ110" s="535">
        <v>4140</v>
      </c>
      <c r="BR110" s="535">
        <v>113</v>
      </c>
      <c r="BS110" s="537">
        <v>0</v>
      </c>
      <c r="BT110" s="538">
        <v>2805.2</v>
      </c>
      <c r="BU110" s="535">
        <v>0</v>
      </c>
      <c r="BV110" s="535">
        <v>0</v>
      </c>
      <c r="BW110" s="535">
        <v>0</v>
      </c>
      <c r="BX110" s="535"/>
      <c r="BY110" s="535">
        <v>27</v>
      </c>
      <c r="BZ110" s="535"/>
      <c r="CA110" s="535"/>
      <c r="CB110" s="535">
        <v>0</v>
      </c>
      <c r="CC110" s="535">
        <v>0</v>
      </c>
      <c r="CD110" s="535">
        <v>0</v>
      </c>
      <c r="CE110" s="535"/>
      <c r="CF110" s="535">
        <v>0</v>
      </c>
      <c r="CG110" s="535"/>
      <c r="CH110" s="535"/>
      <c r="CI110" s="535"/>
      <c r="CJ110" s="535"/>
      <c r="CK110" s="535"/>
      <c r="CL110" s="535"/>
      <c r="CM110" s="535">
        <v>3714</v>
      </c>
      <c r="CN110" s="535"/>
      <c r="CO110" s="535">
        <v>0</v>
      </c>
      <c r="CP110" s="535"/>
      <c r="CQ110" s="535"/>
      <c r="CR110" s="535"/>
      <c r="CS110" s="535"/>
      <c r="CT110" s="535"/>
      <c r="CU110" s="535"/>
      <c r="CV110" s="535">
        <v>0</v>
      </c>
      <c r="CW110" s="535"/>
      <c r="CX110" s="535"/>
      <c r="CY110" s="535"/>
      <c r="CZ110" s="535"/>
      <c r="DA110" s="535"/>
      <c r="DB110" s="535"/>
      <c r="DC110" s="535"/>
      <c r="DD110" s="535"/>
      <c r="DE110" s="535"/>
      <c r="DF110" s="535"/>
      <c r="DG110" s="535"/>
      <c r="DH110" s="535"/>
      <c r="DI110" s="535"/>
      <c r="DJ110" s="535"/>
      <c r="DK110" s="535"/>
      <c r="DL110" s="535"/>
      <c r="DM110" s="535"/>
      <c r="DN110" s="535"/>
      <c r="DO110" s="535"/>
      <c r="DP110" s="535"/>
      <c r="DQ110" s="535"/>
      <c r="DR110" s="535"/>
      <c r="DS110" s="535"/>
      <c r="DT110" s="535"/>
      <c r="DU110" s="535"/>
      <c r="DV110" s="535"/>
      <c r="DW110" s="535"/>
      <c r="DX110" s="535"/>
      <c r="DY110" s="535"/>
      <c r="DZ110" s="539"/>
      <c r="EA110" s="527"/>
      <c r="EB110" s="535"/>
      <c r="EC110" s="535"/>
      <c r="ED110" s="535"/>
      <c r="EE110" s="535"/>
      <c r="EF110" s="535"/>
      <c r="EG110" s="535"/>
      <c r="EH110" s="535"/>
      <c r="EI110" s="535"/>
      <c r="EJ110" s="535"/>
      <c r="EK110" s="535"/>
      <c r="EL110" s="540">
        <v>10799.2</v>
      </c>
      <c r="EM110" s="540">
        <v>10799.2</v>
      </c>
      <c r="EN110" s="541">
        <v>1079.92</v>
      </c>
      <c r="EO110" s="541">
        <v>172.79</v>
      </c>
      <c r="EP110" s="541">
        <v>147.94999999999999</v>
      </c>
      <c r="EQ110" s="541">
        <v>0</v>
      </c>
      <c r="ER110" s="541">
        <v>0</v>
      </c>
      <c r="ES110" s="535">
        <v>0</v>
      </c>
      <c r="ET110" s="527">
        <v>1111.02</v>
      </c>
      <c r="EU110" s="535">
        <v>0</v>
      </c>
      <c r="EV110" s="535">
        <v>0</v>
      </c>
      <c r="EW110" s="535"/>
      <c r="EX110" s="535"/>
      <c r="EY110" s="535"/>
      <c r="EZ110" s="542">
        <v>231.42</v>
      </c>
      <c r="FA110" s="527">
        <v>81.08</v>
      </c>
      <c r="FB110" s="527">
        <v>0</v>
      </c>
      <c r="FC110" s="542">
        <v>2805.2000000000003</v>
      </c>
      <c r="FD110" s="542"/>
      <c r="FE110" s="542">
        <v>2712.34</v>
      </c>
      <c r="FF110" s="542"/>
      <c r="FG110" s="535">
        <v>125</v>
      </c>
      <c r="FH110" s="542">
        <v>0</v>
      </c>
      <c r="FI110" s="535"/>
      <c r="FJ110" s="535"/>
      <c r="FK110" s="525"/>
      <c r="FL110" s="525"/>
      <c r="FM110" s="535"/>
      <c r="FN110" s="535">
        <v>27</v>
      </c>
      <c r="FO110" s="535">
        <v>12</v>
      </c>
      <c r="FP110" s="535"/>
      <c r="FQ110" s="535">
        <v>8505.7199999999993</v>
      </c>
      <c r="FR110" s="543">
        <v>2293.48</v>
      </c>
      <c r="FS110">
        <v>2293.48</v>
      </c>
      <c r="FT110" s="543"/>
      <c r="FU110" s="544">
        <v>2293.48</v>
      </c>
      <c r="FV110" s="544">
        <v>2339.1799999999998</v>
      </c>
      <c r="FW110" s="544">
        <v>0</v>
      </c>
      <c r="FX110" s="546">
        <v>971.93</v>
      </c>
      <c r="FY110" s="535">
        <v>0</v>
      </c>
      <c r="GB110" s="2015">
        <f t="shared" si="8"/>
        <v>0</v>
      </c>
      <c r="GC110" s="2015">
        <v>10799.2</v>
      </c>
      <c r="GE110" s="2015">
        <f t="shared" si="9"/>
        <v>10799.2</v>
      </c>
    </row>
    <row r="111" spans="1:187">
      <c r="A111" s="504"/>
      <c r="B111" s="505">
        <v>33</v>
      </c>
      <c r="C111" s="504" t="s">
        <v>593</v>
      </c>
      <c r="D111" s="563" t="s">
        <v>3</v>
      </c>
      <c r="E111" s="564" t="s">
        <v>145</v>
      </c>
      <c r="F111" s="524" t="s">
        <v>146</v>
      </c>
      <c r="G111" s="565">
        <v>33721</v>
      </c>
      <c r="H111" s="524" t="s">
        <v>484</v>
      </c>
      <c r="I111" s="524" t="s">
        <v>454</v>
      </c>
      <c r="J111" s="566" t="s">
        <v>455</v>
      </c>
      <c r="K111" s="567" t="s">
        <v>456</v>
      </c>
      <c r="L111" s="567">
        <v>100002</v>
      </c>
      <c r="M111" s="532" t="s">
        <v>457</v>
      </c>
      <c r="N111" s="554">
        <v>1</v>
      </c>
      <c r="O111" s="524" t="s">
        <v>458</v>
      </c>
      <c r="P111" s="524" t="s">
        <v>459</v>
      </c>
      <c r="Q111" s="555">
        <v>0</v>
      </c>
      <c r="R111" s="524" t="s">
        <v>485</v>
      </c>
      <c r="S111" s="556" t="s">
        <v>486</v>
      </c>
      <c r="T111" s="514" t="s">
        <v>461</v>
      </c>
      <c r="U111" s="514" t="s">
        <v>264</v>
      </c>
      <c r="V111" s="557" t="s">
        <v>553</v>
      </c>
      <c r="W111" s="557"/>
      <c r="X111" s="518" t="s">
        <v>78</v>
      </c>
      <c r="Y111" s="547" t="s">
        <v>150</v>
      </c>
      <c r="Z111" s="512"/>
      <c r="AA111" s="532"/>
      <c r="AB111" s="475">
        <v>44432</v>
      </c>
      <c r="AC111" s="558"/>
      <c r="AD111" s="559"/>
      <c r="AE111" s="523" t="s">
        <v>533</v>
      </c>
      <c r="AF111" s="524" t="s">
        <v>558</v>
      </c>
      <c r="AG111" s="525"/>
      <c r="AH111" s="526"/>
      <c r="AI111" s="526"/>
      <c r="AJ111" s="526"/>
      <c r="AK111" s="527"/>
      <c r="AL111" s="525"/>
      <c r="AM111" s="527"/>
      <c r="AN111" s="527"/>
      <c r="AO111" s="560" t="s">
        <v>466</v>
      </c>
      <c r="AP111" s="527" t="s">
        <v>594</v>
      </c>
      <c r="AQ111" s="561" t="s">
        <v>466</v>
      </c>
      <c r="AR111" s="562">
        <v>2200</v>
      </c>
      <c r="AS111" s="532">
        <v>30</v>
      </c>
      <c r="AT111" s="533"/>
      <c r="AU111" s="533">
        <v>0</v>
      </c>
      <c r="AV111" s="532"/>
      <c r="AW111" s="532"/>
      <c r="AX111" s="532"/>
      <c r="AY111" s="532"/>
      <c r="AZ111" s="532"/>
      <c r="BA111" s="534"/>
      <c r="BB111" s="533"/>
      <c r="BC111" s="533"/>
      <c r="BD111" s="533"/>
      <c r="BE111" s="533"/>
      <c r="BF111" s="534"/>
      <c r="BG111" s="533">
        <v>0</v>
      </c>
      <c r="BH111" s="533">
        <v>0</v>
      </c>
      <c r="BI111" s="525">
        <v>0</v>
      </c>
      <c r="BJ111" s="533"/>
      <c r="BK111" s="535"/>
      <c r="BL111" s="535"/>
      <c r="BM111" s="525"/>
      <c r="BN111" s="535"/>
      <c r="BO111" s="525">
        <v>5.9</v>
      </c>
      <c r="BP111" s="536">
        <v>240</v>
      </c>
      <c r="BQ111" s="535">
        <v>2200</v>
      </c>
      <c r="BR111" s="535">
        <v>113</v>
      </c>
      <c r="BS111" s="537">
        <v>0</v>
      </c>
      <c r="BT111" s="538">
        <v>0</v>
      </c>
      <c r="BU111" s="535">
        <v>0</v>
      </c>
      <c r="BV111" s="535">
        <v>0</v>
      </c>
      <c r="BW111" s="535">
        <v>0</v>
      </c>
      <c r="BX111" s="535"/>
      <c r="BY111" s="535">
        <v>0</v>
      </c>
      <c r="BZ111" s="535"/>
      <c r="CA111" s="535"/>
      <c r="CB111" s="535">
        <v>0</v>
      </c>
      <c r="CC111" s="535">
        <v>0</v>
      </c>
      <c r="CD111" s="535">
        <v>0</v>
      </c>
      <c r="CE111" s="535"/>
      <c r="CF111" s="535">
        <v>0</v>
      </c>
      <c r="CG111" s="535"/>
      <c r="CH111" s="535"/>
      <c r="CI111" s="535"/>
      <c r="CJ111" s="535"/>
      <c r="CK111" s="535"/>
      <c r="CL111" s="535"/>
      <c r="CM111" s="535">
        <v>742.8</v>
      </c>
      <c r="CN111" s="535"/>
      <c r="CO111" s="535">
        <v>0</v>
      </c>
      <c r="CP111" s="535"/>
      <c r="CQ111" s="535"/>
      <c r="CR111" s="535"/>
      <c r="CS111" s="535"/>
      <c r="CT111" s="535"/>
      <c r="CU111" s="535"/>
      <c r="CV111" s="535">
        <v>0</v>
      </c>
      <c r="CW111" s="535"/>
      <c r="CX111" s="535"/>
      <c r="CY111" s="535"/>
      <c r="CZ111" s="535"/>
      <c r="DA111" s="535"/>
      <c r="DB111" s="535"/>
      <c r="DC111" s="535"/>
      <c r="DD111" s="535"/>
      <c r="DE111" s="535"/>
      <c r="DF111" s="535"/>
      <c r="DG111" s="535"/>
      <c r="DH111" s="535"/>
      <c r="DI111" s="535"/>
      <c r="DJ111" s="535"/>
      <c r="DK111" s="535"/>
      <c r="DL111" s="535"/>
      <c r="DM111" s="535"/>
      <c r="DN111" s="535"/>
      <c r="DO111" s="535"/>
      <c r="DP111" s="535"/>
      <c r="DQ111" s="535"/>
      <c r="DR111" s="535"/>
      <c r="DS111" s="535"/>
      <c r="DT111" s="535"/>
      <c r="DU111" s="535"/>
      <c r="DV111" s="535"/>
      <c r="DW111" s="535"/>
      <c r="DX111" s="535"/>
      <c r="DY111" s="535"/>
      <c r="DZ111" s="539"/>
      <c r="EA111" s="527"/>
      <c r="EB111" s="535"/>
      <c r="EC111" s="535"/>
      <c r="ED111" s="535"/>
      <c r="EE111" s="535"/>
      <c r="EF111" s="535"/>
      <c r="EG111" s="535"/>
      <c r="EH111" s="535"/>
      <c r="EI111" s="535"/>
      <c r="EJ111" s="535"/>
      <c r="EK111" s="535"/>
      <c r="EL111" s="540">
        <v>3001.7200000000003</v>
      </c>
      <c r="EM111" s="540">
        <v>3055.8</v>
      </c>
      <c r="EN111" s="541">
        <v>300.17</v>
      </c>
      <c r="EO111" s="541">
        <v>0</v>
      </c>
      <c r="EP111" s="541">
        <v>41.12</v>
      </c>
      <c r="EQ111" s="541">
        <v>0</v>
      </c>
      <c r="ER111" s="541">
        <v>0</v>
      </c>
      <c r="ES111" s="535">
        <v>0</v>
      </c>
      <c r="ET111" s="527">
        <v>0</v>
      </c>
      <c r="EU111" s="535">
        <v>54.08</v>
      </c>
      <c r="EV111" s="535">
        <v>0</v>
      </c>
      <c r="EW111" s="535"/>
      <c r="EX111" s="535"/>
      <c r="EY111" s="535"/>
      <c r="EZ111" s="542">
        <v>115.71</v>
      </c>
      <c r="FA111" s="527">
        <v>0</v>
      </c>
      <c r="FB111" s="527">
        <v>0</v>
      </c>
      <c r="FC111" s="542">
        <v>925.2</v>
      </c>
      <c r="FD111" s="542"/>
      <c r="FE111" s="542">
        <v>658.34</v>
      </c>
      <c r="FF111" s="542"/>
      <c r="FG111" s="535">
        <v>0</v>
      </c>
      <c r="FH111" s="542">
        <v>0</v>
      </c>
      <c r="FI111" s="535"/>
      <c r="FJ111" s="535"/>
      <c r="FK111" s="525"/>
      <c r="FL111" s="525"/>
      <c r="FM111" s="535"/>
      <c r="FN111" s="535">
        <v>0</v>
      </c>
      <c r="FO111" s="535">
        <v>0</v>
      </c>
      <c r="FP111" s="535"/>
      <c r="FQ111" s="535">
        <v>2094.62</v>
      </c>
      <c r="FR111" s="543">
        <v>961.18</v>
      </c>
      <c r="FS111">
        <v>961.18</v>
      </c>
      <c r="FT111" s="543"/>
      <c r="FU111" s="544">
        <v>961.18</v>
      </c>
      <c r="FV111" s="544">
        <v>977.93</v>
      </c>
      <c r="FW111" s="544">
        <v>0</v>
      </c>
      <c r="FX111" s="546">
        <v>270.14999999999998</v>
      </c>
      <c r="FY111" s="535">
        <v>0</v>
      </c>
      <c r="GB111" s="2015">
        <f t="shared" si="8"/>
        <v>0</v>
      </c>
      <c r="GC111" s="2015">
        <v>3001.72</v>
      </c>
      <c r="GE111" s="2015">
        <f t="shared" si="9"/>
        <v>3001.72</v>
      </c>
    </row>
    <row r="112" spans="1:187">
      <c r="A112" s="504"/>
      <c r="B112" s="505">
        <v>34</v>
      </c>
      <c r="C112" s="504" t="s">
        <v>593</v>
      </c>
      <c r="D112" s="563" t="s">
        <v>3</v>
      </c>
      <c r="E112" s="564" t="s">
        <v>154</v>
      </c>
      <c r="F112" s="524" t="s">
        <v>155</v>
      </c>
      <c r="G112" s="565">
        <v>35064</v>
      </c>
      <c r="H112" s="524" t="s">
        <v>469</v>
      </c>
      <c r="I112" s="524" t="s">
        <v>454</v>
      </c>
      <c r="J112" s="566" t="s">
        <v>455</v>
      </c>
      <c r="K112" s="567" t="s">
        <v>456</v>
      </c>
      <c r="L112" s="567">
        <v>100001</v>
      </c>
      <c r="M112" s="532" t="s">
        <v>470</v>
      </c>
      <c r="N112" s="554">
        <v>1</v>
      </c>
      <c r="O112" s="524" t="s">
        <v>471</v>
      </c>
      <c r="P112" s="524" t="s">
        <v>472</v>
      </c>
      <c r="Q112" s="555">
        <v>1</v>
      </c>
      <c r="R112" s="524" t="s">
        <v>473</v>
      </c>
      <c r="S112" s="556" t="s">
        <v>474</v>
      </c>
      <c r="T112" s="514" t="s">
        <v>461</v>
      </c>
      <c r="U112" s="514" t="s">
        <v>271</v>
      </c>
      <c r="V112" s="557" t="s">
        <v>553</v>
      </c>
      <c r="W112" s="557"/>
      <c r="X112" s="619" t="s">
        <v>25</v>
      </c>
      <c r="Y112" s="620" t="s">
        <v>616</v>
      </c>
      <c r="Z112" s="512"/>
      <c r="AA112" s="532"/>
      <c r="AB112" s="475">
        <v>44453</v>
      </c>
      <c r="AC112" s="558"/>
      <c r="AD112" s="559"/>
      <c r="AE112" s="617" t="s">
        <v>496</v>
      </c>
      <c r="AF112" s="524" t="s">
        <v>625</v>
      </c>
      <c r="AG112" s="525"/>
      <c r="AH112" s="526"/>
      <c r="AI112" s="526"/>
      <c r="AJ112" s="526"/>
      <c r="AK112" s="527"/>
      <c r="AL112" s="525"/>
      <c r="AM112" s="527"/>
      <c r="AN112" s="527"/>
      <c r="AO112" s="560" t="s">
        <v>466</v>
      </c>
      <c r="AP112" s="527" t="s">
        <v>594</v>
      </c>
      <c r="AQ112" s="561" t="s">
        <v>467</v>
      </c>
      <c r="AR112" s="562">
        <v>2500</v>
      </c>
      <c r="AS112" s="532">
        <v>25</v>
      </c>
      <c r="AT112" s="533"/>
      <c r="AU112" s="533">
        <v>5</v>
      </c>
      <c r="AV112" s="532"/>
      <c r="AW112" s="532"/>
      <c r="AX112" s="532"/>
      <c r="AY112" s="532"/>
      <c r="AZ112" s="532"/>
      <c r="BA112" s="534"/>
      <c r="BB112" s="533"/>
      <c r="BC112" s="533"/>
      <c r="BD112" s="533"/>
      <c r="BE112" s="533"/>
      <c r="BF112" s="534"/>
      <c r="BG112" s="533">
        <v>0</v>
      </c>
      <c r="BH112" s="533">
        <v>0</v>
      </c>
      <c r="BI112" s="525">
        <v>0</v>
      </c>
      <c r="BJ112" s="533"/>
      <c r="BK112" s="535"/>
      <c r="BL112" s="535"/>
      <c r="BM112" s="525"/>
      <c r="BN112" s="535"/>
      <c r="BO112" s="525">
        <v>0</v>
      </c>
      <c r="BP112" s="536">
        <v>200</v>
      </c>
      <c r="BQ112" s="535">
        <v>2083.333333333333</v>
      </c>
      <c r="BR112" s="535">
        <v>0</v>
      </c>
      <c r="BS112" s="537">
        <v>0</v>
      </c>
      <c r="BT112" s="538">
        <v>416.67</v>
      </c>
      <c r="BU112" s="535">
        <v>0</v>
      </c>
      <c r="BV112" s="535">
        <v>0</v>
      </c>
      <c r="BW112" s="535">
        <v>0</v>
      </c>
      <c r="BX112" s="535"/>
      <c r="BY112" s="535">
        <v>0</v>
      </c>
      <c r="BZ112" s="535"/>
      <c r="CA112" s="535"/>
      <c r="CB112" s="535">
        <v>0</v>
      </c>
      <c r="CC112" s="535">
        <v>0</v>
      </c>
      <c r="CD112" s="535">
        <v>0</v>
      </c>
      <c r="CE112" s="535"/>
      <c r="CF112" s="535">
        <v>0</v>
      </c>
      <c r="CG112" s="535"/>
      <c r="CH112" s="535"/>
      <c r="CI112" s="535"/>
      <c r="CJ112" s="535"/>
      <c r="CK112" s="535"/>
      <c r="CL112" s="535"/>
      <c r="CM112" s="535">
        <v>742.8</v>
      </c>
      <c r="CN112" s="535"/>
      <c r="CO112" s="535">
        <v>0</v>
      </c>
      <c r="CP112" s="535"/>
      <c r="CQ112" s="535"/>
      <c r="CR112" s="535"/>
      <c r="CS112" s="535"/>
      <c r="CT112" s="535"/>
      <c r="CU112" s="535"/>
      <c r="CV112" s="535">
        <v>0</v>
      </c>
      <c r="CW112" s="535"/>
      <c r="CX112" s="535"/>
      <c r="CY112" s="535"/>
      <c r="CZ112" s="535"/>
      <c r="DA112" s="535"/>
      <c r="DB112" s="535"/>
      <c r="DC112" s="535"/>
      <c r="DD112" s="535"/>
      <c r="DE112" s="535"/>
      <c r="DF112" s="535"/>
      <c r="DG112" s="535"/>
      <c r="DH112" s="535"/>
      <c r="DI112" s="535"/>
      <c r="DJ112" s="535"/>
      <c r="DK112" s="535"/>
      <c r="DL112" s="535"/>
      <c r="DM112" s="535"/>
      <c r="DN112" s="535"/>
      <c r="DO112" s="535"/>
      <c r="DP112" s="535"/>
      <c r="DQ112" s="535"/>
      <c r="DR112" s="535"/>
      <c r="DS112" s="535"/>
      <c r="DT112" s="535"/>
      <c r="DU112" s="535"/>
      <c r="DV112" s="535"/>
      <c r="DW112" s="535"/>
      <c r="DX112" s="535"/>
      <c r="DY112" s="535"/>
      <c r="DZ112" s="539"/>
      <c r="EA112" s="527"/>
      <c r="EB112" s="535"/>
      <c r="EC112" s="535"/>
      <c r="ED112" s="535"/>
      <c r="EE112" s="535"/>
      <c r="EF112" s="535"/>
      <c r="EG112" s="535"/>
      <c r="EH112" s="535"/>
      <c r="EI112" s="535"/>
      <c r="EJ112" s="535"/>
      <c r="EK112" s="535"/>
      <c r="EL112" s="540">
        <v>3242.8033333333333</v>
      </c>
      <c r="EM112" s="540">
        <v>3242.8033333333333</v>
      </c>
      <c r="EN112" s="541">
        <v>324.27999999999997</v>
      </c>
      <c r="EO112" s="541">
        <v>0</v>
      </c>
      <c r="EP112" s="541">
        <v>44.43</v>
      </c>
      <c r="EQ112" s="541">
        <v>0</v>
      </c>
      <c r="ER112" s="541">
        <v>0</v>
      </c>
      <c r="ES112" s="535">
        <v>0</v>
      </c>
      <c r="ET112" s="527">
        <v>0</v>
      </c>
      <c r="EU112" s="535">
        <v>0</v>
      </c>
      <c r="EV112" s="535">
        <v>0</v>
      </c>
      <c r="EW112" s="535"/>
      <c r="EX112" s="535"/>
      <c r="EY112" s="535"/>
      <c r="EZ112" s="542">
        <v>0</v>
      </c>
      <c r="FA112" s="527">
        <v>32.36</v>
      </c>
      <c r="FB112" s="527">
        <v>0</v>
      </c>
      <c r="FC112" s="542">
        <v>1000</v>
      </c>
      <c r="FD112" s="542"/>
      <c r="FE112" s="542">
        <v>658.34</v>
      </c>
      <c r="FF112" s="542"/>
      <c r="FG112" s="535">
        <v>0</v>
      </c>
      <c r="FH112" s="542">
        <v>0</v>
      </c>
      <c r="FI112" s="535"/>
      <c r="FJ112" s="535"/>
      <c r="FK112" s="525"/>
      <c r="FL112" s="525"/>
      <c r="FM112" s="535"/>
      <c r="FN112" s="535">
        <v>0</v>
      </c>
      <c r="FO112" s="535">
        <v>0</v>
      </c>
      <c r="FP112" s="535"/>
      <c r="FQ112" s="535">
        <v>2059.41</v>
      </c>
      <c r="FR112" s="543">
        <v>1183.3900000000001</v>
      </c>
      <c r="FS112">
        <v>1183.3900000000001</v>
      </c>
      <c r="FT112" s="543"/>
      <c r="FU112" s="544">
        <v>1183.3900000000001</v>
      </c>
      <c r="FV112" s="544">
        <v>804.79</v>
      </c>
      <c r="FW112" s="544">
        <v>0</v>
      </c>
      <c r="FX112" s="546">
        <v>291.85000000000002</v>
      </c>
      <c r="FY112" s="535">
        <v>0</v>
      </c>
      <c r="GB112" s="2015">
        <f t="shared" si="8"/>
        <v>3.333333333102928E-3</v>
      </c>
      <c r="GC112" s="2015">
        <v>3242.8</v>
      </c>
      <c r="GE112" s="2015">
        <f t="shared" si="9"/>
        <v>3242.8</v>
      </c>
    </row>
    <row r="113" spans="1:187">
      <c r="A113" s="504"/>
      <c r="B113" s="505">
        <v>35</v>
      </c>
      <c r="C113" s="504" t="s">
        <v>593</v>
      </c>
      <c r="D113" s="563" t="s">
        <v>3</v>
      </c>
      <c r="E113" s="564" t="s">
        <v>164</v>
      </c>
      <c r="F113" s="524" t="s">
        <v>165</v>
      </c>
      <c r="G113" s="565">
        <v>36099</v>
      </c>
      <c r="H113" s="524" t="s">
        <v>488</v>
      </c>
      <c r="I113" s="524" t="s">
        <v>454</v>
      </c>
      <c r="J113" s="566" t="s">
        <v>455</v>
      </c>
      <c r="K113" s="567" t="s">
        <v>456</v>
      </c>
      <c r="L113" s="567">
        <v>100002</v>
      </c>
      <c r="M113" s="532" t="s">
        <v>457</v>
      </c>
      <c r="N113" s="554">
        <v>0</v>
      </c>
      <c r="O113" s="524" t="s">
        <v>458</v>
      </c>
      <c r="P113" s="524" t="s">
        <v>459</v>
      </c>
      <c r="Q113" s="555">
        <v>0</v>
      </c>
      <c r="R113" s="524" t="s">
        <v>489</v>
      </c>
      <c r="S113" s="556" t="s">
        <v>488</v>
      </c>
      <c r="T113" s="514" t="s">
        <v>461</v>
      </c>
      <c r="U113" s="514" t="s">
        <v>276</v>
      </c>
      <c r="V113" s="557" t="s">
        <v>553</v>
      </c>
      <c r="W113" s="557"/>
      <c r="X113" s="518" t="s">
        <v>25</v>
      </c>
      <c r="Y113" s="547" t="s">
        <v>163</v>
      </c>
      <c r="Z113" s="512"/>
      <c r="AA113" s="532"/>
      <c r="AB113" s="475">
        <v>44483</v>
      </c>
      <c r="AC113" s="558"/>
      <c r="AD113" s="559"/>
      <c r="AE113" s="523" t="s">
        <v>496</v>
      </c>
      <c r="AF113" s="524" t="s">
        <v>559</v>
      </c>
      <c r="AG113" s="525"/>
      <c r="AH113" s="526"/>
      <c r="AI113" s="526"/>
      <c r="AJ113" s="526"/>
      <c r="AK113" s="527"/>
      <c r="AL113" s="525"/>
      <c r="AM113" s="527"/>
      <c r="AN113" s="527"/>
      <c r="AO113" s="560" t="s">
        <v>466</v>
      </c>
      <c r="AP113" s="527" t="s">
        <v>595</v>
      </c>
      <c r="AQ113" s="561" t="s">
        <v>467</v>
      </c>
      <c r="AR113" s="562">
        <v>2000</v>
      </c>
      <c r="AS113" s="532">
        <v>30</v>
      </c>
      <c r="AT113" s="533"/>
      <c r="AU113" s="533">
        <v>0</v>
      </c>
      <c r="AV113" s="532"/>
      <c r="AW113" s="532"/>
      <c r="AX113" s="532"/>
      <c r="AY113" s="532"/>
      <c r="AZ113" s="532"/>
      <c r="BA113" s="534"/>
      <c r="BB113" s="533"/>
      <c r="BC113" s="533"/>
      <c r="BD113" s="533"/>
      <c r="BE113" s="533"/>
      <c r="BF113" s="534"/>
      <c r="BG113" s="533">
        <v>0</v>
      </c>
      <c r="BH113" s="533">
        <v>0</v>
      </c>
      <c r="BI113" s="525">
        <v>0</v>
      </c>
      <c r="BJ113" s="533"/>
      <c r="BK113" s="535"/>
      <c r="BL113" s="535"/>
      <c r="BM113" s="525"/>
      <c r="BN113" s="535"/>
      <c r="BO113" s="525">
        <v>5.3500000000000005</v>
      </c>
      <c r="BP113" s="536">
        <v>240</v>
      </c>
      <c r="BQ113" s="535">
        <v>2000.0000000000002</v>
      </c>
      <c r="BR113" s="535">
        <v>0</v>
      </c>
      <c r="BS113" s="537">
        <v>0</v>
      </c>
      <c r="BT113" s="538">
        <v>0</v>
      </c>
      <c r="BU113" s="535">
        <v>0</v>
      </c>
      <c r="BV113" s="535">
        <v>0</v>
      </c>
      <c r="BW113" s="535">
        <v>0</v>
      </c>
      <c r="BX113" s="535"/>
      <c r="BY113" s="535">
        <v>0</v>
      </c>
      <c r="BZ113" s="535"/>
      <c r="CA113" s="535"/>
      <c r="CB113" s="535">
        <v>0</v>
      </c>
      <c r="CC113" s="535">
        <v>0</v>
      </c>
      <c r="CD113" s="535">
        <v>0</v>
      </c>
      <c r="CE113" s="535"/>
      <c r="CF113" s="535">
        <v>0</v>
      </c>
      <c r="CG113" s="535"/>
      <c r="CH113" s="535"/>
      <c r="CI113" s="535"/>
      <c r="CJ113" s="535"/>
      <c r="CK113" s="535"/>
      <c r="CL113" s="535"/>
      <c r="CM113" s="535">
        <v>928.5</v>
      </c>
      <c r="CN113" s="535"/>
      <c r="CO113" s="535">
        <v>0</v>
      </c>
      <c r="CP113" s="535"/>
      <c r="CQ113" s="535"/>
      <c r="CR113" s="535"/>
      <c r="CS113" s="535"/>
      <c r="CT113" s="535"/>
      <c r="CU113" s="535"/>
      <c r="CV113" s="535">
        <v>0</v>
      </c>
      <c r="CW113" s="535"/>
      <c r="CX113" s="535"/>
      <c r="CY113" s="535"/>
      <c r="CZ113" s="535"/>
      <c r="DA113" s="535"/>
      <c r="DB113" s="535"/>
      <c r="DC113" s="535"/>
      <c r="DD113" s="535"/>
      <c r="DE113" s="535"/>
      <c r="DF113" s="535"/>
      <c r="DG113" s="535"/>
      <c r="DH113" s="535"/>
      <c r="DI113" s="535"/>
      <c r="DJ113" s="535"/>
      <c r="DK113" s="535"/>
      <c r="DL113" s="535"/>
      <c r="DM113" s="535"/>
      <c r="DN113" s="535"/>
      <c r="DO113" s="535"/>
      <c r="DP113" s="535"/>
      <c r="DQ113" s="535"/>
      <c r="DR113" s="535"/>
      <c r="DS113" s="535"/>
      <c r="DT113" s="535"/>
      <c r="DU113" s="535"/>
      <c r="DV113" s="535"/>
      <c r="DW113" s="535"/>
      <c r="DX113" s="535"/>
      <c r="DY113" s="535"/>
      <c r="DZ113" s="539"/>
      <c r="EA113" s="527"/>
      <c r="EB113" s="535"/>
      <c r="EC113" s="535"/>
      <c r="ED113" s="535"/>
      <c r="EE113" s="535"/>
      <c r="EF113" s="535"/>
      <c r="EG113" s="535"/>
      <c r="EH113" s="535"/>
      <c r="EI113" s="535"/>
      <c r="EJ113" s="535"/>
      <c r="EK113" s="535"/>
      <c r="EL113" s="540">
        <v>2883.92</v>
      </c>
      <c r="EM113" s="540">
        <v>2928.5</v>
      </c>
      <c r="EN113" s="541">
        <v>288.39</v>
      </c>
      <c r="EO113" s="541">
        <v>0</v>
      </c>
      <c r="EP113" s="541">
        <v>39.51</v>
      </c>
      <c r="EQ113" s="541">
        <v>0</v>
      </c>
      <c r="ER113" s="541">
        <v>0</v>
      </c>
      <c r="ES113" s="535">
        <v>0</v>
      </c>
      <c r="ET113" s="527">
        <v>0</v>
      </c>
      <c r="EU113" s="535">
        <v>44.58</v>
      </c>
      <c r="EV113" s="535">
        <v>0</v>
      </c>
      <c r="EW113" s="535"/>
      <c r="EX113" s="535"/>
      <c r="EY113" s="535"/>
      <c r="EZ113" s="542">
        <v>62</v>
      </c>
      <c r="FA113" s="527">
        <v>10.87</v>
      </c>
      <c r="FB113" s="527">
        <v>0</v>
      </c>
      <c r="FC113" s="542">
        <v>800</v>
      </c>
      <c r="FD113" s="542"/>
      <c r="FE113" s="542">
        <v>822.93</v>
      </c>
      <c r="FF113" s="542"/>
      <c r="FG113" s="535">
        <v>0</v>
      </c>
      <c r="FH113" s="542">
        <v>0</v>
      </c>
      <c r="FI113" s="535"/>
      <c r="FJ113" s="535"/>
      <c r="FK113" s="525"/>
      <c r="FL113" s="525"/>
      <c r="FM113" s="535"/>
      <c r="FN113" s="535">
        <v>0</v>
      </c>
      <c r="FO113" s="535">
        <v>0</v>
      </c>
      <c r="FP113" s="535"/>
      <c r="FQ113" s="535">
        <v>2068.2800000000002</v>
      </c>
      <c r="FR113" s="543">
        <v>860.22</v>
      </c>
      <c r="FS113">
        <v>860.22</v>
      </c>
      <c r="FT113" s="543"/>
      <c r="FU113" s="544">
        <v>860.22</v>
      </c>
      <c r="FV113" s="544">
        <v>886.23</v>
      </c>
      <c r="FW113" s="544">
        <v>0</v>
      </c>
      <c r="FX113" s="546">
        <v>259.55</v>
      </c>
      <c r="FY113" s="535">
        <v>0</v>
      </c>
      <c r="GB113" s="2015">
        <f t="shared" si="8"/>
        <v>0</v>
      </c>
      <c r="GC113" s="2015">
        <v>2883.92</v>
      </c>
      <c r="GE113" s="2015">
        <f t="shared" si="9"/>
        <v>2883.92</v>
      </c>
    </row>
    <row r="114" spans="1:187">
      <c r="A114" s="504"/>
      <c r="B114" s="505">
        <v>36</v>
      </c>
      <c r="C114" s="504" t="s">
        <v>593</v>
      </c>
      <c r="D114" s="563" t="s">
        <v>3</v>
      </c>
      <c r="E114" s="564" t="s">
        <v>143</v>
      </c>
      <c r="F114" s="524" t="s">
        <v>144</v>
      </c>
      <c r="G114" s="565">
        <v>34320</v>
      </c>
      <c r="H114" s="524" t="s">
        <v>469</v>
      </c>
      <c r="I114" s="524" t="s">
        <v>454</v>
      </c>
      <c r="J114" s="566" t="s">
        <v>455</v>
      </c>
      <c r="K114" s="567" t="s">
        <v>456</v>
      </c>
      <c r="L114" s="567">
        <v>100001</v>
      </c>
      <c r="M114" s="532" t="s">
        <v>470</v>
      </c>
      <c r="N114" s="554">
        <v>1</v>
      </c>
      <c r="O114" s="524" t="s">
        <v>471</v>
      </c>
      <c r="P114" s="524" t="s">
        <v>472</v>
      </c>
      <c r="Q114" s="555">
        <v>1</v>
      </c>
      <c r="R114" s="524" t="s">
        <v>473</v>
      </c>
      <c r="S114" s="556" t="s">
        <v>474</v>
      </c>
      <c r="T114" s="514" t="s">
        <v>461</v>
      </c>
      <c r="U114" s="514" t="s">
        <v>269</v>
      </c>
      <c r="V114" s="557" t="s">
        <v>553</v>
      </c>
      <c r="W114" s="557"/>
      <c r="X114" s="518" t="s">
        <v>25</v>
      </c>
      <c r="Y114" s="519" t="s">
        <v>147</v>
      </c>
      <c r="Z114" s="512"/>
      <c r="AA114" s="532"/>
      <c r="AB114" s="475">
        <v>44483</v>
      </c>
      <c r="AC114" s="558"/>
      <c r="AD114" s="559"/>
      <c r="AE114" s="523" t="s">
        <v>533</v>
      </c>
      <c r="AF114" s="524" t="s">
        <v>560</v>
      </c>
      <c r="AG114" s="525"/>
      <c r="AH114" s="526"/>
      <c r="AI114" s="526"/>
      <c r="AJ114" s="526"/>
      <c r="AK114" s="527"/>
      <c r="AL114" s="525"/>
      <c r="AM114" s="527"/>
      <c r="AN114" s="527"/>
      <c r="AO114" s="560" t="s">
        <v>466</v>
      </c>
      <c r="AP114" s="527" t="s">
        <v>594</v>
      </c>
      <c r="AQ114" s="561" t="s">
        <v>467</v>
      </c>
      <c r="AR114" s="562">
        <v>2500</v>
      </c>
      <c r="AS114" s="532">
        <v>30</v>
      </c>
      <c r="AT114" s="533"/>
      <c r="AU114" s="533">
        <v>0</v>
      </c>
      <c r="AV114" s="532"/>
      <c r="AW114" s="532"/>
      <c r="AX114" s="532"/>
      <c r="AY114" s="532"/>
      <c r="AZ114" s="532"/>
      <c r="BA114" s="534"/>
      <c r="BB114" s="533"/>
      <c r="BC114" s="533"/>
      <c r="BD114" s="533"/>
      <c r="BE114" s="533"/>
      <c r="BF114" s="534"/>
      <c r="BG114" s="533">
        <v>0</v>
      </c>
      <c r="BH114" s="533">
        <v>0</v>
      </c>
      <c r="BI114" s="525">
        <v>0</v>
      </c>
      <c r="BJ114" s="533"/>
      <c r="BK114" s="535"/>
      <c r="BL114" s="535"/>
      <c r="BM114" s="525"/>
      <c r="BN114" s="535"/>
      <c r="BO114" s="525">
        <v>6.9499999999999993</v>
      </c>
      <c r="BP114" s="536">
        <v>240</v>
      </c>
      <c r="BQ114" s="535">
        <v>2500</v>
      </c>
      <c r="BR114" s="535">
        <v>0</v>
      </c>
      <c r="BS114" s="537">
        <v>0</v>
      </c>
      <c r="BT114" s="538">
        <v>0</v>
      </c>
      <c r="BU114" s="535">
        <v>0</v>
      </c>
      <c r="BV114" s="535">
        <v>0</v>
      </c>
      <c r="BW114" s="535">
        <v>0</v>
      </c>
      <c r="BX114" s="535"/>
      <c r="BY114" s="535">
        <v>0</v>
      </c>
      <c r="BZ114" s="535"/>
      <c r="CA114" s="535"/>
      <c r="CB114" s="535">
        <v>0</v>
      </c>
      <c r="CC114" s="535">
        <v>0</v>
      </c>
      <c r="CD114" s="535">
        <v>0</v>
      </c>
      <c r="CE114" s="535"/>
      <c r="CF114" s="535">
        <v>0</v>
      </c>
      <c r="CG114" s="535"/>
      <c r="CH114" s="535"/>
      <c r="CI114" s="535"/>
      <c r="CJ114" s="535"/>
      <c r="CK114" s="535"/>
      <c r="CL114" s="535"/>
      <c r="CM114" s="535">
        <v>742.8</v>
      </c>
      <c r="CN114" s="535"/>
      <c r="CO114" s="535">
        <v>0</v>
      </c>
      <c r="CP114" s="535"/>
      <c r="CQ114" s="535"/>
      <c r="CR114" s="535"/>
      <c r="CS114" s="535"/>
      <c r="CT114" s="535"/>
      <c r="CU114" s="535"/>
      <c r="CV114" s="535">
        <v>0</v>
      </c>
      <c r="CW114" s="535"/>
      <c r="CX114" s="535"/>
      <c r="CY114" s="535"/>
      <c r="CZ114" s="535"/>
      <c r="DA114" s="535"/>
      <c r="DB114" s="535"/>
      <c r="DC114" s="535"/>
      <c r="DD114" s="535"/>
      <c r="DE114" s="535"/>
      <c r="DF114" s="535"/>
      <c r="DG114" s="535"/>
      <c r="DH114" s="535"/>
      <c r="DI114" s="535"/>
      <c r="DJ114" s="535"/>
      <c r="DK114" s="535"/>
      <c r="DL114" s="535"/>
      <c r="DM114" s="535"/>
      <c r="DN114" s="535"/>
      <c r="DO114" s="535"/>
      <c r="DP114" s="535"/>
      <c r="DQ114" s="535"/>
      <c r="DR114" s="535"/>
      <c r="DS114" s="535"/>
      <c r="DT114" s="535"/>
      <c r="DU114" s="535"/>
      <c r="DV114" s="535"/>
      <c r="DW114" s="535"/>
      <c r="DX114" s="535"/>
      <c r="DY114" s="535"/>
      <c r="DZ114" s="539"/>
      <c r="EA114" s="527"/>
      <c r="EB114" s="535"/>
      <c r="EC114" s="535"/>
      <c r="ED114" s="535"/>
      <c r="EE114" s="535"/>
      <c r="EF114" s="535"/>
      <c r="EG114" s="535"/>
      <c r="EH114" s="535"/>
      <c r="EI114" s="535"/>
      <c r="EJ114" s="535"/>
      <c r="EK114" s="535"/>
      <c r="EL114" s="540">
        <v>3170.4</v>
      </c>
      <c r="EM114" s="540">
        <v>3242.8</v>
      </c>
      <c r="EN114" s="541">
        <v>317.04000000000002</v>
      </c>
      <c r="EO114" s="541">
        <v>0</v>
      </c>
      <c r="EP114" s="541">
        <v>43.43</v>
      </c>
      <c r="EQ114" s="541">
        <v>0</v>
      </c>
      <c r="ER114" s="541">
        <v>0</v>
      </c>
      <c r="ES114" s="535">
        <v>0</v>
      </c>
      <c r="ET114" s="527">
        <v>0</v>
      </c>
      <c r="EU114" s="535">
        <v>72.400000000000006</v>
      </c>
      <c r="EV114" s="535">
        <v>0</v>
      </c>
      <c r="EW114" s="535"/>
      <c r="EX114" s="535"/>
      <c r="EY114" s="535"/>
      <c r="EZ114" s="542">
        <v>0</v>
      </c>
      <c r="FA114" s="527">
        <v>32.36</v>
      </c>
      <c r="FB114" s="527">
        <v>0</v>
      </c>
      <c r="FC114" s="542">
        <v>1000</v>
      </c>
      <c r="FD114" s="542"/>
      <c r="FE114" s="542">
        <v>658.34</v>
      </c>
      <c r="FF114" s="542"/>
      <c r="FG114" s="535">
        <v>0</v>
      </c>
      <c r="FH114" s="542">
        <v>0</v>
      </c>
      <c r="FI114" s="535"/>
      <c r="FJ114" s="535"/>
      <c r="FK114" s="525"/>
      <c r="FL114" s="525"/>
      <c r="FM114" s="535"/>
      <c r="FN114" s="535">
        <v>0</v>
      </c>
      <c r="FO114" s="535">
        <v>0</v>
      </c>
      <c r="FP114" s="535"/>
      <c r="FQ114" s="535">
        <v>2123.5700000000002</v>
      </c>
      <c r="FR114" s="543">
        <v>1119.23</v>
      </c>
      <c r="FS114">
        <v>1119.23</v>
      </c>
      <c r="FT114" s="543"/>
      <c r="FU114" s="544">
        <v>1119.23</v>
      </c>
      <c r="FV114" s="544">
        <v>828.19</v>
      </c>
      <c r="FW114" s="544">
        <v>0</v>
      </c>
      <c r="FX114" s="546">
        <v>285.33999999999997</v>
      </c>
      <c r="FY114" s="535">
        <v>0</v>
      </c>
      <c r="GB114" s="2015">
        <f t="shared" si="8"/>
        <v>0</v>
      </c>
      <c r="GC114" s="2015">
        <v>3170.4</v>
      </c>
      <c r="GE114" s="2015">
        <f t="shared" si="9"/>
        <v>3170.4</v>
      </c>
    </row>
    <row r="115" spans="1:187">
      <c r="A115" s="504"/>
      <c r="B115" s="505">
        <v>37</v>
      </c>
      <c r="C115" s="504" t="s">
        <v>593</v>
      </c>
      <c r="D115" s="563" t="s">
        <v>3</v>
      </c>
      <c r="E115" s="564" t="s">
        <v>121</v>
      </c>
      <c r="F115" s="524" t="s">
        <v>122</v>
      </c>
      <c r="G115" s="565">
        <v>33835</v>
      </c>
      <c r="H115" s="524" t="s">
        <v>484</v>
      </c>
      <c r="I115" s="524" t="s">
        <v>454</v>
      </c>
      <c r="J115" s="566" t="s">
        <v>455</v>
      </c>
      <c r="K115" s="567" t="s">
        <v>456</v>
      </c>
      <c r="L115" s="567">
        <v>100002</v>
      </c>
      <c r="M115" s="532" t="s">
        <v>457</v>
      </c>
      <c r="N115" s="554">
        <v>1</v>
      </c>
      <c r="O115" s="524" t="s">
        <v>458</v>
      </c>
      <c r="P115" s="524" t="s">
        <v>459</v>
      </c>
      <c r="Q115" s="555">
        <v>0</v>
      </c>
      <c r="R115" s="524" t="s">
        <v>485</v>
      </c>
      <c r="S115" s="556" t="s">
        <v>486</v>
      </c>
      <c r="T115" s="514" t="s">
        <v>461</v>
      </c>
      <c r="U115" s="514" t="s">
        <v>263</v>
      </c>
      <c r="V115" s="557" t="s">
        <v>553</v>
      </c>
      <c r="W115" s="557"/>
      <c r="X115" s="518" t="s">
        <v>25</v>
      </c>
      <c r="Y115" s="547" t="s">
        <v>123</v>
      </c>
      <c r="Z115" s="512"/>
      <c r="AA115" s="532"/>
      <c r="AB115" s="475">
        <v>44539</v>
      </c>
      <c r="AC115" s="558"/>
      <c r="AD115" s="559"/>
      <c r="AE115" s="523" t="s">
        <v>481</v>
      </c>
      <c r="AF115" s="524" t="s">
        <v>561</v>
      </c>
      <c r="AG115" s="525"/>
      <c r="AH115" s="526"/>
      <c r="AI115" s="526"/>
      <c r="AJ115" s="526"/>
      <c r="AK115" s="527"/>
      <c r="AL115" s="525"/>
      <c r="AM115" s="527"/>
      <c r="AN115" s="527"/>
      <c r="AO115" s="560" t="s">
        <v>466</v>
      </c>
      <c r="AP115" s="527" t="s">
        <v>594</v>
      </c>
      <c r="AQ115" s="561" t="s">
        <v>466</v>
      </c>
      <c r="AR115" s="562">
        <v>2200</v>
      </c>
      <c r="AS115" s="532">
        <v>30</v>
      </c>
      <c r="AT115" s="533"/>
      <c r="AU115" s="533">
        <v>0</v>
      </c>
      <c r="AV115" s="532"/>
      <c r="AW115" s="532"/>
      <c r="AX115" s="532"/>
      <c r="AY115" s="532"/>
      <c r="AZ115" s="532"/>
      <c r="BA115" s="534"/>
      <c r="BB115" s="533"/>
      <c r="BC115" s="533"/>
      <c r="BD115" s="533"/>
      <c r="BE115" s="533"/>
      <c r="BF115" s="534"/>
      <c r="BG115" s="533">
        <v>0</v>
      </c>
      <c r="BH115" s="533">
        <v>0</v>
      </c>
      <c r="BI115" s="525">
        <v>0</v>
      </c>
      <c r="BJ115" s="533"/>
      <c r="BK115" s="535"/>
      <c r="BL115" s="535"/>
      <c r="BM115" s="525"/>
      <c r="BN115" s="535"/>
      <c r="BO115" s="525">
        <v>5.9666666666666668</v>
      </c>
      <c r="BP115" s="536">
        <v>240</v>
      </c>
      <c r="BQ115" s="535">
        <v>2200</v>
      </c>
      <c r="BR115" s="535">
        <v>113</v>
      </c>
      <c r="BS115" s="537">
        <v>0</v>
      </c>
      <c r="BT115" s="538">
        <v>0</v>
      </c>
      <c r="BU115" s="535">
        <v>0</v>
      </c>
      <c r="BV115" s="535">
        <v>0</v>
      </c>
      <c r="BW115" s="535">
        <v>0</v>
      </c>
      <c r="BX115" s="535"/>
      <c r="BY115" s="535">
        <v>0</v>
      </c>
      <c r="BZ115" s="535"/>
      <c r="CA115" s="535"/>
      <c r="CB115" s="535">
        <v>0</v>
      </c>
      <c r="CC115" s="535">
        <v>0</v>
      </c>
      <c r="CD115" s="535">
        <v>0</v>
      </c>
      <c r="CE115" s="535"/>
      <c r="CF115" s="535">
        <v>0</v>
      </c>
      <c r="CG115" s="535"/>
      <c r="CH115" s="535"/>
      <c r="CI115" s="535"/>
      <c r="CJ115" s="535"/>
      <c r="CK115" s="535"/>
      <c r="CL115" s="535"/>
      <c r="CM115" s="535">
        <v>742.8</v>
      </c>
      <c r="CN115" s="535"/>
      <c r="CO115" s="535">
        <v>0</v>
      </c>
      <c r="CP115" s="535"/>
      <c r="CQ115" s="535"/>
      <c r="CR115" s="535"/>
      <c r="CS115" s="535"/>
      <c r="CT115" s="535"/>
      <c r="CU115" s="535"/>
      <c r="CV115" s="535">
        <v>0</v>
      </c>
      <c r="CW115" s="535"/>
      <c r="CX115" s="535"/>
      <c r="CY115" s="535"/>
      <c r="CZ115" s="535"/>
      <c r="DA115" s="535"/>
      <c r="DB115" s="535"/>
      <c r="DC115" s="535"/>
      <c r="DD115" s="535"/>
      <c r="DE115" s="535"/>
      <c r="DF115" s="535"/>
      <c r="DG115" s="535"/>
      <c r="DH115" s="535"/>
      <c r="DI115" s="535"/>
      <c r="DJ115" s="535"/>
      <c r="DK115" s="535"/>
      <c r="DL115" s="535"/>
      <c r="DM115" s="535"/>
      <c r="DN115" s="535"/>
      <c r="DO115" s="535"/>
      <c r="DP115" s="535"/>
      <c r="DQ115" s="535"/>
      <c r="DR115" s="535"/>
      <c r="DS115" s="535"/>
      <c r="DT115" s="535"/>
      <c r="DU115" s="535"/>
      <c r="DV115" s="535"/>
      <c r="DW115" s="535"/>
      <c r="DX115" s="535"/>
      <c r="DY115" s="535"/>
      <c r="DZ115" s="539"/>
      <c r="EA115" s="527"/>
      <c r="EB115" s="535"/>
      <c r="EC115" s="535"/>
      <c r="ED115" s="535"/>
      <c r="EE115" s="535"/>
      <c r="EF115" s="535"/>
      <c r="EG115" s="535"/>
      <c r="EH115" s="535"/>
      <c r="EI115" s="535"/>
      <c r="EJ115" s="535"/>
      <c r="EK115" s="535"/>
      <c r="EL115" s="540">
        <v>3001.11</v>
      </c>
      <c r="EM115" s="540">
        <v>3055.8</v>
      </c>
      <c r="EN115" s="541">
        <v>300.11</v>
      </c>
      <c r="EO115" s="541">
        <v>0</v>
      </c>
      <c r="EP115" s="541">
        <v>41.12</v>
      </c>
      <c r="EQ115" s="541">
        <v>0</v>
      </c>
      <c r="ER115" s="541">
        <v>0</v>
      </c>
      <c r="ES115" s="535">
        <v>0</v>
      </c>
      <c r="ET115" s="527">
        <v>0</v>
      </c>
      <c r="EU115" s="535">
        <v>54.69</v>
      </c>
      <c r="EV115" s="535">
        <v>0</v>
      </c>
      <c r="EW115" s="535"/>
      <c r="EX115" s="535"/>
      <c r="EY115" s="535"/>
      <c r="EZ115" s="542">
        <v>115.71</v>
      </c>
      <c r="FA115" s="527">
        <v>0</v>
      </c>
      <c r="FB115" s="527">
        <v>0</v>
      </c>
      <c r="FC115" s="542">
        <v>925.2</v>
      </c>
      <c r="FD115" s="542"/>
      <c r="FE115" s="542">
        <v>658.34</v>
      </c>
      <c r="FF115" s="542"/>
      <c r="FG115" s="535">
        <v>125</v>
      </c>
      <c r="FH115" s="542">
        <v>0</v>
      </c>
      <c r="FI115" s="535"/>
      <c r="FJ115" s="535"/>
      <c r="FK115" s="525"/>
      <c r="FL115" s="525"/>
      <c r="FM115" s="535"/>
      <c r="FN115" s="535">
        <v>0</v>
      </c>
      <c r="FO115" s="535">
        <v>0</v>
      </c>
      <c r="FP115" s="535"/>
      <c r="FQ115" s="535">
        <v>2220.17</v>
      </c>
      <c r="FR115" s="543">
        <v>835.63</v>
      </c>
      <c r="FS115">
        <v>835.63</v>
      </c>
      <c r="FT115" s="543"/>
      <c r="FU115" s="544">
        <v>835.63</v>
      </c>
      <c r="FV115" s="544">
        <v>950.52</v>
      </c>
      <c r="FW115" s="544">
        <v>0</v>
      </c>
      <c r="FX115" s="546">
        <v>270.10000000000002</v>
      </c>
      <c r="FY115" s="535">
        <v>0</v>
      </c>
      <c r="GB115" s="2015">
        <f t="shared" si="8"/>
        <v>0</v>
      </c>
      <c r="GC115" s="2015">
        <v>3001.11</v>
      </c>
      <c r="GE115" s="2015">
        <f t="shared" si="9"/>
        <v>3001.11</v>
      </c>
    </row>
    <row r="116" spans="1:187">
      <c r="A116" s="504"/>
      <c r="B116" s="505">
        <v>38</v>
      </c>
      <c r="C116" s="504" t="s">
        <v>593</v>
      </c>
      <c r="D116" s="563" t="s">
        <v>3</v>
      </c>
      <c r="E116" s="564" t="s">
        <v>104</v>
      </c>
      <c r="F116" s="524" t="s">
        <v>105</v>
      </c>
      <c r="G116" s="565">
        <v>32719</v>
      </c>
      <c r="H116" s="524" t="s">
        <v>453</v>
      </c>
      <c r="I116" s="524" t="s">
        <v>454</v>
      </c>
      <c r="J116" s="566" t="s">
        <v>455</v>
      </c>
      <c r="K116" s="567" t="s">
        <v>456</v>
      </c>
      <c r="L116" s="567">
        <v>100002</v>
      </c>
      <c r="M116" s="532" t="s">
        <v>457</v>
      </c>
      <c r="N116" s="554">
        <v>1</v>
      </c>
      <c r="O116" s="524" t="s">
        <v>458</v>
      </c>
      <c r="P116" s="524" t="s">
        <v>459</v>
      </c>
      <c r="Q116" s="555">
        <v>1</v>
      </c>
      <c r="R116" s="524" t="s">
        <v>460</v>
      </c>
      <c r="S116" s="556" t="s">
        <v>453</v>
      </c>
      <c r="T116" s="514" t="s">
        <v>461</v>
      </c>
      <c r="U116" s="514" t="s">
        <v>257</v>
      </c>
      <c r="V116" s="557" t="s">
        <v>553</v>
      </c>
      <c r="W116" s="557"/>
      <c r="X116" s="518" t="s">
        <v>25</v>
      </c>
      <c r="Y116" s="547" t="s">
        <v>106</v>
      </c>
      <c r="Z116" s="512"/>
      <c r="AA116" s="532"/>
      <c r="AB116" s="475">
        <v>44600</v>
      </c>
      <c r="AC116" s="558"/>
      <c r="AD116" s="559"/>
      <c r="AE116" s="523" t="s">
        <v>533</v>
      </c>
      <c r="AF116" s="524" t="s">
        <v>562</v>
      </c>
      <c r="AG116" s="525"/>
      <c r="AH116" s="526"/>
      <c r="AI116" s="526"/>
      <c r="AJ116" s="526"/>
      <c r="AK116" s="527"/>
      <c r="AL116" s="525"/>
      <c r="AM116" s="527"/>
      <c r="AN116" s="527"/>
      <c r="AO116" s="560"/>
      <c r="AP116" s="527" t="s">
        <v>595</v>
      </c>
      <c r="AQ116" s="561" t="s">
        <v>466</v>
      </c>
      <c r="AR116" s="562">
        <v>2500</v>
      </c>
      <c r="AS116" s="532">
        <v>25</v>
      </c>
      <c r="AT116" s="533"/>
      <c r="AU116" s="533">
        <v>5</v>
      </c>
      <c r="AV116" s="532"/>
      <c r="AW116" s="532"/>
      <c r="AX116" s="532"/>
      <c r="AY116" s="532"/>
      <c r="AZ116" s="532"/>
      <c r="BA116" s="534"/>
      <c r="BB116" s="533"/>
      <c r="BC116" s="533"/>
      <c r="BD116" s="533"/>
      <c r="BE116" s="533"/>
      <c r="BF116" s="534"/>
      <c r="BG116" s="533">
        <v>0</v>
      </c>
      <c r="BH116" s="533">
        <v>0</v>
      </c>
      <c r="BI116" s="525">
        <v>0</v>
      </c>
      <c r="BJ116" s="533"/>
      <c r="BK116" s="535"/>
      <c r="BL116" s="535"/>
      <c r="BM116" s="525"/>
      <c r="BN116" s="535"/>
      <c r="BO116" s="525">
        <v>0</v>
      </c>
      <c r="BP116" s="536">
        <v>200</v>
      </c>
      <c r="BQ116" s="535">
        <v>2083.333333333333</v>
      </c>
      <c r="BR116" s="535">
        <v>113</v>
      </c>
      <c r="BS116" s="537">
        <v>0</v>
      </c>
      <c r="BT116" s="538">
        <v>482.53</v>
      </c>
      <c r="BU116" s="535">
        <v>0</v>
      </c>
      <c r="BV116" s="535">
        <v>0</v>
      </c>
      <c r="BW116" s="535">
        <v>0</v>
      </c>
      <c r="BX116" s="535"/>
      <c r="BY116" s="535">
        <v>0</v>
      </c>
      <c r="BZ116" s="535"/>
      <c r="CA116" s="535"/>
      <c r="CB116" s="535">
        <v>0</v>
      </c>
      <c r="CC116" s="535">
        <v>0</v>
      </c>
      <c r="CD116" s="535">
        <v>0</v>
      </c>
      <c r="CE116" s="535"/>
      <c r="CF116" s="535">
        <v>0</v>
      </c>
      <c r="CG116" s="535"/>
      <c r="CH116" s="535"/>
      <c r="CI116" s="535"/>
      <c r="CJ116" s="535"/>
      <c r="CK116" s="535"/>
      <c r="CL116" s="535"/>
      <c r="CM116" s="535">
        <v>1114.2</v>
      </c>
      <c r="CN116" s="535"/>
      <c r="CO116" s="535">
        <v>0</v>
      </c>
      <c r="CP116" s="535"/>
      <c r="CQ116" s="535"/>
      <c r="CR116" s="535"/>
      <c r="CS116" s="535"/>
      <c r="CT116" s="535"/>
      <c r="CU116" s="535"/>
      <c r="CV116" s="535">
        <v>0</v>
      </c>
      <c r="CW116" s="535"/>
      <c r="CX116" s="535"/>
      <c r="CY116" s="535"/>
      <c r="CZ116" s="535"/>
      <c r="DA116" s="535"/>
      <c r="DB116" s="535"/>
      <c r="DC116" s="535"/>
      <c r="DD116" s="535"/>
      <c r="DE116" s="535"/>
      <c r="DF116" s="535"/>
      <c r="DG116" s="535"/>
      <c r="DH116" s="535"/>
      <c r="DI116" s="535"/>
      <c r="DJ116" s="535"/>
      <c r="DK116" s="535"/>
      <c r="DL116" s="535"/>
      <c r="DM116" s="535"/>
      <c r="DN116" s="535"/>
      <c r="DO116" s="535"/>
      <c r="DP116" s="535"/>
      <c r="DQ116" s="535"/>
      <c r="DR116" s="535"/>
      <c r="DS116" s="535"/>
      <c r="DT116" s="535"/>
      <c r="DU116" s="535"/>
      <c r="DV116" s="535"/>
      <c r="DW116" s="535"/>
      <c r="DX116" s="535"/>
      <c r="DY116" s="535"/>
      <c r="DZ116" s="539"/>
      <c r="EA116" s="527"/>
      <c r="EB116" s="535"/>
      <c r="EC116" s="535"/>
      <c r="ED116" s="535"/>
      <c r="EE116" s="535"/>
      <c r="EF116" s="535"/>
      <c r="EG116" s="535"/>
      <c r="EH116" s="535"/>
      <c r="EI116" s="535"/>
      <c r="EJ116" s="535"/>
      <c r="EK116" s="535"/>
      <c r="EL116" s="540">
        <v>3793.0633333333326</v>
      </c>
      <c r="EM116" s="540">
        <v>3793.0633333333326</v>
      </c>
      <c r="EN116" s="541">
        <v>379.31</v>
      </c>
      <c r="EO116" s="541">
        <v>0</v>
      </c>
      <c r="EP116" s="541">
        <v>51.96</v>
      </c>
      <c r="EQ116" s="541">
        <v>0</v>
      </c>
      <c r="ER116" s="541">
        <v>0</v>
      </c>
      <c r="ES116" s="535">
        <v>0</v>
      </c>
      <c r="ET116" s="527">
        <v>89.626000000000005</v>
      </c>
      <c r="EU116" s="535">
        <v>0</v>
      </c>
      <c r="EV116" s="535">
        <v>0</v>
      </c>
      <c r="EW116" s="535"/>
      <c r="EX116" s="535"/>
      <c r="EY116" s="535"/>
      <c r="EZ116" s="542">
        <v>0</v>
      </c>
      <c r="FA116" s="527">
        <v>56.54</v>
      </c>
      <c r="FB116" s="527">
        <v>0</v>
      </c>
      <c r="FC116" s="542">
        <v>1045.2</v>
      </c>
      <c r="FD116" s="542"/>
      <c r="FE116" s="542">
        <v>987.52</v>
      </c>
      <c r="FF116" s="542"/>
      <c r="FG116" s="535">
        <v>125</v>
      </c>
      <c r="FH116" s="542">
        <v>0</v>
      </c>
      <c r="FI116" s="535"/>
      <c r="FJ116" s="535"/>
      <c r="FK116" s="525"/>
      <c r="FL116" s="525"/>
      <c r="FM116" s="535"/>
      <c r="FN116" s="535">
        <v>0</v>
      </c>
      <c r="FO116" s="535">
        <v>0</v>
      </c>
      <c r="FP116" s="535"/>
      <c r="FQ116" s="535">
        <v>2735.16</v>
      </c>
      <c r="FR116" s="543">
        <v>1057.9000000000001</v>
      </c>
      <c r="FS116">
        <v>1057.9000000000001</v>
      </c>
      <c r="FT116" s="543"/>
      <c r="FU116" s="544">
        <v>1057.9000000000001</v>
      </c>
      <c r="FV116" s="544">
        <v>1220.51</v>
      </c>
      <c r="FW116" s="544">
        <v>0</v>
      </c>
      <c r="FX116" s="546">
        <v>341.38</v>
      </c>
      <c r="FY116" s="535">
        <v>0</v>
      </c>
      <c r="GB116" s="2015">
        <f t="shared" si="8"/>
        <v>-6.6666666675700981E-3</v>
      </c>
      <c r="GC116" s="2015">
        <v>3793.07</v>
      </c>
      <c r="GE116" s="2015">
        <f t="shared" si="9"/>
        <v>3793.07</v>
      </c>
    </row>
    <row r="117" spans="1:187">
      <c r="A117" s="504"/>
      <c r="B117" s="505">
        <v>39</v>
      </c>
      <c r="C117" s="504" t="s">
        <v>593</v>
      </c>
      <c r="D117" s="563" t="s">
        <v>3</v>
      </c>
      <c r="E117" s="564" t="s">
        <v>179</v>
      </c>
      <c r="F117" s="524" t="s">
        <v>180</v>
      </c>
      <c r="G117" s="565">
        <v>34742</v>
      </c>
      <c r="H117" s="524" t="s">
        <v>469</v>
      </c>
      <c r="I117" s="524" t="s">
        <v>454</v>
      </c>
      <c r="J117" s="566" t="s">
        <v>455</v>
      </c>
      <c r="K117" s="567" t="s">
        <v>456</v>
      </c>
      <c r="L117" s="567">
        <v>100001</v>
      </c>
      <c r="M117" s="532" t="s">
        <v>470</v>
      </c>
      <c r="N117" s="554">
        <v>1</v>
      </c>
      <c r="O117" s="524" t="s">
        <v>471</v>
      </c>
      <c r="P117" s="524" t="s">
        <v>472</v>
      </c>
      <c r="Q117" s="555">
        <v>1</v>
      </c>
      <c r="R117" s="524" t="s">
        <v>473</v>
      </c>
      <c r="S117" s="556" t="s">
        <v>474</v>
      </c>
      <c r="T117" s="514" t="s">
        <v>461</v>
      </c>
      <c r="U117" s="514" t="s">
        <v>280</v>
      </c>
      <c r="V117" s="557" t="s">
        <v>553</v>
      </c>
      <c r="W117" s="557"/>
      <c r="X117" s="518" t="s">
        <v>25</v>
      </c>
      <c r="Y117" s="547" t="s">
        <v>171</v>
      </c>
      <c r="Z117" s="512"/>
      <c r="AA117" s="532"/>
      <c r="AB117" s="475">
        <v>44636</v>
      </c>
      <c r="AC117" s="558"/>
      <c r="AD117" s="559"/>
      <c r="AE117" s="523" t="s">
        <v>533</v>
      </c>
      <c r="AF117" s="524" t="s">
        <v>565</v>
      </c>
      <c r="AG117" s="525"/>
      <c r="AH117" s="526"/>
      <c r="AI117" s="526"/>
      <c r="AJ117" s="526"/>
      <c r="AK117" s="527"/>
      <c r="AL117" s="525"/>
      <c r="AM117" s="527"/>
      <c r="AN117" s="527"/>
      <c r="AO117" s="560" t="s">
        <v>466</v>
      </c>
      <c r="AP117" s="527" t="s">
        <v>594</v>
      </c>
      <c r="AQ117" s="561" t="s">
        <v>467</v>
      </c>
      <c r="AR117" s="562">
        <v>2600</v>
      </c>
      <c r="AS117" s="532">
        <v>28</v>
      </c>
      <c r="AT117" s="533"/>
      <c r="AU117" s="533">
        <v>2</v>
      </c>
      <c r="AV117" s="532"/>
      <c r="AW117" s="532"/>
      <c r="AX117" s="532"/>
      <c r="AY117" s="532"/>
      <c r="AZ117" s="532"/>
      <c r="BA117" s="534"/>
      <c r="BB117" s="533"/>
      <c r="BC117" s="533"/>
      <c r="BD117" s="533"/>
      <c r="BE117" s="533"/>
      <c r="BF117" s="534"/>
      <c r="BG117" s="533">
        <v>0</v>
      </c>
      <c r="BH117" s="533">
        <v>0</v>
      </c>
      <c r="BI117" s="525">
        <v>0</v>
      </c>
      <c r="BJ117" s="533"/>
      <c r="BK117" s="535"/>
      <c r="BL117" s="535"/>
      <c r="BM117" s="525"/>
      <c r="BN117" s="535"/>
      <c r="BO117" s="525">
        <v>8.6166666666666671</v>
      </c>
      <c r="BP117" s="536">
        <v>224</v>
      </c>
      <c r="BQ117" s="535">
        <v>2426.666666666667</v>
      </c>
      <c r="BR117" s="535">
        <v>0</v>
      </c>
      <c r="BS117" s="537">
        <v>0</v>
      </c>
      <c r="BT117" s="538">
        <v>173.33</v>
      </c>
      <c r="BU117" s="535">
        <v>0</v>
      </c>
      <c r="BV117" s="535">
        <v>0</v>
      </c>
      <c r="BW117" s="535">
        <v>0</v>
      </c>
      <c r="BX117" s="535"/>
      <c r="BY117" s="535">
        <v>0</v>
      </c>
      <c r="BZ117" s="535"/>
      <c r="CA117" s="535"/>
      <c r="CB117" s="535">
        <v>0</v>
      </c>
      <c r="CC117" s="535">
        <v>0</v>
      </c>
      <c r="CD117" s="535">
        <v>0</v>
      </c>
      <c r="CE117" s="535"/>
      <c r="CF117" s="535">
        <v>0</v>
      </c>
      <c r="CG117" s="535"/>
      <c r="CH117" s="535"/>
      <c r="CI117" s="535"/>
      <c r="CJ117" s="535"/>
      <c r="CK117" s="535"/>
      <c r="CL117" s="535"/>
      <c r="CM117" s="535">
        <v>742.8</v>
      </c>
      <c r="CN117" s="535"/>
      <c r="CO117" s="535">
        <v>0</v>
      </c>
      <c r="CP117" s="535"/>
      <c r="CQ117" s="535"/>
      <c r="CR117" s="535"/>
      <c r="CS117" s="535"/>
      <c r="CT117" s="535"/>
      <c r="CU117" s="535"/>
      <c r="CV117" s="535">
        <v>0</v>
      </c>
      <c r="CW117" s="535"/>
      <c r="CX117" s="535"/>
      <c r="CY117" s="535"/>
      <c r="CZ117" s="535"/>
      <c r="DA117" s="535"/>
      <c r="DB117" s="535"/>
      <c r="DC117" s="535"/>
      <c r="DD117" s="535"/>
      <c r="DE117" s="535"/>
      <c r="DF117" s="535"/>
      <c r="DG117" s="535"/>
      <c r="DH117" s="535"/>
      <c r="DI117" s="535"/>
      <c r="DJ117" s="535"/>
      <c r="DK117" s="535"/>
      <c r="DL117" s="535"/>
      <c r="DM117" s="535"/>
      <c r="DN117" s="535"/>
      <c r="DO117" s="535"/>
      <c r="DP117" s="535"/>
      <c r="DQ117" s="535"/>
      <c r="DR117" s="535"/>
      <c r="DS117" s="535"/>
      <c r="DT117" s="535"/>
      <c r="DU117" s="535"/>
      <c r="DV117" s="535"/>
      <c r="DW117" s="535"/>
      <c r="DX117" s="535"/>
      <c r="DY117" s="535"/>
      <c r="DZ117" s="539"/>
      <c r="EA117" s="527"/>
      <c r="EB117" s="535"/>
      <c r="EC117" s="535"/>
      <c r="ED117" s="535"/>
      <c r="EE117" s="535"/>
      <c r="EF117" s="535"/>
      <c r="EG117" s="535"/>
      <c r="EH117" s="535"/>
      <c r="EI117" s="535"/>
      <c r="EJ117" s="535"/>
      <c r="EK117" s="535"/>
      <c r="EL117" s="540">
        <v>3249.4466666666672</v>
      </c>
      <c r="EM117" s="540">
        <v>3342.7966666666671</v>
      </c>
      <c r="EN117" s="541">
        <v>324.94</v>
      </c>
      <c r="EO117" s="541">
        <v>0</v>
      </c>
      <c r="EP117" s="541">
        <v>44.52</v>
      </c>
      <c r="EQ117" s="541">
        <v>0</v>
      </c>
      <c r="ER117" s="541">
        <v>0</v>
      </c>
      <c r="ES117" s="535">
        <v>0</v>
      </c>
      <c r="ET117" s="527">
        <v>0</v>
      </c>
      <c r="EU117" s="535">
        <v>93.35</v>
      </c>
      <c r="EV117" s="535">
        <v>0</v>
      </c>
      <c r="EW117" s="535"/>
      <c r="EX117" s="535"/>
      <c r="EY117" s="535"/>
      <c r="EZ117" s="542">
        <v>0</v>
      </c>
      <c r="FA117" s="527">
        <v>0</v>
      </c>
      <c r="FB117" s="527">
        <v>0</v>
      </c>
      <c r="FC117" s="542">
        <v>1040</v>
      </c>
      <c r="FD117" s="542"/>
      <c r="FE117" s="542">
        <v>658.34</v>
      </c>
      <c r="FF117" s="542"/>
      <c r="FG117" s="535">
        <v>0</v>
      </c>
      <c r="FH117" s="542">
        <v>0</v>
      </c>
      <c r="FI117" s="535"/>
      <c r="FJ117" s="535"/>
      <c r="FK117" s="525"/>
      <c r="FL117" s="525"/>
      <c r="FM117" s="535"/>
      <c r="FN117" s="535">
        <v>0</v>
      </c>
      <c r="FO117" s="535">
        <v>0</v>
      </c>
      <c r="FP117" s="535"/>
      <c r="FQ117" s="535">
        <v>2161.15</v>
      </c>
      <c r="FR117" s="543">
        <v>1181.6500000000001</v>
      </c>
      <c r="FS117">
        <v>1181.6500000000001</v>
      </c>
      <c r="FT117" s="543"/>
      <c r="FU117" s="544">
        <v>1181.6500000000001</v>
      </c>
      <c r="FV117" s="544">
        <v>1254.81</v>
      </c>
      <c r="FW117" s="544">
        <v>0</v>
      </c>
      <c r="FX117" s="546">
        <v>292.45</v>
      </c>
      <c r="FY117" s="535">
        <v>0</v>
      </c>
      <c r="GB117" s="2015">
        <f t="shared" si="8"/>
        <v>-3.3333333326481807E-3</v>
      </c>
      <c r="GC117" s="2015">
        <v>3249.45</v>
      </c>
      <c r="GE117" s="2015">
        <f t="shared" si="9"/>
        <v>3249.45</v>
      </c>
    </row>
    <row r="118" spans="1:187">
      <c r="A118" s="504"/>
      <c r="B118" s="505">
        <v>40</v>
      </c>
      <c r="C118" s="504" t="s">
        <v>593</v>
      </c>
      <c r="D118" s="563" t="s">
        <v>3</v>
      </c>
      <c r="E118" s="564" t="s">
        <v>61</v>
      </c>
      <c r="F118" s="524" t="s">
        <v>62</v>
      </c>
      <c r="G118" s="565">
        <v>27048</v>
      </c>
      <c r="H118" s="524" t="s">
        <v>494</v>
      </c>
      <c r="I118" s="524" t="s">
        <v>454</v>
      </c>
      <c r="J118" s="566" t="s">
        <v>455</v>
      </c>
      <c r="K118" s="567" t="s">
        <v>456</v>
      </c>
      <c r="L118" s="567">
        <v>100001</v>
      </c>
      <c r="M118" s="532" t="s">
        <v>470</v>
      </c>
      <c r="N118" s="554">
        <v>1</v>
      </c>
      <c r="O118" s="524" t="s">
        <v>477</v>
      </c>
      <c r="P118" s="524" t="s">
        <v>478</v>
      </c>
      <c r="Q118" s="555">
        <v>1</v>
      </c>
      <c r="R118" s="524" t="s">
        <v>495</v>
      </c>
      <c r="S118" s="556" t="s">
        <v>478</v>
      </c>
      <c r="T118" s="514" t="s">
        <v>461</v>
      </c>
      <c r="U118" s="514" t="s">
        <v>241</v>
      </c>
      <c r="V118" s="557" t="s">
        <v>553</v>
      </c>
      <c r="W118" s="557"/>
      <c r="X118" s="518" t="s">
        <v>25</v>
      </c>
      <c r="Y118" s="366" t="s">
        <v>63</v>
      </c>
      <c r="Z118" s="512"/>
      <c r="AB118" s="475">
        <v>44677</v>
      </c>
      <c r="AC118" s="367"/>
      <c r="AD118" s="559"/>
      <c r="AE118" s="523" t="s">
        <v>511</v>
      </c>
      <c r="AF118" s="524" t="s">
        <v>566</v>
      </c>
      <c r="AG118" s="525"/>
      <c r="AH118" s="526"/>
      <c r="AI118" s="367"/>
      <c r="AJ118" s="367"/>
      <c r="AK118" s="367"/>
      <c r="AL118" s="367"/>
      <c r="AM118" s="367"/>
      <c r="AN118" s="367"/>
      <c r="AO118" s="368"/>
      <c r="AP118" s="527" t="s">
        <v>594</v>
      </c>
      <c r="AQ118" s="561" t="s">
        <v>466</v>
      </c>
      <c r="AR118" s="562">
        <v>1800</v>
      </c>
      <c r="AS118" s="532">
        <v>30</v>
      </c>
      <c r="AT118" s="533"/>
      <c r="AU118" s="533">
        <v>0</v>
      </c>
      <c r="AV118" s="532"/>
      <c r="AW118" s="532"/>
      <c r="AX118" s="532"/>
      <c r="AY118" s="532"/>
      <c r="AZ118" s="532"/>
      <c r="BA118" s="534"/>
      <c r="BB118" s="533"/>
      <c r="BC118" s="533"/>
      <c r="BD118" s="533"/>
      <c r="BE118" s="533"/>
      <c r="BF118" s="534"/>
      <c r="BG118" s="533">
        <v>0</v>
      </c>
      <c r="BH118" s="533">
        <v>0</v>
      </c>
      <c r="BI118" s="525">
        <v>0</v>
      </c>
      <c r="BJ118" s="533"/>
      <c r="BK118" s="535"/>
      <c r="BL118" s="535"/>
      <c r="BM118" s="525"/>
      <c r="BN118" s="535"/>
      <c r="BO118" s="525">
        <v>0</v>
      </c>
      <c r="BP118" s="536">
        <v>240</v>
      </c>
      <c r="BQ118" s="535">
        <v>1800</v>
      </c>
      <c r="BR118" s="535">
        <v>113</v>
      </c>
      <c r="BS118" s="537">
        <v>0</v>
      </c>
      <c r="BT118" s="538">
        <v>0</v>
      </c>
      <c r="BU118" s="535">
        <v>0</v>
      </c>
      <c r="BV118" s="535">
        <v>0</v>
      </c>
      <c r="BW118" s="535">
        <v>0</v>
      </c>
      <c r="BX118" s="535"/>
      <c r="BY118" s="535">
        <v>0</v>
      </c>
      <c r="BZ118" s="535"/>
      <c r="CA118" s="535"/>
      <c r="CB118" s="535">
        <v>0</v>
      </c>
      <c r="CC118" s="535">
        <v>0</v>
      </c>
      <c r="CD118" s="535">
        <v>0</v>
      </c>
      <c r="CE118" s="535"/>
      <c r="CF118" s="535">
        <v>0</v>
      </c>
      <c r="CG118" s="535"/>
      <c r="CH118" s="535"/>
      <c r="CI118" s="535"/>
      <c r="CJ118" s="535"/>
      <c r="CK118" s="535"/>
      <c r="CL118" s="535"/>
      <c r="CM118" s="535">
        <v>742.8</v>
      </c>
      <c r="CN118" s="535"/>
      <c r="CO118" s="535">
        <v>0</v>
      </c>
      <c r="CP118" s="535"/>
      <c r="CQ118" s="535"/>
      <c r="CR118" s="535"/>
      <c r="CS118" s="535"/>
      <c r="CT118" s="535"/>
      <c r="CU118" s="535"/>
      <c r="CV118" s="535">
        <v>0</v>
      </c>
      <c r="CW118" s="535"/>
      <c r="CX118" s="535"/>
      <c r="CY118" s="535"/>
      <c r="CZ118" s="535"/>
      <c r="DA118" s="535"/>
      <c r="DB118" s="535"/>
      <c r="DC118" s="535"/>
      <c r="DD118" s="535"/>
      <c r="DE118" s="535"/>
      <c r="DF118" s="535"/>
      <c r="DG118" s="535"/>
      <c r="DH118" s="535"/>
      <c r="DI118" s="535"/>
      <c r="DJ118" s="535"/>
      <c r="DK118" s="535"/>
      <c r="DL118" s="535"/>
      <c r="DM118" s="535"/>
      <c r="DN118" s="535"/>
      <c r="DO118" s="535"/>
      <c r="DP118" s="535"/>
      <c r="DQ118" s="535"/>
      <c r="DR118" s="535"/>
      <c r="DS118" s="535"/>
      <c r="DT118" s="535"/>
      <c r="DU118" s="535"/>
      <c r="DV118" s="535"/>
      <c r="DW118" s="535"/>
      <c r="DX118" s="535"/>
      <c r="DY118" s="535"/>
      <c r="DZ118" s="539"/>
      <c r="EA118" s="527"/>
      <c r="EB118" s="535"/>
      <c r="EC118" s="535"/>
      <c r="ED118" s="535"/>
      <c r="EE118" s="535"/>
      <c r="EF118" s="535"/>
      <c r="EG118" s="535"/>
      <c r="EH118" s="535"/>
      <c r="EI118" s="535"/>
      <c r="EJ118" s="535"/>
      <c r="EK118" s="535"/>
      <c r="EL118" s="540">
        <v>2655.8</v>
      </c>
      <c r="EM118" s="540">
        <v>2655.8</v>
      </c>
      <c r="EN118" s="541">
        <v>265.58</v>
      </c>
      <c r="EO118" s="541">
        <v>0</v>
      </c>
      <c r="EP118" s="541">
        <v>36.380000000000003</v>
      </c>
      <c r="EQ118" s="541">
        <v>0</v>
      </c>
      <c r="ER118" s="541">
        <v>0</v>
      </c>
      <c r="ES118" s="535">
        <v>0</v>
      </c>
      <c r="ET118" s="527">
        <v>0</v>
      </c>
      <c r="EU118" s="535">
        <v>0</v>
      </c>
      <c r="EV118" s="535">
        <v>0</v>
      </c>
      <c r="EW118" s="535"/>
      <c r="EX118" s="535"/>
      <c r="EY118" s="535"/>
      <c r="EZ118" s="542">
        <v>0</v>
      </c>
      <c r="FA118" s="527">
        <v>0</v>
      </c>
      <c r="FB118" s="527">
        <v>0</v>
      </c>
      <c r="FC118" s="542">
        <v>765.2</v>
      </c>
      <c r="FD118" s="542"/>
      <c r="FE118" s="542">
        <v>658.34</v>
      </c>
      <c r="FF118" s="542"/>
      <c r="FG118" s="535">
        <v>0</v>
      </c>
      <c r="FH118" s="542">
        <v>0</v>
      </c>
      <c r="FI118" s="535"/>
      <c r="FJ118" s="535"/>
      <c r="FK118" s="525"/>
      <c r="FL118" s="525"/>
      <c r="FM118" s="535"/>
      <c r="FN118" s="535">
        <v>0</v>
      </c>
      <c r="FO118" s="535">
        <v>0</v>
      </c>
      <c r="FP118" s="535"/>
      <c r="FQ118" s="535">
        <v>1725.5</v>
      </c>
      <c r="FR118" s="543">
        <v>930.3</v>
      </c>
      <c r="FS118">
        <v>930.3</v>
      </c>
      <c r="FT118" s="543"/>
      <c r="FU118" s="544">
        <v>930.3</v>
      </c>
      <c r="FV118" s="544">
        <v>910.65</v>
      </c>
      <c r="FW118" s="544">
        <v>0</v>
      </c>
      <c r="FX118" s="546">
        <v>239.02</v>
      </c>
      <c r="FY118" s="535">
        <v>0</v>
      </c>
      <c r="GB118" s="2015">
        <f t="shared" si="8"/>
        <v>0</v>
      </c>
      <c r="GC118" s="2015">
        <v>2655.8</v>
      </c>
      <c r="GE118" s="2015">
        <f t="shared" si="9"/>
        <v>2655.8</v>
      </c>
    </row>
    <row r="119" spans="1:187">
      <c r="A119" s="504"/>
      <c r="B119" s="505">
        <v>41</v>
      </c>
      <c r="C119" s="504" t="s">
        <v>593</v>
      </c>
      <c r="D119" s="563" t="s">
        <v>3</v>
      </c>
      <c r="E119" s="564" t="s">
        <v>133</v>
      </c>
      <c r="F119" s="524" t="s">
        <v>134</v>
      </c>
      <c r="G119" s="565">
        <v>36953</v>
      </c>
      <c r="H119" s="524" t="s">
        <v>494</v>
      </c>
      <c r="I119" s="524" t="s">
        <v>454</v>
      </c>
      <c r="J119" s="566" t="s">
        <v>455</v>
      </c>
      <c r="K119" s="567" t="s">
        <v>456</v>
      </c>
      <c r="L119" s="567">
        <v>100001</v>
      </c>
      <c r="M119" s="532" t="s">
        <v>470</v>
      </c>
      <c r="N119" s="554">
        <v>1</v>
      </c>
      <c r="O119" s="524" t="s">
        <v>477</v>
      </c>
      <c r="P119" s="524" t="s">
        <v>478</v>
      </c>
      <c r="Q119" s="555">
        <v>1</v>
      </c>
      <c r="R119" s="524" t="s">
        <v>495</v>
      </c>
      <c r="S119" s="556" t="s">
        <v>478</v>
      </c>
      <c r="T119" s="514" t="s">
        <v>461</v>
      </c>
      <c r="U119" s="514" t="s">
        <v>268</v>
      </c>
      <c r="V119" s="557" t="s">
        <v>553</v>
      </c>
      <c r="W119" s="557"/>
      <c r="X119" s="518" t="s">
        <v>25</v>
      </c>
      <c r="Y119" s="366" t="s">
        <v>135</v>
      </c>
      <c r="Z119" s="512"/>
      <c r="AB119" s="475">
        <v>44799</v>
      </c>
      <c r="AC119" s="367"/>
      <c r="AD119" s="559"/>
      <c r="AE119" s="523" t="s">
        <v>496</v>
      </c>
      <c r="AF119" s="524" t="s">
        <v>567</v>
      </c>
      <c r="AG119" s="525"/>
      <c r="AH119" s="526"/>
      <c r="AI119" s="367"/>
      <c r="AJ119" s="367"/>
      <c r="AK119" s="367"/>
      <c r="AL119" s="367"/>
      <c r="AM119" s="367"/>
      <c r="AN119" s="367"/>
      <c r="AO119" s="368" t="s">
        <v>466</v>
      </c>
      <c r="AP119" s="527" t="s">
        <v>594</v>
      </c>
      <c r="AQ119" s="561" t="s">
        <v>467</v>
      </c>
      <c r="AR119" s="548">
        <v>2200</v>
      </c>
      <c r="AS119" s="532">
        <v>29</v>
      </c>
      <c r="AT119" s="621">
        <v>1</v>
      </c>
      <c r="AU119" s="533">
        <v>0</v>
      </c>
      <c r="AV119" s="532"/>
      <c r="AW119" s="532"/>
      <c r="AX119" s="532"/>
      <c r="AY119" s="532"/>
      <c r="AZ119" s="532"/>
      <c r="BA119" s="534"/>
      <c r="BB119" s="533"/>
      <c r="BC119" s="533"/>
      <c r="BD119" s="533"/>
      <c r="BE119" s="533"/>
      <c r="BF119" s="534"/>
      <c r="BG119" s="533">
        <v>0</v>
      </c>
      <c r="BH119" s="533">
        <v>0</v>
      </c>
      <c r="BI119" s="525">
        <v>0</v>
      </c>
      <c r="BJ119" s="533"/>
      <c r="BK119" s="535"/>
      <c r="BL119" s="535"/>
      <c r="BM119" s="525"/>
      <c r="BN119" s="535"/>
      <c r="BO119" s="525">
        <v>4.6833333333333336</v>
      </c>
      <c r="BP119" s="536">
        <v>232</v>
      </c>
      <c r="BQ119" s="535">
        <v>2126.6666666666665</v>
      </c>
      <c r="BR119" s="535">
        <v>0</v>
      </c>
      <c r="BS119" s="537">
        <v>73.333333333333329</v>
      </c>
      <c r="BT119" s="538">
        <v>0</v>
      </c>
      <c r="BU119" s="535">
        <v>0</v>
      </c>
      <c r="BV119" s="535">
        <v>0</v>
      </c>
      <c r="BW119" s="535">
        <v>0</v>
      </c>
      <c r="BX119" s="535"/>
      <c r="BY119" s="535">
        <v>18</v>
      </c>
      <c r="BZ119" s="535"/>
      <c r="CA119" s="535"/>
      <c r="CB119" s="535">
        <v>0</v>
      </c>
      <c r="CC119" s="535">
        <v>0</v>
      </c>
      <c r="CD119" s="535">
        <v>0</v>
      </c>
      <c r="CE119" s="535"/>
      <c r="CF119" s="535">
        <v>0</v>
      </c>
      <c r="CG119" s="535"/>
      <c r="CH119" s="535"/>
      <c r="CI119" s="535"/>
      <c r="CJ119" s="535"/>
      <c r="CK119" s="535"/>
      <c r="CL119" s="535"/>
      <c r="CM119" s="535">
        <v>742.8</v>
      </c>
      <c r="CN119" s="535"/>
      <c r="CO119" s="535">
        <v>0</v>
      </c>
      <c r="CP119" s="535"/>
      <c r="CQ119" s="535"/>
      <c r="CR119" s="535"/>
      <c r="CS119" s="535"/>
      <c r="CT119" s="535"/>
      <c r="CU119" s="535"/>
      <c r="CV119" s="535">
        <v>0</v>
      </c>
      <c r="CW119" s="535"/>
      <c r="CX119" s="535"/>
      <c r="CY119" s="535"/>
      <c r="CZ119" s="535"/>
      <c r="DA119" s="535"/>
      <c r="DB119" s="535"/>
      <c r="DC119" s="535"/>
      <c r="DD119" s="535"/>
      <c r="DE119" s="535"/>
      <c r="DF119" s="535"/>
      <c r="DG119" s="535"/>
      <c r="DH119" s="535"/>
      <c r="DI119" s="535"/>
      <c r="DJ119" s="535"/>
      <c r="DK119" s="535"/>
      <c r="DL119" s="535"/>
      <c r="DM119" s="535"/>
      <c r="DN119" s="535"/>
      <c r="DO119" s="535"/>
      <c r="DP119" s="535"/>
      <c r="DQ119" s="535"/>
      <c r="DR119" s="535"/>
      <c r="DS119" s="535"/>
      <c r="DT119" s="535"/>
      <c r="DU119" s="535"/>
      <c r="DV119" s="535"/>
      <c r="DW119" s="535"/>
      <c r="DX119" s="535"/>
      <c r="DY119" s="535"/>
      <c r="DZ119" s="539"/>
      <c r="EA119" s="527"/>
      <c r="EB119" s="535"/>
      <c r="EC119" s="535"/>
      <c r="ED119" s="535"/>
      <c r="EE119" s="535"/>
      <c r="EF119" s="535"/>
      <c r="EG119" s="535"/>
      <c r="EH119" s="535"/>
      <c r="EI119" s="535"/>
      <c r="EJ119" s="535"/>
      <c r="EK119" s="535"/>
      <c r="EL119" s="540">
        <v>2917.8700000000003</v>
      </c>
      <c r="EM119" s="540">
        <v>2960.8</v>
      </c>
      <c r="EN119" s="541">
        <v>291.79000000000002</v>
      </c>
      <c r="EO119" s="541">
        <v>0</v>
      </c>
      <c r="EP119" s="541">
        <v>39.97</v>
      </c>
      <c r="EQ119" s="541">
        <v>0</v>
      </c>
      <c r="ER119" s="541">
        <v>0</v>
      </c>
      <c r="ES119" s="535">
        <v>0</v>
      </c>
      <c r="ET119" s="527">
        <v>0</v>
      </c>
      <c r="EU119" s="535">
        <v>42.93</v>
      </c>
      <c r="EV119" s="535">
        <v>0</v>
      </c>
      <c r="EW119" s="535"/>
      <c r="EX119" s="535"/>
      <c r="EY119" s="535"/>
      <c r="EZ119" s="542">
        <v>0</v>
      </c>
      <c r="FA119" s="527">
        <v>0</v>
      </c>
      <c r="FB119" s="527">
        <v>0</v>
      </c>
      <c r="FC119" s="542">
        <v>800</v>
      </c>
      <c r="FD119" s="542"/>
      <c r="FE119" s="542">
        <v>658.34</v>
      </c>
      <c r="FF119" s="542"/>
      <c r="FG119" s="535">
        <v>0</v>
      </c>
      <c r="FH119" s="542">
        <v>0</v>
      </c>
      <c r="FI119" s="535"/>
      <c r="FJ119" s="535"/>
      <c r="FK119" s="525"/>
      <c r="FL119" s="525"/>
      <c r="FM119" s="535"/>
      <c r="FN119" s="535">
        <v>18</v>
      </c>
      <c r="FO119" s="535">
        <v>8</v>
      </c>
      <c r="FP119" s="535"/>
      <c r="FQ119" s="535">
        <v>1859.03</v>
      </c>
      <c r="FR119" s="543">
        <v>1101.77</v>
      </c>
      <c r="FS119">
        <v>1101.77</v>
      </c>
      <c r="FT119" s="543"/>
      <c r="FU119" s="544">
        <v>1101.77</v>
      </c>
      <c r="FV119" s="544">
        <v>962.84</v>
      </c>
      <c r="FW119" s="544">
        <v>0</v>
      </c>
      <c r="FX119" s="546">
        <v>262.61</v>
      </c>
      <c r="FY119" s="535">
        <v>0</v>
      </c>
      <c r="GB119" s="2015">
        <f t="shared" si="8"/>
        <v>0</v>
      </c>
      <c r="GC119" s="2015">
        <v>2917.87</v>
      </c>
      <c r="GE119" s="2015">
        <f t="shared" si="9"/>
        <v>2917.87</v>
      </c>
    </row>
    <row r="120" spans="1:187">
      <c r="A120" s="504"/>
      <c r="B120" s="505">
        <v>42</v>
      </c>
      <c r="C120" s="504" t="s">
        <v>593</v>
      </c>
      <c r="D120" s="563" t="s">
        <v>3</v>
      </c>
      <c r="E120" s="564" t="s">
        <v>126</v>
      </c>
      <c r="F120" s="524" t="s">
        <v>127</v>
      </c>
      <c r="G120" s="565">
        <v>34064</v>
      </c>
      <c r="H120" s="524" t="s">
        <v>469</v>
      </c>
      <c r="I120" s="524" t="s">
        <v>454</v>
      </c>
      <c r="J120" s="566" t="s">
        <v>455</v>
      </c>
      <c r="K120" s="622" t="s">
        <v>456</v>
      </c>
      <c r="L120" s="622">
        <v>100001</v>
      </c>
      <c r="M120" s="532" t="s">
        <v>470</v>
      </c>
      <c r="N120" s="623">
        <v>1</v>
      </c>
      <c r="O120" s="624" t="s">
        <v>471</v>
      </c>
      <c r="P120" s="624" t="s">
        <v>472</v>
      </c>
      <c r="Q120" s="625">
        <v>1</v>
      </c>
      <c r="R120" s="524" t="s">
        <v>473</v>
      </c>
      <c r="S120" s="556" t="s">
        <v>474</v>
      </c>
      <c r="T120" s="514" t="s">
        <v>461</v>
      </c>
      <c r="U120" s="514" t="s">
        <v>266</v>
      </c>
      <c r="V120" s="557" t="s">
        <v>553</v>
      </c>
      <c r="W120" s="557"/>
      <c r="X120" s="618" t="s">
        <v>97</v>
      </c>
      <c r="Y120" s="366" t="s">
        <v>128</v>
      </c>
      <c r="Z120" s="512"/>
      <c r="AB120" s="475">
        <v>44911</v>
      </c>
      <c r="AC120" s="367"/>
      <c r="AD120" s="559"/>
      <c r="AE120" s="523" t="s">
        <v>481</v>
      </c>
      <c r="AF120" s="524" t="s">
        <v>568</v>
      </c>
      <c r="AG120" s="525"/>
      <c r="AH120" s="526"/>
      <c r="AI120" s="367"/>
      <c r="AJ120" s="367"/>
      <c r="AK120" s="367"/>
      <c r="AL120" s="367"/>
      <c r="AM120" s="367"/>
      <c r="AN120" s="367"/>
      <c r="AO120" s="368"/>
      <c r="AP120" s="527" t="s">
        <v>595</v>
      </c>
      <c r="AQ120" s="561" t="s">
        <v>466</v>
      </c>
      <c r="AR120" s="562">
        <v>2200</v>
      </c>
      <c r="AS120" s="532">
        <v>29</v>
      </c>
      <c r="AT120" s="533"/>
      <c r="AU120" s="533">
        <v>1</v>
      </c>
      <c r="AV120" s="532"/>
      <c r="AW120" s="532"/>
      <c r="AX120" s="532"/>
      <c r="AY120" s="532"/>
      <c r="AZ120" s="532"/>
      <c r="BA120" s="534"/>
      <c r="BB120" s="533"/>
      <c r="BC120" s="533"/>
      <c r="BD120" s="533"/>
      <c r="BE120" s="533"/>
      <c r="BF120" s="534"/>
      <c r="BG120" s="533">
        <v>0</v>
      </c>
      <c r="BH120" s="533">
        <v>0</v>
      </c>
      <c r="BI120" s="525">
        <v>0</v>
      </c>
      <c r="BJ120" s="533"/>
      <c r="BK120" s="535"/>
      <c r="BL120" s="535"/>
      <c r="BM120" s="525"/>
      <c r="BN120" s="535"/>
      <c r="BO120" s="525">
        <v>0</v>
      </c>
      <c r="BP120" s="536">
        <v>232</v>
      </c>
      <c r="BQ120" s="535">
        <v>2126.6666666666665</v>
      </c>
      <c r="BR120" s="535">
        <v>113</v>
      </c>
      <c r="BS120" s="537">
        <v>0</v>
      </c>
      <c r="BT120" s="538">
        <v>77.099999999999994</v>
      </c>
      <c r="BU120" s="535">
        <v>0</v>
      </c>
      <c r="BV120" s="535">
        <v>0</v>
      </c>
      <c r="BW120" s="535">
        <v>0</v>
      </c>
      <c r="BX120" s="535"/>
      <c r="BY120" s="535">
        <v>0</v>
      </c>
      <c r="BZ120" s="535"/>
      <c r="CA120" s="535"/>
      <c r="CB120" s="535">
        <v>0</v>
      </c>
      <c r="CC120" s="535">
        <v>0</v>
      </c>
      <c r="CD120" s="535">
        <v>0</v>
      </c>
      <c r="CE120" s="535"/>
      <c r="CF120" s="535">
        <v>0</v>
      </c>
      <c r="CG120" s="535"/>
      <c r="CH120" s="535"/>
      <c r="CI120" s="535"/>
      <c r="CJ120" s="535"/>
      <c r="CK120" s="535"/>
      <c r="CL120" s="535"/>
      <c r="CM120" s="535">
        <v>742.8</v>
      </c>
      <c r="CN120" s="535"/>
      <c r="CO120" s="535">
        <v>0</v>
      </c>
      <c r="CP120" s="535"/>
      <c r="CQ120" s="535"/>
      <c r="CR120" s="535"/>
      <c r="CS120" s="535"/>
      <c r="CT120" s="535"/>
      <c r="CU120" s="535"/>
      <c r="CV120" s="535">
        <v>0</v>
      </c>
      <c r="CW120" s="535"/>
      <c r="CX120" s="535"/>
      <c r="CY120" s="535"/>
      <c r="CZ120" s="535"/>
      <c r="DA120" s="535"/>
      <c r="DB120" s="535"/>
      <c r="DC120" s="535"/>
      <c r="DD120" s="535"/>
      <c r="DE120" s="535"/>
      <c r="DF120" s="535"/>
      <c r="DG120" s="535"/>
      <c r="DH120" s="535"/>
      <c r="DI120" s="535"/>
      <c r="DJ120" s="535"/>
      <c r="DK120" s="535"/>
      <c r="DL120" s="535"/>
      <c r="DM120" s="535"/>
      <c r="DN120" s="535"/>
      <c r="DO120" s="535"/>
      <c r="DP120" s="535"/>
      <c r="DQ120" s="535"/>
      <c r="DR120" s="535"/>
      <c r="DS120" s="535"/>
      <c r="DT120" s="535"/>
      <c r="DU120" s="535"/>
      <c r="DV120" s="535"/>
      <c r="DW120" s="535"/>
      <c r="DX120" s="535"/>
      <c r="DY120" s="535"/>
      <c r="DZ120" s="539"/>
      <c r="EA120" s="527"/>
      <c r="EB120" s="535"/>
      <c r="EC120" s="535"/>
      <c r="ED120" s="535"/>
      <c r="EE120" s="535"/>
      <c r="EF120" s="535"/>
      <c r="EG120" s="535"/>
      <c r="EH120" s="535"/>
      <c r="EI120" s="535"/>
      <c r="EJ120" s="535"/>
      <c r="EK120" s="535"/>
      <c r="EL120" s="540">
        <v>3059.5666666666666</v>
      </c>
      <c r="EM120" s="540">
        <v>3059.5666666666666</v>
      </c>
      <c r="EN120" s="541">
        <v>305.95999999999998</v>
      </c>
      <c r="EO120" s="541">
        <v>0</v>
      </c>
      <c r="EP120" s="541">
        <v>41.92</v>
      </c>
      <c r="EQ120" s="541">
        <v>0</v>
      </c>
      <c r="ER120" s="541">
        <v>0</v>
      </c>
      <c r="ES120" s="535">
        <v>0</v>
      </c>
      <c r="ET120" s="527">
        <v>0</v>
      </c>
      <c r="EU120" s="535">
        <v>0</v>
      </c>
      <c r="EV120" s="535">
        <v>0</v>
      </c>
      <c r="EW120" s="535"/>
      <c r="EX120" s="535"/>
      <c r="EY120" s="535"/>
      <c r="EZ120" s="542">
        <v>0</v>
      </c>
      <c r="FA120" s="527">
        <v>0</v>
      </c>
      <c r="FB120" s="527">
        <v>0</v>
      </c>
      <c r="FC120" s="542">
        <v>925.2</v>
      </c>
      <c r="FD120" s="542"/>
      <c r="FE120" s="542">
        <v>658.34</v>
      </c>
      <c r="FF120" s="542"/>
      <c r="FG120" s="535">
        <v>0</v>
      </c>
      <c r="FH120" s="542">
        <v>0</v>
      </c>
      <c r="FI120" s="535"/>
      <c r="FJ120" s="535"/>
      <c r="FK120" s="525"/>
      <c r="FL120" s="525"/>
      <c r="FM120" s="535"/>
      <c r="FN120" s="535">
        <v>0</v>
      </c>
      <c r="FO120" s="535">
        <v>0</v>
      </c>
      <c r="FP120" s="535"/>
      <c r="FQ120" s="535">
        <v>1931.42</v>
      </c>
      <c r="FR120" s="543">
        <v>1128.1500000000001</v>
      </c>
      <c r="FS120">
        <v>1128.1500000000001</v>
      </c>
      <c r="FT120" s="543"/>
      <c r="FU120" s="544">
        <v>1128.1500000000001</v>
      </c>
      <c r="FV120" s="544">
        <v>1132.6400000000001</v>
      </c>
      <c r="FW120" s="544">
        <v>0</v>
      </c>
      <c r="FX120" s="546">
        <v>275.36</v>
      </c>
      <c r="FY120" s="535">
        <v>0</v>
      </c>
      <c r="GB120" s="2015">
        <f t="shared" si="8"/>
        <v>-3.3333333335576754E-3</v>
      </c>
      <c r="GC120" s="2015">
        <v>3059.57</v>
      </c>
      <c r="GE120" s="2015">
        <f t="shared" si="9"/>
        <v>3059.57</v>
      </c>
    </row>
    <row r="121" spans="1:187">
      <c r="A121" s="504"/>
      <c r="B121" s="505">
        <v>43</v>
      </c>
      <c r="C121" s="504" t="s">
        <v>593</v>
      </c>
      <c r="D121" s="563" t="s">
        <v>3</v>
      </c>
      <c r="E121" s="564" t="s">
        <v>49</v>
      </c>
      <c r="F121" s="524" t="s">
        <v>50</v>
      </c>
      <c r="G121" s="565">
        <v>27128</v>
      </c>
      <c r="H121" s="524" t="s">
        <v>476</v>
      </c>
      <c r="I121" s="524" t="s">
        <v>454</v>
      </c>
      <c r="J121" s="566" t="s">
        <v>455</v>
      </c>
      <c r="K121" s="622" t="s">
        <v>456</v>
      </c>
      <c r="L121" s="622">
        <v>100001</v>
      </c>
      <c r="M121" s="532" t="s">
        <v>470</v>
      </c>
      <c r="N121" s="623">
        <v>1</v>
      </c>
      <c r="O121" s="624" t="s">
        <v>477</v>
      </c>
      <c r="P121" s="624" t="s">
        <v>478</v>
      </c>
      <c r="Q121" s="625">
        <v>1</v>
      </c>
      <c r="R121" s="524" t="s">
        <v>479</v>
      </c>
      <c r="S121" s="556" t="s">
        <v>480</v>
      </c>
      <c r="T121" s="514" t="s">
        <v>461</v>
      </c>
      <c r="U121" s="514" t="s">
        <v>238</v>
      </c>
      <c r="V121" s="557" t="s">
        <v>553</v>
      </c>
      <c r="W121" s="557" t="s">
        <v>463</v>
      </c>
      <c r="X121" s="618" t="s">
        <v>25</v>
      </c>
      <c r="Y121" s="366" t="s">
        <v>51</v>
      </c>
      <c r="Z121" s="512"/>
      <c r="AB121" s="475">
        <v>44911</v>
      </c>
      <c r="AC121" s="367"/>
      <c r="AD121" s="559"/>
      <c r="AE121" s="523" t="s">
        <v>492</v>
      </c>
      <c r="AF121" s="524" t="s">
        <v>569</v>
      </c>
      <c r="AG121" s="525"/>
      <c r="AH121" s="526"/>
      <c r="AI121" s="367"/>
      <c r="AJ121" s="367"/>
      <c r="AK121" s="367"/>
      <c r="AL121" s="367"/>
      <c r="AM121" s="367"/>
      <c r="AN121" s="367"/>
      <c r="AO121" s="368" t="s">
        <v>466</v>
      </c>
      <c r="AP121" s="527" t="s">
        <v>595</v>
      </c>
      <c r="AQ121" s="561" t="s">
        <v>467</v>
      </c>
      <c r="AR121" s="562">
        <v>6500</v>
      </c>
      <c r="AS121" s="532">
        <v>30</v>
      </c>
      <c r="AT121" s="533"/>
      <c r="AU121" s="533">
        <v>0</v>
      </c>
      <c r="AV121" s="532"/>
      <c r="AW121" s="532"/>
      <c r="AX121" s="532"/>
      <c r="AY121" s="532"/>
      <c r="AZ121" s="532"/>
      <c r="BA121" s="534"/>
      <c r="BB121" s="533"/>
      <c r="BC121" s="533"/>
      <c r="BD121" s="533"/>
      <c r="BE121" s="533"/>
      <c r="BF121" s="534"/>
      <c r="BG121" s="533">
        <v>0</v>
      </c>
      <c r="BH121" s="533">
        <v>0</v>
      </c>
      <c r="BI121" s="525">
        <v>0</v>
      </c>
      <c r="BJ121" s="533"/>
      <c r="BK121" s="535"/>
      <c r="BL121" s="535"/>
      <c r="BM121" s="525"/>
      <c r="BN121" s="535"/>
      <c r="BO121" s="525">
        <v>0</v>
      </c>
      <c r="BP121" s="536">
        <v>240</v>
      </c>
      <c r="BQ121" s="535">
        <v>6500</v>
      </c>
      <c r="BR121" s="535">
        <v>0</v>
      </c>
      <c r="BS121" s="537">
        <v>0</v>
      </c>
      <c r="BT121" s="538">
        <v>0</v>
      </c>
      <c r="BU121" s="535">
        <v>0</v>
      </c>
      <c r="BV121" s="535">
        <v>0</v>
      </c>
      <c r="BW121" s="535">
        <v>0</v>
      </c>
      <c r="BX121" s="535"/>
      <c r="BY121" s="535">
        <v>0</v>
      </c>
      <c r="BZ121" s="535"/>
      <c r="CA121" s="535"/>
      <c r="CB121" s="535">
        <v>0</v>
      </c>
      <c r="CC121" s="535">
        <v>0</v>
      </c>
      <c r="CD121" s="535">
        <v>0</v>
      </c>
      <c r="CE121" s="535"/>
      <c r="CF121" s="535">
        <v>0</v>
      </c>
      <c r="CG121" s="535"/>
      <c r="CH121" s="535"/>
      <c r="CI121" s="535"/>
      <c r="CJ121" s="535"/>
      <c r="CK121" s="535"/>
      <c r="CL121" s="535"/>
      <c r="CM121" s="535">
        <v>2971.2</v>
      </c>
      <c r="CN121" s="535"/>
      <c r="CO121" s="535">
        <v>0</v>
      </c>
      <c r="CP121" s="535"/>
      <c r="CQ121" s="535"/>
      <c r="CR121" s="535"/>
      <c r="CS121" s="535"/>
      <c r="CT121" s="535"/>
      <c r="CU121" s="535"/>
      <c r="CV121" s="535">
        <v>0</v>
      </c>
      <c r="CW121" s="535"/>
      <c r="CX121" s="535"/>
      <c r="CY121" s="535"/>
      <c r="CZ121" s="535"/>
      <c r="DA121" s="535"/>
      <c r="DB121" s="535"/>
      <c r="DC121" s="535"/>
      <c r="DD121" s="535"/>
      <c r="DE121" s="535"/>
      <c r="DF121" s="535"/>
      <c r="DG121" s="535"/>
      <c r="DH121" s="535"/>
      <c r="DI121" s="535"/>
      <c r="DJ121" s="535"/>
      <c r="DK121" s="535"/>
      <c r="DL121" s="535"/>
      <c r="DM121" s="535"/>
      <c r="DN121" s="535"/>
      <c r="DO121" s="535"/>
      <c r="DP121" s="535"/>
      <c r="DQ121" s="535"/>
      <c r="DR121" s="535"/>
      <c r="DS121" s="535"/>
      <c r="DT121" s="535"/>
      <c r="DU121" s="535"/>
      <c r="DV121" s="535"/>
      <c r="DW121" s="535"/>
      <c r="DX121" s="535"/>
      <c r="DY121" s="535"/>
      <c r="DZ121" s="539"/>
      <c r="EA121" s="527"/>
      <c r="EB121" s="535"/>
      <c r="EC121" s="535"/>
      <c r="ED121" s="535"/>
      <c r="EE121" s="535"/>
      <c r="EF121" s="535"/>
      <c r="EG121" s="535"/>
      <c r="EH121" s="535"/>
      <c r="EI121" s="535"/>
      <c r="EJ121" s="535"/>
      <c r="EK121" s="535"/>
      <c r="EL121" s="540">
        <v>9471.2000000000007</v>
      </c>
      <c r="EM121" s="540">
        <v>9471.2000000000007</v>
      </c>
      <c r="EN121" s="541">
        <v>947.12</v>
      </c>
      <c r="EO121" s="541">
        <v>160.06</v>
      </c>
      <c r="EP121" s="541">
        <v>129.76</v>
      </c>
      <c r="EQ121" s="541">
        <v>0</v>
      </c>
      <c r="ER121" s="541">
        <v>0</v>
      </c>
      <c r="ES121" s="535">
        <v>0</v>
      </c>
      <c r="ET121" s="527">
        <v>917.20800000000008</v>
      </c>
      <c r="EU121" s="535">
        <v>0</v>
      </c>
      <c r="EV121" s="535">
        <v>0</v>
      </c>
      <c r="EW121" s="535"/>
      <c r="EX121" s="535"/>
      <c r="EY121" s="535"/>
      <c r="EZ121" s="542">
        <v>0</v>
      </c>
      <c r="FA121" s="527">
        <v>174.74</v>
      </c>
      <c r="FB121" s="527">
        <v>0</v>
      </c>
      <c r="FC121" s="542">
        <v>2600</v>
      </c>
      <c r="FD121" s="542"/>
      <c r="FE121" s="542">
        <v>2167.19</v>
      </c>
      <c r="FF121" s="542"/>
      <c r="FG121" s="535">
        <v>0</v>
      </c>
      <c r="FH121" s="542">
        <v>0</v>
      </c>
      <c r="FI121" s="535"/>
      <c r="FJ121" s="535"/>
      <c r="FK121" s="525"/>
      <c r="FL121" s="525"/>
      <c r="FM121" s="535"/>
      <c r="FN121" s="535">
        <v>0</v>
      </c>
      <c r="FO121" s="535">
        <v>0</v>
      </c>
      <c r="FP121" s="535"/>
      <c r="FQ121" s="535">
        <v>7096.08</v>
      </c>
      <c r="FR121" s="543">
        <v>2375.12</v>
      </c>
      <c r="FS121">
        <v>2375.12</v>
      </c>
      <c r="FT121" s="543"/>
      <c r="FU121" s="544">
        <v>2375.12</v>
      </c>
      <c r="FV121" s="544">
        <v>2007.31</v>
      </c>
      <c r="FW121" s="544">
        <v>0</v>
      </c>
      <c r="FX121" s="546">
        <v>852.41</v>
      </c>
      <c r="FY121" s="535">
        <v>0</v>
      </c>
      <c r="GB121" s="2015">
        <f t="shared" si="8"/>
        <v>0</v>
      </c>
      <c r="GC121" s="2015">
        <v>9471.2000000000007</v>
      </c>
      <c r="GE121" s="2015">
        <f t="shared" si="9"/>
        <v>9471.2000000000007</v>
      </c>
    </row>
    <row r="122" spans="1:187">
      <c r="A122" s="504"/>
      <c r="B122" s="505">
        <v>44</v>
      </c>
      <c r="C122" s="504" t="s">
        <v>593</v>
      </c>
      <c r="D122" s="563" t="s">
        <v>3</v>
      </c>
      <c r="E122" s="564" t="s">
        <v>90</v>
      </c>
      <c r="F122" s="524" t="s">
        <v>570</v>
      </c>
      <c r="G122" s="565">
        <v>30884</v>
      </c>
      <c r="H122" s="524" t="s">
        <v>494</v>
      </c>
      <c r="I122" s="524" t="s">
        <v>456</v>
      </c>
      <c r="J122" s="566" t="s">
        <v>455</v>
      </c>
      <c r="K122" s="622" t="s">
        <v>456</v>
      </c>
      <c r="L122" s="567">
        <v>100001</v>
      </c>
      <c r="M122" s="532" t="s">
        <v>470</v>
      </c>
      <c r="N122" s="554">
        <v>1</v>
      </c>
      <c r="O122" s="524" t="s">
        <v>477</v>
      </c>
      <c r="P122" s="524" t="s">
        <v>478</v>
      </c>
      <c r="Q122" s="555">
        <v>1</v>
      </c>
      <c r="R122" s="524" t="s">
        <v>495</v>
      </c>
      <c r="S122" s="556" t="s">
        <v>478</v>
      </c>
      <c r="T122" s="514" t="s">
        <v>545</v>
      </c>
      <c r="U122" s="514" t="s">
        <v>250</v>
      </c>
      <c r="V122" s="557" t="s">
        <v>462</v>
      </c>
      <c r="W122" s="557"/>
      <c r="X122" s="618" t="s">
        <v>25</v>
      </c>
      <c r="Y122" s="366" t="s">
        <v>88</v>
      </c>
      <c r="Z122" s="512"/>
      <c r="AB122" s="475">
        <v>44935</v>
      </c>
      <c r="AC122" s="367"/>
      <c r="AD122" s="559"/>
      <c r="AE122" s="523" t="s">
        <v>533</v>
      </c>
      <c r="AF122" s="524" t="s">
        <v>571</v>
      </c>
      <c r="AG122" s="525"/>
      <c r="AH122" s="526"/>
      <c r="AI122" s="367"/>
      <c r="AJ122" s="367"/>
      <c r="AK122" s="367"/>
      <c r="AL122" s="367"/>
      <c r="AM122" s="367"/>
      <c r="AN122" s="367"/>
      <c r="AO122" s="368"/>
      <c r="AP122" s="527" t="s">
        <v>595</v>
      </c>
      <c r="AQ122" s="561" t="s">
        <v>466</v>
      </c>
      <c r="AR122" s="562">
        <v>1800</v>
      </c>
      <c r="AS122" s="532">
        <v>30</v>
      </c>
      <c r="AT122" s="533"/>
      <c r="AU122" s="533">
        <v>0</v>
      </c>
      <c r="AV122" s="532"/>
      <c r="AW122" s="532"/>
      <c r="AX122" s="532"/>
      <c r="AY122" s="532"/>
      <c r="AZ122" s="532"/>
      <c r="BA122" s="534"/>
      <c r="BB122" s="533"/>
      <c r="BC122" s="533"/>
      <c r="BD122" s="533"/>
      <c r="BE122" s="533"/>
      <c r="BF122" s="534"/>
      <c r="BG122" s="533">
        <v>0</v>
      </c>
      <c r="BH122" s="533">
        <v>0</v>
      </c>
      <c r="BI122" s="525">
        <v>0</v>
      </c>
      <c r="BJ122" s="533"/>
      <c r="BK122" s="535"/>
      <c r="BL122" s="535"/>
      <c r="BM122" s="525"/>
      <c r="BN122" s="535"/>
      <c r="BO122" s="525">
        <v>0</v>
      </c>
      <c r="BP122" s="536">
        <v>240</v>
      </c>
      <c r="BQ122" s="535">
        <v>1800</v>
      </c>
      <c r="BR122" s="535">
        <v>113</v>
      </c>
      <c r="BS122" s="537">
        <v>0</v>
      </c>
      <c r="BT122" s="538">
        <v>0</v>
      </c>
      <c r="BU122" s="535">
        <v>0</v>
      </c>
      <c r="BV122" s="535">
        <v>0</v>
      </c>
      <c r="BW122" s="535">
        <v>0</v>
      </c>
      <c r="BX122" s="535"/>
      <c r="BY122" s="535">
        <v>9</v>
      </c>
      <c r="BZ122" s="535"/>
      <c r="CA122" s="535"/>
      <c r="CB122" s="535">
        <v>0</v>
      </c>
      <c r="CC122" s="535">
        <v>0</v>
      </c>
      <c r="CD122" s="535">
        <v>0</v>
      </c>
      <c r="CE122" s="535"/>
      <c r="CF122" s="535">
        <v>0</v>
      </c>
      <c r="CG122" s="535"/>
      <c r="CH122" s="535"/>
      <c r="CI122" s="535"/>
      <c r="CJ122" s="535"/>
      <c r="CK122" s="535"/>
      <c r="CL122" s="535"/>
      <c r="CM122" s="535">
        <v>557.1</v>
      </c>
      <c r="CN122" s="535"/>
      <c r="CO122" s="535">
        <v>0</v>
      </c>
      <c r="CP122" s="535"/>
      <c r="CQ122" s="535"/>
      <c r="CR122" s="535"/>
      <c r="CS122" s="535"/>
      <c r="CT122" s="535"/>
      <c r="CU122" s="535"/>
      <c r="CV122" s="535">
        <v>0</v>
      </c>
      <c r="CW122" s="535"/>
      <c r="CX122" s="535"/>
      <c r="CY122" s="535"/>
      <c r="CZ122" s="535"/>
      <c r="DA122" s="535"/>
      <c r="DB122" s="535"/>
      <c r="DC122" s="535"/>
      <c r="DD122" s="535"/>
      <c r="DE122" s="535"/>
      <c r="DF122" s="535"/>
      <c r="DG122" s="535"/>
      <c r="DH122" s="535"/>
      <c r="DI122" s="535"/>
      <c r="DJ122" s="535"/>
      <c r="DK122" s="535"/>
      <c r="DL122" s="535"/>
      <c r="DM122" s="535"/>
      <c r="DN122" s="535"/>
      <c r="DO122" s="535"/>
      <c r="DP122" s="535"/>
      <c r="DQ122" s="535"/>
      <c r="DR122" s="535"/>
      <c r="DS122" s="535"/>
      <c r="DT122" s="535"/>
      <c r="DU122" s="535"/>
      <c r="DV122" s="535"/>
      <c r="DW122" s="535"/>
      <c r="DX122" s="535"/>
      <c r="DY122" s="535"/>
      <c r="DZ122" s="539"/>
      <c r="EA122" s="527"/>
      <c r="EB122" s="535"/>
      <c r="EC122" s="535"/>
      <c r="ED122" s="535"/>
      <c r="EE122" s="535"/>
      <c r="EF122" s="535"/>
      <c r="EG122" s="535"/>
      <c r="EH122" s="535"/>
      <c r="EI122" s="535"/>
      <c r="EJ122" s="535"/>
      <c r="EK122" s="535"/>
      <c r="EL122" s="540">
        <v>2479.1</v>
      </c>
      <c r="EM122" s="540">
        <v>2479.1</v>
      </c>
      <c r="EN122" s="541">
        <v>247.91</v>
      </c>
      <c r="EO122" s="541">
        <v>0</v>
      </c>
      <c r="EP122" s="541">
        <v>33.96</v>
      </c>
      <c r="EQ122" s="541">
        <v>0</v>
      </c>
      <c r="ER122" s="541">
        <v>0</v>
      </c>
      <c r="ES122" s="535">
        <v>0</v>
      </c>
      <c r="ET122" s="527">
        <v>0</v>
      </c>
      <c r="EU122" s="535">
        <v>0</v>
      </c>
      <c r="EV122" s="535">
        <v>0</v>
      </c>
      <c r="EW122" s="535"/>
      <c r="EX122" s="535"/>
      <c r="EY122" s="535"/>
      <c r="EZ122" s="542">
        <v>0</v>
      </c>
      <c r="FA122" s="527">
        <v>0</v>
      </c>
      <c r="FB122" s="527">
        <v>0</v>
      </c>
      <c r="FC122" s="542">
        <v>765.2</v>
      </c>
      <c r="FD122" s="542"/>
      <c r="FE122" s="542">
        <v>493.76</v>
      </c>
      <c r="FF122" s="542"/>
      <c r="FG122" s="535">
        <v>0</v>
      </c>
      <c r="FH122" s="542">
        <v>0</v>
      </c>
      <c r="FI122" s="535"/>
      <c r="FJ122" s="535"/>
      <c r="FK122" s="525"/>
      <c r="FL122" s="525"/>
      <c r="FM122" s="535"/>
      <c r="FN122" s="535">
        <v>9</v>
      </c>
      <c r="FO122" s="535">
        <v>4</v>
      </c>
      <c r="FP122" s="535"/>
      <c r="FQ122" s="535">
        <v>1553.83</v>
      </c>
      <c r="FR122" s="543">
        <v>925.27</v>
      </c>
      <c r="FS122">
        <v>925.27</v>
      </c>
      <c r="FT122" s="543"/>
      <c r="FU122" s="544">
        <v>925.27</v>
      </c>
      <c r="FV122" s="544">
        <v>672.03</v>
      </c>
      <c r="FW122" s="544">
        <v>0</v>
      </c>
      <c r="FX122" s="546">
        <v>223.12</v>
      </c>
      <c r="FY122" s="535">
        <v>0</v>
      </c>
      <c r="GB122" s="2015">
        <f t="shared" si="8"/>
        <v>0</v>
      </c>
      <c r="GC122" s="2015">
        <v>2479.1</v>
      </c>
      <c r="GE122" s="2015">
        <f t="shared" si="9"/>
        <v>2479.1</v>
      </c>
    </row>
    <row r="123" spans="1:187">
      <c r="A123" s="504"/>
      <c r="B123" s="505">
        <v>45</v>
      </c>
      <c r="C123" s="504" t="s">
        <v>593</v>
      </c>
      <c r="D123" s="563" t="s">
        <v>3</v>
      </c>
      <c r="E123" s="564" t="s">
        <v>73</v>
      </c>
      <c r="F123" s="524" t="s">
        <v>74</v>
      </c>
      <c r="G123" s="565">
        <v>30405</v>
      </c>
      <c r="H123" s="524" t="s">
        <v>572</v>
      </c>
      <c r="I123" s="524" t="s">
        <v>456</v>
      </c>
      <c r="J123" s="566" t="s">
        <v>455</v>
      </c>
      <c r="K123" s="622" t="s">
        <v>456</v>
      </c>
      <c r="L123" s="567">
        <v>100001</v>
      </c>
      <c r="M123" s="532" t="s">
        <v>470</v>
      </c>
      <c r="N123" s="554">
        <v>1</v>
      </c>
      <c r="O123" s="524" t="s">
        <v>477</v>
      </c>
      <c r="P123" s="524" t="s">
        <v>478</v>
      </c>
      <c r="Q123" s="555">
        <v>1</v>
      </c>
      <c r="R123" s="524" t="s">
        <v>495</v>
      </c>
      <c r="S123" s="556" t="s">
        <v>478</v>
      </c>
      <c r="T123" s="514" t="s">
        <v>461</v>
      </c>
      <c r="U123" s="514" t="s">
        <v>245</v>
      </c>
      <c r="V123" s="557" t="s">
        <v>553</v>
      </c>
      <c r="W123" s="557" t="s">
        <v>463</v>
      </c>
      <c r="X123" s="618" t="s">
        <v>25</v>
      </c>
      <c r="Y123" s="366" t="s">
        <v>178</v>
      </c>
      <c r="Z123" s="512"/>
      <c r="AB123" s="475">
        <v>44986</v>
      </c>
      <c r="AC123" s="367"/>
      <c r="AD123" s="559"/>
      <c r="AE123" s="523" t="s">
        <v>464</v>
      </c>
      <c r="AF123" s="524" t="s">
        <v>573</v>
      </c>
      <c r="AG123" s="525"/>
      <c r="AH123" s="526"/>
      <c r="AI123" s="367"/>
      <c r="AJ123" s="367"/>
      <c r="AK123" s="367"/>
      <c r="AL123" s="367"/>
      <c r="AM123" s="367"/>
      <c r="AN123" s="367"/>
      <c r="AO123" s="368" t="s">
        <v>466</v>
      </c>
      <c r="AP123" s="527" t="s">
        <v>595</v>
      </c>
      <c r="AQ123" s="561" t="s">
        <v>467</v>
      </c>
      <c r="AR123" s="562">
        <v>6000</v>
      </c>
      <c r="AS123" s="532">
        <v>30</v>
      </c>
      <c r="AT123" s="533"/>
      <c r="AU123" s="533">
        <v>0</v>
      </c>
      <c r="AV123" s="532"/>
      <c r="AW123" s="532"/>
      <c r="AX123" s="532"/>
      <c r="AY123" s="532"/>
      <c r="AZ123" s="550"/>
      <c r="BA123" s="534"/>
      <c r="BB123" s="533"/>
      <c r="BC123" s="533"/>
      <c r="BD123" s="533"/>
      <c r="BE123" s="533"/>
      <c r="BF123" s="534"/>
      <c r="BG123" s="533">
        <v>0</v>
      </c>
      <c r="BH123" s="533">
        <v>0</v>
      </c>
      <c r="BI123" s="525">
        <v>0</v>
      </c>
      <c r="BJ123" s="533"/>
      <c r="BK123" s="535"/>
      <c r="BL123" s="535"/>
      <c r="BM123" s="525"/>
      <c r="BN123" s="535"/>
      <c r="BO123" s="525">
        <v>0</v>
      </c>
      <c r="BP123" s="536">
        <v>240</v>
      </c>
      <c r="BQ123" s="535">
        <v>6000</v>
      </c>
      <c r="BR123" s="535">
        <v>0</v>
      </c>
      <c r="BS123" s="537">
        <v>0</v>
      </c>
      <c r="BT123" s="538">
        <v>0</v>
      </c>
      <c r="BU123" s="535">
        <v>0</v>
      </c>
      <c r="BV123" s="535">
        <v>0</v>
      </c>
      <c r="BW123" s="535">
        <v>0</v>
      </c>
      <c r="BX123" s="535"/>
      <c r="BY123" s="535">
        <v>0</v>
      </c>
      <c r="BZ123" s="535"/>
      <c r="CA123" s="551">
        <v>0</v>
      </c>
      <c r="CB123" s="535">
        <v>0</v>
      </c>
      <c r="CC123" s="535">
        <v>0</v>
      </c>
      <c r="CD123" s="535">
        <v>0</v>
      </c>
      <c r="CE123" s="535"/>
      <c r="CF123" s="535">
        <v>0</v>
      </c>
      <c r="CG123" s="535"/>
      <c r="CH123" s="535"/>
      <c r="CI123" s="535"/>
      <c r="CJ123" s="535"/>
      <c r="CK123" s="535"/>
      <c r="CL123" s="535"/>
      <c r="CM123" s="535">
        <v>1857</v>
      </c>
      <c r="CN123" s="535"/>
      <c r="CO123" s="535">
        <v>0</v>
      </c>
      <c r="CP123" s="535"/>
      <c r="CQ123" s="535"/>
      <c r="CR123" s="535"/>
      <c r="CS123" s="535"/>
      <c r="CT123" s="535"/>
      <c r="CU123" s="535"/>
      <c r="CV123" s="535">
        <v>0</v>
      </c>
      <c r="CW123" s="535"/>
      <c r="CX123" s="535"/>
      <c r="CY123" s="535"/>
      <c r="CZ123" s="535"/>
      <c r="DA123" s="535"/>
      <c r="DB123" s="535"/>
      <c r="DC123" s="535"/>
      <c r="DD123" s="535"/>
      <c r="DE123" s="535"/>
      <c r="DF123" s="535"/>
      <c r="DG123" s="535"/>
      <c r="DH123" s="535"/>
      <c r="DI123" s="535"/>
      <c r="DJ123" s="535"/>
      <c r="DK123" s="535"/>
      <c r="DL123" s="535"/>
      <c r="DM123" s="535"/>
      <c r="DN123" s="535"/>
      <c r="DO123" s="535"/>
      <c r="DP123" s="551"/>
      <c r="DQ123" s="535"/>
      <c r="DR123" s="535"/>
      <c r="DS123" s="535"/>
      <c r="DT123" s="535"/>
      <c r="DU123" s="535"/>
      <c r="DV123" s="535"/>
      <c r="DW123" s="535"/>
      <c r="DX123" s="535"/>
      <c r="DY123" s="535"/>
      <c r="DZ123" s="539"/>
      <c r="EA123" s="527"/>
      <c r="EB123" s="535"/>
      <c r="EC123" s="535"/>
      <c r="ED123" s="535"/>
      <c r="EE123" s="535"/>
      <c r="EF123" s="535"/>
      <c r="EG123" s="535"/>
      <c r="EH123" s="535"/>
      <c r="EI123" s="535"/>
      <c r="EJ123" s="535"/>
      <c r="EK123" s="535"/>
      <c r="EL123" s="540">
        <v>7857</v>
      </c>
      <c r="EM123" s="540">
        <v>7857</v>
      </c>
      <c r="EN123" s="541">
        <v>785.7</v>
      </c>
      <c r="EO123" s="541">
        <v>121.78</v>
      </c>
      <c r="EP123" s="541">
        <v>107.64</v>
      </c>
      <c r="EQ123" s="541">
        <v>0</v>
      </c>
      <c r="ER123" s="541">
        <v>0</v>
      </c>
      <c r="ES123" s="535">
        <v>0</v>
      </c>
      <c r="ET123" s="527">
        <v>678.76</v>
      </c>
      <c r="EU123" s="535">
        <v>0</v>
      </c>
      <c r="EV123" s="535">
        <v>0</v>
      </c>
      <c r="EW123" s="535"/>
      <c r="EX123" s="535"/>
      <c r="EY123" s="535"/>
      <c r="EZ123" s="542">
        <v>0</v>
      </c>
      <c r="FA123" s="527">
        <v>0</v>
      </c>
      <c r="FB123" s="527">
        <v>0</v>
      </c>
      <c r="FC123" s="542">
        <v>2400</v>
      </c>
      <c r="FD123" s="542"/>
      <c r="FE123" s="542">
        <v>1357.1</v>
      </c>
      <c r="FF123" s="542"/>
      <c r="FG123" s="535">
        <v>0</v>
      </c>
      <c r="FH123" s="542">
        <v>0</v>
      </c>
      <c r="FI123" s="535"/>
      <c r="FJ123" s="535"/>
      <c r="FK123" s="525"/>
      <c r="FL123" s="525"/>
      <c r="FM123" s="535"/>
      <c r="FN123" s="535">
        <v>0</v>
      </c>
      <c r="FO123" s="535">
        <v>0</v>
      </c>
      <c r="FP123" s="535"/>
      <c r="FQ123" s="535">
        <v>5450.98</v>
      </c>
      <c r="FR123" s="543">
        <v>2406.02</v>
      </c>
      <c r="FS123">
        <v>2406.02</v>
      </c>
      <c r="FT123" s="543"/>
      <c r="FU123" s="544">
        <v>2406.02</v>
      </c>
      <c r="FV123" s="544">
        <v>2062.29</v>
      </c>
      <c r="FW123" s="544">
        <v>0</v>
      </c>
      <c r="FX123" s="546">
        <v>707.13</v>
      </c>
      <c r="FY123" s="535">
        <v>0</v>
      </c>
      <c r="GB123" s="2015">
        <f t="shared" si="8"/>
        <v>0</v>
      </c>
      <c r="GC123" s="2015">
        <v>7857</v>
      </c>
      <c r="GE123" s="2015">
        <f t="shared" si="9"/>
        <v>7857</v>
      </c>
    </row>
    <row r="124" spans="1:187">
      <c r="A124" s="504"/>
      <c r="B124" s="505">
        <v>46</v>
      </c>
      <c r="C124" s="504" t="s">
        <v>593</v>
      </c>
      <c r="D124" s="563" t="s">
        <v>3</v>
      </c>
      <c r="E124" s="564" t="s">
        <v>174</v>
      </c>
      <c r="F124" s="626" t="s">
        <v>175</v>
      </c>
      <c r="G124" s="627">
        <v>35323</v>
      </c>
      <c r="H124" s="626" t="s">
        <v>484</v>
      </c>
      <c r="I124" s="626" t="s">
        <v>454</v>
      </c>
      <c r="J124" s="628" t="s">
        <v>455</v>
      </c>
      <c r="K124" s="629" t="s">
        <v>456</v>
      </c>
      <c r="L124" s="630">
        <v>100001</v>
      </c>
      <c r="M124" s="631" t="s">
        <v>457</v>
      </c>
      <c r="N124" s="632">
        <v>1</v>
      </c>
      <c r="O124" s="626" t="s">
        <v>458</v>
      </c>
      <c r="P124" s="626" t="s">
        <v>459</v>
      </c>
      <c r="Q124" s="633">
        <v>0</v>
      </c>
      <c r="R124" s="626" t="s">
        <v>485</v>
      </c>
      <c r="S124" s="634" t="s">
        <v>486</v>
      </c>
      <c r="T124" s="635" t="s">
        <v>461</v>
      </c>
      <c r="U124" s="635" t="s">
        <v>279</v>
      </c>
      <c r="V124" s="636" t="s">
        <v>553</v>
      </c>
      <c r="W124" s="636"/>
      <c r="X124" s="637" t="s">
        <v>25</v>
      </c>
      <c r="Y124" s="638" t="s">
        <v>185</v>
      </c>
      <c r="Z124" s="512"/>
      <c r="AB124" s="639">
        <v>45125</v>
      </c>
      <c r="AC124" s="387"/>
      <c r="AD124" s="640"/>
      <c r="AE124" s="641" t="s">
        <v>481</v>
      </c>
      <c r="AF124" s="524" t="s">
        <v>574</v>
      </c>
      <c r="AG124" s="642"/>
      <c r="AH124" s="643"/>
      <c r="AI124" s="387"/>
      <c r="AJ124" s="387"/>
      <c r="AK124" s="387"/>
      <c r="AL124" s="387"/>
      <c r="AM124" s="387"/>
      <c r="AN124" s="387"/>
      <c r="AO124" s="392"/>
      <c r="AP124" s="538" t="s">
        <v>594</v>
      </c>
      <c r="AQ124" s="644" t="s">
        <v>467</v>
      </c>
      <c r="AR124" s="645">
        <v>2000</v>
      </c>
      <c r="AS124" s="532">
        <v>30</v>
      </c>
      <c r="AT124" s="533"/>
      <c r="AU124" s="533">
        <v>0</v>
      </c>
      <c r="AV124" s="631"/>
      <c r="AW124" s="631"/>
      <c r="AX124" s="631"/>
      <c r="AY124" s="631"/>
      <c r="AZ124" s="631"/>
      <c r="BA124" s="646"/>
      <c r="BB124" s="647"/>
      <c r="BC124" s="647"/>
      <c r="BD124" s="647"/>
      <c r="BE124" s="647"/>
      <c r="BF124" s="646"/>
      <c r="BG124" s="533">
        <v>0</v>
      </c>
      <c r="BH124" s="533">
        <v>0</v>
      </c>
      <c r="BI124" s="525">
        <v>0</v>
      </c>
      <c r="BJ124" s="533"/>
      <c r="BK124" s="535"/>
      <c r="BL124" s="535"/>
      <c r="BM124" s="525"/>
      <c r="BN124" s="535"/>
      <c r="BO124" s="525">
        <v>0</v>
      </c>
      <c r="BP124" s="648">
        <v>240</v>
      </c>
      <c r="BQ124" s="535">
        <v>2000.0000000000002</v>
      </c>
      <c r="BR124" s="535">
        <v>0</v>
      </c>
      <c r="BS124" s="537">
        <v>0</v>
      </c>
      <c r="BT124" s="538">
        <v>0</v>
      </c>
      <c r="BU124" s="535">
        <v>0</v>
      </c>
      <c r="BV124" s="649">
        <v>0</v>
      </c>
      <c r="BW124" s="649">
        <v>0</v>
      </c>
      <c r="BX124" s="649"/>
      <c r="BY124" s="535">
        <v>0</v>
      </c>
      <c r="BZ124" s="649"/>
      <c r="CA124" s="649"/>
      <c r="CB124" s="535">
        <v>0</v>
      </c>
      <c r="CC124" s="535">
        <v>0</v>
      </c>
      <c r="CD124" s="535">
        <v>0</v>
      </c>
      <c r="CE124" s="535"/>
      <c r="CF124" s="535">
        <v>0</v>
      </c>
      <c r="CG124" s="649"/>
      <c r="CH124" s="535"/>
      <c r="CI124" s="535"/>
      <c r="CJ124" s="535"/>
      <c r="CK124" s="535"/>
      <c r="CL124" s="535"/>
      <c r="CM124" s="535">
        <v>742.8</v>
      </c>
      <c r="CN124" s="649"/>
      <c r="CO124" s="535">
        <v>0</v>
      </c>
      <c r="CP124" s="535"/>
      <c r="CQ124" s="535"/>
      <c r="CR124" s="649"/>
      <c r="CS124" s="649"/>
      <c r="CT124" s="649"/>
      <c r="CU124" s="535"/>
      <c r="CV124" s="535">
        <v>0</v>
      </c>
      <c r="CW124" s="649"/>
      <c r="CX124" s="649"/>
      <c r="CY124" s="649"/>
      <c r="CZ124" s="649"/>
      <c r="DA124" s="649"/>
      <c r="DB124" s="649"/>
      <c r="DC124" s="649"/>
      <c r="DD124" s="649"/>
      <c r="DE124" s="649"/>
      <c r="DF124" s="649"/>
      <c r="DG124" s="649"/>
      <c r="DH124" s="649"/>
      <c r="DI124" s="649"/>
      <c r="DJ124" s="649"/>
      <c r="DK124" s="535"/>
      <c r="DL124" s="535"/>
      <c r="DM124" s="649"/>
      <c r="DN124" s="649"/>
      <c r="DO124" s="649"/>
      <c r="DP124" s="649"/>
      <c r="DQ124" s="649"/>
      <c r="DR124" s="649"/>
      <c r="DS124" s="649"/>
      <c r="DT124" s="649"/>
      <c r="DU124" s="649"/>
      <c r="DV124" s="649"/>
      <c r="DW124" s="649"/>
      <c r="DX124" s="649"/>
      <c r="DY124" s="649"/>
      <c r="DZ124" s="650"/>
      <c r="EA124" s="538"/>
      <c r="EB124" s="649"/>
      <c r="EC124" s="649"/>
      <c r="ED124" s="649"/>
      <c r="EE124" s="649"/>
      <c r="EF124" s="649"/>
      <c r="EG124" s="649"/>
      <c r="EH124" s="649"/>
      <c r="EI124" s="649"/>
      <c r="EJ124" s="649"/>
      <c r="EK124" s="649"/>
      <c r="EL124" s="651">
        <v>2742.8</v>
      </c>
      <c r="EM124" s="651">
        <v>2742.8</v>
      </c>
      <c r="EN124" s="541">
        <v>274.27999999999997</v>
      </c>
      <c r="EO124" s="541">
        <v>0</v>
      </c>
      <c r="EP124" s="541">
        <v>37.58</v>
      </c>
      <c r="EQ124" s="541">
        <v>0</v>
      </c>
      <c r="ER124" s="541">
        <v>0</v>
      </c>
      <c r="ES124" s="535">
        <v>0</v>
      </c>
      <c r="ET124" s="538">
        <v>0</v>
      </c>
      <c r="EU124" s="535">
        <v>0</v>
      </c>
      <c r="EV124" s="535">
        <v>0</v>
      </c>
      <c r="EW124" s="649"/>
      <c r="EX124" s="649"/>
      <c r="EY124" s="649"/>
      <c r="EZ124" s="542">
        <v>0</v>
      </c>
      <c r="FA124" s="527">
        <v>0</v>
      </c>
      <c r="FB124" s="527">
        <v>0</v>
      </c>
      <c r="FC124" s="542">
        <v>800</v>
      </c>
      <c r="FD124" s="652"/>
      <c r="FE124" s="542">
        <v>658.34</v>
      </c>
      <c r="FF124" s="652"/>
      <c r="FG124" s="535">
        <v>0</v>
      </c>
      <c r="FH124" s="542">
        <v>0</v>
      </c>
      <c r="FI124" s="649"/>
      <c r="FJ124" s="649"/>
      <c r="FK124" s="642"/>
      <c r="FL124" s="642"/>
      <c r="FM124" s="535"/>
      <c r="FN124" s="535">
        <v>0</v>
      </c>
      <c r="FO124" s="535">
        <v>0</v>
      </c>
      <c r="FP124" s="649"/>
      <c r="FQ124" s="649">
        <v>1770.2</v>
      </c>
      <c r="FR124" s="653">
        <v>972.6</v>
      </c>
      <c r="FS124">
        <v>972.6</v>
      </c>
      <c r="FT124" s="543"/>
      <c r="FU124" s="544">
        <v>972.6</v>
      </c>
      <c r="FV124" s="544">
        <v>966</v>
      </c>
      <c r="FW124" s="544">
        <v>0</v>
      </c>
      <c r="FX124" s="546">
        <v>246.85</v>
      </c>
      <c r="FY124" s="535">
        <v>0</v>
      </c>
      <c r="GB124" s="2015">
        <f t="shared" si="8"/>
        <v>0</v>
      </c>
      <c r="GC124" s="2015">
        <v>2742.8</v>
      </c>
      <c r="GE124" s="2015">
        <f t="shared" si="9"/>
        <v>2742.8</v>
      </c>
    </row>
    <row r="125" spans="1:187">
      <c r="A125" s="573"/>
      <c r="B125" s="505">
        <v>47</v>
      </c>
      <c r="C125" s="504" t="s">
        <v>593</v>
      </c>
      <c r="D125" s="654" t="s">
        <v>539</v>
      </c>
      <c r="E125" s="655" t="s">
        <v>190</v>
      </c>
      <c r="F125" s="573" t="s">
        <v>191</v>
      </c>
      <c r="G125" s="656">
        <v>32274</v>
      </c>
      <c r="H125" s="573" t="s">
        <v>555</v>
      </c>
      <c r="I125" s="573" t="s">
        <v>454</v>
      </c>
      <c r="J125" s="657" t="s">
        <v>455</v>
      </c>
      <c r="K125" s="658" t="s">
        <v>456</v>
      </c>
      <c r="L125" s="658">
        <v>100001</v>
      </c>
      <c r="M125" s="550" t="s">
        <v>470</v>
      </c>
      <c r="N125" s="659">
        <v>1</v>
      </c>
      <c r="O125" s="573" t="s">
        <v>477</v>
      </c>
      <c r="P125" s="573" t="s">
        <v>478</v>
      </c>
      <c r="Q125" s="660">
        <v>1</v>
      </c>
      <c r="R125" s="573" t="s">
        <v>556</v>
      </c>
      <c r="S125" s="661" t="s">
        <v>555</v>
      </c>
      <c r="T125" s="514" t="s">
        <v>461</v>
      </c>
      <c r="U125" s="514" t="s">
        <v>286</v>
      </c>
      <c r="V125" s="662" t="s">
        <v>462</v>
      </c>
      <c r="W125" s="662" t="s">
        <v>529</v>
      </c>
      <c r="X125" s="663" t="s">
        <v>75</v>
      </c>
      <c r="Y125" s="412" t="s">
        <v>213</v>
      </c>
      <c r="Z125" s="512"/>
      <c r="AA125" s="413"/>
      <c r="AB125" s="664">
        <v>45170</v>
      </c>
      <c r="AC125" s="413"/>
      <c r="AD125" s="522"/>
      <c r="AE125" s="617" t="s">
        <v>496</v>
      </c>
      <c r="AF125" s="524" t="s">
        <v>575</v>
      </c>
      <c r="AG125" s="665"/>
      <c r="AH125" s="666"/>
      <c r="AI125" s="413" t="s">
        <v>531</v>
      </c>
      <c r="AJ125" s="417">
        <v>6000</v>
      </c>
      <c r="AK125" s="413"/>
      <c r="AL125" s="418"/>
      <c r="AM125" s="413"/>
      <c r="AN125" s="413"/>
      <c r="AO125" s="419"/>
      <c r="AP125" s="594" t="s">
        <v>595</v>
      </c>
      <c r="AQ125" s="667" t="s">
        <v>466</v>
      </c>
      <c r="AR125" s="548">
        <v>22329.581652325847</v>
      </c>
      <c r="AS125" s="532">
        <v>30</v>
      </c>
      <c r="AT125" s="533"/>
      <c r="AU125" s="533">
        <v>0</v>
      </c>
      <c r="AV125" s="532"/>
      <c r="AW125" s="532"/>
      <c r="AX125" s="532"/>
      <c r="AY125" s="532"/>
      <c r="AZ125" s="532"/>
      <c r="BA125" s="534"/>
      <c r="BB125" s="533"/>
      <c r="BC125" s="533"/>
      <c r="BD125" s="533"/>
      <c r="BE125" s="533"/>
      <c r="BF125" s="534"/>
      <c r="BG125" s="533">
        <v>0</v>
      </c>
      <c r="BH125" s="533">
        <v>0</v>
      </c>
      <c r="BI125" s="525">
        <v>0</v>
      </c>
      <c r="BJ125" s="533"/>
      <c r="BK125" s="535"/>
      <c r="BL125" s="535"/>
      <c r="BM125" s="525"/>
      <c r="BN125" s="535"/>
      <c r="BO125" s="525">
        <v>0</v>
      </c>
      <c r="BP125" s="536">
        <v>240</v>
      </c>
      <c r="BQ125" s="535">
        <v>22329.581652325847</v>
      </c>
      <c r="BR125" s="535">
        <v>113</v>
      </c>
      <c r="BS125" s="537">
        <v>0</v>
      </c>
      <c r="BT125" s="538">
        <v>0</v>
      </c>
      <c r="BU125" s="535">
        <v>0</v>
      </c>
      <c r="BV125" s="535">
        <v>0</v>
      </c>
      <c r="BW125" s="535">
        <v>0</v>
      </c>
      <c r="BX125" s="537"/>
      <c r="BY125" s="535">
        <v>0</v>
      </c>
      <c r="BZ125" s="535"/>
      <c r="CA125" s="535"/>
      <c r="CB125" s="535">
        <v>0</v>
      </c>
      <c r="CC125" s="535">
        <v>0</v>
      </c>
      <c r="CD125" s="535">
        <v>0</v>
      </c>
      <c r="CE125" s="535"/>
      <c r="CF125" s="535">
        <v>0</v>
      </c>
      <c r="CG125" s="535"/>
      <c r="CH125" s="535"/>
      <c r="CI125" s="668"/>
      <c r="CJ125" s="535"/>
      <c r="CK125" s="535"/>
      <c r="CL125" s="535"/>
      <c r="CM125" s="535">
        <v>0</v>
      </c>
      <c r="CN125" s="649"/>
      <c r="CO125" s="535">
        <v>0</v>
      </c>
      <c r="CP125" s="539"/>
      <c r="CQ125" s="535"/>
      <c r="CR125" s="649"/>
      <c r="CS125" s="649"/>
      <c r="CT125" s="649"/>
      <c r="CU125" s="535"/>
      <c r="CV125" s="535">
        <v>0</v>
      </c>
      <c r="CW125" s="535"/>
      <c r="CX125" s="537">
        <v>3740.4302753876414</v>
      </c>
      <c r="CY125" s="551">
        <v>336.6387247848877</v>
      </c>
      <c r="CZ125" s="535"/>
      <c r="DA125" s="535"/>
      <c r="DB125" s="535"/>
      <c r="DC125" s="535"/>
      <c r="DD125" s="535"/>
      <c r="DE125" s="535"/>
      <c r="DF125" s="535"/>
      <c r="DG125" s="535"/>
      <c r="DH125" s="535"/>
      <c r="DI125" s="535"/>
      <c r="DJ125" s="535"/>
      <c r="DK125" s="535"/>
      <c r="DL125" s="669"/>
      <c r="DM125" s="535"/>
      <c r="DN125" s="535"/>
      <c r="DO125" s="535"/>
      <c r="DP125" s="535"/>
      <c r="DQ125" s="535"/>
      <c r="DR125" s="535"/>
      <c r="DS125" s="535"/>
      <c r="DT125" s="535"/>
      <c r="DU125" s="535"/>
      <c r="DV125" s="535"/>
      <c r="DW125" s="537">
        <v>2181.9176606427905</v>
      </c>
      <c r="DX125" s="535"/>
      <c r="DY125" s="535"/>
      <c r="DZ125" s="535"/>
      <c r="EA125" s="527"/>
      <c r="EB125" s="535"/>
      <c r="EC125" s="535"/>
      <c r="ED125" s="535"/>
      <c r="EE125" s="535"/>
      <c r="EF125" s="535"/>
      <c r="EG125" s="535"/>
      <c r="EH125" s="535"/>
      <c r="EI125" s="535"/>
      <c r="EJ125" s="535"/>
      <c r="EK125" s="535"/>
      <c r="EL125" s="540">
        <v>22442.581652325847</v>
      </c>
      <c r="EM125" s="540">
        <v>28701.568313141164</v>
      </c>
      <c r="EN125" s="541">
        <v>2244.2600000000002</v>
      </c>
      <c r="EO125" s="541">
        <v>0</v>
      </c>
      <c r="EP125" s="541">
        <v>164.78</v>
      </c>
      <c r="EQ125" s="670">
        <v>0</v>
      </c>
      <c r="ER125" s="541">
        <v>0</v>
      </c>
      <c r="ES125" s="535">
        <v>0</v>
      </c>
      <c r="ET125" s="527">
        <v>4158.53</v>
      </c>
      <c r="EU125" s="535">
        <v>0</v>
      </c>
      <c r="EV125" s="535">
        <v>0</v>
      </c>
      <c r="EW125" s="535"/>
      <c r="EX125" s="535"/>
      <c r="EY125" s="535"/>
      <c r="EZ125" s="542">
        <v>0</v>
      </c>
      <c r="FA125" s="527">
        <v>0</v>
      </c>
      <c r="FB125" s="527">
        <v>0</v>
      </c>
      <c r="FC125" s="542">
        <v>22134</v>
      </c>
      <c r="FD125" s="542"/>
      <c r="FE125" s="542">
        <v>0</v>
      </c>
      <c r="FF125" s="542"/>
      <c r="FG125" s="535">
        <v>0</v>
      </c>
      <c r="FH125" s="542">
        <v>0</v>
      </c>
      <c r="FI125" s="535"/>
      <c r="FJ125" s="535"/>
      <c r="FK125" s="525"/>
      <c r="FL125" s="525"/>
      <c r="FM125" s="535"/>
      <c r="FN125" s="535">
        <v>0</v>
      </c>
      <c r="FO125" s="535">
        <v>0</v>
      </c>
      <c r="FP125" s="551"/>
      <c r="FQ125" s="535">
        <v>28701.57</v>
      </c>
      <c r="FR125" s="543">
        <v>0</v>
      </c>
      <c r="FT125" s="616">
        <v>0</v>
      </c>
      <c r="FV125" s="671">
        <v>0</v>
      </c>
      <c r="FW125" s="671">
        <v>0</v>
      </c>
      <c r="FX125" s="546">
        <v>2019.83</v>
      </c>
      <c r="FY125" s="551">
        <v>0</v>
      </c>
      <c r="GB125" s="2015">
        <f t="shared" si="8"/>
        <v>1.652325845498126E-3</v>
      </c>
      <c r="GC125" s="2015">
        <v>22442.58</v>
      </c>
      <c r="GE125" s="2015">
        <f t="shared" si="9"/>
        <v>26183.010275387642</v>
      </c>
    </row>
    <row r="126" spans="1:187">
      <c r="A126" s="573"/>
      <c r="B126" s="505">
        <v>48</v>
      </c>
      <c r="C126" s="504" t="s">
        <v>593</v>
      </c>
      <c r="D126" s="654" t="s">
        <v>539</v>
      </c>
      <c r="E126" s="655" t="s">
        <v>194</v>
      </c>
      <c r="F126" s="573" t="s">
        <v>195</v>
      </c>
      <c r="G126" s="656">
        <v>32866</v>
      </c>
      <c r="H126" s="573" t="s">
        <v>494</v>
      </c>
      <c r="I126" s="573" t="s">
        <v>454</v>
      </c>
      <c r="J126" s="657" t="s">
        <v>455</v>
      </c>
      <c r="K126" s="658" t="s">
        <v>456</v>
      </c>
      <c r="L126" s="658">
        <v>100001</v>
      </c>
      <c r="M126" s="550" t="s">
        <v>470</v>
      </c>
      <c r="N126" s="659">
        <v>1</v>
      </c>
      <c r="O126" s="573" t="s">
        <v>477</v>
      </c>
      <c r="P126" s="573" t="s">
        <v>478</v>
      </c>
      <c r="Q126" s="660">
        <v>1</v>
      </c>
      <c r="R126" s="573" t="s">
        <v>495</v>
      </c>
      <c r="S126" s="661" t="s">
        <v>478</v>
      </c>
      <c r="T126" s="514" t="s">
        <v>461</v>
      </c>
      <c r="U126" s="514" t="s">
        <v>288</v>
      </c>
      <c r="V126" s="662" t="s">
        <v>462</v>
      </c>
      <c r="W126" s="662" t="s">
        <v>529</v>
      </c>
      <c r="X126" s="663" t="s">
        <v>219</v>
      </c>
      <c r="Y126" s="412" t="s">
        <v>919</v>
      </c>
      <c r="Z126" s="512"/>
      <c r="AA126" s="413"/>
      <c r="AB126" s="664">
        <v>45170</v>
      </c>
      <c r="AC126" s="413"/>
      <c r="AD126" s="522"/>
      <c r="AE126" s="617" t="s">
        <v>496</v>
      </c>
      <c r="AF126" s="524" t="s">
        <v>576</v>
      </c>
      <c r="AG126" s="665"/>
      <c r="AH126" s="666"/>
      <c r="AI126" s="413" t="s">
        <v>531</v>
      </c>
      <c r="AJ126" s="417">
        <v>7000</v>
      </c>
      <c r="AK126" s="413"/>
      <c r="AL126" s="413"/>
      <c r="AM126" s="413"/>
      <c r="AN126" s="413"/>
      <c r="AO126" s="419"/>
      <c r="AP126" s="594" t="s">
        <v>594</v>
      </c>
      <c r="AQ126" s="667" t="s">
        <v>466</v>
      </c>
      <c r="AR126" s="548">
        <v>26807.326328263738</v>
      </c>
      <c r="AS126" s="532">
        <v>30</v>
      </c>
      <c r="AT126" s="533"/>
      <c r="AU126" s="533">
        <v>0</v>
      </c>
      <c r="AV126" s="532"/>
      <c r="AW126" s="532"/>
      <c r="AX126" s="532"/>
      <c r="AY126" s="532"/>
      <c r="AZ126" s="532"/>
      <c r="BA126" s="534"/>
      <c r="BB126" s="533"/>
      <c r="BC126" s="533"/>
      <c r="BD126" s="533"/>
      <c r="BE126" s="533"/>
      <c r="BF126" s="534"/>
      <c r="BG126" s="533">
        <v>0</v>
      </c>
      <c r="BH126" s="533">
        <v>0</v>
      </c>
      <c r="BI126" s="525">
        <v>0</v>
      </c>
      <c r="BJ126" s="533"/>
      <c r="BK126" s="535"/>
      <c r="BL126" s="535"/>
      <c r="BM126" s="525"/>
      <c r="BN126" s="535"/>
      <c r="BO126" s="525">
        <v>0</v>
      </c>
      <c r="BP126" s="536">
        <v>240</v>
      </c>
      <c r="BQ126" s="535">
        <v>26807.326328263738</v>
      </c>
      <c r="BR126" s="535">
        <v>113</v>
      </c>
      <c r="BS126" s="537">
        <v>0</v>
      </c>
      <c r="BT126" s="538">
        <v>0</v>
      </c>
      <c r="BU126" s="535">
        <v>0</v>
      </c>
      <c r="BV126" s="535">
        <v>0</v>
      </c>
      <c r="BW126" s="535">
        <v>0</v>
      </c>
      <c r="BX126" s="537"/>
      <c r="BY126" s="535">
        <v>0</v>
      </c>
      <c r="BZ126" s="535"/>
      <c r="CA126" s="535"/>
      <c r="CB126" s="535">
        <v>0</v>
      </c>
      <c r="CC126" s="535">
        <v>0</v>
      </c>
      <c r="CD126" s="535">
        <v>0</v>
      </c>
      <c r="CE126" s="535"/>
      <c r="CF126" s="535">
        <v>0</v>
      </c>
      <c r="CG126" s="535"/>
      <c r="CH126" s="535"/>
      <c r="CI126" s="668"/>
      <c r="CJ126" s="535"/>
      <c r="CK126" s="535"/>
      <c r="CL126" s="535"/>
      <c r="CM126" s="535">
        <v>0</v>
      </c>
      <c r="CN126" s="649"/>
      <c r="CO126" s="535">
        <v>0</v>
      </c>
      <c r="CP126" s="539"/>
      <c r="CQ126" s="535"/>
      <c r="CR126" s="649"/>
      <c r="CS126" s="649"/>
      <c r="CT126" s="649"/>
      <c r="CU126" s="535"/>
      <c r="CV126" s="535">
        <v>0</v>
      </c>
      <c r="CW126" s="535"/>
      <c r="CX126" s="537">
        <v>4486.7210547106233</v>
      </c>
      <c r="CY126" s="551">
        <v>403.80489492395606</v>
      </c>
      <c r="CZ126" s="535"/>
      <c r="DA126" s="535"/>
      <c r="DB126" s="535"/>
      <c r="DC126" s="535"/>
      <c r="DD126" s="535"/>
      <c r="DE126" s="535"/>
      <c r="DF126" s="535"/>
      <c r="DG126" s="535"/>
      <c r="DH126" s="535"/>
      <c r="DI126" s="535"/>
      <c r="DJ126" s="535"/>
      <c r="DK126" s="535"/>
      <c r="DL126" s="669"/>
      <c r="DM126" s="535"/>
      <c r="DN126" s="535"/>
      <c r="DO126" s="535"/>
      <c r="DP126" s="535"/>
      <c r="DQ126" s="535"/>
      <c r="DR126" s="535"/>
      <c r="DS126" s="535"/>
      <c r="DT126" s="535"/>
      <c r="DU126" s="535"/>
      <c r="DV126" s="535"/>
      <c r="DW126" s="537">
        <v>2617.2539485811967</v>
      </c>
      <c r="DX126" s="535"/>
      <c r="DY126" s="535"/>
      <c r="DZ126" s="535"/>
      <c r="EA126" s="527"/>
      <c r="EB126" s="535"/>
      <c r="EC126" s="535"/>
      <c r="ED126" s="535"/>
      <c r="EE126" s="535"/>
      <c r="EF126" s="535"/>
      <c r="EG126" s="535"/>
      <c r="EH126" s="535"/>
      <c r="EI126" s="535"/>
      <c r="EJ126" s="535"/>
      <c r="EK126" s="535"/>
      <c r="EL126" s="540">
        <v>26920.326328263738</v>
      </c>
      <c r="EM126" s="540">
        <v>34428.106226479511</v>
      </c>
      <c r="EN126" s="541">
        <v>2692.03</v>
      </c>
      <c r="EO126" s="541">
        <v>0</v>
      </c>
      <c r="EP126" s="541">
        <v>164.78</v>
      </c>
      <c r="EQ126" s="670">
        <v>0</v>
      </c>
      <c r="ER126" s="541">
        <v>0</v>
      </c>
      <c r="ES126" s="535">
        <v>0</v>
      </c>
      <c r="ET126" s="527">
        <v>5748.3</v>
      </c>
      <c r="EU126" s="535">
        <v>0</v>
      </c>
      <c r="EV126" s="535">
        <v>0</v>
      </c>
      <c r="EW126" s="535"/>
      <c r="EX126" s="535"/>
      <c r="EY126" s="535"/>
      <c r="EZ126" s="542">
        <v>0</v>
      </c>
      <c r="FA126" s="527">
        <v>0</v>
      </c>
      <c r="FB126" s="527">
        <v>0</v>
      </c>
      <c r="FC126" s="542">
        <v>25823</v>
      </c>
      <c r="FD126" s="542"/>
      <c r="FE126" s="542">
        <v>0</v>
      </c>
      <c r="FF126" s="542"/>
      <c r="FG126" s="535">
        <v>0</v>
      </c>
      <c r="FH126" s="542">
        <v>0</v>
      </c>
      <c r="FI126" s="535"/>
      <c r="FJ126" s="535"/>
      <c r="FK126" s="525"/>
      <c r="FL126" s="525"/>
      <c r="FM126" s="535"/>
      <c r="FN126" s="535">
        <v>0</v>
      </c>
      <c r="FO126" s="535">
        <v>0</v>
      </c>
      <c r="FP126" s="551"/>
      <c r="FQ126" s="535">
        <v>34428.11</v>
      </c>
      <c r="FR126" s="543">
        <v>0</v>
      </c>
      <c r="FT126" s="616">
        <v>0</v>
      </c>
      <c r="FV126" s="671">
        <v>0</v>
      </c>
      <c r="FW126" s="671">
        <v>0</v>
      </c>
      <c r="FX126" s="546">
        <v>2422.83</v>
      </c>
      <c r="FY126" s="551">
        <v>0</v>
      </c>
      <c r="GB126" s="2015">
        <f t="shared" si="8"/>
        <v>-3.6717362636409234E-3</v>
      </c>
      <c r="GC126" s="2015">
        <v>26920.33</v>
      </c>
      <c r="GE126" s="2015">
        <f t="shared" si="9"/>
        <v>31407.051054710624</v>
      </c>
    </row>
    <row r="127" spans="1:187">
      <c r="A127" s="573"/>
      <c r="B127" s="505">
        <v>49</v>
      </c>
      <c r="C127" s="504" t="s">
        <v>593</v>
      </c>
      <c r="D127" s="654" t="s">
        <v>539</v>
      </c>
      <c r="E127" s="655" t="s">
        <v>192</v>
      </c>
      <c r="F127" s="573" t="s">
        <v>193</v>
      </c>
      <c r="G127" s="656">
        <v>34000</v>
      </c>
      <c r="H127" s="573" t="s">
        <v>494</v>
      </c>
      <c r="I127" s="573" t="s">
        <v>456</v>
      </c>
      <c r="J127" s="657" t="s">
        <v>455</v>
      </c>
      <c r="K127" s="672" t="s">
        <v>456</v>
      </c>
      <c r="L127" s="658">
        <v>100001</v>
      </c>
      <c r="M127" s="550" t="s">
        <v>470</v>
      </c>
      <c r="N127" s="659">
        <v>1</v>
      </c>
      <c r="O127" s="573" t="s">
        <v>477</v>
      </c>
      <c r="P127" s="573" t="s">
        <v>478</v>
      </c>
      <c r="Q127" s="660">
        <v>1</v>
      </c>
      <c r="R127" s="573" t="s">
        <v>495</v>
      </c>
      <c r="S127" s="661" t="s">
        <v>478</v>
      </c>
      <c r="T127" s="514" t="s">
        <v>461</v>
      </c>
      <c r="U127" s="514" t="s">
        <v>287</v>
      </c>
      <c r="V127" s="662" t="s">
        <v>462</v>
      </c>
      <c r="W127" s="662" t="s">
        <v>529</v>
      </c>
      <c r="X127" s="663" t="s">
        <v>75</v>
      </c>
      <c r="Y127" s="412" t="s">
        <v>216</v>
      </c>
      <c r="Z127" s="512"/>
      <c r="AA127" s="413"/>
      <c r="AB127" s="664">
        <v>45170</v>
      </c>
      <c r="AC127" s="413"/>
      <c r="AD127" s="522"/>
      <c r="AE127" s="617" t="s">
        <v>496</v>
      </c>
      <c r="AF127" s="524" t="s">
        <v>577</v>
      </c>
      <c r="AG127" s="665"/>
      <c r="AH127" s="666"/>
      <c r="AI127" s="413" t="s">
        <v>531</v>
      </c>
      <c r="AJ127" s="417">
        <v>6000</v>
      </c>
      <c r="AK127" s="413"/>
      <c r="AL127" s="413"/>
      <c r="AM127" s="413"/>
      <c r="AN127" s="413"/>
      <c r="AO127" s="419"/>
      <c r="AP127" s="594" t="s">
        <v>594</v>
      </c>
      <c r="AQ127" s="667" t="s">
        <v>466</v>
      </c>
      <c r="AR127" s="548">
        <v>22329.581652325847</v>
      </c>
      <c r="AS127" s="532">
        <v>30</v>
      </c>
      <c r="AT127" s="533"/>
      <c r="AU127" s="533">
        <v>0</v>
      </c>
      <c r="AV127" s="532"/>
      <c r="AW127" s="532"/>
      <c r="AX127" s="532"/>
      <c r="AY127" s="532"/>
      <c r="AZ127" s="532"/>
      <c r="BA127" s="534"/>
      <c r="BB127" s="533"/>
      <c r="BC127" s="533"/>
      <c r="BD127" s="533"/>
      <c r="BE127" s="533"/>
      <c r="BF127" s="534"/>
      <c r="BG127" s="533">
        <v>0</v>
      </c>
      <c r="BH127" s="533">
        <v>0</v>
      </c>
      <c r="BI127" s="525">
        <v>0</v>
      </c>
      <c r="BJ127" s="533"/>
      <c r="BK127" s="535"/>
      <c r="BL127" s="535"/>
      <c r="BM127" s="525"/>
      <c r="BN127" s="535"/>
      <c r="BO127" s="525">
        <v>0</v>
      </c>
      <c r="BP127" s="536">
        <v>240</v>
      </c>
      <c r="BQ127" s="535">
        <v>22329.581652325847</v>
      </c>
      <c r="BR127" s="535">
        <v>113</v>
      </c>
      <c r="BS127" s="537">
        <v>0</v>
      </c>
      <c r="BT127" s="538">
        <v>0</v>
      </c>
      <c r="BU127" s="535">
        <v>0</v>
      </c>
      <c r="BV127" s="535">
        <v>0</v>
      </c>
      <c r="BW127" s="535">
        <v>0</v>
      </c>
      <c r="BX127" s="537"/>
      <c r="BY127" s="535">
        <v>0</v>
      </c>
      <c r="BZ127" s="535"/>
      <c r="CA127" s="535"/>
      <c r="CB127" s="535">
        <v>0</v>
      </c>
      <c r="CC127" s="535">
        <v>0</v>
      </c>
      <c r="CD127" s="535">
        <v>0</v>
      </c>
      <c r="CE127" s="535"/>
      <c r="CF127" s="535">
        <v>0</v>
      </c>
      <c r="CG127" s="535"/>
      <c r="CH127" s="535"/>
      <c r="CI127" s="668"/>
      <c r="CJ127" s="535"/>
      <c r="CK127" s="535"/>
      <c r="CL127" s="535"/>
      <c r="CM127" s="535">
        <v>0</v>
      </c>
      <c r="CN127" s="649"/>
      <c r="CO127" s="535">
        <v>0</v>
      </c>
      <c r="CP127" s="539"/>
      <c r="CQ127" s="535"/>
      <c r="CR127" s="649"/>
      <c r="CS127" s="649"/>
      <c r="CT127" s="649"/>
      <c r="CU127" s="535"/>
      <c r="CV127" s="535">
        <v>0</v>
      </c>
      <c r="CW127" s="535"/>
      <c r="CX127" s="537">
        <v>3740.4302753876414</v>
      </c>
      <c r="CY127" s="551">
        <v>336.6387247848877</v>
      </c>
      <c r="CZ127" s="535"/>
      <c r="DA127" s="535"/>
      <c r="DB127" s="535"/>
      <c r="DC127" s="535"/>
      <c r="DD127" s="535"/>
      <c r="DE127" s="535"/>
      <c r="DF127" s="535"/>
      <c r="DG127" s="535"/>
      <c r="DH127" s="535"/>
      <c r="DI127" s="535"/>
      <c r="DJ127" s="535"/>
      <c r="DK127" s="535"/>
      <c r="DL127" s="669"/>
      <c r="DM127" s="535"/>
      <c r="DN127" s="535"/>
      <c r="DO127" s="535"/>
      <c r="DP127" s="535"/>
      <c r="DQ127" s="535"/>
      <c r="DR127" s="535"/>
      <c r="DS127" s="535"/>
      <c r="DT127" s="535"/>
      <c r="DU127" s="535"/>
      <c r="DV127" s="535"/>
      <c r="DW127" s="537">
        <v>2181.9176606427905</v>
      </c>
      <c r="DX127" s="535"/>
      <c r="DY127" s="535"/>
      <c r="DZ127" s="535"/>
      <c r="EA127" s="527"/>
      <c r="EB127" s="535"/>
      <c r="EC127" s="535"/>
      <c r="ED127" s="535"/>
      <c r="EE127" s="535"/>
      <c r="EF127" s="535"/>
      <c r="EG127" s="535"/>
      <c r="EH127" s="535"/>
      <c r="EI127" s="535"/>
      <c r="EJ127" s="535"/>
      <c r="EK127" s="535"/>
      <c r="EL127" s="540">
        <v>22442.581652325847</v>
      </c>
      <c r="EM127" s="540">
        <v>28701.568313141164</v>
      </c>
      <c r="EN127" s="541">
        <v>2244.2600000000002</v>
      </c>
      <c r="EO127" s="541">
        <v>0</v>
      </c>
      <c r="EP127" s="541">
        <v>164.78</v>
      </c>
      <c r="EQ127" s="670">
        <v>0</v>
      </c>
      <c r="ER127" s="541">
        <v>0</v>
      </c>
      <c r="ES127" s="535">
        <v>0</v>
      </c>
      <c r="ET127" s="527">
        <v>4158.53</v>
      </c>
      <c r="EU127" s="535">
        <v>0</v>
      </c>
      <c r="EV127" s="535">
        <v>0</v>
      </c>
      <c r="EW127" s="535"/>
      <c r="EX127" s="535"/>
      <c r="EY127" s="535"/>
      <c r="EZ127" s="542">
        <v>0</v>
      </c>
      <c r="FA127" s="527">
        <v>0</v>
      </c>
      <c r="FB127" s="527">
        <v>0</v>
      </c>
      <c r="FC127" s="542">
        <v>22134</v>
      </c>
      <c r="FD127" s="542"/>
      <c r="FE127" s="542">
        <v>0</v>
      </c>
      <c r="FF127" s="542"/>
      <c r="FG127" s="535">
        <v>0</v>
      </c>
      <c r="FH127" s="542">
        <v>0</v>
      </c>
      <c r="FI127" s="535"/>
      <c r="FJ127" s="535"/>
      <c r="FK127" s="525"/>
      <c r="FL127" s="525"/>
      <c r="FM127" s="535"/>
      <c r="FN127" s="535">
        <v>0</v>
      </c>
      <c r="FO127" s="535">
        <v>0</v>
      </c>
      <c r="FP127" s="551"/>
      <c r="FQ127" s="535">
        <v>28701.57</v>
      </c>
      <c r="FR127" s="543">
        <v>0</v>
      </c>
      <c r="FT127" s="616">
        <v>0</v>
      </c>
      <c r="FV127" s="671">
        <v>0</v>
      </c>
      <c r="FW127" s="671">
        <v>0</v>
      </c>
      <c r="FX127" s="546">
        <v>2019.83</v>
      </c>
      <c r="FY127" s="551">
        <v>0</v>
      </c>
      <c r="GB127" s="2015">
        <f t="shared" si="8"/>
        <v>1.652325845498126E-3</v>
      </c>
      <c r="GC127" s="2015">
        <v>22442.58</v>
      </c>
      <c r="GE127" s="2015">
        <f t="shared" si="9"/>
        <v>26183.010275387642</v>
      </c>
    </row>
    <row r="128" spans="1:187">
      <c r="A128" s="504"/>
      <c r="B128" s="505">
        <v>50</v>
      </c>
      <c r="C128" s="504" t="s">
        <v>593</v>
      </c>
      <c r="D128" s="563" t="s">
        <v>3</v>
      </c>
      <c r="E128" s="564" t="s">
        <v>176</v>
      </c>
      <c r="F128" s="504" t="s">
        <v>578</v>
      </c>
      <c r="G128" s="508">
        <v>34578</v>
      </c>
      <c r="H128" s="504" t="s">
        <v>563</v>
      </c>
      <c r="I128" s="504" t="s">
        <v>454</v>
      </c>
      <c r="J128" s="510" t="s">
        <v>455</v>
      </c>
      <c r="K128" s="673" t="s">
        <v>456</v>
      </c>
      <c r="L128" s="511">
        <v>100001</v>
      </c>
      <c r="M128" s="674" t="s">
        <v>470</v>
      </c>
      <c r="N128" s="675">
        <v>1</v>
      </c>
      <c r="O128" s="504" t="s">
        <v>477</v>
      </c>
      <c r="P128" s="504" t="s">
        <v>478</v>
      </c>
      <c r="Q128" s="676">
        <v>1</v>
      </c>
      <c r="R128" s="504" t="s">
        <v>564</v>
      </c>
      <c r="S128" s="677" t="s">
        <v>563</v>
      </c>
      <c r="T128" s="509" t="s">
        <v>461</v>
      </c>
      <c r="U128" s="509" t="s">
        <v>277</v>
      </c>
      <c r="V128" s="678" t="s">
        <v>553</v>
      </c>
      <c r="W128" s="678"/>
      <c r="X128" s="679" t="s">
        <v>25</v>
      </c>
      <c r="Y128" s="130" t="s">
        <v>210</v>
      </c>
      <c r="Z128" s="512"/>
      <c r="AA128" s="112"/>
      <c r="AB128" s="680">
        <v>45181</v>
      </c>
      <c r="AC128" s="105"/>
      <c r="AD128" s="681"/>
      <c r="AE128" s="682" t="s">
        <v>481</v>
      </c>
      <c r="AF128" s="524" t="s">
        <v>579</v>
      </c>
      <c r="AG128" s="683"/>
      <c r="AH128" s="684"/>
      <c r="AI128" s="105"/>
      <c r="AJ128" s="105"/>
      <c r="AK128" s="105"/>
      <c r="AL128" s="105"/>
      <c r="AM128" s="105"/>
      <c r="AN128" s="105"/>
      <c r="AO128" s="135" t="s">
        <v>466</v>
      </c>
      <c r="AP128" s="546" t="s">
        <v>595</v>
      </c>
      <c r="AQ128" s="685" t="s">
        <v>467</v>
      </c>
      <c r="AR128" s="686">
        <v>3700</v>
      </c>
      <c r="AS128" s="532">
        <v>29</v>
      </c>
      <c r="AT128" s="533"/>
      <c r="AU128" s="533">
        <v>1</v>
      </c>
      <c r="AV128" s="532"/>
      <c r="AW128" s="674"/>
      <c r="AX128" s="674"/>
      <c r="AY128" s="674"/>
      <c r="AZ128" s="674"/>
      <c r="BA128" s="687"/>
      <c r="BB128" s="688"/>
      <c r="BC128" s="688"/>
      <c r="BD128" s="688"/>
      <c r="BE128" s="688"/>
      <c r="BF128" s="687"/>
      <c r="BG128" s="533">
        <v>0</v>
      </c>
      <c r="BH128" s="533">
        <v>0</v>
      </c>
      <c r="BI128" s="525">
        <v>0</v>
      </c>
      <c r="BJ128" s="533"/>
      <c r="BK128" s="535"/>
      <c r="BL128" s="535"/>
      <c r="BM128" s="525"/>
      <c r="BN128" s="535"/>
      <c r="BO128" s="525">
        <v>0</v>
      </c>
      <c r="BP128" s="689">
        <v>232</v>
      </c>
      <c r="BQ128" s="535">
        <v>3576.6666666666665</v>
      </c>
      <c r="BR128" s="535">
        <v>0</v>
      </c>
      <c r="BS128" s="537">
        <v>0</v>
      </c>
      <c r="BT128" s="538">
        <v>123.33</v>
      </c>
      <c r="BU128" s="535">
        <v>0</v>
      </c>
      <c r="BV128" s="690">
        <v>0</v>
      </c>
      <c r="BW128" s="690">
        <v>0</v>
      </c>
      <c r="BX128" s="690"/>
      <c r="BY128" s="535">
        <v>0</v>
      </c>
      <c r="BZ128" s="690"/>
      <c r="CA128" s="690"/>
      <c r="CB128" s="535">
        <v>0</v>
      </c>
      <c r="CC128" s="535">
        <v>0</v>
      </c>
      <c r="CD128" s="535">
        <v>0</v>
      </c>
      <c r="CE128" s="535"/>
      <c r="CF128" s="535">
        <v>0</v>
      </c>
      <c r="CG128" s="691"/>
      <c r="CH128" s="535"/>
      <c r="CI128" s="535"/>
      <c r="CJ128" s="535"/>
      <c r="CK128" s="535"/>
      <c r="CL128" s="535"/>
      <c r="CM128" s="535">
        <v>1114.2</v>
      </c>
      <c r="CN128" s="649"/>
      <c r="CO128" s="535">
        <v>0</v>
      </c>
      <c r="CP128" s="535"/>
      <c r="CQ128" s="535"/>
      <c r="CR128" s="649"/>
      <c r="CS128" s="649"/>
      <c r="CT128" s="649"/>
      <c r="CU128" s="535"/>
      <c r="CV128" s="535">
        <v>0</v>
      </c>
      <c r="CW128" s="691"/>
      <c r="CX128" s="691"/>
      <c r="CY128" s="691"/>
      <c r="CZ128" s="691"/>
      <c r="DA128" s="691"/>
      <c r="DB128" s="691"/>
      <c r="DC128" s="690"/>
      <c r="DD128" s="690"/>
      <c r="DE128" s="690"/>
      <c r="DF128" s="690"/>
      <c r="DG128" s="690"/>
      <c r="DH128" s="691"/>
      <c r="DI128" s="691"/>
      <c r="DJ128" s="690"/>
      <c r="DK128" s="535"/>
      <c r="DL128" s="535"/>
      <c r="DM128" s="691"/>
      <c r="DN128" s="691"/>
      <c r="DO128" s="691"/>
      <c r="DP128" s="691"/>
      <c r="DQ128" s="691"/>
      <c r="DR128" s="691"/>
      <c r="DS128" s="691"/>
      <c r="DT128" s="691"/>
      <c r="DU128" s="691"/>
      <c r="DV128" s="691"/>
      <c r="DW128" s="691"/>
      <c r="DX128" s="690"/>
      <c r="DY128" s="690"/>
      <c r="DZ128" s="692"/>
      <c r="EA128" s="693"/>
      <c r="EB128" s="691"/>
      <c r="EC128" s="691"/>
      <c r="ED128" s="691"/>
      <c r="EE128" s="691"/>
      <c r="EF128" s="691"/>
      <c r="EG128" s="691"/>
      <c r="EH128" s="691"/>
      <c r="EI128" s="691"/>
      <c r="EJ128" s="691"/>
      <c r="EK128" s="691"/>
      <c r="EL128" s="694">
        <v>4814.1966666666667</v>
      </c>
      <c r="EM128" s="694">
        <v>4814.1966666666667</v>
      </c>
      <c r="EN128" s="541">
        <v>481.42</v>
      </c>
      <c r="EO128" s="541">
        <v>0</v>
      </c>
      <c r="EP128" s="541">
        <v>65.95</v>
      </c>
      <c r="EQ128" s="541">
        <v>0</v>
      </c>
      <c r="ER128" s="541">
        <v>0</v>
      </c>
      <c r="ES128" s="535">
        <v>0</v>
      </c>
      <c r="ET128" s="546">
        <v>188.13600000000002</v>
      </c>
      <c r="EU128" s="535">
        <v>0</v>
      </c>
      <c r="EV128" s="535">
        <v>0</v>
      </c>
      <c r="EW128" s="691"/>
      <c r="EX128" s="691"/>
      <c r="EY128" s="690"/>
      <c r="EZ128" s="542">
        <v>0</v>
      </c>
      <c r="FA128" s="527">
        <v>32.36</v>
      </c>
      <c r="FB128" s="527">
        <v>0</v>
      </c>
      <c r="FC128" s="542">
        <v>1480</v>
      </c>
      <c r="FD128" s="695"/>
      <c r="FE128" s="542">
        <v>898.38</v>
      </c>
      <c r="FF128" s="696"/>
      <c r="FG128" s="535">
        <v>0</v>
      </c>
      <c r="FH128" s="542">
        <v>0</v>
      </c>
      <c r="FI128" s="690"/>
      <c r="FJ128" s="690"/>
      <c r="FK128" s="683"/>
      <c r="FL128" s="697"/>
      <c r="FM128" s="535"/>
      <c r="FN128" s="535">
        <v>0</v>
      </c>
      <c r="FO128" s="535">
        <v>0</v>
      </c>
      <c r="FP128" s="690"/>
      <c r="FQ128" s="690">
        <v>3146.25</v>
      </c>
      <c r="FR128" s="698">
        <v>1667.95</v>
      </c>
      <c r="FS128">
        <v>1667.95</v>
      </c>
      <c r="FT128" s="543"/>
      <c r="FU128" s="544">
        <v>1667.95</v>
      </c>
      <c r="FV128" s="544">
        <v>1678.77</v>
      </c>
      <c r="FW128" s="544">
        <v>0</v>
      </c>
      <c r="FX128" s="546">
        <v>433.28</v>
      </c>
      <c r="FY128" s="535">
        <v>0</v>
      </c>
      <c r="GB128" s="2015">
        <f t="shared" si="8"/>
        <v>-3.333333333102928E-3</v>
      </c>
      <c r="GC128" s="2015">
        <v>4814.2</v>
      </c>
      <c r="GE128" s="2015">
        <f t="shared" si="9"/>
        <v>4814.2</v>
      </c>
    </row>
    <row r="129" spans="1:187">
      <c r="A129" s="504"/>
      <c r="B129" s="505">
        <v>51</v>
      </c>
      <c r="C129" s="504" t="s">
        <v>593</v>
      </c>
      <c r="D129" s="563" t="s">
        <v>3</v>
      </c>
      <c r="E129" s="564" t="s">
        <v>169</v>
      </c>
      <c r="F129" s="524" t="s">
        <v>580</v>
      </c>
      <c r="G129" s="565">
        <v>34389</v>
      </c>
      <c r="H129" s="524" t="s">
        <v>563</v>
      </c>
      <c r="I129" s="524" t="s">
        <v>454</v>
      </c>
      <c r="J129" s="566" t="s">
        <v>455</v>
      </c>
      <c r="K129" s="622" t="s">
        <v>456</v>
      </c>
      <c r="L129" s="567">
        <v>100001</v>
      </c>
      <c r="M129" s="532" t="s">
        <v>470</v>
      </c>
      <c r="N129" s="554">
        <v>1</v>
      </c>
      <c r="O129" s="524" t="s">
        <v>477</v>
      </c>
      <c r="P129" s="524" t="s">
        <v>478</v>
      </c>
      <c r="Q129" s="555">
        <v>1</v>
      </c>
      <c r="R129" s="524" t="s">
        <v>564</v>
      </c>
      <c r="S129" s="556" t="s">
        <v>563</v>
      </c>
      <c r="T129" s="514" t="s">
        <v>461</v>
      </c>
      <c r="U129" s="514" t="s">
        <v>277</v>
      </c>
      <c r="V129" s="557" t="s">
        <v>553</v>
      </c>
      <c r="W129" s="557"/>
      <c r="X129" s="618" t="s">
        <v>25</v>
      </c>
      <c r="Y129" s="366" t="s">
        <v>207</v>
      </c>
      <c r="Z129" s="512"/>
      <c r="AA129" s="367"/>
      <c r="AB129" s="475">
        <v>45181</v>
      </c>
      <c r="AC129" s="367"/>
      <c r="AD129" s="559"/>
      <c r="AE129" s="523" t="s">
        <v>481</v>
      </c>
      <c r="AF129" s="524" t="s">
        <v>581</v>
      </c>
      <c r="AG129" s="525"/>
      <c r="AH129" s="526"/>
      <c r="AI129" s="367"/>
      <c r="AJ129" s="367"/>
      <c r="AK129" s="367"/>
      <c r="AL129" s="367"/>
      <c r="AM129" s="367"/>
      <c r="AN129" s="367"/>
      <c r="AO129" s="368" t="s">
        <v>466</v>
      </c>
      <c r="AP129" s="527" t="s">
        <v>594</v>
      </c>
      <c r="AQ129" s="644" t="s">
        <v>467</v>
      </c>
      <c r="AR129" s="645">
        <v>3700</v>
      </c>
      <c r="AS129" s="532">
        <v>30</v>
      </c>
      <c r="AT129" s="533"/>
      <c r="AU129" s="533">
        <v>0</v>
      </c>
      <c r="AV129" s="532"/>
      <c r="AW129" s="532"/>
      <c r="AX129" s="532"/>
      <c r="AY129" s="532"/>
      <c r="AZ129" s="532"/>
      <c r="BA129" s="534"/>
      <c r="BB129" s="533"/>
      <c r="BC129" s="533"/>
      <c r="BD129" s="533"/>
      <c r="BE129" s="533"/>
      <c r="BF129" s="534"/>
      <c r="BG129" s="533">
        <v>0</v>
      </c>
      <c r="BH129" s="533">
        <v>0</v>
      </c>
      <c r="BI129" s="525">
        <v>0</v>
      </c>
      <c r="BJ129" s="533"/>
      <c r="BK129" s="535"/>
      <c r="BL129" s="535"/>
      <c r="BM129" s="525"/>
      <c r="BN129" s="535"/>
      <c r="BO129" s="525">
        <v>0</v>
      </c>
      <c r="BP129" s="536">
        <v>240</v>
      </c>
      <c r="BQ129" s="535">
        <v>3700</v>
      </c>
      <c r="BR129" s="535">
        <v>0</v>
      </c>
      <c r="BS129" s="537">
        <v>0</v>
      </c>
      <c r="BT129" s="538">
        <v>0</v>
      </c>
      <c r="BU129" s="535">
        <v>0</v>
      </c>
      <c r="BV129" s="535">
        <v>0</v>
      </c>
      <c r="BW129" s="535">
        <v>0</v>
      </c>
      <c r="BX129" s="535"/>
      <c r="BY129" s="535">
        <v>63</v>
      </c>
      <c r="BZ129" s="535"/>
      <c r="CA129" s="535"/>
      <c r="CB129" s="535">
        <v>0</v>
      </c>
      <c r="CC129" s="535">
        <v>0</v>
      </c>
      <c r="CD129" s="535">
        <v>0</v>
      </c>
      <c r="CE129" s="535"/>
      <c r="CF129" s="535">
        <v>0</v>
      </c>
      <c r="CG129" s="649"/>
      <c r="CH129" s="535"/>
      <c r="CI129" s="535"/>
      <c r="CJ129" s="535"/>
      <c r="CK129" s="535"/>
      <c r="CL129" s="535"/>
      <c r="CM129" s="535">
        <v>1114.2</v>
      </c>
      <c r="CN129" s="649"/>
      <c r="CO129" s="535">
        <v>0</v>
      </c>
      <c r="CP129" s="535"/>
      <c r="CQ129" s="535"/>
      <c r="CR129" s="649"/>
      <c r="CS129" s="649"/>
      <c r="CT129" s="649"/>
      <c r="CU129" s="535"/>
      <c r="CV129" s="535">
        <v>0</v>
      </c>
      <c r="CW129" s="649"/>
      <c r="CX129" s="649"/>
      <c r="CY129" s="649"/>
      <c r="CZ129" s="649"/>
      <c r="DA129" s="649"/>
      <c r="DB129" s="649"/>
      <c r="DC129" s="535"/>
      <c r="DD129" s="535"/>
      <c r="DE129" s="535"/>
      <c r="DF129" s="535"/>
      <c r="DG129" s="535"/>
      <c r="DH129" s="649"/>
      <c r="DI129" s="649"/>
      <c r="DJ129" s="535"/>
      <c r="DK129" s="535"/>
      <c r="DL129" s="535"/>
      <c r="DM129" s="649"/>
      <c r="DN129" s="649"/>
      <c r="DO129" s="649"/>
      <c r="DP129" s="649"/>
      <c r="DQ129" s="649"/>
      <c r="DR129" s="649"/>
      <c r="DS129" s="649"/>
      <c r="DT129" s="649"/>
      <c r="DU129" s="649"/>
      <c r="DV129" s="699"/>
      <c r="DW129" s="535"/>
      <c r="DX129" s="535"/>
      <c r="DY129" s="535"/>
      <c r="DZ129" s="650"/>
      <c r="EA129" s="538"/>
      <c r="EB129" s="649"/>
      <c r="EC129" s="649"/>
      <c r="ED129" s="649"/>
      <c r="EE129" s="649"/>
      <c r="EF129" s="649"/>
      <c r="EG129" s="649"/>
      <c r="EH129" s="649"/>
      <c r="EI129" s="649"/>
      <c r="EJ129" s="649"/>
      <c r="EK129" s="649"/>
      <c r="EL129" s="540">
        <v>4877.2</v>
      </c>
      <c r="EM129" s="540">
        <v>4877.2</v>
      </c>
      <c r="EN129" s="541">
        <v>487.72</v>
      </c>
      <c r="EO129" s="541">
        <v>0</v>
      </c>
      <c r="EP129" s="541">
        <v>66.819999999999993</v>
      </c>
      <c r="EQ129" s="541">
        <v>0</v>
      </c>
      <c r="ER129" s="541">
        <v>0</v>
      </c>
      <c r="ES129" s="535">
        <v>0</v>
      </c>
      <c r="ET129" s="527">
        <v>194.68600000000001</v>
      </c>
      <c r="EU129" s="535">
        <v>0</v>
      </c>
      <c r="EV129" s="535">
        <v>0</v>
      </c>
      <c r="EW129" s="649"/>
      <c r="EX129" s="649"/>
      <c r="EY129" s="535"/>
      <c r="EZ129" s="542">
        <v>115.71</v>
      </c>
      <c r="FA129" s="527">
        <v>0</v>
      </c>
      <c r="FB129" s="527">
        <v>0</v>
      </c>
      <c r="FC129" s="542">
        <v>1480</v>
      </c>
      <c r="FD129" s="542"/>
      <c r="FE129" s="542">
        <v>898.38</v>
      </c>
      <c r="FF129" s="542"/>
      <c r="FG129" s="535">
        <v>0</v>
      </c>
      <c r="FH129" s="542">
        <v>0</v>
      </c>
      <c r="FI129" s="535"/>
      <c r="FJ129" s="535"/>
      <c r="FK129" s="525"/>
      <c r="FL129" s="642"/>
      <c r="FM129" s="535"/>
      <c r="FN129" s="535">
        <v>63</v>
      </c>
      <c r="FO129" s="535">
        <v>28</v>
      </c>
      <c r="FP129" s="535"/>
      <c r="FQ129" s="535">
        <v>3334.32</v>
      </c>
      <c r="FR129" s="543">
        <v>1542.88</v>
      </c>
      <c r="FS129">
        <v>1542.88</v>
      </c>
      <c r="FT129" s="543"/>
      <c r="FU129" s="544">
        <v>1542.88</v>
      </c>
      <c r="FV129" s="544">
        <v>1486.01</v>
      </c>
      <c r="FW129" s="544">
        <v>0</v>
      </c>
      <c r="FX129" s="546">
        <v>438.95</v>
      </c>
      <c r="FY129" s="535">
        <v>0</v>
      </c>
      <c r="GB129" s="2015">
        <f t="shared" si="8"/>
        <v>0</v>
      </c>
      <c r="GC129" s="2015">
        <v>4877.2</v>
      </c>
      <c r="GE129" s="2015">
        <f t="shared" si="9"/>
        <v>4877.2</v>
      </c>
    </row>
    <row r="130" spans="1:187">
      <c r="A130" s="504"/>
      <c r="B130" s="505">
        <v>52</v>
      </c>
      <c r="C130" s="504" t="s">
        <v>593</v>
      </c>
      <c r="D130" s="563" t="s">
        <v>3</v>
      </c>
      <c r="E130" s="564" t="s">
        <v>76</v>
      </c>
      <c r="F130" s="626" t="s">
        <v>582</v>
      </c>
      <c r="G130" s="627">
        <v>30552</v>
      </c>
      <c r="H130" s="626" t="s">
        <v>537</v>
      </c>
      <c r="I130" s="626" t="s">
        <v>456</v>
      </c>
      <c r="J130" s="628" t="s">
        <v>455</v>
      </c>
      <c r="K130" s="629" t="s">
        <v>456</v>
      </c>
      <c r="L130" s="630">
        <v>100001</v>
      </c>
      <c r="M130" s="631" t="s">
        <v>470</v>
      </c>
      <c r="N130" s="632">
        <v>1</v>
      </c>
      <c r="O130" s="626" t="s">
        <v>477</v>
      </c>
      <c r="P130" s="626" t="s">
        <v>478</v>
      </c>
      <c r="Q130" s="633">
        <v>1</v>
      </c>
      <c r="R130" s="626" t="s">
        <v>538</v>
      </c>
      <c r="S130" s="634" t="s">
        <v>537</v>
      </c>
      <c r="T130" s="635" t="s">
        <v>461</v>
      </c>
      <c r="U130" s="635" t="s">
        <v>633</v>
      </c>
      <c r="V130" s="636" t="s">
        <v>553</v>
      </c>
      <c r="W130" s="636"/>
      <c r="X130" s="637" t="s">
        <v>25</v>
      </c>
      <c r="Y130" s="428" t="s">
        <v>246</v>
      </c>
      <c r="Z130" s="512"/>
      <c r="AA130" s="387"/>
      <c r="AB130" s="639">
        <v>45181</v>
      </c>
      <c r="AC130" s="387"/>
      <c r="AD130" s="640"/>
      <c r="AE130" s="641" t="s">
        <v>503</v>
      </c>
      <c r="AF130" s="524" t="s">
        <v>583</v>
      </c>
      <c r="AG130" s="642"/>
      <c r="AH130" s="643"/>
      <c r="AI130" s="387"/>
      <c r="AJ130" s="387"/>
      <c r="AK130" s="387"/>
      <c r="AL130" s="387"/>
      <c r="AM130" s="387"/>
      <c r="AN130" s="387"/>
      <c r="AO130" s="392" t="s">
        <v>466</v>
      </c>
      <c r="AP130" s="538" t="s">
        <v>595</v>
      </c>
      <c r="AQ130" s="644" t="s">
        <v>467</v>
      </c>
      <c r="AR130" s="700">
        <v>6500</v>
      </c>
      <c r="AS130" s="532">
        <v>23</v>
      </c>
      <c r="AT130" s="533"/>
      <c r="AU130" s="533">
        <v>7</v>
      </c>
      <c r="AV130" s="532"/>
      <c r="AW130" s="631"/>
      <c r="AX130" s="631"/>
      <c r="AY130" s="631"/>
      <c r="AZ130" s="631"/>
      <c r="BA130" s="646"/>
      <c r="BB130" s="647"/>
      <c r="BC130" s="647"/>
      <c r="BD130" s="647"/>
      <c r="BE130" s="647"/>
      <c r="BF130" s="646"/>
      <c r="BG130" s="533">
        <v>0</v>
      </c>
      <c r="BH130" s="533">
        <v>0</v>
      </c>
      <c r="BI130" s="525">
        <v>0</v>
      </c>
      <c r="BJ130" s="533"/>
      <c r="BK130" s="535"/>
      <c r="BL130" s="535"/>
      <c r="BM130" s="525"/>
      <c r="BN130" s="535"/>
      <c r="BO130" s="525">
        <v>0</v>
      </c>
      <c r="BP130" s="648">
        <v>184</v>
      </c>
      <c r="BQ130" s="535">
        <v>4983.333333333333</v>
      </c>
      <c r="BR130" s="535">
        <v>0</v>
      </c>
      <c r="BS130" s="537">
        <v>0</v>
      </c>
      <c r="BT130" s="538">
        <v>1516.67</v>
      </c>
      <c r="BU130" s="535">
        <v>0</v>
      </c>
      <c r="BV130" s="649">
        <v>0</v>
      </c>
      <c r="BW130" s="649">
        <v>0</v>
      </c>
      <c r="BX130" s="649"/>
      <c r="BY130" s="535">
        <v>0</v>
      </c>
      <c r="BZ130" s="649"/>
      <c r="CA130" s="649"/>
      <c r="CB130" s="535">
        <v>0</v>
      </c>
      <c r="CC130" s="535">
        <v>0</v>
      </c>
      <c r="CD130" s="535">
        <v>0</v>
      </c>
      <c r="CE130" s="535"/>
      <c r="CF130" s="535">
        <v>0</v>
      </c>
      <c r="CG130" s="649"/>
      <c r="CH130" s="535"/>
      <c r="CI130" s="535"/>
      <c r="CJ130" s="535"/>
      <c r="CK130" s="535"/>
      <c r="CL130" s="535"/>
      <c r="CM130" s="535">
        <v>1857</v>
      </c>
      <c r="CN130" s="649"/>
      <c r="CO130" s="535">
        <v>0</v>
      </c>
      <c r="CP130" s="535"/>
      <c r="CQ130" s="535"/>
      <c r="CR130" s="649"/>
      <c r="CS130" s="649"/>
      <c r="CT130" s="649"/>
      <c r="CU130" s="535"/>
      <c r="CV130" s="535">
        <v>0</v>
      </c>
      <c r="CW130" s="649"/>
      <c r="CX130" s="649"/>
      <c r="CY130" s="649"/>
      <c r="CZ130" s="649"/>
      <c r="DA130" s="649"/>
      <c r="DB130" s="649"/>
      <c r="DC130" s="649"/>
      <c r="DD130" s="649"/>
      <c r="DE130" s="649"/>
      <c r="DF130" s="649"/>
      <c r="DG130" s="649"/>
      <c r="DH130" s="649"/>
      <c r="DI130" s="649"/>
      <c r="DJ130" s="649"/>
      <c r="DK130" s="535"/>
      <c r="DL130" s="535"/>
      <c r="DM130" s="649"/>
      <c r="DN130" s="649"/>
      <c r="DO130" s="649"/>
      <c r="DP130" s="649"/>
      <c r="DQ130" s="649"/>
      <c r="DR130" s="649"/>
      <c r="DS130" s="649"/>
      <c r="DT130" s="649"/>
      <c r="DU130" s="649"/>
      <c r="DV130" s="699"/>
      <c r="DW130" s="649"/>
      <c r="DX130" s="649"/>
      <c r="DY130" s="649"/>
      <c r="DZ130" s="650"/>
      <c r="EA130" s="538"/>
      <c r="EB130" s="649"/>
      <c r="EC130" s="649"/>
      <c r="ED130" s="649"/>
      <c r="EE130" s="649"/>
      <c r="EF130" s="649"/>
      <c r="EG130" s="649"/>
      <c r="EH130" s="649"/>
      <c r="EI130" s="649"/>
      <c r="EJ130" s="649"/>
      <c r="EK130" s="649"/>
      <c r="EL130" s="651">
        <v>8357.003333333334</v>
      </c>
      <c r="EM130" s="651">
        <v>8357.003333333334</v>
      </c>
      <c r="EN130" s="541">
        <v>835.7</v>
      </c>
      <c r="EO130" s="541">
        <v>133.71</v>
      </c>
      <c r="EP130" s="541">
        <v>114.49</v>
      </c>
      <c r="EQ130" s="541">
        <v>0</v>
      </c>
      <c r="ER130" s="541">
        <v>0</v>
      </c>
      <c r="ES130" s="535">
        <v>0</v>
      </c>
      <c r="ET130" s="538">
        <v>761.22</v>
      </c>
      <c r="EU130" s="535">
        <v>0</v>
      </c>
      <c r="EV130" s="535">
        <v>0</v>
      </c>
      <c r="EW130" s="649"/>
      <c r="EX130" s="649"/>
      <c r="EY130" s="649"/>
      <c r="EZ130" s="542">
        <v>115.71</v>
      </c>
      <c r="FA130" s="527">
        <v>0</v>
      </c>
      <c r="FB130" s="527">
        <v>0</v>
      </c>
      <c r="FC130" s="542">
        <v>2600</v>
      </c>
      <c r="FD130" s="652"/>
      <c r="FE130" s="542">
        <v>1356.17</v>
      </c>
      <c r="FF130" s="652"/>
      <c r="FG130" s="535">
        <v>0</v>
      </c>
      <c r="FH130" s="542">
        <v>0</v>
      </c>
      <c r="FI130" s="649"/>
      <c r="FJ130" s="649"/>
      <c r="FK130" s="642"/>
      <c r="FL130" s="642"/>
      <c r="FM130" s="535"/>
      <c r="FN130" s="535">
        <v>0</v>
      </c>
      <c r="FO130" s="535">
        <v>0</v>
      </c>
      <c r="FP130" s="649"/>
      <c r="FQ130" s="649">
        <v>5917</v>
      </c>
      <c r="FR130" s="653">
        <v>2440</v>
      </c>
      <c r="FS130">
        <v>2440</v>
      </c>
      <c r="FT130" s="543"/>
      <c r="FU130" s="544">
        <v>2440</v>
      </c>
      <c r="FV130" s="544">
        <v>1937.23</v>
      </c>
      <c r="FW130" s="544">
        <v>0</v>
      </c>
      <c r="FX130" s="546">
        <v>752.13</v>
      </c>
      <c r="FY130" s="535">
        <v>0</v>
      </c>
      <c r="GB130" s="2015">
        <f t="shared" si="8"/>
        <v>3.3333333340124227E-3</v>
      </c>
      <c r="GC130" s="2015">
        <v>8357</v>
      </c>
      <c r="GE130" s="2015">
        <f t="shared" si="9"/>
        <v>8357</v>
      </c>
    </row>
    <row r="131" spans="1:187">
      <c r="A131" s="564"/>
      <c r="B131" s="505">
        <v>53</v>
      </c>
      <c r="C131" s="504" t="s">
        <v>593</v>
      </c>
      <c r="D131" s="569" t="s">
        <v>584</v>
      </c>
      <c r="E131" s="564" t="s">
        <v>188</v>
      </c>
      <c r="F131" s="564" t="s">
        <v>189</v>
      </c>
      <c r="G131" s="565">
        <v>30790</v>
      </c>
      <c r="H131" s="514" t="s">
        <v>585</v>
      </c>
      <c r="I131" s="514" t="s">
        <v>456</v>
      </c>
      <c r="J131" s="566" t="s">
        <v>455</v>
      </c>
      <c r="K131" s="567" t="s">
        <v>456</v>
      </c>
      <c r="L131" s="567">
        <v>100001</v>
      </c>
      <c r="M131" s="512" t="s">
        <v>470</v>
      </c>
      <c r="N131" s="513">
        <v>1</v>
      </c>
      <c r="O131" s="514" t="s">
        <v>477</v>
      </c>
      <c r="P131" s="514" t="s">
        <v>478</v>
      </c>
      <c r="Q131" s="515">
        <v>1</v>
      </c>
      <c r="R131" s="514"/>
      <c r="S131" s="516" t="s">
        <v>585</v>
      </c>
      <c r="T131" s="514" t="s">
        <v>461</v>
      </c>
      <c r="U131" s="514" t="s">
        <v>284</v>
      </c>
      <c r="V131" s="517" t="s">
        <v>586</v>
      </c>
      <c r="W131" s="517" t="s">
        <v>529</v>
      </c>
      <c r="X131" s="518"/>
      <c r="Y131" s="618"/>
      <c r="Z131" s="512"/>
      <c r="AA131" s="701"/>
      <c r="AB131" s="475">
        <v>45261</v>
      </c>
      <c r="AC131" s="367"/>
      <c r="AD131" s="522"/>
      <c r="AE131" s="523" t="s">
        <v>496</v>
      </c>
      <c r="AF131" s="524" t="s">
        <v>596</v>
      </c>
      <c r="AG131" s="525"/>
      <c r="AH131" s="526"/>
      <c r="AI131" s="431" t="s">
        <v>587</v>
      </c>
      <c r="AJ131" s="702" t="s">
        <v>597</v>
      </c>
      <c r="AK131" s="703"/>
      <c r="AL131" s="703"/>
      <c r="AM131" s="703"/>
      <c r="AN131" s="703"/>
      <c r="AO131" s="703"/>
      <c r="AP131" s="529" t="s">
        <v>594</v>
      </c>
      <c r="AQ131" s="701" t="s">
        <v>466</v>
      </c>
      <c r="AR131" s="704">
        <v>23978.5</v>
      </c>
      <c r="AS131" s="532">
        <v>30</v>
      </c>
      <c r="AT131" s="533"/>
      <c r="AU131" s="533">
        <v>0</v>
      </c>
      <c r="AV131" s="532"/>
      <c r="AW131" s="532"/>
      <c r="AX131" s="532"/>
      <c r="AY131" s="532"/>
      <c r="AZ131" s="532"/>
      <c r="BA131" s="534"/>
      <c r="BB131" s="533"/>
      <c r="BC131" s="533"/>
      <c r="BD131" s="533"/>
      <c r="BE131" s="533"/>
      <c r="BF131" s="534"/>
      <c r="BG131" s="533">
        <v>0</v>
      </c>
      <c r="BH131" s="533">
        <v>0</v>
      </c>
      <c r="BI131" s="525">
        <v>0</v>
      </c>
      <c r="BJ131" s="533"/>
      <c r="BK131" s="535"/>
      <c r="BL131" s="535"/>
      <c r="BM131" s="525"/>
      <c r="BN131" s="535"/>
      <c r="BO131" s="525">
        <v>0</v>
      </c>
      <c r="BP131" s="536">
        <v>240</v>
      </c>
      <c r="BQ131" s="535">
        <v>23978.5</v>
      </c>
      <c r="BR131" s="535">
        <v>113</v>
      </c>
      <c r="BS131" s="537">
        <v>0</v>
      </c>
      <c r="BT131" s="538">
        <v>0</v>
      </c>
      <c r="BU131" s="535">
        <v>0</v>
      </c>
      <c r="BV131" s="535">
        <v>0</v>
      </c>
      <c r="BW131" s="535">
        <v>0</v>
      </c>
      <c r="BX131" s="537"/>
      <c r="BY131" s="535">
        <v>0</v>
      </c>
      <c r="BZ131" s="535"/>
      <c r="CA131" s="535"/>
      <c r="CB131" s="535">
        <v>0</v>
      </c>
      <c r="CC131" s="535">
        <v>0</v>
      </c>
      <c r="CD131" s="535">
        <v>0</v>
      </c>
      <c r="CE131" s="535"/>
      <c r="CF131" s="535">
        <v>0</v>
      </c>
      <c r="CG131" s="535"/>
      <c r="CH131" s="535"/>
      <c r="CI131" s="539"/>
      <c r="CJ131" s="535"/>
      <c r="CK131" s="535"/>
      <c r="CL131" s="535"/>
      <c r="CM131" s="535">
        <v>0</v>
      </c>
      <c r="CO131" s="535">
        <v>0</v>
      </c>
      <c r="CP131" s="539"/>
      <c r="CQ131" s="535"/>
      <c r="CR131" s="649"/>
      <c r="CS131" s="649"/>
      <c r="CT131" s="649"/>
      <c r="CU131" s="535"/>
      <c r="CV131" s="535">
        <v>0</v>
      </c>
      <c r="CW131" s="367"/>
      <c r="CX131" s="367"/>
      <c r="CY131" s="367"/>
      <c r="CZ131" s="367"/>
      <c r="DA131" s="367"/>
      <c r="DB131" s="367"/>
      <c r="DC131" s="535"/>
      <c r="DD131" s="535"/>
      <c r="DE131" s="535"/>
      <c r="DF131" s="535"/>
      <c r="DG131" s="535"/>
      <c r="DH131" s="367"/>
      <c r="DI131" s="367"/>
      <c r="DJ131" s="535"/>
      <c r="DK131" s="535"/>
      <c r="DL131" s="535"/>
      <c r="DM131" s="367"/>
      <c r="DN131" s="367"/>
      <c r="DO131" s="367"/>
      <c r="DP131" s="367"/>
      <c r="DQ131" s="367"/>
      <c r="DR131" s="367"/>
      <c r="DS131" s="367"/>
      <c r="DT131" s="367"/>
      <c r="DU131" s="367"/>
      <c r="DV131" s="367"/>
      <c r="DW131" s="367"/>
      <c r="DX131" s="535"/>
      <c r="DY131" s="535"/>
      <c r="DZ131" s="367"/>
      <c r="EA131" s="367"/>
      <c r="EB131" s="367"/>
      <c r="EC131" s="367"/>
      <c r="ED131" s="367"/>
      <c r="EE131" s="367"/>
      <c r="EF131" s="367"/>
      <c r="EG131" s="367"/>
      <c r="EH131" s="367"/>
      <c r="EI131" s="367"/>
      <c r="EJ131" s="367"/>
      <c r="EK131" s="367"/>
      <c r="EL131" s="540">
        <v>24091.5</v>
      </c>
      <c r="EM131" s="540">
        <v>24091.5</v>
      </c>
      <c r="EN131" s="541">
        <v>2409.15</v>
      </c>
      <c r="EO131" s="541">
        <v>0</v>
      </c>
      <c r="EP131" s="541">
        <v>164.78</v>
      </c>
      <c r="EQ131" s="670">
        <v>0</v>
      </c>
      <c r="ER131" s="541">
        <v>0</v>
      </c>
      <c r="ES131" s="535">
        <v>0</v>
      </c>
      <c r="ET131" s="705">
        <v>7227.45</v>
      </c>
      <c r="EU131" s="535">
        <v>0</v>
      </c>
      <c r="EV131" s="535">
        <v>0</v>
      </c>
      <c r="EW131" s="535"/>
      <c r="EX131" s="535"/>
      <c r="EY131" s="535"/>
      <c r="EZ131" s="542">
        <v>0</v>
      </c>
      <c r="FA131" s="527">
        <v>0</v>
      </c>
      <c r="FB131" s="527">
        <v>0</v>
      </c>
      <c r="FC131" s="542">
        <v>9631.9789999999994</v>
      </c>
      <c r="FD131" s="542"/>
      <c r="FE131" s="542">
        <v>0</v>
      </c>
      <c r="FF131" s="367"/>
      <c r="FG131" s="535">
        <v>0</v>
      </c>
      <c r="FH131" s="542">
        <v>0</v>
      </c>
      <c r="FI131" s="535"/>
      <c r="FJ131" s="535"/>
      <c r="FK131" s="525"/>
      <c r="FL131" s="367"/>
      <c r="FM131" s="535"/>
      <c r="FN131" s="535">
        <v>0</v>
      </c>
      <c r="FO131" s="535">
        <v>0</v>
      </c>
      <c r="FP131" s="551"/>
      <c r="FQ131" s="535">
        <v>19433.36</v>
      </c>
      <c r="FR131" s="543">
        <v>4658.1400000000003</v>
      </c>
      <c r="FT131" s="616">
        <v>1262.7107617240445</v>
      </c>
      <c r="FV131" s="544">
        <v>4710.62</v>
      </c>
      <c r="FW131" s="545">
        <v>0</v>
      </c>
      <c r="FX131" s="546">
        <v>2168.2399999999998</v>
      </c>
      <c r="FY131" s="537">
        <v>0</v>
      </c>
      <c r="GB131" s="2015">
        <f t="shared" si="8"/>
        <v>0</v>
      </c>
      <c r="GC131" s="2015">
        <v>24091.5</v>
      </c>
      <c r="GE131" s="2015">
        <f t="shared" si="9"/>
        <v>24091.5</v>
      </c>
    </row>
    <row r="132" spans="1:187">
      <c r="A132" s="504"/>
      <c r="B132" s="505">
        <v>54</v>
      </c>
      <c r="C132" s="504" t="s">
        <v>593</v>
      </c>
      <c r="D132" s="563" t="s">
        <v>3</v>
      </c>
      <c r="E132" s="564" t="s">
        <v>183</v>
      </c>
      <c r="F132" s="507" t="s">
        <v>184</v>
      </c>
      <c r="G132" s="508">
        <v>34900</v>
      </c>
      <c r="H132" s="509" t="s">
        <v>484</v>
      </c>
      <c r="I132" s="504" t="s">
        <v>454</v>
      </c>
      <c r="J132" s="510" t="s">
        <v>455</v>
      </c>
      <c r="K132" s="673" t="s">
        <v>456</v>
      </c>
      <c r="L132" s="511">
        <v>100001</v>
      </c>
      <c r="M132" s="706" t="s">
        <v>457</v>
      </c>
      <c r="N132" s="707">
        <v>1</v>
      </c>
      <c r="O132" s="509" t="s">
        <v>458</v>
      </c>
      <c r="P132" s="509" t="s">
        <v>459</v>
      </c>
      <c r="Q132" s="708">
        <v>0</v>
      </c>
      <c r="R132" s="509" t="s">
        <v>485</v>
      </c>
      <c r="S132" s="709" t="s">
        <v>486</v>
      </c>
      <c r="T132" s="509" t="s">
        <v>461</v>
      </c>
      <c r="U132" s="509" t="s">
        <v>281</v>
      </c>
      <c r="V132" s="710" t="s">
        <v>553</v>
      </c>
      <c r="W132" s="710"/>
      <c r="X132" s="711" t="s">
        <v>25</v>
      </c>
      <c r="Y132" s="712" t="s">
        <v>282</v>
      </c>
      <c r="Z132" s="512"/>
      <c r="AA132" s="105"/>
      <c r="AB132" s="680">
        <v>45261</v>
      </c>
      <c r="AC132" s="105"/>
      <c r="AD132" s="713"/>
      <c r="AE132" s="682" t="s">
        <v>481</v>
      </c>
      <c r="AF132" s="524" t="s">
        <v>588</v>
      </c>
      <c r="AG132" s="683"/>
      <c r="AH132" s="684"/>
      <c r="AI132" s="105"/>
      <c r="AJ132" s="105"/>
      <c r="AK132" s="105"/>
      <c r="AL132" s="105"/>
      <c r="AM132" s="105"/>
      <c r="AN132" s="105"/>
      <c r="AO132" s="135" t="s">
        <v>466</v>
      </c>
      <c r="AP132" s="714" t="s">
        <v>595</v>
      </c>
      <c r="AQ132" s="715" t="s">
        <v>466</v>
      </c>
      <c r="AR132" s="716">
        <v>2200</v>
      </c>
      <c r="AS132" s="532">
        <v>30</v>
      </c>
      <c r="AT132" s="533"/>
      <c r="AU132" s="533">
        <v>0</v>
      </c>
      <c r="AV132" s="674"/>
      <c r="AW132" s="674"/>
      <c r="AX132" s="674"/>
      <c r="AY132" s="674"/>
      <c r="AZ132" s="674"/>
      <c r="BA132" s="687"/>
      <c r="BB132" s="688"/>
      <c r="BC132" s="688"/>
      <c r="BD132" s="688"/>
      <c r="BE132" s="688"/>
      <c r="BF132" s="687"/>
      <c r="BG132" s="533">
        <v>0</v>
      </c>
      <c r="BH132" s="533">
        <v>0</v>
      </c>
      <c r="BI132" s="525">
        <v>0</v>
      </c>
      <c r="BJ132" s="533"/>
      <c r="BK132" s="535"/>
      <c r="BL132" s="535"/>
      <c r="BM132" s="525"/>
      <c r="BN132" s="535"/>
      <c r="BO132" s="525">
        <v>0</v>
      </c>
      <c r="BP132" s="689">
        <v>240</v>
      </c>
      <c r="BQ132" s="535">
        <v>2200</v>
      </c>
      <c r="BR132" s="535">
        <v>113</v>
      </c>
      <c r="BS132" s="537">
        <v>0</v>
      </c>
      <c r="BT132" s="538">
        <v>0</v>
      </c>
      <c r="BU132" s="535">
        <v>0</v>
      </c>
      <c r="BV132" s="690">
        <v>0</v>
      </c>
      <c r="BW132" s="690">
        <v>0</v>
      </c>
      <c r="BX132" s="717"/>
      <c r="BY132" s="535">
        <v>0</v>
      </c>
      <c r="BZ132" s="690"/>
      <c r="CA132" s="690"/>
      <c r="CB132" s="535">
        <v>0</v>
      </c>
      <c r="CC132" s="535">
        <v>0</v>
      </c>
      <c r="CD132" s="535">
        <v>0</v>
      </c>
      <c r="CE132" s="535"/>
      <c r="CF132" s="535">
        <v>0</v>
      </c>
      <c r="CG132" s="691"/>
      <c r="CH132" s="535"/>
      <c r="CI132" s="535"/>
      <c r="CJ132" s="535"/>
      <c r="CK132" s="535"/>
      <c r="CL132" s="535"/>
      <c r="CM132" s="535">
        <v>742.8</v>
      </c>
      <c r="CO132" s="535">
        <v>0</v>
      </c>
      <c r="CP132" s="535"/>
      <c r="CQ132" s="535"/>
      <c r="CR132" s="649"/>
      <c r="CS132" s="649"/>
      <c r="CT132" s="649"/>
      <c r="CU132" s="535"/>
      <c r="CV132" s="535">
        <v>0</v>
      </c>
      <c r="CW132" s="105"/>
      <c r="CX132" s="105"/>
      <c r="CY132" s="105"/>
      <c r="DC132" s="690"/>
      <c r="DD132" s="690"/>
      <c r="DE132" s="690"/>
      <c r="DF132" s="690"/>
      <c r="DG132" s="690"/>
      <c r="DJ132" s="690"/>
      <c r="DK132" s="535"/>
      <c r="DL132" s="535"/>
      <c r="DW132" s="105"/>
      <c r="DX132" s="690"/>
      <c r="DY132" s="690"/>
      <c r="EL132" s="694">
        <v>3055.8</v>
      </c>
      <c r="EM132" s="694">
        <v>3055.8</v>
      </c>
      <c r="EN132" s="541">
        <v>305.58</v>
      </c>
      <c r="EO132" s="541">
        <v>0</v>
      </c>
      <c r="EP132" s="541">
        <v>41.86</v>
      </c>
      <c r="EQ132" s="541">
        <v>0</v>
      </c>
      <c r="ER132" s="541">
        <v>0</v>
      </c>
      <c r="ES132" s="535">
        <v>0</v>
      </c>
      <c r="ET132" s="546">
        <v>0</v>
      </c>
      <c r="EU132" s="535">
        <v>0</v>
      </c>
      <c r="EV132" s="535">
        <v>0</v>
      </c>
      <c r="EW132" s="691"/>
      <c r="EX132" s="691"/>
      <c r="EY132" s="690"/>
      <c r="EZ132" s="542">
        <v>0</v>
      </c>
      <c r="FA132" s="527">
        <v>0</v>
      </c>
      <c r="FB132" s="527">
        <v>0</v>
      </c>
      <c r="FC132" s="542">
        <v>925.2</v>
      </c>
      <c r="FD132" s="695"/>
      <c r="FE132" s="542">
        <v>658.34</v>
      </c>
      <c r="FF132" s="105"/>
      <c r="FG132" s="535">
        <v>0</v>
      </c>
      <c r="FH132" s="542">
        <v>0</v>
      </c>
      <c r="FI132" s="690"/>
      <c r="FJ132" s="690"/>
      <c r="FK132" s="683"/>
      <c r="FL132" s="105"/>
      <c r="FM132" s="535"/>
      <c r="FN132" s="535">
        <v>0</v>
      </c>
      <c r="FO132" s="535">
        <v>0</v>
      </c>
      <c r="FP132" s="690"/>
      <c r="FQ132" s="690">
        <v>1930.98</v>
      </c>
      <c r="FR132" s="698">
        <v>1124.82</v>
      </c>
      <c r="FS132">
        <v>1124.82</v>
      </c>
      <c r="FT132" s="543"/>
      <c r="FU132" s="544">
        <v>1124.82</v>
      </c>
      <c r="FV132" s="544">
        <v>1112.1099999999999</v>
      </c>
      <c r="FW132" s="545">
        <v>0</v>
      </c>
      <c r="FX132" s="546">
        <v>275.02</v>
      </c>
      <c r="FY132" s="537">
        <v>0</v>
      </c>
      <c r="GB132" s="2015">
        <f t="shared" si="8"/>
        <v>0</v>
      </c>
      <c r="GC132" s="2015">
        <v>3055.8</v>
      </c>
      <c r="GE132" s="2015">
        <f t="shared" si="9"/>
        <v>3055.8</v>
      </c>
    </row>
    <row r="133" spans="1:187">
      <c r="A133" s="504"/>
      <c r="B133" s="505">
        <v>55</v>
      </c>
      <c r="C133" s="504" t="s">
        <v>593</v>
      </c>
      <c r="D133" s="563" t="s">
        <v>3</v>
      </c>
      <c r="E133" s="564" t="s">
        <v>109</v>
      </c>
      <c r="F133" s="524" t="s">
        <v>110</v>
      </c>
      <c r="G133" s="565">
        <v>33405</v>
      </c>
      <c r="H133" s="514" t="s">
        <v>537</v>
      </c>
      <c r="I133" s="514" t="s">
        <v>456</v>
      </c>
      <c r="J133" s="566" t="s">
        <v>455</v>
      </c>
      <c r="K133" s="567" t="s">
        <v>456</v>
      </c>
      <c r="L133" s="567">
        <v>100001</v>
      </c>
      <c r="M133" s="512" t="s">
        <v>470</v>
      </c>
      <c r="N133" s="513">
        <v>1</v>
      </c>
      <c r="O133" s="514" t="s">
        <v>477</v>
      </c>
      <c r="P133" s="514" t="s">
        <v>478</v>
      </c>
      <c r="Q133" s="515">
        <v>1</v>
      </c>
      <c r="R133" s="514" t="s">
        <v>538</v>
      </c>
      <c r="S133" s="516" t="s">
        <v>537</v>
      </c>
      <c r="T133" s="514" t="s">
        <v>461</v>
      </c>
      <c r="U133" s="514" t="s">
        <v>258</v>
      </c>
      <c r="V133" s="517" t="s">
        <v>553</v>
      </c>
      <c r="W133" s="517"/>
      <c r="X133" s="518" t="s">
        <v>25</v>
      </c>
      <c r="Y133" s="436" t="s">
        <v>259</v>
      </c>
      <c r="Z133" s="512"/>
      <c r="AA133" s="367"/>
      <c r="AB133" s="475">
        <v>45292</v>
      </c>
      <c r="AC133" s="367"/>
      <c r="AD133" s="522"/>
      <c r="AE133" s="523" t="s">
        <v>492</v>
      </c>
      <c r="AF133" s="524" t="s">
        <v>589</v>
      </c>
      <c r="AG133" s="525"/>
      <c r="AH133" s="526"/>
      <c r="AI133" s="367"/>
      <c r="AJ133" s="367"/>
      <c r="AK133" s="437">
        <v>200</v>
      </c>
      <c r="AL133" s="367"/>
      <c r="AM133" s="367"/>
      <c r="AN133" s="367"/>
      <c r="AO133" s="560" t="s">
        <v>466</v>
      </c>
      <c r="AP133" s="561" t="s">
        <v>595</v>
      </c>
      <c r="AQ133" s="644" t="s">
        <v>466</v>
      </c>
      <c r="AR133" s="645">
        <v>2500</v>
      </c>
      <c r="AS133" s="532">
        <v>27</v>
      </c>
      <c r="AT133" s="533">
        <v>2</v>
      </c>
      <c r="AU133" s="533">
        <v>1</v>
      </c>
      <c r="AV133" s="532"/>
      <c r="AW133" s="532"/>
      <c r="AX133" s="532"/>
      <c r="AY133" s="532"/>
      <c r="AZ133" s="532"/>
      <c r="BA133" s="534"/>
      <c r="BB133" s="533"/>
      <c r="BC133" s="533"/>
      <c r="BD133" s="533"/>
      <c r="BE133" s="533"/>
      <c r="BF133" s="534"/>
      <c r="BG133" s="533">
        <v>0</v>
      </c>
      <c r="BH133" s="533">
        <v>0</v>
      </c>
      <c r="BI133" s="525">
        <v>0</v>
      </c>
      <c r="BJ133" s="533"/>
      <c r="BK133" s="535"/>
      <c r="BL133" s="535"/>
      <c r="BM133" s="525"/>
      <c r="BN133" s="535"/>
      <c r="BO133" s="525">
        <v>0</v>
      </c>
      <c r="BP133" s="536">
        <v>216</v>
      </c>
      <c r="BQ133" s="535">
        <v>2250</v>
      </c>
      <c r="BR133" s="535">
        <v>113</v>
      </c>
      <c r="BS133" s="537">
        <v>166.66666666666666</v>
      </c>
      <c r="BT133" s="538">
        <v>87.1</v>
      </c>
      <c r="BU133" s="535">
        <v>0</v>
      </c>
      <c r="BV133" s="535">
        <v>0</v>
      </c>
      <c r="BW133" s="535">
        <v>0</v>
      </c>
      <c r="BX133" s="537"/>
      <c r="BY133" s="535">
        <v>0</v>
      </c>
      <c r="BZ133" s="535"/>
      <c r="CA133" s="535"/>
      <c r="CB133" s="535">
        <v>0</v>
      </c>
      <c r="CC133" s="535">
        <v>0</v>
      </c>
      <c r="CD133" s="535">
        <v>0</v>
      </c>
      <c r="CE133" s="535"/>
      <c r="CF133" s="535">
        <v>0</v>
      </c>
      <c r="CG133" s="649"/>
      <c r="CH133" s="535"/>
      <c r="CI133" s="535"/>
      <c r="CJ133" s="535"/>
      <c r="CK133" s="535"/>
      <c r="CL133" s="535"/>
      <c r="CM133" s="535">
        <v>928.5</v>
      </c>
      <c r="CO133" s="535">
        <v>0</v>
      </c>
      <c r="CP133" s="535"/>
      <c r="CQ133" s="535"/>
      <c r="CR133" s="649"/>
      <c r="CS133" s="649"/>
      <c r="CT133" s="649"/>
      <c r="CU133" s="535"/>
      <c r="CV133" s="551">
        <v>193.33333333333334</v>
      </c>
      <c r="CW133" s="367"/>
      <c r="CX133" s="367"/>
      <c r="CY133" s="367"/>
      <c r="DC133" s="535"/>
      <c r="DD133" s="535"/>
      <c r="DE133" s="535"/>
      <c r="DF133" s="535"/>
      <c r="DG133" s="535"/>
      <c r="DJ133" s="535"/>
      <c r="DK133" s="535"/>
      <c r="DL133" s="535"/>
      <c r="DW133" s="367"/>
      <c r="DX133" s="535"/>
      <c r="DY133" s="535"/>
      <c r="EL133" s="540">
        <v>3545.2666666666664</v>
      </c>
      <c r="EM133" s="540">
        <v>3738.6</v>
      </c>
      <c r="EN133" s="541">
        <v>354.53</v>
      </c>
      <c r="EO133" s="541">
        <v>59.92</v>
      </c>
      <c r="EP133" s="541">
        <v>48.57</v>
      </c>
      <c r="EQ133" s="541">
        <v>0</v>
      </c>
      <c r="ER133" s="541">
        <v>0</v>
      </c>
      <c r="ES133" s="535">
        <v>0</v>
      </c>
      <c r="ET133" s="527">
        <v>87.97</v>
      </c>
      <c r="EU133" s="535">
        <v>0</v>
      </c>
      <c r="EV133" s="535">
        <v>0</v>
      </c>
      <c r="EW133" s="649"/>
      <c r="EX133" s="649"/>
      <c r="EY133" s="535"/>
      <c r="EZ133" s="542">
        <v>231.42</v>
      </c>
      <c r="FA133" s="527">
        <v>0</v>
      </c>
      <c r="FB133" s="527">
        <v>0</v>
      </c>
      <c r="FC133" s="542">
        <v>1125.2</v>
      </c>
      <c r="FD133" s="542"/>
      <c r="FE133" s="542">
        <v>807.24</v>
      </c>
      <c r="FF133" s="367"/>
      <c r="FG133" s="535">
        <v>0</v>
      </c>
      <c r="FH133" s="542">
        <v>166.67</v>
      </c>
      <c r="FI133" s="535"/>
      <c r="FJ133" s="535"/>
      <c r="FK133" s="525"/>
      <c r="FL133" s="367"/>
      <c r="FM133" s="535"/>
      <c r="FN133" s="535">
        <v>0</v>
      </c>
      <c r="FO133" s="535">
        <v>0</v>
      </c>
      <c r="FP133" s="535"/>
      <c r="FQ133" s="535">
        <v>2881.52</v>
      </c>
      <c r="FR133" s="543">
        <v>857.08</v>
      </c>
      <c r="FS133">
        <v>857.08</v>
      </c>
      <c r="FT133" s="543"/>
      <c r="FU133" s="544">
        <v>857.08</v>
      </c>
      <c r="FV133" s="544">
        <v>999.12</v>
      </c>
      <c r="FW133" s="545">
        <v>0</v>
      </c>
      <c r="FX133" s="546">
        <v>319.07</v>
      </c>
      <c r="FY133" s="537">
        <v>0</v>
      </c>
      <c r="GB133" s="2015">
        <f t="shared" si="8"/>
        <v>-3.3333333335576754E-3</v>
      </c>
      <c r="GC133" s="2015">
        <v>3545.27</v>
      </c>
      <c r="GE133" s="2015">
        <f t="shared" si="9"/>
        <v>3545.27</v>
      </c>
    </row>
    <row r="134" spans="1:187">
      <c r="A134" s="504"/>
      <c r="B134" s="505">
        <v>56</v>
      </c>
      <c r="C134" s="504" t="s">
        <v>593</v>
      </c>
      <c r="D134" s="563" t="s">
        <v>3</v>
      </c>
      <c r="E134" s="564" t="s">
        <v>151</v>
      </c>
      <c r="F134" s="564" t="s">
        <v>598</v>
      </c>
      <c r="G134" s="565">
        <v>33196</v>
      </c>
      <c r="H134" s="514" t="s">
        <v>484</v>
      </c>
      <c r="I134" s="524" t="s">
        <v>454</v>
      </c>
      <c r="J134" s="566" t="s">
        <v>455</v>
      </c>
      <c r="K134" s="622" t="s">
        <v>456</v>
      </c>
      <c r="L134" s="567">
        <v>100001</v>
      </c>
      <c r="M134" s="512" t="s">
        <v>457</v>
      </c>
      <c r="N134" s="513">
        <v>1</v>
      </c>
      <c r="O134" s="514" t="s">
        <v>458</v>
      </c>
      <c r="P134" s="514" t="s">
        <v>459</v>
      </c>
      <c r="Q134" s="515">
        <v>0</v>
      </c>
      <c r="R134" s="514" t="s">
        <v>485</v>
      </c>
      <c r="S134" s="516" t="s">
        <v>486</v>
      </c>
      <c r="T134" s="514" t="s">
        <v>461</v>
      </c>
      <c r="U134" s="514" t="s">
        <v>264</v>
      </c>
      <c r="V134" s="517" t="s">
        <v>553</v>
      </c>
      <c r="W134" s="517"/>
      <c r="X134" s="718" t="s">
        <v>25</v>
      </c>
      <c r="Y134" s="719" t="s">
        <v>270</v>
      </c>
      <c r="Z134" s="512"/>
      <c r="AA134" s="367"/>
      <c r="AB134" s="475">
        <v>45313</v>
      </c>
      <c r="AC134" s="367"/>
      <c r="AD134" s="522"/>
      <c r="AE134" s="523" t="s">
        <v>533</v>
      </c>
      <c r="AF134" s="524" t="s">
        <v>599</v>
      </c>
      <c r="AG134" s="525"/>
      <c r="AH134" s="526"/>
      <c r="AI134" s="367"/>
      <c r="AJ134" s="367"/>
      <c r="AK134" s="367"/>
      <c r="AL134" s="367"/>
      <c r="AM134" s="367"/>
      <c r="AN134" s="367"/>
      <c r="AO134" s="440" t="s">
        <v>466</v>
      </c>
      <c r="AP134" s="529" t="s">
        <v>595</v>
      </c>
      <c r="AQ134" s="701" t="s">
        <v>466</v>
      </c>
      <c r="AR134" s="562">
        <v>2000</v>
      </c>
      <c r="AS134" s="532">
        <v>30</v>
      </c>
      <c r="AT134" s="533"/>
      <c r="AU134" s="533">
        <v>0</v>
      </c>
      <c r="AV134" s="532"/>
      <c r="AW134" s="532"/>
      <c r="AX134" s="532"/>
      <c r="AY134" s="532"/>
      <c r="AZ134" s="532"/>
      <c r="BA134" s="534"/>
      <c r="BB134" s="533"/>
      <c r="BC134" s="533"/>
      <c r="BD134" s="533"/>
      <c r="BE134" s="533"/>
      <c r="BF134" s="534"/>
      <c r="BG134" s="533">
        <v>0</v>
      </c>
      <c r="BH134" s="533">
        <v>0</v>
      </c>
      <c r="BI134" s="525">
        <v>0</v>
      </c>
      <c r="BJ134" s="533"/>
      <c r="BK134" s="535"/>
      <c r="BL134" s="535"/>
      <c r="BM134" s="525"/>
      <c r="BN134" s="535"/>
      <c r="BO134" s="525">
        <v>0</v>
      </c>
      <c r="BP134" s="536">
        <v>240</v>
      </c>
      <c r="BQ134" s="535">
        <v>2000.0000000000002</v>
      </c>
      <c r="BR134" s="535">
        <v>113</v>
      </c>
      <c r="BS134" s="537">
        <v>0</v>
      </c>
      <c r="BT134" s="538">
        <v>0</v>
      </c>
      <c r="BU134" s="535">
        <v>0</v>
      </c>
      <c r="BV134" s="535">
        <v>0</v>
      </c>
      <c r="BW134" s="535">
        <v>0</v>
      </c>
      <c r="BX134" s="537"/>
      <c r="BY134" s="535">
        <v>0</v>
      </c>
      <c r="BZ134" s="535"/>
      <c r="CA134" s="535"/>
      <c r="CB134" s="535">
        <v>0</v>
      </c>
      <c r="CC134" s="535">
        <v>0</v>
      </c>
      <c r="CD134" s="535">
        <v>0</v>
      </c>
      <c r="CE134" s="535"/>
      <c r="CF134" s="535">
        <v>0</v>
      </c>
      <c r="CG134" s="649"/>
      <c r="CH134" s="535"/>
      <c r="CI134" s="535"/>
      <c r="CJ134" s="535"/>
      <c r="CK134" s="535"/>
      <c r="CL134" s="535"/>
      <c r="CM134" s="535">
        <v>742.8</v>
      </c>
      <c r="CO134" s="535">
        <v>0</v>
      </c>
      <c r="CP134" s="535"/>
      <c r="CQ134" s="535"/>
      <c r="CR134" s="649"/>
      <c r="CS134" s="649"/>
      <c r="CT134" s="649"/>
      <c r="CU134" s="535"/>
      <c r="CV134" s="535">
        <v>0</v>
      </c>
      <c r="CW134" s="367"/>
      <c r="CX134" s="367"/>
      <c r="CY134" s="367"/>
      <c r="DC134" s="535"/>
      <c r="DD134" s="535"/>
      <c r="DE134" s="535"/>
      <c r="DF134" s="535"/>
      <c r="DG134" s="535"/>
      <c r="DJ134" s="535"/>
      <c r="DK134" s="535"/>
      <c r="DL134" s="535"/>
      <c r="DW134" s="367"/>
      <c r="DX134" s="535"/>
      <c r="DY134" s="535"/>
      <c r="EL134" s="540">
        <v>2855.8</v>
      </c>
      <c r="EM134" s="540">
        <v>2855.8</v>
      </c>
      <c r="EN134" s="541">
        <v>285.58</v>
      </c>
      <c r="EO134" s="541">
        <v>0</v>
      </c>
      <c r="EP134" s="541">
        <v>39.119999999999997</v>
      </c>
      <c r="EQ134" s="541">
        <v>0</v>
      </c>
      <c r="ER134" s="541">
        <v>0</v>
      </c>
      <c r="ES134" s="535">
        <v>0</v>
      </c>
      <c r="ET134" s="527">
        <v>0</v>
      </c>
      <c r="EU134" s="535">
        <v>0</v>
      </c>
      <c r="EV134" s="535">
        <v>0</v>
      </c>
      <c r="EW134" s="649"/>
      <c r="EX134" s="649"/>
      <c r="EY134" s="535"/>
      <c r="EZ134" s="542">
        <v>115.71</v>
      </c>
      <c r="FA134" s="527">
        <v>0</v>
      </c>
      <c r="FB134" s="527">
        <v>0</v>
      </c>
      <c r="FC134" s="542">
        <v>845.2</v>
      </c>
      <c r="FD134" s="542"/>
      <c r="FE134" s="542">
        <v>658.34</v>
      </c>
      <c r="FF134" s="367"/>
      <c r="FG134" s="535">
        <v>0</v>
      </c>
      <c r="FH134" s="542">
        <v>0</v>
      </c>
      <c r="FI134" s="535"/>
      <c r="FJ134" s="535"/>
      <c r="FK134" s="525"/>
      <c r="FL134" s="367"/>
      <c r="FM134" s="535"/>
      <c r="FN134" s="535">
        <v>0</v>
      </c>
      <c r="FO134" s="535">
        <v>0</v>
      </c>
      <c r="FP134" s="535"/>
      <c r="FQ134" s="535">
        <v>1943.95</v>
      </c>
      <c r="FR134" s="543">
        <v>911.85</v>
      </c>
      <c r="FS134">
        <v>911.85</v>
      </c>
      <c r="FT134" s="543"/>
      <c r="FU134" s="544">
        <v>911.85</v>
      </c>
      <c r="FV134" s="544">
        <v>1012.3</v>
      </c>
      <c r="FW134" s="545">
        <v>0</v>
      </c>
      <c r="FX134" s="546">
        <v>257.02</v>
      </c>
      <c r="FY134" s="537">
        <v>0</v>
      </c>
      <c r="GB134" s="2015">
        <f t="shared" si="8"/>
        <v>0</v>
      </c>
      <c r="GC134" s="2015">
        <v>2855.8</v>
      </c>
      <c r="GE134" s="2015">
        <f t="shared" si="9"/>
        <v>2855.8</v>
      </c>
    </row>
    <row r="135" spans="1:187">
      <c r="A135" s="720"/>
      <c r="B135" s="505">
        <v>57</v>
      </c>
      <c r="C135" s="504" t="s">
        <v>593</v>
      </c>
      <c r="D135" s="721" t="s">
        <v>3</v>
      </c>
      <c r="E135" s="722" t="s">
        <v>198</v>
      </c>
      <c r="F135" s="723" t="s">
        <v>199</v>
      </c>
      <c r="G135" s="627">
        <v>35500</v>
      </c>
      <c r="H135" s="635" t="s">
        <v>612</v>
      </c>
      <c r="I135" s="626" t="s">
        <v>456</v>
      </c>
      <c r="J135" s="628" t="s">
        <v>455</v>
      </c>
      <c r="K135" s="629" t="s">
        <v>456</v>
      </c>
      <c r="L135" s="630">
        <v>100001</v>
      </c>
      <c r="M135" s="631" t="s">
        <v>470</v>
      </c>
      <c r="N135" s="632">
        <v>1</v>
      </c>
      <c r="O135" s="626" t="s">
        <v>477</v>
      </c>
      <c r="P135" s="626" t="s">
        <v>478</v>
      </c>
      <c r="Q135" s="633">
        <v>1</v>
      </c>
      <c r="R135" s="635" t="s">
        <v>479</v>
      </c>
      <c r="S135" s="724" t="s">
        <v>478</v>
      </c>
      <c r="T135" s="514" t="s">
        <v>461</v>
      </c>
      <c r="U135" s="514" t="s">
        <v>612</v>
      </c>
      <c r="V135" s="725" t="s">
        <v>553</v>
      </c>
      <c r="W135" s="636"/>
      <c r="X135" s="726" t="s">
        <v>75</v>
      </c>
      <c r="Y135" s="727" t="s">
        <v>181</v>
      </c>
      <c r="Z135" s="512"/>
      <c r="AA135" s="387"/>
      <c r="AB135" s="639">
        <v>45414</v>
      </c>
      <c r="AC135" s="387"/>
      <c r="AD135" s="522"/>
      <c r="AE135" s="641" t="s">
        <v>533</v>
      </c>
      <c r="AF135" s="524" t="s">
        <v>613</v>
      </c>
      <c r="AG135" s="642"/>
      <c r="AH135" s="643"/>
      <c r="AI135" s="387"/>
      <c r="AJ135" s="387"/>
      <c r="AK135" s="387"/>
      <c r="AL135" s="387"/>
      <c r="AM135" s="387"/>
      <c r="AN135" s="387"/>
      <c r="AO135" s="454" t="s">
        <v>466</v>
      </c>
      <c r="AP135" s="538" t="s">
        <v>594</v>
      </c>
      <c r="AQ135" s="644" t="s">
        <v>467</v>
      </c>
      <c r="AR135" s="645">
        <v>2200</v>
      </c>
      <c r="AS135" s="532">
        <v>30</v>
      </c>
      <c r="AT135" s="533"/>
      <c r="AU135" s="533">
        <v>0</v>
      </c>
      <c r="AV135" s="532"/>
      <c r="AW135" s="532"/>
      <c r="AX135" s="532"/>
      <c r="AY135" s="532"/>
      <c r="AZ135" s="532"/>
      <c r="BA135" s="534"/>
      <c r="BB135" s="533"/>
      <c r="BC135" s="533"/>
      <c r="BD135" s="533"/>
      <c r="BE135" s="533"/>
      <c r="BF135" s="534"/>
      <c r="BG135" s="533">
        <v>0</v>
      </c>
      <c r="BH135" s="533">
        <v>0</v>
      </c>
      <c r="BI135" s="525">
        <v>0</v>
      </c>
      <c r="BJ135" s="533"/>
      <c r="BK135" s="535"/>
      <c r="BL135" s="535"/>
      <c r="BM135" s="525"/>
      <c r="BN135" s="535"/>
      <c r="BO135" s="525">
        <v>14.166666666666668</v>
      </c>
      <c r="BP135" s="536">
        <v>240</v>
      </c>
      <c r="BQ135" s="535">
        <v>2200</v>
      </c>
      <c r="BR135" s="535">
        <v>0</v>
      </c>
      <c r="BS135" s="537">
        <v>0</v>
      </c>
      <c r="BT135" s="538">
        <v>0</v>
      </c>
      <c r="BU135" s="535">
        <v>0</v>
      </c>
      <c r="BV135" s="535">
        <v>0</v>
      </c>
      <c r="BW135" s="535">
        <v>0</v>
      </c>
      <c r="BX135" s="537"/>
      <c r="BY135" s="535">
        <v>0</v>
      </c>
      <c r="BZ135" s="535"/>
      <c r="CA135" s="535"/>
      <c r="CB135" s="535">
        <v>0</v>
      </c>
      <c r="CC135" s="535">
        <v>0</v>
      </c>
      <c r="CD135" s="535">
        <v>0</v>
      </c>
      <c r="CE135" s="535"/>
      <c r="CF135" s="535">
        <v>0</v>
      </c>
      <c r="CG135" s="649"/>
      <c r="CH135" s="535"/>
      <c r="CI135" s="535"/>
      <c r="CJ135" s="535"/>
      <c r="CK135" s="535"/>
      <c r="CL135" s="535"/>
      <c r="CM135" s="535">
        <v>0</v>
      </c>
      <c r="CN135" s="367"/>
      <c r="CO135" s="535">
        <v>0</v>
      </c>
      <c r="CP135" s="535"/>
      <c r="CQ135" s="535"/>
      <c r="CR135" s="535"/>
      <c r="CS135" s="535"/>
      <c r="CT135" s="535"/>
      <c r="CU135" s="535"/>
      <c r="CV135" s="535">
        <v>0</v>
      </c>
      <c r="CW135" s="367"/>
      <c r="CX135" s="367"/>
      <c r="CY135" s="367"/>
      <c r="CZ135" s="367"/>
      <c r="DA135" s="367"/>
      <c r="DB135" s="367"/>
      <c r="DC135" s="535"/>
      <c r="DD135" s="535"/>
      <c r="DE135" s="535"/>
      <c r="DF135" s="535"/>
      <c r="DG135" s="535"/>
      <c r="DH135" s="367"/>
      <c r="DI135" s="367"/>
      <c r="DJ135" s="535"/>
      <c r="DK135" s="535"/>
      <c r="DL135" s="535"/>
      <c r="DM135" s="367"/>
      <c r="DN135" s="367"/>
      <c r="DO135" s="367"/>
      <c r="DP135" s="367"/>
      <c r="DQ135" s="367"/>
      <c r="DR135" s="367"/>
      <c r="DS135" s="367"/>
      <c r="DT135" s="367"/>
      <c r="DU135" s="367"/>
      <c r="DV135" s="367"/>
      <c r="DW135" s="367"/>
      <c r="DX135" s="535"/>
      <c r="DY135" s="535"/>
      <c r="DZ135" s="367"/>
      <c r="EA135" s="367"/>
      <c r="EB135" s="367"/>
      <c r="EC135" s="367"/>
      <c r="ED135" s="367"/>
      <c r="EE135" s="367"/>
      <c r="EF135" s="367"/>
      <c r="EG135" s="367"/>
      <c r="EH135" s="367"/>
      <c r="EI135" s="367"/>
      <c r="EJ135" s="367"/>
      <c r="EK135" s="367"/>
      <c r="EL135" s="540">
        <v>2070.14</v>
      </c>
      <c r="EM135" s="540">
        <v>2200</v>
      </c>
      <c r="EN135" s="541">
        <v>207.01</v>
      </c>
      <c r="EO135" s="541">
        <v>0</v>
      </c>
      <c r="EP135" s="541">
        <v>28.36</v>
      </c>
      <c r="EQ135" s="541">
        <v>0</v>
      </c>
      <c r="ER135" s="541">
        <v>0</v>
      </c>
      <c r="ES135" s="535">
        <v>0</v>
      </c>
      <c r="ET135" s="527">
        <v>0</v>
      </c>
      <c r="EU135" s="535">
        <v>129.86000000000001</v>
      </c>
      <c r="EV135" s="535">
        <v>0</v>
      </c>
      <c r="EW135" s="535"/>
      <c r="EX135" s="535"/>
      <c r="EY135" s="535"/>
      <c r="EZ135" s="542">
        <v>0</v>
      </c>
      <c r="FA135" s="527">
        <v>0</v>
      </c>
      <c r="FB135" s="527">
        <v>0</v>
      </c>
      <c r="FC135" s="542">
        <v>880</v>
      </c>
      <c r="FD135" s="542"/>
      <c r="FE135" s="542">
        <v>0</v>
      </c>
      <c r="FF135" s="367"/>
      <c r="FG135" s="535">
        <v>0</v>
      </c>
      <c r="FH135" s="542">
        <v>0</v>
      </c>
      <c r="FI135" s="535"/>
      <c r="FJ135" s="535"/>
      <c r="FK135" s="525"/>
      <c r="FL135" s="367"/>
      <c r="FM135" s="535"/>
      <c r="FN135" s="535">
        <v>0</v>
      </c>
      <c r="FO135" s="535">
        <v>0</v>
      </c>
      <c r="FP135" s="535"/>
      <c r="FQ135" s="535">
        <v>1245.23</v>
      </c>
      <c r="FR135" s="543">
        <v>954.77</v>
      </c>
      <c r="FT135" s="543"/>
      <c r="FU135" s="728">
        <v>954.77</v>
      </c>
      <c r="FV135" s="728">
        <v>1062.5999999999999</v>
      </c>
      <c r="FW135" s="545">
        <v>0</v>
      </c>
      <c r="FX135" s="546">
        <v>186.31</v>
      </c>
      <c r="FY135" s="649">
        <v>0</v>
      </c>
      <c r="GB135" s="2015">
        <f t="shared" si="8"/>
        <v>0</v>
      </c>
      <c r="GC135" s="2015">
        <v>2070.14</v>
      </c>
      <c r="GE135" s="2015">
        <f t="shared" si="9"/>
        <v>2070.14</v>
      </c>
    </row>
    <row r="136" spans="1:187">
      <c r="A136" s="504"/>
      <c r="B136" s="505">
        <v>58</v>
      </c>
      <c r="C136" s="504" t="s">
        <v>593</v>
      </c>
      <c r="D136" s="563" t="s">
        <v>3</v>
      </c>
      <c r="E136" s="722" t="s">
        <v>201</v>
      </c>
      <c r="F136" s="723" t="s">
        <v>618</v>
      </c>
      <c r="G136" s="565"/>
      <c r="H136" s="524" t="s">
        <v>537</v>
      </c>
      <c r="I136" s="514" t="s">
        <v>454</v>
      </c>
      <c r="J136" s="566" t="s">
        <v>455</v>
      </c>
      <c r="K136" s="622" t="s">
        <v>456</v>
      </c>
      <c r="L136" s="567">
        <v>100001</v>
      </c>
      <c r="M136" s="512" t="s">
        <v>470</v>
      </c>
      <c r="N136" s="513">
        <v>1</v>
      </c>
      <c r="O136" s="514" t="s">
        <v>477</v>
      </c>
      <c r="P136" s="514" t="s">
        <v>478</v>
      </c>
      <c r="Q136" s="555">
        <v>1</v>
      </c>
      <c r="R136" s="514" t="s">
        <v>538</v>
      </c>
      <c r="S136" s="516" t="s">
        <v>537</v>
      </c>
      <c r="T136" s="514" t="s">
        <v>461</v>
      </c>
      <c r="U136" s="514" t="s">
        <v>289</v>
      </c>
      <c r="V136" s="517" t="s">
        <v>553</v>
      </c>
      <c r="W136" s="557"/>
      <c r="X136" s="518" t="s">
        <v>25</v>
      </c>
      <c r="Y136" s="729" t="s">
        <v>290</v>
      </c>
      <c r="Z136" s="512"/>
      <c r="AA136" s="367"/>
      <c r="AB136" s="475">
        <v>45481</v>
      </c>
      <c r="AC136" s="367"/>
      <c r="AD136" s="522"/>
      <c r="AE136" s="523" t="s">
        <v>464</v>
      </c>
      <c r="AF136" s="524" t="s">
        <v>619</v>
      </c>
      <c r="AG136" s="525"/>
      <c r="AH136" s="526"/>
      <c r="AI136" s="367"/>
      <c r="AJ136" s="367"/>
      <c r="AK136" s="367"/>
      <c r="AL136" s="367"/>
      <c r="AM136" s="367"/>
      <c r="AN136" s="367"/>
      <c r="AO136" s="368" t="s">
        <v>467</v>
      </c>
      <c r="AP136" s="527" t="s">
        <v>594</v>
      </c>
      <c r="AQ136" s="561" t="s">
        <v>466</v>
      </c>
      <c r="AR136" s="562">
        <v>6000</v>
      </c>
      <c r="AS136" s="532">
        <v>30</v>
      </c>
      <c r="AT136" s="533"/>
      <c r="AU136" s="533">
        <v>0</v>
      </c>
      <c r="AV136" s="532"/>
      <c r="AW136" s="532"/>
      <c r="AX136" s="532"/>
      <c r="AY136" s="532"/>
      <c r="AZ136" s="532"/>
      <c r="BA136" s="534"/>
      <c r="BB136" s="533"/>
      <c r="BC136" s="533"/>
      <c r="BD136" s="533"/>
      <c r="BE136" s="533"/>
      <c r="BF136" s="534"/>
      <c r="BG136" s="533">
        <v>0</v>
      </c>
      <c r="BH136" s="533">
        <v>0</v>
      </c>
      <c r="BI136" s="525">
        <v>0</v>
      </c>
      <c r="BJ136" s="533"/>
      <c r="BK136" s="535"/>
      <c r="BL136" s="535"/>
      <c r="BM136" s="525"/>
      <c r="BN136" s="535"/>
      <c r="BO136" s="525">
        <v>0</v>
      </c>
      <c r="BP136" s="536">
        <v>240</v>
      </c>
      <c r="BQ136" s="535">
        <v>6000</v>
      </c>
      <c r="BR136" s="535">
        <v>113</v>
      </c>
      <c r="BS136" s="537">
        <v>0</v>
      </c>
      <c r="BT136" s="538">
        <v>0</v>
      </c>
      <c r="BU136" s="535">
        <v>0</v>
      </c>
      <c r="BV136" s="535">
        <v>0</v>
      </c>
      <c r="BW136" s="535">
        <v>0</v>
      </c>
      <c r="BX136" s="537"/>
      <c r="BY136" s="535">
        <v>0</v>
      </c>
      <c r="BZ136" s="535"/>
      <c r="CA136" s="535"/>
      <c r="CB136" s="535">
        <v>0</v>
      </c>
      <c r="CC136" s="535">
        <v>0</v>
      </c>
      <c r="CD136" s="535">
        <v>0</v>
      </c>
      <c r="CE136" s="535"/>
      <c r="CF136" s="535">
        <v>0</v>
      </c>
      <c r="CG136" s="535"/>
      <c r="CH136" s="535"/>
      <c r="CI136" s="535"/>
      <c r="CJ136" s="535"/>
      <c r="CK136" s="535"/>
      <c r="CL136" s="535"/>
      <c r="CM136" s="535">
        <v>0</v>
      </c>
      <c r="CN136" s="367"/>
      <c r="CO136" s="535">
        <v>0</v>
      </c>
      <c r="CP136" s="535"/>
      <c r="CQ136" s="535"/>
      <c r="CR136" s="535"/>
      <c r="CS136" s="535"/>
      <c r="CT136" s="535"/>
      <c r="CU136" s="535"/>
      <c r="CV136" s="535">
        <v>0</v>
      </c>
      <c r="CW136" s="367"/>
      <c r="CX136" s="367"/>
      <c r="CY136" s="367"/>
      <c r="CZ136" s="367"/>
      <c r="DA136" s="367"/>
      <c r="DB136" s="367"/>
      <c r="DC136" s="535"/>
      <c r="DD136" s="535"/>
      <c r="DE136" s="535"/>
      <c r="DF136" s="535"/>
      <c r="DG136" s="535"/>
      <c r="DH136" s="367"/>
      <c r="DI136" s="367"/>
      <c r="DJ136" s="535"/>
      <c r="DK136" s="535"/>
      <c r="DL136" s="535"/>
      <c r="DM136" s="367"/>
      <c r="DN136" s="367"/>
      <c r="DO136" s="367"/>
      <c r="DP136" s="367"/>
      <c r="DQ136" s="367"/>
      <c r="DR136" s="367"/>
      <c r="DS136" s="367"/>
      <c r="DT136" s="367"/>
      <c r="DU136" s="367"/>
      <c r="DV136" s="367"/>
      <c r="DW136" s="367"/>
      <c r="DX136" s="535"/>
      <c r="DY136" s="535"/>
      <c r="DZ136" s="367"/>
      <c r="EA136" s="367"/>
      <c r="EB136" s="367"/>
      <c r="EC136" s="367"/>
      <c r="ED136" s="367"/>
      <c r="EE136" s="367"/>
      <c r="EF136" s="367"/>
      <c r="EG136" s="367"/>
      <c r="EH136" s="367"/>
      <c r="EI136" s="367"/>
      <c r="EJ136" s="367"/>
      <c r="EK136" s="367"/>
      <c r="EL136" s="540">
        <v>6113</v>
      </c>
      <c r="EM136" s="540">
        <v>6113</v>
      </c>
      <c r="EN136" s="541">
        <v>611.29999999999995</v>
      </c>
      <c r="EO136" s="541">
        <v>94.75</v>
      </c>
      <c r="EP136" s="541">
        <v>83.75</v>
      </c>
      <c r="EQ136" s="541">
        <v>0</v>
      </c>
      <c r="ER136" s="541">
        <v>0</v>
      </c>
      <c r="ES136" s="535">
        <v>0</v>
      </c>
      <c r="ET136" s="527">
        <v>440.63</v>
      </c>
      <c r="EU136" s="535">
        <v>0</v>
      </c>
      <c r="EV136" s="535">
        <v>0</v>
      </c>
      <c r="EW136" s="535"/>
      <c r="EX136" s="535"/>
      <c r="EY136" s="535"/>
      <c r="EZ136" s="542">
        <v>0</v>
      </c>
      <c r="FA136" s="527">
        <v>0</v>
      </c>
      <c r="FB136" s="527">
        <v>0</v>
      </c>
      <c r="FC136" s="542">
        <v>2445.2000000000003</v>
      </c>
      <c r="FD136" s="542"/>
      <c r="FE136" s="542">
        <v>0</v>
      </c>
      <c r="FF136" s="367"/>
      <c r="FG136" s="535">
        <v>125</v>
      </c>
      <c r="FH136" s="542">
        <v>0</v>
      </c>
      <c r="FI136" s="535"/>
      <c r="FJ136" s="535"/>
      <c r="FK136" s="525"/>
      <c r="FL136" s="367"/>
      <c r="FM136" s="535"/>
      <c r="FN136" s="535">
        <v>0</v>
      </c>
      <c r="FO136" s="535">
        <v>0</v>
      </c>
      <c r="FP136" s="535"/>
      <c r="FQ136" s="535">
        <v>3800.63</v>
      </c>
      <c r="FR136" s="543">
        <v>2312.37</v>
      </c>
      <c r="FS136">
        <v>2312.37</v>
      </c>
      <c r="FT136" s="543"/>
      <c r="FU136" s="544">
        <v>2312.37</v>
      </c>
      <c r="FV136" s="544">
        <v>2598.25</v>
      </c>
      <c r="FW136" s="545">
        <v>0</v>
      </c>
      <c r="FX136" s="546">
        <v>550.16999999999996</v>
      </c>
      <c r="FY136" s="535">
        <v>0</v>
      </c>
      <c r="GB136" s="2015">
        <f t="shared" si="8"/>
        <v>0</v>
      </c>
      <c r="GC136" s="2015">
        <v>6113</v>
      </c>
      <c r="GE136" s="2015">
        <f t="shared" si="9"/>
        <v>6113</v>
      </c>
    </row>
    <row r="137" spans="1:187">
      <c r="A137" s="504"/>
      <c r="B137" s="505">
        <v>59</v>
      </c>
      <c r="C137" s="504" t="s">
        <v>593</v>
      </c>
      <c r="D137" s="563" t="s">
        <v>3</v>
      </c>
      <c r="E137" s="722" t="s">
        <v>203</v>
      </c>
      <c r="F137" s="723" t="s">
        <v>620</v>
      </c>
      <c r="G137" s="565"/>
      <c r="H137" s="524" t="s">
        <v>484</v>
      </c>
      <c r="I137" s="514" t="s">
        <v>454</v>
      </c>
      <c r="J137" s="566" t="s">
        <v>455</v>
      </c>
      <c r="K137" s="622" t="s">
        <v>456</v>
      </c>
      <c r="L137" s="567">
        <v>100001</v>
      </c>
      <c r="M137" s="512" t="s">
        <v>457</v>
      </c>
      <c r="N137" s="513">
        <v>1</v>
      </c>
      <c r="O137" s="514" t="s">
        <v>458</v>
      </c>
      <c r="P137" s="514" t="s">
        <v>459</v>
      </c>
      <c r="Q137" s="555">
        <v>0</v>
      </c>
      <c r="R137" s="514" t="s">
        <v>485</v>
      </c>
      <c r="S137" s="516" t="s">
        <v>486</v>
      </c>
      <c r="T137" s="514" t="s">
        <v>461</v>
      </c>
      <c r="U137" s="514" t="s">
        <v>263</v>
      </c>
      <c r="V137" s="517" t="s">
        <v>553</v>
      </c>
      <c r="W137" s="557"/>
      <c r="X137" s="518" t="s">
        <v>292</v>
      </c>
      <c r="Y137" s="729" t="s">
        <v>291</v>
      </c>
      <c r="Z137" s="512"/>
      <c r="AA137" s="367"/>
      <c r="AB137" s="475">
        <v>45481</v>
      </c>
      <c r="AC137" s="367"/>
      <c r="AD137" s="522"/>
      <c r="AE137" s="523" t="s">
        <v>533</v>
      </c>
      <c r="AF137" s="524" t="s">
        <v>621</v>
      </c>
      <c r="AG137" s="525"/>
      <c r="AH137" s="526"/>
      <c r="AI137" s="367"/>
      <c r="AJ137" s="367"/>
      <c r="AK137" s="367"/>
      <c r="AL137" s="367"/>
      <c r="AM137" s="367"/>
      <c r="AN137" s="367"/>
      <c r="AO137" s="368" t="s">
        <v>467</v>
      </c>
      <c r="AP137" s="527" t="s">
        <v>595</v>
      </c>
      <c r="AQ137" s="561" t="s">
        <v>466</v>
      </c>
      <c r="AR137" s="562">
        <v>2200</v>
      </c>
      <c r="AS137" s="532">
        <v>30</v>
      </c>
      <c r="AT137" s="533"/>
      <c r="AU137" s="533">
        <v>0</v>
      </c>
      <c r="AV137" s="532"/>
      <c r="AW137" s="532"/>
      <c r="AX137" s="532"/>
      <c r="AY137" s="532"/>
      <c r="AZ137" s="532"/>
      <c r="BA137" s="534"/>
      <c r="BB137" s="533"/>
      <c r="BC137" s="533"/>
      <c r="BD137" s="533"/>
      <c r="BE137" s="533"/>
      <c r="BF137" s="534"/>
      <c r="BG137" s="533">
        <v>0</v>
      </c>
      <c r="BH137" s="533">
        <v>0</v>
      </c>
      <c r="BI137" s="525">
        <v>0</v>
      </c>
      <c r="BJ137" s="533"/>
      <c r="BK137" s="535"/>
      <c r="BL137" s="535"/>
      <c r="BM137" s="525"/>
      <c r="BN137" s="535"/>
      <c r="BO137" s="525">
        <v>9.3333333333333321</v>
      </c>
      <c r="BP137" s="536">
        <v>240</v>
      </c>
      <c r="BQ137" s="535">
        <v>2200</v>
      </c>
      <c r="BR137" s="535">
        <v>113</v>
      </c>
      <c r="BS137" s="537">
        <v>0</v>
      </c>
      <c r="BT137" s="538">
        <v>0</v>
      </c>
      <c r="BU137" s="535">
        <v>0</v>
      </c>
      <c r="BV137" s="535">
        <v>0</v>
      </c>
      <c r="BW137" s="535">
        <v>0</v>
      </c>
      <c r="BX137" s="537"/>
      <c r="BY137" s="535">
        <v>0</v>
      </c>
      <c r="BZ137" s="535"/>
      <c r="CA137" s="535"/>
      <c r="CB137" s="535">
        <v>0</v>
      </c>
      <c r="CC137" s="535">
        <v>0</v>
      </c>
      <c r="CD137" s="535">
        <v>0</v>
      </c>
      <c r="CE137" s="535"/>
      <c r="CF137" s="535">
        <v>0</v>
      </c>
      <c r="CG137" s="535"/>
      <c r="CH137" s="535"/>
      <c r="CI137" s="535"/>
      <c r="CJ137" s="535"/>
      <c r="CK137" s="535"/>
      <c r="CL137" s="535"/>
      <c r="CM137" s="535">
        <v>0</v>
      </c>
      <c r="CN137" s="367"/>
      <c r="CO137" s="535">
        <v>0</v>
      </c>
      <c r="CP137" s="535"/>
      <c r="CQ137" s="535"/>
      <c r="CR137" s="535"/>
      <c r="CS137" s="535"/>
      <c r="CT137" s="535"/>
      <c r="CU137" s="535"/>
      <c r="CV137" s="535">
        <v>0</v>
      </c>
      <c r="CW137" s="367"/>
      <c r="CX137" s="367"/>
      <c r="CY137" s="367"/>
      <c r="CZ137" s="367"/>
      <c r="DA137" s="367"/>
      <c r="DB137" s="367"/>
      <c r="DC137" s="535"/>
      <c r="DD137" s="535"/>
      <c r="DE137" s="535"/>
      <c r="DF137" s="535"/>
      <c r="DG137" s="535"/>
      <c r="DH137" s="367"/>
      <c r="DI137" s="367"/>
      <c r="DJ137" s="535"/>
      <c r="DK137" s="535"/>
      <c r="DL137" s="535"/>
      <c r="DM137" s="367"/>
      <c r="DN137" s="367"/>
      <c r="DO137" s="367"/>
      <c r="DP137" s="367"/>
      <c r="DQ137" s="367"/>
      <c r="DR137" s="367"/>
      <c r="DS137" s="367"/>
      <c r="DT137" s="367"/>
      <c r="DU137" s="367"/>
      <c r="DV137" s="367"/>
      <c r="DW137" s="367"/>
      <c r="DX137" s="535"/>
      <c r="DY137" s="535"/>
      <c r="DZ137" s="367"/>
      <c r="EA137" s="367"/>
      <c r="EB137" s="367"/>
      <c r="EC137" s="367"/>
      <c r="ED137" s="367"/>
      <c r="EE137" s="367"/>
      <c r="EF137" s="367"/>
      <c r="EG137" s="367"/>
      <c r="EH137" s="367"/>
      <c r="EI137" s="367"/>
      <c r="EJ137" s="367"/>
      <c r="EK137" s="367"/>
      <c r="EL137" s="540">
        <v>2227.44</v>
      </c>
      <c r="EM137" s="540">
        <v>2313</v>
      </c>
      <c r="EN137" s="541">
        <v>222.74</v>
      </c>
      <c r="EO137" s="541">
        <v>0</v>
      </c>
      <c r="EP137" s="541">
        <v>30.52</v>
      </c>
      <c r="EQ137" s="541">
        <v>0</v>
      </c>
      <c r="ER137" s="541">
        <v>0</v>
      </c>
      <c r="ES137" s="535">
        <v>0</v>
      </c>
      <c r="ET137" s="527">
        <v>0</v>
      </c>
      <c r="EU137" s="535">
        <v>85.56</v>
      </c>
      <c r="EV137" s="535">
        <v>0</v>
      </c>
      <c r="EW137" s="535"/>
      <c r="EX137" s="535"/>
      <c r="EY137" s="535"/>
      <c r="EZ137" s="542">
        <v>115.71</v>
      </c>
      <c r="FA137" s="527">
        <v>0</v>
      </c>
      <c r="FB137" s="527">
        <v>0</v>
      </c>
      <c r="FC137" s="542">
        <v>925.2</v>
      </c>
      <c r="FD137" s="542"/>
      <c r="FE137" s="542">
        <v>0</v>
      </c>
      <c r="FF137" s="367"/>
      <c r="FG137" s="535">
        <v>0</v>
      </c>
      <c r="FH137" s="542">
        <v>0</v>
      </c>
      <c r="FI137" s="535"/>
      <c r="FJ137" s="535"/>
      <c r="FK137" s="525"/>
      <c r="FL137" s="367"/>
      <c r="FM137" s="535"/>
      <c r="FN137" s="535">
        <v>0</v>
      </c>
      <c r="FO137" s="535">
        <v>0</v>
      </c>
      <c r="FP137" s="535"/>
      <c r="FQ137" s="535">
        <v>1379.73</v>
      </c>
      <c r="FR137" s="543">
        <v>933.27</v>
      </c>
      <c r="FS137">
        <v>933.27</v>
      </c>
      <c r="FT137" s="543"/>
      <c r="FU137" s="728">
        <v>933.27</v>
      </c>
      <c r="FV137" s="728">
        <v>980.25</v>
      </c>
      <c r="FW137" s="730">
        <v>0</v>
      </c>
      <c r="FX137" s="546">
        <v>200.47</v>
      </c>
      <c r="FY137" s="649">
        <v>0</v>
      </c>
      <c r="GB137" s="2015">
        <f t="shared" si="8"/>
        <v>0</v>
      </c>
      <c r="GC137" s="2015">
        <v>2227.44</v>
      </c>
      <c r="GE137" s="2015">
        <f t="shared" si="9"/>
        <v>2227.44</v>
      </c>
    </row>
    <row r="138" spans="1:187">
      <c r="A138" s="504"/>
      <c r="B138" s="505">
        <v>60</v>
      </c>
      <c r="C138" s="504" t="s">
        <v>593</v>
      </c>
      <c r="D138" s="563" t="s">
        <v>3</v>
      </c>
      <c r="E138" s="722" t="s">
        <v>205</v>
      </c>
      <c r="F138" s="723" t="s">
        <v>206</v>
      </c>
      <c r="G138" s="367"/>
      <c r="H138" s="524" t="s">
        <v>600</v>
      </c>
      <c r="I138" s="514" t="s">
        <v>456</v>
      </c>
      <c r="J138" s="566" t="s">
        <v>455</v>
      </c>
      <c r="K138" s="622" t="s">
        <v>456</v>
      </c>
      <c r="L138" s="567">
        <v>100001</v>
      </c>
      <c r="M138" s="512" t="s">
        <v>457</v>
      </c>
      <c r="N138" s="513">
        <v>1</v>
      </c>
      <c r="O138" s="514" t="s">
        <v>458</v>
      </c>
      <c r="P138" s="514" t="s">
        <v>459</v>
      </c>
      <c r="Q138" s="555">
        <v>0</v>
      </c>
      <c r="R138" s="514" t="s">
        <v>485</v>
      </c>
      <c r="S138" s="461" t="s">
        <v>478</v>
      </c>
      <c r="T138" s="514" t="s">
        <v>461</v>
      </c>
      <c r="U138" s="514" t="s">
        <v>278</v>
      </c>
      <c r="V138" s="517" t="s">
        <v>553</v>
      </c>
      <c r="W138" s="367"/>
      <c r="X138" s="518" t="s">
        <v>97</v>
      </c>
      <c r="Y138" s="368" t="s">
        <v>293</v>
      </c>
      <c r="Z138" s="512"/>
      <c r="AA138" s="367"/>
      <c r="AB138" s="475">
        <v>45541</v>
      </c>
      <c r="AC138" s="367"/>
      <c r="AD138" s="522"/>
      <c r="AE138" s="367" t="s">
        <v>492</v>
      </c>
      <c r="AF138" s="524" t="s">
        <v>626</v>
      </c>
      <c r="AG138" s="367"/>
      <c r="AH138" s="367"/>
      <c r="AI138" s="367"/>
      <c r="AJ138" s="367"/>
      <c r="AK138" s="367"/>
      <c r="AL138" s="367"/>
      <c r="AM138" s="367"/>
      <c r="AN138" s="367"/>
      <c r="AO138" s="368" t="s">
        <v>467</v>
      </c>
      <c r="AP138" s="527" t="s">
        <v>595</v>
      </c>
      <c r="AQ138" s="561" t="s">
        <v>467</v>
      </c>
      <c r="AR138" s="562">
        <v>2500</v>
      </c>
      <c r="AS138" s="532">
        <v>30</v>
      </c>
      <c r="AT138" s="533"/>
      <c r="AU138" s="533">
        <v>0</v>
      </c>
      <c r="AV138" s="532"/>
      <c r="AW138" s="532"/>
      <c r="AX138" s="532"/>
      <c r="AY138" s="532"/>
      <c r="AZ138" s="532"/>
      <c r="BA138" s="534"/>
      <c r="BB138" s="533"/>
      <c r="BC138" s="533"/>
      <c r="BD138" s="533"/>
      <c r="BE138" s="533"/>
      <c r="BF138" s="534"/>
      <c r="BG138" s="533">
        <v>0</v>
      </c>
      <c r="BH138" s="533">
        <v>0</v>
      </c>
      <c r="BI138" s="525">
        <v>0</v>
      </c>
      <c r="BJ138" s="533"/>
      <c r="BK138" s="535"/>
      <c r="BL138" s="535"/>
      <c r="BM138" s="525"/>
      <c r="BN138" s="535"/>
      <c r="BO138" s="525">
        <v>0</v>
      </c>
      <c r="BP138" s="536">
        <v>240</v>
      </c>
      <c r="BQ138" s="535">
        <v>2500</v>
      </c>
      <c r="BR138" s="535">
        <v>0</v>
      </c>
      <c r="BS138" s="537">
        <v>0</v>
      </c>
      <c r="BT138" s="538">
        <v>0</v>
      </c>
      <c r="BU138" s="535">
        <v>0</v>
      </c>
      <c r="BV138" s="535">
        <v>0</v>
      </c>
      <c r="BW138" s="535">
        <v>0</v>
      </c>
      <c r="BX138" s="367"/>
      <c r="BY138" s="535">
        <v>54</v>
      </c>
      <c r="BZ138" s="535"/>
      <c r="CA138" s="367"/>
      <c r="CB138" s="535">
        <v>0</v>
      </c>
      <c r="CC138" s="535">
        <v>0</v>
      </c>
      <c r="CD138" s="535">
        <v>0</v>
      </c>
      <c r="CE138" s="535"/>
      <c r="CF138" s="535">
        <v>0</v>
      </c>
      <c r="CG138" s="535"/>
      <c r="CH138" s="535"/>
      <c r="CI138" s="367"/>
      <c r="CJ138" s="367"/>
      <c r="CK138" s="367"/>
      <c r="CL138" s="367"/>
      <c r="CM138" s="535">
        <v>0</v>
      </c>
      <c r="CN138" s="367"/>
      <c r="CO138" s="535">
        <v>0</v>
      </c>
      <c r="CP138" s="535"/>
      <c r="CQ138" s="535"/>
      <c r="CR138" s="535"/>
      <c r="CS138" s="535"/>
      <c r="CT138" s="535"/>
      <c r="CU138" s="535"/>
      <c r="CV138" s="535">
        <v>0</v>
      </c>
      <c r="CW138" s="367"/>
      <c r="CX138" s="367"/>
      <c r="CY138" s="367"/>
      <c r="CZ138" s="367"/>
      <c r="DA138" s="367"/>
      <c r="DB138" s="367"/>
      <c r="DC138" s="367"/>
      <c r="DD138" s="535"/>
      <c r="DE138" s="535"/>
      <c r="DF138" s="535"/>
      <c r="DG138" s="535"/>
      <c r="DH138" s="367"/>
      <c r="DI138" s="367"/>
      <c r="DJ138" s="535"/>
      <c r="DK138" s="535"/>
      <c r="DL138" s="535"/>
      <c r="DM138" s="367"/>
      <c r="DN138" s="367"/>
      <c r="DO138" s="367"/>
      <c r="DP138" s="367"/>
      <c r="DQ138" s="367"/>
      <c r="DR138" s="367"/>
      <c r="DS138" s="367"/>
      <c r="DT138" s="367"/>
      <c r="DU138" s="367"/>
      <c r="DV138" s="367"/>
      <c r="DW138" s="367"/>
      <c r="DX138" s="367"/>
      <c r="DY138" s="535"/>
      <c r="DZ138" s="367"/>
      <c r="EA138" s="367"/>
      <c r="EB138" s="367"/>
      <c r="EC138" s="367"/>
      <c r="ED138" s="367"/>
      <c r="EE138" s="367"/>
      <c r="EF138" s="367"/>
      <c r="EG138" s="367"/>
      <c r="EH138" s="367"/>
      <c r="EI138" s="367"/>
      <c r="EJ138" s="367"/>
      <c r="EK138" s="367"/>
      <c r="EL138" s="540">
        <v>2554</v>
      </c>
      <c r="EM138" s="540">
        <v>2554</v>
      </c>
      <c r="EN138" s="541">
        <v>255.4</v>
      </c>
      <c r="EO138" s="541">
        <v>43.16</v>
      </c>
      <c r="EP138" s="541">
        <v>34.99</v>
      </c>
      <c r="EQ138" s="541">
        <v>0</v>
      </c>
      <c r="ER138" s="541">
        <v>0</v>
      </c>
      <c r="ES138" s="535">
        <v>0</v>
      </c>
      <c r="ET138" s="527">
        <v>0</v>
      </c>
      <c r="EU138" s="535">
        <v>0</v>
      </c>
      <c r="EV138" s="535">
        <v>0</v>
      </c>
      <c r="EW138" s="535"/>
      <c r="EX138" s="535"/>
      <c r="EY138" s="535"/>
      <c r="EZ138" s="542">
        <v>0</v>
      </c>
      <c r="FA138" s="527">
        <v>0</v>
      </c>
      <c r="FB138" s="527">
        <v>0</v>
      </c>
      <c r="FC138" s="542">
        <v>1000</v>
      </c>
      <c r="FD138" s="542"/>
      <c r="FE138" s="542">
        <v>0</v>
      </c>
      <c r="FF138" s="367"/>
      <c r="FG138" s="535">
        <v>0</v>
      </c>
      <c r="FH138" s="542">
        <v>0</v>
      </c>
      <c r="FI138" s="535"/>
      <c r="FJ138" s="535"/>
      <c r="FK138" s="525"/>
      <c r="FL138" s="367"/>
      <c r="FM138" s="535"/>
      <c r="FN138" s="535">
        <v>54</v>
      </c>
      <c r="FO138" s="535">
        <v>24</v>
      </c>
      <c r="FP138" s="535"/>
      <c r="FQ138" s="535">
        <v>1411.55</v>
      </c>
      <c r="FR138" s="543">
        <v>1142.45</v>
      </c>
      <c r="FS138">
        <v>1142.45</v>
      </c>
      <c r="FT138" s="543"/>
      <c r="FU138" s="544">
        <v>1142.45</v>
      </c>
      <c r="FV138" s="544">
        <v>981.25</v>
      </c>
      <c r="FW138" s="545">
        <v>0</v>
      </c>
      <c r="FX138" s="546">
        <v>229.86</v>
      </c>
      <c r="FY138" s="535">
        <v>0</v>
      </c>
      <c r="GB138" s="2015">
        <f t="shared" si="8"/>
        <v>0</v>
      </c>
      <c r="GC138" s="2015">
        <v>2554</v>
      </c>
      <c r="GE138" s="2015">
        <f t="shared" si="9"/>
        <v>2554</v>
      </c>
    </row>
    <row r="139" spans="1:187">
      <c r="A139" s="504"/>
      <c r="B139" s="505">
        <v>61</v>
      </c>
      <c r="C139" s="504" t="s">
        <v>593</v>
      </c>
      <c r="D139" s="563" t="s">
        <v>3</v>
      </c>
      <c r="E139" s="722" t="s">
        <v>208</v>
      </c>
      <c r="F139" s="723" t="s">
        <v>209</v>
      </c>
      <c r="G139" s="367"/>
      <c r="H139" s="524" t="s">
        <v>630</v>
      </c>
      <c r="I139" s="514" t="s">
        <v>264</v>
      </c>
      <c r="J139" s="566" t="s">
        <v>455</v>
      </c>
      <c r="K139" s="622" t="s">
        <v>456</v>
      </c>
      <c r="L139" s="567">
        <v>100002</v>
      </c>
      <c r="M139" s="512" t="s">
        <v>457</v>
      </c>
      <c r="N139" s="513">
        <v>1</v>
      </c>
      <c r="O139" s="514" t="s">
        <v>458</v>
      </c>
      <c r="P139" s="514" t="s">
        <v>459</v>
      </c>
      <c r="Q139" s="555">
        <v>1</v>
      </c>
      <c r="R139" s="514" t="s">
        <v>485</v>
      </c>
      <c r="S139" s="367" t="s">
        <v>630</v>
      </c>
      <c r="T139" s="514" t="s">
        <v>461</v>
      </c>
      <c r="U139" s="514" t="s">
        <v>264</v>
      </c>
      <c r="V139" s="517" t="s">
        <v>553</v>
      </c>
      <c r="W139" s="367"/>
      <c r="X139" s="518" t="s">
        <v>25</v>
      </c>
      <c r="Y139" s="368" t="s">
        <v>294</v>
      </c>
      <c r="Z139" s="512"/>
      <c r="AA139" s="367"/>
      <c r="AB139" s="475">
        <v>45574</v>
      </c>
      <c r="AC139" s="367"/>
      <c r="AD139" s="367"/>
      <c r="AE139" s="367" t="s">
        <v>533</v>
      </c>
      <c r="AF139" s="524" t="s">
        <v>631</v>
      </c>
      <c r="AG139" s="367"/>
      <c r="AH139" s="367"/>
      <c r="AI139" s="367"/>
      <c r="AJ139" s="367"/>
      <c r="AK139" s="367"/>
      <c r="AL139" s="367"/>
      <c r="AM139" s="367"/>
      <c r="AN139" s="367"/>
      <c r="AO139" s="368" t="s">
        <v>467</v>
      </c>
      <c r="AP139" s="368" t="s">
        <v>595</v>
      </c>
      <c r="AQ139" s="368" t="s">
        <v>467</v>
      </c>
      <c r="AR139" s="562">
        <v>2200</v>
      </c>
      <c r="AS139" s="532">
        <v>30</v>
      </c>
      <c r="AT139" s="533"/>
      <c r="AU139" s="533">
        <v>0</v>
      </c>
      <c r="AV139" s="532"/>
      <c r="AW139" s="532"/>
      <c r="AX139" s="532"/>
      <c r="AY139" s="532"/>
      <c r="AZ139" s="532"/>
      <c r="BA139" s="534"/>
      <c r="BB139" s="533"/>
      <c r="BC139" s="533"/>
      <c r="BD139" s="533"/>
      <c r="BE139" s="533"/>
      <c r="BF139" s="534"/>
      <c r="BG139" s="533">
        <v>0</v>
      </c>
      <c r="BH139" s="533">
        <v>0</v>
      </c>
      <c r="BI139" s="525">
        <v>0</v>
      </c>
      <c r="BJ139" s="533"/>
      <c r="BK139" s="535"/>
      <c r="BL139" s="535"/>
      <c r="BM139" s="525"/>
      <c r="BN139" s="535"/>
      <c r="BO139" s="525">
        <v>0</v>
      </c>
      <c r="BP139" s="536">
        <v>240</v>
      </c>
      <c r="BQ139" s="535">
        <v>2200</v>
      </c>
      <c r="BR139" s="535">
        <v>0</v>
      </c>
      <c r="BS139" s="537">
        <v>0</v>
      </c>
      <c r="BT139" s="538">
        <v>0</v>
      </c>
      <c r="BU139" s="535">
        <v>0</v>
      </c>
      <c r="BV139" s="535">
        <v>0</v>
      </c>
      <c r="BW139" s="535">
        <v>0</v>
      </c>
      <c r="BX139" s="367"/>
      <c r="BY139" s="535">
        <v>0</v>
      </c>
      <c r="BZ139" s="535"/>
      <c r="CA139" s="367"/>
      <c r="CB139" s="535">
        <v>0</v>
      </c>
      <c r="CC139" s="535">
        <v>0</v>
      </c>
      <c r="CD139" s="535">
        <v>0</v>
      </c>
      <c r="CE139" s="535"/>
      <c r="CF139" s="535">
        <v>0</v>
      </c>
      <c r="CG139" s="535"/>
      <c r="CH139" s="535"/>
      <c r="CI139" s="367"/>
      <c r="CJ139" s="367"/>
      <c r="CK139" s="367"/>
      <c r="CL139" s="367"/>
      <c r="CM139" s="535">
        <v>0</v>
      </c>
      <c r="CN139" s="367"/>
      <c r="CO139" s="535">
        <v>0</v>
      </c>
      <c r="CP139" s="535"/>
      <c r="CQ139" s="535"/>
      <c r="CR139" s="535"/>
      <c r="CS139" s="535"/>
      <c r="CT139" s="535"/>
      <c r="CU139" s="535"/>
      <c r="CV139" s="535">
        <v>0</v>
      </c>
      <c r="CW139" s="367"/>
      <c r="CX139" s="367"/>
      <c r="CY139" s="367"/>
      <c r="CZ139" s="367"/>
      <c r="DA139" s="367"/>
      <c r="DB139" s="367"/>
      <c r="DC139" s="367"/>
      <c r="DD139" s="535"/>
      <c r="DE139" s="535"/>
      <c r="DF139" s="535"/>
      <c r="DG139" s="535"/>
      <c r="DH139" s="367"/>
      <c r="DI139" s="367"/>
      <c r="DJ139" s="535"/>
      <c r="DK139" s="535"/>
      <c r="DL139" s="535"/>
      <c r="DM139" s="367"/>
      <c r="DN139" s="367"/>
      <c r="DO139" s="367"/>
      <c r="DP139" s="367"/>
      <c r="DQ139" s="367"/>
      <c r="DR139" s="367"/>
      <c r="DS139" s="367"/>
      <c r="DT139" s="367"/>
      <c r="DU139" s="367"/>
      <c r="DV139" s="367"/>
      <c r="DW139" s="367"/>
      <c r="DX139" s="367"/>
      <c r="DY139" s="535"/>
      <c r="DZ139" s="367"/>
      <c r="EA139" s="367"/>
      <c r="EB139" s="367"/>
      <c r="EC139" s="367"/>
      <c r="ED139" s="367"/>
      <c r="EE139" s="367"/>
      <c r="EF139" s="367"/>
      <c r="EG139" s="367"/>
      <c r="EH139" s="367"/>
      <c r="EI139" s="367"/>
      <c r="EJ139" s="367"/>
      <c r="EK139" s="367"/>
      <c r="EL139" s="540">
        <v>2200</v>
      </c>
      <c r="EM139" s="540">
        <v>2200</v>
      </c>
      <c r="EN139" s="541">
        <v>220</v>
      </c>
      <c r="EO139" s="541">
        <v>0</v>
      </c>
      <c r="EP139" s="541">
        <v>30.14</v>
      </c>
      <c r="EQ139" s="541">
        <v>0</v>
      </c>
      <c r="ER139" s="541">
        <v>0</v>
      </c>
      <c r="ES139" s="535">
        <v>0</v>
      </c>
      <c r="ET139" s="527">
        <v>0</v>
      </c>
      <c r="EU139" s="535">
        <v>0</v>
      </c>
      <c r="EV139" s="535">
        <v>0</v>
      </c>
      <c r="EW139" s="535"/>
      <c r="EX139" s="535"/>
      <c r="EY139" s="535"/>
      <c r="EZ139" s="542">
        <v>0</v>
      </c>
      <c r="FA139" s="527">
        <v>0</v>
      </c>
      <c r="FB139" s="527">
        <v>0</v>
      </c>
      <c r="FC139" s="542">
        <v>880</v>
      </c>
      <c r="FD139" s="542"/>
      <c r="FE139" s="542">
        <v>0</v>
      </c>
      <c r="FF139" s="367"/>
      <c r="FG139" s="535">
        <v>0</v>
      </c>
      <c r="FH139" s="542">
        <v>0</v>
      </c>
      <c r="FI139" s="535"/>
      <c r="FJ139" s="535"/>
      <c r="FK139" s="525"/>
      <c r="FL139" s="367"/>
      <c r="FM139" s="535"/>
      <c r="FN139" s="535">
        <v>0</v>
      </c>
      <c r="FO139" s="535">
        <v>0</v>
      </c>
      <c r="FP139" s="535"/>
      <c r="FQ139" s="535">
        <v>1130.1400000000001</v>
      </c>
      <c r="FR139" s="543">
        <v>1069.8599999999999</v>
      </c>
      <c r="FS139">
        <v>1069.8599999999999</v>
      </c>
      <c r="FT139" s="543"/>
      <c r="FU139" s="544">
        <v>1069.8599999999999</v>
      </c>
      <c r="FV139" s="544">
        <v>983.25</v>
      </c>
      <c r="FW139" s="545">
        <v>0</v>
      </c>
      <c r="FX139" s="546">
        <v>198</v>
      </c>
      <c r="FY139" s="535">
        <v>0</v>
      </c>
      <c r="GB139" s="2015">
        <f t="shared" si="8"/>
        <v>0</v>
      </c>
      <c r="GC139" s="2015">
        <v>2200</v>
      </c>
      <c r="GE139" s="2015">
        <f t="shared" si="9"/>
        <v>2200</v>
      </c>
    </row>
    <row r="140" spans="1:187">
      <c r="A140" s="504"/>
      <c r="B140" s="505">
        <v>62</v>
      </c>
      <c r="C140" s="504" t="s">
        <v>593</v>
      </c>
      <c r="D140" s="563" t="s">
        <v>3</v>
      </c>
      <c r="E140" s="731" t="s">
        <v>211</v>
      </c>
      <c r="F140" s="723" t="s">
        <v>634</v>
      </c>
      <c r="G140" s="387"/>
      <c r="H140" s="626" t="s">
        <v>635</v>
      </c>
      <c r="I140" s="635" t="s">
        <v>295</v>
      </c>
      <c r="J140" s="628" t="s">
        <v>455</v>
      </c>
      <c r="K140" s="629" t="s">
        <v>456</v>
      </c>
      <c r="L140" s="630">
        <v>100002</v>
      </c>
      <c r="M140" s="732" t="s">
        <v>457</v>
      </c>
      <c r="N140" s="733">
        <v>1</v>
      </c>
      <c r="O140" s="635" t="s">
        <v>458</v>
      </c>
      <c r="P140" s="635" t="s">
        <v>459</v>
      </c>
      <c r="Q140" s="633">
        <v>1</v>
      </c>
      <c r="R140" s="635" t="s">
        <v>485</v>
      </c>
      <c r="S140" s="387" t="s">
        <v>635</v>
      </c>
      <c r="T140" s="635" t="s">
        <v>461</v>
      </c>
      <c r="U140" s="635" t="s">
        <v>295</v>
      </c>
      <c r="V140" s="725" t="s">
        <v>553</v>
      </c>
      <c r="W140" s="387"/>
      <c r="X140" s="392" t="s">
        <v>25</v>
      </c>
      <c r="Y140" s="464" t="s">
        <v>296</v>
      </c>
      <c r="Z140" s="512"/>
      <c r="AA140" s="387"/>
      <c r="AB140" s="639">
        <v>45600</v>
      </c>
      <c r="AC140" s="367"/>
      <c r="AD140" s="367"/>
      <c r="AE140" s="367" t="s">
        <v>496</v>
      </c>
      <c r="AF140" s="524" t="s">
        <v>636</v>
      </c>
      <c r="AG140" s="367"/>
      <c r="AH140" s="367"/>
      <c r="AI140" s="367"/>
      <c r="AJ140" s="367"/>
      <c r="AK140" s="367"/>
      <c r="AL140" s="367"/>
      <c r="AM140" s="367"/>
      <c r="AN140" s="367"/>
      <c r="AO140" s="368" t="s">
        <v>467</v>
      </c>
      <c r="AP140" s="368" t="s">
        <v>595</v>
      </c>
      <c r="AQ140" s="368" t="s">
        <v>467</v>
      </c>
      <c r="AR140" s="562">
        <v>2000</v>
      </c>
      <c r="AS140" s="532">
        <v>30</v>
      </c>
      <c r="AT140" s="533"/>
      <c r="AU140" s="533">
        <v>0</v>
      </c>
      <c r="AV140" s="532"/>
      <c r="AW140" s="532"/>
      <c r="AX140" s="532"/>
      <c r="AY140" s="532"/>
      <c r="AZ140" s="532"/>
      <c r="BA140" s="534"/>
      <c r="BB140" s="533"/>
      <c r="BC140" s="533"/>
      <c r="BD140" s="533"/>
      <c r="BE140" s="533"/>
      <c r="BF140" s="534"/>
      <c r="BG140" s="533">
        <v>0</v>
      </c>
      <c r="BH140" s="533">
        <v>0</v>
      </c>
      <c r="BI140" s="525">
        <v>0</v>
      </c>
      <c r="BJ140" s="533"/>
      <c r="BK140" s="535"/>
      <c r="BL140" s="535"/>
      <c r="BM140" s="525"/>
      <c r="BN140" s="535"/>
      <c r="BO140" s="525">
        <v>0</v>
      </c>
      <c r="BP140" s="536">
        <v>240</v>
      </c>
      <c r="BQ140" s="535">
        <v>2000.0000000000002</v>
      </c>
      <c r="BR140" s="535">
        <v>0</v>
      </c>
      <c r="BS140" s="537">
        <v>0</v>
      </c>
      <c r="BT140" s="538">
        <v>0</v>
      </c>
      <c r="BU140" s="535">
        <v>0</v>
      </c>
      <c r="BV140" s="535">
        <v>0</v>
      </c>
      <c r="BW140" s="535">
        <v>0</v>
      </c>
      <c r="BX140" s="367"/>
      <c r="BY140" s="535">
        <v>0</v>
      </c>
      <c r="BZ140" s="535"/>
      <c r="CA140" s="367"/>
      <c r="CB140" s="535">
        <v>0</v>
      </c>
      <c r="CC140" s="535">
        <v>0</v>
      </c>
      <c r="CD140" s="535">
        <v>0</v>
      </c>
      <c r="CE140" s="535"/>
      <c r="CF140" s="535">
        <v>0</v>
      </c>
      <c r="CG140" s="535"/>
      <c r="CH140" s="535"/>
      <c r="CI140" s="367"/>
      <c r="CJ140" s="367"/>
      <c r="CK140" s="367"/>
      <c r="CL140" s="367"/>
      <c r="CM140" s="535">
        <v>0</v>
      </c>
      <c r="CN140" s="367"/>
      <c r="CO140" s="535">
        <v>0</v>
      </c>
      <c r="CP140" s="535"/>
      <c r="CQ140" s="535"/>
      <c r="CR140" s="535"/>
      <c r="CS140" s="535"/>
      <c r="CT140" s="535"/>
      <c r="CU140" s="535"/>
      <c r="CV140" s="535">
        <v>0</v>
      </c>
      <c r="CW140" s="367"/>
      <c r="CX140" s="367"/>
      <c r="CY140" s="367"/>
      <c r="CZ140" s="367"/>
      <c r="DA140" s="367"/>
      <c r="DB140" s="367"/>
      <c r="DC140" s="367"/>
      <c r="DD140" s="535"/>
      <c r="DE140" s="535"/>
      <c r="DF140" s="535"/>
      <c r="DG140" s="535"/>
      <c r="DH140" s="367"/>
      <c r="DI140" s="367"/>
      <c r="DJ140" s="535"/>
      <c r="DK140" s="535"/>
      <c r="DL140" s="535"/>
      <c r="DM140" s="367"/>
      <c r="DN140" s="367"/>
      <c r="DO140" s="367"/>
      <c r="DP140" s="367"/>
      <c r="DQ140" s="367"/>
      <c r="DR140" s="367"/>
      <c r="DS140" s="367"/>
      <c r="DT140" s="367"/>
      <c r="DU140" s="367"/>
      <c r="DV140" s="367"/>
      <c r="DW140" s="367"/>
      <c r="DX140" s="367"/>
      <c r="DY140" s="535"/>
      <c r="DZ140" s="367"/>
      <c r="EA140" s="367"/>
      <c r="EB140" s="367"/>
      <c r="EC140" s="367"/>
      <c r="ED140" s="367"/>
      <c r="EE140" s="367"/>
      <c r="EF140" s="367"/>
      <c r="EG140" s="367"/>
      <c r="EH140" s="367"/>
      <c r="EI140" s="367"/>
      <c r="EJ140" s="367"/>
      <c r="EK140" s="367"/>
      <c r="EL140" s="540">
        <v>2000.0000000000002</v>
      </c>
      <c r="EM140" s="540">
        <v>2000.0000000000002</v>
      </c>
      <c r="EN140" s="541">
        <v>200</v>
      </c>
      <c r="EO140" s="541">
        <v>0</v>
      </c>
      <c r="EP140" s="541">
        <v>27.4</v>
      </c>
      <c r="EQ140" s="541">
        <v>0</v>
      </c>
      <c r="ER140" s="541">
        <v>0</v>
      </c>
      <c r="ES140" s="535">
        <v>0</v>
      </c>
      <c r="ET140" s="527">
        <v>0</v>
      </c>
      <c r="EU140" s="535">
        <v>0</v>
      </c>
      <c r="EV140" s="535">
        <v>0</v>
      </c>
      <c r="EW140" s="535"/>
      <c r="EX140" s="535"/>
      <c r="EY140" s="535"/>
      <c r="EZ140" s="542">
        <v>0</v>
      </c>
      <c r="FA140" s="527">
        <v>0</v>
      </c>
      <c r="FB140" s="527">
        <v>0</v>
      </c>
      <c r="FC140" s="542">
        <v>800</v>
      </c>
      <c r="FD140" s="542"/>
      <c r="FE140" s="542">
        <v>0</v>
      </c>
      <c r="FF140" s="367"/>
      <c r="FG140" s="535">
        <v>0</v>
      </c>
      <c r="FH140" s="542">
        <v>0</v>
      </c>
      <c r="FI140" s="535"/>
      <c r="FJ140" s="535"/>
      <c r="FK140" s="525"/>
      <c r="FL140" s="367"/>
      <c r="FM140" s="535"/>
      <c r="FN140" s="535">
        <v>0</v>
      </c>
      <c r="FO140" s="535">
        <v>0</v>
      </c>
      <c r="FP140" s="535"/>
      <c r="FQ140" s="535">
        <v>1027.4000000000001</v>
      </c>
      <c r="FR140" s="543">
        <v>972.6</v>
      </c>
      <c r="FS140">
        <v>972.6</v>
      </c>
      <c r="FT140" s="543"/>
      <c r="FU140" s="544">
        <v>972.6</v>
      </c>
      <c r="FV140" s="544">
        <v>984.25</v>
      </c>
      <c r="FW140" s="545">
        <v>0</v>
      </c>
      <c r="FX140" s="546">
        <v>180</v>
      </c>
      <c r="FY140" s="535">
        <v>0</v>
      </c>
      <c r="GB140" s="2015">
        <f t="shared" si="8"/>
        <v>0</v>
      </c>
      <c r="GC140" s="2015">
        <v>2000</v>
      </c>
      <c r="GE140" s="2015">
        <f t="shared" si="9"/>
        <v>2000</v>
      </c>
    </row>
    <row r="141" spans="1:187">
      <c r="A141" s="504"/>
      <c r="B141" s="505">
        <v>63</v>
      </c>
      <c r="C141" s="504" t="s">
        <v>593</v>
      </c>
      <c r="D141" s="563" t="s">
        <v>3</v>
      </c>
      <c r="E141" s="731" t="s">
        <v>217</v>
      </c>
      <c r="F141" s="734" t="s">
        <v>218</v>
      </c>
      <c r="G141" s="367"/>
      <c r="H141" s="524" t="s">
        <v>476</v>
      </c>
      <c r="I141" s="524" t="s">
        <v>454</v>
      </c>
      <c r="J141" s="566" t="s">
        <v>455</v>
      </c>
      <c r="K141" s="622" t="s">
        <v>456</v>
      </c>
      <c r="L141" s="622">
        <v>100001</v>
      </c>
      <c r="M141" s="532" t="s">
        <v>470</v>
      </c>
      <c r="N141" s="623">
        <v>1</v>
      </c>
      <c r="O141" s="514" t="s">
        <v>458</v>
      </c>
      <c r="P141" s="624" t="s">
        <v>478</v>
      </c>
      <c r="Q141" s="625">
        <v>1</v>
      </c>
      <c r="R141" s="524" t="s">
        <v>479</v>
      </c>
      <c r="S141" s="556" t="s">
        <v>480</v>
      </c>
      <c r="T141" s="514" t="s">
        <v>461</v>
      </c>
      <c r="U141" s="514" t="s">
        <v>298</v>
      </c>
      <c r="V141" s="517" t="s">
        <v>553</v>
      </c>
      <c r="W141" s="367"/>
      <c r="X141" s="518" t="s">
        <v>97</v>
      </c>
      <c r="Y141" s="735" t="s">
        <v>640</v>
      </c>
      <c r="Z141" s="512"/>
      <c r="AA141" s="367"/>
      <c r="AB141" s="736">
        <v>45627</v>
      </c>
      <c r="AC141" s="367"/>
      <c r="AD141" s="367"/>
      <c r="AE141" s="367" t="s">
        <v>464</v>
      </c>
      <c r="AF141" s="524" t="s">
        <v>641</v>
      </c>
      <c r="AG141" s="367"/>
      <c r="AH141" s="367"/>
      <c r="AI141" s="367"/>
      <c r="AJ141" s="367"/>
      <c r="AK141" s="367"/>
      <c r="AL141" s="367"/>
      <c r="AM141" s="367"/>
      <c r="AN141" s="367"/>
      <c r="AO141" s="368" t="s">
        <v>467</v>
      </c>
      <c r="AP141" s="368" t="s">
        <v>594</v>
      </c>
      <c r="AQ141" s="368" t="s">
        <v>467</v>
      </c>
      <c r="AR141" s="737">
        <v>3200</v>
      </c>
      <c r="AS141" s="532">
        <v>30</v>
      </c>
      <c r="AT141" s="533"/>
      <c r="AU141" s="533">
        <v>0</v>
      </c>
      <c r="AV141" s="532"/>
      <c r="AW141" s="532"/>
      <c r="AX141" s="532"/>
      <c r="AY141" s="532"/>
      <c r="AZ141" s="532"/>
      <c r="BA141" s="534"/>
      <c r="BB141" s="533"/>
      <c r="BC141" s="533"/>
      <c r="BD141" s="533"/>
      <c r="BE141" s="533"/>
      <c r="BF141" s="534"/>
      <c r="BG141" s="533">
        <v>0</v>
      </c>
      <c r="BH141" s="533">
        <v>0</v>
      </c>
      <c r="BI141" s="525">
        <v>0</v>
      </c>
      <c r="BJ141" s="533"/>
      <c r="BK141" s="535"/>
      <c r="BL141" s="535"/>
      <c r="BM141" s="525"/>
      <c r="BN141" s="535"/>
      <c r="BO141" s="525">
        <v>0</v>
      </c>
      <c r="BP141" s="536">
        <v>240</v>
      </c>
      <c r="BQ141" s="535">
        <v>3200</v>
      </c>
      <c r="BR141" s="535">
        <v>0</v>
      </c>
      <c r="BS141" s="537">
        <v>0</v>
      </c>
      <c r="BT141" s="538">
        <v>0</v>
      </c>
      <c r="BU141" s="535">
        <v>0</v>
      </c>
      <c r="BV141" s="535">
        <v>0</v>
      </c>
      <c r="BW141" s="535">
        <v>0</v>
      </c>
      <c r="BX141" s="367"/>
      <c r="BY141" s="535">
        <v>0</v>
      </c>
      <c r="BZ141" s="535"/>
      <c r="CA141" s="367"/>
      <c r="CB141" s="535">
        <v>0</v>
      </c>
      <c r="CC141" s="535">
        <v>0</v>
      </c>
      <c r="CD141" s="535">
        <v>0</v>
      </c>
      <c r="CE141" s="535"/>
      <c r="CF141" s="535">
        <v>0</v>
      </c>
      <c r="CG141" s="535"/>
      <c r="CH141" s="535"/>
      <c r="CI141" s="367"/>
      <c r="CJ141" s="367"/>
      <c r="CK141" s="367"/>
      <c r="CL141" s="367"/>
      <c r="CM141" s="535">
        <v>1114.2</v>
      </c>
      <c r="CN141" s="367"/>
      <c r="CO141" s="535">
        <v>0</v>
      </c>
      <c r="CP141" s="535"/>
      <c r="CQ141" s="535"/>
      <c r="CR141" s="535"/>
      <c r="CS141" s="535"/>
      <c r="CT141" s="535"/>
      <c r="CU141" s="535"/>
      <c r="CV141" s="535">
        <v>0</v>
      </c>
      <c r="CW141" s="367"/>
      <c r="CX141" s="367"/>
      <c r="CY141" s="367"/>
      <c r="CZ141" s="367"/>
      <c r="DA141" s="367"/>
      <c r="DB141" s="367"/>
      <c r="DC141" s="367"/>
      <c r="DD141" s="535"/>
      <c r="DE141" s="535"/>
      <c r="DF141" s="535"/>
      <c r="DG141" s="535"/>
      <c r="DH141" s="367"/>
      <c r="DI141" s="367"/>
      <c r="DJ141" s="535"/>
      <c r="DK141" s="535"/>
      <c r="DL141" s="535"/>
      <c r="DM141" s="367"/>
      <c r="DN141" s="367"/>
      <c r="DO141" s="367"/>
      <c r="DP141" s="367"/>
      <c r="DQ141" s="367"/>
      <c r="DR141" s="367"/>
      <c r="DS141" s="367"/>
      <c r="DT141" s="367"/>
      <c r="DU141" s="367"/>
      <c r="DV141" s="367"/>
      <c r="DW141" s="367"/>
      <c r="DX141" s="367"/>
      <c r="DY141" s="535"/>
      <c r="DZ141" s="367"/>
      <c r="EA141" s="367"/>
      <c r="EB141" s="367"/>
      <c r="EC141" s="367"/>
      <c r="ED141" s="367"/>
      <c r="EE141" s="367"/>
      <c r="EF141" s="367"/>
      <c r="EG141" s="367"/>
      <c r="EH141" s="367"/>
      <c r="EI141" s="367"/>
      <c r="EJ141" s="367"/>
      <c r="EK141" s="367"/>
      <c r="EL141" s="540">
        <v>4314.2</v>
      </c>
      <c r="EM141" s="540">
        <v>4314.2</v>
      </c>
      <c r="EN141" s="541">
        <v>431.42</v>
      </c>
      <c r="EO141" s="541">
        <v>66.87</v>
      </c>
      <c r="EP141" s="541">
        <v>59.1</v>
      </c>
      <c r="EQ141" s="541">
        <v>0</v>
      </c>
      <c r="ER141" s="541">
        <v>0</v>
      </c>
      <c r="ES141" s="535">
        <v>0</v>
      </c>
      <c r="ET141" s="527">
        <v>141.976</v>
      </c>
      <c r="EU141" s="535">
        <v>0</v>
      </c>
      <c r="EV141" s="535">
        <v>0</v>
      </c>
      <c r="EW141" s="535"/>
      <c r="EX141" s="535"/>
      <c r="EY141" s="535"/>
      <c r="EZ141" s="542">
        <v>0</v>
      </c>
      <c r="FA141" s="527">
        <v>0</v>
      </c>
      <c r="FB141" s="527">
        <v>0</v>
      </c>
      <c r="FC141" s="542">
        <v>1280</v>
      </c>
      <c r="FD141" s="542"/>
      <c r="FE141" s="542">
        <v>881.11</v>
      </c>
      <c r="FF141" s="367"/>
      <c r="FG141" s="535">
        <v>0</v>
      </c>
      <c r="FH141" s="542">
        <v>0</v>
      </c>
      <c r="FI141" s="535"/>
      <c r="FJ141" s="535"/>
      <c r="FK141" s="525"/>
      <c r="FL141" s="367"/>
      <c r="FM141" s="535"/>
      <c r="FN141" s="535">
        <v>0</v>
      </c>
      <c r="FO141" s="535">
        <v>0</v>
      </c>
      <c r="FP141" s="535"/>
      <c r="FQ141" s="535">
        <v>2860.48</v>
      </c>
      <c r="FR141" s="543">
        <v>1453.72</v>
      </c>
      <c r="FS141">
        <v>1453.72</v>
      </c>
      <c r="FT141" s="543"/>
      <c r="FU141" s="544">
        <v>1453.72</v>
      </c>
      <c r="FV141" s="544">
        <v>984.25</v>
      </c>
      <c r="FW141" s="545">
        <v>0</v>
      </c>
      <c r="FX141" s="546">
        <v>388.28</v>
      </c>
      <c r="FY141" s="535">
        <v>0</v>
      </c>
      <c r="GB141" s="2015">
        <f t="shared" si="8"/>
        <v>0</v>
      </c>
      <c r="GC141" s="2015">
        <v>4314.2</v>
      </c>
      <c r="GE141" s="2015">
        <f t="shared" si="9"/>
        <v>4314.2</v>
      </c>
    </row>
    <row r="142" spans="1:187">
      <c r="A142" s="738"/>
      <c r="B142" s="739">
        <v>64</v>
      </c>
      <c r="C142" s="504" t="s">
        <v>593</v>
      </c>
      <c r="D142" s="571" t="s">
        <v>3</v>
      </c>
      <c r="E142" s="740" t="s">
        <v>220</v>
      </c>
      <c r="F142" s="741" t="s">
        <v>221</v>
      </c>
      <c r="G142" s="742"/>
      <c r="H142" s="738"/>
      <c r="I142" s="738"/>
      <c r="J142" s="743" t="s">
        <v>455</v>
      </c>
      <c r="K142" s="744" t="s">
        <v>456</v>
      </c>
      <c r="L142" s="744">
        <v>100001</v>
      </c>
      <c r="M142" s="745" t="s">
        <v>470</v>
      </c>
      <c r="N142" s="746">
        <v>1</v>
      </c>
      <c r="O142" s="738" t="s">
        <v>458</v>
      </c>
      <c r="P142" s="747"/>
      <c r="Q142" s="748"/>
      <c r="R142" s="738"/>
      <c r="S142" s="749"/>
      <c r="T142" s="738" t="s">
        <v>461</v>
      </c>
      <c r="U142" s="750" t="s">
        <v>299</v>
      </c>
      <c r="V142" s="751" t="s">
        <v>553</v>
      </c>
      <c r="W142" s="742"/>
      <c r="X142" s="752" t="s">
        <v>78</v>
      </c>
      <c r="Y142" s="753" t="s">
        <v>300</v>
      </c>
      <c r="Z142" s="580"/>
      <c r="AA142" s="742"/>
      <c r="AB142" s="754">
        <v>45628</v>
      </c>
      <c r="AC142" s="755">
        <v>45716</v>
      </c>
      <c r="AD142" s="756" t="s">
        <v>920</v>
      </c>
      <c r="AE142" s="756" t="s">
        <v>481</v>
      </c>
      <c r="AF142" s="574" t="s">
        <v>643</v>
      </c>
      <c r="AG142" s="756"/>
      <c r="AH142" s="756"/>
      <c r="AI142" s="756"/>
      <c r="AJ142" s="756"/>
      <c r="AK142" s="756"/>
      <c r="AL142" s="756"/>
      <c r="AM142" s="756"/>
      <c r="AN142" s="756"/>
      <c r="AO142" s="757" t="s">
        <v>467</v>
      </c>
      <c r="AP142" s="585" t="s">
        <v>595</v>
      </c>
      <c r="AQ142" s="757" t="s">
        <v>467</v>
      </c>
      <c r="AR142" s="758">
        <v>4400</v>
      </c>
      <c r="AS142" s="580">
        <v>30</v>
      </c>
      <c r="AT142" s="759"/>
      <c r="AU142" s="759">
        <v>0</v>
      </c>
      <c r="AV142" s="580"/>
      <c r="AW142" s="580"/>
      <c r="AX142" s="580"/>
      <c r="AY142" s="580"/>
      <c r="AZ142" s="580"/>
      <c r="BA142" s="760"/>
      <c r="BB142" s="759"/>
      <c r="BC142" s="759"/>
      <c r="BD142" s="759"/>
      <c r="BE142" s="759"/>
      <c r="BF142" s="760"/>
      <c r="BG142" s="759">
        <v>0</v>
      </c>
      <c r="BH142" s="759">
        <v>0</v>
      </c>
      <c r="BI142" s="586">
        <v>0</v>
      </c>
      <c r="BJ142" s="759"/>
      <c r="BK142" s="761"/>
      <c r="BL142" s="761"/>
      <c r="BM142" s="586"/>
      <c r="BN142" s="761"/>
      <c r="BO142" s="586">
        <v>0</v>
      </c>
      <c r="BP142" s="762">
        <v>240</v>
      </c>
      <c r="BQ142" s="761">
        <v>4400</v>
      </c>
      <c r="BR142" s="761">
        <v>0</v>
      </c>
      <c r="BS142" s="761">
        <v>0</v>
      </c>
      <c r="BT142" s="763">
        <v>0</v>
      </c>
      <c r="BU142" s="761">
        <v>0</v>
      </c>
      <c r="BV142" s="761">
        <v>0</v>
      </c>
      <c r="BW142" s="761">
        <v>0</v>
      </c>
      <c r="BX142" s="756"/>
      <c r="BY142" s="761">
        <v>0</v>
      </c>
      <c r="BZ142" s="761"/>
      <c r="CA142" s="756"/>
      <c r="CB142" s="761">
        <v>0</v>
      </c>
      <c r="CC142" s="761">
        <v>0</v>
      </c>
      <c r="CD142" s="761">
        <v>0</v>
      </c>
      <c r="CE142" s="535"/>
      <c r="CF142" s="761">
        <v>0</v>
      </c>
      <c r="CG142" s="761"/>
      <c r="CH142" s="761"/>
      <c r="CI142" s="756"/>
      <c r="CJ142" s="756"/>
      <c r="CK142" s="756"/>
      <c r="CL142" s="756"/>
      <c r="CM142" s="761">
        <v>0</v>
      </c>
      <c r="CN142" s="756"/>
      <c r="CO142" s="761">
        <v>0</v>
      </c>
      <c r="CP142" s="761"/>
      <c r="CQ142" s="761"/>
      <c r="CR142" s="761"/>
      <c r="CS142" s="761"/>
      <c r="CT142" s="761"/>
      <c r="CU142" s="761"/>
      <c r="CV142" s="761">
        <v>0</v>
      </c>
      <c r="CW142" s="756"/>
      <c r="CX142" s="756"/>
      <c r="CY142" s="756"/>
      <c r="CZ142" s="756"/>
      <c r="DA142" s="756"/>
      <c r="DB142" s="756"/>
      <c r="DC142" s="756"/>
      <c r="DD142" s="761"/>
      <c r="DE142" s="761"/>
      <c r="DF142" s="761"/>
      <c r="DG142" s="761"/>
      <c r="DH142" s="756"/>
      <c r="DI142" s="756"/>
      <c r="DJ142" s="761"/>
      <c r="DK142" s="761"/>
      <c r="DL142" s="761"/>
      <c r="DM142" s="756"/>
      <c r="DN142" s="756"/>
      <c r="DO142" s="756"/>
      <c r="DP142" s="756"/>
      <c r="DQ142" s="756"/>
      <c r="DR142" s="756">
        <v>332.56</v>
      </c>
      <c r="DS142" s="756"/>
      <c r="DT142" s="756"/>
      <c r="DU142" s="756"/>
      <c r="DV142" s="756"/>
      <c r="DW142" s="756"/>
      <c r="DX142" s="756"/>
      <c r="DY142" s="761"/>
      <c r="DZ142" s="756"/>
      <c r="EA142" s="756"/>
      <c r="EB142" s="764">
        <v>1087.7777777777778</v>
      </c>
      <c r="EC142" s="756"/>
      <c r="ED142" s="756"/>
      <c r="EE142" s="764">
        <v>1087.7777777777778</v>
      </c>
      <c r="EF142" s="756"/>
      <c r="EG142" s="756"/>
      <c r="EH142" s="765">
        <v>1466.6666666666667</v>
      </c>
      <c r="EI142" s="765">
        <v>132</v>
      </c>
      <c r="EJ142" s="756"/>
      <c r="EK142" s="756"/>
      <c r="EL142" s="587">
        <v>5487.7777777777774</v>
      </c>
      <c r="EM142" s="587">
        <v>8506.7822222222221</v>
      </c>
      <c r="EN142" s="766">
        <v>548.78</v>
      </c>
      <c r="EO142" s="766">
        <v>0</v>
      </c>
      <c r="EP142" s="766">
        <v>75.180000000000007</v>
      </c>
      <c r="EQ142" s="766">
        <v>0</v>
      </c>
      <c r="ER142" s="766">
        <v>0</v>
      </c>
      <c r="ES142" s="761">
        <v>0</v>
      </c>
      <c r="ET142" s="585">
        <v>166.28</v>
      </c>
      <c r="EU142" s="761">
        <v>0</v>
      </c>
      <c r="EV142" s="761">
        <v>0</v>
      </c>
      <c r="EW142" s="761"/>
      <c r="EX142" s="761"/>
      <c r="EY142" s="761"/>
      <c r="EZ142" s="767">
        <v>0</v>
      </c>
      <c r="FA142" s="585">
        <v>0</v>
      </c>
      <c r="FB142" s="585">
        <v>0</v>
      </c>
      <c r="FC142" s="767">
        <v>1760</v>
      </c>
      <c r="FD142" s="767"/>
      <c r="FE142" s="767">
        <v>0</v>
      </c>
      <c r="FF142" s="756"/>
      <c r="FG142" s="761">
        <v>0</v>
      </c>
      <c r="FH142" s="767">
        <v>0</v>
      </c>
      <c r="FI142" s="761"/>
      <c r="FJ142" s="761"/>
      <c r="FK142" s="586"/>
      <c r="FL142" s="756"/>
      <c r="FM142" s="761"/>
      <c r="FN142" s="761">
        <v>0</v>
      </c>
      <c r="FO142" s="761">
        <v>0</v>
      </c>
      <c r="FP142" s="761"/>
      <c r="FQ142" s="761">
        <v>2550.2399999999998</v>
      </c>
      <c r="FR142" s="768">
        <v>5956.54</v>
      </c>
      <c r="FS142" s="121">
        <v>1973.44</v>
      </c>
      <c r="FT142" s="768"/>
      <c r="FU142" s="769">
        <v>5956.54</v>
      </c>
      <c r="FV142" s="769">
        <v>984.25</v>
      </c>
      <c r="FW142" s="769">
        <v>0</v>
      </c>
      <c r="FX142" s="770">
        <v>493.9</v>
      </c>
      <c r="FY142" s="761">
        <v>0</v>
      </c>
      <c r="GB142" s="2015">
        <f>+EL142-BZ142-CA142-GC142</f>
        <v>-2.2222222223717836E-3</v>
      </c>
      <c r="GC142" s="2015">
        <v>5487.78</v>
      </c>
      <c r="GE142" s="2015">
        <f t="shared" si="9"/>
        <v>6954.4466666666667</v>
      </c>
    </row>
    <row r="143" spans="1:187">
      <c r="A143" s="771"/>
      <c r="B143" s="505">
        <v>65</v>
      </c>
      <c r="C143" s="504" t="s">
        <v>593</v>
      </c>
      <c r="D143" s="563" t="s">
        <v>3</v>
      </c>
      <c r="E143" s="731" t="s">
        <v>222</v>
      </c>
      <c r="F143" s="734" t="s">
        <v>223</v>
      </c>
      <c r="G143" s="367"/>
      <c r="H143" s="524"/>
      <c r="I143" s="524"/>
      <c r="J143" s="566" t="s">
        <v>455</v>
      </c>
      <c r="K143" s="622" t="s">
        <v>456</v>
      </c>
      <c r="L143" s="622">
        <v>100001</v>
      </c>
      <c r="M143" s="532" t="s">
        <v>470</v>
      </c>
      <c r="N143" s="623">
        <v>1</v>
      </c>
      <c r="O143" s="514" t="s">
        <v>458</v>
      </c>
      <c r="P143" s="624"/>
      <c r="Q143" s="625"/>
      <c r="R143" s="524"/>
      <c r="S143" s="556"/>
      <c r="T143" s="514" t="s">
        <v>461</v>
      </c>
      <c r="U143" s="474" t="s">
        <v>277</v>
      </c>
      <c r="V143" s="517" t="s">
        <v>553</v>
      </c>
      <c r="W143" s="367"/>
      <c r="X143" s="518" t="s">
        <v>97</v>
      </c>
      <c r="Y143" s="461" t="s">
        <v>301</v>
      </c>
      <c r="Z143" s="512"/>
      <c r="AA143" s="367"/>
      <c r="AB143" s="736">
        <v>45628</v>
      </c>
      <c r="AC143" s="367"/>
      <c r="AD143" s="367"/>
      <c r="AE143" s="367" t="s">
        <v>496</v>
      </c>
      <c r="AF143" s="524" t="s">
        <v>644</v>
      </c>
      <c r="AG143" s="367"/>
      <c r="AH143" s="367"/>
      <c r="AI143" s="367"/>
      <c r="AJ143" s="367"/>
      <c r="AK143" s="367"/>
      <c r="AL143" s="367"/>
      <c r="AM143" s="367"/>
      <c r="AN143" s="367"/>
      <c r="AO143" s="368" t="s">
        <v>467</v>
      </c>
      <c r="AP143" s="527" t="s">
        <v>595</v>
      </c>
      <c r="AQ143" s="368" t="s">
        <v>467</v>
      </c>
      <c r="AR143" s="472">
        <v>3500</v>
      </c>
      <c r="AS143" s="532">
        <v>30</v>
      </c>
      <c r="AT143" s="533"/>
      <c r="AU143" s="533">
        <v>0</v>
      </c>
      <c r="AV143" s="532"/>
      <c r="AW143" s="532"/>
      <c r="AX143" s="532"/>
      <c r="AY143" s="532"/>
      <c r="AZ143" s="532"/>
      <c r="BA143" s="534"/>
      <c r="BB143" s="533"/>
      <c r="BC143" s="533"/>
      <c r="BD143" s="533"/>
      <c r="BE143" s="533"/>
      <c r="BF143" s="534"/>
      <c r="BG143" s="533">
        <v>0</v>
      </c>
      <c r="BH143" s="533">
        <v>0</v>
      </c>
      <c r="BI143" s="525">
        <v>0</v>
      </c>
      <c r="BJ143" s="533"/>
      <c r="BK143" s="535"/>
      <c r="BL143" s="535"/>
      <c r="BM143" s="525"/>
      <c r="BN143" s="535"/>
      <c r="BO143" s="525">
        <v>0</v>
      </c>
      <c r="BP143" s="762">
        <v>240</v>
      </c>
      <c r="BQ143" s="535">
        <v>3500</v>
      </c>
      <c r="BR143" s="535">
        <v>0</v>
      </c>
      <c r="BS143" s="537">
        <v>0</v>
      </c>
      <c r="BT143" s="538">
        <v>0</v>
      </c>
      <c r="BU143" s="535">
        <v>0</v>
      </c>
      <c r="BV143" s="761">
        <v>0</v>
      </c>
      <c r="BW143" s="761">
        <v>0</v>
      </c>
      <c r="BX143" s="756"/>
      <c r="BY143" s="535">
        <v>0</v>
      </c>
      <c r="BZ143" s="761"/>
      <c r="CA143" s="756"/>
      <c r="CB143" s="761">
        <v>0</v>
      </c>
      <c r="CC143" s="761">
        <v>0</v>
      </c>
      <c r="CD143" s="761">
        <v>0</v>
      </c>
      <c r="CE143" s="535"/>
      <c r="CF143" s="761">
        <v>0</v>
      </c>
      <c r="CG143" s="761"/>
      <c r="CH143" s="535"/>
      <c r="CI143" s="756"/>
      <c r="CJ143" s="756"/>
      <c r="CK143" s="756"/>
      <c r="CL143" s="756"/>
      <c r="CM143" s="535">
        <v>0</v>
      </c>
      <c r="CN143" s="756"/>
      <c r="CO143" s="761">
        <v>0</v>
      </c>
      <c r="CP143" s="761"/>
      <c r="CQ143" s="535"/>
      <c r="CR143" s="761"/>
      <c r="CS143" s="761"/>
      <c r="CT143" s="761"/>
      <c r="CU143" s="761"/>
      <c r="CV143" s="761">
        <v>0</v>
      </c>
      <c r="CW143" s="756"/>
      <c r="CX143" s="756"/>
      <c r="CY143" s="756"/>
      <c r="CZ143" s="756"/>
      <c r="DA143" s="756"/>
      <c r="DB143" s="756"/>
      <c r="DC143" s="756"/>
      <c r="DD143" s="761"/>
      <c r="DE143" s="761"/>
      <c r="DF143" s="761"/>
      <c r="DG143" s="761"/>
      <c r="DH143" s="756"/>
      <c r="DI143" s="756"/>
      <c r="DJ143" s="761"/>
      <c r="DK143" s="761"/>
      <c r="DL143" s="761"/>
      <c r="DM143" s="756"/>
      <c r="DN143" s="756"/>
      <c r="DO143" s="756"/>
      <c r="DP143" s="756"/>
      <c r="DQ143" s="756"/>
      <c r="DR143" s="756"/>
      <c r="DS143" s="756"/>
      <c r="DT143" s="756"/>
      <c r="DU143" s="756"/>
      <c r="DV143" s="756"/>
      <c r="DW143" s="756"/>
      <c r="DX143" s="756"/>
      <c r="DY143" s="761"/>
      <c r="DZ143" s="756"/>
      <c r="EA143" s="756"/>
      <c r="EB143" s="756"/>
      <c r="EC143" s="756"/>
      <c r="ED143" s="756"/>
      <c r="EE143" s="756"/>
      <c r="EF143" s="756"/>
      <c r="EG143" s="756"/>
      <c r="EH143" s="756"/>
      <c r="EI143" s="756"/>
      <c r="EJ143" s="756"/>
      <c r="EK143" s="756"/>
      <c r="EL143" s="587">
        <v>3500</v>
      </c>
      <c r="EM143" s="587">
        <v>3500</v>
      </c>
      <c r="EN143" s="766">
        <v>350</v>
      </c>
      <c r="EO143" s="766">
        <v>0</v>
      </c>
      <c r="EP143" s="766">
        <v>47.95</v>
      </c>
      <c r="EQ143" s="766">
        <v>0</v>
      </c>
      <c r="ER143" s="766">
        <v>0</v>
      </c>
      <c r="ES143" s="761">
        <v>0</v>
      </c>
      <c r="ET143" s="585">
        <v>81.2</v>
      </c>
      <c r="EU143" s="535">
        <v>0</v>
      </c>
      <c r="EV143" s="535">
        <v>0</v>
      </c>
      <c r="EW143" s="761"/>
      <c r="EX143" s="761"/>
      <c r="EY143" s="761"/>
      <c r="EZ143" s="542">
        <v>0</v>
      </c>
      <c r="FA143" s="527">
        <v>0</v>
      </c>
      <c r="FB143" s="527">
        <v>0</v>
      </c>
      <c r="FC143" s="542">
        <v>1400</v>
      </c>
      <c r="FD143" s="767"/>
      <c r="FE143" s="542">
        <v>1</v>
      </c>
      <c r="FF143" s="756"/>
      <c r="FG143" s="535">
        <v>0</v>
      </c>
      <c r="FH143" s="542">
        <v>0</v>
      </c>
      <c r="FI143" s="761"/>
      <c r="FJ143" s="761"/>
      <c r="FK143" s="586"/>
      <c r="FL143" s="756"/>
      <c r="FM143" s="761"/>
      <c r="FN143" s="535">
        <v>0</v>
      </c>
      <c r="FO143" s="535">
        <v>0</v>
      </c>
      <c r="FP143" s="761"/>
      <c r="FQ143" s="761">
        <v>1880.15</v>
      </c>
      <c r="FR143" s="768">
        <v>1619.85</v>
      </c>
      <c r="FS143">
        <v>1619.85</v>
      </c>
      <c r="FT143" s="768"/>
      <c r="FU143" s="769">
        <v>1619.85</v>
      </c>
      <c r="FV143" s="769">
        <v>985.25</v>
      </c>
      <c r="FW143" s="769">
        <v>0</v>
      </c>
      <c r="FX143" s="770">
        <v>315</v>
      </c>
      <c r="FY143" s="761">
        <v>0</v>
      </c>
      <c r="GB143" s="2015">
        <f t="shared" ref="GB143:GB147" si="10">+EL143-BZ143-CA143-GC143</f>
        <v>0</v>
      </c>
      <c r="GC143" s="2015">
        <v>3500</v>
      </c>
      <c r="GE143" s="2015">
        <f t="shared" ref="GE143:GE147" si="11">+GC143+DF143+CX143+EH143</f>
        <v>3500</v>
      </c>
    </row>
    <row r="144" spans="1:187">
      <c r="A144" s="771"/>
      <c r="B144" s="505">
        <v>66</v>
      </c>
      <c r="C144" s="504" t="s">
        <v>593</v>
      </c>
      <c r="D144" s="563" t="s">
        <v>3</v>
      </c>
      <c r="E144" s="731" t="s">
        <v>214</v>
      </c>
      <c r="F144" s="734" t="s">
        <v>215</v>
      </c>
      <c r="G144" s="367"/>
      <c r="H144" s="524"/>
      <c r="I144" s="524"/>
      <c r="J144" s="566" t="s">
        <v>455</v>
      </c>
      <c r="K144" s="622" t="s">
        <v>456</v>
      </c>
      <c r="L144" s="622">
        <v>100001</v>
      </c>
      <c r="M144" s="532" t="s">
        <v>470</v>
      </c>
      <c r="N144" s="623">
        <v>1</v>
      </c>
      <c r="O144" s="514" t="s">
        <v>458</v>
      </c>
      <c r="P144" s="624"/>
      <c r="Q144" s="625"/>
      <c r="R144" s="524"/>
      <c r="S144" s="556"/>
      <c r="T144" s="514" t="s">
        <v>461</v>
      </c>
      <c r="U144" s="514" t="s">
        <v>273</v>
      </c>
      <c r="V144" s="517" t="s">
        <v>553</v>
      </c>
      <c r="W144" s="367"/>
      <c r="X144" s="518" t="s">
        <v>292</v>
      </c>
      <c r="Y144" s="461" t="s">
        <v>297</v>
      </c>
      <c r="Z144" s="512"/>
      <c r="AA144" s="367"/>
      <c r="AB144" s="475">
        <v>45631</v>
      </c>
      <c r="AC144" s="367"/>
      <c r="AD144" s="367"/>
      <c r="AE144" s="367" t="s">
        <v>464</v>
      </c>
      <c r="AF144" s="524" t="s">
        <v>645</v>
      </c>
      <c r="AG144" s="367"/>
      <c r="AH144" s="367"/>
      <c r="AI144" s="367"/>
      <c r="AJ144" s="367"/>
      <c r="AK144" s="367"/>
      <c r="AL144" s="367"/>
      <c r="AM144" s="367"/>
      <c r="AN144" s="367"/>
      <c r="AO144" s="368" t="s">
        <v>467</v>
      </c>
      <c r="AP144" s="527" t="s">
        <v>595</v>
      </c>
      <c r="AQ144" s="368" t="s">
        <v>466</v>
      </c>
      <c r="AR144" s="472">
        <v>4000</v>
      </c>
      <c r="AS144" s="532">
        <v>30</v>
      </c>
      <c r="AT144" s="533"/>
      <c r="AU144" s="533">
        <v>0</v>
      </c>
      <c r="AV144" s="532"/>
      <c r="AW144" s="532"/>
      <c r="AX144" s="532"/>
      <c r="AY144" s="532"/>
      <c r="AZ144" s="532"/>
      <c r="BA144" s="534"/>
      <c r="BB144" s="533"/>
      <c r="BC144" s="533"/>
      <c r="BD144" s="533"/>
      <c r="BE144" s="533"/>
      <c r="BF144" s="534"/>
      <c r="BG144" s="533">
        <v>0</v>
      </c>
      <c r="BH144" s="533">
        <v>0</v>
      </c>
      <c r="BI144" s="525">
        <v>0</v>
      </c>
      <c r="BJ144" s="533"/>
      <c r="BK144" s="535"/>
      <c r="BL144" s="535"/>
      <c r="BM144" s="525"/>
      <c r="BN144" s="535"/>
      <c r="BO144" s="525">
        <v>0</v>
      </c>
      <c r="BP144" s="762">
        <v>240</v>
      </c>
      <c r="BQ144" s="535">
        <v>4000.0000000000005</v>
      </c>
      <c r="BR144" s="535">
        <v>113</v>
      </c>
      <c r="BS144" s="537">
        <v>0</v>
      </c>
      <c r="BT144" s="538">
        <v>0</v>
      </c>
      <c r="BU144" s="535">
        <v>0</v>
      </c>
      <c r="BV144" s="761">
        <v>0</v>
      </c>
      <c r="BW144" s="761">
        <v>0</v>
      </c>
      <c r="BX144" s="756"/>
      <c r="BY144" s="535">
        <v>90</v>
      </c>
      <c r="BZ144" s="761"/>
      <c r="CA144" s="756"/>
      <c r="CB144" s="761">
        <v>0</v>
      </c>
      <c r="CC144" s="761">
        <v>0</v>
      </c>
      <c r="CD144" s="761">
        <v>0</v>
      </c>
      <c r="CE144" s="535"/>
      <c r="CF144" s="761">
        <v>0</v>
      </c>
      <c r="CG144" s="761"/>
      <c r="CH144" s="535"/>
      <c r="CI144" s="756"/>
      <c r="CJ144" s="756"/>
      <c r="CK144" s="756"/>
      <c r="CL144" s="756"/>
      <c r="CM144" s="535">
        <v>0</v>
      </c>
      <c r="CN144" s="756"/>
      <c r="CO144" s="761">
        <v>0</v>
      </c>
      <c r="CP144" s="761"/>
      <c r="CQ144" s="535"/>
      <c r="CR144" s="761"/>
      <c r="CS144" s="761"/>
      <c r="CT144" s="761"/>
      <c r="CU144" s="761"/>
      <c r="CV144" s="761">
        <v>0</v>
      </c>
      <c r="CW144" s="756"/>
      <c r="CX144" s="756"/>
      <c r="CY144" s="756"/>
      <c r="CZ144" s="756"/>
      <c r="DA144" s="756"/>
      <c r="DB144" s="756"/>
      <c r="DC144" s="756"/>
      <c r="DD144" s="761"/>
      <c r="DE144" s="761"/>
      <c r="DF144" s="761"/>
      <c r="DG144" s="761"/>
      <c r="DH144" s="756"/>
      <c r="DI144" s="756"/>
      <c r="DJ144" s="761"/>
      <c r="DK144" s="761"/>
      <c r="DL144" s="761"/>
      <c r="DM144" s="756"/>
      <c r="DN144" s="756"/>
      <c r="DO144" s="756"/>
      <c r="DP144" s="756"/>
      <c r="DQ144" s="756"/>
      <c r="DR144" s="756"/>
      <c r="DS144" s="756"/>
      <c r="DT144" s="756"/>
      <c r="DU144" s="756"/>
      <c r="DV144" s="756"/>
      <c r="DW144" s="756"/>
      <c r="DX144" s="756"/>
      <c r="DY144" s="761"/>
      <c r="DZ144" s="756"/>
      <c r="EA144" s="756"/>
      <c r="EB144" s="756"/>
      <c r="EC144" s="756"/>
      <c r="ED144" s="756"/>
      <c r="EE144" s="756"/>
      <c r="EF144" s="756"/>
      <c r="EG144" s="756"/>
      <c r="EH144" s="756"/>
      <c r="EI144" s="756"/>
      <c r="EJ144" s="756"/>
      <c r="EK144" s="756"/>
      <c r="EL144" s="587">
        <v>4203</v>
      </c>
      <c r="EM144" s="587">
        <v>4203</v>
      </c>
      <c r="EN144" s="766">
        <v>420.3</v>
      </c>
      <c r="EO144" s="766">
        <v>65.150000000000006</v>
      </c>
      <c r="EP144" s="766">
        <v>57.58</v>
      </c>
      <c r="EQ144" s="766">
        <v>0</v>
      </c>
      <c r="ER144" s="766">
        <v>0</v>
      </c>
      <c r="ES144" s="761">
        <v>0</v>
      </c>
      <c r="ET144" s="585">
        <v>148.69999999999999</v>
      </c>
      <c r="EU144" s="535">
        <v>0</v>
      </c>
      <c r="EV144" s="535">
        <v>0</v>
      </c>
      <c r="EW144" s="761"/>
      <c r="EX144" s="761"/>
      <c r="EY144" s="761"/>
      <c r="EZ144" s="542">
        <v>0</v>
      </c>
      <c r="FA144" s="527">
        <v>0</v>
      </c>
      <c r="FB144" s="527">
        <v>0</v>
      </c>
      <c r="FC144" s="542">
        <v>1645.2</v>
      </c>
      <c r="FD144" s="767"/>
      <c r="FE144" s="542">
        <v>2</v>
      </c>
      <c r="FF144" s="756"/>
      <c r="FG144" s="535">
        <v>0</v>
      </c>
      <c r="FH144" s="542">
        <v>0</v>
      </c>
      <c r="FI144" s="761"/>
      <c r="FJ144" s="761"/>
      <c r="FK144" s="586"/>
      <c r="FL144" s="756"/>
      <c r="FM144" s="761"/>
      <c r="FN144" s="535">
        <v>90</v>
      </c>
      <c r="FO144" s="535">
        <v>40</v>
      </c>
      <c r="FP144" s="761"/>
      <c r="FQ144" s="761">
        <v>2468.9299999999998</v>
      </c>
      <c r="FR144" s="768">
        <v>1734.07</v>
      </c>
      <c r="FS144">
        <v>1734.07</v>
      </c>
      <c r="FT144" s="768"/>
      <c r="FU144" s="769">
        <v>1734.07</v>
      </c>
      <c r="FV144" s="769">
        <v>986.25</v>
      </c>
      <c r="FW144" s="769">
        <v>0</v>
      </c>
      <c r="FX144" s="770">
        <v>378.27</v>
      </c>
      <c r="FY144" s="761">
        <v>0</v>
      </c>
      <c r="GB144" s="2015">
        <f t="shared" si="10"/>
        <v>0</v>
      </c>
      <c r="GC144" s="2015">
        <v>4203</v>
      </c>
      <c r="GE144" s="2015">
        <f t="shared" si="11"/>
        <v>4203</v>
      </c>
    </row>
    <row r="145" spans="1:187">
      <c r="A145" s="771"/>
      <c r="B145" s="505">
        <v>67</v>
      </c>
      <c r="C145" s="504" t="s">
        <v>593</v>
      </c>
      <c r="D145" s="772" t="s">
        <v>3</v>
      </c>
      <c r="E145" s="773" t="s">
        <v>830</v>
      </c>
      <c r="F145" s="367" t="s">
        <v>833</v>
      </c>
      <c r="G145" s="479">
        <v>35479</v>
      </c>
      <c r="H145" s="478"/>
      <c r="I145" s="478"/>
      <c r="J145" s="566" t="s">
        <v>455</v>
      </c>
      <c r="K145" s="622" t="s">
        <v>456</v>
      </c>
      <c r="L145" s="622">
        <v>100001</v>
      </c>
      <c r="M145" s="532" t="s">
        <v>470</v>
      </c>
      <c r="N145" s="623">
        <v>1</v>
      </c>
      <c r="O145" s="514" t="s">
        <v>458</v>
      </c>
      <c r="P145" s="478"/>
      <c r="Q145" s="480"/>
      <c r="R145" s="478"/>
      <c r="S145" s="481"/>
      <c r="T145" s="514" t="s">
        <v>461</v>
      </c>
      <c r="U145" s="478" t="s">
        <v>912</v>
      </c>
      <c r="V145" s="517" t="s">
        <v>553</v>
      </c>
      <c r="W145" s="482"/>
      <c r="X145" s="483" t="s">
        <v>78</v>
      </c>
      <c r="Y145" s="484" t="s">
        <v>913</v>
      </c>
      <c r="Z145" s="512"/>
      <c r="AA145" s="478"/>
      <c r="AB145" s="485">
        <v>45658</v>
      </c>
      <c r="AC145" s="486"/>
      <c r="AD145" s="478"/>
      <c r="AE145" s="487" t="s">
        <v>496</v>
      </c>
      <c r="AF145" s="524" t="s">
        <v>914</v>
      </c>
      <c r="AG145" s="478"/>
      <c r="AH145" s="478"/>
      <c r="AI145" s="478"/>
      <c r="AJ145" s="478"/>
      <c r="AK145" s="478"/>
      <c r="AL145" s="478"/>
      <c r="AM145" s="478"/>
      <c r="AN145" s="478"/>
      <c r="AO145" s="489" t="s">
        <v>467</v>
      </c>
      <c r="AP145" s="481" t="s">
        <v>594</v>
      </c>
      <c r="AQ145" s="481" t="s">
        <v>467</v>
      </c>
      <c r="AR145" s="472">
        <v>2400</v>
      </c>
      <c r="AS145" s="532">
        <v>29</v>
      </c>
      <c r="AT145" s="533"/>
      <c r="AU145" s="533">
        <v>1</v>
      </c>
      <c r="AV145" s="532"/>
      <c r="AW145" s="532"/>
      <c r="AX145" s="532"/>
      <c r="AY145" s="532"/>
      <c r="AZ145" s="532"/>
      <c r="BA145" s="534"/>
      <c r="BB145" s="533"/>
      <c r="BC145" s="533"/>
      <c r="BD145" s="533"/>
      <c r="BE145" s="533"/>
      <c r="BF145" s="534"/>
      <c r="BG145" s="533">
        <v>0</v>
      </c>
      <c r="BH145" s="533">
        <v>0</v>
      </c>
      <c r="BI145" s="525">
        <v>0</v>
      </c>
      <c r="BJ145" s="533"/>
      <c r="BK145" s="535"/>
      <c r="BL145" s="535"/>
      <c r="BM145" s="525"/>
      <c r="BN145" s="535"/>
      <c r="BO145" s="525">
        <v>0</v>
      </c>
      <c r="BP145" s="762">
        <v>232</v>
      </c>
      <c r="BQ145" s="535">
        <v>2320</v>
      </c>
      <c r="BR145" s="535">
        <v>0</v>
      </c>
      <c r="BS145" s="537">
        <v>0</v>
      </c>
      <c r="BT145" s="538">
        <v>80</v>
      </c>
      <c r="BU145" s="535">
        <v>0</v>
      </c>
      <c r="BV145" s="761">
        <v>0</v>
      </c>
      <c r="BW145" s="761">
        <v>0</v>
      </c>
      <c r="BX145" s="756"/>
      <c r="BY145" s="535">
        <v>0</v>
      </c>
      <c r="BZ145" s="761"/>
      <c r="CA145" s="756"/>
      <c r="CB145" s="761">
        <v>0</v>
      </c>
      <c r="CC145" s="761">
        <v>0</v>
      </c>
      <c r="CD145" s="761">
        <v>0</v>
      </c>
      <c r="CE145" s="535"/>
      <c r="CF145" s="761">
        <v>0</v>
      </c>
      <c r="CG145" s="761"/>
      <c r="CH145" s="535"/>
      <c r="CI145" s="756"/>
      <c r="CJ145" s="756"/>
      <c r="CK145" s="756"/>
      <c r="CL145" s="756"/>
      <c r="CM145" s="535">
        <v>0</v>
      </c>
      <c r="CN145" s="756"/>
      <c r="CO145" s="761">
        <v>0</v>
      </c>
      <c r="CP145" s="761"/>
      <c r="CQ145" s="535"/>
      <c r="CR145" s="761"/>
      <c r="CS145" s="761"/>
      <c r="CT145" s="761"/>
      <c r="CU145" s="761"/>
      <c r="CV145" s="761">
        <v>0</v>
      </c>
      <c r="CW145" s="756"/>
      <c r="CX145" s="756"/>
      <c r="CY145" s="756"/>
      <c r="CZ145" s="756"/>
      <c r="DA145" s="756"/>
      <c r="DB145" s="756"/>
      <c r="DC145" s="756"/>
      <c r="DD145" s="761"/>
      <c r="DE145" s="761"/>
      <c r="DF145" s="761"/>
      <c r="DG145" s="761"/>
      <c r="DH145" s="756"/>
      <c r="DI145" s="756"/>
      <c r="DJ145" s="761"/>
      <c r="DK145" s="761"/>
      <c r="DL145" s="761"/>
      <c r="DM145" s="756"/>
      <c r="DN145" s="756"/>
      <c r="DO145" s="756"/>
      <c r="DP145" s="756"/>
      <c r="DQ145" s="756"/>
      <c r="DR145" s="756"/>
      <c r="DS145" s="756"/>
      <c r="DT145" s="756"/>
      <c r="DU145" s="756"/>
      <c r="DV145" s="756"/>
      <c r="DW145" s="756"/>
      <c r="DX145" s="756"/>
      <c r="DY145" s="761"/>
      <c r="DZ145" s="756"/>
      <c r="EA145" s="756"/>
      <c r="EB145" s="756"/>
      <c r="EC145" s="756"/>
      <c r="ED145" s="756"/>
      <c r="EE145" s="756"/>
      <c r="EF145" s="756"/>
      <c r="EG145" s="756"/>
      <c r="EH145" s="756"/>
      <c r="EI145" s="756"/>
      <c r="EJ145" s="756"/>
      <c r="EK145" s="756"/>
      <c r="EL145" s="587">
        <v>2400</v>
      </c>
      <c r="EM145" s="587">
        <v>2400</v>
      </c>
      <c r="EN145" s="766">
        <v>240</v>
      </c>
      <c r="EO145" s="766">
        <v>0</v>
      </c>
      <c r="EP145" s="766">
        <v>32.880000000000003</v>
      </c>
      <c r="EQ145" s="766">
        <v>0</v>
      </c>
      <c r="ER145" s="766">
        <v>0</v>
      </c>
      <c r="ES145" s="761">
        <v>0</v>
      </c>
      <c r="ET145" s="585">
        <v>0</v>
      </c>
      <c r="EU145" s="535">
        <v>0</v>
      </c>
      <c r="EV145" s="535">
        <v>0</v>
      </c>
      <c r="EW145" s="761"/>
      <c r="EX145" s="761"/>
      <c r="EY145" s="761"/>
      <c r="EZ145" s="542">
        <v>0</v>
      </c>
      <c r="FA145" s="527">
        <v>0</v>
      </c>
      <c r="FB145" s="527">
        <v>0</v>
      </c>
      <c r="FC145" s="542">
        <v>960</v>
      </c>
      <c r="FD145" s="767"/>
      <c r="FE145" s="542">
        <v>3</v>
      </c>
      <c r="FF145" s="756"/>
      <c r="FG145" s="535">
        <v>0</v>
      </c>
      <c r="FH145" s="542">
        <v>0</v>
      </c>
      <c r="FI145" s="761"/>
      <c r="FJ145" s="761"/>
      <c r="FK145" s="586"/>
      <c r="FL145" s="756"/>
      <c r="FM145" s="761"/>
      <c r="FN145" s="535">
        <v>0</v>
      </c>
      <c r="FO145" s="535">
        <v>0</v>
      </c>
      <c r="FP145" s="761"/>
      <c r="FQ145" s="761">
        <v>1235.8800000000001</v>
      </c>
      <c r="FR145" s="768">
        <v>1164.1199999999999</v>
      </c>
      <c r="FS145">
        <v>1164.1199999999999</v>
      </c>
      <c r="FT145" s="768"/>
      <c r="FU145" s="769">
        <v>1164.1199999999999</v>
      </c>
      <c r="FV145" s="769">
        <v>987.25</v>
      </c>
      <c r="FW145" s="769">
        <v>0</v>
      </c>
      <c r="FX145" s="770">
        <v>216</v>
      </c>
      <c r="FY145" s="761">
        <v>0</v>
      </c>
      <c r="GB145" s="2015">
        <f t="shared" si="10"/>
        <v>0</v>
      </c>
      <c r="GC145" s="2015">
        <v>2400</v>
      </c>
      <c r="GE145" s="2015">
        <f t="shared" si="11"/>
        <v>2400</v>
      </c>
    </row>
    <row r="146" spans="1:187">
      <c r="A146" s="771"/>
      <c r="B146" s="505">
        <v>68</v>
      </c>
      <c r="C146" s="504" t="s">
        <v>593</v>
      </c>
      <c r="D146" s="563" t="s">
        <v>3</v>
      </c>
      <c r="E146" s="731" t="s">
        <v>831</v>
      </c>
      <c r="F146" s="734" t="s">
        <v>834</v>
      </c>
      <c r="G146" s="774" t="s">
        <v>915</v>
      </c>
      <c r="H146" s="775" t="s">
        <v>605</v>
      </c>
      <c r="I146" s="774"/>
      <c r="J146" s="566" t="s">
        <v>455</v>
      </c>
      <c r="K146" s="622" t="s">
        <v>456</v>
      </c>
      <c r="L146" s="622">
        <v>100001</v>
      </c>
      <c r="M146" s="532" t="s">
        <v>470</v>
      </c>
      <c r="N146" s="623">
        <v>1</v>
      </c>
      <c r="O146" s="514" t="s">
        <v>458</v>
      </c>
      <c r="P146" s="624"/>
      <c r="Q146" s="625"/>
      <c r="R146" s="524"/>
      <c r="S146" s="775" t="s">
        <v>605</v>
      </c>
      <c r="T146" s="514" t="s">
        <v>461</v>
      </c>
      <c r="U146" s="775" t="s">
        <v>916</v>
      </c>
      <c r="V146" s="517" t="s">
        <v>553</v>
      </c>
      <c r="W146" s="367"/>
      <c r="X146" s="518" t="s">
        <v>25</v>
      </c>
      <c r="Y146" s="776" t="s">
        <v>917</v>
      </c>
      <c r="Z146" s="512"/>
      <c r="AA146" s="367"/>
      <c r="AB146" s="475">
        <v>45663</v>
      </c>
      <c r="AC146" s="367"/>
      <c r="AD146" s="367"/>
      <c r="AE146" s="413" t="s">
        <v>496</v>
      </c>
      <c r="AF146" s="524" t="s">
        <v>921</v>
      </c>
      <c r="AG146" s="367"/>
      <c r="AH146" s="367"/>
      <c r="AI146" s="367"/>
      <c r="AJ146" s="367"/>
      <c r="AK146" s="367"/>
      <c r="AL146" s="367"/>
      <c r="AM146" s="367"/>
      <c r="AN146" s="367"/>
      <c r="AO146" s="368" t="s">
        <v>467</v>
      </c>
      <c r="AP146" s="527" t="s">
        <v>594</v>
      </c>
      <c r="AQ146" s="368" t="s">
        <v>467</v>
      </c>
      <c r="AR146" s="472">
        <v>2000</v>
      </c>
      <c r="AS146" s="532">
        <v>30</v>
      </c>
      <c r="AT146" s="533"/>
      <c r="AU146" s="533">
        <v>0</v>
      </c>
      <c r="AV146" s="532"/>
      <c r="AW146" s="532"/>
      <c r="AX146" s="532"/>
      <c r="AY146" s="532"/>
      <c r="AZ146" s="532"/>
      <c r="BA146" s="534"/>
      <c r="BB146" s="533"/>
      <c r="BC146" s="533"/>
      <c r="BD146" s="533"/>
      <c r="BE146" s="533"/>
      <c r="BF146" s="534"/>
      <c r="BG146" s="533">
        <v>0</v>
      </c>
      <c r="BH146" s="533">
        <v>0</v>
      </c>
      <c r="BI146" s="525">
        <v>0</v>
      </c>
      <c r="BJ146" s="533"/>
      <c r="BK146" s="535"/>
      <c r="BL146" s="535"/>
      <c r="BM146" s="525"/>
      <c r="BN146" s="535"/>
      <c r="BO146" s="525">
        <v>0</v>
      </c>
      <c r="BP146" s="762">
        <v>240</v>
      </c>
      <c r="BQ146" s="535">
        <v>2000.0000000000002</v>
      </c>
      <c r="BR146" s="535">
        <v>0</v>
      </c>
      <c r="BS146" s="537">
        <v>0</v>
      </c>
      <c r="BT146" s="538">
        <v>0</v>
      </c>
      <c r="BU146" s="535">
        <v>0</v>
      </c>
      <c r="BV146" s="761">
        <v>0</v>
      </c>
      <c r="BW146" s="761">
        <v>0</v>
      </c>
      <c r="BX146" s="756"/>
      <c r="BY146" s="535">
        <v>0</v>
      </c>
      <c r="BZ146" s="761"/>
      <c r="CA146" s="756"/>
      <c r="CB146" s="761">
        <v>0</v>
      </c>
      <c r="CC146" s="761">
        <v>0</v>
      </c>
      <c r="CD146" s="761">
        <v>0</v>
      </c>
      <c r="CE146" s="535"/>
      <c r="CF146" s="761">
        <v>0</v>
      </c>
      <c r="CG146" s="761"/>
      <c r="CH146" s="535"/>
      <c r="CI146" s="756"/>
      <c r="CJ146" s="756"/>
      <c r="CK146" s="756"/>
      <c r="CL146" s="756"/>
      <c r="CM146" s="535">
        <v>0</v>
      </c>
      <c r="CN146" s="756"/>
      <c r="CO146" s="761">
        <v>0</v>
      </c>
      <c r="CP146" s="761"/>
      <c r="CQ146" s="535"/>
      <c r="CR146" s="761"/>
      <c r="CS146" s="761"/>
      <c r="CT146" s="761"/>
      <c r="CU146" s="761"/>
      <c r="CV146" s="761">
        <v>0</v>
      </c>
      <c r="CW146" s="756"/>
      <c r="CX146" s="756"/>
      <c r="CY146" s="756"/>
      <c r="CZ146" s="756"/>
      <c r="DA146" s="756"/>
      <c r="DB146" s="756"/>
      <c r="DC146" s="756"/>
      <c r="DD146" s="761"/>
      <c r="DE146" s="761"/>
      <c r="DF146" s="761"/>
      <c r="DG146" s="761"/>
      <c r="DH146" s="756"/>
      <c r="DI146" s="756"/>
      <c r="DJ146" s="761"/>
      <c r="DK146" s="761"/>
      <c r="DL146" s="761"/>
      <c r="DM146" s="756"/>
      <c r="DN146" s="756"/>
      <c r="DO146" s="756"/>
      <c r="DP146" s="756"/>
      <c r="DQ146" s="756"/>
      <c r="DR146" s="756"/>
      <c r="DS146" s="756"/>
      <c r="DT146" s="756"/>
      <c r="DU146" s="756"/>
      <c r="DV146" s="756"/>
      <c r="DW146" s="756"/>
      <c r="DX146" s="756"/>
      <c r="DY146" s="761"/>
      <c r="DZ146" s="756"/>
      <c r="EA146" s="756"/>
      <c r="EB146" s="756"/>
      <c r="EC146" s="756"/>
      <c r="ED146" s="756"/>
      <c r="EE146" s="756"/>
      <c r="EF146" s="756"/>
      <c r="EG146" s="756"/>
      <c r="EH146" s="756"/>
      <c r="EI146" s="756"/>
      <c r="EJ146" s="756"/>
      <c r="EK146" s="756"/>
      <c r="EL146" s="587">
        <v>2000.0000000000002</v>
      </c>
      <c r="EM146" s="587">
        <v>2000.0000000000002</v>
      </c>
      <c r="EN146" s="766">
        <v>200</v>
      </c>
      <c r="EO146" s="766">
        <v>0</v>
      </c>
      <c r="EP146" s="766">
        <v>27.4</v>
      </c>
      <c r="EQ146" s="766">
        <v>0</v>
      </c>
      <c r="ER146" s="766">
        <v>0</v>
      </c>
      <c r="ES146" s="761">
        <v>0</v>
      </c>
      <c r="ET146" s="585">
        <v>0</v>
      </c>
      <c r="EU146" s="535">
        <v>0</v>
      </c>
      <c r="EV146" s="535">
        <v>0</v>
      </c>
      <c r="EW146" s="761"/>
      <c r="EX146" s="761"/>
      <c r="EY146" s="761"/>
      <c r="EZ146" s="542">
        <v>0</v>
      </c>
      <c r="FA146" s="527">
        <v>0</v>
      </c>
      <c r="FB146" s="527">
        <v>0</v>
      </c>
      <c r="FC146" s="542">
        <v>800</v>
      </c>
      <c r="FD146" s="767"/>
      <c r="FE146" s="542">
        <v>4</v>
      </c>
      <c r="FF146" s="756"/>
      <c r="FG146" s="535">
        <v>0</v>
      </c>
      <c r="FH146" s="542">
        <v>0</v>
      </c>
      <c r="FI146" s="761"/>
      <c r="FJ146" s="761"/>
      <c r="FK146" s="586"/>
      <c r="FL146" s="756"/>
      <c r="FM146" s="761"/>
      <c r="FN146" s="535">
        <v>0</v>
      </c>
      <c r="FO146" s="535">
        <v>0</v>
      </c>
      <c r="FP146" s="761"/>
      <c r="FQ146" s="761">
        <v>1031.4000000000001</v>
      </c>
      <c r="FR146" s="768">
        <v>968.6</v>
      </c>
      <c r="FS146">
        <v>968.6</v>
      </c>
      <c r="FT146" s="768"/>
      <c r="FU146" s="769">
        <v>968.6</v>
      </c>
      <c r="FV146" s="769">
        <v>988.25</v>
      </c>
      <c r="FW146" s="769">
        <v>0</v>
      </c>
      <c r="FX146" s="770">
        <v>180</v>
      </c>
      <c r="FY146" s="761">
        <v>0</v>
      </c>
      <c r="GB146" s="2015">
        <f t="shared" si="10"/>
        <v>0</v>
      </c>
      <c r="GC146" s="2015">
        <v>2000</v>
      </c>
      <c r="GE146" s="2015">
        <f t="shared" si="11"/>
        <v>2000</v>
      </c>
    </row>
    <row r="147" spans="1:187">
      <c r="A147" s="777"/>
      <c r="B147" s="505">
        <v>69</v>
      </c>
      <c r="C147" s="504" t="s">
        <v>593</v>
      </c>
      <c r="D147" s="563" t="s">
        <v>3</v>
      </c>
      <c r="E147" s="731" t="s">
        <v>832</v>
      </c>
      <c r="F147" s="734" t="s">
        <v>835</v>
      </c>
      <c r="G147" s="774"/>
      <c r="H147" s="775" t="s">
        <v>494</v>
      </c>
      <c r="I147" s="774" t="s">
        <v>454</v>
      </c>
      <c r="J147" s="566" t="s">
        <v>455</v>
      </c>
      <c r="K147" s="622" t="s">
        <v>456</v>
      </c>
      <c r="L147" s="622">
        <v>100001</v>
      </c>
      <c r="M147" s="532" t="s">
        <v>470</v>
      </c>
      <c r="N147" s="623">
        <v>1</v>
      </c>
      <c r="O147" s="514"/>
      <c r="P147" s="624" t="s">
        <v>478</v>
      </c>
      <c r="Q147" s="633">
        <v>1</v>
      </c>
      <c r="R147" s="635" t="s">
        <v>485</v>
      </c>
      <c r="S147" s="775" t="s">
        <v>478</v>
      </c>
      <c r="T147" s="514" t="s">
        <v>461</v>
      </c>
      <c r="U147" s="775" t="s">
        <v>250</v>
      </c>
      <c r="V147" s="517" t="s">
        <v>553</v>
      </c>
      <c r="W147" s="367"/>
      <c r="X147" s="518" t="s">
        <v>25</v>
      </c>
      <c r="Y147" s="778" t="s">
        <v>922</v>
      </c>
      <c r="Z147" s="512"/>
      <c r="AA147" s="367"/>
      <c r="AB147" s="779">
        <v>45689</v>
      </c>
      <c r="AC147" s="367"/>
      <c r="AD147" s="367"/>
      <c r="AE147" s="413" t="s">
        <v>496</v>
      </c>
      <c r="AF147" s="524" t="s">
        <v>923</v>
      </c>
      <c r="AG147" s="367"/>
      <c r="AH147" s="367"/>
      <c r="AI147" s="367"/>
      <c r="AJ147" s="367"/>
      <c r="AK147" s="367"/>
      <c r="AL147" s="367"/>
      <c r="AM147" s="367"/>
      <c r="AN147" s="367"/>
      <c r="AO147" s="368" t="s">
        <v>467</v>
      </c>
      <c r="AP147" s="527" t="s">
        <v>595</v>
      </c>
      <c r="AQ147" s="368" t="s">
        <v>466</v>
      </c>
      <c r="AR147" s="472">
        <v>1300</v>
      </c>
      <c r="AS147" s="532">
        <v>29</v>
      </c>
      <c r="AT147" s="533">
        <v>1</v>
      </c>
      <c r="AU147" s="533">
        <v>0</v>
      </c>
      <c r="AV147" s="532"/>
      <c r="AW147" s="532"/>
      <c r="AX147" s="532"/>
      <c r="AY147" s="532"/>
      <c r="AZ147" s="532"/>
      <c r="BA147" s="534"/>
      <c r="BB147" s="533"/>
      <c r="BC147" s="533"/>
      <c r="BD147" s="533"/>
      <c r="BE147" s="533"/>
      <c r="BF147" s="534"/>
      <c r="BG147" s="533">
        <v>0</v>
      </c>
      <c r="BH147" s="533">
        <v>0</v>
      </c>
      <c r="BI147" s="525">
        <v>0</v>
      </c>
      <c r="BJ147" s="533"/>
      <c r="BK147" s="535"/>
      <c r="BL147" s="535"/>
      <c r="BM147" s="525"/>
      <c r="BN147" s="535"/>
      <c r="BO147" s="525">
        <v>0</v>
      </c>
      <c r="BP147" s="762">
        <v>232</v>
      </c>
      <c r="BQ147" s="535">
        <v>1256.6666666666667</v>
      </c>
      <c r="BR147" s="535">
        <v>113</v>
      </c>
      <c r="BS147" s="537">
        <v>43.333333333333336</v>
      </c>
      <c r="BT147" s="538">
        <v>0</v>
      </c>
      <c r="BU147" s="535">
        <v>0</v>
      </c>
      <c r="BV147" s="761">
        <v>0</v>
      </c>
      <c r="BW147" s="761">
        <v>0</v>
      </c>
      <c r="BX147" s="756"/>
      <c r="BY147" s="535">
        <v>54</v>
      </c>
      <c r="BZ147" s="761"/>
      <c r="CA147" s="756"/>
      <c r="CB147" s="761">
        <v>0</v>
      </c>
      <c r="CC147" s="761">
        <v>0</v>
      </c>
      <c r="CD147" s="761">
        <v>0</v>
      </c>
      <c r="CE147" s="535"/>
      <c r="CF147" s="761">
        <v>0</v>
      </c>
      <c r="CG147" s="761"/>
      <c r="CH147" s="535"/>
      <c r="CI147" s="756"/>
      <c r="CJ147" s="756"/>
      <c r="CK147" s="756"/>
      <c r="CL147" s="756"/>
      <c r="CM147" s="535">
        <v>0</v>
      </c>
      <c r="CN147" s="756"/>
      <c r="CO147" s="761">
        <v>0</v>
      </c>
      <c r="CP147" s="761"/>
      <c r="CQ147" s="535"/>
      <c r="CR147" s="761"/>
      <c r="CS147" s="761"/>
      <c r="CT147" s="761"/>
      <c r="CU147" s="761"/>
      <c r="CV147" s="761">
        <v>0</v>
      </c>
      <c r="CW147" s="756"/>
      <c r="CX147" s="756"/>
      <c r="CY147" s="756"/>
      <c r="CZ147" s="756"/>
      <c r="DA147" s="756"/>
      <c r="DB147" s="756"/>
      <c r="DC147" s="756"/>
      <c r="DD147" s="761"/>
      <c r="DE147" s="761"/>
      <c r="DF147" s="761"/>
      <c r="DG147" s="761"/>
      <c r="DH147" s="756"/>
      <c r="DI147" s="756"/>
      <c r="DJ147" s="761"/>
      <c r="DK147" s="761"/>
      <c r="DL147" s="761"/>
      <c r="DM147" s="756"/>
      <c r="DN147" s="756"/>
      <c r="DO147" s="756"/>
      <c r="DP147" s="756"/>
      <c r="DQ147" s="756"/>
      <c r="DR147" s="756"/>
      <c r="DS147" s="756"/>
      <c r="DT147" s="756"/>
      <c r="DU147" s="756"/>
      <c r="DV147" s="756"/>
      <c r="DW147" s="756"/>
      <c r="DX147" s="756"/>
      <c r="DY147" s="761"/>
      <c r="DZ147" s="756"/>
      <c r="EA147" s="756"/>
      <c r="EB147" s="756"/>
      <c r="EC147" s="756"/>
      <c r="ED147" s="756"/>
      <c r="EE147" s="756"/>
      <c r="EF147" s="756"/>
      <c r="EG147" s="756"/>
      <c r="EH147" s="756"/>
      <c r="EI147" s="756"/>
      <c r="EJ147" s="756"/>
      <c r="EK147" s="756"/>
      <c r="EL147" s="587">
        <v>1467</v>
      </c>
      <c r="EM147" s="587">
        <v>1467</v>
      </c>
      <c r="EN147" s="766">
        <v>146.69999999999999</v>
      </c>
      <c r="EO147" s="766">
        <v>0</v>
      </c>
      <c r="EP147" s="766">
        <v>20.100000000000001</v>
      </c>
      <c r="EQ147" s="766">
        <v>0</v>
      </c>
      <c r="ER147" s="766">
        <v>0</v>
      </c>
      <c r="ES147" s="761">
        <v>0</v>
      </c>
      <c r="ET147" s="585">
        <v>0</v>
      </c>
      <c r="EU147" s="535">
        <v>0</v>
      </c>
      <c r="EV147" s="535">
        <v>0</v>
      </c>
      <c r="EW147" s="761"/>
      <c r="EX147" s="761"/>
      <c r="EY147" s="761"/>
      <c r="EZ147" s="542">
        <v>0</v>
      </c>
      <c r="FA147" s="527">
        <v>0</v>
      </c>
      <c r="FB147" s="527">
        <v>0</v>
      </c>
      <c r="FC147" s="542">
        <v>565.20000000000005</v>
      </c>
      <c r="FD147" s="767"/>
      <c r="FE147" s="542">
        <v>5</v>
      </c>
      <c r="FF147" s="756"/>
      <c r="FG147" s="535">
        <v>0</v>
      </c>
      <c r="FH147" s="542">
        <v>0</v>
      </c>
      <c r="FI147" s="761"/>
      <c r="FJ147" s="761"/>
      <c r="FK147" s="586"/>
      <c r="FL147" s="756"/>
      <c r="FM147" s="761"/>
      <c r="FN147" s="535">
        <v>54</v>
      </c>
      <c r="FO147" s="535">
        <v>24</v>
      </c>
      <c r="FP147" s="761"/>
      <c r="FQ147" s="761">
        <v>815</v>
      </c>
      <c r="FR147" s="768">
        <v>652</v>
      </c>
      <c r="FS147">
        <v>652</v>
      </c>
      <c r="FT147" s="768"/>
      <c r="FU147" s="769">
        <v>652</v>
      </c>
      <c r="FV147" s="769">
        <v>989.25</v>
      </c>
      <c r="FW147" s="769">
        <v>0</v>
      </c>
      <c r="FX147" s="770">
        <v>132.03</v>
      </c>
      <c r="FY147" s="761">
        <v>0</v>
      </c>
      <c r="GB147" s="2015">
        <f t="shared" si="10"/>
        <v>0</v>
      </c>
      <c r="GC147" s="2015">
        <v>1467</v>
      </c>
      <c r="GE147" s="2015">
        <f t="shared" si="11"/>
        <v>1467</v>
      </c>
    </row>
    <row r="148" spans="1:187" ht="15.75" thickBot="1">
      <c r="A148" s="91"/>
      <c r="Q148" s="625"/>
      <c r="R148" s="524"/>
      <c r="Y148" s="82"/>
      <c r="AB148" s="82"/>
      <c r="AD148" s="713"/>
      <c r="AK148" s="780">
        <f t="shared" ref="AK148:AQ148" si="12">SUM(AK79:AK144)</f>
        <v>200</v>
      </c>
      <c r="AL148" s="780">
        <f t="shared" si="12"/>
        <v>380</v>
      </c>
      <c r="AM148" s="780">
        <f t="shared" si="12"/>
        <v>0</v>
      </c>
      <c r="AN148" s="780">
        <f t="shared" si="12"/>
        <v>0</v>
      </c>
      <c r="AO148" s="780">
        <f t="shared" si="12"/>
        <v>0</v>
      </c>
      <c r="AP148" s="780">
        <f t="shared" si="12"/>
        <v>0</v>
      </c>
      <c r="AQ148" s="780">
        <f t="shared" si="12"/>
        <v>0</v>
      </c>
      <c r="AR148" s="780">
        <f>SUM(AR79:AR147)</f>
        <v>571765.48823235068</v>
      </c>
      <c r="AS148" s="780">
        <f t="shared" ref="AS148:DD148" si="13">SUM(AS79:AS147)</f>
        <v>1919</v>
      </c>
      <c r="AT148" s="780">
        <f t="shared" si="13"/>
        <v>5</v>
      </c>
      <c r="AU148" s="780">
        <f t="shared" si="13"/>
        <v>116</v>
      </c>
      <c r="AV148" s="780">
        <f t="shared" si="13"/>
        <v>0</v>
      </c>
      <c r="AW148" s="780">
        <f t="shared" si="13"/>
        <v>0</v>
      </c>
      <c r="AX148" s="780">
        <f t="shared" si="13"/>
        <v>0</v>
      </c>
      <c r="AY148" s="780">
        <f t="shared" si="13"/>
        <v>28</v>
      </c>
      <c r="AZ148" s="780">
        <f t="shared" si="13"/>
        <v>0</v>
      </c>
      <c r="BA148" s="780">
        <f t="shared" si="13"/>
        <v>0</v>
      </c>
      <c r="BB148" s="780">
        <f t="shared" si="13"/>
        <v>0</v>
      </c>
      <c r="BC148" s="780">
        <f t="shared" si="13"/>
        <v>0</v>
      </c>
      <c r="BD148" s="780">
        <f t="shared" si="13"/>
        <v>0</v>
      </c>
      <c r="BE148" s="780">
        <f t="shared" si="13"/>
        <v>0</v>
      </c>
      <c r="BF148" s="780">
        <f t="shared" si="13"/>
        <v>0</v>
      </c>
      <c r="BG148" s="780">
        <f t="shared" si="13"/>
        <v>8</v>
      </c>
      <c r="BH148" s="780">
        <f t="shared" si="13"/>
        <v>16.5</v>
      </c>
      <c r="BI148" s="780">
        <f t="shared" si="13"/>
        <v>33</v>
      </c>
      <c r="BJ148" s="780">
        <f t="shared" si="13"/>
        <v>0</v>
      </c>
      <c r="BK148" s="780">
        <f t="shared" si="13"/>
        <v>0</v>
      </c>
      <c r="BL148" s="780">
        <f t="shared" si="13"/>
        <v>0</v>
      </c>
      <c r="BM148" s="780">
        <f t="shared" si="13"/>
        <v>0</v>
      </c>
      <c r="BN148" s="780">
        <f t="shared" si="13"/>
        <v>0</v>
      </c>
      <c r="BO148" s="780">
        <f t="shared" si="13"/>
        <v>86.45</v>
      </c>
      <c r="BP148" s="780">
        <f t="shared" si="13"/>
        <v>15352</v>
      </c>
      <c r="BQ148" s="780">
        <f t="shared" si="13"/>
        <v>542422.82156568405</v>
      </c>
      <c r="BR148" s="780">
        <f t="shared" si="13"/>
        <v>4068</v>
      </c>
      <c r="BS148" s="780">
        <f t="shared" si="13"/>
        <v>403.33333333333331</v>
      </c>
      <c r="BT148" s="780">
        <f t="shared" si="13"/>
        <v>27315.949999999997</v>
      </c>
      <c r="BU148" s="780">
        <f t="shared" si="13"/>
        <v>0</v>
      </c>
      <c r="BV148" s="780">
        <f t="shared" si="13"/>
        <v>0</v>
      </c>
      <c r="BW148" s="780">
        <f t="shared" si="13"/>
        <v>0</v>
      </c>
      <c r="BX148" s="780">
        <f t="shared" si="13"/>
        <v>380</v>
      </c>
      <c r="BY148" s="780">
        <f t="shared" si="13"/>
        <v>324</v>
      </c>
      <c r="BZ148" s="780">
        <f t="shared" si="13"/>
        <v>2431.8054444444442</v>
      </c>
      <c r="CA148" s="780">
        <f t="shared" si="13"/>
        <v>0</v>
      </c>
      <c r="CB148" s="780">
        <f t="shared" si="13"/>
        <v>115.125</v>
      </c>
      <c r="CC148" s="780">
        <f t="shared" si="13"/>
        <v>256.44093750000002</v>
      </c>
      <c r="CD148" s="780">
        <f t="shared" si="13"/>
        <v>759.82499999999993</v>
      </c>
      <c r="CE148" s="780">
        <f t="shared" si="13"/>
        <v>0</v>
      </c>
      <c r="CF148" s="780">
        <f t="shared" si="13"/>
        <v>0</v>
      </c>
      <c r="CG148" s="780">
        <f t="shared" si="13"/>
        <v>0</v>
      </c>
      <c r="CH148" s="780">
        <f t="shared" si="13"/>
        <v>0</v>
      </c>
      <c r="CI148" s="780">
        <f t="shared" si="13"/>
        <v>0</v>
      </c>
      <c r="CJ148" s="780">
        <f t="shared" si="13"/>
        <v>0</v>
      </c>
      <c r="CK148" s="780">
        <f t="shared" si="13"/>
        <v>0</v>
      </c>
      <c r="CL148" s="780">
        <f t="shared" si="13"/>
        <v>0</v>
      </c>
      <c r="CM148" s="780">
        <f t="shared" si="13"/>
        <v>99720.900000000023</v>
      </c>
      <c r="CN148" s="780">
        <f t="shared" si="13"/>
        <v>0</v>
      </c>
      <c r="CO148" s="780">
        <f t="shared" si="13"/>
        <v>0</v>
      </c>
      <c r="CP148" s="780">
        <f t="shared" si="13"/>
        <v>0</v>
      </c>
      <c r="CQ148" s="780">
        <f t="shared" si="13"/>
        <v>0</v>
      </c>
      <c r="CR148" s="780">
        <f t="shared" si="13"/>
        <v>0</v>
      </c>
      <c r="CS148" s="780">
        <f t="shared" si="13"/>
        <v>0</v>
      </c>
      <c r="CT148" s="780">
        <f t="shared" si="13"/>
        <v>0</v>
      </c>
      <c r="CU148" s="780">
        <f t="shared" si="13"/>
        <v>0</v>
      </c>
      <c r="CV148" s="780">
        <f t="shared" si="13"/>
        <v>193.33333333333334</v>
      </c>
      <c r="CW148" s="780">
        <f t="shared" si="13"/>
        <v>0</v>
      </c>
      <c r="CX148" s="780">
        <f t="shared" si="13"/>
        <v>46584.831372058441</v>
      </c>
      <c r="CY148" s="780">
        <f t="shared" si="13"/>
        <v>3413.7467037373772</v>
      </c>
      <c r="CZ148" s="780">
        <f t="shared" si="13"/>
        <v>0</v>
      </c>
      <c r="DA148" s="780">
        <f t="shared" si="13"/>
        <v>0</v>
      </c>
      <c r="DB148" s="780">
        <f t="shared" si="13"/>
        <v>0</v>
      </c>
      <c r="DC148" s="780">
        <f t="shared" si="13"/>
        <v>0</v>
      </c>
      <c r="DD148" s="780">
        <f t="shared" si="13"/>
        <v>0</v>
      </c>
      <c r="DE148" s="780">
        <f t="shared" ref="DE148:FP148" si="14">SUM(DE79:DE147)</f>
        <v>0</v>
      </c>
      <c r="DF148" s="780">
        <f t="shared" si="14"/>
        <v>0</v>
      </c>
      <c r="DG148" s="780">
        <f t="shared" si="14"/>
        <v>0</v>
      </c>
      <c r="DH148" s="780">
        <f t="shared" si="14"/>
        <v>637542.83368120936</v>
      </c>
      <c r="DI148" s="780">
        <f t="shared" si="14"/>
        <v>0</v>
      </c>
      <c r="DJ148" s="780">
        <f t="shared" si="14"/>
        <v>0</v>
      </c>
      <c r="DK148" s="780">
        <f t="shared" si="14"/>
        <v>0</v>
      </c>
      <c r="DL148" s="780">
        <f t="shared" si="14"/>
        <v>0</v>
      </c>
      <c r="DM148" s="780">
        <f t="shared" si="14"/>
        <v>0</v>
      </c>
      <c r="DN148" s="780">
        <f t="shared" si="14"/>
        <v>0</v>
      </c>
      <c r="DO148" s="780">
        <f t="shared" si="14"/>
        <v>0</v>
      </c>
      <c r="DP148" s="780">
        <f t="shared" si="14"/>
        <v>0</v>
      </c>
      <c r="DQ148" s="780">
        <f t="shared" si="14"/>
        <v>0</v>
      </c>
      <c r="DR148" s="780">
        <f t="shared" si="14"/>
        <v>332.56</v>
      </c>
      <c r="DS148" s="780">
        <f t="shared" si="14"/>
        <v>0</v>
      </c>
      <c r="DT148" s="780">
        <f t="shared" si="14"/>
        <v>0</v>
      </c>
      <c r="DU148" s="780">
        <f t="shared" si="14"/>
        <v>0</v>
      </c>
      <c r="DV148" s="780">
        <f t="shared" si="14"/>
        <v>0</v>
      </c>
      <c r="DW148" s="780">
        <f t="shared" si="14"/>
        <v>27174.484967034088</v>
      </c>
      <c r="DX148" s="780">
        <f t="shared" si="14"/>
        <v>0</v>
      </c>
      <c r="DY148" s="780">
        <f t="shared" si="14"/>
        <v>0</v>
      </c>
      <c r="DZ148" s="780">
        <f t="shared" si="14"/>
        <v>0</v>
      </c>
      <c r="EA148" s="780">
        <f t="shared" si="14"/>
        <v>0</v>
      </c>
      <c r="EB148" s="780">
        <f t="shared" si="14"/>
        <v>1087.7777777777778</v>
      </c>
      <c r="EC148" s="780">
        <f t="shared" si="14"/>
        <v>0</v>
      </c>
      <c r="ED148" s="780">
        <f t="shared" si="14"/>
        <v>0</v>
      </c>
      <c r="EE148" s="780">
        <f t="shared" si="14"/>
        <v>1087.7777777777778</v>
      </c>
      <c r="EF148" s="780">
        <f t="shared" si="14"/>
        <v>0</v>
      </c>
      <c r="EG148" s="780">
        <f t="shared" si="14"/>
        <v>0</v>
      </c>
      <c r="EH148" s="780">
        <f t="shared" si="14"/>
        <v>1466.6666666666667</v>
      </c>
      <c r="EI148" s="780">
        <f t="shared" si="14"/>
        <v>132</v>
      </c>
      <c r="EJ148" s="780">
        <f t="shared" si="14"/>
        <v>0</v>
      </c>
      <c r="EK148" s="780">
        <f t="shared" si="14"/>
        <v>0</v>
      </c>
      <c r="EL148" s="780">
        <f t="shared" si="14"/>
        <v>678313.20905873936</v>
      </c>
      <c r="EM148" s="780">
        <f t="shared" si="14"/>
        <v>1397214.2135605568</v>
      </c>
      <c r="EN148" s="780">
        <f t="shared" si="14"/>
        <v>66907.310000000012</v>
      </c>
      <c r="EO148" s="780">
        <f t="shared" si="14"/>
        <v>4306.4799999999987</v>
      </c>
      <c r="EP148" s="780">
        <f t="shared" si="14"/>
        <v>5495.4599999999982</v>
      </c>
      <c r="EQ148" s="780">
        <f t="shared" si="14"/>
        <v>0</v>
      </c>
      <c r="ER148" s="780">
        <f t="shared" si="14"/>
        <v>0</v>
      </c>
      <c r="ES148" s="780">
        <f t="shared" si="14"/>
        <v>1201.2199999999998</v>
      </c>
      <c r="ET148" s="780">
        <f t="shared" si="14"/>
        <v>317756.21227500006</v>
      </c>
      <c r="EU148" s="780">
        <f t="shared" si="14"/>
        <v>972.77</v>
      </c>
      <c r="EV148" s="780">
        <f t="shared" si="14"/>
        <v>0</v>
      </c>
      <c r="EW148" s="780">
        <f t="shared" si="14"/>
        <v>0</v>
      </c>
      <c r="EX148" s="780">
        <f t="shared" si="14"/>
        <v>0</v>
      </c>
      <c r="EY148" s="780">
        <f t="shared" si="14"/>
        <v>0</v>
      </c>
      <c r="EZ148" s="780">
        <f t="shared" si="14"/>
        <v>4268.63</v>
      </c>
      <c r="FA148" s="780">
        <f t="shared" si="14"/>
        <v>1508.0299999999995</v>
      </c>
      <c r="FB148" s="780">
        <f t="shared" si="14"/>
        <v>987.47</v>
      </c>
      <c r="FC148" s="780">
        <f t="shared" si="14"/>
        <v>289658.49206000019</v>
      </c>
      <c r="FD148" s="780">
        <f t="shared" si="14"/>
        <v>5</v>
      </c>
      <c r="FE148" s="780">
        <f t="shared" si="14"/>
        <v>75801.149999999965</v>
      </c>
      <c r="FF148" s="780">
        <f t="shared" si="14"/>
        <v>0</v>
      </c>
      <c r="FG148" s="780">
        <f t="shared" si="14"/>
        <v>1208.3333333333333</v>
      </c>
      <c r="FH148" s="780">
        <f t="shared" si="14"/>
        <v>2855</v>
      </c>
      <c r="FI148" s="780">
        <f t="shared" si="14"/>
        <v>0</v>
      </c>
      <c r="FJ148" s="780">
        <f t="shared" si="14"/>
        <v>0</v>
      </c>
      <c r="FK148" s="780">
        <f t="shared" si="14"/>
        <v>0</v>
      </c>
      <c r="FL148" s="780">
        <f t="shared" si="14"/>
        <v>446279.98357684654</v>
      </c>
      <c r="FM148" s="780">
        <f t="shared" si="14"/>
        <v>0</v>
      </c>
      <c r="FN148" s="780">
        <f t="shared" si="14"/>
        <v>324</v>
      </c>
      <c r="FO148" s="780">
        <f t="shared" si="14"/>
        <v>144</v>
      </c>
      <c r="FP148" s="780">
        <f t="shared" si="14"/>
        <v>0</v>
      </c>
      <c r="FQ148" s="780">
        <f t="shared" ref="FQ148:FR148" si="15">SUM(FQ79:FQ147)</f>
        <v>1219679.5699999996</v>
      </c>
      <c r="FR148" s="780">
        <f t="shared" si="15"/>
        <v>177534.65999999997</v>
      </c>
      <c r="FT148" s="780">
        <f>SUM(FT79:FT147)</f>
        <v>28725.016701724042</v>
      </c>
      <c r="FU148" s="780">
        <f t="shared" ref="FU148:FY148" si="16">SUM(FU79:FU147)</f>
        <v>251234.56899999999</v>
      </c>
      <c r="FV148" s="780">
        <f t="shared" si="16"/>
        <v>174376.62000000002</v>
      </c>
      <c r="FW148" s="780">
        <f t="shared" si="16"/>
        <v>0</v>
      </c>
      <c r="FX148" s="780">
        <f>SUM(FX79:FX147)</f>
        <v>60829.324999999975</v>
      </c>
      <c r="FY148" s="780">
        <f t="shared" si="16"/>
        <v>0</v>
      </c>
      <c r="GE148" s="2015"/>
    </row>
    <row r="149" spans="1:187">
      <c r="GE149" s="2015"/>
    </row>
    <row r="150" spans="1:187" ht="14.45" customHeight="1">
      <c r="B150" s="499" t="s">
        <v>302</v>
      </c>
      <c r="C150" s="155"/>
      <c r="D150" s="155"/>
      <c r="E150" s="2061"/>
      <c r="F150" s="2061"/>
      <c r="G150" s="2061"/>
      <c r="H150" s="2061"/>
      <c r="I150" s="2061"/>
      <c r="J150" s="2061"/>
      <c r="K150" s="2061"/>
      <c r="L150" s="2061"/>
      <c r="M150" s="2061"/>
      <c r="N150" s="2061"/>
      <c r="O150" s="784"/>
      <c r="P150" s="2059" t="s">
        <v>303</v>
      </c>
      <c r="Q150" s="2067"/>
      <c r="R150" s="2067"/>
      <c r="S150" s="2067"/>
      <c r="T150" s="2067"/>
      <c r="U150" s="2060"/>
      <c r="V150" s="2059" t="s">
        <v>304</v>
      </c>
      <c r="W150" s="2060"/>
      <c r="X150" s="2061" t="s">
        <v>305</v>
      </c>
      <c r="Y150" s="2061"/>
      <c r="Z150" s="2061" t="s">
        <v>306</v>
      </c>
      <c r="AA150" s="2061"/>
      <c r="AB150" s="2061" t="s">
        <v>307</v>
      </c>
      <c r="AC150" s="2061"/>
      <c r="AD150" s="2061"/>
      <c r="AE150" s="2061" t="s">
        <v>308</v>
      </c>
      <c r="AF150" s="2061"/>
      <c r="AG150" s="2061"/>
      <c r="AH150" s="784"/>
      <c r="AI150" s="2061" t="s">
        <v>309</v>
      </c>
      <c r="AJ150" s="2061"/>
      <c r="AK150" s="2061" t="s">
        <v>310</v>
      </c>
      <c r="AL150" s="2061"/>
      <c r="AM150" s="2061"/>
      <c r="AN150" s="2061"/>
      <c r="AO150" s="2061"/>
      <c r="AP150" s="2061"/>
      <c r="AQ150" s="2061"/>
      <c r="AR150" s="2061"/>
      <c r="AS150" s="2061" t="s">
        <v>311</v>
      </c>
      <c r="AT150" s="2061"/>
      <c r="AU150" s="2061"/>
      <c r="AV150" s="2061"/>
      <c r="AW150" s="2061"/>
      <c r="AX150" s="2061"/>
      <c r="AY150" s="2061"/>
      <c r="AZ150" s="2061"/>
      <c r="BA150" s="2061"/>
      <c r="BB150" s="2061"/>
      <c r="BC150" s="2061"/>
      <c r="BD150" s="2061"/>
      <c r="BE150" s="2061"/>
      <c r="BF150" s="2061"/>
      <c r="BG150" s="2062" t="s">
        <v>312</v>
      </c>
      <c r="BH150" s="2062"/>
      <c r="BI150" s="2062"/>
      <c r="BJ150" s="2062"/>
      <c r="BK150" s="2063" t="s">
        <v>313</v>
      </c>
      <c r="BL150" s="2063"/>
      <c r="BM150" s="2063"/>
      <c r="BN150" s="2063"/>
      <c r="BO150" s="2064" t="s">
        <v>314</v>
      </c>
      <c r="BP150" s="2064" t="s">
        <v>315</v>
      </c>
      <c r="BQ150" s="2061" t="s">
        <v>316</v>
      </c>
      <c r="BR150" s="2061"/>
      <c r="BS150" s="2061"/>
      <c r="BT150" s="2061"/>
      <c r="BU150" s="2061"/>
      <c r="BV150" s="2061"/>
      <c r="BW150" s="2061"/>
      <c r="BX150" s="2061"/>
      <c r="BY150" s="2061"/>
      <c r="BZ150" s="2061"/>
      <c r="CA150" s="2061"/>
      <c r="CB150" s="2061"/>
      <c r="CC150" s="2061"/>
      <c r="CD150" s="2061"/>
      <c r="CE150" s="2061"/>
      <c r="CF150" s="2061"/>
      <c r="CG150" s="2061"/>
      <c r="CH150" s="2061"/>
      <c r="CI150" s="2061"/>
      <c r="CJ150" s="2061"/>
      <c r="CK150" s="2061"/>
      <c r="CL150" s="2061"/>
      <c r="CM150" s="2061"/>
      <c r="CN150" s="2061"/>
      <c r="CO150" s="2061"/>
      <c r="CP150" s="2061"/>
      <c r="CQ150" s="2061"/>
      <c r="CR150" s="2061"/>
      <c r="CS150" s="2061"/>
      <c r="CT150" s="2061"/>
      <c r="CU150" s="2061"/>
      <c r="CV150" s="2061"/>
      <c r="CW150" s="2061"/>
      <c r="CX150" s="2061"/>
      <c r="CY150" s="2061"/>
      <c r="CZ150" s="2061"/>
      <c r="DA150" s="2061"/>
      <c r="DB150" s="2061"/>
      <c r="DC150" s="2061"/>
      <c r="DD150" s="2061"/>
      <c r="DE150" s="2061"/>
      <c r="DF150" s="2061"/>
      <c r="DG150" s="2061"/>
      <c r="DH150" s="2061"/>
      <c r="DI150" s="2061"/>
      <c r="DJ150" s="2061"/>
      <c r="DK150" s="2061"/>
      <c r="DL150" s="2061"/>
      <c r="DM150" s="2061"/>
      <c r="DN150" s="2061"/>
      <c r="DO150" s="2061"/>
      <c r="DP150" s="2061"/>
      <c r="DQ150" s="2061"/>
      <c r="DR150" s="2061"/>
      <c r="DS150" s="2061"/>
      <c r="DT150" s="2061"/>
      <c r="DU150" s="2061"/>
      <c r="DV150" s="2061"/>
      <c r="DW150" s="2061"/>
      <c r="DX150" s="2061"/>
      <c r="DY150" s="2061"/>
      <c r="DZ150" s="2061"/>
      <c r="EA150" s="2061"/>
      <c r="EB150" s="2061"/>
      <c r="EC150" s="2061"/>
      <c r="ED150" s="2061"/>
      <c r="EE150" s="2061"/>
      <c r="EF150" s="2061"/>
      <c r="EG150" s="2061"/>
      <c r="EH150" s="2061"/>
      <c r="EI150" s="2061"/>
      <c r="EJ150" s="2061"/>
      <c r="EK150" s="2061"/>
      <c r="EL150" s="2065" t="s">
        <v>317</v>
      </c>
      <c r="EM150" s="2065" t="s">
        <v>318</v>
      </c>
      <c r="EN150" s="2061" t="s">
        <v>319</v>
      </c>
      <c r="EO150" s="2061"/>
      <c r="EP150" s="2061"/>
      <c r="EQ150" s="2061"/>
      <c r="ER150" s="2061"/>
      <c r="ES150" s="2061"/>
      <c r="ET150" s="2061"/>
      <c r="EU150" s="2061"/>
      <c r="EV150" s="2061"/>
      <c r="EW150" s="2061"/>
      <c r="EX150" s="2061"/>
      <c r="EY150" s="2061"/>
      <c r="EZ150" s="2061"/>
      <c r="FA150" s="2061"/>
      <c r="FB150" s="2061"/>
      <c r="FC150" s="2061"/>
      <c r="FD150" s="2061"/>
      <c r="FE150" s="2061"/>
      <c r="FF150" s="2061"/>
      <c r="FG150" s="2061"/>
      <c r="FH150" s="2061"/>
      <c r="FI150" s="2061"/>
      <c r="FJ150" s="2061"/>
      <c r="FK150" s="2061"/>
      <c r="FL150" s="2061"/>
      <c r="FM150" s="2061"/>
      <c r="FN150" s="2061"/>
      <c r="FO150" s="2061"/>
      <c r="FP150" s="2061"/>
      <c r="FQ150" s="2061"/>
      <c r="FR150" s="2065" t="s">
        <v>320</v>
      </c>
      <c r="FT150" s="2068"/>
      <c r="FU150" s="2068"/>
      <c r="FV150" s="2066"/>
      <c r="FW150" s="2066"/>
      <c r="FX150" s="2066" t="s">
        <v>321</v>
      </c>
      <c r="FY150" s="829"/>
      <c r="GE150" s="2015"/>
    </row>
    <row r="151" spans="1:187" ht="27.6" customHeight="1">
      <c r="B151" s="2066" t="s">
        <v>2</v>
      </c>
      <c r="C151" s="2053" t="s">
        <v>608</v>
      </c>
      <c r="D151" s="154" t="s">
        <v>322</v>
      </c>
      <c r="E151" s="154" t="s">
        <v>323</v>
      </c>
      <c r="F151" s="154" t="s">
        <v>4</v>
      </c>
      <c r="G151" s="154" t="s">
        <v>324</v>
      </c>
      <c r="H151" s="154" t="s">
        <v>6</v>
      </c>
      <c r="I151" s="154" t="s">
        <v>325</v>
      </c>
      <c r="J151" s="98" t="s">
        <v>326</v>
      </c>
      <c r="K151" s="97" t="s">
        <v>327</v>
      </c>
      <c r="L151" s="96" t="s">
        <v>328</v>
      </c>
      <c r="M151" s="96" t="s">
        <v>329</v>
      </c>
      <c r="N151" s="96" t="s">
        <v>330</v>
      </c>
      <c r="O151" s="95" t="s">
        <v>331</v>
      </c>
      <c r="P151" s="95" t="s">
        <v>332</v>
      </c>
      <c r="Q151" s="95" t="s">
        <v>330</v>
      </c>
      <c r="R151" s="2057" t="s">
        <v>333</v>
      </c>
      <c r="S151" s="2057" t="s">
        <v>334</v>
      </c>
      <c r="T151" s="154" t="s">
        <v>335</v>
      </c>
      <c r="U151" s="154" t="s">
        <v>5</v>
      </c>
      <c r="V151" s="2049" t="s">
        <v>336</v>
      </c>
      <c r="W151" s="2049" t="s">
        <v>337</v>
      </c>
      <c r="X151" s="2049" t="s">
        <v>229</v>
      </c>
      <c r="Y151" s="2049" t="s">
        <v>338</v>
      </c>
      <c r="Z151" s="154" t="s">
        <v>229</v>
      </c>
      <c r="AA151" s="154" t="s">
        <v>339</v>
      </c>
      <c r="AB151" s="2049" t="s">
        <v>340</v>
      </c>
      <c r="AC151" s="2049" t="s">
        <v>9</v>
      </c>
      <c r="AD151" s="2049" t="s">
        <v>341</v>
      </c>
      <c r="AE151" s="154" t="s">
        <v>342</v>
      </c>
      <c r="AF151" s="154" t="s">
        <v>343</v>
      </c>
      <c r="AG151" s="154" t="s">
        <v>344</v>
      </c>
      <c r="AH151" s="154" t="s">
        <v>345</v>
      </c>
      <c r="AI151" s="154" t="s">
        <v>346</v>
      </c>
      <c r="AJ151" s="154" t="s">
        <v>347</v>
      </c>
      <c r="AK151" s="154" t="s">
        <v>348</v>
      </c>
      <c r="AL151" s="154" t="s">
        <v>349</v>
      </c>
      <c r="AM151" s="154" t="s">
        <v>350</v>
      </c>
      <c r="AN151" s="154" t="s">
        <v>351</v>
      </c>
      <c r="AO151" s="154" t="s">
        <v>352</v>
      </c>
      <c r="AP151" s="154" t="s">
        <v>590</v>
      </c>
      <c r="AQ151" s="154" t="s">
        <v>353</v>
      </c>
      <c r="AR151" s="154" t="s">
        <v>354</v>
      </c>
      <c r="AS151" s="154" t="s">
        <v>355</v>
      </c>
      <c r="AT151" s="154" t="s">
        <v>356</v>
      </c>
      <c r="AU151" s="154" t="s">
        <v>357</v>
      </c>
      <c r="AV151" s="154" t="s">
        <v>358</v>
      </c>
      <c r="AW151" s="154" t="s">
        <v>359</v>
      </c>
      <c r="AX151" s="154" t="s">
        <v>360</v>
      </c>
      <c r="AY151" s="154" t="s">
        <v>361</v>
      </c>
      <c r="AZ151" s="154" t="s">
        <v>362</v>
      </c>
      <c r="BA151" s="154" t="s">
        <v>363</v>
      </c>
      <c r="BB151" s="154" t="s">
        <v>364</v>
      </c>
      <c r="BC151" s="154" t="s">
        <v>365</v>
      </c>
      <c r="BD151" s="154" t="s">
        <v>366</v>
      </c>
      <c r="BE151" s="154" t="s">
        <v>367</v>
      </c>
      <c r="BF151" s="154"/>
      <c r="BG151" s="2046">
        <v>0.25</v>
      </c>
      <c r="BH151" s="2046">
        <v>0.35</v>
      </c>
      <c r="BI151" s="2046" t="s">
        <v>368</v>
      </c>
      <c r="BJ151" s="2046" t="s">
        <v>369</v>
      </c>
      <c r="BK151" s="2040">
        <v>0.25</v>
      </c>
      <c r="BL151" s="2040">
        <v>0.35</v>
      </c>
      <c r="BM151" s="2040" t="s">
        <v>368</v>
      </c>
      <c r="BN151" s="2040" t="s">
        <v>369</v>
      </c>
      <c r="BO151" s="2055"/>
      <c r="BP151" s="2055"/>
      <c r="BQ151" s="2042" t="s">
        <v>370</v>
      </c>
      <c r="BR151" s="2042"/>
      <c r="BS151" s="2042"/>
      <c r="BT151" s="2042"/>
      <c r="BU151" s="2042"/>
      <c r="BV151" s="2042"/>
      <c r="BW151" s="2042"/>
      <c r="BX151" s="2042"/>
      <c r="BY151" s="2042"/>
      <c r="BZ151" s="2042"/>
      <c r="CA151" s="2042"/>
      <c r="CB151" s="2042"/>
      <c r="CC151" s="2042"/>
      <c r="CD151" s="2042"/>
      <c r="CE151" s="2042"/>
      <c r="CF151" s="2042"/>
      <c r="CG151" s="2042"/>
      <c r="CH151" s="2042"/>
      <c r="CI151" s="2042"/>
      <c r="CJ151" s="2042"/>
      <c r="CK151" s="2042"/>
      <c r="CL151" s="2042"/>
      <c r="CM151" s="2042"/>
      <c r="CN151" s="2042"/>
      <c r="CO151" s="2042"/>
      <c r="CP151" s="2042"/>
      <c r="CQ151" s="2042"/>
      <c r="CR151" s="2042"/>
      <c r="CS151" s="2042"/>
      <c r="CT151" s="2042"/>
      <c r="CU151" s="2042"/>
      <c r="CV151" s="2043" t="s">
        <v>371</v>
      </c>
      <c r="CW151" s="2043"/>
      <c r="CX151" s="2043"/>
      <c r="CY151" s="2043"/>
      <c r="CZ151" s="2043"/>
      <c r="DA151" s="2043"/>
      <c r="DB151" s="2043"/>
      <c r="DC151" s="2043"/>
      <c r="DD151" s="2043"/>
      <c r="DE151" s="2043"/>
      <c r="DF151" s="2043"/>
      <c r="DG151" s="2043"/>
      <c r="DH151" s="2043"/>
      <c r="DI151" s="2043"/>
      <c r="DJ151" s="2043"/>
      <c r="DK151" s="2043"/>
      <c r="DL151" s="2043"/>
      <c r="DM151" s="2043"/>
      <c r="DN151" s="2043"/>
      <c r="DO151" s="2043"/>
      <c r="DP151" s="2044" t="s">
        <v>372</v>
      </c>
      <c r="DQ151" s="2044"/>
      <c r="DR151" s="2044"/>
      <c r="DS151" s="2044"/>
      <c r="DT151" s="2044"/>
      <c r="DU151" s="2044"/>
      <c r="DV151" s="2044"/>
      <c r="DW151" s="2044"/>
      <c r="DX151" s="2044"/>
      <c r="DY151" s="2044"/>
      <c r="DZ151" s="2044"/>
      <c r="EA151" s="2044"/>
      <c r="EB151" s="2045" t="s">
        <v>373</v>
      </c>
      <c r="EC151" s="2045"/>
      <c r="ED151" s="2045"/>
      <c r="EE151" s="2045"/>
      <c r="EF151" s="2045"/>
      <c r="EG151" s="2045"/>
      <c r="EH151" s="2045"/>
      <c r="EI151" s="2045"/>
      <c r="EJ151" s="2045"/>
      <c r="EK151" s="2045"/>
      <c r="EL151" s="2051"/>
      <c r="EM151" s="2051"/>
      <c r="EN151" s="154" t="s">
        <v>374</v>
      </c>
      <c r="EO151" s="154"/>
      <c r="EP151" s="154"/>
      <c r="EQ151" s="154"/>
      <c r="ER151" s="154"/>
      <c r="ES151" s="154"/>
      <c r="ET151" s="99" t="s">
        <v>375</v>
      </c>
      <c r="EU151" s="2043" t="s">
        <v>376</v>
      </c>
      <c r="EV151" s="2043"/>
      <c r="EW151" s="2043"/>
      <c r="EX151" s="2043"/>
      <c r="EY151" s="154" t="s">
        <v>377</v>
      </c>
      <c r="EZ151" s="154"/>
      <c r="FA151" s="154"/>
      <c r="FB151" s="154"/>
      <c r="FC151" s="154"/>
      <c r="FD151" s="154"/>
      <c r="FE151" s="154"/>
      <c r="FF151" s="154"/>
      <c r="FG151" s="154"/>
      <c r="FH151" s="154"/>
      <c r="FI151" s="154"/>
      <c r="FJ151" s="154"/>
      <c r="FK151" s="154"/>
      <c r="FL151" s="154"/>
      <c r="FM151" s="154"/>
      <c r="FN151" s="154"/>
      <c r="FO151" s="154"/>
      <c r="FP151" s="154"/>
      <c r="FQ151" s="154" t="s">
        <v>378</v>
      </c>
      <c r="FR151" s="2051"/>
      <c r="FT151" s="2066" t="s">
        <v>21</v>
      </c>
      <c r="FU151" s="2066" t="s">
        <v>231</v>
      </c>
      <c r="FV151" s="2066"/>
      <c r="FW151" s="2066"/>
      <c r="FX151" s="2066"/>
      <c r="FY151" s="2069" t="s">
        <v>968</v>
      </c>
      <c r="GE151" s="2015"/>
    </row>
    <row r="152" spans="1:187" ht="76.5">
      <c r="B152" s="2066"/>
      <c r="C152" s="2054"/>
      <c r="D152" s="93"/>
      <c r="E152" s="93"/>
      <c r="F152" s="93"/>
      <c r="G152" s="93"/>
      <c r="H152" s="93"/>
      <c r="I152" s="93"/>
      <c r="J152" s="98" t="s">
        <v>326</v>
      </c>
      <c r="K152" s="97" t="s">
        <v>327</v>
      </c>
      <c r="L152" s="96" t="s">
        <v>328</v>
      </c>
      <c r="M152" s="96" t="s">
        <v>329</v>
      </c>
      <c r="N152" s="96" t="s">
        <v>330</v>
      </c>
      <c r="O152" s="95" t="s">
        <v>331</v>
      </c>
      <c r="P152" s="95" t="s">
        <v>332</v>
      </c>
      <c r="Q152" s="95" t="s">
        <v>330</v>
      </c>
      <c r="R152" s="2058"/>
      <c r="S152" s="2058"/>
      <c r="T152" s="93"/>
      <c r="U152" s="93"/>
      <c r="V152" s="2050"/>
      <c r="W152" s="2050"/>
      <c r="X152" s="2050"/>
      <c r="Y152" s="2050"/>
      <c r="Z152" s="93"/>
      <c r="AA152" s="93"/>
      <c r="AB152" s="2050"/>
      <c r="AC152" s="2050"/>
      <c r="AD152" s="2050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2041"/>
      <c r="BL152" s="2041"/>
      <c r="BM152" s="2041"/>
      <c r="BN152" s="2041"/>
      <c r="BO152" s="2056"/>
      <c r="BP152" s="2056"/>
      <c r="BQ152" s="93" t="s">
        <v>379</v>
      </c>
      <c r="BR152" s="92" t="s">
        <v>380</v>
      </c>
      <c r="BS152" s="92" t="s">
        <v>356</v>
      </c>
      <c r="BT152" s="92" t="s">
        <v>381</v>
      </c>
      <c r="BU152" s="92" t="s">
        <v>358</v>
      </c>
      <c r="BV152" s="92" t="s">
        <v>359</v>
      </c>
      <c r="BW152" s="92" t="s">
        <v>360</v>
      </c>
      <c r="BX152" s="92" t="s">
        <v>382</v>
      </c>
      <c r="BY152" s="92" t="s">
        <v>383</v>
      </c>
      <c r="BZ152" s="92" t="s">
        <v>384</v>
      </c>
      <c r="CA152" s="92" t="s">
        <v>362</v>
      </c>
      <c r="CB152" s="92" t="s">
        <v>385</v>
      </c>
      <c r="CC152" s="92" t="s">
        <v>386</v>
      </c>
      <c r="CD152" s="92" t="s">
        <v>387</v>
      </c>
      <c r="CE152" s="119" t="s">
        <v>388</v>
      </c>
      <c r="CF152" s="92" t="s">
        <v>389</v>
      </c>
      <c r="CG152" s="92" t="s">
        <v>390</v>
      </c>
      <c r="CH152" s="92" t="s">
        <v>591</v>
      </c>
      <c r="CI152" s="92" t="s">
        <v>391</v>
      </c>
      <c r="CJ152" s="92"/>
      <c r="CK152" s="92" t="s">
        <v>392</v>
      </c>
      <c r="CL152" s="92" t="s">
        <v>393</v>
      </c>
      <c r="CM152" s="101" t="s">
        <v>601</v>
      </c>
      <c r="CN152" s="92" t="s">
        <v>394</v>
      </c>
      <c r="CO152" s="92" t="s">
        <v>313</v>
      </c>
      <c r="CP152" s="92" t="s">
        <v>391</v>
      </c>
      <c r="CQ152" s="786" t="s">
        <v>606</v>
      </c>
      <c r="CR152" s="92"/>
      <c r="CS152" s="92"/>
      <c r="CT152" s="92"/>
      <c r="CU152" s="92"/>
      <c r="CV152" s="92" t="s">
        <v>395</v>
      </c>
      <c r="CW152" s="92" t="s">
        <v>396</v>
      </c>
      <c r="CX152" s="92" t="s">
        <v>397</v>
      </c>
      <c r="CY152" s="92" t="s">
        <v>398</v>
      </c>
      <c r="CZ152" s="92" t="s">
        <v>399</v>
      </c>
      <c r="DA152" s="92" t="s">
        <v>400</v>
      </c>
      <c r="DB152" s="92" t="s">
        <v>401</v>
      </c>
      <c r="DC152" s="92" t="s">
        <v>614</v>
      </c>
      <c r="DD152" s="92" t="s">
        <v>402</v>
      </c>
      <c r="DE152" s="92" t="s">
        <v>403</v>
      </c>
      <c r="DF152" s="119" t="s">
        <v>404</v>
      </c>
      <c r="DG152" s="119" t="s">
        <v>405</v>
      </c>
      <c r="DH152" s="92" t="s">
        <v>406</v>
      </c>
      <c r="DI152" s="92" t="s">
        <v>407</v>
      </c>
      <c r="DJ152" s="119" t="s">
        <v>408</v>
      </c>
      <c r="DK152" s="119" t="s">
        <v>637</v>
      </c>
      <c r="DL152" s="92" t="s">
        <v>409</v>
      </c>
      <c r="DM152" s="92" t="s">
        <v>410</v>
      </c>
      <c r="DN152" s="92" t="s">
        <v>411</v>
      </c>
      <c r="DO152" s="786" t="s">
        <v>412</v>
      </c>
      <c r="DP152" s="92" t="s">
        <v>413</v>
      </c>
      <c r="DQ152" s="92" t="s">
        <v>414</v>
      </c>
      <c r="DR152" s="92" t="s">
        <v>415</v>
      </c>
      <c r="DS152" s="92" t="s">
        <v>416</v>
      </c>
      <c r="DT152" s="92" t="s">
        <v>417</v>
      </c>
      <c r="DU152" s="92" t="s">
        <v>306</v>
      </c>
      <c r="DV152" s="92" t="s">
        <v>418</v>
      </c>
      <c r="DW152" s="92" t="s">
        <v>419</v>
      </c>
      <c r="DX152" s="92" t="s">
        <v>592</v>
      </c>
      <c r="DY152" s="92" t="s">
        <v>420</v>
      </c>
      <c r="DZ152" s="92"/>
      <c r="EA152" s="92"/>
      <c r="EB152" s="94" t="s">
        <v>421</v>
      </c>
      <c r="EC152" s="94" t="s">
        <v>422</v>
      </c>
      <c r="ED152" s="94" t="s">
        <v>423</v>
      </c>
      <c r="EE152" s="94" t="s">
        <v>424</v>
      </c>
      <c r="EF152" s="94" t="s">
        <v>425</v>
      </c>
      <c r="EG152" s="94" t="s">
        <v>426</v>
      </c>
      <c r="EH152" s="94" t="s">
        <v>427</v>
      </c>
      <c r="EI152" s="94" t="s">
        <v>428</v>
      </c>
      <c r="EJ152" s="94" t="s">
        <v>429</v>
      </c>
      <c r="EK152" s="94" t="s">
        <v>430</v>
      </c>
      <c r="EL152" s="2052"/>
      <c r="EM152" s="2052"/>
      <c r="EN152" s="93" t="s">
        <v>431</v>
      </c>
      <c r="EO152" s="93" t="s">
        <v>432</v>
      </c>
      <c r="EP152" s="93" t="s">
        <v>433</v>
      </c>
      <c r="EQ152" s="93" t="s">
        <v>434</v>
      </c>
      <c r="ER152" s="93" t="s">
        <v>435</v>
      </c>
      <c r="ES152" s="93" t="s">
        <v>436</v>
      </c>
      <c r="ET152" s="93" t="s">
        <v>437</v>
      </c>
      <c r="EU152" s="92" t="s">
        <v>438</v>
      </c>
      <c r="EV152" s="92" t="s">
        <v>363</v>
      </c>
      <c r="EW152" s="92" t="s">
        <v>439</v>
      </c>
      <c r="EX152" s="93"/>
      <c r="EY152" s="786" t="s">
        <v>924</v>
      </c>
      <c r="EZ152" s="92" t="s">
        <v>440</v>
      </c>
      <c r="FA152" s="92" t="s">
        <v>441</v>
      </c>
      <c r="FB152" s="92" t="s">
        <v>442</v>
      </c>
      <c r="FC152" s="92" t="s">
        <v>443</v>
      </c>
      <c r="FD152" s="92" t="s">
        <v>444</v>
      </c>
      <c r="FE152" s="786" t="s">
        <v>918</v>
      </c>
      <c r="FF152" s="92" t="s">
        <v>416</v>
      </c>
      <c r="FG152" s="786" t="s">
        <v>592</v>
      </c>
      <c r="FH152" s="92" t="s">
        <v>18</v>
      </c>
      <c r="FI152" s="786" t="s">
        <v>925</v>
      </c>
      <c r="FJ152" s="92" t="s">
        <v>446</v>
      </c>
      <c r="FK152" s="92" t="s">
        <v>447</v>
      </c>
      <c r="FL152" s="786" t="s">
        <v>926</v>
      </c>
      <c r="FM152" s="119" t="s">
        <v>637</v>
      </c>
      <c r="FN152" s="92" t="s">
        <v>449</v>
      </c>
      <c r="FO152" s="92" t="s">
        <v>450</v>
      </c>
      <c r="FP152" s="119" t="s">
        <v>638</v>
      </c>
      <c r="FQ152" s="93"/>
      <c r="FR152" s="2052"/>
      <c r="FT152" s="2066"/>
      <c r="FU152" s="2066"/>
      <c r="FV152" s="785"/>
      <c r="FW152" s="785"/>
      <c r="FX152" s="2066"/>
      <c r="FY152" s="2069"/>
      <c r="GE152" s="2015"/>
    </row>
    <row r="153" spans="1:187">
      <c r="B153" s="787">
        <v>1</v>
      </c>
      <c r="C153" s="788" t="s">
        <v>603</v>
      </c>
      <c r="D153" s="116" t="s">
        <v>3</v>
      </c>
      <c r="E153" s="108" t="s">
        <v>102</v>
      </c>
      <c r="F153" s="109" t="s">
        <v>452</v>
      </c>
      <c r="G153" s="102">
        <v>32348</v>
      </c>
      <c r="H153" s="109" t="s">
        <v>453</v>
      </c>
      <c r="I153" s="109" t="s">
        <v>454</v>
      </c>
      <c r="J153" s="103" t="s">
        <v>455</v>
      </c>
      <c r="K153" s="104" t="s">
        <v>456</v>
      </c>
      <c r="L153" s="104">
        <v>100002</v>
      </c>
      <c r="M153" s="283" t="s">
        <v>457</v>
      </c>
      <c r="N153" s="299">
        <v>1</v>
      </c>
      <c r="O153" s="275" t="s">
        <v>458</v>
      </c>
      <c r="P153" s="275" t="s">
        <v>459</v>
      </c>
      <c r="Q153" s="300">
        <v>1</v>
      </c>
      <c r="R153" s="275" t="s">
        <v>460</v>
      </c>
      <c r="S153" s="301" t="s">
        <v>453</v>
      </c>
      <c r="T153" s="275" t="s">
        <v>461</v>
      </c>
      <c r="U153" s="275" t="s">
        <v>255</v>
      </c>
      <c r="V153" s="302" t="s">
        <v>462</v>
      </c>
      <c r="W153" s="302" t="s">
        <v>463</v>
      </c>
      <c r="X153" s="269" t="s">
        <v>32</v>
      </c>
      <c r="Y153" s="270">
        <v>19307189164080</v>
      </c>
      <c r="Z153" s="283"/>
      <c r="AA153" s="283"/>
      <c r="AB153" s="303">
        <v>42948</v>
      </c>
      <c r="AC153" s="304"/>
      <c r="AD153" s="305"/>
      <c r="AE153" s="274" t="s">
        <v>464</v>
      </c>
      <c r="AF153" s="275" t="s">
        <v>465</v>
      </c>
      <c r="AG153" s="276"/>
      <c r="AH153" s="277"/>
      <c r="AI153" s="277"/>
      <c r="AJ153" s="277"/>
      <c r="AK153" s="278"/>
      <c r="AL153" s="276">
        <v>380</v>
      </c>
      <c r="AM153" s="278"/>
      <c r="AN153" s="278"/>
      <c r="AO153" s="306" t="s">
        <v>466</v>
      </c>
      <c r="AP153" s="278" t="s">
        <v>594</v>
      </c>
      <c r="AQ153" s="307" t="s">
        <v>467</v>
      </c>
      <c r="AR153" s="308">
        <v>9540</v>
      </c>
      <c r="AS153" s="283">
        <v>30</v>
      </c>
      <c r="AT153" s="284"/>
      <c r="AU153" s="284">
        <v>0</v>
      </c>
      <c r="AV153" s="283"/>
      <c r="AW153" s="283"/>
      <c r="AX153" s="283"/>
      <c r="AY153" s="283"/>
      <c r="AZ153" s="283"/>
      <c r="BA153" s="285"/>
      <c r="BB153" s="284"/>
      <c r="BC153" s="284"/>
      <c r="BD153" s="284"/>
      <c r="BE153" s="284"/>
      <c r="BF153" s="285"/>
      <c r="BG153" s="284"/>
      <c r="BH153" s="284"/>
      <c r="BI153" s="276"/>
      <c r="BJ153" s="284"/>
      <c r="BK153" s="286"/>
      <c r="BL153" s="286"/>
      <c r="BM153" s="276">
        <v>0</v>
      </c>
      <c r="BN153" s="286"/>
      <c r="BO153" s="276">
        <v>0</v>
      </c>
      <c r="BP153" s="789">
        <v>240</v>
      </c>
      <c r="BQ153" s="286">
        <v>9540</v>
      </c>
      <c r="BR153" s="286">
        <v>0</v>
      </c>
      <c r="BS153" s="286">
        <v>0</v>
      </c>
      <c r="BT153" s="289">
        <v>0</v>
      </c>
      <c r="BU153" s="286">
        <v>0</v>
      </c>
      <c r="BV153" s="286">
        <v>0</v>
      </c>
      <c r="BW153" s="286">
        <v>0</v>
      </c>
      <c r="BX153" s="286">
        <v>380</v>
      </c>
      <c r="BY153" s="286">
        <v>0</v>
      </c>
      <c r="BZ153" s="286"/>
      <c r="CA153" s="286"/>
      <c r="CB153" s="286">
        <v>0</v>
      </c>
      <c r="CC153" s="286">
        <v>0</v>
      </c>
      <c r="CD153" s="286">
        <v>0</v>
      </c>
      <c r="CE153" s="286"/>
      <c r="CF153" s="286">
        <v>0</v>
      </c>
      <c r="CG153" s="286"/>
      <c r="CH153" s="286"/>
      <c r="CI153" s="286"/>
      <c r="CJ153" s="286"/>
      <c r="CK153" s="286"/>
      <c r="CL153" s="286"/>
      <c r="CM153" s="286"/>
      <c r="CN153" s="286"/>
      <c r="CO153" s="286">
        <v>0</v>
      </c>
      <c r="CP153" s="286"/>
      <c r="CQ153" s="286"/>
      <c r="CR153" s="286"/>
      <c r="CS153" s="286"/>
      <c r="CT153" s="286"/>
      <c r="CU153" s="286"/>
      <c r="CV153" s="286">
        <v>0</v>
      </c>
      <c r="CW153" s="286"/>
      <c r="CX153" s="286"/>
      <c r="CY153" s="286"/>
      <c r="CZ153" s="286"/>
      <c r="DA153" s="286"/>
      <c r="DB153" s="286"/>
      <c r="DC153" s="286"/>
      <c r="DD153" s="286"/>
      <c r="DE153" s="286"/>
      <c r="DF153" s="286"/>
      <c r="DG153" s="286"/>
      <c r="DH153" s="286"/>
      <c r="DI153" s="286"/>
      <c r="DJ153" s="286"/>
      <c r="DK153" s="286"/>
      <c r="DL153" s="286"/>
      <c r="DM153" s="286"/>
      <c r="DN153" s="286"/>
      <c r="DO153" s="286">
        <v>24752.659746770965</v>
      </c>
      <c r="DP153" s="286"/>
      <c r="DQ153" s="286"/>
      <c r="DR153" s="286"/>
      <c r="DS153" s="286"/>
      <c r="DT153" s="286"/>
      <c r="DU153" s="286"/>
      <c r="DV153" s="286"/>
      <c r="DW153" s="286"/>
      <c r="DX153" s="286"/>
      <c r="DY153" s="286"/>
      <c r="DZ153" s="790"/>
      <c r="EA153" s="278"/>
      <c r="EB153" s="286"/>
      <c r="EC153" s="286"/>
      <c r="ED153" s="286"/>
      <c r="EE153" s="286"/>
      <c r="EF153" s="286"/>
      <c r="EG153" s="286"/>
      <c r="EH153" s="286"/>
      <c r="EI153" s="286"/>
      <c r="EJ153" s="286"/>
      <c r="EK153" s="286"/>
      <c r="EL153" s="306">
        <v>9920</v>
      </c>
      <c r="EM153" s="306">
        <v>34672.659746770965</v>
      </c>
      <c r="EN153" s="291">
        <v>992</v>
      </c>
      <c r="EO153" s="291">
        <v>153.76</v>
      </c>
      <c r="EP153" s="291">
        <v>135.9</v>
      </c>
      <c r="EQ153" s="291">
        <v>0</v>
      </c>
      <c r="ER153" s="291">
        <v>0</v>
      </c>
      <c r="ES153" s="286">
        <v>0</v>
      </c>
      <c r="ET153" s="289">
        <v>1066.79</v>
      </c>
      <c r="EU153" s="286">
        <v>0</v>
      </c>
      <c r="EV153" s="286">
        <v>0</v>
      </c>
      <c r="EW153" s="286"/>
      <c r="EX153" s="286"/>
      <c r="EY153" s="286">
        <v>4207.9521569510644</v>
      </c>
      <c r="EZ153" s="292">
        <v>0</v>
      </c>
      <c r="FA153" s="278">
        <v>45.67</v>
      </c>
      <c r="FB153" s="278">
        <v>0</v>
      </c>
      <c r="FC153" s="292">
        <v>3968</v>
      </c>
      <c r="FD153" s="292"/>
      <c r="FE153" s="292"/>
      <c r="FF153" s="292"/>
      <c r="FG153" s="286">
        <v>0</v>
      </c>
      <c r="FH153" s="292">
        <v>1855</v>
      </c>
      <c r="FI153" s="286">
        <v>0</v>
      </c>
      <c r="FJ153" s="286"/>
      <c r="FK153" s="276"/>
      <c r="FL153" s="276">
        <v>20544.71</v>
      </c>
      <c r="FM153" s="286"/>
      <c r="FN153" s="286">
        <v>0</v>
      </c>
      <c r="FO153" s="286">
        <v>0</v>
      </c>
      <c r="FP153" s="286"/>
      <c r="FQ153" s="286">
        <v>32969.78</v>
      </c>
      <c r="FR153" s="791">
        <v>1702.88</v>
      </c>
      <c r="FT153" s="791"/>
      <c r="FU153" s="294">
        <v>1702.88</v>
      </c>
      <c r="FV153" s="367"/>
      <c r="FW153" s="367"/>
      <c r="FX153" s="278">
        <v>892.8</v>
      </c>
      <c r="FY153" s="830">
        <v>223.2</v>
      </c>
      <c r="GB153" s="2015">
        <f t="shared" ref="GB153:GB216" si="17">+EL153-BZ153-CA153-GC153</f>
        <v>0</v>
      </c>
      <c r="GC153" s="2015">
        <v>9920</v>
      </c>
      <c r="GE153" s="2015">
        <f t="shared" ref="GE153:GE216" si="18">+GC153+DF153+CX153+EH153</f>
        <v>9920</v>
      </c>
    </row>
    <row r="154" spans="1:187">
      <c r="B154" s="787">
        <v>2</v>
      </c>
      <c r="C154" s="788" t="s">
        <v>603</v>
      </c>
      <c r="D154" s="116" t="s">
        <v>3</v>
      </c>
      <c r="E154" s="108" t="s">
        <v>37</v>
      </c>
      <c r="F154" s="109" t="s">
        <v>468</v>
      </c>
      <c r="G154" s="102">
        <v>25197</v>
      </c>
      <c r="H154" s="109" t="s">
        <v>469</v>
      </c>
      <c r="I154" s="109" t="s">
        <v>456</v>
      </c>
      <c r="J154" s="103" t="s">
        <v>455</v>
      </c>
      <c r="K154" s="104" t="s">
        <v>456</v>
      </c>
      <c r="L154" s="104">
        <v>100001</v>
      </c>
      <c r="M154" s="283" t="s">
        <v>470</v>
      </c>
      <c r="N154" s="299">
        <v>1</v>
      </c>
      <c r="O154" s="275" t="s">
        <v>471</v>
      </c>
      <c r="P154" s="275" t="s">
        <v>472</v>
      </c>
      <c r="Q154" s="300">
        <v>1</v>
      </c>
      <c r="R154" s="275" t="s">
        <v>473</v>
      </c>
      <c r="S154" s="301" t="s">
        <v>474</v>
      </c>
      <c r="T154" s="275" t="s">
        <v>461</v>
      </c>
      <c r="U154" s="275" t="s">
        <v>235</v>
      </c>
      <c r="V154" s="302" t="s">
        <v>462</v>
      </c>
      <c r="W154" s="302"/>
      <c r="X154" s="269" t="s">
        <v>32</v>
      </c>
      <c r="Y154" s="270" t="s">
        <v>39</v>
      </c>
      <c r="Z154" s="283"/>
      <c r="AA154" s="283"/>
      <c r="AB154" s="303">
        <v>43003</v>
      </c>
      <c r="AC154" s="304"/>
      <c r="AD154" s="305"/>
      <c r="AE154" s="274" t="s">
        <v>464</v>
      </c>
      <c r="AF154" s="275" t="s">
        <v>475</v>
      </c>
      <c r="AG154" s="276"/>
      <c r="AH154" s="277"/>
      <c r="AI154" s="277"/>
      <c r="AJ154" s="277"/>
      <c r="AK154" s="278"/>
      <c r="AL154" s="276"/>
      <c r="AM154" s="278"/>
      <c r="AN154" s="278"/>
      <c r="AO154" s="306" t="s">
        <v>466</v>
      </c>
      <c r="AP154" s="278" t="s">
        <v>595</v>
      </c>
      <c r="AQ154" s="307" t="s">
        <v>467</v>
      </c>
      <c r="AR154" s="308">
        <v>12000</v>
      </c>
      <c r="AS154" s="283">
        <v>23</v>
      </c>
      <c r="AT154" s="284"/>
      <c r="AU154" s="284">
        <v>7</v>
      </c>
      <c r="AV154" s="283"/>
      <c r="AW154" s="283"/>
      <c r="AX154" s="283"/>
      <c r="AY154" s="283"/>
      <c r="AZ154" s="283"/>
      <c r="BA154" s="285"/>
      <c r="BB154" s="284"/>
      <c r="BC154" s="284"/>
      <c r="BD154" s="284"/>
      <c r="BE154" s="284"/>
      <c r="BF154" s="285"/>
      <c r="BG154" s="284"/>
      <c r="BH154" s="284"/>
      <c r="BI154" s="276"/>
      <c r="BJ154" s="284"/>
      <c r="BK154" s="286"/>
      <c r="BL154" s="286"/>
      <c r="BM154" s="276">
        <v>0</v>
      </c>
      <c r="BN154" s="286"/>
      <c r="BO154" s="276">
        <v>0</v>
      </c>
      <c r="BP154" s="789">
        <v>184</v>
      </c>
      <c r="BQ154" s="286">
        <v>9200</v>
      </c>
      <c r="BR154" s="286">
        <v>0</v>
      </c>
      <c r="BS154" s="286">
        <v>0</v>
      </c>
      <c r="BT154" s="289">
        <v>2800</v>
      </c>
      <c r="BU154" s="286">
        <v>0</v>
      </c>
      <c r="BV154" s="286">
        <v>0</v>
      </c>
      <c r="BW154" s="286">
        <v>0</v>
      </c>
      <c r="BX154" s="286"/>
      <c r="BY154" s="286">
        <v>0</v>
      </c>
      <c r="BZ154" s="286"/>
      <c r="CA154" s="286"/>
      <c r="CB154" s="286">
        <v>0</v>
      </c>
      <c r="CC154" s="286">
        <v>0</v>
      </c>
      <c r="CD154" s="286">
        <v>0</v>
      </c>
      <c r="CE154" s="286"/>
      <c r="CF154" s="286">
        <v>0</v>
      </c>
      <c r="CG154" s="286"/>
      <c r="CH154" s="286"/>
      <c r="CI154" s="286"/>
      <c r="CJ154" s="286"/>
      <c r="CK154" s="286"/>
      <c r="CL154" s="286"/>
      <c r="CM154" s="286"/>
      <c r="CN154" s="286"/>
      <c r="CO154" s="286">
        <v>0</v>
      </c>
      <c r="CP154" s="286"/>
      <c r="CQ154" s="286"/>
      <c r="CR154" s="286"/>
      <c r="CS154" s="286"/>
      <c r="CT154" s="286"/>
      <c r="CU154" s="286"/>
      <c r="CV154" s="286">
        <v>0</v>
      </c>
      <c r="CW154" s="286"/>
      <c r="CX154" s="286"/>
      <c r="CY154" s="286"/>
      <c r="CZ154" s="286"/>
      <c r="DA154" s="286"/>
      <c r="DB154" s="286"/>
      <c r="DC154" s="286"/>
      <c r="DD154" s="286"/>
      <c r="DE154" s="286"/>
      <c r="DF154" s="286"/>
      <c r="DG154" s="286"/>
      <c r="DH154" s="286"/>
      <c r="DI154" s="286"/>
      <c r="DJ154" s="286"/>
      <c r="DK154" s="286"/>
      <c r="DL154" s="286"/>
      <c r="DM154" s="286"/>
      <c r="DN154" s="286"/>
      <c r="DO154" s="286">
        <v>26751.161967399643</v>
      </c>
      <c r="DP154" s="286"/>
      <c r="DQ154" s="286"/>
      <c r="DR154" s="286"/>
      <c r="DS154" s="286"/>
      <c r="DT154" s="286"/>
      <c r="DU154" s="286"/>
      <c r="DV154" s="286"/>
      <c r="DW154" s="286"/>
      <c r="DX154" s="286"/>
      <c r="DY154" s="286"/>
      <c r="DZ154" s="790"/>
      <c r="EA154" s="278"/>
      <c r="EB154" s="286"/>
      <c r="EC154" s="286"/>
      <c r="ED154" s="286"/>
      <c r="EE154" s="286"/>
      <c r="EF154" s="286"/>
      <c r="EG154" s="286"/>
      <c r="EH154" s="286"/>
      <c r="EI154" s="286"/>
      <c r="EJ154" s="286"/>
      <c r="EK154" s="286"/>
      <c r="EL154" s="306">
        <v>12000</v>
      </c>
      <c r="EM154" s="306">
        <v>38751.161967399647</v>
      </c>
      <c r="EN154" s="291">
        <v>1200</v>
      </c>
      <c r="EO154" s="291">
        <v>186</v>
      </c>
      <c r="EP154" s="291">
        <v>164.4</v>
      </c>
      <c r="EQ154" s="291">
        <v>0</v>
      </c>
      <c r="ER154" s="291">
        <v>0</v>
      </c>
      <c r="ES154" s="286">
        <v>0</v>
      </c>
      <c r="ET154" s="289">
        <v>1471.16</v>
      </c>
      <c r="EU154" s="286">
        <v>0</v>
      </c>
      <c r="EV154" s="286">
        <v>0</v>
      </c>
      <c r="EW154" s="286"/>
      <c r="EX154" s="286"/>
      <c r="EY154" s="286">
        <v>4547.6975344579396</v>
      </c>
      <c r="EZ154" s="292">
        <v>99.59</v>
      </c>
      <c r="FA154" s="278">
        <v>141.03</v>
      </c>
      <c r="FB154" s="278">
        <v>62.8</v>
      </c>
      <c r="FC154" s="292">
        <v>4800</v>
      </c>
      <c r="FD154" s="292"/>
      <c r="FE154" s="292"/>
      <c r="FF154" s="292"/>
      <c r="FG154" s="286">
        <v>0</v>
      </c>
      <c r="FH154" s="292">
        <v>0</v>
      </c>
      <c r="FI154" s="286">
        <v>0</v>
      </c>
      <c r="FJ154" s="286"/>
      <c r="FK154" s="276"/>
      <c r="FL154" s="276">
        <v>22203.46</v>
      </c>
      <c r="FM154" s="286"/>
      <c r="FN154" s="286">
        <v>0</v>
      </c>
      <c r="FO154" s="286">
        <v>0</v>
      </c>
      <c r="FP154" s="286"/>
      <c r="FQ154" s="286">
        <v>34876.14</v>
      </c>
      <c r="FR154" s="791">
        <v>3875.02</v>
      </c>
      <c r="FT154" s="791"/>
      <c r="FU154" s="294">
        <v>3875.02</v>
      </c>
      <c r="FV154" s="367"/>
      <c r="FW154" s="367"/>
      <c r="FX154" s="278">
        <v>1080</v>
      </c>
      <c r="FY154" s="830">
        <v>270</v>
      </c>
      <c r="GB154" s="2015">
        <f t="shared" si="17"/>
        <v>0</v>
      </c>
      <c r="GC154" s="2015">
        <v>12000</v>
      </c>
      <c r="GE154" s="2015">
        <f t="shared" si="18"/>
        <v>12000</v>
      </c>
    </row>
    <row r="155" spans="1:187">
      <c r="B155" s="787">
        <v>3</v>
      </c>
      <c r="C155" s="788" t="s">
        <v>603</v>
      </c>
      <c r="D155" s="116" t="s">
        <v>3</v>
      </c>
      <c r="E155" s="108" t="s">
        <v>114</v>
      </c>
      <c r="F155" s="109" t="s">
        <v>115</v>
      </c>
      <c r="G155" s="102">
        <v>33606</v>
      </c>
      <c r="H155" s="109" t="s">
        <v>476</v>
      </c>
      <c r="I155" s="109" t="s">
        <v>456</v>
      </c>
      <c r="J155" s="103" t="s">
        <v>455</v>
      </c>
      <c r="K155" s="104" t="s">
        <v>456</v>
      </c>
      <c r="L155" s="104">
        <v>100001</v>
      </c>
      <c r="M155" s="283" t="s">
        <v>470</v>
      </c>
      <c r="N155" s="299">
        <v>1</v>
      </c>
      <c r="O155" s="275" t="s">
        <v>477</v>
      </c>
      <c r="P155" s="275" t="s">
        <v>478</v>
      </c>
      <c r="Q155" s="300">
        <v>1</v>
      </c>
      <c r="R155" s="275" t="s">
        <v>479</v>
      </c>
      <c r="S155" s="301" t="s">
        <v>480</v>
      </c>
      <c r="T155" s="275" t="s">
        <v>461</v>
      </c>
      <c r="U155" s="275" t="s">
        <v>624</v>
      </c>
      <c r="V155" s="302" t="s">
        <v>462</v>
      </c>
      <c r="W155" s="302"/>
      <c r="X155" s="269" t="s">
        <v>25</v>
      </c>
      <c r="Y155" s="270" t="s">
        <v>116</v>
      </c>
      <c r="Z155" s="283"/>
      <c r="AA155" s="283"/>
      <c r="AB155" s="303">
        <v>43374</v>
      </c>
      <c r="AC155" s="304"/>
      <c r="AD155" s="305"/>
      <c r="AE155" s="274" t="s">
        <v>481</v>
      </c>
      <c r="AF155" s="275" t="s">
        <v>482</v>
      </c>
      <c r="AG155" s="276"/>
      <c r="AH155" s="277"/>
      <c r="AI155" s="277"/>
      <c r="AJ155" s="277"/>
      <c r="AK155" s="278"/>
      <c r="AL155" s="276"/>
      <c r="AM155" s="278"/>
      <c r="AN155" s="278"/>
      <c r="AO155" s="306" t="s">
        <v>466</v>
      </c>
      <c r="AP155" s="278" t="s">
        <v>595</v>
      </c>
      <c r="AQ155" s="307" t="s">
        <v>467</v>
      </c>
      <c r="AR155" s="308">
        <v>3200</v>
      </c>
      <c r="AS155" s="283">
        <v>29</v>
      </c>
      <c r="AT155" s="284"/>
      <c r="AU155" s="284">
        <v>1</v>
      </c>
      <c r="AV155" s="283"/>
      <c r="AW155" s="283"/>
      <c r="AX155" s="283"/>
      <c r="AY155" s="283"/>
      <c r="AZ155" s="283"/>
      <c r="BA155" s="285"/>
      <c r="BB155" s="284"/>
      <c r="BC155" s="284"/>
      <c r="BD155" s="284"/>
      <c r="BE155" s="284"/>
      <c r="BF155" s="285"/>
      <c r="BG155" s="284"/>
      <c r="BH155" s="284"/>
      <c r="BI155" s="276"/>
      <c r="BJ155" s="284"/>
      <c r="BK155" s="286"/>
      <c r="BL155" s="286"/>
      <c r="BM155" s="276">
        <v>0</v>
      </c>
      <c r="BN155" s="286"/>
      <c r="BO155" s="276">
        <v>0</v>
      </c>
      <c r="BP155" s="789">
        <v>232</v>
      </c>
      <c r="BQ155" s="286">
        <v>3093.3333333333335</v>
      </c>
      <c r="BR155" s="286">
        <v>0</v>
      </c>
      <c r="BS155" s="286">
        <v>0</v>
      </c>
      <c r="BT155" s="289">
        <v>106.67</v>
      </c>
      <c r="BU155" s="286">
        <v>0</v>
      </c>
      <c r="BV155" s="286">
        <v>0</v>
      </c>
      <c r="BW155" s="286">
        <v>0</v>
      </c>
      <c r="BX155" s="286"/>
      <c r="BY155" s="286">
        <v>0</v>
      </c>
      <c r="BZ155" s="286"/>
      <c r="CA155" s="286"/>
      <c r="CB155" s="286">
        <v>0</v>
      </c>
      <c r="CC155" s="286">
        <v>0</v>
      </c>
      <c r="CD155" s="286">
        <v>0</v>
      </c>
      <c r="CE155" s="286"/>
      <c r="CF155" s="286">
        <v>0</v>
      </c>
      <c r="CG155" s="286"/>
      <c r="CH155" s="286"/>
      <c r="CI155" s="286"/>
      <c r="CJ155" s="286"/>
      <c r="CK155" s="286"/>
      <c r="CL155" s="286"/>
      <c r="CM155" s="286"/>
      <c r="CN155" s="286"/>
      <c r="CO155" s="286">
        <v>0</v>
      </c>
      <c r="CP155" s="286"/>
      <c r="CQ155" s="286"/>
      <c r="CR155" s="286"/>
      <c r="CS155" s="286"/>
      <c r="CT155" s="286"/>
      <c r="CU155" s="286"/>
      <c r="CV155" s="286">
        <v>0</v>
      </c>
      <c r="CW155" s="286"/>
      <c r="CX155" s="286"/>
      <c r="CY155" s="286"/>
      <c r="CZ155" s="286"/>
      <c r="DA155" s="286"/>
      <c r="DB155" s="286"/>
      <c r="DC155" s="286"/>
      <c r="DD155" s="286"/>
      <c r="DE155" s="286"/>
      <c r="DF155" s="286"/>
      <c r="DG155" s="286"/>
      <c r="DH155" s="286"/>
      <c r="DI155" s="286"/>
      <c r="DJ155" s="286"/>
      <c r="DK155" s="286"/>
      <c r="DL155" s="286"/>
      <c r="DM155" s="286"/>
      <c r="DN155" s="286"/>
      <c r="DO155" s="286">
        <v>14007.474581563336</v>
      </c>
      <c r="DP155" s="286"/>
      <c r="DQ155" s="286"/>
      <c r="DR155" s="286"/>
      <c r="DS155" s="286"/>
      <c r="DT155" s="286"/>
      <c r="DU155" s="286"/>
      <c r="DV155" s="286"/>
      <c r="DW155" s="286"/>
      <c r="DX155" s="286"/>
      <c r="DY155" s="286"/>
      <c r="DZ155" s="790"/>
      <c r="EA155" s="278"/>
      <c r="EB155" s="286"/>
      <c r="EC155" s="286"/>
      <c r="ED155" s="286"/>
      <c r="EE155" s="286"/>
      <c r="EF155" s="286"/>
      <c r="EG155" s="286"/>
      <c r="EH155" s="286"/>
      <c r="EI155" s="286"/>
      <c r="EJ155" s="286"/>
      <c r="EK155" s="286"/>
      <c r="EL155" s="306">
        <v>3200.0033333333336</v>
      </c>
      <c r="EM155" s="306">
        <v>17207.47791489667</v>
      </c>
      <c r="EN155" s="291">
        <v>320</v>
      </c>
      <c r="EO155" s="291">
        <v>0</v>
      </c>
      <c r="EP155" s="291">
        <v>43.84</v>
      </c>
      <c r="EQ155" s="291">
        <v>0</v>
      </c>
      <c r="ER155" s="291">
        <v>0</v>
      </c>
      <c r="ES155" s="286">
        <v>0</v>
      </c>
      <c r="ET155" s="289">
        <v>51.88</v>
      </c>
      <c r="EU155" s="286">
        <v>0</v>
      </c>
      <c r="EV155" s="286">
        <v>0</v>
      </c>
      <c r="EW155" s="286"/>
      <c r="EX155" s="286"/>
      <c r="EY155" s="286">
        <v>1120.5979665250668</v>
      </c>
      <c r="EZ155" s="292">
        <v>0</v>
      </c>
      <c r="FA155" s="278">
        <v>0</v>
      </c>
      <c r="FB155" s="278">
        <v>0</v>
      </c>
      <c r="FC155" s="292">
        <v>1280</v>
      </c>
      <c r="FD155" s="292"/>
      <c r="FE155" s="292"/>
      <c r="FF155" s="292"/>
      <c r="FG155" s="286">
        <v>0</v>
      </c>
      <c r="FH155" s="292">
        <v>0</v>
      </c>
      <c r="FI155" s="286">
        <v>0</v>
      </c>
      <c r="FJ155" s="286"/>
      <c r="FK155" s="276"/>
      <c r="FL155" s="276">
        <v>12886.88</v>
      </c>
      <c r="FM155" s="286"/>
      <c r="FN155" s="286">
        <v>0</v>
      </c>
      <c r="FO155" s="286">
        <v>0</v>
      </c>
      <c r="FP155" s="286"/>
      <c r="FQ155" s="286">
        <v>15703.2</v>
      </c>
      <c r="FR155" s="791">
        <v>1504.28</v>
      </c>
      <c r="FT155" s="791"/>
      <c r="FU155" s="294">
        <v>1504.28</v>
      </c>
      <c r="FV155" s="367"/>
      <c r="FW155" s="367"/>
      <c r="FX155" s="278">
        <v>288</v>
      </c>
      <c r="FY155" s="830">
        <v>72</v>
      </c>
      <c r="GB155" s="2015">
        <f t="shared" si="17"/>
        <v>3.3333333335576754E-3</v>
      </c>
      <c r="GC155" s="2015">
        <v>3200</v>
      </c>
      <c r="GE155" s="2015">
        <f t="shared" si="18"/>
        <v>3200</v>
      </c>
    </row>
    <row r="156" spans="1:187">
      <c r="B156" s="787">
        <v>4</v>
      </c>
      <c r="C156" s="788" t="s">
        <v>603</v>
      </c>
      <c r="D156" s="116" t="s">
        <v>3</v>
      </c>
      <c r="E156" s="108" t="s">
        <v>40</v>
      </c>
      <c r="F156" s="109" t="s">
        <v>483</v>
      </c>
      <c r="G156" s="102">
        <v>24997</v>
      </c>
      <c r="H156" s="109" t="s">
        <v>484</v>
      </c>
      <c r="I156" s="109" t="s">
        <v>454</v>
      </c>
      <c r="J156" s="103" t="s">
        <v>455</v>
      </c>
      <c r="K156" s="104" t="s">
        <v>456</v>
      </c>
      <c r="L156" s="104">
        <v>100002</v>
      </c>
      <c r="M156" s="283" t="s">
        <v>457</v>
      </c>
      <c r="N156" s="299">
        <v>1</v>
      </c>
      <c r="O156" s="275" t="s">
        <v>458</v>
      </c>
      <c r="P156" s="275" t="s">
        <v>459</v>
      </c>
      <c r="Q156" s="300">
        <v>0</v>
      </c>
      <c r="R156" s="275" t="s">
        <v>485</v>
      </c>
      <c r="S156" s="301" t="s">
        <v>486</v>
      </c>
      <c r="T156" s="275" t="s">
        <v>461</v>
      </c>
      <c r="U156" s="275" t="s">
        <v>233</v>
      </c>
      <c r="V156" s="302" t="s">
        <v>462</v>
      </c>
      <c r="W156" s="302"/>
      <c r="X156" s="269" t="s">
        <v>32</v>
      </c>
      <c r="Y156" s="270" t="s">
        <v>42</v>
      </c>
      <c r="Z156" s="283"/>
      <c r="AA156" s="283"/>
      <c r="AB156" s="303">
        <v>42985</v>
      </c>
      <c r="AC156" s="304"/>
      <c r="AD156" s="305"/>
      <c r="AE156" s="274" t="s">
        <v>464</v>
      </c>
      <c r="AF156" s="275" t="s">
        <v>487</v>
      </c>
      <c r="AG156" s="276"/>
      <c r="AH156" s="277"/>
      <c r="AI156" s="277"/>
      <c r="AJ156" s="277"/>
      <c r="AK156" s="278"/>
      <c r="AL156" s="276"/>
      <c r="AM156" s="278"/>
      <c r="AN156" s="278"/>
      <c r="AO156" s="306" t="s">
        <v>466</v>
      </c>
      <c r="AP156" s="278" t="s">
        <v>594</v>
      </c>
      <c r="AQ156" s="307" t="s">
        <v>466</v>
      </c>
      <c r="AR156" s="308">
        <v>4600</v>
      </c>
      <c r="AS156" s="283">
        <v>30</v>
      </c>
      <c r="AT156" s="284"/>
      <c r="AU156" s="284">
        <v>0</v>
      </c>
      <c r="AV156" s="283"/>
      <c r="AW156" s="283"/>
      <c r="AX156" s="283"/>
      <c r="AY156" s="283"/>
      <c r="AZ156" s="283"/>
      <c r="BA156" s="285"/>
      <c r="BB156" s="284"/>
      <c r="BC156" s="284"/>
      <c r="BD156" s="284"/>
      <c r="BE156" s="284"/>
      <c r="BF156" s="285"/>
      <c r="BG156" s="284"/>
      <c r="BH156" s="284"/>
      <c r="BI156" s="276"/>
      <c r="BJ156" s="284"/>
      <c r="BK156" s="286"/>
      <c r="BL156" s="286"/>
      <c r="BM156" s="276">
        <v>0</v>
      </c>
      <c r="BN156" s="286"/>
      <c r="BO156" s="276">
        <v>0</v>
      </c>
      <c r="BP156" s="789">
        <v>240</v>
      </c>
      <c r="BQ156" s="286">
        <v>4600</v>
      </c>
      <c r="BR156" s="286">
        <v>113</v>
      </c>
      <c r="BS156" s="286">
        <v>0</v>
      </c>
      <c r="BT156" s="289">
        <v>0</v>
      </c>
      <c r="BU156" s="286">
        <v>0</v>
      </c>
      <c r="BV156" s="286">
        <v>0</v>
      </c>
      <c r="BW156" s="286">
        <v>0</v>
      </c>
      <c r="BX156" s="286"/>
      <c r="BY156" s="286">
        <v>0</v>
      </c>
      <c r="BZ156" s="286"/>
      <c r="CA156" s="286"/>
      <c r="CB156" s="286">
        <v>0</v>
      </c>
      <c r="CC156" s="286">
        <v>0</v>
      </c>
      <c r="CD156" s="286">
        <v>0</v>
      </c>
      <c r="CE156" s="286"/>
      <c r="CF156" s="286">
        <v>0</v>
      </c>
      <c r="CG156" s="286"/>
      <c r="CH156" s="286"/>
      <c r="CI156" s="286"/>
      <c r="CJ156" s="286"/>
      <c r="CK156" s="286"/>
      <c r="CL156" s="286"/>
      <c r="CM156" s="286"/>
      <c r="CN156" s="286"/>
      <c r="CO156" s="286">
        <v>0</v>
      </c>
      <c r="CP156" s="286"/>
      <c r="CQ156" s="286"/>
      <c r="CR156" s="286"/>
      <c r="CS156" s="286"/>
      <c r="CT156" s="286"/>
      <c r="CU156" s="286"/>
      <c r="CV156" s="286">
        <v>0</v>
      </c>
      <c r="CW156" s="286"/>
      <c r="CX156" s="286"/>
      <c r="CY156" s="286"/>
      <c r="CZ156" s="286"/>
      <c r="DA156" s="286"/>
      <c r="DB156" s="286"/>
      <c r="DC156" s="286"/>
      <c r="DD156" s="286"/>
      <c r="DE156" s="286"/>
      <c r="DF156" s="286"/>
      <c r="DG156" s="286"/>
      <c r="DH156" s="286"/>
      <c r="DI156" s="286"/>
      <c r="DJ156" s="286"/>
      <c r="DK156" s="286"/>
      <c r="DL156" s="286"/>
      <c r="DM156" s="286"/>
      <c r="DN156" s="286"/>
      <c r="DO156" s="286">
        <v>16841.504047011607</v>
      </c>
      <c r="DP156" s="286"/>
      <c r="DQ156" s="286"/>
      <c r="DR156" s="286"/>
      <c r="DS156" s="286"/>
      <c r="DT156" s="286"/>
      <c r="DU156" s="286"/>
      <c r="DV156" s="286"/>
      <c r="DW156" s="286"/>
      <c r="DX156" s="286"/>
      <c r="DY156" s="286"/>
      <c r="DZ156" s="790"/>
      <c r="EA156" s="278"/>
      <c r="EB156" s="286"/>
      <c r="EC156" s="286"/>
      <c r="ED156" s="286"/>
      <c r="EE156" s="286"/>
      <c r="EF156" s="286"/>
      <c r="EG156" s="286"/>
      <c r="EH156" s="286"/>
      <c r="EI156" s="286"/>
      <c r="EJ156" s="286"/>
      <c r="EK156" s="286"/>
      <c r="EL156" s="306">
        <v>4713</v>
      </c>
      <c r="EM156" s="306">
        <v>21554.504047011607</v>
      </c>
      <c r="EN156" s="291">
        <v>471.3</v>
      </c>
      <c r="EO156" s="291">
        <v>73.05</v>
      </c>
      <c r="EP156" s="291">
        <v>64.569999999999993</v>
      </c>
      <c r="EQ156" s="291">
        <v>0</v>
      </c>
      <c r="ER156" s="291">
        <v>0</v>
      </c>
      <c r="ES156" s="286">
        <v>0</v>
      </c>
      <c r="ET156" s="289">
        <v>208.01</v>
      </c>
      <c r="EU156" s="286">
        <v>0</v>
      </c>
      <c r="EV156" s="286">
        <v>0</v>
      </c>
      <c r="EW156" s="286"/>
      <c r="EX156" s="286"/>
      <c r="EY156" s="286">
        <v>2357.8105665816252</v>
      </c>
      <c r="EZ156" s="292">
        <v>294.08999999999997</v>
      </c>
      <c r="FA156" s="278">
        <v>325.29000000000002</v>
      </c>
      <c r="FB156" s="278">
        <v>0</v>
      </c>
      <c r="FC156" s="292">
        <v>1885.2</v>
      </c>
      <c r="FD156" s="292">
        <v>5</v>
      </c>
      <c r="FE156" s="292"/>
      <c r="FF156" s="292"/>
      <c r="FG156" s="286">
        <v>0</v>
      </c>
      <c r="FH156" s="292">
        <v>0</v>
      </c>
      <c r="FI156" s="286">
        <v>14483.69</v>
      </c>
      <c r="FJ156" s="286"/>
      <c r="FK156" s="276"/>
      <c r="FL156" s="276">
        <v>0</v>
      </c>
      <c r="FM156" s="286"/>
      <c r="FN156" s="286">
        <v>0</v>
      </c>
      <c r="FO156" s="286">
        <v>0</v>
      </c>
      <c r="FP156" s="286"/>
      <c r="FQ156" s="286">
        <v>20168.009999999998</v>
      </c>
      <c r="FR156" s="791">
        <v>1386.49</v>
      </c>
      <c r="FT156" s="791"/>
      <c r="FU156" s="294">
        <v>1386.49</v>
      </c>
      <c r="FV156" s="367"/>
      <c r="FW156" s="367"/>
      <c r="FX156" s="278">
        <v>424.17</v>
      </c>
      <c r="FY156" s="830">
        <v>106.0425</v>
      </c>
      <c r="GB156" s="2015">
        <f t="shared" si="17"/>
        <v>0</v>
      </c>
      <c r="GC156" s="2015">
        <v>4713</v>
      </c>
      <c r="GE156" s="2015">
        <f t="shared" si="18"/>
        <v>4713</v>
      </c>
    </row>
    <row r="157" spans="1:187">
      <c r="B157" s="787">
        <v>5</v>
      </c>
      <c r="C157" s="788" t="s">
        <v>603</v>
      </c>
      <c r="D157" s="116" t="s">
        <v>3</v>
      </c>
      <c r="E157" s="108" t="s">
        <v>130</v>
      </c>
      <c r="F157" s="109" t="s">
        <v>131</v>
      </c>
      <c r="G157" s="102">
        <v>34886</v>
      </c>
      <c r="H157" s="109" t="s">
        <v>488</v>
      </c>
      <c r="I157" s="109" t="s">
        <v>456</v>
      </c>
      <c r="J157" s="103" t="s">
        <v>455</v>
      </c>
      <c r="K157" s="104" t="s">
        <v>456</v>
      </c>
      <c r="L157" s="104">
        <v>100002</v>
      </c>
      <c r="M157" s="283" t="s">
        <v>457</v>
      </c>
      <c r="N157" s="299">
        <v>0</v>
      </c>
      <c r="O157" s="275" t="s">
        <v>458</v>
      </c>
      <c r="P157" s="275" t="s">
        <v>459</v>
      </c>
      <c r="Q157" s="300">
        <v>0</v>
      </c>
      <c r="R157" s="275" t="s">
        <v>489</v>
      </c>
      <c r="S157" s="301" t="s">
        <v>488</v>
      </c>
      <c r="T157" s="275" t="s">
        <v>461</v>
      </c>
      <c r="U157" s="275" t="s">
        <v>267</v>
      </c>
      <c r="V157" s="302" t="s">
        <v>462</v>
      </c>
      <c r="W157" s="302"/>
      <c r="X157" s="269" t="s">
        <v>32</v>
      </c>
      <c r="Y157" s="270" t="s">
        <v>132</v>
      </c>
      <c r="Z157" s="283"/>
      <c r="AA157" s="283"/>
      <c r="AB157" s="303">
        <v>43243</v>
      </c>
      <c r="AC157" s="304"/>
      <c r="AD157" s="305"/>
      <c r="AE157" s="274" t="s">
        <v>481</v>
      </c>
      <c r="AF157" s="275" t="s">
        <v>490</v>
      </c>
      <c r="AG157" s="276"/>
      <c r="AH157" s="277"/>
      <c r="AI157" s="277"/>
      <c r="AJ157" s="277"/>
      <c r="AK157" s="278"/>
      <c r="AL157" s="276"/>
      <c r="AM157" s="278"/>
      <c r="AN157" s="278"/>
      <c r="AO157" s="306" t="s">
        <v>466</v>
      </c>
      <c r="AP157" s="278" t="s">
        <v>595</v>
      </c>
      <c r="AQ157" s="307" t="s">
        <v>466</v>
      </c>
      <c r="AR157" s="308">
        <v>2500</v>
      </c>
      <c r="AS157" s="283"/>
      <c r="AT157" s="284"/>
      <c r="AU157" s="284">
        <v>0</v>
      </c>
      <c r="AV157" s="283"/>
      <c r="AW157" s="283"/>
      <c r="AX157" s="283"/>
      <c r="AY157" s="283">
        <v>31</v>
      </c>
      <c r="AZ157" s="283"/>
      <c r="BA157" s="285"/>
      <c r="BB157" s="284"/>
      <c r="BC157" s="284"/>
      <c r="BD157" s="284"/>
      <c r="BE157" s="284"/>
      <c r="BF157" s="285"/>
      <c r="BG157" s="284"/>
      <c r="BH157" s="284"/>
      <c r="BI157" s="276"/>
      <c r="BJ157" s="284"/>
      <c r="BK157" s="286"/>
      <c r="BL157" s="286"/>
      <c r="BM157" s="276">
        <v>0</v>
      </c>
      <c r="BN157" s="286"/>
      <c r="BO157" s="276">
        <v>0</v>
      </c>
      <c r="BP157" s="789">
        <v>0</v>
      </c>
      <c r="BQ157" s="286"/>
      <c r="BR157" s="286"/>
      <c r="BS157" s="286"/>
      <c r="BT157" s="289"/>
      <c r="BU157" s="286">
        <v>0</v>
      </c>
      <c r="BV157" s="286"/>
      <c r="BW157" s="286"/>
      <c r="BX157" s="286"/>
      <c r="BY157" s="286">
        <v>0</v>
      </c>
      <c r="BZ157" s="286">
        <v>2692.3560277777779</v>
      </c>
      <c r="CA157" s="286"/>
      <c r="CB157" s="286">
        <v>0</v>
      </c>
      <c r="CC157" s="286">
        <v>0</v>
      </c>
      <c r="CD157" s="286">
        <v>0</v>
      </c>
      <c r="CE157" s="286"/>
      <c r="CF157" s="286"/>
      <c r="CG157" s="286"/>
      <c r="CH157" s="286"/>
      <c r="CI157" s="286"/>
      <c r="CJ157" s="286"/>
      <c r="CK157" s="286"/>
      <c r="CL157" s="286"/>
      <c r="CM157" s="286"/>
      <c r="CN157" s="286"/>
      <c r="CO157" s="286">
        <v>0</v>
      </c>
      <c r="CP157" s="286"/>
      <c r="CQ157" s="286"/>
      <c r="CR157" s="286"/>
      <c r="CS157" s="286"/>
      <c r="CT157" s="286"/>
      <c r="CU157" s="286"/>
      <c r="CV157" s="286">
        <v>0</v>
      </c>
      <c r="CW157" s="286"/>
      <c r="CX157" s="286"/>
      <c r="CY157" s="286"/>
      <c r="CZ157" s="286"/>
      <c r="DA157" s="286"/>
      <c r="DB157" s="286"/>
      <c r="DC157" s="286"/>
      <c r="DD157" s="286"/>
      <c r="DE157" s="286"/>
      <c r="DF157" s="286"/>
      <c r="DG157" s="286"/>
      <c r="DH157" s="286"/>
      <c r="DI157" s="286"/>
      <c r="DJ157" s="286"/>
      <c r="DK157" s="286"/>
      <c r="DL157" s="286"/>
      <c r="DM157" s="286"/>
      <c r="DN157" s="286"/>
      <c r="DO157" s="286">
        <v>14211.587496327124</v>
      </c>
      <c r="DP157" s="286"/>
      <c r="DQ157" s="286"/>
      <c r="DR157" s="286"/>
      <c r="DS157" s="286"/>
      <c r="DT157" s="286"/>
      <c r="DU157" s="286"/>
      <c r="DV157" s="286"/>
      <c r="DW157" s="286"/>
      <c r="DX157" s="286"/>
      <c r="DY157" s="286"/>
      <c r="DZ157" s="790"/>
      <c r="EA157" s="278"/>
      <c r="EB157" s="286"/>
      <c r="EC157" s="286"/>
      <c r="ED157" s="286"/>
      <c r="EE157" s="286"/>
      <c r="EF157" s="286"/>
      <c r="EG157" s="286"/>
      <c r="EH157" s="286"/>
      <c r="EI157" s="286"/>
      <c r="EJ157" s="286"/>
      <c r="EK157" s="286"/>
      <c r="EL157" s="306">
        <v>2692.3560277777779</v>
      </c>
      <c r="EM157" s="306">
        <v>16903.9435241049</v>
      </c>
      <c r="EN157" s="291">
        <v>269.24</v>
      </c>
      <c r="EO157" s="291">
        <v>0</v>
      </c>
      <c r="EP157" s="291">
        <v>36.89</v>
      </c>
      <c r="EQ157" s="291">
        <v>0</v>
      </c>
      <c r="ER157" s="291">
        <v>0</v>
      </c>
      <c r="ES157" s="286">
        <v>0</v>
      </c>
      <c r="ET157" s="289">
        <v>0</v>
      </c>
      <c r="EU157" s="286">
        <v>0</v>
      </c>
      <c r="EV157" s="286">
        <v>0</v>
      </c>
      <c r="EW157" s="286"/>
      <c r="EX157" s="286"/>
      <c r="EY157" s="286">
        <v>1136.9269997061699</v>
      </c>
      <c r="EZ157" s="292">
        <v>115.71</v>
      </c>
      <c r="FA157" s="278">
        <v>64.72</v>
      </c>
      <c r="FB157" s="278">
        <v>0</v>
      </c>
      <c r="FC157" s="292">
        <v>1045.2</v>
      </c>
      <c r="FD157" s="292"/>
      <c r="FE157" s="292"/>
      <c r="FF157" s="292"/>
      <c r="FG157" s="286">
        <v>0</v>
      </c>
      <c r="FH157" s="292">
        <v>0</v>
      </c>
      <c r="FI157" s="286">
        <v>0</v>
      </c>
      <c r="FJ157" s="286"/>
      <c r="FK157" s="276"/>
      <c r="FL157" s="276">
        <v>13074.66</v>
      </c>
      <c r="FM157" s="286"/>
      <c r="FN157" s="286">
        <v>0</v>
      </c>
      <c r="FO157" s="286">
        <v>0</v>
      </c>
      <c r="FP157" s="286"/>
      <c r="FQ157" s="286">
        <v>15743.35</v>
      </c>
      <c r="FR157" s="791">
        <v>1160.5899999999999</v>
      </c>
      <c r="FT157" s="791"/>
      <c r="FU157" s="294">
        <v>1160.5899999999999</v>
      </c>
      <c r="FV157" s="367"/>
      <c r="FW157" s="367"/>
      <c r="FX157" s="278">
        <v>0</v>
      </c>
      <c r="FY157" s="830">
        <v>0</v>
      </c>
      <c r="GB157" s="2015">
        <f t="shared" si="17"/>
        <v>0</v>
      </c>
      <c r="GC157" s="2015">
        <v>0</v>
      </c>
      <c r="GE157" s="2015">
        <f t="shared" si="18"/>
        <v>0</v>
      </c>
    </row>
    <row r="158" spans="1:187">
      <c r="B158" s="787">
        <v>6</v>
      </c>
      <c r="C158" s="788" t="s">
        <v>603</v>
      </c>
      <c r="D158" s="116" t="s">
        <v>3</v>
      </c>
      <c r="E158" s="108" t="s">
        <v>43</v>
      </c>
      <c r="F158" s="109" t="s">
        <v>491</v>
      </c>
      <c r="G158" s="102">
        <v>26663</v>
      </c>
      <c r="H158" s="109" t="s">
        <v>469</v>
      </c>
      <c r="I158" s="109" t="s">
        <v>456</v>
      </c>
      <c r="J158" s="103" t="s">
        <v>455</v>
      </c>
      <c r="K158" s="104" t="s">
        <v>456</v>
      </c>
      <c r="L158" s="104">
        <v>100001</v>
      </c>
      <c r="M158" s="283" t="s">
        <v>470</v>
      </c>
      <c r="N158" s="299">
        <v>1</v>
      </c>
      <c r="O158" s="275" t="s">
        <v>471</v>
      </c>
      <c r="P158" s="275" t="s">
        <v>472</v>
      </c>
      <c r="Q158" s="300">
        <v>1</v>
      </c>
      <c r="R158" s="275" t="s">
        <v>473</v>
      </c>
      <c r="S158" s="301" t="s">
        <v>474</v>
      </c>
      <c r="T158" s="275" t="s">
        <v>461</v>
      </c>
      <c r="U158" s="275" t="s">
        <v>236</v>
      </c>
      <c r="V158" s="302" t="s">
        <v>462</v>
      </c>
      <c r="W158" s="302"/>
      <c r="X158" s="269" t="s">
        <v>32</v>
      </c>
      <c r="Y158" s="270" t="s">
        <v>45</v>
      </c>
      <c r="Z158" s="283"/>
      <c r="AA158" s="283"/>
      <c r="AB158" s="303">
        <v>42985</v>
      </c>
      <c r="AC158" s="304"/>
      <c r="AD158" s="305"/>
      <c r="AE158" s="274" t="s">
        <v>492</v>
      </c>
      <c r="AF158" s="275" t="s">
        <v>493</v>
      </c>
      <c r="AG158" s="276"/>
      <c r="AH158" s="277"/>
      <c r="AI158" s="277"/>
      <c r="AJ158" s="277"/>
      <c r="AK158" s="278"/>
      <c r="AL158" s="276"/>
      <c r="AM158" s="278"/>
      <c r="AN158" s="278"/>
      <c r="AO158" s="306" t="s">
        <v>466</v>
      </c>
      <c r="AP158" s="278" t="s">
        <v>595</v>
      </c>
      <c r="AQ158" s="307" t="s">
        <v>466</v>
      </c>
      <c r="AR158" s="308">
        <v>8500</v>
      </c>
      <c r="AS158" s="283">
        <v>30</v>
      </c>
      <c r="AT158" s="284"/>
      <c r="AU158" s="284">
        <v>0</v>
      </c>
      <c r="AV158" s="283"/>
      <c r="AW158" s="283"/>
      <c r="AX158" s="283"/>
      <c r="AY158" s="283"/>
      <c r="AZ158" s="283"/>
      <c r="BA158" s="285"/>
      <c r="BB158" s="284"/>
      <c r="BC158" s="284"/>
      <c r="BD158" s="284"/>
      <c r="BE158" s="284"/>
      <c r="BF158" s="285"/>
      <c r="BG158" s="284"/>
      <c r="BH158" s="284"/>
      <c r="BI158" s="276"/>
      <c r="BJ158" s="284"/>
      <c r="BK158" s="286"/>
      <c r="BL158" s="286"/>
      <c r="BM158" s="276">
        <v>0</v>
      </c>
      <c r="BN158" s="286"/>
      <c r="BO158" s="276">
        <v>0</v>
      </c>
      <c r="BP158" s="789">
        <v>240</v>
      </c>
      <c r="BQ158" s="286">
        <v>8500</v>
      </c>
      <c r="BR158" s="286">
        <v>113</v>
      </c>
      <c r="BS158" s="286">
        <v>0</v>
      </c>
      <c r="BT158" s="289">
        <v>0</v>
      </c>
      <c r="BU158" s="286">
        <v>0</v>
      </c>
      <c r="BV158" s="286">
        <v>0</v>
      </c>
      <c r="BW158" s="286">
        <v>0</v>
      </c>
      <c r="BX158" s="286"/>
      <c r="BY158" s="286">
        <v>0</v>
      </c>
      <c r="BZ158" s="286"/>
      <c r="CA158" s="286"/>
      <c r="CB158" s="286">
        <v>0</v>
      </c>
      <c r="CC158" s="286">
        <v>0</v>
      </c>
      <c r="CD158" s="286">
        <v>0</v>
      </c>
      <c r="CE158" s="286"/>
      <c r="CF158" s="286">
        <v>0</v>
      </c>
      <c r="CG158" s="286"/>
      <c r="CH158" s="286"/>
      <c r="CI158" s="286"/>
      <c r="CJ158" s="286"/>
      <c r="CK158" s="286"/>
      <c r="CL158" s="286"/>
      <c r="CM158" s="286"/>
      <c r="CN158" s="286"/>
      <c r="CO158" s="286">
        <v>0</v>
      </c>
      <c r="CP158" s="286"/>
      <c r="CQ158" s="286"/>
      <c r="CR158" s="286"/>
      <c r="CS158" s="286"/>
      <c r="CT158" s="286"/>
      <c r="CU158" s="286"/>
      <c r="CV158" s="286">
        <v>0</v>
      </c>
      <c r="CW158" s="286"/>
      <c r="CX158" s="286"/>
      <c r="CY158" s="286"/>
      <c r="CZ158" s="286"/>
      <c r="DA158" s="286"/>
      <c r="DB158" s="286"/>
      <c r="DC158" s="286"/>
      <c r="DD158" s="286"/>
      <c r="DE158" s="286"/>
      <c r="DF158" s="286"/>
      <c r="DG158" s="286"/>
      <c r="DH158" s="286"/>
      <c r="DI158" s="286"/>
      <c r="DJ158" s="286"/>
      <c r="DK158" s="286"/>
      <c r="DL158" s="286"/>
      <c r="DM158" s="286"/>
      <c r="DN158" s="286"/>
      <c r="DO158" s="286">
        <v>22131.032043058291</v>
      </c>
      <c r="DP158" s="286"/>
      <c r="DQ158" s="286"/>
      <c r="DR158" s="286"/>
      <c r="DS158" s="286"/>
      <c r="DT158" s="286"/>
      <c r="DU158" s="286"/>
      <c r="DV158" s="286"/>
      <c r="DW158" s="286"/>
      <c r="DX158" s="286"/>
      <c r="DY158" s="286"/>
      <c r="DZ158" s="790"/>
      <c r="EA158" s="278"/>
      <c r="EB158" s="286"/>
      <c r="EC158" s="286"/>
      <c r="ED158" s="286"/>
      <c r="EE158" s="286"/>
      <c r="EF158" s="286"/>
      <c r="EG158" s="286"/>
      <c r="EH158" s="286"/>
      <c r="EI158" s="286"/>
      <c r="EJ158" s="286"/>
      <c r="EK158" s="286"/>
      <c r="EL158" s="306">
        <v>8613</v>
      </c>
      <c r="EM158" s="306">
        <v>30744.032043058291</v>
      </c>
      <c r="EN158" s="291">
        <v>861.3</v>
      </c>
      <c r="EO158" s="291">
        <v>145.56</v>
      </c>
      <c r="EP158" s="291">
        <v>118</v>
      </c>
      <c r="EQ158" s="291">
        <v>0</v>
      </c>
      <c r="ER158" s="291">
        <v>0</v>
      </c>
      <c r="ES158" s="286">
        <v>0</v>
      </c>
      <c r="ET158" s="289">
        <v>798.82</v>
      </c>
      <c r="EU158" s="286">
        <v>0</v>
      </c>
      <c r="EV158" s="286">
        <v>0</v>
      </c>
      <c r="EW158" s="286"/>
      <c r="EX158" s="286"/>
      <c r="EY158" s="286">
        <v>3762.2754473199097</v>
      </c>
      <c r="EZ158" s="292">
        <v>160.81</v>
      </c>
      <c r="FA158" s="278">
        <v>162.77000000000001</v>
      </c>
      <c r="FB158" s="278">
        <v>0</v>
      </c>
      <c r="FC158" s="292">
        <v>3445.2000000000003</v>
      </c>
      <c r="FD158" s="292"/>
      <c r="FE158" s="292"/>
      <c r="FF158" s="292"/>
      <c r="FG158" s="286">
        <v>0</v>
      </c>
      <c r="FH158" s="292">
        <v>0</v>
      </c>
      <c r="FI158" s="286">
        <v>0</v>
      </c>
      <c r="FJ158" s="286"/>
      <c r="FK158" s="276"/>
      <c r="FL158" s="276">
        <v>18368.759999999998</v>
      </c>
      <c r="FM158" s="286"/>
      <c r="FN158" s="286">
        <v>0</v>
      </c>
      <c r="FO158" s="286">
        <v>0</v>
      </c>
      <c r="FP158" s="286"/>
      <c r="FQ158" s="286">
        <v>27823.5</v>
      </c>
      <c r="FR158" s="791">
        <v>2920.53</v>
      </c>
      <c r="FT158" s="791"/>
      <c r="FU158" s="294">
        <v>2920.53</v>
      </c>
      <c r="FV158" s="367"/>
      <c r="FW158" s="367"/>
      <c r="FX158" s="278">
        <v>775.17</v>
      </c>
      <c r="FY158" s="830">
        <v>193.79249999999999</v>
      </c>
      <c r="GB158" s="2015">
        <f t="shared" si="17"/>
        <v>0</v>
      </c>
      <c r="GC158" s="2015">
        <v>8613</v>
      </c>
      <c r="GE158" s="2015">
        <f t="shared" si="18"/>
        <v>8613</v>
      </c>
    </row>
    <row r="159" spans="1:187">
      <c r="B159" s="787">
        <v>7</v>
      </c>
      <c r="C159" s="788" t="s">
        <v>603</v>
      </c>
      <c r="D159" s="116" t="s">
        <v>3</v>
      </c>
      <c r="E159" s="108" t="s">
        <v>22</v>
      </c>
      <c r="F159" s="109" t="s">
        <v>23</v>
      </c>
      <c r="G159" s="102">
        <v>25690</v>
      </c>
      <c r="H159" s="109" t="s">
        <v>494</v>
      </c>
      <c r="I159" s="109" t="s">
        <v>456</v>
      </c>
      <c r="J159" s="103" t="s">
        <v>455</v>
      </c>
      <c r="K159" s="104" t="s">
        <v>456</v>
      </c>
      <c r="L159" s="104">
        <v>100001</v>
      </c>
      <c r="M159" s="283" t="s">
        <v>470</v>
      </c>
      <c r="N159" s="299">
        <v>1</v>
      </c>
      <c r="O159" s="275" t="s">
        <v>477</v>
      </c>
      <c r="P159" s="275" t="s">
        <v>478</v>
      </c>
      <c r="Q159" s="300">
        <v>1</v>
      </c>
      <c r="R159" s="275" t="s">
        <v>495</v>
      </c>
      <c r="S159" s="301" t="s">
        <v>478</v>
      </c>
      <c r="T159" s="275" t="s">
        <v>461</v>
      </c>
      <c r="U159" s="275" t="s">
        <v>230</v>
      </c>
      <c r="V159" s="302" t="s">
        <v>462</v>
      </c>
      <c r="W159" s="302"/>
      <c r="X159" s="269" t="s">
        <v>25</v>
      </c>
      <c r="Y159" s="270" t="s">
        <v>26</v>
      </c>
      <c r="Z159" s="283"/>
      <c r="AA159" s="283"/>
      <c r="AB159" s="303">
        <v>43357</v>
      </c>
      <c r="AC159" s="304"/>
      <c r="AD159" s="305"/>
      <c r="AE159" s="274" t="s">
        <v>496</v>
      </c>
      <c r="AF159" s="275" t="s">
        <v>497</v>
      </c>
      <c r="AG159" s="276"/>
      <c r="AH159" s="277"/>
      <c r="AI159" s="277"/>
      <c r="AJ159" s="277"/>
      <c r="AK159" s="278"/>
      <c r="AL159" s="276"/>
      <c r="AM159" s="278"/>
      <c r="AN159" s="278"/>
      <c r="AO159" s="306" t="s">
        <v>466</v>
      </c>
      <c r="AP159" s="278" t="s">
        <v>594</v>
      </c>
      <c r="AQ159" s="307" t="s">
        <v>466</v>
      </c>
      <c r="AR159" s="308">
        <v>3000</v>
      </c>
      <c r="AS159" s="283">
        <v>30</v>
      </c>
      <c r="AT159" s="284"/>
      <c r="AU159" s="284">
        <v>0</v>
      </c>
      <c r="AV159" s="283"/>
      <c r="AW159" s="283"/>
      <c r="AX159" s="283"/>
      <c r="AY159" s="283"/>
      <c r="AZ159" s="283"/>
      <c r="BA159" s="285"/>
      <c r="BB159" s="284"/>
      <c r="BC159" s="284"/>
      <c r="BD159" s="284"/>
      <c r="BE159" s="284"/>
      <c r="BF159" s="285"/>
      <c r="BG159" s="284"/>
      <c r="BH159" s="284"/>
      <c r="BI159" s="276"/>
      <c r="BJ159" s="284"/>
      <c r="BK159" s="286"/>
      <c r="BL159" s="286"/>
      <c r="BM159" s="276">
        <v>0</v>
      </c>
      <c r="BN159" s="286"/>
      <c r="BO159" s="276">
        <v>0</v>
      </c>
      <c r="BP159" s="789">
        <v>240</v>
      </c>
      <c r="BQ159" s="286">
        <v>3000</v>
      </c>
      <c r="BR159" s="286">
        <v>113</v>
      </c>
      <c r="BS159" s="286">
        <v>0</v>
      </c>
      <c r="BT159" s="289">
        <v>0</v>
      </c>
      <c r="BU159" s="286">
        <v>0</v>
      </c>
      <c r="BV159" s="286">
        <v>0</v>
      </c>
      <c r="BW159" s="286">
        <v>0</v>
      </c>
      <c r="BX159" s="286"/>
      <c r="BY159" s="286">
        <v>0</v>
      </c>
      <c r="BZ159" s="286"/>
      <c r="CA159" s="286"/>
      <c r="CB159" s="286">
        <v>0</v>
      </c>
      <c r="CC159" s="286">
        <v>0</v>
      </c>
      <c r="CD159" s="286">
        <v>0</v>
      </c>
      <c r="CE159" s="286"/>
      <c r="CF159" s="286">
        <v>0</v>
      </c>
      <c r="CG159" s="286"/>
      <c r="CH159" s="286"/>
      <c r="CI159" s="286"/>
      <c r="CJ159" s="286"/>
      <c r="CK159" s="286"/>
      <c r="CL159" s="286"/>
      <c r="CM159" s="286"/>
      <c r="CN159" s="286"/>
      <c r="CO159" s="286">
        <v>0</v>
      </c>
      <c r="CP159" s="286"/>
      <c r="CQ159" s="286"/>
      <c r="CR159" s="286"/>
      <c r="CS159" s="286"/>
      <c r="CT159" s="286"/>
      <c r="CU159" s="286"/>
      <c r="CV159" s="286">
        <v>0</v>
      </c>
      <c r="CW159" s="286"/>
      <c r="CX159" s="286"/>
      <c r="CY159" s="286"/>
      <c r="CZ159" s="286"/>
      <c r="DA159" s="286"/>
      <c r="DB159" s="286"/>
      <c r="DC159" s="286"/>
      <c r="DD159" s="286"/>
      <c r="DE159" s="286"/>
      <c r="DF159" s="286"/>
      <c r="DG159" s="286"/>
      <c r="DH159" s="286"/>
      <c r="DI159" s="286"/>
      <c r="DJ159" s="286"/>
      <c r="DK159" s="286"/>
      <c r="DL159" s="286"/>
      <c r="DM159" s="286"/>
      <c r="DN159" s="286"/>
      <c r="DO159" s="286">
        <v>13960.476426805742</v>
      </c>
      <c r="DP159" s="286"/>
      <c r="DQ159" s="286"/>
      <c r="DR159" s="286"/>
      <c r="DS159" s="286"/>
      <c r="DT159" s="286"/>
      <c r="DU159" s="286"/>
      <c r="DV159" s="286"/>
      <c r="DW159" s="286"/>
      <c r="DX159" s="286"/>
      <c r="DY159" s="286"/>
      <c r="DZ159" s="790"/>
      <c r="EA159" s="278"/>
      <c r="EB159" s="286"/>
      <c r="EC159" s="286"/>
      <c r="ED159" s="286"/>
      <c r="EE159" s="286"/>
      <c r="EF159" s="286"/>
      <c r="EG159" s="286"/>
      <c r="EH159" s="286"/>
      <c r="EI159" s="286"/>
      <c r="EJ159" s="286"/>
      <c r="EK159" s="286"/>
      <c r="EL159" s="306">
        <v>3113</v>
      </c>
      <c r="EM159" s="306">
        <v>17073.476426805741</v>
      </c>
      <c r="EN159" s="291">
        <v>311.3</v>
      </c>
      <c r="EO159" s="291">
        <v>0</v>
      </c>
      <c r="EP159" s="291">
        <v>42.65</v>
      </c>
      <c r="EQ159" s="291">
        <v>0</v>
      </c>
      <c r="ER159" s="291">
        <v>0</v>
      </c>
      <c r="ES159" s="286">
        <v>0</v>
      </c>
      <c r="ET159" s="289">
        <v>48.93</v>
      </c>
      <c r="EU159" s="286">
        <v>0</v>
      </c>
      <c r="EV159" s="286">
        <v>0</v>
      </c>
      <c r="EW159" s="286"/>
      <c r="EX159" s="286"/>
      <c r="EY159" s="286">
        <v>1116.8381141444595</v>
      </c>
      <c r="EZ159" s="292">
        <v>115.71</v>
      </c>
      <c r="FA159" s="278">
        <v>0</v>
      </c>
      <c r="FB159" s="278">
        <v>0</v>
      </c>
      <c r="FC159" s="292">
        <v>1105.2</v>
      </c>
      <c r="FD159" s="292"/>
      <c r="FE159" s="292"/>
      <c r="FF159" s="292"/>
      <c r="FG159" s="286">
        <v>0</v>
      </c>
      <c r="FH159" s="292">
        <v>500</v>
      </c>
      <c r="FI159" s="286">
        <v>12843.64</v>
      </c>
      <c r="FJ159" s="286"/>
      <c r="FK159" s="276"/>
      <c r="FL159" s="276">
        <v>0</v>
      </c>
      <c r="FM159" s="286"/>
      <c r="FN159" s="286">
        <v>0</v>
      </c>
      <c r="FO159" s="286">
        <v>0</v>
      </c>
      <c r="FP159" s="286"/>
      <c r="FQ159" s="286">
        <v>16084.27</v>
      </c>
      <c r="FR159" s="791">
        <v>989.21</v>
      </c>
      <c r="FT159" s="791"/>
      <c r="FU159" s="294">
        <v>989.21</v>
      </c>
      <c r="FV159" s="367"/>
      <c r="FW159" s="367"/>
      <c r="FX159" s="278">
        <v>280.17</v>
      </c>
      <c r="FY159" s="830">
        <v>70.042500000000004</v>
      </c>
      <c r="GB159" s="2015">
        <f t="shared" si="17"/>
        <v>0</v>
      </c>
      <c r="GC159" s="2015">
        <v>3113</v>
      </c>
      <c r="GE159" s="2015">
        <f t="shared" si="18"/>
        <v>3113</v>
      </c>
    </row>
    <row r="160" spans="1:187">
      <c r="B160" s="787">
        <v>8</v>
      </c>
      <c r="C160" s="788" t="s">
        <v>603</v>
      </c>
      <c r="D160" s="116" t="s">
        <v>3</v>
      </c>
      <c r="E160" s="108" t="s">
        <v>70</v>
      </c>
      <c r="F160" s="109" t="s">
        <v>498</v>
      </c>
      <c r="G160" s="102">
        <v>29363</v>
      </c>
      <c r="H160" s="109" t="s">
        <v>469</v>
      </c>
      <c r="I160" s="109" t="s">
        <v>456</v>
      </c>
      <c r="J160" s="103" t="s">
        <v>455</v>
      </c>
      <c r="K160" s="104" t="s">
        <v>456</v>
      </c>
      <c r="L160" s="104">
        <v>100001</v>
      </c>
      <c r="M160" s="283" t="s">
        <v>470</v>
      </c>
      <c r="N160" s="299">
        <v>1</v>
      </c>
      <c r="O160" s="275" t="s">
        <v>471</v>
      </c>
      <c r="P160" s="275" t="s">
        <v>472</v>
      </c>
      <c r="Q160" s="300">
        <v>1</v>
      </c>
      <c r="R160" s="275" t="s">
        <v>473</v>
      </c>
      <c r="S160" s="301" t="s">
        <v>474</v>
      </c>
      <c r="T160" s="275" t="s">
        <v>461</v>
      </c>
      <c r="U160" s="275" t="s">
        <v>244</v>
      </c>
      <c r="V160" s="302" t="s">
        <v>462</v>
      </c>
      <c r="W160" s="302"/>
      <c r="X160" s="269" t="s">
        <v>32</v>
      </c>
      <c r="Y160" s="270" t="s">
        <v>72</v>
      </c>
      <c r="Z160" s="283"/>
      <c r="AA160" s="283"/>
      <c r="AB160" s="303">
        <v>42985</v>
      </c>
      <c r="AC160" s="304"/>
      <c r="AD160" s="305"/>
      <c r="AE160" s="274" t="s">
        <v>492</v>
      </c>
      <c r="AF160" s="275" t="s">
        <v>499</v>
      </c>
      <c r="AG160" s="276"/>
      <c r="AH160" s="277"/>
      <c r="AI160" s="277"/>
      <c r="AJ160" s="277"/>
      <c r="AK160" s="278"/>
      <c r="AL160" s="276"/>
      <c r="AM160" s="278"/>
      <c r="AN160" s="278"/>
      <c r="AO160" s="306" t="s">
        <v>466</v>
      </c>
      <c r="AP160" s="278" t="s">
        <v>595</v>
      </c>
      <c r="AQ160" s="307" t="s">
        <v>466</v>
      </c>
      <c r="AR160" s="308">
        <v>10000</v>
      </c>
      <c r="AS160" s="283">
        <v>30</v>
      </c>
      <c r="AT160" s="284"/>
      <c r="AU160" s="284">
        <v>0</v>
      </c>
      <c r="AV160" s="283"/>
      <c r="AW160" s="283"/>
      <c r="AX160" s="283"/>
      <c r="AY160" s="283"/>
      <c r="AZ160" s="283"/>
      <c r="BA160" s="285"/>
      <c r="BB160" s="284"/>
      <c r="BC160" s="284"/>
      <c r="BD160" s="284"/>
      <c r="BE160" s="284"/>
      <c r="BF160" s="285"/>
      <c r="BG160" s="284"/>
      <c r="BH160" s="284"/>
      <c r="BI160" s="276"/>
      <c r="BJ160" s="284"/>
      <c r="BK160" s="286"/>
      <c r="BL160" s="286"/>
      <c r="BM160" s="276">
        <v>0</v>
      </c>
      <c r="BN160" s="286"/>
      <c r="BO160" s="276">
        <v>0</v>
      </c>
      <c r="BP160" s="789">
        <v>240</v>
      </c>
      <c r="BQ160" s="286">
        <v>10000</v>
      </c>
      <c r="BR160" s="286">
        <v>113</v>
      </c>
      <c r="BS160" s="286">
        <v>0</v>
      </c>
      <c r="BT160" s="289">
        <v>0</v>
      </c>
      <c r="BU160" s="286">
        <v>0</v>
      </c>
      <c r="BV160" s="286">
        <v>0</v>
      </c>
      <c r="BW160" s="286">
        <v>0</v>
      </c>
      <c r="BX160" s="286"/>
      <c r="BY160" s="286">
        <v>0</v>
      </c>
      <c r="BZ160" s="286"/>
      <c r="CA160" s="286"/>
      <c r="CB160" s="286">
        <v>0</v>
      </c>
      <c r="CC160" s="286">
        <v>0</v>
      </c>
      <c r="CD160" s="286">
        <v>0</v>
      </c>
      <c r="CE160" s="286"/>
      <c r="CF160" s="286">
        <v>0</v>
      </c>
      <c r="CG160" s="286"/>
      <c r="CH160" s="286"/>
      <c r="CI160" s="286"/>
      <c r="CJ160" s="286"/>
      <c r="CK160" s="286"/>
      <c r="CL160" s="286"/>
      <c r="CM160" s="286"/>
      <c r="CN160" s="286"/>
      <c r="CO160" s="286">
        <v>0</v>
      </c>
      <c r="CP160" s="286"/>
      <c r="CQ160" s="286"/>
      <c r="CR160" s="286"/>
      <c r="CS160" s="286"/>
      <c r="CT160" s="286"/>
      <c r="CU160" s="286"/>
      <c r="CV160" s="286">
        <v>0</v>
      </c>
      <c r="CW160" s="286"/>
      <c r="CX160" s="286"/>
      <c r="CY160" s="286"/>
      <c r="CZ160" s="286"/>
      <c r="DA160" s="286"/>
      <c r="DB160" s="286"/>
      <c r="DC160" s="286"/>
      <c r="DD160" s="286"/>
      <c r="DE160" s="286"/>
      <c r="DF160" s="286"/>
      <c r="DG160" s="286"/>
      <c r="DH160" s="286"/>
      <c r="DI160" s="286"/>
      <c r="DJ160" s="286"/>
      <c r="DK160" s="286"/>
      <c r="DL160" s="286"/>
      <c r="DM160" s="286"/>
      <c r="DN160" s="286"/>
      <c r="DO160" s="286">
        <v>23818.073651389343</v>
      </c>
      <c r="DP160" s="286"/>
      <c r="DQ160" s="286"/>
      <c r="DR160" s="286"/>
      <c r="DS160" s="286"/>
      <c r="DT160" s="286"/>
      <c r="DU160" s="286"/>
      <c r="DV160" s="286"/>
      <c r="DW160" s="286"/>
      <c r="DX160" s="286"/>
      <c r="DY160" s="286"/>
      <c r="DZ160" s="790"/>
      <c r="EA160" s="278"/>
      <c r="EB160" s="286"/>
      <c r="EC160" s="286"/>
      <c r="ED160" s="286"/>
      <c r="EE160" s="286"/>
      <c r="EF160" s="286"/>
      <c r="EG160" s="286"/>
      <c r="EH160" s="286"/>
      <c r="EI160" s="286"/>
      <c r="EJ160" s="286"/>
      <c r="EK160" s="286"/>
      <c r="EL160" s="306">
        <v>10113</v>
      </c>
      <c r="EM160" s="306">
        <v>33931.073651389343</v>
      </c>
      <c r="EN160" s="291">
        <v>1011.3</v>
      </c>
      <c r="EO160" s="291">
        <v>170.91</v>
      </c>
      <c r="EP160" s="291">
        <v>138.55000000000001</v>
      </c>
      <c r="EQ160" s="291">
        <v>0</v>
      </c>
      <c r="ER160" s="291">
        <v>0</v>
      </c>
      <c r="ES160" s="286">
        <v>0</v>
      </c>
      <c r="ET160" s="289">
        <v>1093.4100000000001</v>
      </c>
      <c r="EU160" s="286">
        <v>0</v>
      </c>
      <c r="EV160" s="286">
        <v>0</v>
      </c>
      <c r="EW160" s="286"/>
      <c r="EX160" s="286"/>
      <c r="EY160" s="286">
        <v>4049.0725207361884</v>
      </c>
      <c r="EZ160" s="292">
        <v>185.17</v>
      </c>
      <c r="FA160" s="278">
        <v>0</v>
      </c>
      <c r="FB160" s="278">
        <v>0</v>
      </c>
      <c r="FC160" s="292">
        <v>4045.2000000000003</v>
      </c>
      <c r="FD160" s="292"/>
      <c r="FE160" s="292"/>
      <c r="FF160" s="292"/>
      <c r="FG160" s="286">
        <v>125</v>
      </c>
      <c r="FH160" s="292">
        <v>0</v>
      </c>
      <c r="FI160" s="286">
        <v>0</v>
      </c>
      <c r="FJ160" s="286"/>
      <c r="FK160" s="276"/>
      <c r="FL160" s="276">
        <v>19769</v>
      </c>
      <c r="FM160" s="286"/>
      <c r="FN160" s="286">
        <v>0</v>
      </c>
      <c r="FO160" s="286">
        <v>0</v>
      </c>
      <c r="FP160" s="286"/>
      <c r="FQ160" s="286">
        <v>30587.61</v>
      </c>
      <c r="FR160" s="791">
        <v>3343.46</v>
      </c>
      <c r="FT160" s="791"/>
      <c r="FU160" s="294">
        <v>3343.46</v>
      </c>
      <c r="FV160" s="367"/>
      <c r="FW160" s="367"/>
      <c r="FX160" s="278">
        <v>910.17</v>
      </c>
      <c r="FY160" s="830">
        <v>227.54249999999999</v>
      </c>
      <c r="GB160" s="2015">
        <f t="shared" si="17"/>
        <v>0</v>
      </c>
      <c r="GC160" s="2015">
        <v>10113</v>
      </c>
      <c r="GE160" s="2015">
        <f t="shared" si="18"/>
        <v>10113</v>
      </c>
    </row>
    <row r="161" spans="2:187">
      <c r="B161" s="787">
        <v>9</v>
      </c>
      <c r="C161" s="788" t="s">
        <v>603</v>
      </c>
      <c r="D161" s="116" t="s">
        <v>3</v>
      </c>
      <c r="E161" s="108" t="s">
        <v>58</v>
      </c>
      <c r="F161" s="109" t="s">
        <v>500</v>
      </c>
      <c r="G161" s="102">
        <v>26055</v>
      </c>
      <c r="H161" s="109" t="s">
        <v>501</v>
      </c>
      <c r="I161" s="109" t="s">
        <v>454</v>
      </c>
      <c r="J161" s="103" t="s">
        <v>455</v>
      </c>
      <c r="K161" s="104" t="s">
        <v>456</v>
      </c>
      <c r="L161" s="104">
        <v>100002</v>
      </c>
      <c r="M161" s="283" t="s">
        <v>457</v>
      </c>
      <c r="N161" s="299">
        <v>1</v>
      </c>
      <c r="O161" s="275" t="s">
        <v>458</v>
      </c>
      <c r="P161" s="275" t="s">
        <v>459</v>
      </c>
      <c r="Q161" s="300">
        <v>0</v>
      </c>
      <c r="R161" s="275" t="s">
        <v>485</v>
      </c>
      <c r="S161" s="301" t="s">
        <v>486</v>
      </c>
      <c r="T161" s="275" t="s">
        <v>461</v>
      </c>
      <c r="U161" s="275" t="s">
        <v>240</v>
      </c>
      <c r="V161" s="302" t="s">
        <v>462</v>
      </c>
      <c r="W161" s="302" t="s">
        <v>463</v>
      </c>
      <c r="X161" s="269" t="s">
        <v>32</v>
      </c>
      <c r="Y161" s="270" t="s">
        <v>60</v>
      </c>
      <c r="Z161" s="283"/>
      <c r="AA161" s="283"/>
      <c r="AB161" s="303">
        <v>42985</v>
      </c>
      <c r="AC161" s="304"/>
      <c r="AD161" s="305"/>
      <c r="AE161" s="274" t="s">
        <v>464</v>
      </c>
      <c r="AF161" s="275" t="s">
        <v>502</v>
      </c>
      <c r="AG161" s="276"/>
      <c r="AH161" s="277"/>
      <c r="AI161" s="277"/>
      <c r="AJ161" s="277"/>
      <c r="AK161" s="278"/>
      <c r="AL161" s="276"/>
      <c r="AM161" s="278"/>
      <c r="AN161" s="278"/>
      <c r="AO161" s="306" t="s">
        <v>466</v>
      </c>
      <c r="AP161" s="278" t="s">
        <v>594</v>
      </c>
      <c r="AQ161" s="307" t="s">
        <v>466</v>
      </c>
      <c r="AR161" s="308">
        <v>7000</v>
      </c>
      <c r="AS161" s="283">
        <v>30</v>
      </c>
      <c r="AT161" s="284"/>
      <c r="AU161" s="284">
        <v>0</v>
      </c>
      <c r="AV161" s="283"/>
      <c r="AW161" s="283"/>
      <c r="AX161" s="283"/>
      <c r="AY161" s="283"/>
      <c r="AZ161" s="283"/>
      <c r="BA161" s="285"/>
      <c r="BB161" s="284"/>
      <c r="BC161" s="284"/>
      <c r="BD161" s="284"/>
      <c r="BE161" s="284"/>
      <c r="BF161" s="285"/>
      <c r="BG161" s="284"/>
      <c r="BH161" s="284"/>
      <c r="BI161" s="276"/>
      <c r="BJ161" s="284"/>
      <c r="BK161" s="286"/>
      <c r="BL161" s="286"/>
      <c r="BM161" s="276">
        <v>0</v>
      </c>
      <c r="BN161" s="286"/>
      <c r="BO161" s="276">
        <v>0</v>
      </c>
      <c r="BP161" s="789">
        <v>240</v>
      </c>
      <c r="BQ161" s="286">
        <v>7000</v>
      </c>
      <c r="BR161" s="286">
        <v>113</v>
      </c>
      <c r="BS161" s="286">
        <v>0</v>
      </c>
      <c r="BT161" s="289">
        <v>0</v>
      </c>
      <c r="BU161" s="286">
        <v>0</v>
      </c>
      <c r="BV161" s="286">
        <v>0</v>
      </c>
      <c r="BW161" s="286">
        <v>0</v>
      </c>
      <c r="BX161" s="286"/>
      <c r="BY161" s="286">
        <v>0</v>
      </c>
      <c r="BZ161" s="286"/>
      <c r="CA161" s="286"/>
      <c r="CB161" s="286">
        <v>0</v>
      </c>
      <c r="CC161" s="286">
        <v>0</v>
      </c>
      <c r="CD161" s="286">
        <v>0</v>
      </c>
      <c r="CE161" s="286"/>
      <c r="CF161" s="286">
        <v>0</v>
      </c>
      <c r="CG161" s="286"/>
      <c r="CH161" s="286"/>
      <c r="CI161" s="286"/>
      <c r="CJ161" s="286"/>
      <c r="CK161" s="286"/>
      <c r="CL161" s="286"/>
      <c r="CM161" s="286"/>
      <c r="CN161" s="286"/>
      <c r="CO161" s="286">
        <v>0</v>
      </c>
      <c r="CP161" s="286"/>
      <c r="CQ161" s="286">
        <v>1500.41</v>
      </c>
      <c r="CR161" s="286"/>
      <c r="CS161" s="286"/>
      <c r="CT161" s="286"/>
      <c r="CU161" s="286"/>
      <c r="CV161" s="286">
        <v>0</v>
      </c>
      <c r="CW161" s="286"/>
      <c r="CX161" s="286"/>
      <c r="CY161" s="286"/>
      <c r="CZ161" s="286"/>
      <c r="DA161" s="286"/>
      <c r="DB161" s="286"/>
      <c r="DC161" s="286"/>
      <c r="DD161" s="286"/>
      <c r="DE161" s="286"/>
      <c r="DF161" s="286"/>
      <c r="DG161" s="286"/>
      <c r="DH161" s="286"/>
      <c r="DI161" s="286"/>
      <c r="DJ161" s="286"/>
      <c r="DK161" s="286"/>
      <c r="DL161" s="286"/>
      <c r="DM161" s="286"/>
      <c r="DN161" s="286"/>
      <c r="DO161" s="286">
        <v>20539.118641340385</v>
      </c>
      <c r="DP161" s="286"/>
      <c r="DQ161" s="286"/>
      <c r="DR161" s="286"/>
      <c r="DS161" s="286"/>
      <c r="DT161" s="286"/>
      <c r="DU161" s="286"/>
      <c r="DV161" s="286"/>
      <c r="DW161" s="286"/>
      <c r="DX161" s="286"/>
      <c r="DY161" s="286"/>
      <c r="DZ161" s="790"/>
      <c r="EA161" s="278"/>
      <c r="EB161" s="286"/>
      <c r="EC161" s="286"/>
      <c r="ED161" s="286"/>
      <c r="EE161" s="286"/>
      <c r="EF161" s="286"/>
      <c r="EG161" s="286"/>
      <c r="EH161" s="286"/>
      <c r="EI161" s="286"/>
      <c r="EJ161" s="286"/>
      <c r="EK161" s="286"/>
      <c r="EL161" s="306">
        <v>8613.41</v>
      </c>
      <c r="EM161" s="306">
        <v>29152.528641340385</v>
      </c>
      <c r="EN161" s="291">
        <v>861.34</v>
      </c>
      <c r="EO161" s="291">
        <v>133.51</v>
      </c>
      <c r="EP161" s="291">
        <v>118</v>
      </c>
      <c r="EQ161" s="291">
        <v>0</v>
      </c>
      <c r="ER161" s="291">
        <v>0</v>
      </c>
      <c r="ES161" s="286">
        <v>0</v>
      </c>
      <c r="ET161" s="289">
        <v>816.31740000000002</v>
      </c>
      <c r="EU161" s="286">
        <v>0</v>
      </c>
      <c r="EV161" s="286">
        <v>0</v>
      </c>
      <c r="EW161" s="286"/>
      <c r="EX161" s="286"/>
      <c r="EY161" s="286">
        <v>2875.4766097876541</v>
      </c>
      <c r="EZ161" s="292">
        <v>204.9</v>
      </c>
      <c r="FA161" s="278">
        <v>0</v>
      </c>
      <c r="FB161" s="278">
        <v>0</v>
      </c>
      <c r="FC161" s="292">
        <v>2845.2000000000003</v>
      </c>
      <c r="FD161" s="292"/>
      <c r="FE161" s="292">
        <v>1096.5</v>
      </c>
      <c r="FF161" s="292"/>
      <c r="FG161" s="286">
        <v>0</v>
      </c>
      <c r="FH161" s="292">
        <v>0</v>
      </c>
      <c r="FI161" s="286">
        <v>0</v>
      </c>
      <c r="FJ161" s="286"/>
      <c r="FK161" s="276"/>
      <c r="FL161" s="276">
        <v>17663.64</v>
      </c>
      <c r="FM161" s="286"/>
      <c r="FN161" s="286">
        <v>0</v>
      </c>
      <c r="FO161" s="286">
        <v>0</v>
      </c>
      <c r="FP161" s="286"/>
      <c r="FQ161" s="286">
        <v>26614.880000000001</v>
      </c>
      <c r="FR161" s="791">
        <v>2537.65</v>
      </c>
      <c r="FT161" s="791"/>
      <c r="FU161" s="294">
        <v>2537.65</v>
      </c>
      <c r="FV161" s="367"/>
      <c r="FW161" s="367"/>
      <c r="FX161" s="278">
        <v>775.21</v>
      </c>
      <c r="FY161" s="830">
        <v>193.80250000000001</v>
      </c>
      <c r="GB161" s="2015">
        <f t="shared" si="17"/>
        <v>0</v>
      </c>
      <c r="GC161" s="2015">
        <v>8613.41</v>
      </c>
      <c r="GE161" s="2015">
        <f t="shared" si="18"/>
        <v>8613.41</v>
      </c>
    </row>
    <row r="162" spans="2:187">
      <c r="B162" s="787">
        <v>10</v>
      </c>
      <c r="C162" s="788" t="s">
        <v>603</v>
      </c>
      <c r="D162" s="116" t="s">
        <v>3</v>
      </c>
      <c r="E162" s="108" t="s">
        <v>30</v>
      </c>
      <c r="F162" s="109" t="s">
        <v>31</v>
      </c>
      <c r="G162" s="102">
        <v>25577</v>
      </c>
      <c r="H162" s="109" t="s">
        <v>484</v>
      </c>
      <c r="I162" s="109" t="s">
        <v>454</v>
      </c>
      <c r="J162" s="103" t="s">
        <v>455</v>
      </c>
      <c r="K162" s="104" t="s">
        <v>456</v>
      </c>
      <c r="L162" s="104">
        <v>100002</v>
      </c>
      <c r="M162" s="283" t="s">
        <v>457</v>
      </c>
      <c r="N162" s="299">
        <v>1</v>
      </c>
      <c r="O162" s="275" t="s">
        <v>458</v>
      </c>
      <c r="P162" s="275" t="s">
        <v>459</v>
      </c>
      <c r="Q162" s="300">
        <v>0</v>
      </c>
      <c r="R162" s="275" t="s">
        <v>485</v>
      </c>
      <c r="S162" s="301" t="s">
        <v>486</v>
      </c>
      <c r="T162" s="275" t="s">
        <v>461</v>
      </c>
      <c r="U162" s="275" t="s">
        <v>233</v>
      </c>
      <c r="V162" s="302" t="s">
        <v>462</v>
      </c>
      <c r="W162" s="302"/>
      <c r="X162" s="269" t="s">
        <v>32</v>
      </c>
      <c r="Y162" s="270" t="s">
        <v>33</v>
      </c>
      <c r="Z162" s="283"/>
      <c r="AA162" s="283"/>
      <c r="AB162" s="303">
        <v>43160</v>
      </c>
      <c r="AC162" s="304"/>
      <c r="AD162" s="305"/>
      <c r="AE162" s="274" t="s">
        <v>503</v>
      </c>
      <c r="AF162" s="275" t="s">
        <v>504</v>
      </c>
      <c r="AG162" s="276"/>
      <c r="AH162" s="277"/>
      <c r="AI162" s="277"/>
      <c r="AJ162" s="277"/>
      <c r="AK162" s="278"/>
      <c r="AL162" s="276"/>
      <c r="AM162" s="278"/>
      <c r="AN162" s="278"/>
      <c r="AO162" s="306"/>
      <c r="AP162" s="278" t="s">
        <v>595</v>
      </c>
      <c r="AQ162" s="307" t="s">
        <v>466</v>
      </c>
      <c r="AR162" s="308">
        <v>5000</v>
      </c>
      <c r="AS162" s="283">
        <v>25</v>
      </c>
      <c r="AT162" s="284"/>
      <c r="AU162" s="284">
        <v>0</v>
      </c>
      <c r="AV162" s="283"/>
      <c r="AW162" s="283"/>
      <c r="AX162" s="283">
        <v>5</v>
      </c>
      <c r="AY162" s="283"/>
      <c r="AZ162" s="283"/>
      <c r="BA162" s="285"/>
      <c r="BB162" s="284"/>
      <c r="BC162" s="284"/>
      <c r="BD162" s="284"/>
      <c r="BE162" s="284"/>
      <c r="BF162" s="285"/>
      <c r="BG162" s="284"/>
      <c r="BH162" s="284"/>
      <c r="BI162" s="276"/>
      <c r="BJ162" s="284"/>
      <c r="BK162" s="286"/>
      <c r="BL162" s="286"/>
      <c r="BM162" s="276">
        <v>0</v>
      </c>
      <c r="BN162" s="286"/>
      <c r="BO162" s="276">
        <v>6.3166666666666664</v>
      </c>
      <c r="BP162" s="789">
        <v>200</v>
      </c>
      <c r="BQ162" s="286">
        <v>4166.6666666666661</v>
      </c>
      <c r="BR162" s="286">
        <v>113</v>
      </c>
      <c r="BS162" s="286">
        <v>0</v>
      </c>
      <c r="BT162" s="289">
        <v>0</v>
      </c>
      <c r="BU162" s="286">
        <v>0</v>
      </c>
      <c r="BV162" s="286">
        <v>0</v>
      </c>
      <c r="BW162" s="286">
        <v>833.33333333333326</v>
      </c>
      <c r="BX162" s="286"/>
      <c r="BY162" s="286">
        <v>0</v>
      </c>
      <c r="BZ162" s="286"/>
      <c r="CA162" s="286"/>
      <c r="CB162" s="286">
        <v>0</v>
      </c>
      <c r="CC162" s="286">
        <v>0</v>
      </c>
      <c r="CD162" s="286">
        <v>0</v>
      </c>
      <c r="CE162" s="286"/>
      <c r="CF162" s="286">
        <v>0</v>
      </c>
      <c r="CG162" s="286"/>
      <c r="CH162" s="286"/>
      <c r="CI162" s="286"/>
      <c r="CJ162" s="286"/>
      <c r="CK162" s="286"/>
      <c r="CL162" s="286"/>
      <c r="CM162" s="286"/>
      <c r="CN162" s="286"/>
      <c r="CO162" s="286">
        <v>0</v>
      </c>
      <c r="CP162" s="286"/>
      <c r="CQ162" s="286"/>
      <c r="CR162" s="286"/>
      <c r="CS162" s="286"/>
      <c r="CT162" s="286"/>
      <c r="CU162" s="286"/>
      <c r="CV162" s="286">
        <v>0</v>
      </c>
      <c r="CW162" s="286"/>
      <c r="CX162" s="286"/>
      <c r="CY162" s="286"/>
      <c r="CZ162" s="286"/>
      <c r="DA162" s="286"/>
      <c r="DB162" s="286"/>
      <c r="DC162" s="286"/>
      <c r="DD162" s="286"/>
      <c r="DE162" s="286"/>
      <c r="DF162" s="286"/>
      <c r="DG162" s="286"/>
      <c r="DH162" s="286"/>
      <c r="DI162" s="286"/>
      <c r="DJ162" s="286"/>
      <c r="DK162" s="286"/>
      <c r="DL162" s="286"/>
      <c r="DM162" s="286"/>
      <c r="DN162" s="286"/>
      <c r="DO162" s="286">
        <v>17362.508765907354</v>
      </c>
      <c r="DP162" s="286"/>
      <c r="DQ162" s="286"/>
      <c r="DR162" s="286"/>
      <c r="DS162" s="286"/>
      <c r="DT162" s="286"/>
      <c r="DU162" s="286"/>
      <c r="DV162" s="286"/>
      <c r="DW162" s="286"/>
      <c r="DX162" s="286"/>
      <c r="DY162" s="286"/>
      <c r="DZ162" s="790"/>
      <c r="EA162" s="278"/>
      <c r="EB162" s="286"/>
      <c r="EC162" s="286"/>
      <c r="ED162" s="286"/>
      <c r="EE162" s="286"/>
      <c r="EF162" s="286"/>
      <c r="EG162" s="286"/>
      <c r="EH162" s="286"/>
      <c r="EI162" s="286"/>
      <c r="EJ162" s="286"/>
      <c r="EK162" s="286"/>
      <c r="EL162" s="306">
        <v>4981.3999999999987</v>
      </c>
      <c r="EM162" s="306">
        <v>22475.508765907354</v>
      </c>
      <c r="EN162" s="291">
        <v>498.14</v>
      </c>
      <c r="EO162" s="291">
        <v>79.7</v>
      </c>
      <c r="EP162" s="291">
        <v>68.25</v>
      </c>
      <c r="EQ162" s="291">
        <v>0</v>
      </c>
      <c r="ER162" s="291">
        <v>0</v>
      </c>
      <c r="ES162" s="286">
        <v>0</v>
      </c>
      <c r="ET162" s="289">
        <v>272.11</v>
      </c>
      <c r="EU162" s="286">
        <v>131.6</v>
      </c>
      <c r="EV162" s="286">
        <v>0</v>
      </c>
      <c r="EW162" s="286"/>
      <c r="EX162" s="286"/>
      <c r="EY162" s="286">
        <v>2430.7512272270296</v>
      </c>
      <c r="EZ162" s="292">
        <v>0</v>
      </c>
      <c r="FA162" s="278">
        <v>0</v>
      </c>
      <c r="FB162" s="278">
        <v>0</v>
      </c>
      <c r="FC162" s="292">
        <v>2045.2</v>
      </c>
      <c r="FD162" s="292"/>
      <c r="FE162" s="292"/>
      <c r="FF162" s="292"/>
      <c r="FG162" s="286">
        <v>0</v>
      </c>
      <c r="FH162" s="292">
        <v>0</v>
      </c>
      <c r="FI162" s="286">
        <v>0</v>
      </c>
      <c r="FJ162" s="286"/>
      <c r="FK162" s="276"/>
      <c r="FL162" s="276">
        <v>14931.76</v>
      </c>
      <c r="FM162" s="286"/>
      <c r="FN162" s="286">
        <v>0</v>
      </c>
      <c r="FO162" s="286">
        <v>0</v>
      </c>
      <c r="FP162" s="286"/>
      <c r="FQ162" s="286">
        <v>20457.509999999998</v>
      </c>
      <c r="FR162" s="791">
        <v>2018</v>
      </c>
      <c r="FT162" s="791"/>
      <c r="FU162" s="294">
        <v>2018</v>
      </c>
      <c r="FV162" s="367"/>
      <c r="FW162" s="367"/>
      <c r="FX162" s="278">
        <v>448.33</v>
      </c>
      <c r="FY162" s="830">
        <v>0</v>
      </c>
      <c r="GB162" s="2015">
        <f t="shared" si="17"/>
        <v>0</v>
      </c>
      <c r="GC162" s="2015">
        <v>4981.3999999999996</v>
      </c>
      <c r="GE162" s="2015">
        <f t="shared" si="18"/>
        <v>4981.3999999999996</v>
      </c>
    </row>
    <row r="163" spans="2:187">
      <c r="B163" s="787">
        <v>11</v>
      </c>
      <c r="C163" s="788" t="s">
        <v>603</v>
      </c>
      <c r="D163" s="116" t="s">
        <v>3</v>
      </c>
      <c r="E163" s="108" t="s">
        <v>93</v>
      </c>
      <c r="F163" s="109" t="s">
        <v>505</v>
      </c>
      <c r="G163" s="102">
        <v>31251</v>
      </c>
      <c r="H163" s="109" t="s">
        <v>484</v>
      </c>
      <c r="I163" s="109" t="s">
        <v>506</v>
      </c>
      <c r="J163" s="103" t="s">
        <v>507</v>
      </c>
      <c r="K163" s="104" t="s">
        <v>508</v>
      </c>
      <c r="L163" s="104">
        <v>100002</v>
      </c>
      <c r="M163" s="283" t="s">
        <v>457</v>
      </c>
      <c r="N163" s="299">
        <v>1</v>
      </c>
      <c r="O163" s="275" t="s">
        <v>458</v>
      </c>
      <c r="P163" s="275" t="s">
        <v>459</v>
      </c>
      <c r="Q163" s="300">
        <v>0</v>
      </c>
      <c r="R163" s="275" t="s">
        <v>485</v>
      </c>
      <c r="S163" s="301" t="s">
        <v>486</v>
      </c>
      <c r="T163" s="275" t="s">
        <v>461</v>
      </c>
      <c r="U163" s="275" t="s">
        <v>928</v>
      </c>
      <c r="V163" s="302" t="s">
        <v>462</v>
      </c>
      <c r="W163" s="302"/>
      <c r="X163" s="269" t="s">
        <v>32</v>
      </c>
      <c r="Y163" s="270">
        <v>45594366852089</v>
      </c>
      <c r="Z163" s="283"/>
      <c r="AA163" s="283"/>
      <c r="AB163" s="303">
        <v>43206</v>
      </c>
      <c r="AC163" s="304"/>
      <c r="AD163" s="305"/>
      <c r="AE163" s="274" t="s">
        <v>436</v>
      </c>
      <c r="AF163" s="275" t="s">
        <v>509</v>
      </c>
      <c r="AG163" s="276"/>
      <c r="AH163" s="277"/>
      <c r="AI163" s="277"/>
      <c r="AJ163" s="277"/>
      <c r="AK163" s="278"/>
      <c r="AL163" s="276"/>
      <c r="AM163" s="278"/>
      <c r="AN163" s="278"/>
      <c r="AO163" s="306"/>
      <c r="AP163" s="278" t="s">
        <v>595</v>
      </c>
      <c r="AQ163" s="307" t="s">
        <v>466</v>
      </c>
      <c r="AR163" s="308">
        <v>4800</v>
      </c>
      <c r="AS163" s="283">
        <v>18</v>
      </c>
      <c r="AT163" s="284"/>
      <c r="AU163" s="284">
        <v>12</v>
      </c>
      <c r="AV163" s="283"/>
      <c r="AW163" s="283"/>
      <c r="AX163" s="283"/>
      <c r="AY163" s="283"/>
      <c r="AZ163" s="283"/>
      <c r="BA163" s="285"/>
      <c r="BB163" s="284"/>
      <c r="BC163" s="284"/>
      <c r="BD163" s="284"/>
      <c r="BE163" s="284"/>
      <c r="BF163" s="285"/>
      <c r="BG163" s="284"/>
      <c r="BH163" s="284"/>
      <c r="BI163" s="276"/>
      <c r="BJ163" s="284"/>
      <c r="BK163" s="286"/>
      <c r="BL163" s="286"/>
      <c r="BM163" s="276">
        <v>0</v>
      </c>
      <c r="BN163" s="286"/>
      <c r="BO163" s="276">
        <v>0</v>
      </c>
      <c r="BP163" s="789">
        <v>144</v>
      </c>
      <c r="BQ163" s="286">
        <v>2880</v>
      </c>
      <c r="BR163" s="286">
        <v>113</v>
      </c>
      <c r="BS163" s="286">
        <v>0</v>
      </c>
      <c r="BT163" s="289">
        <v>2045.01</v>
      </c>
      <c r="BU163" s="286">
        <v>0</v>
      </c>
      <c r="BV163" s="286">
        <v>0</v>
      </c>
      <c r="BW163" s="286">
        <v>0</v>
      </c>
      <c r="BX163" s="286"/>
      <c r="BY163" s="286">
        <v>0</v>
      </c>
      <c r="BZ163" s="286"/>
      <c r="CA163" s="286"/>
      <c r="CB163" s="286">
        <v>0</v>
      </c>
      <c r="CC163" s="286">
        <v>0</v>
      </c>
      <c r="CD163" s="286">
        <v>0</v>
      </c>
      <c r="CE163" s="286"/>
      <c r="CF163" s="286">
        <v>0</v>
      </c>
      <c r="CG163" s="286"/>
      <c r="CH163" s="286"/>
      <c r="CI163" s="286"/>
      <c r="CJ163" s="286"/>
      <c r="CK163" s="286"/>
      <c r="CL163" s="286"/>
      <c r="CM163" s="286"/>
      <c r="CN163" s="286"/>
      <c r="CO163" s="286">
        <v>0</v>
      </c>
      <c r="CP163" s="286"/>
      <c r="CQ163" s="286"/>
      <c r="CR163" s="286"/>
      <c r="CS163" s="286"/>
      <c r="CT163" s="286"/>
      <c r="CU163" s="286"/>
      <c r="CV163" s="286">
        <v>0</v>
      </c>
      <c r="CW163" s="286"/>
      <c r="CX163" s="286"/>
      <c r="CY163" s="286"/>
      <c r="CZ163" s="286"/>
      <c r="DA163" s="286"/>
      <c r="DB163" s="286"/>
      <c r="DC163" s="286"/>
      <c r="DD163" s="286"/>
      <c r="DE163" s="286"/>
      <c r="DF163" s="286"/>
      <c r="DG163" s="286"/>
      <c r="DH163" s="286"/>
      <c r="DI163" s="286"/>
      <c r="DJ163" s="286"/>
      <c r="DK163" s="286"/>
      <c r="DL163" s="286"/>
      <c r="DM163" s="286"/>
      <c r="DN163" s="286"/>
      <c r="DO163" s="286">
        <v>16299.6261048905</v>
      </c>
      <c r="DP163" s="286"/>
      <c r="DQ163" s="286"/>
      <c r="DR163" s="286"/>
      <c r="DS163" s="286"/>
      <c r="DT163" s="286"/>
      <c r="DU163" s="286"/>
      <c r="DV163" s="286"/>
      <c r="DW163" s="286"/>
      <c r="DX163" s="286"/>
      <c r="DY163" s="286"/>
      <c r="DZ163" s="790"/>
      <c r="EA163" s="278"/>
      <c r="EB163" s="286"/>
      <c r="EC163" s="286"/>
      <c r="ED163" s="286"/>
      <c r="EE163" s="286"/>
      <c r="EF163" s="286"/>
      <c r="EG163" s="286"/>
      <c r="EH163" s="286"/>
      <c r="EI163" s="286"/>
      <c r="EJ163" s="286"/>
      <c r="EK163" s="286"/>
      <c r="EL163" s="306">
        <v>5038.01</v>
      </c>
      <c r="EM163" s="306">
        <v>21337.636104890502</v>
      </c>
      <c r="EN163" s="291">
        <v>0</v>
      </c>
      <c r="EO163" s="291">
        <v>0</v>
      </c>
      <c r="EP163" s="291">
        <v>0</v>
      </c>
      <c r="EQ163" s="291">
        <v>0</v>
      </c>
      <c r="ER163" s="291">
        <v>0</v>
      </c>
      <c r="ES163" s="286">
        <v>654.94000000000005</v>
      </c>
      <c r="ET163" s="289">
        <v>250.91</v>
      </c>
      <c r="EU163" s="286">
        <v>0</v>
      </c>
      <c r="EV163" s="286">
        <v>0</v>
      </c>
      <c r="EW163" s="286"/>
      <c r="EX163" s="286"/>
      <c r="EY163" s="286">
        <v>2281.9476546846704</v>
      </c>
      <c r="EZ163" s="292">
        <v>0</v>
      </c>
      <c r="FA163" s="278">
        <v>0</v>
      </c>
      <c r="FB163" s="278">
        <v>0</v>
      </c>
      <c r="FC163" s="292">
        <v>1645.2</v>
      </c>
      <c r="FD163" s="292"/>
      <c r="FE163" s="292"/>
      <c r="FF163" s="292"/>
      <c r="FG163" s="286">
        <v>125</v>
      </c>
      <c r="FH163" s="292">
        <v>0</v>
      </c>
      <c r="FI163" s="286">
        <v>0</v>
      </c>
      <c r="FJ163" s="286"/>
      <c r="FK163" s="276"/>
      <c r="FL163" s="276">
        <v>14017.68</v>
      </c>
      <c r="FM163" s="286"/>
      <c r="FN163" s="286">
        <v>0</v>
      </c>
      <c r="FO163" s="286">
        <v>0</v>
      </c>
      <c r="FP163" s="286"/>
      <c r="FQ163" s="286">
        <v>18975.68</v>
      </c>
      <c r="FR163" s="791">
        <v>2361.96</v>
      </c>
      <c r="FT163" s="791"/>
      <c r="FU163" s="294">
        <v>2361.96</v>
      </c>
      <c r="FV163" s="367"/>
      <c r="FW163" s="367"/>
      <c r="FX163" s="278">
        <v>453.42</v>
      </c>
      <c r="FY163" s="830">
        <v>0</v>
      </c>
      <c r="GB163" s="2015">
        <f t="shared" si="17"/>
        <v>0</v>
      </c>
      <c r="GC163" s="2015">
        <v>5038.01</v>
      </c>
      <c r="GE163" s="2015">
        <f t="shared" si="18"/>
        <v>5038.01</v>
      </c>
    </row>
    <row r="164" spans="2:187">
      <c r="B164" s="787">
        <v>12</v>
      </c>
      <c r="C164" s="788" t="s">
        <v>603</v>
      </c>
      <c r="D164" s="116" t="s">
        <v>3</v>
      </c>
      <c r="E164" s="108" t="s">
        <v>80</v>
      </c>
      <c r="F164" s="109" t="s">
        <v>510</v>
      </c>
      <c r="G164" s="102">
        <v>30662</v>
      </c>
      <c r="H164" s="109" t="s">
        <v>469</v>
      </c>
      <c r="I164" s="109" t="s">
        <v>456</v>
      </c>
      <c r="J164" s="103" t="s">
        <v>455</v>
      </c>
      <c r="K164" s="104" t="s">
        <v>456</v>
      </c>
      <c r="L164" s="104">
        <v>100001</v>
      </c>
      <c r="M164" s="283" t="s">
        <v>470</v>
      </c>
      <c r="N164" s="299">
        <v>1</v>
      </c>
      <c r="O164" s="275" t="s">
        <v>471</v>
      </c>
      <c r="P164" s="275" t="s">
        <v>472</v>
      </c>
      <c r="Q164" s="300">
        <v>1</v>
      </c>
      <c r="R164" s="275" t="s">
        <v>473</v>
      </c>
      <c r="S164" s="301" t="s">
        <v>474</v>
      </c>
      <c r="T164" s="275" t="s">
        <v>461</v>
      </c>
      <c r="U164" s="275" t="s">
        <v>247</v>
      </c>
      <c r="V164" s="302" t="s">
        <v>462</v>
      </c>
      <c r="W164" s="302"/>
      <c r="X164" s="269" t="s">
        <v>78</v>
      </c>
      <c r="Y164" s="270" t="s">
        <v>79</v>
      </c>
      <c r="Z164" s="283"/>
      <c r="AA164" s="283"/>
      <c r="AB164" s="303">
        <v>43252</v>
      </c>
      <c r="AC164" s="304"/>
      <c r="AD164" s="305"/>
      <c r="AE164" s="274" t="s">
        <v>511</v>
      </c>
      <c r="AF164" s="275" t="s">
        <v>512</v>
      </c>
      <c r="AG164" s="276"/>
      <c r="AH164" s="277"/>
      <c r="AI164" s="277"/>
      <c r="AJ164" s="277"/>
      <c r="AK164" s="278"/>
      <c r="AL164" s="276"/>
      <c r="AM164" s="278"/>
      <c r="AN164" s="278"/>
      <c r="AO164" s="306" t="s">
        <v>466</v>
      </c>
      <c r="AP164" s="278" t="s">
        <v>595</v>
      </c>
      <c r="AQ164" s="307" t="s">
        <v>466</v>
      </c>
      <c r="AR164" s="308">
        <v>4300</v>
      </c>
      <c r="AS164" s="283">
        <v>28</v>
      </c>
      <c r="AT164" s="284">
        <v>1</v>
      </c>
      <c r="AU164" s="284">
        <v>1</v>
      </c>
      <c r="AV164" s="283"/>
      <c r="AW164" s="283"/>
      <c r="AX164" s="283"/>
      <c r="AY164" s="283"/>
      <c r="AZ164" s="283"/>
      <c r="BA164" s="285"/>
      <c r="BB164" s="284"/>
      <c r="BC164" s="284"/>
      <c r="BD164" s="284"/>
      <c r="BE164" s="284"/>
      <c r="BF164" s="285"/>
      <c r="BG164" s="284"/>
      <c r="BH164" s="284"/>
      <c r="BI164" s="276"/>
      <c r="BJ164" s="284"/>
      <c r="BK164" s="286"/>
      <c r="BL164" s="286"/>
      <c r="BM164" s="276">
        <v>0</v>
      </c>
      <c r="BN164" s="286"/>
      <c r="BO164" s="276">
        <v>0</v>
      </c>
      <c r="BP164" s="789">
        <v>224</v>
      </c>
      <c r="BQ164" s="286">
        <v>4013.3333333333335</v>
      </c>
      <c r="BR164" s="286">
        <v>113</v>
      </c>
      <c r="BS164" s="286">
        <v>143.33333333333334</v>
      </c>
      <c r="BT164" s="289">
        <v>147.1</v>
      </c>
      <c r="BU164" s="286">
        <v>0</v>
      </c>
      <c r="BV164" s="286">
        <v>0</v>
      </c>
      <c r="BW164" s="286">
        <v>0</v>
      </c>
      <c r="BX164" s="286"/>
      <c r="BY164" s="286">
        <v>0</v>
      </c>
      <c r="BZ164" s="286"/>
      <c r="CA164" s="286"/>
      <c r="CB164" s="286">
        <v>0</v>
      </c>
      <c r="CC164" s="286">
        <v>0</v>
      </c>
      <c r="CD164" s="286">
        <v>0</v>
      </c>
      <c r="CE164" s="286"/>
      <c r="CF164" s="286">
        <v>0</v>
      </c>
      <c r="CG164" s="286"/>
      <c r="CH164" s="286"/>
      <c r="CI164" s="286"/>
      <c r="CJ164" s="286"/>
      <c r="CK164" s="286"/>
      <c r="CL164" s="286"/>
      <c r="CM164" s="286"/>
      <c r="CN164" s="286"/>
      <c r="CO164" s="286">
        <v>0</v>
      </c>
      <c r="CP164" s="286"/>
      <c r="CQ164" s="286"/>
      <c r="CR164" s="286"/>
      <c r="CS164" s="286"/>
      <c r="CT164" s="286"/>
      <c r="CU164" s="286"/>
      <c r="CV164" s="286">
        <v>0</v>
      </c>
      <c r="CW164" s="286"/>
      <c r="CX164" s="286"/>
      <c r="CY164" s="286"/>
      <c r="CZ164" s="286"/>
      <c r="DA164" s="286"/>
      <c r="DB164" s="286"/>
      <c r="DC164" s="286"/>
      <c r="DD164" s="286"/>
      <c r="DE164" s="286"/>
      <c r="DF164" s="286"/>
      <c r="DG164" s="286"/>
      <c r="DH164" s="286"/>
      <c r="DI164" s="286"/>
      <c r="DJ164" s="286"/>
      <c r="DK164" s="286"/>
      <c r="DL164" s="286"/>
      <c r="DM164" s="286"/>
      <c r="DN164" s="286"/>
      <c r="DO164" s="286">
        <v>15478.25652762883</v>
      </c>
      <c r="DP164" s="286"/>
      <c r="DQ164" s="286"/>
      <c r="DR164" s="286"/>
      <c r="DS164" s="286"/>
      <c r="DT164" s="286"/>
      <c r="DU164" s="286"/>
      <c r="DV164" s="286"/>
      <c r="DW164" s="286"/>
      <c r="DX164" s="286"/>
      <c r="DY164" s="286"/>
      <c r="DZ164" s="790"/>
      <c r="EA164" s="278"/>
      <c r="EB164" s="286"/>
      <c r="EC164" s="286"/>
      <c r="ED164" s="286"/>
      <c r="EE164" s="286"/>
      <c r="EF164" s="286"/>
      <c r="EG164" s="286"/>
      <c r="EH164" s="286"/>
      <c r="EI164" s="286"/>
      <c r="EJ164" s="286"/>
      <c r="EK164" s="286"/>
      <c r="EL164" s="306">
        <v>4416.7666666666673</v>
      </c>
      <c r="EM164" s="306">
        <v>19895.023194295496</v>
      </c>
      <c r="EN164" s="291">
        <v>441.68</v>
      </c>
      <c r="EO164" s="291">
        <v>0</v>
      </c>
      <c r="EP164" s="291">
        <v>60.51</v>
      </c>
      <c r="EQ164" s="291">
        <v>0</v>
      </c>
      <c r="ER164" s="291">
        <v>0</v>
      </c>
      <c r="ES164" s="286">
        <v>0</v>
      </c>
      <c r="ET164" s="289">
        <v>164.57</v>
      </c>
      <c r="EU164" s="286">
        <v>0</v>
      </c>
      <c r="EV164" s="286">
        <v>0</v>
      </c>
      <c r="EW164" s="286"/>
      <c r="EX164" s="286"/>
      <c r="EY164" s="286">
        <v>2166.9559138680365</v>
      </c>
      <c r="EZ164" s="292">
        <v>347.13</v>
      </c>
      <c r="FA164" s="278">
        <v>91.95</v>
      </c>
      <c r="FB164" s="278">
        <v>0</v>
      </c>
      <c r="FC164" s="292">
        <v>1765.2</v>
      </c>
      <c r="FD164" s="292"/>
      <c r="FE164" s="292"/>
      <c r="FF164" s="292"/>
      <c r="FG164" s="286">
        <v>333.33333333333331</v>
      </c>
      <c r="FH164" s="292">
        <v>0</v>
      </c>
      <c r="FI164" s="286">
        <v>0</v>
      </c>
      <c r="FJ164" s="286"/>
      <c r="FK164" s="276"/>
      <c r="FL164" s="276">
        <v>13311.3</v>
      </c>
      <c r="FM164" s="286"/>
      <c r="FN164" s="286">
        <v>0</v>
      </c>
      <c r="FO164" s="286">
        <v>0</v>
      </c>
      <c r="FP164" s="286"/>
      <c r="FQ164" s="286">
        <v>18682.63</v>
      </c>
      <c r="FR164" s="791">
        <v>1212.3900000000001</v>
      </c>
      <c r="FT164" s="791"/>
      <c r="FU164" s="294">
        <v>1212.3900000000001</v>
      </c>
      <c r="FV164" s="367"/>
      <c r="FW164" s="367"/>
      <c r="FX164" s="278">
        <v>397.51</v>
      </c>
      <c r="FY164" s="830">
        <v>99.377499999999998</v>
      </c>
      <c r="GB164" s="2015">
        <f t="shared" si="17"/>
        <v>6.6666666671153507E-3</v>
      </c>
      <c r="GC164" s="2015">
        <v>4416.76</v>
      </c>
      <c r="GE164" s="2015">
        <f t="shared" si="18"/>
        <v>4416.76</v>
      </c>
    </row>
    <row r="165" spans="2:187">
      <c r="B165" s="787">
        <v>13</v>
      </c>
      <c r="C165" s="788" t="s">
        <v>603</v>
      </c>
      <c r="D165" s="116" t="s">
        <v>3</v>
      </c>
      <c r="E165" s="108" t="s">
        <v>67</v>
      </c>
      <c r="F165" s="109" t="s">
        <v>513</v>
      </c>
      <c r="G165" s="102">
        <v>29312</v>
      </c>
      <c r="H165" s="109" t="s">
        <v>488</v>
      </c>
      <c r="I165" s="109" t="s">
        <v>456</v>
      </c>
      <c r="J165" s="103" t="s">
        <v>455</v>
      </c>
      <c r="K165" s="104" t="s">
        <v>456</v>
      </c>
      <c r="L165" s="104">
        <v>100002</v>
      </c>
      <c r="M165" s="283" t="s">
        <v>457</v>
      </c>
      <c r="N165" s="299">
        <v>0</v>
      </c>
      <c r="O165" s="275" t="s">
        <v>458</v>
      </c>
      <c r="P165" s="275" t="s">
        <v>459</v>
      </c>
      <c r="Q165" s="300">
        <v>0</v>
      </c>
      <c r="R165" s="275" t="s">
        <v>489</v>
      </c>
      <c r="S165" s="301" t="s">
        <v>488</v>
      </c>
      <c r="T165" s="275" t="s">
        <v>461</v>
      </c>
      <c r="U165" s="275" t="s">
        <v>243</v>
      </c>
      <c r="V165" s="302" t="s">
        <v>462</v>
      </c>
      <c r="W165" s="302"/>
      <c r="X165" s="269" t="s">
        <v>32</v>
      </c>
      <c r="Y165" s="270" t="s">
        <v>69</v>
      </c>
      <c r="Z165" s="283"/>
      <c r="AA165" s="283"/>
      <c r="AB165" s="303">
        <v>42985</v>
      </c>
      <c r="AC165" s="304"/>
      <c r="AD165" s="305"/>
      <c r="AE165" s="274" t="s">
        <v>464</v>
      </c>
      <c r="AF165" s="275" t="s">
        <v>514</v>
      </c>
      <c r="AG165" s="276"/>
      <c r="AH165" s="277"/>
      <c r="AI165" s="277"/>
      <c r="AJ165" s="277"/>
      <c r="AK165" s="278"/>
      <c r="AL165" s="276"/>
      <c r="AM165" s="278"/>
      <c r="AN165" s="278"/>
      <c r="AO165" s="306"/>
      <c r="AP165" s="278" t="s">
        <v>595</v>
      </c>
      <c r="AQ165" s="307" t="s">
        <v>466</v>
      </c>
      <c r="AR165" s="308">
        <v>5040</v>
      </c>
      <c r="AS165" s="283">
        <v>28</v>
      </c>
      <c r="AT165" s="284"/>
      <c r="AU165" s="284">
        <v>2</v>
      </c>
      <c r="AV165" s="283"/>
      <c r="AW165" s="283"/>
      <c r="AX165" s="283"/>
      <c r="AY165" s="283"/>
      <c r="AZ165" s="283"/>
      <c r="BA165" s="285"/>
      <c r="BB165" s="284"/>
      <c r="BC165" s="284"/>
      <c r="BD165" s="284"/>
      <c r="BE165" s="284"/>
      <c r="BF165" s="285"/>
      <c r="BG165" s="284"/>
      <c r="BH165" s="284"/>
      <c r="BI165" s="276"/>
      <c r="BJ165" s="284"/>
      <c r="BK165" s="286"/>
      <c r="BL165" s="286"/>
      <c r="BM165" s="276">
        <v>0</v>
      </c>
      <c r="BN165" s="286"/>
      <c r="BO165" s="276">
        <v>0</v>
      </c>
      <c r="BP165" s="789">
        <v>224</v>
      </c>
      <c r="BQ165" s="286">
        <v>4704</v>
      </c>
      <c r="BR165" s="286">
        <v>113</v>
      </c>
      <c r="BS165" s="286">
        <v>0</v>
      </c>
      <c r="BT165" s="289">
        <v>352.11</v>
      </c>
      <c r="BU165" s="286">
        <v>0</v>
      </c>
      <c r="BV165" s="286">
        <v>0</v>
      </c>
      <c r="BW165" s="286">
        <v>0</v>
      </c>
      <c r="BX165" s="286"/>
      <c r="BY165" s="286">
        <v>0</v>
      </c>
      <c r="BZ165" s="286"/>
      <c r="CA165" s="286"/>
      <c r="CB165" s="286">
        <v>0</v>
      </c>
      <c r="CC165" s="286">
        <v>0</v>
      </c>
      <c r="CD165" s="286">
        <v>0</v>
      </c>
      <c r="CE165" s="286"/>
      <c r="CF165" s="286">
        <v>0</v>
      </c>
      <c r="CG165" s="286"/>
      <c r="CH165" s="286"/>
      <c r="CI165" s="286"/>
      <c r="CJ165" s="286"/>
      <c r="CK165" s="286"/>
      <c r="CL165" s="286"/>
      <c r="CM165" s="286"/>
      <c r="CN165" s="286"/>
      <c r="CO165" s="286">
        <v>0</v>
      </c>
      <c r="CP165" s="286"/>
      <c r="CQ165" s="286"/>
      <c r="CR165" s="286"/>
      <c r="CS165" s="286"/>
      <c r="CT165" s="286"/>
      <c r="CU165" s="286"/>
      <c r="CV165" s="286">
        <v>0</v>
      </c>
      <c r="CW165" s="286"/>
      <c r="CX165" s="286"/>
      <c r="CY165" s="286"/>
      <c r="CZ165" s="286"/>
      <c r="DA165" s="286"/>
      <c r="DB165" s="286"/>
      <c r="DC165" s="286"/>
      <c r="DD165" s="286"/>
      <c r="DE165" s="286"/>
      <c r="DF165" s="286"/>
      <c r="DG165" s="286"/>
      <c r="DH165" s="286"/>
      <c r="DI165" s="286"/>
      <c r="DJ165" s="286"/>
      <c r="DK165" s="286"/>
      <c r="DL165" s="286"/>
      <c r="DM165" s="286"/>
      <c r="DN165" s="286"/>
      <c r="DO165" s="286">
        <v>17535.81279294649</v>
      </c>
      <c r="DP165" s="286"/>
      <c r="DQ165" s="286"/>
      <c r="DR165" s="286"/>
      <c r="DS165" s="286"/>
      <c r="DT165" s="286"/>
      <c r="DU165" s="286"/>
      <c r="DV165" s="286"/>
      <c r="DW165" s="286"/>
      <c r="DX165" s="286"/>
      <c r="DY165" s="286"/>
      <c r="DZ165" s="790"/>
      <c r="EA165" s="278"/>
      <c r="EB165" s="286"/>
      <c r="EC165" s="286"/>
      <c r="ED165" s="286"/>
      <c r="EE165" s="286"/>
      <c r="EF165" s="286"/>
      <c r="EG165" s="286"/>
      <c r="EH165" s="286"/>
      <c r="EI165" s="286"/>
      <c r="EJ165" s="286"/>
      <c r="EK165" s="286"/>
      <c r="EL165" s="306">
        <v>5169.1099999999997</v>
      </c>
      <c r="EM165" s="306">
        <v>22704.922792946491</v>
      </c>
      <c r="EN165" s="291">
        <v>516.91</v>
      </c>
      <c r="EO165" s="291">
        <v>80.12</v>
      </c>
      <c r="EP165" s="291">
        <v>70.819999999999993</v>
      </c>
      <c r="EQ165" s="291">
        <v>0</v>
      </c>
      <c r="ER165" s="291">
        <v>0</v>
      </c>
      <c r="ES165" s="286">
        <v>0</v>
      </c>
      <c r="ET165" s="289">
        <v>284.12</v>
      </c>
      <c r="EU165" s="286">
        <v>0</v>
      </c>
      <c r="EV165" s="286">
        <v>0</v>
      </c>
      <c r="EW165" s="286"/>
      <c r="EX165" s="286"/>
      <c r="EY165" s="286">
        <v>2455.013791012509</v>
      </c>
      <c r="EZ165" s="292">
        <v>0</v>
      </c>
      <c r="FA165" s="278">
        <v>105.48</v>
      </c>
      <c r="FB165" s="278">
        <v>0</v>
      </c>
      <c r="FC165" s="292">
        <v>2061.2000000000003</v>
      </c>
      <c r="FD165" s="292"/>
      <c r="FE165" s="292"/>
      <c r="FF165" s="292"/>
      <c r="FG165" s="286">
        <v>125</v>
      </c>
      <c r="FH165" s="292">
        <v>0</v>
      </c>
      <c r="FI165" s="286">
        <v>0</v>
      </c>
      <c r="FJ165" s="286"/>
      <c r="FK165" s="276"/>
      <c r="FL165" s="276">
        <v>15080.8</v>
      </c>
      <c r="FM165" s="286"/>
      <c r="FN165" s="286">
        <v>0</v>
      </c>
      <c r="FO165" s="286">
        <v>0</v>
      </c>
      <c r="FP165" s="286"/>
      <c r="FQ165" s="286">
        <v>20779.46</v>
      </c>
      <c r="FR165" s="791">
        <v>1925.46</v>
      </c>
      <c r="FT165" s="791"/>
      <c r="FU165" s="294">
        <v>1925.46</v>
      </c>
      <c r="FV165" s="367"/>
      <c r="FW165" s="367"/>
      <c r="FX165" s="278">
        <v>465.22</v>
      </c>
      <c r="FY165" s="830">
        <v>0</v>
      </c>
      <c r="GB165" s="2015">
        <f t="shared" si="17"/>
        <v>0</v>
      </c>
      <c r="GC165" s="2015">
        <v>5169.1099999999997</v>
      </c>
      <c r="GE165" s="2015">
        <f t="shared" si="18"/>
        <v>5169.1099999999997</v>
      </c>
    </row>
    <row r="166" spans="2:187">
      <c r="B166" s="787">
        <v>14</v>
      </c>
      <c r="C166" s="788" t="s">
        <v>603</v>
      </c>
      <c r="D166" s="309" t="s">
        <v>3</v>
      </c>
      <c r="E166" s="310" t="s">
        <v>124</v>
      </c>
      <c r="F166" s="275" t="s">
        <v>125</v>
      </c>
      <c r="G166" s="311">
        <v>34101</v>
      </c>
      <c r="H166" s="275" t="s">
        <v>484</v>
      </c>
      <c r="I166" s="275" t="s">
        <v>506</v>
      </c>
      <c r="J166" s="312" t="s">
        <v>507</v>
      </c>
      <c r="K166" s="313" t="s">
        <v>508</v>
      </c>
      <c r="L166" s="313">
        <v>100002</v>
      </c>
      <c r="M166" s="283" t="s">
        <v>457</v>
      </c>
      <c r="N166" s="299">
        <v>1</v>
      </c>
      <c r="O166" s="275" t="s">
        <v>458</v>
      </c>
      <c r="P166" s="275" t="s">
        <v>459</v>
      </c>
      <c r="Q166" s="300">
        <v>0</v>
      </c>
      <c r="R166" s="275" t="s">
        <v>485</v>
      </c>
      <c r="S166" s="301" t="s">
        <v>486</v>
      </c>
      <c r="T166" s="275" t="s">
        <v>461</v>
      </c>
      <c r="U166" s="275" t="s">
        <v>264</v>
      </c>
      <c r="V166" s="302" t="s">
        <v>462</v>
      </c>
      <c r="W166" s="302"/>
      <c r="X166" s="269" t="s">
        <v>32</v>
      </c>
      <c r="Y166" s="270">
        <v>45537717056073</v>
      </c>
      <c r="Z166" s="283"/>
      <c r="AA166" s="283"/>
      <c r="AB166" s="303">
        <v>43402</v>
      </c>
      <c r="AC166" s="304"/>
      <c r="AD166" s="305"/>
      <c r="AE166" s="274" t="s">
        <v>481</v>
      </c>
      <c r="AF166" s="275" t="s">
        <v>515</v>
      </c>
      <c r="AG166" s="276"/>
      <c r="AH166" s="277"/>
      <c r="AI166" s="277"/>
      <c r="AJ166" s="277"/>
      <c r="AK166" s="278"/>
      <c r="AL166" s="276"/>
      <c r="AM166" s="278"/>
      <c r="AN166" s="278"/>
      <c r="AO166" s="306" t="s">
        <v>466</v>
      </c>
      <c r="AP166" s="278" t="s">
        <v>594</v>
      </c>
      <c r="AQ166" s="307" t="s">
        <v>467</v>
      </c>
      <c r="AR166" s="308">
        <v>2600</v>
      </c>
      <c r="AS166" s="283">
        <v>27</v>
      </c>
      <c r="AT166" s="284"/>
      <c r="AU166" s="284">
        <v>3</v>
      </c>
      <c r="AV166" s="283"/>
      <c r="AW166" s="283"/>
      <c r="AX166" s="283"/>
      <c r="AY166" s="283"/>
      <c r="AZ166" s="283"/>
      <c r="BA166" s="285"/>
      <c r="BB166" s="284"/>
      <c r="BC166" s="284"/>
      <c r="BD166" s="284"/>
      <c r="BE166" s="284"/>
      <c r="BF166" s="285"/>
      <c r="BG166" s="284"/>
      <c r="BH166" s="284"/>
      <c r="BI166" s="276"/>
      <c r="BJ166" s="284"/>
      <c r="BK166" s="286"/>
      <c r="BL166" s="286"/>
      <c r="BM166" s="276">
        <v>0</v>
      </c>
      <c r="BN166" s="286"/>
      <c r="BO166" s="276">
        <v>0</v>
      </c>
      <c r="BP166" s="789">
        <v>216</v>
      </c>
      <c r="BQ166" s="286">
        <v>2340</v>
      </c>
      <c r="BR166" s="286">
        <v>0</v>
      </c>
      <c r="BS166" s="286">
        <v>0</v>
      </c>
      <c r="BT166" s="289">
        <v>271.74</v>
      </c>
      <c r="BU166" s="286">
        <v>0</v>
      </c>
      <c r="BV166" s="286">
        <v>0</v>
      </c>
      <c r="BW166" s="286">
        <v>0</v>
      </c>
      <c r="BX166" s="286"/>
      <c r="BY166" s="286">
        <v>0</v>
      </c>
      <c r="BZ166" s="286"/>
      <c r="CA166" s="286"/>
      <c r="CB166" s="286">
        <v>0</v>
      </c>
      <c r="CC166" s="286">
        <v>0</v>
      </c>
      <c r="CD166" s="286">
        <v>0</v>
      </c>
      <c r="CE166" s="286"/>
      <c r="CF166" s="286">
        <v>0</v>
      </c>
      <c r="CG166" s="286"/>
      <c r="CH166" s="286"/>
      <c r="CI166" s="286"/>
      <c r="CJ166" s="286"/>
      <c r="CK166" s="286"/>
      <c r="CL166" s="286"/>
      <c r="CM166" s="286"/>
      <c r="CN166" s="286"/>
      <c r="CO166" s="286">
        <v>0</v>
      </c>
      <c r="CP166" s="286"/>
      <c r="CQ166" s="286"/>
      <c r="CR166" s="286"/>
      <c r="CS166" s="286"/>
      <c r="CT166" s="286"/>
      <c r="CU166" s="286"/>
      <c r="CV166" s="286">
        <v>0</v>
      </c>
      <c r="CW166" s="286"/>
      <c r="CX166" s="286"/>
      <c r="CY166" s="286"/>
      <c r="CZ166" s="286"/>
      <c r="DA166" s="286"/>
      <c r="DB166" s="286"/>
      <c r="DC166" s="286"/>
      <c r="DD166" s="286"/>
      <c r="DE166" s="286"/>
      <c r="DF166" s="286"/>
      <c r="DG166" s="286"/>
      <c r="DH166" s="286"/>
      <c r="DI166" s="286"/>
      <c r="DJ166" s="286"/>
      <c r="DK166" s="286"/>
      <c r="DL166" s="286"/>
      <c r="DM166" s="286"/>
      <c r="DN166" s="286"/>
      <c r="DO166" s="286">
        <v>14076.314166288728</v>
      </c>
      <c r="DP166" s="286"/>
      <c r="DQ166" s="286"/>
      <c r="DR166" s="286"/>
      <c r="DS166" s="286"/>
      <c r="DT166" s="286"/>
      <c r="DU166" s="286"/>
      <c r="DV166" s="286"/>
      <c r="DW166" s="286"/>
      <c r="DX166" s="286"/>
      <c r="DY166" s="286"/>
      <c r="DZ166" s="790"/>
      <c r="EA166" s="278"/>
      <c r="EB166" s="286"/>
      <c r="EC166" s="286"/>
      <c r="ED166" s="286"/>
      <c r="EE166" s="286"/>
      <c r="EF166" s="286"/>
      <c r="EG166" s="286"/>
      <c r="EH166" s="286"/>
      <c r="EI166" s="286"/>
      <c r="EJ166" s="286"/>
      <c r="EK166" s="286"/>
      <c r="EL166" s="306">
        <v>2611.7399999999998</v>
      </c>
      <c r="EM166" s="306">
        <v>16688.054166288726</v>
      </c>
      <c r="EN166" s="291">
        <v>261.17</v>
      </c>
      <c r="EO166" s="291">
        <v>0</v>
      </c>
      <c r="EP166" s="291">
        <v>35.78</v>
      </c>
      <c r="EQ166" s="291">
        <v>0</v>
      </c>
      <c r="ER166" s="291">
        <v>0</v>
      </c>
      <c r="ES166" s="286">
        <v>0</v>
      </c>
      <c r="ET166" s="289">
        <v>0</v>
      </c>
      <c r="EU166" s="286">
        <v>0</v>
      </c>
      <c r="EV166" s="286">
        <v>0</v>
      </c>
      <c r="EW166" s="286"/>
      <c r="EX166" s="286"/>
      <c r="EY166" s="286">
        <v>1126.1051333030982</v>
      </c>
      <c r="EZ166" s="292">
        <v>0</v>
      </c>
      <c r="FA166" s="278">
        <v>0</v>
      </c>
      <c r="FB166" s="278">
        <v>0</v>
      </c>
      <c r="FC166" s="292">
        <v>1040</v>
      </c>
      <c r="FD166" s="292"/>
      <c r="FE166" s="292"/>
      <c r="FF166" s="292"/>
      <c r="FG166" s="286">
        <v>0</v>
      </c>
      <c r="FH166" s="292">
        <v>0</v>
      </c>
      <c r="FI166" s="286">
        <v>0</v>
      </c>
      <c r="FJ166" s="286"/>
      <c r="FK166" s="276"/>
      <c r="FL166" s="276">
        <v>12950.21</v>
      </c>
      <c r="FM166" s="286"/>
      <c r="FN166" s="286">
        <v>0</v>
      </c>
      <c r="FO166" s="286">
        <v>0</v>
      </c>
      <c r="FP166" s="286"/>
      <c r="FQ166" s="286">
        <v>15413.27</v>
      </c>
      <c r="FR166" s="791">
        <v>1274.78</v>
      </c>
      <c r="FT166" s="791"/>
      <c r="FU166" s="294">
        <v>1274.78</v>
      </c>
      <c r="FV166" s="367"/>
      <c r="FW166" s="367"/>
      <c r="FX166" s="278">
        <v>235.06</v>
      </c>
      <c r="FY166" s="830">
        <v>58.765000000000001</v>
      </c>
      <c r="GB166" s="2015">
        <f t="shared" si="17"/>
        <v>0</v>
      </c>
      <c r="GC166" s="2015">
        <v>2611.7399999999998</v>
      </c>
      <c r="GE166" s="2015">
        <f t="shared" si="18"/>
        <v>2611.7399999999998</v>
      </c>
    </row>
    <row r="167" spans="2:187">
      <c r="B167" s="787">
        <v>15</v>
      </c>
      <c r="C167" s="788" t="s">
        <v>603</v>
      </c>
      <c r="D167" s="309" t="s">
        <v>3</v>
      </c>
      <c r="E167" s="310" t="s">
        <v>118</v>
      </c>
      <c r="F167" s="275" t="s">
        <v>119</v>
      </c>
      <c r="G167" s="311">
        <v>33735</v>
      </c>
      <c r="H167" s="275" t="s">
        <v>484</v>
      </c>
      <c r="I167" s="275" t="s">
        <v>506</v>
      </c>
      <c r="J167" s="312" t="s">
        <v>507</v>
      </c>
      <c r="K167" s="313" t="s">
        <v>508</v>
      </c>
      <c r="L167" s="313">
        <v>100002</v>
      </c>
      <c r="M167" s="283" t="s">
        <v>457</v>
      </c>
      <c r="N167" s="299">
        <v>1</v>
      </c>
      <c r="O167" s="275" t="s">
        <v>458</v>
      </c>
      <c r="P167" s="275" t="s">
        <v>459</v>
      </c>
      <c r="Q167" s="300">
        <v>0</v>
      </c>
      <c r="R167" s="275" t="s">
        <v>485</v>
      </c>
      <c r="S167" s="301" t="s">
        <v>486</v>
      </c>
      <c r="T167" s="275" t="s">
        <v>461</v>
      </c>
      <c r="U167" s="275" t="s">
        <v>262</v>
      </c>
      <c r="V167" s="302" t="s">
        <v>462</v>
      </c>
      <c r="W167" s="302"/>
      <c r="X167" s="314" t="s">
        <v>97</v>
      </c>
      <c r="Y167" s="315" t="s">
        <v>120</v>
      </c>
      <c r="Z167" s="283"/>
      <c r="AA167" s="283"/>
      <c r="AB167" s="303">
        <v>43160</v>
      </c>
      <c r="AC167" s="304"/>
      <c r="AD167" s="305"/>
      <c r="AE167" s="274" t="s">
        <v>436</v>
      </c>
      <c r="AF167" s="275" t="s">
        <v>509</v>
      </c>
      <c r="AG167" s="276"/>
      <c r="AH167" s="277"/>
      <c r="AI167" s="277"/>
      <c r="AJ167" s="277"/>
      <c r="AK167" s="278"/>
      <c r="AL167" s="276"/>
      <c r="AM167" s="278"/>
      <c r="AN167" s="278"/>
      <c r="AO167" s="306" t="s">
        <v>466</v>
      </c>
      <c r="AP167" s="278" t="s">
        <v>595</v>
      </c>
      <c r="AQ167" s="307" t="s">
        <v>466</v>
      </c>
      <c r="AR167" s="308">
        <v>3200</v>
      </c>
      <c r="AS167" s="283">
        <v>30</v>
      </c>
      <c r="AT167" s="284"/>
      <c r="AU167" s="284">
        <v>0</v>
      </c>
      <c r="AV167" s="283"/>
      <c r="AW167" s="283"/>
      <c r="AX167" s="283"/>
      <c r="AY167" s="283"/>
      <c r="AZ167" s="283"/>
      <c r="BA167" s="285"/>
      <c r="BB167" s="284"/>
      <c r="BC167" s="284"/>
      <c r="BD167" s="284"/>
      <c r="BE167" s="284"/>
      <c r="BF167" s="285"/>
      <c r="BG167" s="284"/>
      <c r="BH167" s="284"/>
      <c r="BI167" s="276"/>
      <c r="BJ167" s="284"/>
      <c r="BK167" s="286"/>
      <c r="BL167" s="286"/>
      <c r="BM167" s="276">
        <v>0</v>
      </c>
      <c r="BN167" s="286"/>
      <c r="BO167" s="276">
        <v>5.5666666666666664</v>
      </c>
      <c r="BP167" s="789">
        <v>240</v>
      </c>
      <c r="BQ167" s="286">
        <v>3200</v>
      </c>
      <c r="BR167" s="286">
        <v>113</v>
      </c>
      <c r="BS167" s="286">
        <v>0</v>
      </c>
      <c r="BT167" s="289">
        <v>0</v>
      </c>
      <c r="BU167" s="286">
        <v>0</v>
      </c>
      <c r="BV167" s="286">
        <v>0</v>
      </c>
      <c r="BW167" s="286">
        <v>0</v>
      </c>
      <c r="BX167" s="286"/>
      <c r="BY167" s="286">
        <v>0</v>
      </c>
      <c r="BZ167" s="286"/>
      <c r="CA167" s="286"/>
      <c r="CB167" s="286">
        <v>0</v>
      </c>
      <c r="CC167" s="286">
        <v>0</v>
      </c>
      <c r="CD167" s="286">
        <v>0</v>
      </c>
      <c r="CE167" s="286"/>
      <c r="CF167" s="286">
        <v>0</v>
      </c>
      <c r="CG167" s="286"/>
      <c r="CH167" s="286"/>
      <c r="CI167" s="286"/>
      <c r="CJ167" s="286"/>
      <c r="CK167" s="286"/>
      <c r="CL167" s="286"/>
      <c r="CM167" s="286"/>
      <c r="CN167" s="286"/>
      <c r="CO167" s="286">
        <v>0</v>
      </c>
      <c r="CP167" s="286"/>
      <c r="CQ167" s="286"/>
      <c r="CR167" s="286"/>
      <c r="CS167" s="286"/>
      <c r="CT167" s="286"/>
      <c r="CU167" s="286"/>
      <c r="CV167" s="286">
        <v>0</v>
      </c>
      <c r="CW167" s="286"/>
      <c r="CX167" s="286"/>
      <c r="CY167" s="286"/>
      <c r="CZ167" s="286"/>
      <c r="DA167" s="286"/>
      <c r="DB167" s="286"/>
      <c r="DC167" s="286"/>
      <c r="DD167" s="286"/>
      <c r="DE167" s="286"/>
      <c r="DF167" s="286"/>
      <c r="DG167" s="286"/>
      <c r="DH167" s="286"/>
      <c r="DI167" s="286"/>
      <c r="DJ167" s="286"/>
      <c r="DK167" s="286"/>
      <c r="DL167" s="286"/>
      <c r="DM167" s="286"/>
      <c r="DN167" s="286"/>
      <c r="DO167" s="286">
        <v>15658.156112986853</v>
      </c>
      <c r="DP167" s="286"/>
      <c r="DQ167" s="286"/>
      <c r="DR167" s="286"/>
      <c r="DS167" s="286"/>
      <c r="DT167" s="286"/>
      <c r="DU167" s="286"/>
      <c r="DV167" s="286"/>
      <c r="DW167" s="286"/>
      <c r="DX167" s="286"/>
      <c r="DY167" s="286"/>
      <c r="DZ167" s="790"/>
      <c r="EA167" s="278"/>
      <c r="EB167" s="286"/>
      <c r="EC167" s="286"/>
      <c r="ED167" s="286"/>
      <c r="EE167" s="286"/>
      <c r="EF167" s="286"/>
      <c r="EG167" s="286"/>
      <c r="EH167" s="286"/>
      <c r="EI167" s="286"/>
      <c r="EJ167" s="286"/>
      <c r="EK167" s="286"/>
      <c r="EL167" s="306">
        <v>3238.78</v>
      </c>
      <c r="EM167" s="306">
        <v>18971.156112986853</v>
      </c>
      <c r="EN167" s="291">
        <v>0</v>
      </c>
      <c r="EO167" s="291">
        <v>0</v>
      </c>
      <c r="EP167" s="291">
        <v>0</v>
      </c>
      <c r="EQ167" s="291">
        <v>0</v>
      </c>
      <c r="ER167" s="291">
        <v>0</v>
      </c>
      <c r="ES167" s="286">
        <v>421.04</v>
      </c>
      <c r="ET167" s="289">
        <v>61.62</v>
      </c>
      <c r="EU167" s="286">
        <v>74.22</v>
      </c>
      <c r="EV167" s="286">
        <v>0</v>
      </c>
      <c r="EW167" s="286"/>
      <c r="EX167" s="286"/>
      <c r="EY167" s="286">
        <v>1252.6524890389483</v>
      </c>
      <c r="EZ167" s="292">
        <v>115.71</v>
      </c>
      <c r="FA167" s="278">
        <v>0</v>
      </c>
      <c r="FB167" s="278">
        <v>0</v>
      </c>
      <c r="FC167" s="292">
        <v>1325.2</v>
      </c>
      <c r="FD167" s="292"/>
      <c r="FE167" s="292"/>
      <c r="FF167" s="292"/>
      <c r="FG167" s="286">
        <v>0</v>
      </c>
      <c r="FH167" s="292">
        <v>0</v>
      </c>
      <c r="FI167" s="286">
        <v>0</v>
      </c>
      <c r="FJ167" s="286"/>
      <c r="FK167" s="276"/>
      <c r="FL167" s="276">
        <v>14405.5</v>
      </c>
      <c r="FM167" s="286"/>
      <c r="FN167" s="286">
        <v>0</v>
      </c>
      <c r="FO167" s="286">
        <v>0</v>
      </c>
      <c r="FP167" s="286"/>
      <c r="FQ167" s="286">
        <v>17655.939999999999</v>
      </c>
      <c r="FR167" s="791">
        <v>1315.22</v>
      </c>
      <c r="FT167" s="791"/>
      <c r="FU167" s="294">
        <v>1315.22</v>
      </c>
      <c r="FV167" s="367"/>
      <c r="FW167" s="367"/>
      <c r="FX167" s="278">
        <v>291.49</v>
      </c>
      <c r="FY167" s="830">
        <v>72.872500000000002</v>
      </c>
      <c r="GB167" s="2015">
        <f t="shared" si="17"/>
        <v>0</v>
      </c>
      <c r="GC167" s="2015">
        <v>3238.78</v>
      </c>
      <c r="GE167" s="2015">
        <f t="shared" si="18"/>
        <v>3238.78</v>
      </c>
    </row>
    <row r="168" spans="2:187">
      <c r="B168" s="787">
        <v>16</v>
      </c>
      <c r="C168" s="788" t="s">
        <v>603</v>
      </c>
      <c r="D168" s="309" t="s">
        <v>3</v>
      </c>
      <c r="E168" s="310" t="s">
        <v>52</v>
      </c>
      <c r="F168" s="275" t="s">
        <v>516</v>
      </c>
      <c r="G168" s="311">
        <v>28257</v>
      </c>
      <c r="H168" s="275" t="s">
        <v>484</v>
      </c>
      <c r="I168" s="275" t="s">
        <v>454</v>
      </c>
      <c r="J168" s="312" t="s">
        <v>455</v>
      </c>
      <c r="K168" s="313" t="s">
        <v>456</v>
      </c>
      <c r="L168" s="313">
        <v>100002</v>
      </c>
      <c r="M168" s="283" t="s">
        <v>457</v>
      </c>
      <c r="N168" s="299">
        <v>1</v>
      </c>
      <c r="O168" s="275" t="s">
        <v>458</v>
      </c>
      <c r="P168" s="275" t="s">
        <v>459</v>
      </c>
      <c r="Q168" s="300">
        <v>0</v>
      </c>
      <c r="R168" s="275" t="s">
        <v>485</v>
      </c>
      <c r="S168" s="301" t="s">
        <v>486</v>
      </c>
      <c r="T168" s="275" t="s">
        <v>461</v>
      </c>
      <c r="U168" s="275" t="s">
        <v>239</v>
      </c>
      <c r="V168" s="302" t="s">
        <v>462</v>
      </c>
      <c r="W168" s="302"/>
      <c r="X168" s="269" t="s">
        <v>32</v>
      </c>
      <c r="Y168" s="270" t="s">
        <v>54</v>
      </c>
      <c r="Z168" s="283"/>
      <c r="AA168" s="283"/>
      <c r="AB168" s="303">
        <v>43070</v>
      </c>
      <c r="AC168" s="304"/>
      <c r="AD168" s="305"/>
      <c r="AE168" s="274" t="s">
        <v>492</v>
      </c>
      <c r="AF168" s="275" t="s">
        <v>517</v>
      </c>
      <c r="AG168" s="276"/>
      <c r="AH168" s="277"/>
      <c r="AI168" s="277"/>
      <c r="AJ168" s="277"/>
      <c r="AK168" s="278"/>
      <c r="AL168" s="276"/>
      <c r="AM168" s="278"/>
      <c r="AN168" s="278"/>
      <c r="AO168" s="306"/>
      <c r="AP168" s="278" t="s">
        <v>594</v>
      </c>
      <c r="AQ168" s="307" t="s">
        <v>466</v>
      </c>
      <c r="AR168" s="308">
        <v>4000</v>
      </c>
      <c r="AS168" s="283">
        <v>30</v>
      </c>
      <c r="AT168" s="284"/>
      <c r="AU168" s="284">
        <v>0</v>
      </c>
      <c r="AV168" s="283"/>
      <c r="AW168" s="283"/>
      <c r="AX168" s="283"/>
      <c r="AY168" s="283"/>
      <c r="AZ168" s="283"/>
      <c r="BA168" s="285"/>
      <c r="BB168" s="284"/>
      <c r="BC168" s="284"/>
      <c r="BD168" s="284"/>
      <c r="BE168" s="284"/>
      <c r="BF168" s="285"/>
      <c r="BG168" s="284"/>
      <c r="BH168" s="284"/>
      <c r="BI168" s="276"/>
      <c r="BJ168" s="284"/>
      <c r="BK168" s="286"/>
      <c r="BL168" s="286"/>
      <c r="BM168" s="276">
        <v>0</v>
      </c>
      <c r="BN168" s="286"/>
      <c r="BO168" s="276">
        <v>0</v>
      </c>
      <c r="BP168" s="789">
        <v>240</v>
      </c>
      <c r="BQ168" s="286">
        <v>4000.0000000000005</v>
      </c>
      <c r="BR168" s="286">
        <v>113</v>
      </c>
      <c r="BS168" s="286">
        <v>0</v>
      </c>
      <c r="BT168" s="289">
        <v>0</v>
      </c>
      <c r="BU168" s="286">
        <v>0</v>
      </c>
      <c r="BV168" s="286">
        <v>0</v>
      </c>
      <c r="BW168" s="286">
        <v>0</v>
      </c>
      <c r="BX168" s="286"/>
      <c r="BY168" s="286">
        <v>0</v>
      </c>
      <c r="BZ168" s="286"/>
      <c r="CA168" s="286"/>
      <c r="CB168" s="286">
        <v>0</v>
      </c>
      <c r="CC168" s="286">
        <v>0</v>
      </c>
      <c r="CD168" s="286">
        <v>0</v>
      </c>
      <c r="CE168" s="286"/>
      <c r="CF168" s="286">
        <v>0</v>
      </c>
      <c r="CG168" s="286"/>
      <c r="CH168" s="286"/>
      <c r="CI168" s="286"/>
      <c r="CJ168" s="286"/>
      <c r="CK168" s="286"/>
      <c r="CL168" s="286"/>
      <c r="CM168" s="286"/>
      <c r="CN168" s="286"/>
      <c r="CO168" s="286">
        <v>0</v>
      </c>
      <c r="CP168" s="286"/>
      <c r="CQ168" s="286"/>
      <c r="CR168" s="286"/>
      <c r="CS168" s="286"/>
      <c r="CT168" s="286"/>
      <c r="CU168" s="286"/>
      <c r="CV168" s="286">
        <v>0</v>
      </c>
      <c r="CW168" s="286"/>
      <c r="CX168" s="286"/>
      <c r="CY168" s="286"/>
      <c r="CZ168" s="286"/>
      <c r="DA168" s="286"/>
      <c r="DB168" s="286"/>
      <c r="DC168" s="286"/>
      <c r="DD168" s="286"/>
      <c r="DE168" s="286"/>
      <c r="DF168" s="286"/>
      <c r="DG168" s="286"/>
      <c r="DH168" s="286"/>
      <c r="DI168" s="286"/>
      <c r="DJ168" s="286"/>
      <c r="DK168" s="286"/>
      <c r="DL168" s="286"/>
      <c r="DM168" s="286"/>
      <c r="DN168" s="286"/>
      <c r="DO168" s="286">
        <v>16029.160977413245</v>
      </c>
      <c r="DP168" s="286"/>
      <c r="DQ168" s="286"/>
      <c r="DR168" s="286"/>
      <c r="DS168" s="286"/>
      <c r="DT168" s="286"/>
      <c r="DU168" s="286"/>
      <c r="DV168" s="286"/>
      <c r="DW168" s="286"/>
      <c r="DX168" s="286"/>
      <c r="DY168" s="286"/>
      <c r="DZ168" s="790"/>
      <c r="EA168" s="278"/>
      <c r="EB168" s="286"/>
      <c r="EC168" s="286"/>
      <c r="ED168" s="286"/>
      <c r="EE168" s="286"/>
      <c r="EF168" s="286"/>
      <c r="EG168" s="286"/>
      <c r="EH168" s="286"/>
      <c r="EI168" s="286"/>
      <c r="EJ168" s="286"/>
      <c r="EK168" s="286"/>
      <c r="EL168" s="306">
        <v>4113</v>
      </c>
      <c r="EM168" s="306">
        <v>20142.160977413245</v>
      </c>
      <c r="EN168" s="291">
        <v>411.3</v>
      </c>
      <c r="EO168" s="291">
        <v>69.510000000000005</v>
      </c>
      <c r="EP168" s="291">
        <v>56.35</v>
      </c>
      <c r="EQ168" s="291">
        <v>0</v>
      </c>
      <c r="ER168" s="291">
        <v>0</v>
      </c>
      <c r="ES168" s="286">
        <v>0</v>
      </c>
      <c r="ET168" s="289">
        <v>116.02</v>
      </c>
      <c r="EU168" s="286">
        <v>0</v>
      </c>
      <c r="EV168" s="286">
        <v>0</v>
      </c>
      <c r="EW168" s="286"/>
      <c r="EX168" s="286"/>
      <c r="EY168" s="286">
        <v>2244.0825368378546</v>
      </c>
      <c r="EZ168" s="292">
        <v>0</v>
      </c>
      <c r="FA168" s="278">
        <v>0</v>
      </c>
      <c r="FB168" s="278">
        <v>0</v>
      </c>
      <c r="FC168" s="292">
        <v>1645.2</v>
      </c>
      <c r="FD168" s="292"/>
      <c r="FE168" s="292"/>
      <c r="FF168" s="292"/>
      <c r="FG168" s="286">
        <v>0</v>
      </c>
      <c r="FH168" s="292">
        <v>0</v>
      </c>
      <c r="FI168" s="286">
        <v>0</v>
      </c>
      <c r="FJ168" s="286"/>
      <c r="FK168" s="276"/>
      <c r="FL168" s="276">
        <v>13785.08</v>
      </c>
      <c r="FM168" s="286"/>
      <c r="FN168" s="286">
        <v>0</v>
      </c>
      <c r="FO168" s="286">
        <v>0</v>
      </c>
      <c r="FP168" s="286"/>
      <c r="FQ168" s="286">
        <v>18327.54</v>
      </c>
      <c r="FR168" s="791">
        <v>1814.62</v>
      </c>
      <c r="FT168" s="791"/>
      <c r="FU168" s="294">
        <v>1814.62</v>
      </c>
      <c r="FV168" s="367"/>
      <c r="FW168" s="367"/>
      <c r="FX168" s="278">
        <v>370.17</v>
      </c>
      <c r="FY168" s="830">
        <v>0</v>
      </c>
      <c r="GB168" s="2015">
        <f t="shared" si="17"/>
        <v>0</v>
      </c>
      <c r="GC168" s="2015">
        <v>4113</v>
      </c>
      <c r="GE168" s="2015">
        <f t="shared" si="18"/>
        <v>4113</v>
      </c>
    </row>
    <row r="169" spans="2:187">
      <c r="B169" s="787">
        <v>17</v>
      </c>
      <c r="C169" s="788" t="s">
        <v>603</v>
      </c>
      <c r="D169" s="309" t="s">
        <v>3</v>
      </c>
      <c r="E169" s="310" t="s">
        <v>55</v>
      </c>
      <c r="F169" s="275" t="s">
        <v>56</v>
      </c>
      <c r="G169" s="311">
        <v>28453</v>
      </c>
      <c r="H169" s="275" t="s">
        <v>494</v>
      </c>
      <c r="I169" s="275" t="s">
        <v>456</v>
      </c>
      <c r="J169" s="312" t="s">
        <v>455</v>
      </c>
      <c r="K169" s="313" t="s">
        <v>456</v>
      </c>
      <c r="L169" s="313">
        <v>100001</v>
      </c>
      <c r="M169" s="283" t="s">
        <v>470</v>
      </c>
      <c r="N169" s="299">
        <v>1</v>
      </c>
      <c r="O169" s="275" t="s">
        <v>477</v>
      </c>
      <c r="P169" s="275" t="s">
        <v>478</v>
      </c>
      <c r="Q169" s="300">
        <v>1</v>
      </c>
      <c r="R169" s="275" t="s">
        <v>495</v>
      </c>
      <c r="S169" s="301" t="s">
        <v>478</v>
      </c>
      <c r="T169" s="275" t="s">
        <v>461</v>
      </c>
      <c r="U169" s="275" t="s">
        <v>611</v>
      </c>
      <c r="V169" s="302" t="s">
        <v>462</v>
      </c>
      <c r="W169" s="302" t="s">
        <v>463</v>
      </c>
      <c r="X169" s="269" t="s">
        <v>32</v>
      </c>
      <c r="Y169" s="270" t="s">
        <v>57</v>
      </c>
      <c r="Z169" s="283"/>
      <c r="AA169" s="283"/>
      <c r="AB169" s="303">
        <v>43382</v>
      </c>
      <c r="AC169" s="304"/>
      <c r="AD169" s="305"/>
      <c r="AE169" s="274" t="s">
        <v>503</v>
      </c>
      <c r="AF169" s="275" t="s">
        <v>518</v>
      </c>
      <c r="AG169" s="276"/>
      <c r="AH169" s="277"/>
      <c r="AI169" s="277"/>
      <c r="AJ169" s="277"/>
      <c r="AK169" s="278"/>
      <c r="AL169" s="276"/>
      <c r="AM169" s="278"/>
      <c r="AN169" s="278"/>
      <c r="AO169" s="306" t="s">
        <v>466</v>
      </c>
      <c r="AP169" s="278" t="s">
        <v>595</v>
      </c>
      <c r="AQ169" s="307" t="s">
        <v>466</v>
      </c>
      <c r="AR169" s="308">
        <v>8000</v>
      </c>
      <c r="AS169" s="283">
        <v>30</v>
      </c>
      <c r="AT169" s="284"/>
      <c r="AU169" s="284">
        <v>0</v>
      </c>
      <c r="AV169" s="283"/>
      <c r="AW169" s="283"/>
      <c r="AX169" s="283"/>
      <c r="AY169" s="283"/>
      <c r="AZ169" s="283"/>
      <c r="BA169" s="285"/>
      <c r="BB169" s="284"/>
      <c r="BC169" s="284"/>
      <c r="BD169" s="284"/>
      <c r="BE169" s="284"/>
      <c r="BF169" s="285"/>
      <c r="BG169" s="284"/>
      <c r="BH169" s="284"/>
      <c r="BI169" s="276"/>
      <c r="BJ169" s="284"/>
      <c r="BK169" s="286"/>
      <c r="BL169" s="286"/>
      <c r="BM169" s="276">
        <v>0</v>
      </c>
      <c r="BN169" s="286"/>
      <c r="BO169" s="276">
        <v>0</v>
      </c>
      <c r="BP169" s="789">
        <v>240</v>
      </c>
      <c r="BQ169" s="286">
        <v>8000.0000000000009</v>
      </c>
      <c r="BR169" s="286">
        <v>113</v>
      </c>
      <c r="BS169" s="286">
        <v>0</v>
      </c>
      <c r="BT169" s="289">
        <v>0</v>
      </c>
      <c r="BU169" s="286">
        <v>0</v>
      </c>
      <c r="BV169" s="286">
        <v>0</v>
      </c>
      <c r="BW169" s="286">
        <v>0</v>
      </c>
      <c r="BX169" s="286"/>
      <c r="BY169" s="286">
        <v>0</v>
      </c>
      <c r="BZ169" s="286"/>
      <c r="CA169" s="286"/>
      <c r="CB169" s="286">
        <v>0</v>
      </c>
      <c r="CC169" s="286">
        <v>0</v>
      </c>
      <c r="CD169" s="286">
        <v>0</v>
      </c>
      <c r="CE169" s="286"/>
      <c r="CF169" s="286">
        <v>0</v>
      </c>
      <c r="CG169" s="286"/>
      <c r="CH169" s="286"/>
      <c r="CI169" s="286"/>
      <c r="CJ169" s="286"/>
      <c r="CK169" s="286"/>
      <c r="CL169" s="286"/>
      <c r="CM169" s="286"/>
      <c r="CN169" s="286"/>
      <c r="CO169" s="286">
        <v>0</v>
      </c>
      <c r="CP169" s="286"/>
      <c r="CQ169" s="286"/>
      <c r="CR169" s="286"/>
      <c r="CS169" s="286"/>
      <c r="CT169" s="286"/>
      <c r="CU169" s="286"/>
      <c r="CV169" s="286">
        <v>0</v>
      </c>
      <c r="CW169" s="286"/>
      <c r="CX169" s="286"/>
      <c r="CY169" s="286"/>
      <c r="CZ169" s="286"/>
      <c r="DA169" s="286"/>
      <c r="DB169" s="286"/>
      <c r="DC169" s="286"/>
      <c r="DD169" s="286"/>
      <c r="DE169" s="286"/>
      <c r="DF169" s="286"/>
      <c r="DG169" s="286"/>
      <c r="DH169" s="286"/>
      <c r="DI169" s="286"/>
      <c r="DJ169" s="286"/>
      <c r="DK169" s="286"/>
      <c r="DL169" s="286"/>
      <c r="DM169" s="286"/>
      <c r="DN169" s="286"/>
      <c r="DO169" s="286">
        <v>20742.510429525671</v>
      </c>
      <c r="DP169" s="286"/>
      <c r="DQ169" s="286"/>
      <c r="DR169" s="286"/>
      <c r="DS169" s="286"/>
      <c r="DT169" s="286"/>
      <c r="DU169" s="286"/>
      <c r="DV169" s="286"/>
      <c r="DW169" s="286"/>
      <c r="DX169" s="286"/>
      <c r="DY169" s="286"/>
      <c r="DZ169" s="790"/>
      <c r="EA169" s="278"/>
      <c r="EB169" s="286"/>
      <c r="EC169" s="286"/>
      <c r="ED169" s="286"/>
      <c r="EE169" s="286"/>
      <c r="EF169" s="286"/>
      <c r="EG169" s="286"/>
      <c r="EH169" s="286"/>
      <c r="EI169" s="286"/>
      <c r="EJ169" s="286"/>
      <c r="EK169" s="286"/>
      <c r="EL169" s="306">
        <v>8113.0000000000009</v>
      </c>
      <c r="EM169" s="306">
        <v>28855.510429525671</v>
      </c>
      <c r="EN169" s="291">
        <v>811.3</v>
      </c>
      <c r="EO169" s="291">
        <v>129.81</v>
      </c>
      <c r="EP169" s="291">
        <v>111.15</v>
      </c>
      <c r="EQ169" s="291">
        <v>0</v>
      </c>
      <c r="ER169" s="291">
        <v>0</v>
      </c>
      <c r="ES169" s="286">
        <v>0</v>
      </c>
      <c r="ET169" s="289">
        <v>767.92</v>
      </c>
      <c r="EU169" s="286">
        <v>0</v>
      </c>
      <c r="EV169" s="286">
        <v>0</v>
      </c>
      <c r="EW169" s="286"/>
      <c r="EX169" s="286"/>
      <c r="EY169" s="286">
        <v>2903.9514601335941</v>
      </c>
      <c r="EZ169" s="292">
        <v>115.71</v>
      </c>
      <c r="FA169" s="278">
        <v>116.01</v>
      </c>
      <c r="FB169" s="278">
        <v>22.7</v>
      </c>
      <c r="FC169" s="292">
        <v>3245.2000000000003</v>
      </c>
      <c r="FD169" s="292"/>
      <c r="FE169" s="292"/>
      <c r="FF169" s="292"/>
      <c r="FG169" s="286">
        <v>0</v>
      </c>
      <c r="FH169" s="292">
        <v>0</v>
      </c>
      <c r="FI169" s="286">
        <v>0</v>
      </c>
      <c r="FJ169" s="286"/>
      <c r="FK169" s="276"/>
      <c r="FL169" s="276">
        <v>17838.560000000001</v>
      </c>
      <c r="FM169" s="286"/>
      <c r="FN169" s="286">
        <v>0</v>
      </c>
      <c r="FO169" s="286">
        <v>0</v>
      </c>
      <c r="FP169" s="286"/>
      <c r="FQ169" s="286">
        <v>26062.31</v>
      </c>
      <c r="FR169" s="791">
        <v>2793.2</v>
      </c>
      <c r="FT169" s="791"/>
      <c r="FU169" s="294">
        <v>2793.2</v>
      </c>
      <c r="FV169" s="367"/>
      <c r="FW169" s="367"/>
      <c r="FX169" s="278">
        <v>730.17</v>
      </c>
      <c r="FY169" s="830">
        <v>182.54249999999999</v>
      </c>
      <c r="GB169" s="2015">
        <f t="shared" si="17"/>
        <v>0</v>
      </c>
      <c r="GC169" s="2015">
        <v>8113</v>
      </c>
      <c r="GE169" s="2015">
        <f t="shared" si="18"/>
        <v>8113</v>
      </c>
    </row>
    <row r="170" spans="2:187">
      <c r="B170" s="787">
        <v>18</v>
      </c>
      <c r="C170" s="788" t="s">
        <v>603</v>
      </c>
      <c r="D170" s="309" t="s">
        <v>3</v>
      </c>
      <c r="E170" s="310" t="s">
        <v>46</v>
      </c>
      <c r="F170" s="275" t="s">
        <v>519</v>
      </c>
      <c r="G170" s="311">
        <v>26321</v>
      </c>
      <c r="H170" s="275" t="s">
        <v>488</v>
      </c>
      <c r="I170" s="275" t="s">
        <v>456</v>
      </c>
      <c r="J170" s="312" t="s">
        <v>455</v>
      </c>
      <c r="K170" s="313" t="s">
        <v>456</v>
      </c>
      <c r="L170" s="313">
        <v>100002</v>
      </c>
      <c r="M170" s="283" t="s">
        <v>457</v>
      </c>
      <c r="N170" s="299">
        <v>0</v>
      </c>
      <c r="O170" s="275" t="s">
        <v>458</v>
      </c>
      <c r="P170" s="275" t="s">
        <v>459</v>
      </c>
      <c r="Q170" s="300">
        <v>0</v>
      </c>
      <c r="R170" s="275" t="s">
        <v>489</v>
      </c>
      <c r="S170" s="301" t="s">
        <v>488</v>
      </c>
      <c r="T170" s="275" t="s">
        <v>461</v>
      </c>
      <c r="U170" s="275" t="s">
        <v>237</v>
      </c>
      <c r="V170" s="302" t="s">
        <v>462</v>
      </c>
      <c r="W170" s="302" t="s">
        <v>463</v>
      </c>
      <c r="X170" s="269" t="s">
        <v>32</v>
      </c>
      <c r="Y170" s="270" t="s">
        <v>48</v>
      </c>
      <c r="Z170" s="283"/>
      <c r="AA170" s="283"/>
      <c r="AB170" s="303">
        <v>42985</v>
      </c>
      <c r="AC170" s="304"/>
      <c r="AD170" s="305"/>
      <c r="AE170" s="274" t="s">
        <v>464</v>
      </c>
      <c r="AF170" s="275" t="s">
        <v>520</v>
      </c>
      <c r="AG170" s="276"/>
      <c r="AH170" s="277"/>
      <c r="AI170" s="277"/>
      <c r="AJ170" s="277"/>
      <c r="AK170" s="278"/>
      <c r="AL170" s="276"/>
      <c r="AM170" s="278"/>
      <c r="AN170" s="278"/>
      <c r="AO170" s="306" t="s">
        <v>466</v>
      </c>
      <c r="AP170" s="278" t="s">
        <v>595</v>
      </c>
      <c r="AQ170" s="307" t="s">
        <v>466</v>
      </c>
      <c r="AR170" s="308">
        <v>13500</v>
      </c>
      <c r="AS170" s="283">
        <v>30</v>
      </c>
      <c r="AT170" s="284"/>
      <c r="AU170" s="284">
        <v>0</v>
      </c>
      <c r="AV170" s="283"/>
      <c r="AW170" s="283"/>
      <c r="AX170" s="283"/>
      <c r="AY170" s="283"/>
      <c r="AZ170" s="283"/>
      <c r="BA170" s="285"/>
      <c r="BB170" s="284"/>
      <c r="BC170" s="284"/>
      <c r="BD170" s="284"/>
      <c r="BE170" s="284"/>
      <c r="BF170" s="285"/>
      <c r="BG170" s="284"/>
      <c r="BH170" s="284"/>
      <c r="BI170" s="276"/>
      <c r="BJ170" s="284"/>
      <c r="BK170" s="286"/>
      <c r="BL170" s="286"/>
      <c r="BM170" s="276">
        <v>0</v>
      </c>
      <c r="BN170" s="286"/>
      <c r="BO170" s="276">
        <v>0</v>
      </c>
      <c r="BP170" s="789">
        <v>240</v>
      </c>
      <c r="BQ170" s="286">
        <v>13500</v>
      </c>
      <c r="BR170" s="286">
        <v>113</v>
      </c>
      <c r="BS170" s="286">
        <v>0</v>
      </c>
      <c r="BT170" s="289">
        <v>0</v>
      </c>
      <c r="BU170" s="286">
        <v>0</v>
      </c>
      <c r="BV170" s="286">
        <v>0</v>
      </c>
      <c r="BW170" s="286">
        <v>0</v>
      </c>
      <c r="BX170" s="286"/>
      <c r="BY170" s="286">
        <v>0</v>
      </c>
      <c r="BZ170" s="286"/>
      <c r="CA170" s="286"/>
      <c r="CB170" s="286">
        <v>0</v>
      </c>
      <c r="CC170" s="286">
        <v>0</v>
      </c>
      <c r="CD170" s="286">
        <v>0</v>
      </c>
      <c r="CE170" s="286"/>
      <c r="CF170" s="286">
        <v>0</v>
      </c>
      <c r="CG170" s="286"/>
      <c r="CH170" s="286"/>
      <c r="CI170" s="286"/>
      <c r="CJ170" s="286"/>
      <c r="CK170" s="286"/>
      <c r="CL170" s="286"/>
      <c r="CM170" s="286"/>
      <c r="CN170" s="286"/>
      <c r="CO170" s="286">
        <v>0</v>
      </c>
      <c r="CP170" s="286"/>
      <c r="CQ170" s="286"/>
      <c r="CR170" s="286"/>
      <c r="CS170" s="286"/>
      <c r="CT170" s="286"/>
      <c r="CU170" s="286"/>
      <c r="CV170" s="286">
        <v>0</v>
      </c>
      <c r="CW170" s="286"/>
      <c r="CX170" s="286"/>
      <c r="CY170" s="286"/>
      <c r="CZ170" s="286"/>
      <c r="DA170" s="286"/>
      <c r="DB170" s="286"/>
      <c r="DC170" s="286"/>
      <c r="DD170" s="286"/>
      <c r="DE170" s="286"/>
      <c r="DF170" s="286"/>
      <c r="DG170" s="286"/>
      <c r="DH170" s="286"/>
      <c r="DI170" s="286"/>
      <c r="DJ170" s="286"/>
      <c r="DK170" s="286"/>
      <c r="DL170" s="286"/>
      <c r="DM170" s="286"/>
      <c r="DN170" s="286"/>
      <c r="DO170" s="286">
        <v>26609.71452032277</v>
      </c>
      <c r="DP170" s="286"/>
      <c r="DQ170" s="286"/>
      <c r="DR170" s="286"/>
      <c r="DS170" s="286"/>
      <c r="DT170" s="286"/>
      <c r="DU170" s="286"/>
      <c r="DV170" s="286"/>
      <c r="DW170" s="286"/>
      <c r="DX170" s="286"/>
      <c r="DY170" s="286"/>
      <c r="DZ170" s="790"/>
      <c r="EA170" s="278"/>
      <c r="EB170" s="286"/>
      <c r="EC170" s="286"/>
      <c r="ED170" s="286"/>
      <c r="EE170" s="286"/>
      <c r="EF170" s="286"/>
      <c r="EG170" s="286"/>
      <c r="EH170" s="286"/>
      <c r="EI170" s="286"/>
      <c r="EJ170" s="286"/>
      <c r="EK170" s="286"/>
      <c r="EL170" s="306">
        <v>13613</v>
      </c>
      <c r="EM170" s="306">
        <v>40222.71452032277</v>
      </c>
      <c r="EN170" s="291">
        <v>1361.3</v>
      </c>
      <c r="EO170" s="291">
        <v>211</v>
      </c>
      <c r="EP170" s="291">
        <v>164.78</v>
      </c>
      <c r="EQ170" s="291">
        <v>0</v>
      </c>
      <c r="ER170" s="291">
        <v>0</v>
      </c>
      <c r="ES170" s="286">
        <v>0</v>
      </c>
      <c r="ET170" s="289">
        <v>1814.62</v>
      </c>
      <c r="EU170" s="286">
        <v>0</v>
      </c>
      <c r="EV170" s="286">
        <v>0</v>
      </c>
      <c r="EW170" s="286"/>
      <c r="EX170" s="286"/>
      <c r="EY170" s="286">
        <v>4523.6514684548711</v>
      </c>
      <c r="EZ170" s="292">
        <v>0</v>
      </c>
      <c r="FA170" s="278">
        <v>0</v>
      </c>
      <c r="FB170" s="278">
        <v>0</v>
      </c>
      <c r="FC170" s="292">
        <v>4645.2</v>
      </c>
      <c r="FD170" s="292"/>
      <c r="FE170" s="292"/>
      <c r="FF170" s="292"/>
      <c r="FG170" s="286">
        <v>0</v>
      </c>
      <c r="FH170" s="292">
        <v>0</v>
      </c>
      <c r="FI170" s="286">
        <v>0</v>
      </c>
      <c r="FJ170" s="286"/>
      <c r="FK170" s="276"/>
      <c r="FL170" s="276">
        <v>22086.06</v>
      </c>
      <c r="FM170" s="286"/>
      <c r="FN170" s="286">
        <v>0</v>
      </c>
      <c r="FO170" s="286">
        <v>0</v>
      </c>
      <c r="FP170" s="286"/>
      <c r="FQ170" s="286">
        <v>34806.61</v>
      </c>
      <c r="FR170" s="791">
        <v>5416.1</v>
      </c>
      <c r="FT170" s="791"/>
      <c r="FU170" s="294">
        <v>5416.1</v>
      </c>
      <c r="FV170" s="367"/>
      <c r="FW170" s="367"/>
      <c r="FX170" s="278">
        <v>1225.17</v>
      </c>
      <c r="FY170" s="830">
        <v>306.29250000000002</v>
      </c>
      <c r="GB170" s="2015">
        <f t="shared" si="17"/>
        <v>0</v>
      </c>
      <c r="GC170" s="2015">
        <v>13613</v>
      </c>
      <c r="GE170" s="2015">
        <f t="shared" si="18"/>
        <v>13613</v>
      </c>
    </row>
    <row r="171" spans="2:187">
      <c r="B171" s="787">
        <v>19</v>
      </c>
      <c r="C171" s="788" t="s">
        <v>603</v>
      </c>
      <c r="D171" s="309" t="s">
        <v>3</v>
      </c>
      <c r="E171" s="310" t="s">
        <v>34</v>
      </c>
      <c r="F171" s="275" t="s">
        <v>521</v>
      </c>
      <c r="G171" s="311">
        <v>27152</v>
      </c>
      <c r="H171" s="275" t="s">
        <v>469</v>
      </c>
      <c r="I171" s="275" t="s">
        <v>456</v>
      </c>
      <c r="J171" s="312" t="s">
        <v>455</v>
      </c>
      <c r="K171" s="313" t="s">
        <v>456</v>
      </c>
      <c r="L171" s="313">
        <v>100001</v>
      </c>
      <c r="M171" s="283" t="s">
        <v>470</v>
      </c>
      <c r="N171" s="299">
        <v>1</v>
      </c>
      <c r="O171" s="275" t="s">
        <v>471</v>
      </c>
      <c r="P171" s="275" t="s">
        <v>472</v>
      </c>
      <c r="Q171" s="300">
        <v>1</v>
      </c>
      <c r="R171" s="275" t="s">
        <v>473</v>
      </c>
      <c r="S171" s="301" t="s">
        <v>474</v>
      </c>
      <c r="T171" s="275" t="s">
        <v>461</v>
      </c>
      <c r="U171" s="275" t="s">
        <v>234</v>
      </c>
      <c r="V171" s="302" t="s">
        <v>462</v>
      </c>
      <c r="W171" s="302"/>
      <c r="X171" s="269" t="s">
        <v>32</v>
      </c>
      <c r="Y171" s="270" t="s">
        <v>36</v>
      </c>
      <c r="Z171" s="283"/>
      <c r="AA171" s="283"/>
      <c r="AB171" s="303">
        <v>43003</v>
      </c>
      <c r="AC171" s="304"/>
      <c r="AD171" s="305"/>
      <c r="AE171" s="274" t="s">
        <v>522</v>
      </c>
      <c r="AF171" s="275" t="s">
        <v>523</v>
      </c>
      <c r="AG171" s="276"/>
      <c r="AH171" s="277"/>
      <c r="AI171" s="277"/>
      <c r="AJ171" s="277"/>
      <c r="AK171" s="278"/>
      <c r="AL171" s="276"/>
      <c r="AM171" s="278"/>
      <c r="AN171" s="278"/>
      <c r="AO171" s="306" t="s">
        <v>466</v>
      </c>
      <c r="AP171" s="278" t="s">
        <v>595</v>
      </c>
      <c r="AQ171" s="307" t="s">
        <v>466</v>
      </c>
      <c r="AR171" s="308">
        <v>12000</v>
      </c>
      <c r="AS171" s="283">
        <v>30</v>
      </c>
      <c r="AT171" s="284"/>
      <c r="AU171" s="284">
        <v>0</v>
      </c>
      <c r="AV171" s="283"/>
      <c r="AW171" s="283"/>
      <c r="AX171" s="283"/>
      <c r="AY171" s="283"/>
      <c r="AZ171" s="283"/>
      <c r="BA171" s="285"/>
      <c r="BB171" s="284"/>
      <c r="BC171" s="284"/>
      <c r="BD171" s="284"/>
      <c r="BE171" s="284"/>
      <c r="BF171" s="285"/>
      <c r="BG171" s="284"/>
      <c r="BH171" s="284"/>
      <c r="BI171" s="276"/>
      <c r="BJ171" s="284"/>
      <c r="BK171" s="286"/>
      <c r="BL171" s="286"/>
      <c r="BM171" s="276">
        <v>0</v>
      </c>
      <c r="BN171" s="286"/>
      <c r="BO171" s="276">
        <v>0</v>
      </c>
      <c r="BP171" s="789">
        <v>240</v>
      </c>
      <c r="BQ171" s="286">
        <v>12000</v>
      </c>
      <c r="BR171" s="286">
        <v>113</v>
      </c>
      <c r="BS171" s="286">
        <v>0</v>
      </c>
      <c r="BT171" s="289">
        <v>0</v>
      </c>
      <c r="BU171" s="286">
        <v>0</v>
      </c>
      <c r="BV171" s="286">
        <v>0</v>
      </c>
      <c r="BW171" s="286">
        <v>0</v>
      </c>
      <c r="BX171" s="286"/>
      <c r="BY171" s="286">
        <v>0</v>
      </c>
      <c r="BZ171" s="286"/>
      <c r="CA171" s="286"/>
      <c r="CB171" s="286">
        <v>0</v>
      </c>
      <c r="CC171" s="286">
        <v>0</v>
      </c>
      <c r="CD171" s="286">
        <v>0</v>
      </c>
      <c r="CE171" s="286"/>
      <c r="CF171" s="286">
        <v>0</v>
      </c>
      <c r="CG171" s="286"/>
      <c r="CH171" s="286"/>
      <c r="CI171" s="286"/>
      <c r="CJ171" s="286"/>
      <c r="CK171" s="286"/>
      <c r="CL171" s="286"/>
      <c r="CM171" s="286"/>
      <c r="CN171" s="286"/>
      <c r="CO171" s="286">
        <v>0</v>
      </c>
      <c r="CP171" s="286"/>
      <c r="CQ171" s="286"/>
      <c r="CR171" s="286"/>
      <c r="CS171" s="286"/>
      <c r="CT171" s="286"/>
      <c r="CU171" s="286"/>
      <c r="CV171" s="286">
        <v>0</v>
      </c>
      <c r="CW171" s="286"/>
      <c r="CX171" s="286"/>
      <c r="CY171" s="286"/>
      <c r="CZ171" s="286"/>
      <c r="DA171" s="286"/>
      <c r="DB171" s="286"/>
      <c r="DC171" s="286"/>
      <c r="DD171" s="286"/>
      <c r="DE171" s="286"/>
      <c r="DF171" s="286"/>
      <c r="DG171" s="286"/>
      <c r="DH171" s="286"/>
      <c r="DI171" s="286"/>
      <c r="DJ171" s="286"/>
      <c r="DK171" s="286"/>
      <c r="DL171" s="286"/>
      <c r="DM171" s="286"/>
      <c r="DN171" s="286"/>
      <c r="DO171" s="286">
        <v>26703.170946722916</v>
      </c>
      <c r="DP171" s="286"/>
      <c r="DQ171" s="286"/>
      <c r="DR171" s="286"/>
      <c r="DS171" s="286"/>
      <c r="DT171" s="286"/>
      <c r="DU171" s="286"/>
      <c r="DV171" s="286"/>
      <c r="DW171" s="286"/>
      <c r="DX171" s="286"/>
      <c r="DY171" s="286"/>
      <c r="DZ171" s="790"/>
      <c r="EA171" s="278"/>
      <c r="EB171" s="286"/>
      <c r="EC171" s="286"/>
      <c r="ED171" s="286"/>
      <c r="EE171" s="286"/>
      <c r="EF171" s="286"/>
      <c r="EG171" s="286"/>
      <c r="EH171" s="286"/>
      <c r="EI171" s="286"/>
      <c r="EJ171" s="286"/>
      <c r="EK171" s="286"/>
      <c r="EL171" s="306">
        <v>12113</v>
      </c>
      <c r="EM171" s="306">
        <v>38816.170946722916</v>
      </c>
      <c r="EN171" s="291">
        <v>1211.3</v>
      </c>
      <c r="EO171" s="291">
        <v>178.06</v>
      </c>
      <c r="EP171" s="291">
        <v>164.78</v>
      </c>
      <c r="EQ171" s="291">
        <v>0</v>
      </c>
      <c r="ER171" s="291">
        <v>0</v>
      </c>
      <c r="ES171" s="286">
        <v>0</v>
      </c>
      <c r="ET171" s="289">
        <v>1494.41</v>
      </c>
      <c r="EU171" s="286">
        <v>0</v>
      </c>
      <c r="EV171" s="286">
        <v>0</v>
      </c>
      <c r="EW171" s="286"/>
      <c r="EX171" s="286"/>
      <c r="EY171" s="286">
        <v>4539.539060942896</v>
      </c>
      <c r="EZ171" s="292">
        <v>831.87</v>
      </c>
      <c r="FA171" s="278">
        <v>0</v>
      </c>
      <c r="FB171" s="278">
        <v>52.9</v>
      </c>
      <c r="FC171" s="292">
        <v>4845.2</v>
      </c>
      <c r="FD171" s="292"/>
      <c r="FE171" s="292"/>
      <c r="FF171" s="292"/>
      <c r="FG171" s="286">
        <v>0</v>
      </c>
      <c r="FH171" s="292">
        <v>0</v>
      </c>
      <c r="FI171" s="286">
        <v>0</v>
      </c>
      <c r="FJ171" s="286"/>
      <c r="FK171" s="276">
        <v>629.89038000000005</v>
      </c>
      <c r="FL171" s="276">
        <v>22163.63</v>
      </c>
      <c r="FM171" s="286"/>
      <c r="FN171" s="286">
        <v>0</v>
      </c>
      <c r="FO171" s="286">
        <v>0</v>
      </c>
      <c r="FP171" s="286"/>
      <c r="FQ171" s="286">
        <v>36111.58</v>
      </c>
      <c r="FR171" s="791">
        <v>2704.59</v>
      </c>
      <c r="FT171" s="791"/>
      <c r="FU171" s="294">
        <v>2704.59</v>
      </c>
      <c r="FV171" s="367"/>
      <c r="FW171" s="367"/>
      <c r="FX171" s="278">
        <v>1090.17</v>
      </c>
      <c r="FY171" s="830">
        <v>272.54250000000002</v>
      </c>
      <c r="GB171" s="2015">
        <f t="shared" si="17"/>
        <v>0</v>
      </c>
      <c r="GC171" s="2015">
        <v>12113</v>
      </c>
      <c r="GE171" s="2015">
        <f t="shared" si="18"/>
        <v>12113</v>
      </c>
    </row>
    <row r="172" spans="2:187">
      <c r="B172" s="787">
        <v>20</v>
      </c>
      <c r="C172" s="788" t="s">
        <v>603</v>
      </c>
      <c r="D172" s="309" t="s">
        <v>3</v>
      </c>
      <c r="E172" s="310" t="s">
        <v>27</v>
      </c>
      <c r="F172" s="275" t="s">
        <v>524</v>
      </c>
      <c r="G172" s="311">
        <v>25978</v>
      </c>
      <c r="H172" s="275" t="s">
        <v>525</v>
      </c>
      <c r="I172" s="275" t="s">
        <v>456</v>
      </c>
      <c r="J172" s="312" t="s">
        <v>455</v>
      </c>
      <c r="K172" s="313" t="s">
        <v>456</v>
      </c>
      <c r="L172" s="275" t="s">
        <v>526</v>
      </c>
      <c r="M172" s="275" t="s">
        <v>526</v>
      </c>
      <c r="N172" s="275" t="s">
        <v>526</v>
      </c>
      <c r="O172" s="275" t="s">
        <v>526</v>
      </c>
      <c r="P172" s="275" t="s">
        <v>526</v>
      </c>
      <c r="Q172" s="275" t="s">
        <v>526</v>
      </c>
      <c r="R172" s="275" t="s">
        <v>527</v>
      </c>
      <c r="S172" s="301" t="s">
        <v>525</v>
      </c>
      <c r="T172" s="275" t="s">
        <v>528</v>
      </c>
      <c r="U172" s="275" t="s">
        <v>232</v>
      </c>
      <c r="V172" s="302" t="s">
        <v>462</v>
      </c>
      <c r="W172" s="302" t="s">
        <v>529</v>
      </c>
      <c r="X172" s="269" t="s">
        <v>25</v>
      </c>
      <c r="Y172" s="459" t="s">
        <v>29</v>
      </c>
      <c r="Z172" s="283"/>
      <c r="AA172" s="283"/>
      <c r="AB172" s="303">
        <v>43003</v>
      </c>
      <c r="AC172" s="304"/>
      <c r="AD172" s="305"/>
      <c r="AE172" s="274" t="s">
        <v>522</v>
      </c>
      <c r="AF172" s="275" t="s">
        <v>530</v>
      </c>
      <c r="AG172" s="276"/>
      <c r="AH172" s="277"/>
      <c r="AI172" s="277" t="s">
        <v>531</v>
      </c>
      <c r="AJ172" s="792" t="s">
        <v>604</v>
      </c>
      <c r="AK172" s="278"/>
      <c r="AL172" s="276"/>
      <c r="AM172" s="278"/>
      <c r="AN172" s="278"/>
      <c r="AO172" s="306" t="s">
        <v>466</v>
      </c>
      <c r="AP172" s="278" t="s">
        <v>594</v>
      </c>
      <c r="AQ172" s="307" t="s">
        <v>466</v>
      </c>
      <c r="AR172" s="308">
        <v>40563.981661343634</v>
      </c>
      <c r="AS172" s="283">
        <v>30</v>
      </c>
      <c r="AT172" s="284"/>
      <c r="AU172" s="284">
        <v>0</v>
      </c>
      <c r="AV172" s="283"/>
      <c r="AW172" s="283"/>
      <c r="AX172" s="283"/>
      <c r="AY172" s="283"/>
      <c r="AZ172" s="283"/>
      <c r="BA172" s="285"/>
      <c r="BB172" s="284"/>
      <c r="BC172" s="284"/>
      <c r="BD172" s="284"/>
      <c r="BE172" s="284"/>
      <c r="BF172" s="285"/>
      <c r="BG172" s="284"/>
      <c r="BH172" s="284"/>
      <c r="BI172" s="276"/>
      <c r="BJ172" s="284"/>
      <c r="BK172" s="286"/>
      <c r="BL172" s="286"/>
      <c r="BM172" s="276">
        <v>0</v>
      </c>
      <c r="BN172" s="286"/>
      <c r="BO172" s="276">
        <v>0</v>
      </c>
      <c r="BP172" s="789">
        <v>240</v>
      </c>
      <c r="BQ172" s="286">
        <v>40563.981661343634</v>
      </c>
      <c r="BR172" s="286">
        <v>113</v>
      </c>
      <c r="BS172" s="286">
        <v>0</v>
      </c>
      <c r="BT172" s="289">
        <v>0</v>
      </c>
      <c r="BU172" s="286">
        <v>0</v>
      </c>
      <c r="BV172" s="286">
        <v>0</v>
      </c>
      <c r="BW172" s="286">
        <v>0</v>
      </c>
      <c r="BX172" s="286"/>
      <c r="BY172" s="286">
        <v>0</v>
      </c>
      <c r="BZ172" s="286"/>
      <c r="CA172" s="286"/>
      <c r="CB172" s="286">
        <v>0</v>
      </c>
      <c r="CC172" s="286">
        <v>0</v>
      </c>
      <c r="CD172" s="286">
        <v>0</v>
      </c>
      <c r="CE172" s="286"/>
      <c r="CF172" s="286">
        <v>0</v>
      </c>
      <c r="CG172" s="286"/>
      <c r="CH172" s="286"/>
      <c r="CI172" s="286"/>
      <c r="CJ172" s="286"/>
      <c r="CK172" s="286"/>
      <c r="CL172" s="286"/>
      <c r="CM172" s="286"/>
      <c r="CN172" s="286"/>
      <c r="CO172" s="286">
        <v>0</v>
      </c>
      <c r="CP172" s="286"/>
      <c r="CQ172" s="286"/>
      <c r="CR172" s="286"/>
      <c r="CS172" s="286"/>
      <c r="CT172" s="286"/>
      <c r="CU172" s="286"/>
      <c r="CV172" s="286">
        <v>0</v>
      </c>
      <c r="CW172" s="286"/>
      <c r="CX172" s="286">
        <v>6779.4969435572721</v>
      </c>
      <c r="CY172" s="286">
        <v>457.61604369011587</v>
      </c>
      <c r="CZ172" s="286"/>
      <c r="DA172" s="286"/>
      <c r="DB172" s="286"/>
      <c r="DC172" s="286"/>
      <c r="DD172" s="286"/>
      <c r="DE172" s="286"/>
      <c r="DF172" s="286"/>
      <c r="DG172" s="286"/>
      <c r="DH172" s="286"/>
      <c r="DI172" s="286"/>
      <c r="DJ172" s="286"/>
      <c r="DK172" s="286"/>
      <c r="DL172" s="286"/>
      <c r="DM172" s="337"/>
      <c r="DN172" s="286"/>
      <c r="DO172" s="286">
        <v>66613.089292203556</v>
      </c>
      <c r="DP172" s="286"/>
      <c r="DQ172" s="286"/>
      <c r="DR172" s="286"/>
      <c r="DS172" s="286"/>
      <c r="DT172" s="286"/>
      <c r="DU172" s="286"/>
      <c r="DV172" s="286"/>
      <c r="DW172" s="286">
        <v>3954.7065504084089</v>
      </c>
      <c r="DX172" s="286"/>
      <c r="DY172" s="286"/>
      <c r="DZ172" s="790"/>
      <c r="EA172" s="278"/>
      <c r="EB172" s="286"/>
      <c r="EC172" s="286"/>
      <c r="ED172" s="286"/>
      <c r="EE172" s="286"/>
      <c r="EF172" s="286"/>
      <c r="EG172" s="286"/>
      <c r="EH172" s="286"/>
      <c r="EI172" s="286"/>
      <c r="EJ172" s="286"/>
      <c r="EK172" s="286"/>
      <c r="EL172" s="306">
        <v>40676.981661343634</v>
      </c>
      <c r="EM172" s="306">
        <v>118481.89049120298</v>
      </c>
      <c r="EN172" s="291">
        <v>4067.7</v>
      </c>
      <c r="EO172" s="291">
        <v>597.95000000000005</v>
      </c>
      <c r="EP172" s="291">
        <v>164.78</v>
      </c>
      <c r="EQ172" s="291">
        <v>0</v>
      </c>
      <c r="ER172" s="291">
        <v>0</v>
      </c>
      <c r="ES172" s="286">
        <v>0</v>
      </c>
      <c r="ET172" s="289">
        <v>10548.37</v>
      </c>
      <c r="EU172" s="286">
        <v>0</v>
      </c>
      <c r="EV172" s="286">
        <v>0</v>
      </c>
      <c r="EW172" s="286"/>
      <c r="EX172" s="286"/>
      <c r="EY172" s="286">
        <v>19983.926787661065</v>
      </c>
      <c r="EZ172" s="292">
        <v>0</v>
      </c>
      <c r="FA172" s="278">
        <v>0</v>
      </c>
      <c r="FB172" s="278">
        <v>699.63</v>
      </c>
      <c r="FC172" s="292">
        <v>22679.372000000003</v>
      </c>
      <c r="FD172" s="292"/>
      <c r="FE172" s="292"/>
      <c r="FF172" s="292"/>
      <c r="FG172" s="286">
        <v>0</v>
      </c>
      <c r="FH172" s="292">
        <v>0</v>
      </c>
      <c r="FI172" s="286">
        <v>0</v>
      </c>
      <c r="FJ172" s="286"/>
      <c r="FK172" s="276"/>
      <c r="FL172" s="276">
        <v>46629.16</v>
      </c>
      <c r="FM172" s="286"/>
      <c r="FN172" s="286">
        <v>0</v>
      </c>
      <c r="FO172" s="286">
        <v>0</v>
      </c>
      <c r="FP172" s="286"/>
      <c r="FQ172" s="286">
        <v>105370.89</v>
      </c>
      <c r="FR172" s="791">
        <v>13111</v>
      </c>
      <c r="FT172" s="791">
        <v>3593.0391888188547</v>
      </c>
      <c r="FU172" s="294"/>
      <c r="FV172" s="367"/>
      <c r="FW172" s="367"/>
      <c r="FX172" s="278">
        <v>3660.93</v>
      </c>
      <c r="FY172" s="830">
        <v>915.23249999999996</v>
      </c>
      <c r="GB172" s="2015">
        <f t="shared" si="17"/>
        <v>1.6613436309853569E-3</v>
      </c>
      <c r="GC172" s="2015">
        <v>40676.980000000003</v>
      </c>
      <c r="GE172" s="2015">
        <f t="shared" si="18"/>
        <v>47456.476943557274</v>
      </c>
    </row>
    <row r="173" spans="2:187">
      <c r="B173" s="787">
        <v>21</v>
      </c>
      <c r="C173" s="788" t="s">
        <v>603</v>
      </c>
      <c r="D173" s="309" t="s">
        <v>3</v>
      </c>
      <c r="E173" s="310" t="s">
        <v>86</v>
      </c>
      <c r="F173" s="275" t="s">
        <v>87</v>
      </c>
      <c r="G173" s="311">
        <v>30917</v>
      </c>
      <c r="H173" s="275" t="s">
        <v>453</v>
      </c>
      <c r="I173" s="275" t="s">
        <v>506</v>
      </c>
      <c r="J173" s="312" t="s">
        <v>507</v>
      </c>
      <c r="K173" s="313" t="s">
        <v>508</v>
      </c>
      <c r="L173" s="313">
        <v>100002</v>
      </c>
      <c r="M173" s="283" t="s">
        <v>457</v>
      </c>
      <c r="N173" s="299">
        <v>1</v>
      </c>
      <c r="O173" s="275" t="s">
        <v>458</v>
      </c>
      <c r="P173" s="275" t="s">
        <v>459</v>
      </c>
      <c r="Q173" s="300">
        <v>1</v>
      </c>
      <c r="R173" s="275" t="s">
        <v>460</v>
      </c>
      <c r="S173" s="301" t="s">
        <v>453</v>
      </c>
      <c r="T173" s="275" t="s">
        <v>461</v>
      </c>
      <c r="U173" s="275" t="s">
        <v>249</v>
      </c>
      <c r="V173" s="302" t="s">
        <v>462</v>
      </c>
      <c r="W173" s="302"/>
      <c r="X173" s="269" t="s">
        <v>32</v>
      </c>
      <c r="Y173" s="270" t="s">
        <v>85</v>
      </c>
      <c r="Z173" s="283"/>
      <c r="AA173" s="283"/>
      <c r="AB173" s="303">
        <v>43222</v>
      </c>
      <c r="AC173" s="304"/>
      <c r="AD173" s="305"/>
      <c r="AE173" s="274" t="s">
        <v>464</v>
      </c>
      <c r="AF173" s="275" t="s">
        <v>532</v>
      </c>
      <c r="AG173" s="276"/>
      <c r="AH173" s="277"/>
      <c r="AI173" s="277"/>
      <c r="AJ173" s="277"/>
      <c r="AK173" s="278"/>
      <c r="AL173" s="276"/>
      <c r="AM173" s="278"/>
      <c r="AN173" s="278"/>
      <c r="AO173" s="306" t="s">
        <v>466</v>
      </c>
      <c r="AP173" s="278" t="s">
        <v>594</v>
      </c>
      <c r="AQ173" s="307" t="s">
        <v>467</v>
      </c>
      <c r="AR173" s="308">
        <v>3000</v>
      </c>
      <c r="AS173" s="283">
        <v>30</v>
      </c>
      <c r="AT173" s="284"/>
      <c r="AU173" s="284">
        <v>0</v>
      </c>
      <c r="AV173" s="283"/>
      <c r="AW173" s="283"/>
      <c r="AX173" s="283"/>
      <c r="AY173" s="283"/>
      <c r="AZ173" s="283"/>
      <c r="BA173" s="285"/>
      <c r="BB173" s="284"/>
      <c r="BC173" s="284"/>
      <c r="BD173" s="284"/>
      <c r="BE173" s="284"/>
      <c r="BF173" s="285"/>
      <c r="BG173" s="284"/>
      <c r="BH173" s="284"/>
      <c r="BI173" s="276"/>
      <c r="BJ173" s="284"/>
      <c r="BK173" s="286"/>
      <c r="BL173" s="286"/>
      <c r="BM173" s="276">
        <v>0</v>
      </c>
      <c r="BN173" s="286"/>
      <c r="BO173" s="276">
        <v>0</v>
      </c>
      <c r="BP173" s="789">
        <v>240</v>
      </c>
      <c r="BQ173" s="286">
        <v>3000</v>
      </c>
      <c r="BR173" s="286">
        <v>0</v>
      </c>
      <c r="BS173" s="286">
        <v>0</v>
      </c>
      <c r="BT173" s="289">
        <v>0</v>
      </c>
      <c r="BU173" s="286">
        <v>0</v>
      </c>
      <c r="BV173" s="286">
        <v>0</v>
      </c>
      <c r="BW173" s="286">
        <v>0</v>
      </c>
      <c r="BX173" s="286"/>
      <c r="BY173" s="286">
        <v>0</v>
      </c>
      <c r="BZ173" s="286"/>
      <c r="CA173" s="286"/>
      <c r="CB173" s="286">
        <v>0</v>
      </c>
      <c r="CC173" s="286">
        <v>0</v>
      </c>
      <c r="CD173" s="286">
        <v>0</v>
      </c>
      <c r="CE173" s="286"/>
      <c r="CF173" s="286">
        <v>0</v>
      </c>
      <c r="CG173" s="286"/>
      <c r="CH173" s="286"/>
      <c r="CI173" s="286"/>
      <c r="CJ173" s="286"/>
      <c r="CK173" s="286"/>
      <c r="CL173" s="286"/>
      <c r="CM173" s="286"/>
      <c r="CN173" s="286"/>
      <c r="CO173" s="286">
        <v>0</v>
      </c>
      <c r="CP173" s="286"/>
      <c r="CQ173" s="286"/>
      <c r="CR173" s="286"/>
      <c r="CS173" s="286"/>
      <c r="CT173" s="286"/>
      <c r="CU173" s="286"/>
      <c r="CV173" s="286">
        <v>0</v>
      </c>
      <c r="CW173" s="286"/>
      <c r="CX173" s="286"/>
      <c r="CY173" s="286"/>
      <c r="CZ173" s="286"/>
      <c r="DA173" s="286"/>
      <c r="DB173" s="286"/>
      <c r="DC173" s="286"/>
      <c r="DD173" s="286"/>
      <c r="DE173" s="286"/>
      <c r="DF173" s="286"/>
      <c r="DG173" s="286"/>
      <c r="DH173" s="286"/>
      <c r="DI173" s="286"/>
      <c r="DJ173" s="286"/>
      <c r="DK173" s="286"/>
      <c r="DL173" s="286"/>
      <c r="DM173" s="286"/>
      <c r="DN173" s="286"/>
      <c r="DO173" s="286">
        <v>14632.379124658835</v>
      </c>
      <c r="DP173" s="286"/>
      <c r="DQ173" s="286"/>
      <c r="DR173" s="286"/>
      <c r="DS173" s="286"/>
      <c r="DT173" s="286"/>
      <c r="DU173" s="286"/>
      <c r="DV173" s="286"/>
      <c r="DW173" s="286"/>
      <c r="DX173" s="286"/>
      <c r="DY173" s="286"/>
      <c r="DZ173" s="790"/>
      <c r="EA173" s="278"/>
      <c r="EB173" s="286"/>
      <c r="EC173" s="286"/>
      <c r="ED173" s="286"/>
      <c r="EE173" s="286"/>
      <c r="EF173" s="286"/>
      <c r="EG173" s="286"/>
      <c r="EH173" s="286"/>
      <c r="EI173" s="286"/>
      <c r="EJ173" s="286"/>
      <c r="EK173" s="286"/>
      <c r="EL173" s="306">
        <v>3000</v>
      </c>
      <c r="EM173" s="306">
        <v>17632.379124658837</v>
      </c>
      <c r="EN173" s="291">
        <v>300</v>
      </c>
      <c r="EO173" s="291">
        <v>46.5</v>
      </c>
      <c r="EP173" s="291">
        <v>41.1</v>
      </c>
      <c r="EQ173" s="291">
        <v>0</v>
      </c>
      <c r="ER173" s="291">
        <v>0</v>
      </c>
      <c r="ES173" s="286">
        <v>0</v>
      </c>
      <c r="ET173" s="289">
        <v>33.979999999999997</v>
      </c>
      <c r="EU173" s="286">
        <v>0</v>
      </c>
      <c r="EV173" s="286">
        <v>0</v>
      </c>
      <c r="EW173" s="286"/>
      <c r="EX173" s="286"/>
      <c r="EY173" s="286">
        <v>1170.5903299727067</v>
      </c>
      <c r="EZ173" s="292">
        <v>0</v>
      </c>
      <c r="FA173" s="278">
        <v>0</v>
      </c>
      <c r="FB173" s="278">
        <v>0</v>
      </c>
      <c r="FC173" s="292">
        <v>1200</v>
      </c>
      <c r="FD173" s="292"/>
      <c r="FE173" s="292"/>
      <c r="FF173" s="292"/>
      <c r="FG173" s="286">
        <v>0</v>
      </c>
      <c r="FH173" s="292">
        <v>0</v>
      </c>
      <c r="FI173" s="286">
        <v>0</v>
      </c>
      <c r="FJ173" s="286"/>
      <c r="FK173" s="276"/>
      <c r="FL173" s="276">
        <v>13461.79</v>
      </c>
      <c r="FM173" s="286"/>
      <c r="FN173" s="286">
        <v>0</v>
      </c>
      <c r="FO173" s="286">
        <v>0</v>
      </c>
      <c r="FP173" s="286"/>
      <c r="FQ173" s="286">
        <v>16253.96</v>
      </c>
      <c r="FR173" s="791">
        <v>1378.42</v>
      </c>
      <c r="FT173" s="791"/>
      <c r="FU173" s="294">
        <v>1378.42</v>
      </c>
      <c r="FV173" s="367"/>
      <c r="FW173" s="367"/>
      <c r="FX173" s="278">
        <v>270</v>
      </c>
      <c r="FY173" s="830">
        <v>67.5</v>
      </c>
      <c r="GB173" s="2015">
        <f t="shared" si="17"/>
        <v>0</v>
      </c>
      <c r="GC173" s="2015">
        <v>3000</v>
      </c>
      <c r="GE173" s="2015">
        <f t="shared" si="18"/>
        <v>3000</v>
      </c>
    </row>
    <row r="174" spans="2:187">
      <c r="B174" s="787">
        <v>22</v>
      </c>
      <c r="C174" s="788" t="s">
        <v>603</v>
      </c>
      <c r="D174" s="309" t="s">
        <v>3</v>
      </c>
      <c r="E174" s="310" t="s">
        <v>111</v>
      </c>
      <c r="F174" s="275" t="s">
        <v>112</v>
      </c>
      <c r="G174" s="311">
        <v>33862</v>
      </c>
      <c r="H174" s="275" t="s">
        <v>453</v>
      </c>
      <c r="I174" s="275" t="s">
        <v>454</v>
      </c>
      <c r="J174" s="312" t="s">
        <v>455</v>
      </c>
      <c r="K174" s="313" t="s">
        <v>456</v>
      </c>
      <c r="L174" s="313">
        <v>100002</v>
      </c>
      <c r="M174" s="283" t="s">
        <v>457</v>
      </c>
      <c r="N174" s="299">
        <v>1</v>
      </c>
      <c r="O174" s="275" t="s">
        <v>458</v>
      </c>
      <c r="P174" s="275" t="s">
        <v>459</v>
      </c>
      <c r="Q174" s="300">
        <v>1</v>
      </c>
      <c r="R174" s="275" t="s">
        <v>460</v>
      </c>
      <c r="S174" s="301" t="s">
        <v>453</v>
      </c>
      <c r="T174" s="275" t="s">
        <v>461</v>
      </c>
      <c r="U174" s="275" t="s">
        <v>260</v>
      </c>
      <c r="V174" s="302" t="s">
        <v>462</v>
      </c>
      <c r="W174" s="302"/>
      <c r="X174" s="269" t="s">
        <v>32</v>
      </c>
      <c r="Y174" s="270" t="s">
        <v>113</v>
      </c>
      <c r="Z174" s="283"/>
      <c r="AA174" s="283"/>
      <c r="AB174" s="303">
        <v>43206</v>
      </c>
      <c r="AC174" s="304"/>
      <c r="AD174" s="305"/>
      <c r="AE174" s="274" t="s">
        <v>533</v>
      </c>
      <c r="AF174" s="275" t="s">
        <v>534</v>
      </c>
      <c r="AG174" s="276"/>
      <c r="AH174" s="277"/>
      <c r="AI174" s="277"/>
      <c r="AJ174" s="277"/>
      <c r="AK174" s="278"/>
      <c r="AL174" s="276"/>
      <c r="AM174" s="278"/>
      <c r="AN174" s="278"/>
      <c r="AO174" s="306" t="s">
        <v>467</v>
      </c>
      <c r="AP174" s="278" t="s">
        <v>594</v>
      </c>
      <c r="AQ174" s="307" t="s">
        <v>467</v>
      </c>
      <c r="AR174" s="308">
        <v>3500</v>
      </c>
      <c r="AS174" s="283">
        <v>30</v>
      </c>
      <c r="AT174" s="284"/>
      <c r="AU174" s="284">
        <v>0</v>
      </c>
      <c r="AV174" s="283"/>
      <c r="AW174" s="283"/>
      <c r="AX174" s="283"/>
      <c r="AY174" s="283"/>
      <c r="AZ174" s="283"/>
      <c r="BA174" s="285"/>
      <c r="BB174" s="284"/>
      <c r="BC174" s="284"/>
      <c r="BD174" s="284"/>
      <c r="BE174" s="284"/>
      <c r="BF174" s="285"/>
      <c r="BG174" s="284"/>
      <c r="BH174" s="284"/>
      <c r="BI174" s="276"/>
      <c r="BJ174" s="284"/>
      <c r="BK174" s="286"/>
      <c r="BL174" s="286"/>
      <c r="BM174" s="276">
        <v>0</v>
      </c>
      <c r="BN174" s="286"/>
      <c r="BO174" s="276">
        <v>0</v>
      </c>
      <c r="BP174" s="789">
        <v>240</v>
      </c>
      <c r="BQ174" s="286">
        <v>3500</v>
      </c>
      <c r="BR174" s="286">
        <v>0</v>
      </c>
      <c r="BS174" s="286">
        <v>0</v>
      </c>
      <c r="BT174" s="289">
        <v>0</v>
      </c>
      <c r="BU174" s="286">
        <v>0</v>
      </c>
      <c r="BV174" s="286">
        <v>0</v>
      </c>
      <c r="BW174" s="286">
        <v>0</v>
      </c>
      <c r="BX174" s="286"/>
      <c r="BY174" s="286">
        <v>0</v>
      </c>
      <c r="BZ174" s="286"/>
      <c r="CA174" s="286"/>
      <c r="CB174" s="286">
        <v>0</v>
      </c>
      <c r="CC174" s="286">
        <v>0</v>
      </c>
      <c r="CD174" s="286">
        <v>0</v>
      </c>
      <c r="CE174" s="286"/>
      <c r="CF174" s="286">
        <v>0</v>
      </c>
      <c r="CG174" s="286"/>
      <c r="CH174" s="286"/>
      <c r="CI174" s="286"/>
      <c r="CJ174" s="286"/>
      <c r="CK174" s="286"/>
      <c r="CL174" s="286"/>
      <c r="CM174" s="286"/>
      <c r="CN174" s="286"/>
      <c r="CO174" s="286">
        <v>0</v>
      </c>
      <c r="CP174" s="286"/>
      <c r="CQ174" s="286"/>
      <c r="CR174" s="286"/>
      <c r="CS174" s="286"/>
      <c r="CT174" s="286"/>
      <c r="CU174" s="286"/>
      <c r="CV174" s="286">
        <v>0</v>
      </c>
      <c r="CW174" s="286"/>
      <c r="CX174" s="286"/>
      <c r="CY174" s="286"/>
      <c r="CZ174" s="286"/>
      <c r="DA174" s="286"/>
      <c r="DB174" s="286"/>
      <c r="DC174" s="286"/>
      <c r="DD174" s="286"/>
      <c r="DE174" s="286"/>
      <c r="DF174" s="286"/>
      <c r="DG174" s="286"/>
      <c r="DH174" s="286"/>
      <c r="DI174" s="286"/>
      <c r="DJ174" s="286"/>
      <c r="DK174" s="286"/>
      <c r="DL174" s="286"/>
      <c r="DM174" s="286"/>
      <c r="DN174" s="286"/>
      <c r="DO174" s="286">
        <v>16010.844610997287</v>
      </c>
      <c r="DP174" s="286"/>
      <c r="DQ174" s="286"/>
      <c r="DR174" s="286"/>
      <c r="DS174" s="286"/>
      <c r="DT174" s="286"/>
      <c r="DU174" s="286"/>
      <c r="DV174" s="286"/>
      <c r="DW174" s="286"/>
      <c r="DX174" s="286"/>
      <c r="DY174" s="286"/>
      <c r="DZ174" s="790"/>
      <c r="EA174" s="278"/>
      <c r="EB174" s="286"/>
      <c r="EC174" s="286"/>
      <c r="ED174" s="286"/>
      <c r="EE174" s="286"/>
      <c r="EF174" s="286"/>
      <c r="EG174" s="286"/>
      <c r="EH174" s="286"/>
      <c r="EI174" s="286"/>
      <c r="EJ174" s="286"/>
      <c r="EK174" s="286"/>
      <c r="EL174" s="306">
        <v>3500</v>
      </c>
      <c r="EM174" s="306">
        <v>19510.844610997287</v>
      </c>
      <c r="EN174" s="291">
        <v>350</v>
      </c>
      <c r="EO174" s="291">
        <v>0</v>
      </c>
      <c r="EP174" s="291">
        <v>47.95</v>
      </c>
      <c r="EQ174" s="291">
        <v>0</v>
      </c>
      <c r="ER174" s="291">
        <v>0</v>
      </c>
      <c r="ES174" s="286">
        <v>0</v>
      </c>
      <c r="ET174" s="289">
        <v>7.83</v>
      </c>
      <c r="EU174" s="286">
        <v>0</v>
      </c>
      <c r="EV174" s="286">
        <v>0</v>
      </c>
      <c r="EW174" s="286"/>
      <c r="EX174" s="286"/>
      <c r="EY174" s="286">
        <v>2241.5182455396202</v>
      </c>
      <c r="EZ174" s="292">
        <v>0</v>
      </c>
      <c r="FA174" s="278">
        <v>0</v>
      </c>
      <c r="FB174" s="278">
        <v>0</v>
      </c>
      <c r="FC174" s="292">
        <v>1400</v>
      </c>
      <c r="FD174" s="292"/>
      <c r="FE174" s="292"/>
      <c r="FF174" s="292"/>
      <c r="FG174" s="286">
        <v>0</v>
      </c>
      <c r="FH174" s="292">
        <v>0</v>
      </c>
      <c r="FI174" s="286">
        <v>0</v>
      </c>
      <c r="FJ174" s="286"/>
      <c r="FK174" s="276"/>
      <c r="FL174" s="276">
        <v>13769.33</v>
      </c>
      <c r="FM174" s="286"/>
      <c r="FN174" s="286">
        <v>0</v>
      </c>
      <c r="FO174" s="286">
        <v>0</v>
      </c>
      <c r="FP174" s="286"/>
      <c r="FQ174" s="286">
        <v>17816.63</v>
      </c>
      <c r="FR174" s="791">
        <v>1694.21</v>
      </c>
      <c r="FT174" s="791"/>
      <c r="FU174" s="294">
        <v>1694.21</v>
      </c>
      <c r="FV174" s="367"/>
      <c r="FW174" s="367"/>
      <c r="FX174" s="278">
        <v>315</v>
      </c>
      <c r="FY174" s="830">
        <v>0</v>
      </c>
      <c r="GB174" s="2015">
        <f t="shared" si="17"/>
        <v>0</v>
      </c>
      <c r="GC174" s="2015">
        <v>3500</v>
      </c>
      <c r="GE174" s="2015">
        <f t="shared" si="18"/>
        <v>3500</v>
      </c>
    </row>
    <row r="175" spans="2:187">
      <c r="B175" s="787">
        <v>23</v>
      </c>
      <c r="C175" s="788" t="s">
        <v>603</v>
      </c>
      <c r="D175" s="309" t="s">
        <v>3</v>
      </c>
      <c r="E175" s="310" t="s">
        <v>167</v>
      </c>
      <c r="F175" s="275" t="s">
        <v>168</v>
      </c>
      <c r="G175" s="311">
        <v>34503</v>
      </c>
      <c r="H175" s="275" t="s">
        <v>469</v>
      </c>
      <c r="I175" s="275" t="s">
        <v>456</v>
      </c>
      <c r="J175" s="312" t="s">
        <v>455</v>
      </c>
      <c r="K175" s="313" t="s">
        <v>456</v>
      </c>
      <c r="L175" s="313">
        <v>100001</v>
      </c>
      <c r="M175" s="283" t="s">
        <v>470</v>
      </c>
      <c r="N175" s="299">
        <v>1</v>
      </c>
      <c r="O175" s="275" t="s">
        <v>471</v>
      </c>
      <c r="P175" s="275" t="s">
        <v>472</v>
      </c>
      <c r="Q175" s="300">
        <v>1</v>
      </c>
      <c r="R175" s="275" t="s">
        <v>473</v>
      </c>
      <c r="S175" s="301" t="s">
        <v>474</v>
      </c>
      <c r="T175" s="275" t="s">
        <v>461</v>
      </c>
      <c r="U175" s="275" t="s">
        <v>272</v>
      </c>
      <c r="V175" s="302" t="s">
        <v>462</v>
      </c>
      <c r="W175" s="302"/>
      <c r="X175" s="269" t="s">
        <v>32</v>
      </c>
      <c r="Y175" s="270" t="s">
        <v>166</v>
      </c>
      <c r="Z175" s="283"/>
      <c r="AA175" s="283"/>
      <c r="AB175" s="303">
        <v>43497</v>
      </c>
      <c r="AC175" s="304"/>
      <c r="AD175" s="305"/>
      <c r="AE175" s="274" t="s">
        <v>481</v>
      </c>
      <c r="AF175" s="275" t="s">
        <v>535</v>
      </c>
      <c r="AG175" s="276"/>
      <c r="AH175" s="277"/>
      <c r="AI175" s="277"/>
      <c r="AJ175" s="277"/>
      <c r="AK175" s="278"/>
      <c r="AL175" s="276"/>
      <c r="AM175" s="278"/>
      <c r="AN175" s="278"/>
      <c r="AO175" s="306" t="s">
        <v>466</v>
      </c>
      <c r="AP175" s="278" t="s">
        <v>595</v>
      </c>
      <c r="AQ175" s="307" t="s">
        <v>467</v>
      </c>
      <c r="AR175" s="308">
        <v>5800</v>
      </c>
      <c r="AS175" s="283">
        <v>30</v>
      </c>
      <c r="AT175" s="284"/>
      <c r="AU175" s="284">
        <v>0</v>
      </c>
      <c r="AV175" s="283"/>
      <c r="AW175" s="283"/>
      <c r="AX175" s="283"/>
      <c r="AY175" s="283"/>
      <c r="AZ175" s="283"/>
      <c r="BA175" s="285"/>
      <c r="BB175" s="284"/>
      <c r="BC175" s="284"/>
      <c r="BD175" s="284"/>
      <c r="BE175" s="284"/>
      <c r="BF175" s="285"/>
      <c r="BG175" s="284"/>
      <c r="BH175" s="284"/>
      <c r="BI175" s="276"/>
      <c r="BJ175" s="284"/>
      <c r="BK175" s="286"/>
      <c r="BL175" s="286"/>
      <c r="BM175" s="276">
        <v>0</v>
      </c>
      <c r="BN175" s="286"/>
      <c r="BO175" s="276">
        <v>0</v>
      </c>
      <c r="BP175" s="789">
        <v>240</v>
      </c>
      <c r="BQ175" s="286">
        <v>5800</v>
      </c>
      <c r="BR175" s="286">
        <v>0</v>
      </c>
      <c r="BS175" s="286">
        <v>0</v>
      </c>
      <c r="BT175" s="289">
        <v>0</v>
      </c>
      <c r="BU175" s="286">
        <v>0</v>
      </c>
      <c r="BV175" s="286">
        <v>0</v>
      </c>
      <c r="BW175" s="286">
        <v>0</v>
      </c>
      <c r="BX175" s="286"/>
      <c r="BY175" s="286">
        <v>0</v>
      </c>
      <c r="BZ175" s="286"/>
      <c r="CA175" s="286"/>
      <c r="CB175" s="286">
        <v>0</v>
      </c>
      <c r="CC175" s="286">
        <v>0</v>
      </c>
      <c r="CD175" s="286">
        <v>0</v>
      </c>
      <c r="CE175" s="286"/>
      <c r="CF175" s="286">
        <v>0</v>
      </c>
      <c r="CG175" s="286"/>
      <c r="CH175" s="286"/>
      <c r="CI175" s="286"/>
      <c r="CJ175" s="286"/>
      <c r="CK175" s="286"/>
      <c r="CL175" s="286"/>
      <c r="CM175" s="286"/>
      <c r="CN175" s="286"/>
      <c r="CO175" s="286">
        <v>0</v>
      </c>
      <c r="CP175" s="286"/>
      <c r="CQ175" s="286">
        <v>1469.25</v>
      </c>
      <c r="CR175" s="286"/>
      <c r="CS175" s="286"/>
      <c r="CT175" s="286"/>
      <c r="CU175" s="286"/>
      <c r="CV175" s="286">
        <v>0</v>
      </c>
      <c r="CW175" s="286"/>
      <c r="CX175" s="286"/>
      <c r="CY175" s="286"/>
      <c r="CZ175" s="286"/>
      <c r="DA175" s="286"/>
      <c r="DB175" s="286"/>
      <c r="DC175" s="286"/>
      <c r="DD175" s="286"/>
      <c r="DE175" s="286"/>
      <c r="DF175" s="286"/>
      <c r="DG175" s="286"/>
      <c r="DH175" s="286"/>
      <c r="DI175" s="286"/>
      <c r="DJ175" s="286"/>
      <c r="DK175" s="286"/>
      <c r="DL175" s="286"/>
      <c r="DM175" s="286"/>
      <c r="DN175" s="286"/>
      <c r="DO175" s="286">
        <v>16842.952728978173</v>
      </c>
      <c r="DP175" s="286"/>
      <c r="DQ175" s="286"/>
      <c r="DR175" s="286"/>
      <c r="DS175" s="286"/>
      <c r="DT175" s="286"/>
      <c r="DU175" s="286"/>
      <c r="DV175" s="286"/>
      <c r="DW175" s="286"/>
      <c r="DX175" s="286"/>
      <c r="DY175" s="286"/>
      <c r="DZ175" s="790"/>
      <c r="EA175" s="278"/>
      <c r="EB175" s="286"/>
      <c r="EC175" s="286"/>
      <c r="ED175" s="286"/>
      <c r="EE175" s="286"/>
      <c r="EF175" s="286"/>
      <c r="EG175" s="286"/>
      <c r="EH175" s="286"/>
      <c r="EI175" s="286"/>
      <c r="EJ175" s="286"/>
      <c r="EK175" s="286"/>
      <c r="EL175" s="306">
        <v>7269.25</v>
      </c>
      <c r="EM175" s="306">
        <v>24112.202728978173</v>
      </c>
      <c r="EN175" s="291">
        <v>726.93</v>
      </c>
      <c r="EO175" s="291">
        <v>0</v>
      </c>
      <c r="EP175" s="291">
        <v>99.59</v>
      </c>
      <c r="EQ175" s="291">
        <v>0</v>
      </c>
      <c r="ER175" s="291">
        <v>0</v>
      </c>
      <c r="ES175" s="286">
        <v>0</v>
      </c>
      <c r="ET175" s="289">
        <v>596.86500000000001</v>
      </c>
      <c r="EU175" s="286">
        <v>0</v>
      </c>
      <c r="EV175" s="286">
        <v>0</v>
      </c>
      <c r="EW175" s="286"/>
      <c r="EX175" s="286"/>
      <c r="EY175" s="286">
        <v>2358.0133820569445</v>
      </c>
      <c r="EZ175" s="292">
        <v>0</v>
      </c>
      <c r="FA175" s="278">
        <v>0</v>
      </c>
      <c r="FB175" s="278">
        <v>0</v>
      </c>
      <c r="FC175" s="292">
        <v>2000</v>
      </c>
      <c r="FD175" s="292"/>
      <c r="FE175" s="292">
        <v>1096.4899999999998</v>
      </c>
      <c r="FF175" s="292"/>
      <c r="FG175" s="286">
        <v>0</v>
      </c>
      <c r="FH175" s="292">
        <v>0</v>
      </c>
      <c r="FI175" s="286">
        <v>0</v>
      </c>
      <c r="FJ175" s="286"/>
      <c r="FK175" s="276"/>
      <c r="FL175" s="276">
        <v>14484.94</v>
      </c>
      <c r="FM175" s="286"/>
      <c r="FN175" s="286">
        <v>0</v>
      </c>
      <c r="FO175" s="286">
        <v>0</v>
      </c>
      <c r="FP175" s="286"/>
      <c r="FQ175" s="286">
        <v>21362.83</v>
      </c>
      <c r="FR175" s="791">
        <v>2749.37</v>
      </c>
      <c r="FT175" s="791"/>
      <c r="FU175" s="294">
        <v>2749.37</v>
      </c>
      <c r="FV175" s="367"/>
      <c r="FW175" s="367"/>
      <c r="FX175" s="278">
        <v>654.23</v>
      </c>
      <c r="FY175" s="830">
        <v>163.5575</v>
      </c>
      <c r="GB175" s="2015">
        <f t="shared" si="17"/>
        <v>0</v>
      </c>
      <c r="GC175" s="2015">
        <v>7269.25</v>
      </c>
      <c r="GE175" s="2015">
        <f t="shared" si="18"/>
        <v>7269.25</v>
      </c>
    </row>
    <row r="176" spans="2:187">
      <c r="B176" s="787">
        <v>24</v>
      </c>
      <c r="C176" s="788" t="s">
        <v>603</v>
      </c>
      <c r="D176" s="309" t="s">
        <v>3</v>
      </c>
      <c r="E176" s="310" t="s">
        <v>161</v>
      </c>
      <c r="F176" s="275" t="s">
        <v>162</v>
      </c>
      <c r="G176" s="311">
        <v>36216</v>
      </c>
      <c r="H176" s="275" t="s">
        <v>494</v>
      </c>
      <c r="I176" s="275" t="s">
        <v>456</v>
      </c>
      <c r="J176" s="312" t="s">
        <v>455</v>
      </c>
      <c r="K176" s="313" t="s">
        <v>456</v>
      </c>
      <c r="L176" s="313">
        <v>100001</v>
      </c>
      <c r="M176" s="283" t="s">
        <v>470</v>
      </c>
      <c r="N176" s="299">
        <v>1</v>
      </c>
      <c r="O176" s="275" t="s">
        <v>477</v>
      </c>
      <c r="P176" s="275" t="s">
        <v>478</v>
      </c>
      <c r="Q176" s="300">
        <v>1</v>
      </c>
      <c r="R176" s="275" t="s">
        <v>495</v>
      </c>
      <c r="S176" s="301" t="s">
        <v>478</v>
      </c>
      <c r="T176" s="275" t="s">
        <v>461</v>
      </c>
      <c r="U176" s="275" t="s">
        <v>274</v>
      </c>
      <c r="V176" s="302" t="s">
        <v>462</v>
      </c>
      <c r="W176" s="302"/>
      <c r="X176" s="269" t="s">
        <v>78</v>
      </c>
      <c r="Y176" s="315" t="s">
        <v>275</v>
      </c>
      <c r="Z176" s="283"/>
      <c r="AA176" s="283"/>
      <c r="AB176" s="303">
        <v>43530</v>
      </c>
      <c r="AC176" s="304"/>
      <c r="AD176" s="305"/>
      <c r="AE176" s="274" t="s">
        <v>481</v>
      </c>
      <c r="AF176" s="275" t="s">
        <v>536</v>
      </c>
      <c r="AG176" s="276"/>
      <c r="AH176" s="277"/>
      <c r="AI176" s="277"/>
      <c r="AJ176" s="277"/>
      <c r="AK176" s="278"/>
      <c r="AL176" s="276"/>
      <c r="AM176" s="278"/>
      <c r="AN176" s="278"/>
      <c r="AO176" s="306" t="s">
        <v>466</v>
      </c>
      <c r="AP176" s="278" t="s">
        <v>595</v>
      </c>
      <c r="AQ176" s="307" t="s">
        <v>467</v>
      </c>
      <c r="AR176" s="308">
        <v>3500</v>
      </c>
      <c r="AS176" s="283">
        <v>30</v>
      </c>
      <c r="AT176" s="284"/>
      <c r="AU176" s="284">
        <v>0</v>
      </c>
      <c r="AV176" s="283"/>
      <c r="AW176" s="283"/>
      <c r="AX176" s="283"/>
      <c r="AY176" s="283"/>
      <c r="AZ176" s="283"/>
      <c r="BA176" s="285"/>
      <c r="BB176" s="284"/>
      <c r="BC176" s="284"/>
      <c r="BD176" s="284"/>
      <c r="BE176" s="284"/>
      <c r="BF176" s="285"/>
      <c r="BG176" s="284"/>
      <c r="BH176" s="284"/>
      <c r="BI176" s="276"/>
      <c r="BJ176" s="284"/>
      <c r="BK176" s="286"/>
      <c r="BL176" s="286"/>
      <c r="BM176" s="276">
        <v>0</v>
      </c>
      <c r="BN176" s="286"/>
      <c r="BO176" s="276">
        <v>3.833333333333333</v>
      </c>
      <c r="BP176" s="789">
        <v>240</v>
      </c>
      <c r="BQ176" s="286">
        <v>3500</v>
      </c>
      <c r="BR176" s="286">
        <v>0</v>
      </c>
      <c r="BS176" s="286">
        <v>0</v>
      </c>
      <c r="BT176" s="289">
        <v>0</v>
      </c>
      <c r="BU176" s="286">
        <v>0</v>
      </c>
      <c r="BV176" s="286">
        <v>0</v>
      </c>
      <c r="BW176" s="286">
        <v>0</v>
      </c>
      <c r="BX176" s="286"/>
      <c r="BY176" s="286">
        <v>0</v>
      </c>
      <c r="BZ176" s="286"/>
      <c r="CA176" s="286"/>
      <c r="CB176" s="286">
        <v>0</v>
      </c>
      <c r="CC176" s="286">
        <v>0</v>
      </c>
      <c r="CD176" s="286">
        <v>0</v>
      </c>
      <c r="CE176" s="286"/>
      <c r="CF176" s="286">
        <v>0</v>
      </c>
      <c r="CG176" s="286"/>
      <c r="CH176" s="286"/>
      <c r="CI176" s="286"/>
      <c r="CJ176" s="286"/>
      <c r="CK176" s="286"/>
      <c r="CL176" s="286"/>
      <c r="CM176" s="286"/>
      <c r="CN176" s="286"/>
      <c r="CO176" s="286">
        <v>0</v>
      </c>
      <c r="CP176" s="286"/>
      <c r="CQ176" s="286"/>
      <c r="CR176" s="286"/>
      <c r="CS176" s="286"/>
      <c r="CT176" s="286"/>
      <c r="CU176" s="286"/>
      <c r="CV176" s="286">
        <v>0</v>
      </c>
      <c r="CW176" s="286"/>
      <c r="CX176" s="286"/>
      <c r="CY176" s="286"/>
      <c r="CZ176" s="286"/>
      <c r="DA176" s="286"/>
      <c r="DB176" s="286"/>
      <c r="DC176" s="286"/>
      <c r="DD176" s="286"/>
      <c r="DE176" s="286"/>
      <c r="DF176" s="286"/>
      <c r="DG176" s="286"/>
      <c r="DH176" s="286"/>
      <c r="DI176" s="286"/>
      <c r="DJ176" s="286"/>
      <c r="DK176" s="286"/>
      <c r="DL176" s="286"/>
      <c r="DM176" s="286"/>
      <c r="DN176" s="286"/>
      <c r="DO176" s="286">
        <v>14640.616850590952</v>
      </c>
      <c r="DP176" s="286"/>
      <c r="DQ176" s="286"/>
      <c r="DR176" s="286"/>
      <c r="DS176" s="286"/>
      <c r="DT176" s="286"/>
      <c r="DU176" s="286"/>
      <c r="DV176" s="286"/>
      <c r="DW176" s="286"/>
      <c r="DX176" s="286"/>
      <c r="DY176" s="286"/>
      <c r="DZ176" s="790"/>
      <c r="EA176" s="278"/>
      <c r="EB176" s="286"/>
      <c r="EC176" s="286"/>
      <c r="ED176" s="286"/>
      <c r="EE176" s="286"/>
      <c r="EF176" s="286"/>
      <c r="EG176" s="286"/>
      <c r="EH176" s="286"/>
      <c r="EI176" s="286"/>
      <c r="EJ176" s="286"/>
      <c r="EK176" s="286"/>
      <c r="EL176" s="306">
        <v>3444.1</v>
      </c>
      <c r="EM176" s="306">
        <v>18140.616850590952</v>
      </c>
      <c r="EN176" s="291">
        <v>344.41</v>
      </c>
      <c r="EO176" s="291">
        <v>0</v>
      </c>
      <c r="EP176" s="291">
        <v>47.18</v>
      </c>
      <c r="EQ176" s="291">
        <v>0</v>
      </c>
      <c r="ER176" s="291">
        <v>0</v>
      </c>
      <c r="ES176" s="286">
        <v>0</v>
      </c>
      <c r="ET176" s="289">
        <v>5.89</v>
      </c>
      <c r="EU176" s="286">
        <v>55.9</v>
      </c>
      <c r="EV176" s="286">
        <v>0</v>
      </c>
      <c r="EW176" s="286"/>
      <c r="EX176" s="286"/>
      <c r="EY176" s="286">
        <v>2049.6863590827334</v>
      </c>
      <c r="EZ176" s="292">
        <v>0</v>
      </c>
      <c r="FA176" s="278">
        <v>0</v>
      </c>
      <c r="FB176" s="278">
        <v>0</v>
      </c>
      <c r="FC176" s="292">
        <v>1400</v>
      </c>
      <c r="FD176" s="292"/>
      <c r="FE176" s="292"/>
      <c r="FF176" s="292"/>
      <c r="FG176" s="286">
        <v>0</v>
      </c>
      <c r="FH176" s="292">
        <v>0</v>
      </c>
      <c r="FI176" s="286">
        <v>0</v>
      </c>
      <c r="FJ176" s="286"/>
      <c r="FK176" s="276"/>
      <c r="FL176" s="276">
        <v>12590.93</v>
      </c>
      <c r="FM176" s="286"/>
      <c r="FN176" s="286">
        <v>0</v>
      </c>
      <c r="FO176" s="286">
        <v>0</v>
      </c>
      <c r="FP176" s="286"/>
      <c r="FQ176" s="286">
        <v>16494</v>
      </c>
      <c r="FR176" s="791">
        <v>1646.62</v>
      </c>
      <c r="FT176" s="791"/>
      <c r="FU176" s="294">
        <v>1646.62</v>
      </c>
      <c r="FV176" s="367"/>
      <c r="FW176" s="367"/>
      <c r="FX176" s="278">
        <v>309.97000000000003</v>
      </c>
      <c r="FY176" s="830">
        <v>77.492500000000007</v>
      </c>
      <c r="GB176" s="2015">
        <f t="shared" si="17"/>
        <v>0</v>
      </c>
      <c r="GC176" s="2015">
        <v>3444.1</v>
      </c>
      <c r="GE176" s="2015">
        <f t="shared" si="18"/>
        <v>3444.1</v>
      </c>
    </row>
    <row r="177" spans="2:187">
      <c r="B177" s="787">
        <v>25</v>
      </c>
      <c r="C177" s="788" t="s">
        <v>603</v>
      </c>
      <c r="D177" s="309" t="s">
        <v>3</v>
      </c>
      <c r="E177" s="310" t="s">
        <v>136</v>
      </c>
      <c r="F177" s="275" t="s">
        <v>137</v>
      </c>
      <c r="G177" s="311">
        <v>33313</v>
      </c>
      <c r="H177" s="275" t="s">
        <v>537</v>
      </c>
      <c r="I177" s="275" t="s">
        <v>456</v>
      </c>
      <c r="J177" s="312" t="s">
        <v>455</v>
      </c>
      <c r="K177" s="313" t="s">
        <v>456</v>
      </c>
      <c r="L177" s="313">
        <v>100001</v>
      </c>
      <c r="M177" s="283" t="s">
        <v>470</v>
      </c>
      <c r="N177" s="299">
        <v>1</v>
      </c>
      <c r="O177" s="275" t="s">
        <v>477</v>
      </c>
      <c r="P177" s="275" t="s">
        <v>478</v>
      </c>
      <c r="Q177" s="300">
        <v>1</v>
      </c>
      <c r="R177" s="275" t="s">
        <v>538</v>
      </c>
      <c r="S177" s="301" t="s">
        <v>537</v>
      </c>
      <c r="T177" s="275" t="s">
        <v>461</v>
      </c>
      <c r="U177" s="275" t="s">
        <v>254</v>
      </c>
      <c r="V177" s="302" t="s">
        <v>462</v>
      </c>
      <c r="W177" s="302"/>
      <c r="X177" s="269" t="s">
        <v>32</v>
      </c>
      <c r="Y177" s="270" t="s">
        <v>138</v>
      </c>
      <c r="Z177" s="283"/>
      <c r="AA177" s="283"/>
      <c r="AB177" s="303">
        <v>43525</v>
      </c>
      <c r="AC177" s="304"/>
      <c r="AD177" s="305"/>
      <c r="AE177" s="274" t="s">
        <v>533</v>
      </c>
      <c r="AF177" s="275" t="s">
        <v>628</v>
      </c>
      <c r="AG177" s="276"/>
      <c r="AH177" s="277"/>
      <c r="AI177" s="277"/>
      <c r="AJ177" s="277"/>
      <c r="AK177" s="278"/>
      <c r="AL177" s="276"/>
      <c r="AM177" s="278"/>
      <c r="AN177" s="278"/>
      <c r="AO177" s="306" t="s">
        <v>466</v>
      </c>
      <c r="AP177" s="278" t="s">
        <v>594</v>
      </c>
      <c r="AQ177" s="307" t="s">
        <v>467</v>
      </c>
      <c r="AR177" s="308">
        <v>3500</v>
      </c>
      <c r="AS177" s="283">
        <v>30</v>
      </c>
      <c r="AT177" s="284"/>
      <c r="AU177" s="284">
        <v>0</v>
      </c>
      <c r="AV177" s="283"/>
      <c r="AW177" s="283"/>
      <c r="AX177" s="283"/>
      <c r="AY177" s="283"/>
      <c r="AZ177" s="283"/>
      <c r="BA177" s="285"/>
      <c r="BB177" s="284"/>
      <c r="BC177" s="284"/>
      <c r="BD177" s="284"/>
      <c r="BE177" s="284"/>
      <c r="BF177" s="285"/>
      <c r="BG177" s="284"/>
      <c r="BH177" s="284"/>
      <c r="BI177" s="276"/>
      <c r="BJ177" s="284"/>
      <c r="BK177" s="286"/>
      <c r="BL177" s="286"/>
      <c r="BM177" s="276">
        <v>0</v>
      </c>
      <c r="BN177" s="286"/>
      <c r="BO177" s="276">
        <v>0</v>
      </c>
      <c r="BP177" s="789">
        <v>240</v>
      </c>
      <c r="BQ177" s="286">
        <v>3500</v>
      </c>
      <c r="BR177" s="286">
        <v>0</v>
      </c>
      <c r="BS177" s="286">
        <v>0</v>
      </c>
      <c r="BT177" s="289">
        <v>0</v>
      </c>
      <c r="BU177" s="286">
        <v>0</v>
      </c>
      <c r="BV177" s="286">
        <v>0</v>
      </c>
      <c r="BW177" s="286">
        <v>0</v>
      </c>
      <c r="BX177" s="286"/>
      <c r="BY177" s="286">
        <v>0</v>
      </c>
      <c r="BZ177" s="286"/>
      <c r="CA177" s="286"/>
      <c r="CB177" s="286">
        <v>0</v>
      </c>
      <c r="CC177" s="286">
        <v>0</v>
      </c>
      <c r="CD177" s="286">
        <v>0</v>
      </c>
      <c r="CE177" s="286"/>
      <c r="CF177" s="286">
        <v>0</v>
      </c>
      <c r="CG177" s="286"/>
      <c r="CH177" s="286"/>
      <c r="CI177" s="286"/>
      <c r="CJ177" s="286"/>
      <c r="CK177" s="286"/>
      <c r="CL177" s="286"/>
      <c r="CM177" s="286"/>
      <c r="CN177" s="286"/>
      <c r="CO177" s="286">
        <v>0</v>
      </c>
      <c r="CP177" s="286"/>
      <c r="CQ177" s="286"/>
      <c r="CR177" s="286"/>
      <c r="CS177" s="286"/>
      <c r="CT177" s="286"/>
      <c r="CU177" s="286"/>
      <c r="CV177" s="286">
        <v>0</v>
      </c>
      <c r="CW177" s="286"/>
      <c r="CX177" s="286"/>
      <c r="CY177" s="286"/>
      <c r="CZ177" s="286"/>
      <c r="DA177" s="286"/>
      <c r="DB177" s="286"/>
      <c r="DC177" s="286"/>
      <c r="DD177" s="286"/>
      <c r="DE177" s="286"/>
      <c r="DF177" s="286"/>
      <c r="DG177" s="286"/>
      <c r="DH177" s="286"/>
      <c r="DI177" s="286"/>
      <c r="DJ177" s="286"/>
      <c r="DK177" s="286"/>
      <c r="DL177" s="286"/>
      <c r="DM177" s="286"/>
      <c r="DN177" s="286"/>
      <c r="DO177" s="286">
        <v>13817.491070764147</v>
      </c>
      <c r="DP177" s="286"/>
      <c r="DQ177" s="286"/>
      <c r="DR177" s="286"/>
      <c r="DS177" s="286"/>
      <c r="DT177" s="286"/>
      <c r="DU177" s="286"/>
      <c r="DV177" s="286"/>
      <c r="DW177" s="286"/>
      <c r="DX177" s="286"/>
      <c r="DY177" s="286"/>
      <c r="DZ177" s="790"/>
      <c r="EA177" s="278"/>
      <c r="EB177" s="286"/>
      <c r="EC177" s="286"/>
      <c r="ED177" s="286"/>
      <c r="EE177" s="286"/>
      <c r="EF177" s="286"/>
      <c r="EG177" s="286"/>
      <c r="EH177" s="286"/>
      <c r="EI177" s="286"/>
      <c r="EJ177" s="286"/>
      <c r="EK177" s="286"/>
      <c r="EL177" s="306">
        <v>3500</v>
      </c>
      <c r="EM177" s="306">
        <v>17317.491070764147</v>
      </c>
      <c r="EN177" s="291">
        <v>350</v>
      </c>
      <c r="EO177" s="291">
        <v>0</v>
      </c>
      <c r="EP177" s="291">
        <v>47.95</v>
      </c>
      <c r="EQ177" s="291">
        <v>0</v>
      </c>
      <c r="ER177" s="291">
        <v>0</v>
      </c>
      <c r="ES177" s="286">
        <v>0</v>
      </c>
      <c r="ET177" s="289">
        <v>80.150000000000006</v>
      </c>
      <c r="EU177" s="286">
        <v>0</v>
      </c>
      <c r="EV177" s="286">
        <v>0</v>
      </c>
      <c r="EW177" s="286"/>
      <c r="EX177" s="286"/>
      <c r="EY177" s="286">
        <v>1934.4487499069808</v>
      </c>
      <c r="EZ177" s="292">
        <v>0</v>
      </c>
      <c r="FA177" s="278">
        <v>0</v>
      </c>
      <c r="FB177" s="278">
        <v>0</v>
      </c>
      <c r="FC177" s="292">
        <v>1400</v>
      </c>
      <c r="FD177" s="292"/>
      <c r="FE177" s="292"/>
      <c r="FF177" s="292"/>
      <c r="FG177" s="286">
        <v>0</v>
      </c>
      <c r="FH177" s="292">
        <v>0</v>
      </c>
      <c r="FI177" s="286">
        <v>0</v>
      </c>
      <c r="FJ177" s="286"/>
      <c r="FK177" s="276"/>
      <c r="FL177" s="276">
        <v>11883.04</v>
      </c>
      <c r="FM177" s="286"/>
      <c r="FN177" s="286">
        <v>0</v>
      </c>
      <c r="FO177" s="286">
        <v>0</v>
      </c>
      <c r="FP177" s="286"/>
      <c r="FQ177" s="286">
        <v>15695.59</v>
      </c>
      <c r="FR177" s="791">
        <v>1621.9</v>
      </c>
      <c r="FT177" s="791"/>
      <c r="FU177" s="294">
        <v>1621.9</v>
      </c>
      <c r="FV177" s="367"/>
      <c r="FW177" s="367"/>
      <c r="FX177" s="278">
        <v>315</v>
      </c>
      <c r="FY177" s="830">
        <v>78.75</v>
      </c>
      <c r="GB177" s="2015">
        <f t="shared" si="17"/>
        <v>0</v>
      </c>
      <c r="GC177" s="2015">
        <v>3500</v>
      </c>
      <c r="GE177" s="2015">
        <f t="shared" si="18"/>
        <v>3500</v>
      </c>
    </row>
    <row r="178" spans="2:187">
      <c r="B178" s="787">
        <v>26</v>
      </c>
      <c r="C178" s="788" t="s">
        <v>603</v>
      </c>
      <c r="D178" s="309" t="s">
        <v>539</v>
      </c>
      <c r="E178" s="310" t="s">
        <v>186</v>
      </c>
      <c r="F178" s="275" t="s">
        <v>540</v>
      </c>
      <c r="G178" s="311">
        <v>24827</v>
      </c>
      <c r="H178" s="275" t="s">
        <v>525</v>
      </c>
      <c r="I178" s="275" t="s">
        <v>456</v>
      </c>
      <c r="J178" s="312" t="s">
        <v>455</v>
      </c>
      <c r="K178" s="313" t="s">
        <v>456</v>
      </c>
      <c r="L178" s="313" t="s">
        <v>541</v>
      </c>
      <c r="M178" s="283" t="s">
        <v>542</v>
      </c>
      <c r="N178" s="299">
        <v>1</v>
      </c>
      <c r="O178" s="275" t="s">
        <v>526</v>
      </c>
      <c r="P178" s="275" t="s">
        <v>526</v>
      </c>
      <c r="Q178" s="300">
        <v>1</v>
      </c>
      <c r="R178" s="275" t="s">
        <v>527</v>
      </c>
      <c r="S178" s="301" t="s">
        <v>525</v>
      </c>
      <c r="T178" s="275" t="s">
        <v>528</v>
      </c>
      <c r="U178" s="275" t="s">
        <v>283</v>
      </c>
      <c r="V178" s="302" t="s">
        <v>462</v>
      </c>
      <c r="W178" s="302"/>
      <c r="X178" s="269" t="s">
        <v>25</v>
      </c>
      <c r="Y178" s="793" t="s">
        <v>173</v>
      </c>
      <c r="Z178" s="283"/>
      <c r="AA178" s="283"/>
      <c r="AB178" s="303">
        <v>43678</v>
      </c>
      <c r="AC178" s="304"/>
      <c r="AD178" s="305"/>
      <c r="AE178" s="274" t="s">
        <v>496</v>
      </c>
      <c r="AF178" s="275" t="s">
        <v>543</v>
      </c>
      <c r="AG178" s="276"/>
      <c r="AH178" s="277"/>
      <c r="AI178" s="277" t="s">
        <v>531</v>
      </c>
      <c r="AJ178" s="792" t="s">
        <v>544</v>
      </c>
      <c r="AK178" s="278"/>
      <c r="AL178" s="276"/>
      <c r="AM178" s="278"/>
      <c r="AN178" s="278"/>
      <c r="AO178" s="306" t="s">
        <v>466</v>
      </c>
      <c r="AP178" s="278" t="s">
        <v>594</v>
      </c>
      <c r="AQ178" s="278" t="s">
        <v>467</v>
      </c>
      <c r="AR178" s="308">
        <v>164514.91099627409</v>
      </c>
      <c r="AS178" s="283">
        <v>30</v>
      </c>
      <c r="AT178" s="284"/>
      <c r="AU178" s="284">
        <v>0</v>
      </c>
      <c r="AV178" s="283"/>
      <c r="AW178" s="283"/>
      <c r="AX178" s="283"/>
      <c r="AY178" s="283"/>
      <c r="AZ178" s="283"/>
      <c r="BA178" s="285"/>
      <c r="BB178" s="284"/>
      <c r="BC178" s="284"/>
      <c r="BD178" s="284"/>
      <c r="BE178" s="284"/>
      <c r="BF178" s="285"/>
      <c r="BG178" s="284"/>
      <c r="BH178" s="284"/>
      <c r="BI178" s="276"/>
      <c r="BJ178" s="284"/>
      <c r="BK178" s="286"/>
      <c r="BL178" s="286"/>
      <c r="BM178" s="276">
        <v>0</v>
      </c>
      <c r="BN178" s="286"/>
      <c r="BO178" s="276">
        <v>0</v>
      </c>
      <c r="BP178" s="789">
        <v>240</v>
      </c>
      <c r="BQ178" s="286">
        <v>164514.91099627409</v>
      </c>
      <c r="BR178" s="286">
        <v>0</v>
      </c>
      <c r="BS178" s="286">
        <v>0</v>
      </c>
      <c r="BT178" s="289">
        <v>0</v>
      </c>
      <c r="BU178" s="286">
        <v>0</v>
      </c>
      <c r="BV178" s="286">
        <v>0</v>
      </c>
      <c r="BW178" s="286">
        <v>0</v>
      </c>
      <c r="BX178" s="286"/>
      <c r="BY178" s="286">
        <v>0</v>
      </c>
      <c r="BZ178" s="286"/>
      <c r="CA178" s="286"/>
      <c r="CB178" s="286">
        <v>0</v>
      </c>
      <c r="CC178" s="286">
        <v>0</v>
      </c>
      <c r="CD178" s="286">
        <v>0</v>
      </c>
      <c r="CE178" s="286"/>
      <c r="CF178" s="286">
        <v>0</v>
      </c>
      <c r="CG178" s="286"/>
      <c r="CH178" s="286"/>
      <c r="CI178" s="286"/>
      <c r="CJ178" s="286"/>
      <c r="CK178" s="286"/>
      <c r="CL178" s="286"/>
      <c r="CM178" s="286"/>
      <c r="CN178" s="286"/>
      <c r="CO178" s="286">
        <v>0</v>
      </c>
      <c r="CP178" s="286"/>
      <c r="CQ178" s="286"/>
      <c r="CR178" s="286"/>
      <c r="CS178" s="286"/>
      <c r="CT178" s="286"/>
      <c r="CU178" s="286"/>
      <c r="CV178" s="286">
        <v>0</v>
      </c>
      <c r="CW178" s="286"/>
      <c r="CX178" s="286">
        <v>27419.151832712349</v>
      </c>
      <c r="CY178" s="286">
        <v>1850.7927487080835</v>
      </c>
      <c r="CZ178" s="286"/>
      <c r="DA178" s="286"/>
      <c r="DB178" s="286"/>
      <c r="DC178" s="286"/>
      <c r="DD178" s="286"/>
      <c r="DE178" s="286"/>
      <c r="DF178" s="286"/>
      <c r="DG178" s="286"/>
      <c r="DH178" s="286"/>
      <c r="DI178" s="286"/>
      <c r="DJ178" s="286"/>
      <c r="DK178" s="286"/>
      <c r="DL178" s="286"/>
      <c r="DM178" s="286"/>
      <c r="DN178" s="286"/>
      <c r="DO178" s="286">
        <v>228349.67643189049</v>
      </c>
      <c r="DP178" s="286"/>
      <c r="DQ178" s="286"/>
      <c r="DR178" s="286"/>
      <c r="DS178" s="286"/>
      <c r="DT178" s="286"/>
      <c r="DU178" s="286"/>
      <c r="DV178" s="286"/>
      <c r="DW178" s="286">
        <v>15994.505235748869</v>
      </c>
      <c r="DX178" s="286"/>
      <c r="DY178" s="286"/>
      <c r="DZ178" s="790"/>
      <c r="EA178" s="278"/>
      <c r="EB178" s="286"/>
      <c r="EC178" s="286"/>
      <c r="ED178" s="286"/>
      <c r="EE178" s="286"/>
      <c r="EF178" s="286"/>
      <c r="EG178" s="286"/>
      <c r="EH178" s="286"/>
      <c r="EI178" s="286"/>
      <c r="EJ178" s="286"/>
      <c r="EK178" s="286"/>
      <c r="EL178" s="306">
        <v>164514.91099627409</v>
      </c>
      <c r="EM178" s="306">
        <v>438129.03724533389</v>
      </c>
      <c r="EN178" s="291">
        <v>16451.490000000002</v>
      </c>
      <c r="EO178" s="291">
        <v>0</v>
      </c>
      <c r="EP178" s="291">
        <v>164.78</v>
      </c>
      <c r="EQ178" s="291">
        <v>0</v>
      </c>
      <c r="ER178" s="291">
        <v>0</v>
      </c>
      <c r="ES178" s="286">
        <v>0</v>
      </c>
      <c r="ET178" s="289">
        <v>65448.09</v>
      </c>
      <c r="EU178" s="286">
        <v>0</v>
      </c>
      <c r="EV178" s="286">
        <v>0</v>
      </c>
      <c r="EW178" s="286"/>
      <c r="EX178" s="286"/>
      <c r="EY178" s="286">
        <v>68504.90292956715</v>
      </c>
      <c r="EZ178" s="292">
        <v>0</v>
      </c>
      <c r="FA178" s="278">
        <v>0</v>
      </c>
      <c r="FB178" s="278">
        <v>0</v>
      </c>
      <c r="FC178" s="292">
        <v>77508.409</v>
      </c>
      <c r="FD178" s="292"/>
      <c r="FE178" s="292"/>
      <c r="FF178" s="292"/>
      <c r="FG178" s="286">
        <v>0</v>
      </c>
      <c r="FH178" s="292">
        <v>0</v>
      </c>
      <c r="FI178" s="286">
        <v>0</v>
      </c>
      <c r="FJ178" s="286"/>
      <c r="FK178" s="276"/>
      <c r="FL178" s="276">
        <v>159844.76999999999</v>
      </c>
      <c r="FM178" s="286"/>
      <c r="FN178" s="286">
        <v>0</v>
      </c>
      <c r="FO178" s="286">
        <v>0</v>
      </c>
      <c r="FP178" s="286"/>
      <c r="FQ178" s="286">
        <v>387922.44</v>
      </c>
      <c r="FR178" s="791">
        <v>50206.6</v>
      </c>
      <c r="FT178" s="294">
        <v>13759</v>
      </c>
      <c r="FU178" s="294"/>
      <c r="FV178" s="367"/>
      <c r="FW178" s="367"/>
      <c r="FX178" s="278">
        <v>14806.34</v>
      </c>
      <c r="FY178" s="830">
        <v>3701.585</v>
      </c>
      <c r="GB178" s="2015">
        <f t="shared" si="17"/>
        <v>9.9627408781088889E-4</v>
      </c>
      <c r="GC178" s="2015">
        <v>164514.91</v>
      </c>
      <c r="GE178" s="2015">
        <f t="shared" si="18"/>
        <v>191934.06183271235</v>
      </c>
    </row>
    <row r="179" spans="2:187">
      <c r="B179" s="787">
        <v>27</v>
      </c>
      <c r="C179" s="788" t="s">
        <v>603</v>
      </c>
      <c r="D179" s="309" t="s">
        <v>3</v>
      </c>
      <c r="E179" s="310" t="s">
        <v>148</v>
      </c>
      <c r="F179" s="275" t="s">
        <v>149</v>
      </c>
      <c r="G179" s="311">
        <v>34469</v>
      </c>
      <c r="H179" s="275" t="s">
        <v>484</v>
      </c>
      <c r="I179" s="275" t="s">
        <v>454</v>
      </c>
      <c r="J179" s="312" t="s">
        <v>455</v>
      </c>
      <c r="K179" s="313" t="s">
        <v>456</v>
      </c>
      <c r="L179" s="313">
        <v>100002</v>
      </c>
      <c r="M179" s="283" t="s">
        <v>457</v>
      </c>
      <c r="N179" s="299">
        <v>1</v>
      </c>
      <c r="O179" s="275" t="s">
        <v>458</v>
      </c>
      <c r="P179" s="275" t="s">
        <v>459</v>
      </c>
      <c r="Q179" s="300">
        <v>0</v>
      </c>
      <c r="R179" s="275" t="s">
        <v>485</v>
      </c>
      <c r="S179" s="301" t="s">
        <v>486</v>
      </c>
      <c r="T179" s="275" t="s">
        <v>461</v>
      </c>
      <c r="U179" s="275" t="s">
        <v>239</v>
      </c>
      <c r="V179" s="302" t="s">
        <v>462</v>
      </c>
      <c r="W179" s="302"/>
      <c r="X179" s="269" t="s">
        <v>25</v>
      </c>
      <c r="Y179" s="270" t="s">
        <v>153</v>
      </c>
      <c r="Z179" s="283"/>
      <c r="AA179" s="283"/>
      <c r="AB179" s="303">
        <v>43724</v>
      </c>
      <c r="AC179" s="304"/>
      <c r="AD179" s="305"/>
      <c r="AE179" s="274" t="s">
        <v>533</v>
      </c>
      <c r="AF179" s="275" t="s">
        <v>546</v>
      </c>
      <c r="AG179" s="276"/>
      <c r="AH179" s="277"/>
      <c r="AI179" s="277"/>
      <c r="AJ179" s="277"/>
      <c r="AK179" s="278"/>
      <c r="AL179" s="276"/>
      <c r="AM179" s="278"/>
      <c r="AN179" s="278"/>
      <c r="AO179" s="306" t="s">
        <v>466</v>
      </c>
      <c r="AP179" s="278" t="s">
        <v>594</v>
      </c>
      <c r="AQ179" s="307" t="s">
        <v>466</v>
      </c>
      <c r="AR179" s="308">
        <v>3300</v>
      </c>
      <c r="AS179" s="283">
        <v>30</v>
      </c>
      <c r="AT179" s="284"/>
      <c r="AU179" s="284">
        <v>0</v>
      </c>
      <c r="AV179" s="283"/>
      <c r="AW179" s="283"/>
      <c r="AX179" s="283"/>
      <c r="AY179" s="283"/>
      <c r="AZ179" s="283"/>
      <c r="BA179" s="285"/>
      <c r="BB179" s="284"/>
      <c r="BC179" s="284"/>
      <c r="BD179" s="284"/>
      <c r="BE179" s="284"/>
      <c r="BF179" s="285"/>
      <c r="BG179" s="284"/>
      <c r="BH179" s="284"/>
      <c r="BI179" s="276"/>
      <c r="BJ179" s="284"/>
      <c r="BK179" s="286"/>
      <c r="BL179" s="286"/>
      <c r="BM179" s="276">
        <v>0</v>
      </c>
      <c r="BN179" s="286"/>
      <c r="BO179" s="276">
        <v>5.75</v>
      </c>
      <c r="BP179" s="789">
        <v>240</v>
      </c>
      <c r="BQ179" s="286">
        <v>3300</v>
      </c>
      <c r="BR179" s="286">
        <v>113</v>
      </c>
      <c r="BS179" s="286">
        <v>0</v>
      </c>
      <c r="BT179" s="289">
        <v>0</v>
      </c>
      <c r="BU179" s="286">
        <v>0</v>
      </c>
      <c r="BV179" s="286">
        <v>0</v>
      </c>
      <c r="BW179" s="286">
        <v>0</v>
      </c>
      <c r="BX179" s="286"/>
      <c r="BY179" s="286">
        <v>0</v>
      </c>
      <c r="BZ179" s="286"/>
      <c r="CA179" s="286"/>
      <c r="CB179" s="286">
        <v>0</v>
      </c>
      <c r="CC179" s="286">
        <v>0</v>
      </c>
      <c r="CD179" s="286">
        <v>0</v>
      </c>
      <c r="CE179" s="286"/>
      <c r="CF179" s="286">
        <v>0</v>
      </c>
      <c r="CG179" s="286"/>
      <c r="CH179" s="286"/>
      <c r="CI179" s="286"/>
      <c r="CJ179" s="286"/>
      <c r="CK179" s="286"/>
      <c r="CL179" s="286"/>
      <c r="CM179" s="286"/>
      <c r="CN179" s="286"/>
      <c r="CO179" s="286">
        <v>0</v>
      </c>
      <c r="CP179" s="286"/>
      <c r="CQ179" s="286"/>
      <c r="CR179" s="286"/>
      <c r="CS179" s="286"/>
      <c r="CT179" s="286"/>
      <c r="CU179" s="286"/>
      <c r="CV179" s="286">
        <v>0</v>
      </c>
      <c r="CW179" s="286"/>
      <c r="CX179" s="286"/>
      <c r="CY179" s="286"/>
      <c r="CZ179" s="286"/>
      <c r="DA179" s="286"/>
      <c r="DB179" s="286"/>
      <c r="DC179" s="286"/>
      <c r="DD179" s="286"/>
      <c r="DE179" s="286"/>
      <c r="DF179" s="286"/>
      <c r="DG179" s="286"/>
      <c r="DH179" s="286"/>
      <c r="DI179" s="286"/>
      <c r="DJ179" s="286"/>
      <c r="DK179" s="286"/>
      <c r="DL179" s="286"/>
      <c r="DM179" s="286"/>
      <c r="DN179" s="286"/>
      <c r="DO179" s="286">
        <v>15424.523897939132</v>
      </c>
      <c r="DP179" s="286"/>
      <c r="DQ179" s="286"/>
      <c r="DR179" s="286"/>
      <c r="DS179" s="286"/>
      <c r="DT179" s="286"/>
      <c r="DU179" s="286"/>
      <c r="DV179" s="286"/>
      <c r="DW179" s="286"/>
      <c r="DX179" s="286"/>
      <c r="DY179" s="286"/>
      <c r="DZ179" s="790"/>
      <c r="EA179" s="278"/>
      <c r="EB179" s="286"/>
      <c r="EC179" s="286"/>
      <c r="ED179" s="286"/>
      <c r="EE179" s="286"/>
      <c r="EF179" s="286"/>
      <c r="EG179" s="286"/>
      <c r="EH179" s="286"/>
      <c r="EI179" s="286"/>
      <c r="EJ179" s="286"/>
      <c r="EK179" s="286"/>
      <c r="EL179" s="306">
        <v>3333.94</v>
      </c>
      <c r="EM179" s="306">
        <v>18837.523897939132</v>
      </c>
      <c r="EN179" s="291">
        <v>333.39</v>
      </c>
      <c r="EO179" s="291">
        <v>0</v>
      </c>
      <c r="EP179" s="291">
        <v>45.67</v>
      </c>
      <c r="EQ179" s="291">
        <v>0</v>
      </c>
      <c r="ER179" s="291">
        <v>0</v>
      </c>
      <c r="ES179" s="286">
        <v>0</v>
      </c>
      <c r="ET179" s="289">
        <v>0</v>
      </c>
      <c r="EU179" s="286">
        <v>79.06</v>
      </c>
      <c r="EV179" s="286">
        <v>0</v>
      </c>
      <c r="EW179" s="286"/>
      <c r="EX179" s="286"/>
      <c r="EY179" s="286">
        <v>2159.4333457114785</v>
      </c>
      <c r="EZ179" s="292">
        <v>240.32</v>
      </c>
      <c r="FA179" s="278">
        <v>0</v>
      </c>
      <c r="FB179" s="278">
        <v>0</v>
      </c>
      <c r="FC179" s="292">
        <v>1365.2</v>
      </c>
      <c r="FD179" s="292"/>
      <c r="FE179" s="292"/>
      <c r="FF179" s="292"/>
      <c r="FG179" s="286">
        <v>0</v>
      </c>
      <c r="FH179" s="292">
        <v>0</v>
      </c>
      <c r="FI179" s="286">
        <v>0</v>
      </c>
      <c r="FJ179" s="286"/>
      <c r="FK179" s="276"/>
      <c r="FL179" s="276">
        <v>13265.09</v>
      </c>
      <c r="FM179" s="286"/>
      <c r="FN179" s="286">
        <v>0</v>
      </c>
      <c r="FO179" s="286">
        <v>0</v>
      </c>
      <c r="FP179" s="286"/>
      <c r="FQ179" s="286">
        <v>17488.16</v>
      </c>
      <c r="FR179" s="791">
        <v>1349.36</v>
      </c>
      <c r="FT179" s="791"/>
      <c r="FU179" s="294">
        <v>1349.36</v>
      </c>
      <c r="FV179" s="367"/>
      <c r="FW179" s="367"/>
      <c r="FX179" s="278">
        <v>300.05</v>
      </c>
      <c r="FY179" s="830">
        <v>75.012500000000003</v>
      </c>
      <c r="GB179" s="2015">
        <f t="shared" si="17"/>
        <v>0</v>
      </c>
      <c r="GC179" s="2015">
        <v>3333.94</v>
      </c>
      <c r="GE179" s="2015">
        <f t="shared" si="18"/>
        <v>3333.94</v>
      </c>
    </row>
    <row r="180" spans="2:187">
      <c r="B180" s="787">
        <v>28</v>
      </c>
      <c r="C180" s="788" t="s">
        <v>603</v>
      </c>
      <c r="D180" s="309" t="s">
        <v>3</v>
      </c>
      <c r="E180" s="310" t="s">
        <v>157</v>
      </c>
      <c r="F180" s="275" t="s">
        <v>158</v>
      </c>
      <c r="G180" s="311">
        <v>34058</v>
      </c>
      <c r="H180" s="275" t="s">
        <v>469</v>
      </c>
      <c r="I180" s="275" t="s">
        <v>456</v>
      </c>
      <c r="J180" s="312" t="s">
        <v>455</v>
      </c>
      <c r="K180" s="313" t="s">
        <v>456</v>
      </c>
      <c r="L180" s="313">
        <v>100001</v>
      </c>
      <c r="M180" s="283" t="s">
        <v>470</v>
      </c>
      <c r="N180" s="299">
        <v>1</v>
      </c>
      <c r="O180" s="275" t="s">
        <v>471</v>
      </c>
      <c r="P180" s="275" t="s">
        <v>472</v>
      </c>
      <c r="Q180" s="300">
        <v>1</v>
      </c>
      <c r="R180" s="275" t="s">
        <v>473</v>
      </c>
      <c r="S180" s="301" t="s">
        <v>474</v>
      </c>
      <c r="T180" s="275" t="s">
        <v>461</v>
      </c>
      <c r="U180" s="275" t="s">
        <v>272</v>
      </c>
      <c r="V180" s="302" t="s">
        <v>462</v>
      </c>
      <c r="W180" s="302"/>
      <c r="X180" s="269" t="s">
        <v>25</v>
      </c>
      <c r="Y180" s="270" t="s">
        <v>156</v>
      </c>
      <c r="Z180" s="283"/>
      <c r="AA180" s="283"/>
      <c r="AB180" s="303">
        <v>43845</v>
      </c>
      <c r="AC180" s="304"/>
      <c r="AD180" s="305"/>
      <c r="AE180" s="274" t="s">
        <v>533</v>
      </c>
      <c r="AF180" s="275" t="s">
        <v>629</v>
      </c>
      <c r="AG180" s="276"/>
      <c r="AH180" s="277"/>
      <c r="AI180" s="277"/>
      <c r="AJ180" s="277"/>
      <c r="AK180" s="278"/>
      <c r="AL180" s="276"/>
      <c r="AM180" s="278"/>
      <c r="AN180" s="278"/>
      <c r="AO180" s="306" t="s">
        <v>466</v>
      </c>
      <c r="AP180" s="278" t="s">
        <v>594</v>
      </c>
      <c r="AQ180" s="307" t="s">
        <v>467</v>
      </c>
      <c r="AR180" s="308">
        <v>3600</v>
      </c>
      <c r="AS180" s="283">
        <v>30</v>
      </c>
      <c r="AT180" s="284"/>
      <c r="AU180" s="284">
        <v>0</v>
      </c>
      <c r="AV180" s="283"/>
      <c r="AW180" s="283"/>
      <c r="AX180" s="283"/>
      <c r="AY180" s="283"/>
      <c r="AZ180" s="283"/>
      <c r="BA180" s="285"/>
      <c r="BB180" s="284"/>
      <c r="BC180" s="284"/>
      <c r="BD180" s="284"/>
      <c r="BE180" s="284"/>
      <c r="BF180" s="285"/>
      <c r="BG180" s="284"/>
      <c r="BH180" s="284"/>
      <c r="BI180" s="276"/>
      <c r="BJ180" s="284"/>
      <c r="BK180" s="286"/>
      <c r="BL180" s="286"/>
      <c r="BM180" s="276">
        <v>0</v>
      </c>
      <c r="BN180" s="286"/>
      <c r="BO180" s="276">
        <v>8.4499999999999993</v>
      </c>
      <c r="BP180" s="789">
        <v>240</v>
      </c>
      <c r="BQ180" s="286">
        <v>3600</v>
      </c>
      <c r="BR180" s="286">
        <v>0</v>
      </c>
      <c r="BS180" s="286">
        <v>0</v>
      </c>
      <c r="BT180" s="289">
        <v>0</v>
      </c>
      <c r="BU180" s="286">
        <v>0</v>
      </c>
      <c r="BV180" s="286">
        <v>0</v>
      </c>
      <c r="BW180" s="286">
        <v>0</v>
      </c>
      <c r="BX180" s="286"/>
      <c r="BY180" s="286">
        <v>0</v>
      </c>
      <c r="BZ180" s="286"/>
      <c r="CA180" s="286"/>
      <c r="CB180" s="286">
        <v>0</v>
      </c>
      <c r="CC180" s="286">
        <v>0</v>
      </c>
      <c r="CD180" s="286">
        <v>0</v>
      </c>
      <c r="CE180" s="286"/>
      <c r="CF180" s="286">
        <v>0</v>
      </c>
      <c r="CG180" s="286"/>
      <c r="CH180" s="286"/>
      <c r="CI180" s="286"/>
      <c r="CJ180" s="286"/>
      <c r="CK180" s="286"/>
      <c r="CL180" s="286"/>
      <c r="CM180" s="286"/>
      <c r="CN180" s="286"/>
      <c r="CO180" s="286">
        <v>0</v>
      </c>
      <c r="CP180" s="286"/>
      <c r="CQ180" s="286"/>
      <c r="CR180" s="286"/>
      <c r="CS180" s="286"/>
      <c r="CT180" s="286"/>
      <c r="CU180" s="286"/>
      <c r="CV180" s="286">
        <v>0</v>
      </c>
      <c r="CW180" s="286"/>
      <c r="CX180" s="286"/>
      <c r="CY180" s="286"/>
      <c r="CZ180" s="286"/>
      <c r="DA180" s="286"/>
      <c r="DB180" s="286"/>
      <c r="DC180" s="286"/>
      <c r="DD180" s="286"/>
      <c r="DE180" s="286"/>
      <c r="DF180" s="286"/>
      <c r="DG180" s="286"/>
      <c r="DH180" s="286"/>
      <c r="DI180" s="286"/>
      <c r="DJ180" s="286"/>
      <c r="DK180" s="286"/>
      <c r="DL180" s="286"/>
      <c r="DM180" s="286"/>
      <c r="DN180" s="286"/>
      <c r="DO180" s="286">
        <v>14791.877440494602</v>
      </c>
      <c r="DP180" s="286"/>
      <c r="DQ180" s="286"/>
      <c r="DR180" s="286"/>
      <c r="DS180" s="286"/>
      <c r="DT180" s="286"/>
      <c r="DU180" s="286"/>
      <c r="DV180" s="286"/>
      <c r="DW180" s="286"/>
      <c r="DX180" s="286"/>
      <c r="DY180" s="286"/>
      <c r="DZ180" s="790"/>
      <c r="EA180" s="278"/>
      <c r="EB180" s="286"/>
      <c r="EC180" s="286"/>
      <c r="ED180" s="286"/>
      <c r="EE180" s="286"/>
      <c r="EF180" s="286"/>
      <c r="EG180" s="286"/>
      <c r="EH180" s="286"/>
      <c r="EI180" s="286"/>
      <c r="EJ180" s="286"/>
      <c r="EK180" s="286"/>
      <c r="EL180" s="306">
        <v>3473.25</v>
      </c>
      <c r="EM180" s="306">
        <v>18391.877440494602</v>
      </c>
      <c r="EN180" s="291">
        <v>347.33</v>
      </c>
      <c r="EO180" s="291">
        <v>0</v>
      </c>
      <c r="EP180" s="291">
        <v>47.58</v>
      </c>
      <c r="EQ180" s="291">
        <v>0</v>
      </c>
      <c r="ER180" s="291">
        <v>0</v>
      </c>
      <c r="ES180" s="286">
        <v>0</v>
      </c>
      <c r="ET180" s="289">
        <v>13</v>
      </c>
      <c r="EU180" s="286">
        <v>126.75</v>
      </c>
      <c r="EV180" s="286">
        <v>0</v>
      </c>
      <c r="EW180" s="286"/>
      <c r="EX180" s="286"/>
      <c r="EY180" s="286">
        <v>2070.8628416692445</v>
      </c>
      <c r="EZ180" s="292">
        <v>0</v>
      </c>
      <c r="FA180" s="278">
        <v>34.799999999999997</v>
      </c>
      <c r="FB180" s="278">
        <v>0</v>
      </c>
      <c r="FC180" s="292">
        <v>1440</v>
      </c>
      <c r="FD180" s="292"/>
      <c r="FE180" s="292"/>
      <c r="FF180" s="292"/>
      <c r="FG180" s="286">
        <v>0</v>
      </c>
      <c r="FH180" s="292">
        <v>0</v>
      </c>
      <c r="FI180" s="286">
        <v>0</v>
      </c>
      <c r="FJ180" s="286"/>
      <c r="FK180" s="276"/>
      <c r="FL180" s="276">
        <v>12721.01</v>
      </c>
      <c r="FM180" s="286"/>
      <c r="FN180" s="286">
        <v>0</v>
      </c>
      <c r="FO180" s="286">
        <v>0</v>
      </c>
      <c r="FP180" s="286"/>
      <c r="FQ180" s="286">
        <v>16801.330000000002</v>
      </c>
      <c r="FR180" s="791">
        <v>1590.55</v>
      </c>
      <c r="FT180" s="791"/>
      <c r="FU180" s="294">
        <v>1590.55</v>
      </c>
      <c r="FV180" s="367"/>
      <c r="FW180" s="367"/>
      <c r="FX180" s="278">
        <v>312.58999999999997</v>
      </c>
      <c r="FY180" s="830">
        <v>78.147499999999994</v>
      </c>
      <c r="GB180" s="2015">
        <f t="shared" si="17"/>
        <v>0</v>
      </c>
      <c r="GC180" s="2015">
        <v>3473.25</v>
      </c>
      <c r="GE180" s="2015">
        <f t="shared" si="18"/>
        <v>3473.25</v>
      </c>
    </row>
    <row r="181" spans="2:187">
      <c r="B181" s="787">
        <v>29</v>
      </c>
      <c r="C181" s="788" t="s">
        <v>603</v>
      </c>
      <c r="D181" s="309" t="s">
        <v>3</v>
      </c>
      <c r="E181" s="310" t="s">
        <v>83</v>
      </c>
      <c r="F181" s="275" t="s">
        <v>547</v>
      </c>
      <c r="G181" s="311">
        <v>30780</v>
      </c>
      <c r="H181" s="275" t="s">
        <v>469</v>
      </c>
      <c r="I181" s="275" t="s">
        <v>456</v>
      </c>
      <c r="J181" s="312" t="s">
        <v>455</v>
      </c>
      <c r="K181" s="313" t="s">
        <v>456</v>
      </c>
      <c r="L181" s="313">
        <v>100001</v>
      </c>
      <c r="M181" s="283" t="s">
        <v>470</v>
      </c>
      <c r="N181" s="299">
        <v>1</v>
      </c>
      <c r="O181" s="275" t="s">
        <v>471</v>
      </c>
      <c r="P181" s="275" t="s">
        <v>472</v>
      </c>
      <c r="Q181" s="300">
        <v>1</v>
      </c>
      <c r="R181" s="275" t="s">
        <v>473</v>
      </c>
      <c r="S181" s="301" t="s">
        <v>474</v>
      </c>
      <c r="T181" s="275" t="s">
        <v>461</v>
      </c>
      <c r="U181" s="275" t="s">
        <v>248</v>
      </c>
      <c r="V181" s="302" t="s">
        <v>462</v>
      </c>
      <c r="W181" s="302"/>
      <c r="X181" s="269" t="s">
        <v>25</v>
      </c>
      <c r="Y181" s="270" t="s">
        <v>82</v>
      </c>
      <c r="Z181" s="283"/>
      <c r="AA181" s="283"/>
      <c r="AB181" s="303">
        <v>43900</v>
      </c>
      <c r="AC181" s="304">
        <v>45747</v>
      </c>
      <c r="AD181" s="305" t="s">
        <v>929</v>
      </c>
      <c r="AE181" s="274" t="s">
        <v>464</v>
      </c>
      <c r="AF181" s="275" t="s">
        <v>548</v>
      </c>
      <c r="AG181" s="276"/>
      <c r="AH181" s="277"/>
      <c r="AI181" s="277"/>
      <c r="AJ181" s="277"/>
      <c r="AK181" s="278"/>
      <c r="AL181" s="276"/>
      <c r="AM181" s="278"/>
      <c r="AN181" s="278"/>
      <c r="AO181" s="306" t="s">
        <v>466</v>
      </c>
      <c r="AP181" s="278" t="s">
        <v>595</v>
      </c>
      <c r="AQ181" s="307" t="s">
        <v>466</v>
      </c>
      <c r="AR181" s="308">
        <v>13500</v>
      </c>
      <c r="AS181" s="283">
        <v>30</v>
      </c>
      <c r="AT181" s="284"/>
      <c r="AU181" s="284">
        <v>0</v>
      </c>
      <c r="AV181" s="283"/>
      <c r="AW181" s="283"/>
      <c r="AX181" s="283"/>
      <c r="AY181" s="283"/>
      <c r="AZ181" s="283"/>
      <c r="BA181" s="285"/>
      <c r="BB181" s="284"/>
      <c r="BC181" s="284"/>
      <c r="BD181" s="284"/>
      <c r="BE181" s="284"/>
      <c r="BF181" s="285"/>
      <c r="BG181" s="284"/>
      <c r="BH181" s="284"/>
      <c r="BI181" s="276"/>
      <c r="BJ181" s="284"/>
      <c r="BK181" s="286"/>
      <c r="BL181" s="286"/>
      <c r="BM181" s="276">
        <v>0</v>
      </c>
      <c r="BN181" s="286"/>
      <c r="BO181" s="276">
        <v>0</v>
      </c>
      <c r="BP181" s="789">
        <v>240</v>
      </c>
      <c r="BQ181" s="286">
        <v>13500</v>
      </c>
      <c r="BR181" s="286">
        <v>113</v>
      </c>
      <c r="BS181" s="286">
        <v>0</v>
      </c>
      <c r="BT181" s="289">
        <v>0</v>
      </c>
      <c r="BU181" s="286">
        <v>0</v>
      </c>
      <c r="BV181" s="286">
        <v>0</v>
      </c>
      <c r="BW181" s="286">
        <v>0</v>
      </c>
      <c r="BX181" s="286"/>
      <c r="BY181" s="286">
        <v>0</v>
      </c>
      <c r="BZ181" s="286"/>
      <c r="CA181" s="286"/>
      <c r="CB181" s="286">
        <v>0</v>
      </c>
      <c r="CC181" s="286">
        <v>0</v>
      </c>
      <c r="CD181" s="286">
        <v>0</v>
      </c>
      <c r="CE181" s="286"/>
      <c r="CF181" s="286">
        <v>0</v>
      </c>
      <c r="CG181" s="286"/>
      <c r="CH181" s="286"/>
      <c r="CI181" s="286"/>
      <c r="CJ181" s="286"/>
      <c r="CK181" s="286"/>
      <c r="CL181" s="286"/>
      <c r="CM181" s="286"/>
      <c r="CN181" s="286"/>
      <c r="CO181" s="286">
        <v>0</v>
      </c>
      <c r="CP181" s="286"/>
      <c r="CQ181" s="286">
        <v>10000</v>
      </c>
      <c r="CR181" s="286"/>
      <c r="CS181" s="286"/>
      <c r="CT181" s="286"/>
      <c r="CU181" s="286"/>
      <c r="CV181" s="286">
        <v>0</v>
      </c>
      <c r="CW181" s="286"/>
      <c r="CX181" s="286"/>
      <c r="CY181" s="286"/>
      <c r="CZ181" s="286"/>
      <c r="DA181" s="286"/>
      <c r="DB181" s="286"/>
      <c r="DC181" s="286"/>
      <c r="DD181" s="286"/>
      <c r="DE181" s="286"/>
      <c r="DF181" s="286"/>
      <c r="DG181" s="286"/>
      <c r="DH181" s="286"/>
      <c r="DI181" s="286"/>
      <c r="DJ181" s="286"/>
      <c r="DK181" s="286"/>
      <c r="DL181" s="286"/>
      <c r="DM181" s="286"/>
      <c r="DN181" s="286"/>
      <c r="DO181" s="286">
        <v>28254.582176272073</v>
      </c>
      <c r="DP181" s="286"/>
      <c r="DQ181" s="286"/>
      <c r="DR181" s="781">
        <v>2464.67</v>
      </c>
      <c r="DS181" s="286"/>
      <c r="DT181" s="286"/>
      <c r="DU181" s="286"/>
      <c r="DV181" s="286"/>
      <c r="DW181" s="286"/>
      <c r="DX181" s="286"/>
      <c r="DY181" s="286"/>
      <c r="DZ181" s="790"/>
      <c r="EA181" s="278"/>
      <c r="EB181" s="286">
        <v>6616.7013888888887</v>
      </c>
      <c r="EC181" s="286"/>
      <c r="ED181" s="286"/>
      <c r="EE181" s="286">
        <v>794.0916666666667</v>
      </c>
      <c r="EF181" s="781">
        <v>11344.17</v>
      </c>
      <c r="EG181" s="286"/>
      <c r="EH181" s="286">
        <v>6806.5</v>
      </c>
      <c r="EI181" s="286">
        <v>459.43875000000003</v>
      </c>
      <c r="EJ181" s="286"/>
      <c r="EK181" s="286"/>
      <c r="EL181" s="306">
        <v>35751.261666666665</v>
      </c>
      <c r="EM181" s="306">
        <v>80353.153981827636</v>
      </c>
      <c r="EN181" s="291">
        <v>3575.13</v>
      </c>
      <c r="EO181" s="291">
        <v>554.14</v>
      </c>
      <c r="EP181" s="291">
        <v>164.78</v>
      </c>
      <c r="EQ181" s="291">
        <v>0</v>
      </c>
      <c r="ER181" s="291">
        <v>0</v>
      </c>
      <c r="ES181" s="286">
        <v>0</v>
      </c>
      <c r="ET181" s="289">
        <v>0</v>
      </c>
      <c r="EU181" s="286">
        <v>0</v>
      </c>
      <c r="EV181" s="286">
        <v>0</v>
      </c>
      <c r="EW181" s="286"/>
      <c r="EX181" s="286"/>
      <c r="EY181" s="286">
        <v>5650.9164352544149</v>
      </c>
      <c r="EZ181" s="292">
        <v>222.81</v>
      </c>
      <c r="FA181" s="278">
        <v>0</v>
      </c>
      <c r="FB181" s="278">
        <v>3441.6</v>
      </c>
      <c r="FC181" s="292">
        <v>5445.2000000000007</v>
      </c>
      <c r="FD181" s="292"/>
      <c r="FE181" s="292"/>
      <c r="FF181" s="292"/>
      <c r="FG181" s="286">
        <v>0</v>
      </c>
      <c r="FH181" s="292">
        <v>0</v>
      </c>
      <c r="FI181" s="286">
        <v>0</v>
      </c>
      <c r="FJ181" s="286"/>
      <c r="FK181" s="276"/>
      <c r="FL181" s="276">
        <v>22603.67</v>
      </c>
      <c r="FM181" s="286"/>
      <c r="FN181" s="286">
        <v>0</v>
      </c>
      <c r="FO181" s="286">
        <v>0</v>
      </c>
      <c r="FP181" s="286"/>
      <c r="FQ181" s="286">
        <v>41658.25</v>
      </c>
      <c r="FR181" s="791">
        <v>38694.9</v>
      </c>
      <c r="FT181" s="791"/>
      <c r="FU181" s="294">
        <v>38694.9</v>
      </c>
      <c r="FV181" s="367"/>
      <c r="FW181" s="367"/>
      <c r="FX181" s="278">
        <v>3217.61</v>
      </c>
      <c r="FY181" s="830">
        <v>804.40250000000003</v>
      </c>
      <c r="GB181" s="2015">
        <f t="shared" si="17"/>
        <v>1.6666666633682325E-3</v>
      </c>
      <c r="GC181" s="2015">
        <v>35751.26</v>
      </c>
      <c r="GE181" s="2015">
        <f t="shared" si="18"/>
        <v>42557.760000000002</v>
      </c>
    </row>
    <row r="182" spans="2:187">
      <c r="B182" s="787">
        <v>30</v>
      </c>
      <c r="C182" s="788" t="s">
        <v>603</v>
      </c>
      <c r="D182" s="309" t="s">
        <v>3</v>
      </c>
      <c r="E182" s="310" t="s">
        <v>139</v>
      </c>
      <c r="F182" s="275" t="s">
        <v>140</v>
      </c>
      <c r="G182" s="311">
        <v>33826</v>
      </c>
      <c r="H182" s="275" t="s">
        <v>484</v>
      </c>
      <c r="I182" s="275" t="s">
        <v>454</v>
      </c>
      <c r="J182" s="312" t="s">
        <v>455</v>
      </c>
      <c r="K182" s="313" t="s">
        <v>456</v>
      </c>
      <c r="L182" s="313">
        <v>100002</v>
      </c>
      <c r="M182" s="283" t="s">
        <v>457</v>
      </c>
      <c r="N182" s="299">
        <v>1</v>
      </c>
      <c r="O182" s="275" t="s">
        <v>458</v>
      </c>
      <c r="P182" s="275" t="s">
        <v>459</v>
      </c>
      <c r="Q182" s="300">
        <v>0</v>
      </c>
      <c r="R182" s="275" t="s">
        <v>485</v>
      </c>
      <c r="S182" s="301" t="s">
        <v>486</v>
      </c>
      <c r="T182" s="275" t="s">
        <v>461</v>
      </c>
      <c r="U182" s="275" t="s">
        <v>261</v>
      </c>
      <c r="V182" s="302" t="s">
        <v>462</v>
      </c>
      <c r="W182" s="302"/>
      <c r="X182" s="269" t="s">
        <v>25</v>
      </c>
      <c r="Y182" s="363" t="s">
        <v>142</v>
      </c>
      <c r="Z182" s="283"/>
      <c r="AA182" s="283"/>
      <c r="AB182" s="303">
        <v>43973</v>
      </c>
      <c r="AC182" s="304"/>
      <c r="AD182" s="305"/>
      <c r="AE182" s="274" t="s">
        <v>511</v>
      </c>
      <c r="AF182" s="275" t="s">
        <v>549</v>
      </c>
      <c r="AG182" s="276"/>
      <c r="AH182" s="277"/>
      <c r="AI182" s="277"/>
      <c r="AJ182" s="277"/>
      <c r="AK182" s="278"/>
      <c r="AL182" s="276"/>
      <c r="AM182" s="278"/>
      <c r="AN182" s="278"/>
      <c r="AO182" s="306" t="s">
        <v>466</v>
      </c>
      <c r="AP182" s="278" t="s">
        <v>595</v>
      </c>
      <c r="AQ182" s="307" t="s">
        <v>467</v>
      </c>
      <c r="AR182" s="308">
        <v>2200</v>
      </c>
      <c r="AS182" s="283">
        <v>30</v>
      </c>
      <c r="AT182" s="284"/>
      <c r="AU182" s="284">
        <v>0</v>
      </c>
      <c r="AV182" s="283"/>
      <c r="AW182" s="283"/>
      <c r="AX182" s="283"/>
      <c r="AY182" s="283"/>
      <c r="AZ182" s="283"/>
      <c r="BA182" s="285"/>
      <c r="BB182" s="284"/>
      <c r="BC182" s="284"/>
      <c r="BD182" s="284"/>
      <c r="BE182" s="284"/>
      <c r="BF182" s="285"/>
      <c r="BG182" s="284"/>
      <c r="BH182" s="284"/>
      <c r="BI182" s="276"/>
      <c r="BJ182" s="284"/>
      <c r="BK182" s="286"/>
      <c r="BL182" s="286"/>
      <c r="BM182" s="276">
        <v>0</v>
      </c>
      <c r="BN182" s="286"/>
      <c r="BO182" s="276">
        <v>0</v>
      </c>
      <c r="BP182" s="789">
        <v>240</v>
      </c>
      <c r="BQ182" s="286">
        <v>2200</v>
      </c>
      <c r="BR182" s="286">
        <v>0</v>
      </c>
      <c r="BS182" s="286">
        <v>0</v>
      </c>
      <c r="BT182" s="289">
        <v>0</v>
      </c>
      <c r="BU182" s="286">
        <v>0</v>
      </c>
      <c r="BV182" s="286">
        <v>0</v>
      </c>
      <c r="BW182" s="286">
        <v>0</v>
      </c>
      <c r="BX182" s="286"/>
      <c r="BY182" s="286">
        <v>0</v>
      </c>
      <c r="BZ182" s="286"/>
      <c r="CA182" s="286">
        <v>0</v>
      </c>
      <c r="CB182" s="286">
        <v>0</v>
      </c>
      <c r="CC182" s="286">
        <v>0</v>
      </c>
      <c r="CD182" s="286">
        <v>0</v>
      </c>
      <c r="CE182" s="286"/>
      <c r="CF182" s="286">
        <v>0</v>
      </c>
      <c r="CG182" s="286"/>
      <c r="CH182" s="286"/>
      <c r="CI182" s="286"/>
      <c r="CJ182" s="286"/>
      <c r="CK182" s="286"/>
      <c r="CL182" s="286"/>
      <c r="CM182" s="286"/>
      <c r="CN182" s="286"/>
      <c r="CO182" s="286">
        <v>0</v>
      </c>
      <c r="CP182" s="286"/>
      <c r="CQ182" s="286"/>
      <c r="CR182" s="286"/>
      <c r="CS182" s="286"/>
      <c r="CT182" s="286"/>
      <c r="CU182" s="286"/>
      <c r="CV182" s="286">
        <v>0</v>
      </c>
      <c r="CW182" s="286"/>
      <c r="CX182" s="286"/>
      <c r="CY182" s="286"/>
      <c r="CZ182" s="286"/>
      <c r="DA182" s="286"/>
      <c r="DB182" s="286"/>
      <c r="DC182" s="286"/>
      <c r="DD182" s="286"/>
      <c r="DE182" s="286"/>
      <c r="DF182" s="286"/>
      <c r="DG182" s="286"/>
      <c r="DH182" s="286"/>
      <c r="DI182" s="286"/>
      <c r="DJ182" s="286"/>
      <c r="DK182" s="286"/>
      <c r="DL182" s="286"/>
      <c r="DM182" s="286"/>
      <c r="DN182" s="286"/>
      <c r="DO182" s="286">
        <v>11021.137504622651</v>
      </c>
      <c r="DP182" s="286"/>
      <c r="DQ182" s="286"/>
      <c r="DR182" s="286"/>
      <c r="DS182" s="286"/>
      <c r="DT182" s="286"/>
      <c r="DU182" s="286"/>
      <c r="DV182" s="286"/>
      <c r="DW182" s="286"/>
      <c r="DX182" s="286"/>
      <c r="DY182" s="286"/>
      <c r="DZ182" s="790"/>
      <c r="EA182" s="278"/>
      <c r="EB182" s="286"/>
      <c r="EC182" s="286"/>
      <c r="ED182" s="286"/>
      <c r="EE182" s="286"/>
      <c r="EF182" s="286"/>
      <c r="EG182" s="286"/>
      <c r="EH182" s="286"/>
      <c r="EI182" s="286"/>
      <c r="EJ182" s="286"/>
      <c r="EK182" s="286"/>
      <c r="EL182" s="306">
        <v>2200</v>
      </c>
      <c r="EM182" s="306">
        <v>13221.137504622651</v>
      </c>
      <c r="EN182" s="291">
        <v>220</v>
      </c>
      <c r="EO182" s="291">
        <v>0</v>
      </c>
      <c r="EP182" s="291">
        <v>30.14</v>
      </c>
      <c r="EQ182" s="291">
        <v>0</v>
      </c>
      <c r="ER182" s="291">
        <v>0</v>
      </c>
      <c r="ES182" s="286">
        <v>0</v>
      </c>
      <c r="ET182" s="289">
        <v>0</v>
      </c>
      <c r="EU182" s="286">
        <v>0</v>
      </c>
      <c r="EV182" s="286">
        <v>0</v>
      </c>
      <c r="EW182" s="286"/>
      <c r="EX182" s="286"/>
      <c r="EY182" s="286">
        <v>881.69100036981217</v>
      </c>
      <c r="EZ182" s="292">
        <v>0</v>
      </c>
      <c r="FA182" s="278">
        <v>0</v>
      </c>
      <c r="FB182" s="278">
        <v>0</v>
      </c>
      <c r="FC182" s="292">
        <v>880</v>
      </c>
      <c r="FD182" s="292"/>
      <c r="FE182" s="292"/>
      <c r="FF182" s="292"/>
      <c r="FG182" s="286">
        <v>0</v>
      </c>
      <c r="FH182" s="292">
        <v>0</v>
      </c>
      <c r="FI182" s="286">
        <v>0</v>
      </c>
      <c r="FJ182" s="286"/>
      <c r="FK182" s="276"/>
      <c r="FL182" s="276">
        <v>10139.450000000001</v>
      </c>
      <c r="FM182" s="286"/>
      <c r="FN182" s="286">
        <v>0</v>
      </c>
      <c r="FO182" s="286">
        <v>0</v>
      </c>
      <c r="FP182" s="286"/>
      <c r="FQ182" s="286">
        <v>12151.28</v>
      </c>
      <c r="FR182" s="791">
        <v>1069.8599999999999</v>
      </c>
      <c r="FT182" s="791"/>
      <c r="FU182" s="294">
        <v>1069.8599999999999</v>
      </c>
      <c r="FV182" s="367"/>
      <c r="FW182" s="367"/>
      <c r="FX182" s="278">
        <v>198</v>
      </c>
      <c r="FY182" s="830">
        <v>49.5</v>
      </c>
      <c r="GB182" s="2015">
        <f t="shared" si="17"/>
        <v>0</v>
      </c>
      <c r="GC182" s="2015">
        <v>2200</v>
      </c>
      <c r="GE182" s="2015">
        <f t="shared" si="18"/>
        <v>2200</v>
      </c>
    </row>
    <row r="183" spans="2:187">
      <c r="B183" s="787">
        <v>31</v>
      </c>
      <c r="C183" s="788" t="s">
        <v>603</v>
      </c>
      <c r="D183" s="309" t="s">
        <v>3</v>
      </c>
      <c r="E183" s="310" t="s">
        <v>64</v>
      </c>
      <c r="F183" s="275" t="s">
        <v>65</v>
      </c>
      <c r="G183" s="311">
        <v>27851</v>
      </c>
      <c r="H183" s="275" t="s">
        <v>550</v>
      </c>
      <c r="I183" s="275" t="s">
        <v>454</v>
      </c>
      <c r="J183" s="312" t="s">
        <v>455</v>
      </c>
      <c r="K183" s="313" t="s">
        <v>456</v>
      </c>
      <c r="L183" s="313">
        <v>100002</v>
      </c>
      <c r="M183" s="283" t="s">
        <v>457</v>
      </c>
      <c r="N183" s="299">
        <v>0</v>
      </c>
      <c r="O183" s="275" t="s">
        <v>458</v>
      </c>
      <c r="P183" s="275" t="s">
        <v>459</v>
      </c>
      <c r="Q183" s="300">
        <v>1</v>
      </c>
      <c r="R183" s="275" t="s">
        <v>551</v>
      </c>
      <c r="S183" s="301" t="s">
        <v>552</v>
      </c>
      <c r="T183" s="275" t="s">
        <v>461</v>
      </c>
      <c r="U183" s="275" t="s">
        <v>242</v>
      </c>
      <c r="V183" s="302" t="s">
        <v>553</v>
      </c>
      <c r="W183" s="302"/>
      <c r="X183" s="269" t="s">
        <v>25</v>
      </c>
      <c r="Y183" s="363" t="s">
        <v>66</v>
      </c>
      <c r="Z183" s="283"/>
      <c r="AA183" s="283"/>
      <c r="AB183" s="303">
        <v>44111</v>
      </c>
      <c r="AC183" s="304"/>
      <c r="AD183" s="305"/>
      <c r="AE183" s="274" t="s">
        <v>503</v>
      </c>
      <c r="AF183" s="275" t="s">
        <v>554</v>
      </c>
      <c r="AG183" s="276"/>
      <c r="AH183" s="277"/>
      <c r="AI183" s="277"/>
      <c r="AJ183" s="277"/>
      <c r="AK183" s="278"/>
      <c r="AL183" s="276"/>
      <c r="AM183" s="278"/>
      <c r="AN183" s="278"/>
      <c r="AO183" s="307" t="s">
        <v>467</v>
      </c>
      <c r="AP183" s="278" t="s">
        <v>594</v>
      </c>
      <c r="AQ183" s="307" t="s">
        <v>466</v>
      </c>
      <c r="AR183" s="308">
        <v>3600</v>
      </c>
      <c r="AS183" s="283">
        <v>30</v>
      </c>
      <c r="AT183" s="284"/>
      <c r="AU183" s="284">
        <v>0</v>
      </c>
      <c r="AV183" s="283"/>
      <c r="AW183" s="283"/>
      <c r="AX183" s="283"/>
      <c r="AY183" s="283"/>
      <c r="AZ183" s="283"/>
      <c r="BA183" s="285"/>
      <c r="BB183" s="284"/>
      <c r="BC183" s="284"/>
      <c r="BD183" s="284"/>
      <c r="BE183" s="284"/>
      <c r="BF183" s="285"/>
      <c r="BG183" s="284"/>
      <c r="BH183" s="284"/>
      <c r="BI183" s="276"/>
      <c r="BJ183" s="284"/>
      <c r="BK183" s="286"/>
      <c r="BL183" s="286"/>
      <c r="BM183" s="276">
        <v>0</v>
      </c>
      <c r="BN183" s="286"/>
      <c r="BO183" s="276">
        <v>0</v>
      </c>
      <c r="BP183" s="789">
        <v>240</v>
      </c>
      <c r="BQ183" s="286">
        <v>3600</v>
      </c>
      <c r="BR183" s="286">
        <v>113</v>
      </c>
      <c r="BS183" s="286">
        <v>0</v>
      </c>
      <c r="BT183" s="289">
        <v>0</v>
      </c>
      <c r="BU183" s="286">
        <v>0</v>
      </c>
      <c r="BV183" s="286">
        <v>0</v>
      </c>
      <c r="BW183" s="286">
        <v>0</v>
      </c>
      <c r="BX183" s="286"/>
      <c r="BY183" s="286">
        <v>0</v>
      </c>
      <c r="BZ183" s="286"/>
      <c r="CA183" s="286"/>
      <c r="CB183" s="286">
        <v>0</v>
      </c>
      <c r="CC183" s="286">
        <v>0</v>
      </c>
      <c r="CD183" s="286">
        <v>0</v>
      </c>
      <c r="CE183" s="286"/>
      <c r="CF183" s="286">
        <v>0</v>
      </c>
      <c r="CG183" s="286"/>
      <c r="CH183" s="286"/>
      <c r="CI183" s="286"/>
      <c r="CJ183" s="286"/>
      <c r="CK183" s="286"/>
      <c r="CL183" s="286"/>
      <c r="CM183" s="286"/>
      <c r="CN183" s="286"/>
      <c r="CO183" s="286">
        <v>0</v>
      </c>
      <c r="CP183" s="286"/>
      <c r="CQ183" s="286"/>
      <c r="CR183" s="286"/>
      <c r="CS183" s="286"/>
      <c r="CT183" s="286"/>
      <c r="CU183" s="286"/>
      <c r="CV183" s="286">
        <v>0</v>
      </c>
      <c r="CW183" s="286"/>
      <c r="CX183" s="286"/>
      <c r="CY183" s="286"/>
      <c r="CZ183" s="286"/>
      <c r="DA183" s="286"/>
      <c r="DB183" s="286"/>
      <c r="DC183" s="286"/>
      <c r="DD183" s="286"/>
      <c r="DE183" s="286"/>
      <c r="DF183" s="286"/>
      <c r="DG183" s="286"/>
      <c r="DH183" s="286"/>
      <c r="DI183" s="286"/>
      <c r="DJ183" s="286"/>
      <c r="DK183" s="286"/>
      <c r="DL183" s="286"/>
      <c r="DM183" s="286"/>
      <c r="DN183" s="286"/>
      <c r="DO183" s="286">
        <v>15223.025755740973</v>
      </c>
      <c r="DP183" s="286"/>
      <c r="DQ183" s="286"/>
      <c r="DR183" s="286"/>
      <c r="DS183" s="286"/>
      <c r="DT183" s="286"/>
      <c r="DU183" s="286"/>
      <c r="DV183" s="286"/>
      <c r="DW183" s="286"/>
      <c r="DX183" s="286"/>
      <c r="DY183" s="286"/>
      <c r="DZ183" s="790"/>
      <c r="EA183" s="278"/>
      <c r="EB183" s="286"/>
      <c r="EC183" s="286"/>
      <c r="ED183" s="286"/>
      <c r="EE183" s="286"/>
      <c r="EF183" s="286"/>
      <c r="EG183" s="286"/>
      <c r="EH183" s="286"/>
      <c r="EI183" s="286"/>
      <c r="EJ183" s="286"/>
      <c r="EK183" s="286"/>
      <c r="EL183" s="306">
        <v>3713</v>
      </c>
      <c r="EM183" s="306">
        <v>18936.025755740971</v>
      </c>
      <c r="EN183" s="291">
        <v>371.3</v>
      </c>
      <c r="EO183" s="291">
        <v>59.41</v>
      </c>
      <c r="EP183" s="291">
        <v>50.87</v>
      </c>
      <c r="EQ183" s="291">
        <v>0</v>
      </c>
      <c r="ER183" s="291">
        <v>0</v>
      </c>
      <c r="ES183" s="286">
        <v>0</v>
      </c>
      <c r="ET183" s="289">
        <v>38.770000000000003</v>
      </c>
      <c r="EU183" s="286">
        <v>0</v>
      </c>
      <c r="EV183" s="286">
        <v>0</v>
      </c>
      <c r="EW183" s="286"/>
      <c r="EX183" s="286"/>
      <c r="EY183" s="286">
        <v>2131.2236058037365</v>
      </c>
      <c r="EZ183" s="292">
        <v>0</v>
      </c>
      <c r="FA183" s="278">
        <v>0</v>
      </c>
      <c r="FB183" s="278">
        <v>0</v>
      </c>
      <c r="FC183" s="292">
        <v>1485.2</v>
      </c>
      <c r="FD183" s="292"/>
      <c r="FE183" s="292"/>
      <c r="FF183" s="292"/>
      <c r="FG183" s="286">
        <v>0</v>
      </c>
      <c r="FH183" s="292">
        <v>333.33</v>
      </c>
      <c r="FI183" s="286">
        <v>0</v>
      </c>
      <c r="FJ183" s="286"/>
      <c r="FK183" s="276"/>
      <c r="FL183" s="276">
        <v>13091.8</v>
      </c>
      <c r="FM183" s="286"/>
      <c r="FN183" s="286">
        <v>0</v>
      </c>
      <c r="FO183" s="286">
        <v>0</v>
      </c>
      <c r="FP183" s="286"/>
      <c r="FQ183" s="286">
        <v>17561.900000000001</v>
      </c>
      <c r="FR183" s="791">
        <v>1374.13</v>
      </c>
      <c r="FT183" s="791"/>
      <c r="FU183" s="294">
        <v>1374.13</v>
      </c>
      <c r="FV183" s="367"/>
      <c r="FW183" s="367"/>
      <c r="FX183" s="278">
        <v>334.17</v>
      </c>
      <c r="FY183" s="830">
        <v>0</v>
      </c>
      <c r="GB183" s="2015">
        <f t="shared" si="17"/>
        <v>0</v>
      </c>
      <c r="GC183" s="2015">
        <v>3713</v>
      </c>
      <c r="GE183" s="2015">
        <f t="shared" si="18"/>
        <v>3713</v>
      </c>
    </row>
    <row r="184" spans="2:187">
      <c r="B184" s="787">
        <v>32</v>
      </c>
      <c r="C184" s="788" t="s">
        <v>603</v>
      </c>
      <c r="D184" s="309" t="s">
        <v>3</v>
      </c>
      <c r="E184" s="310" t="s">
        <v>95</v>
      </c>
      <c r="F184" s="275" t="s">
        <v>96</v>
      </c>
      <c r="G184" s="311">
        <v>31567</v>
      </c>
      <c r="H184" s="275" t="s">
        <v>555</v>
      </c>
      <c r="I184" s="275" t="s">
        <v>454</v>
      </c>
      <c r="J184" s="312" t="s">
        <v>455</v>
      </c>
      <c r="K184" s="313" t="s">
        <v>456</v>
      </c>
      <c r="L184" s="313">
        <v>100001</v>
      </c>
      <c r="M184" s="283" t="s">
        <v>470</v>
      </c>
      <c r="N184" s="299">
        <v>1</v>
      </c>
      <c r="O184" s="275" t="s">
        <v>477</v>
      </c>
      <c r="P184" s="275" t="s">
        <v>478</v>
      </c>
      <c r="Q184" s="300">
        <v>1</v>
      </c>
      <c r="R184" s="275" t="s">
        <v>556</v>
      </c>
      <c r="S184" s="301" t="s">
        <v>555</v>
      </c>
      <c r="T184" s="275" t="s">
        <v>461</v>
      </c>
      <c r="U184" s="275" t="s">
        <v>253</v>
      </c>
      <c r="V184" s="302" t="s">
        <v>462</v>
      </c>
      <c r="W184" s="302" t="s">
        <v>463</v>
      </c>
      <c r="X184" s="269" t="s">
        <v>25</v>
      </c>
      <c r="Y184" s="270" t="s">
        <v>92</v>
      </c>
      <c r="Z184" s="283"/>
      <c r="AA184" s="283"/>
      <c r="AB184" s="303">
        <v>44348</v>
      </c>
      <c r="AC184" s="304"/>
      <c r="AD184" s="305"/>
      <c r="AE184" s="274" t="s">
        <v>503</v>
      </c>
      <c r="AF184" s="275" t="s">
        <v>557</v>
      </c>
      <c r="AG184" s="276"/>
      <c r="AH184" s="277"/>
      <c r="AI184" s="277"/>
      <c r="AJ184" s="277"/>
      <c r="AK184" s="278"/>
      <c r="AL184" s="276"/>
      <c r="AM184" s="278"/>
      <c r="AN184" s="278"/>
      <c r="AO184" s="306" t="s">
        <v>466</v>
      </c>
      <c r="AP184" s="278" t="s">
        <v>595</v>
      </c>
      <c r="AQ184" s="307" t="s">
        <v>466</v>
      </c>
      <c r="AR184" s="308">
        <v>6900</v>
      </c>
      <c r="AS184" s="283">
        <v>27</v>
      </c>
      <c r="AT184" s="284"/>
      <c r="AU184" s="284">
        <v>3</v>
      </c>
      <c r="AV184" s="283"/>
      <c r="AW184" s="283"/>
      <c r="AX184" s="283"/>
      <c r="AY184" s="283"/>
      <c r="AZ184" s="283"/>
      <c r="BA184" s="285"/>
      <c r="BB184" s="284"/>
      <c r="BC184" s="284"/>
      <c r="BD184" s="284"/>
      <c r="BE184" s="284"/>
      <c r="BF184" s="285"/>
      <c r="BG184" s="284"/>
      <c r="BH184" s="284"/>
      <c r="BI184" s="276"/>
      <c r="BJ184" s="284"/>
      <c r="BK184" s="286"/>
      <c r="BL184" s="286"/>
      <c r="BM184" s="276">
        <v>0</v>
      </c>
      <c r="BN184" s="286"/>
      <c r="BO184" s="276">
        <v>0</v>
      </c>
      <c r="BP184" s="789">
        <v>216</v>
      </c>
      <c r="BQ184" s="286">
        <v>6210</v>
      </c>
      <c r="BR184" s="286">
        <v>113</v>
      </c>
      <c r="BS184" s="286">
        <v>0</v>
      </c>
      <c r="BT184" s="289">
        <v>701.3</v>
      </c>
      <c r="BU184" s="286">
        <v>0</v>
      </c>
      <c r="BV184" s="286">
        <v>0</v>
      </c>
      <c r="BW184" s="286">
        <v>0</v>
      </c>
      <c r="BX184" s="286"/>
      <c r="BY184" s="286">
        <v>18</v>
      </c>
      <c r="BZ184" s="286"/>
      <c r="CA184" s="286"/>
      <c r="CB184" s="286">
        <v>0</v>
      </c>
      <c r="CC184" s="286">
        <v>0</v>
      </c>
      <c r="CD184" s="286">
        <v>0</v>
      </c>
      <c r="CE184" s="286"/>
      <c r="CF184" s="286">
        <v>0</v>
      </c>
      <c r="CG184" s="286"/>
      <c r="CH184" s="286"/>
      <c r="CI184" s="286"/>
      <c r="CJ184" s="286"/>
      <c r="CK184" s="286"/>
      <c r="CL184" s="286"/>
      <c r="CM184" s="286"/>
      <c r="CN184" s="286"/>
      <c r="CO184" s="286">
        <v>0</v>
      </c>
      <c r="CP184" s="286"/>
      <c r="CQ184" s="286"/>
      <c r="CR184" s="286"/>
      <c r="CS184" s="286"/>
      <c r="CT184" s="286"/>
      <c r="CU184" s="286"/>
      <c r="CV184" s="286">
        <v>0</v>
      </c>
      <c r="CW184" s="286"/>
      <c r="CX184" s="286"/>
      <c r="CY184" s="286"/>
      <c r="CZ184" s="286"/>
      <c r="DA184" s="286"/>
      <c r="DB184" s="286"/>
      <c r="DC184" s="286"/>
      <c r="DD184" s="286"/>
      <c r="DE184" s="286"/>
      <c r="DF184" s="286"/>
      <c r="DG184" s="286"/>
      <c r="DH184" s="286"/>
      <c r="DI184" s="286"/>
      <c r="DJ184" s="286"/>
      <c r="DK184" s="286"/>
      <c r="DL184" s="286"/>
      <c r="DM184" s="286"/>
      <c r="DN184" s="286"/>
      <c r="DO184" s="286">
        <v>19430.728849057683</v>
      </c>
      <c r="DP184" s="286"/>
      <c r="DQ184" s="286"/>
      <c r="DR184" s="286"/>
      <c r="DS184" s="286"/>
      <c r="DT184" s="286"/>
      <c r="DU184" s="286"/>
      <c r="DV184" s="286"/>
      <c r="DW184" s="286"/>
      <c r="DX184" s="286"/>
      <c r="DY184" s="286"/>
      <c r="DZ184" s="790"/>
      <c r="EA184" s="278"/>
      <c r="EB184" s="286"/>
      <c r="EC184" s="286"/>
      <c r="ED184" s="286"/>
      <c r="EE184" s="286"/>
      <c r="EF184" s="286"/>
      <c r="EG184" s="286"/>
      <c r="EH184" s="286"/>
      <c r="EI184" s="286"/>
      <c r="EJ184" s="286"/>
      <c r="EK184" s="286"/>
      <c r="EL184" s="306">
        <v>7042.3</v>
      </c>
      <c r="EM184" s="306">
        <v>26473.028849057682</v>
      </c>
      <c r="EN184" s="291">
        <v>704.23</v>
      </c>
      <c r="EO184" s="291">
        <v>112.68</v>
      </c>
      <c r="EP184" s="291">
        <v>96.48</v>
      </c>
      <c r="EQ184" s="291">
        <v>0</v>
      </c>
      <c r="ER184" s="291">
        <v>0</v>
      </c>
      <c r="ES184" s="286">
        <v>0</v>
      </c>
      <c r="ET184" s="289">
        <v>589.69000000000005</v>
      </c>
      <c r="EU184" s="286">
        <v>0</v>
      </c>
      <c r="EV184" s="286">
        <v>0</v>
      </c>
      <c r="EW184" s="286"/>
      <c r="EX184" s="286"/>
      <c r="EY184" s="286">
        <v>2720.3020388680757</v>
      </c>
      <c r="EZ184" s="292">
        <v>231.42</v>
      </c>
      <c r="FA184" s="278">
        <v>81.08</v>
      </c>
      <c r="FB184" s="278">
        <v>0</v>
      </c>
      <c r="FC184" s="292">
        <v>2805.2000000000003</v>
      </c>
      <c r="FD184" s="292"/>
      <c r="FE184" s="292"/>
      <c r="FF184" s="292"/>
      <c r="FG184" s="286">
        <v>125</v>
      </c>
      <c r="FH184" s="292">
        <v>0</v>
      </c>
      <c r="FI184" s="286">
        <v>0</v>
      </c>
      <c r="FJ184" s="286"/>
      <c r="FK184" s="276"/>
      <c r="FL184" s="276">
        <v>16710.43</v>
      </c>
      <c r="FM184" s="286"/>
      <c r="FN184" s="286">
        <v>18</v>
      </c>
      <c r="FO184" s="286">
        <v>8</v>
      </c>
      <c r="FP184" s="286"/>
      <c r="FQ184" s="286">
        <v>24202.51</v>
      </c>
      <c r="FR184" s="791">
        <v>2270.52</v>
      </c>
      <c r="FT184" s="791"/>
      <c r="FU184" s="294">
        <v>2270.52</v>
      </c>
      <c r="FV184" s="367"/>
      <c r="FW184" s="367"/>
      <c r="FX184" s="278">
        <v>633.80999999999995</v>
      </c>
      <c r="FY184" s="830">
        <v>158.45249999999999</v>
      </c>
      <c r="GB184" s="2015">
        <f t="shared" si="17"/>
        <v>0</v>
      </c>
      <c r="GC184" s="2015">
        <v>7042.3</v>
      </c>
      <c r="GE184" s="2015">
        <f t="shared" si="18"/>
        <v>7042.3</v>
      </c>
    </row>
    <row r="185" spans="2:187">
      <c r="B185" s="787">
        <v>33</v>
      </c>
      <c r="C185" s="788" t="s">
        <v>603</v>
      </c>
      <c r="D185" s="309" t="s">
        <v>3</v>
      </c>
      <c r="E185" s="310" t="s">
        <v>145</v>
      </c>
      <c r="F185" s="275" t="s">
        <v>146</v>
      </c>
      <c r="G185" s="311">
        <v>33721</v>
      </c>
      <c r="H185" s="275" t="s">
        <v>484</v>
      </c>
      <c r="I185" s="275" t="s">
        <v>454</v>
      </c>
      <c r="J185" s="312" t="s">
        <v>455</v>
      </c>
      <c r="K185" s="313" t="s">
        <v>456</v>
      </c>
      <c r="L185" s="313">
        <v>100002</v>
      </c>
      <c r="M185" s="283" t="s">
        <v>457</v>
      </c>
      <c r="N185" s="299">
        <v>1</v>
      </c>
      <c r="O185" s="275" t="s">
        <v>458</v>
      </c>
      <c r="P185" s="275" t="s">
        <v>459</v>
      </c>
      <c r="Q185" s="300">
        <v>0</v>
      </c>
      <c r="R185" s="275" t="s">
        <v>485</v>
      </c>
      <c r="S185" s="301" t="s">
        <v>486</v>
      </c>
      <c r="T185" s="275" t="s">
        <v>461</v>
      </c>
      <c r="U185" s="275" t="s">
        <v>264</v>
      </c>
      <c r="V185" s="302" t="s">
        <v>553</v>
      </c>
      <c r="W185" s="302"/>
      <c r="X185" s="269" t="s">
        <v>78</v>
      </c>
      <c r="Y185" s="270" t="s">
        <v>150</v>
      </c>
      <c r="Z185" s="283"/>
      <c r="AA185" s="283"/>
      <c r="AB185" s="303">
        <v>44432</v>
      </c>
      <c r="AC185" s="304"/>
      <c r="AD185" s="305"/>
      <c r="AE185" s="274" t="s">
        <v>533</v>
      </c>
      <c r="AF185" s="275" t="s">
        <v>558</v>
      </c>
      <c r="AG185" s="276"/>
      <c r="AH185" s="277"/>
      <c r="AI185" s="277"/>
      <c r="AJ185" s="277"/>
      <c r="AK185" s="278"/>
      <c r="AL185" s="276"/>
      <c r="AM185" s="278"/>
      <c r="AN185" s="278"/>
      <c r="AO185" s="306" t="s">
        <v>466</v>
      </c>
      <c r="AP185" s="278" t="s">
        <v>594</v>
      </c>
      <c r="AQ185" s="307" t="s">
        <v>466</v>
      </c>
      <c r="AR185" s="308">
        <v>2200</v>
      </c>
      <c r="AS185" s="283">
        <v>15</v>
      </c>
      <c r="AT185" s="284"/>
      <c r="AU185" s="284">
        <v>15</v>
      </c>
      <c r="AV185" s="283"/>
      <c r="AW185" s="283"/>
      <c r="AX185" s="283"/>
      <c r="AY185" s="283"/>
      <c r="AZ185" s="283"/>
      <c r="BA185" s="285"/>
      <c r="BB185" s="284"/>
      <c r="BC185" s="284"/>
      <c r="BD185" s="284"/>
      <c r="BE185" s="284"/>
      <c r="BF185" s="285"/>
      <c r="BG185" s="284"/>
      <c r="BH185" s="284"/>
      <c r="BI185" s="276"/>
      <c r="BJ185" s="284"/>
      <c r="BK185" s="286"/>
      <c r="BL185" s="286"/>
      <c r="BM185" s="276">
        <v>0</v>
      </c>
      <c r="BN185" s="286"/>
      <c r="BO185" s="276">
        <v>0</v>
      </c>
      <c r="BP185" s="789">
        <v>120</v>
      </c>
      <c r="BQ185" s="286">
        <v>1100</v>
      </c>
      <c r="BR185" s="286">
        <v>113</v>
      </c>
      <c r="BS185" s="286">
        <v>0</v>
      </c>
      <c r="BT185" s="289">
        <v>1207.7</v>
      </c>
      <c r="BU185" s="286">
        <v>0</v>
      </c>
      <c r="BV185" s="286">
        <v>0</v>
      </c>
      <c r="BW185" s="286">
        <v>0</v>
      </c>
      <c r="BX185" s="286"/>
      <c r="BY185" s="286">
        <v>0</v>
      </c>
      <c r="BZ185" s="286"/>
      <c r="CA185" s="286"/>
      <c r="CB185" s="286">
        <v>0</v>
      </c>
      <c r="CC185" s="286">
        <v>0</v>
      </c>
      <c r="CD185" s="286">
        <v>0</v>
      </c>
      <c r="CE185" s="286"/>
      <c r="CF185" s="286">
        <v>0</v>
      </c>
      <c r="CG185" s="286"/>
      <c r="CH185" s="286"/>
      <c r="CI185" s="286"/>
      <c r="CJ185" s="286"/>
      <c r="CK185" s="286"/>
      <c r="CL185" s="286"/>
      <c r="CM185" s="286"/>
      <c r="CN185" s="286"/>
      <c r="CO185" s="286">
        <v>0</v>
      </c>
      <c r="CP185" s="286"/>
      <c r="CQ185" s="286"/>
      <c r="CR185" s="286"/>
      <c r="CS185" s="286"/>
      <c r="CT185" s="286"/>
      <c r="CU185" s="286"/>
      <c r="CV185" s="286">
        <v>0</v>
      </c>
      <c r="CW185" s="286"/>
      <c r="CX185" s="286"/>
      <c r="CY185" s="286"/>
      <c r="CZ185" s="286"/>
      <c r="DA185" s="286"/>
      <c r="DB185" s="286"/>
      <c r="DC185" s="286"/>
      <c r="DD185" s="286"/>
      <c r="DE185" s="286"/>
      <c r="DF185" s="286"/>
      <c r="DG185" s="286"/>
      <c r="DH185" s="286"/>
      <c r="DI185" s="286"/>
      <c r="DJ185" s="286"/>
      <c r="DK185" s="286"/>
      <c r="DL185" s="286"/>
      <c r="DM185" s="286"/>
      <c r="DN185" s="286"/>
      <c r="DO185" s="286">
        <v>14194.539103915184</v>
      </c>
      <c r="DP185" s="286"/>
      <c r="DQ185" s="286"/>
      <c r="DR185" s="286"/>
      <c r="DS185" s="286"/>
      <c r="DT185" s="286"/>
      <c r="DU185" s="286"/>
      <c r="DV185" s="286"/>
      <c r="DW185" s="286"/>
      <c r="DX185" s="286"/>
      <c r="DY185" s="286"/>
      <c r="DZ185" s="790"/>
      <c r="EA185" s="278"/>
      <c r="EB185" s="286"/>
      <c r="EC185" s="286"/>
      <c r="ED185" s="286"/>
      <c r="EE185" s="286"/>
      <c r="EF185" s="286"/>
      <c r="EG185" s="286"/>
      <c r="EH185" s="286"/>
      <c r="EI185" s="286"/>
      <c r="EJ185" s="286"/>
      <c r="EK185" s="286"/>
      <c r="EL185" s="306">
        <v>2420.6999999999998</v>
      </c>
      <c r="EM185" s="306">
        <v>16615.239103915184</v>
      </c>
      <c r="EN185" s="291">
        <v>242.07</v>
      </c>
      <c r="EO185" s="291">
        <v>0</v>
      </c>
      <c r="EP185" s="291">
        <v>33.159999999999997</v>
      </c>
      <c r="EQ185" s="291">
        <v>0</v>
      </c>
      <c r="ER185" s="291">
        <v>0</v>
      </c>
      <c r="ES185" s="286">
        <v>0</v>
      </c>
      <c r="ET185" s="289">
        <v>0</v>
      </c>
      <c r="EU185" s="286">
        <v>0</v>
      </c>
      <c r="EV185" s="286">
        <v>0</v>
      </c>
      <c r="EW185" s="286"/>
      <c r="EX185" s="286"/>
      <c r="EY185" s="286">
        <v>1135.5631283132147</v>
      </c>
      <c r="EZ185" s="292">
        <v>115.71</v>
      </c>
      <c r="FA185" s="278">
        <v>0</v>
      </c>
      <c r="FB185" s="278">
        <v>0</v>
      </c>
      <c r="FC185" s="292">
        <v>925.2</v>
      </c>
      <c r="FD185" s="292"/>
      <c r="FE185" s="292"/>
      <c r="FF185" s="292"/>
      <c r="FG185" s="286">
        <v>0</v>
      </c>
      <c r="FH185" s="292">
        <v>0</v>
      </c>
      <c r="FI185" s="286">
        <v>0</v>
      </c>
      <c r="FJ185" s="286"/>
      <c r="FK185" s="276"/>
      <c r="FL185" s="276">
        <v>13058.98</v>
      </c>
      <c r="FM185" s="286"/>
      <c r="FN185" s="286">
        <v>0</v>
      </c>
      <c r="FO185" s="286">
        <v>0</v>
      </c>
      <c r="FP185" s="286"/>
      <c r="FQ185" s="286">
        <v>15510.68</v>
      </c>
      <c r="FR185" s="791">
        <v>1104.56</v>
      </c>
      <c r="FT185" s="791"/>
      <c r="FU185" s="294">
        <v>1104.56</v>
      </c>
      <c r="FV185" s="367"/>
      <c r="FW185" s="367"/>
      <c r="FX185" s="278">
        <v>217.86</v>
      </c>
      <c r="FY185" s="830">
        <v>54.465000000000003</v>
      </c>
      <c r="GB185" s="2015">
        <f t="shared" si="17"/>
        <v>0</v>
      </c>
      <c r="GC185" s="2015">
        <v>2420.6999999999998</v>
      </c>
      <c r="GE185" s="2015">
        <f t="shared" si="18"/>
        <v>2420.6999999999998</v>
      </c>
    </row>
    <row r="186" spans="2:187">
      <c r="B186" s="787">
        <v>34</v>
      </c>
      <c r="C186" s="788" t="s">
        <v>603</v>
      </c>
      <c r="D186" s="309" t="s">
        <v>3</v>
      </c>
      <c r="E186" s="310" t="s">
        <v>154</v>
      </c>
      <c r="F186" s="275" t="s">
        <v>155</v>
      </c>
      <c r="G186" s="311">
        <v>35064</v>
      </c>
      <c r="H186" s="275" t="s">
        <v>469</v>
      </c>
      <c r="I186" s="275" t="s">
        <v>454</v>
      </c>
      <c r="J186" s="312" t="s">
        <v>455</v>
      </c>
      <c r="K186" s="313" t="s">
        <v>456</v>
      </c>
      <c r="L186" s="313">
        <v>100001</v>
      </c>
      <c r="M186" s="283" t="s">
        <v>470</v>
      </c>
      <c r="N186" s="299">
        <v>1</v>
      </c>
      <c r="O186" s="275" t="s">
        <v>471</v>
      </c>
      <c r="P186" s="275" t="s">
        <v>472</v>
      </c>
      <c r="Q186" s="300">
        <v>1</v>
      </c>
      <c r="R186" s="275" t="s">
        <v>473</v>
      </c>
      <c r="S186" s="301" t="s">
        <v>474</v>
      </c>
      <c r="T186" s="275" t="s">
        <v>461</v>
      </c>
      <c r="U186" s="275" t="s">
        <v>271</v>
      </c>
      <c r="V186" s="302" t="s">
        <v>553</v>
      </c>
      <c r="W186" s="302"/>
      <c r="X186" s="364" t="s">
        <v>25</v>
      </c>
      <c r="Y186" s="365" t="s">
        <v>616</v>
      </c>
      <c r="Z186" s="283"/>
      <c r="AA186" s="283"/>
      <c r="AB186" s="303">
        <v>44453</v>
      </c>
      <c r="AC186" s="304"/>
      <c r="AD186" s="305"/>
      <c r="AE186" s="274" t="s">
        <v>496</v>
      </c>
      <c r="AF186" s="275" t="s">
        <v>625</v>
      </c>
      <c r="AG186" s="276"/>
      <c r="AH186" s="277"/>
      <c r="AI186" s="277"/>
      <c r="AJ186" s="277"/>
      <c r="AK186" s="278"/>
      <c r="AL186" s="276"/>
      <c r="AM186" s="278"/>
      <c r="AN186" s="278"/>
      <c r="AO186" s="306" t="s">
        <v>466</v>
      </c>
      <c r="AP186" s="278" t="s">
        <v>594</v>
      </c>
      <c r="AQ186" s="307" t="s">
        <v>467</v>
      </c>
      <c r="AR186" s="308">
        <v>2500</v>
      </c>
      <c r="AS186" s="283">
        <v>25</v>
      </c>
      <c r="AT186" s="284"/>
      <c r="AU186" s="284">
        <v>5</v>
      </c>
      <c r="AV186" s="283"/>
      <c r="AW186" s="283"/>
      <c r="AX186" s="283"/>
      <c r="AY186" s="283"/>
      <c r="AZ186" s="283"/>
      <c r="BA186" s="285"/>
      <c r="BB186" s="284"/>
      <c r="BC186" s="284"/>
      <c r="BD186" s="284"/>
      <c r="BE186" s="284"/>
      <c r="BF186" s="285"/>
      <c r="BG186" s="284"/>
      <c r="BH186" s="284"/>
      <c r="BI186" s="276"/>
      <c r="BJ186" s="284"/>
      <c r="BK186" s="286"/>
      <c r="BL186" s="286"/>
      <c r="BM186" s="276">
        <v>0</v>
      </c>
      <c r="BN186" s="286"/>
      <c r="BO186" s="276">
        <v>0</v>
      </c>
      <c r="BP186" s="789">
        <v>200</v>
      </c>
      <c r="BQ186" s="286">
        <v>2083.333333333333</v>
      </c>
      <c r="BR186" s="286">
        <v>0</v>
      </c>
      <c r="BS186" s="286">
        <v>0</v>
      </c>
      <c r="BT186" s="289">
        <v>416.67</v>
      </c>
      <c r="BU186" s="286">
        <v>0</v>
      </c>
      <c r="BV186" s="286">
        <v>0</v>
      </c>
      <c r="BW186" s="286">
        <v>0</v>
      </c>
      <c r="BX186" s="286"/>
      <c r="BY186" s="286">
        <v>0</v>
      </c>
      <c r="BZ186" s="286"/>
      <c r="CA186" s="286"/>
      <c r="CB186" s="286">
        <v>0</v>
      </c>
      <c r="CC186" s="286">
        <v>0</v>
      </c>
      <c r="CD186" s="286">
        <v>0</v>
      </c>
      <c r="CE186" s="286"/>
      <c r="CF186" s="286">
        <v>0</v>
      </c>
      <c r="CG186" s="286"/>
      <c r="CH186" s="286"/>
      <c r="CI186" s="286"/>
      <c r="CJ186" s="286"/>
      <c r="CK186" s="286"/>
      <c r="CL186" s="286"/>
      <c r="CM186" s="286"/>
      <c r="CN186" s="286"/>
      <c r="CO186" s="286">
        <v>0</v>
      </c>
      <c r="CP186" s="286"/>
      <c r="CQ186" s="286"/>
      <c r="CR186" s="286"/>
      <c r="CS186" s="286"/>
      <c r="CT186" s="286"/>
      <c r="CU186" s="286"/>
      <c r="CV186" s="286">
        <v>0</v>
      </c>
      <c r="CW186" s="286"/>
      <c r="CX186" s="286"/>
      <c r="CY186" s="286"/>
      <c r="CZ186" s="286"/>
      <c r="DA186" s="286"/>
      <c r="DB186" s="286"/>
      <c r="DC186" s="286"/>
      <c r="DD186" s="286"/>
      <c r="DE186" s="286"/>
      <c r="DF186" s="286"/>
      <c r="DG186" s="286"/>
      <c r="DH186" s="286"/>
      <c r="DI186" s="286"/>
      <c r="DJ186" s="286"/>
      <c r="DK186" s="286"/>
      <c r="DL186" s="286"/>
      <c r="DM186" s="286"/>
      <c r="DN186" s="286"/>
      <c r="DO186" s="286">
        <v>13711.225463359642</v>
      </c>
      <c r="DP186" s="286"/>
      <c r="DQ186" s="286"/>
      <c r="DR186" s="286"/>
      <c r="DS186" s="286"/>
      <c r="DT186" s="286"/>
      <c r="DU186" s="286"/>
      <c r="DV186" s="286"/>
      <c r="DW186" s="286"/>
      <c r="DX186" s="286"/>
      <c r="DY186" s="286"/>
      <c r="DZ186" s="790"/>
      <c r="EA186" s="278"/>
      <c r="EB186" s="286"/>
      <c r="EC186" s="286"/>
      <c r="ED186" s="286"/>
      <c r="EE186" s="286"/>
      <c r="EF186" s="286"/>
      <c r="EG186" s="286"/>
      <c r="EH186" s="286"/>
      <c r="EI186" s="286"/>
      <c r="EJ186" s="286"/>
      <c r="EK186" s="286"/>
      <c r="EL186" s="306">
        <v>2500.0033333333331</v>
      </c>
      <c r="EM186" s="306">
        <v>16211.228796692976</v>
      </c>
      <c r="EN186" s="291">
        <v>250</v>
      </c>
      <c r="EO186" s="291">
        <v>0</v>
      </c>
      <c r="EP186" s="291">
        <v>34.25</v>
      </c>
      <c r="EQ186" s="291">
        <v>0</v>
      </c>
      <c r="ER186" s="291">
        <v>0</v>
      </c>
      <c r="ES186" s="286">
        <v>0</v>
      </c>
      <c r="ET186" s="289">
        <v>0</v>
      </c>
      <c r="EU186" s="286">
        <v>0</v>
      </c>
      <c r="EV186" s="286">
        <v>0</v>
      </c>
      <c r="EW186" s="286"/>
      <c r="EX186" s="286"/>
      <c r="EY186" s="286">
        <v>1096.8980370687714</v>
      </c>
      <c r="EZ186" s="292">
        <v>0</v>
      </c>
      <c r="FA186" s="278">
        <v>32.36</v>
      </c>
      <c r="FB186" s="278">
        <v>0</v>
      </c>
      <c r="FC186" s="292">
        <v>1000</v>
      </c>
      <c r="FD186" s="292"/>
      <c r="FE186" s="292"/>
      <c r="FF186" s="292"/>
      <c r="FG186" s="286">
        <v>0</v>
      </c>
      <c r="FH186" s="292">
        <v>0</v>
      </c>
      <c r="FI186" s="286">
        <v>0</v>
      </c>
      <c r="FJ186" s="286"/>
      <c r="FK186" s="276"/>
      <c r="FL186" s="276">
        <v>12614.33</v>
      </c>
      <c r="FM186" s="286"/>
      <c r="FN186" s="286">
        <v>0</v>
      </c>
      <c r="FO186" s="286">
        <v>0</v>
      </c>
      <c r="FP186" s="286"/>
      <c r="FQ186" s="286">
        <v>15027.84</v>
      </c>
      <c r="FR186" s="791">
        <v>1183.3900000000001</v>
      </c>
      <c r="FT186" s="791"/>
      <c r="FU186" s="294">
        <v>1183.3900000000001</v>
      </c>
      <c r="FV186" s="367"/>
      <c r="FW186" s="367"/>
      <c r="FX186" s="278">
        <v>225</v>
      </c>
      <c r="FY186" s="830">
        <v>56.25</v>
      </c>
      <c r="GB186" s="2015">
        <f t="shared" si="17"/>
        <v>3.333333333102928E-3</v>
      </c>
      <c r="GC186" s="2015">
        <v>2500</v>
      </c>
      <c r="GE186" s="2015">
        <f t="shared" si="18"/>
        <v>2500</v>
      </c>
    </row>
    <row r="187" spans="2:187">
      <c r="B187" s="787">
        <v>35</v>
      </c>
      <c r="C187" s="788" t="s">
        <v>603</v>
      </c>
      <c r="D187" s="309" t="s">
        <v>3</v>
      </c>
      <c r="E187" s="310" t="s">
        <v>164</v>
      </c>
      <c r="F187" s="275" t="s">
        <v>165</v>
      </c>
      <c r="G187" s="311">
        <v>36099</v>
      </c>
      <c r="H187" s="275" t="s">
        <v>488</v>
      </c>
      <c r="I187" s="275" t="s">
        <v>454</v>
      </c>
      <c r="J187" s="312" t="s">
        <v>455</v>
      </c>
      <c r="K187" s="313" t="s">
        <v>456</v>
      </c>
      <c r="L187" s="313">
        <v>100002</v>
      </c>
      <c r="M187" s="283" t="s">
        <v>457</v>
      </c>
      <c r="N187" s="299">
        <v>0</v>
      </c>
      <c r="O187" s="275" t="s">
        <v>458</v>
      </c>
      <c r="P187" s="275" t="s">
        <v>459</v>
      </c>
      <c r="Q187" s="300">
        <v>0</v>
      </c>
      <c r="R187" s="275" t="s">
        <v>489</v>
      </c>
      <c r="S187" s="301" t="s">
        <v>488</v>
      </c>
      <c r="T187" s="275" t="s">
        <v>461</v>
      </c>
      <c r="U187" s="275" t="s">
        <v>276</v>
      </c>
      <c r="V187" s="302" t="s">
        <v>553</v>
      </c>
      <c r="W187" s="302"/>
      <c r="X187" s="269" t="s">
        <v>25</v>
      </c>
      <c r="Y187" s="270" t="s">
        <v>163</v>
      </c>
      <c r="Z187" s="283"/>
      <c r="AA187" s="283"/>
      <c r="AB187" s="303">
        <v>44483</v>
      </c>
      <c r="AC187" s="304"/>
      <c r="AD187" s="305"/>
      <c r="AE187" s="274" t="s">
        <v>496</v>
      </c>
      <c r="AF187" s="275" t="s">
        <v>559</v>
      </c>
      <c r="AG187" s="276"/>
      <c r="AH187" s="277"/>
      <c r="AI187" s="277"/>
      <c r="AJ187" s="277"/>
      <c r="AK187" s="278"/>
      <c r="AL187" s="276"/>
      <c r="AM187" s="278"/>
      <c r="AN187" s="278"/>
      <c r="AO187" s="306" t="s">
        <v>466</v>
      </c>
      <c r="AP187" s="278" t="s">
        <v>595</v>
      </c>
      <c r="AQ187" s="307" t="s">
        <v>467</v>
      </c>
      <c r="AR187" s="308">
        <v>2000</v>
      </c>
      <c r="AS187" s="283">
        <v>30</v>
      </c>
      <c r="AT187" s="284"/>
      <c r="AU187" s="284">
        <v>0</v>
      </c>
      <c r="AV187" s="283"/>
      <c r="AW187" s="283"/>
      <c r="AX187" s="283"/>
      <c r="AY187" s="283"/>
      <c r="AZ187" s="283"/>
      <c r="BA187" s="285"/>
      <c r="BB187" s="284"/>
      <c r="BC187" s="284"/>
      <c r="BD187" s="284"/>
      <c r="BE187" s="284"/>
      <c r="BF187" s="285"/>
      <c r="BG187" s="284"/>
      <c r="BH187" s="284"/>
      <c r="BI187" s="276"/>
      <c r="BJ187" s="284"/>
      <c r="BK187" s="286"/>
      <c r="BL187" s="286"/>
      <c r="BM187" s="276">
        <v>0</v>
      </c>
      <c r="BN187" s="286"/>
      <c r="BO187" s="276">
        <v>6.2166666666666668</v>
      </c>
      <c r="BP187" s="789">
        <v>240</v>
      </c>
      <c r="BQ187" s="286">
        <v>2000.0000000000002</v>
      </c>
      <c r="BR187" s="286">
        <v>0</v>
      </c>
      <c r="BS187" s="286">
        <v>0</v>
      </c>
      <c r="BT187" s="289">
        <v>0</v>
      </c>
      <c r="BU187" s="286">
        <v>0</v>
      </c>
      <c r="BV187" s="286">
        <v>0</v>
      </c>
      <c r="BW187" s="286">
        <v>0</v>
      </c>
      <c r="BX187" s="286"/>
      <c r="BY187" s="286">
        <v>0</v>
      </c>
      <c r="BZ187" s="286"/>
      <c r="CA187" s="286"/>
      <c r="CB187" s="286">
        <v>0</v>
      </c>
      <c r="CC187" s="286">
        <v>0</v>
      </c>
      <c r="CD187" s="286">
        <v>0</v>
      </c>
      <c r="CE187" s="286"/>
      <c r="CF187" s="286">
        <v>0</v>
      </c>
      <c r="CG187" s="286"/>
      <c r="CH187" s="286"/>
      <c r="CI187" s="286"/>
      <c r="CJ187" s="286"/>
      <c r="CK187" s="286"/>
      <c r="CL187" s="286"/>
      <c r="CM187" s="286"/>
      <c r="CN187" s="286"/>
      <c r="CO187" s="286">
        <v>0</v>
      </c>
      <c r="CP187" s="286"/>
      <c r="CQ187" s="286"/>
      <c r="CR187" s="286"/>
      <c r="CS187" s="286"/>
      <c r="CT187" s="286"/>
      <c r="CU187" s="286"/>
      <c r="CV187" s="286">
        <v>0</v>
      </c>
      <c r="CW187" s="286"/>
      <c r="CX187" s="286"/>
      <c r="CY187" s="286"/>
      <c r="CZ187" s="286"/>
      <c r="DA187" s="286"/>
      <c r="DB187" s="286"/>
      <c r="DC187" s="286"/>
      <c r="DD187" s="286"/>
      <c r="DE187" s="286"/>
      <c r="DF187" s="286"/>
      <c r="DG187" s="286"/>
      <c r="DH187" s="286"/>
      <c r="DI187" s="286"/>
      <c r="DJ187" s="286"/>
      <c r="DK187" s="286"/>
      <c r="DL187" s="286"/>
      <c r="DM187" s="286"/>
      <c r="DN187" s="286"/>
      <c r="DO187" s="286">
        <v>13286.009394237921</v>
      </c>
      <c r="DP187" s="286"/>
      <c r="DQ187" s="286"/>
      <c r="DR187" s="286"/>
      <c r="DS187" s="286"/>
      <c r="DT187" s="286"/>
      <c r="DU187" s="286"/>
      <c r="DV187" s="286"/>
      <c r="DW187" s="286"/>
      <c r="DX187" s="286"/>
      <c r="DY187" s="286"/>
      <c r="DZ187" s="790"/>
      <c r="EA187" s="278"/>
      <c r="EB187" s="286"/>
      <c r="EC187" s="286"/>
      <c r="ED187" s="286"/>
      <c r="EE187" s="286"/>
      <c r="EF187" s="286"/>
      <c r="EG187" s="286"/>
      <c r="EH187" s="286"/>
      <c r="EI187" s="286"/>
      <c r="EJ187" s="286"/>
      <c r="EK187" s="286"/>
      <c r="EL187" s="306">
        <v>1948.1900000000003</v>
      </c>
      <c r="EM187" s="306">
        <v>15286.009394237921</v>
      </c>
      <c r="EN187" s="291">
        <v>194.82</v>
      </c>
      <c r="EO187" s="291">
        <v>0</v>
      </c>
      <c r="EP187" s="291">
        <v>26.69</v>
      </c>
      <c r="EQ187" s="291">
        <v>0</v>
      </c>
      <c r="ER187" s="291">
        <v>0</v>
      </c>
      <c r="ES187" s="286">
        <v>0</v>
      </c>
      <c r="ET187" s="289">
        <v>0</v>
      </c>
      <c r="EU187" s="286">
        <v>51.81</v>
      </c>
      <c r="EV187" s="286">
        <v>0</v>
      </c>
      <c r="EW187" s="286"/>
      <c r="EX187" s="286"/>
      <c r="EY187" s="286">
        <v>1062.8807515390338</v>
      </c>
      <c r="EZ187" s="292">
        <v>62</v>
      </c>
      <c r="FA187" s="278">
        <v>10.87</v>
      </c>
      <c r="FB187" s="278">
        <v>0</v>
      </c>
      <c r="FC187" s="292">
        <v>800</v>
      </c>
      <c r="FD187" s="292"/>
      <c r="FE187" s="292"/>
      <c r="FF187" s="292"/>
      <c r="FG187" s="286">
        <v>0</v>
      </c>
      <c r="FH187" s="292">
        <v>0</v>
      </c>
      <c r="FI187" s="286">
        <v>0</v>
      </c>
      <c r="FJ187" s="286"/>
      <c r="FK187" s="276"/>
      <c r="FL187" s="276">
        <v>12223.13</v>
      </c>
      <c r="FM187" s="286"/>
      <c r="FN187" s="286">
        <v>0</v>
      </c>
      <c r="FO187" s="286">
        <v>0</v>
      </c>
      <c r="FP187" s="286"/>
      <c r="FQ187" s="286">
        <v>14432.2</v>
      </c>
      <c r="FR187" s="791">
        <v>853.81</v>
      </c>
      <c r="FT187" s="791"/>
      <c r="FU187" s="294">
        <v>853.81</v>
      </c>
      <c r="FV187" s="367"/>
      <c r="FW187" s="367"/>
      <c r="FX187" s="278">
        <v>175.34</v>
      </c>
      <c r="FY187" s="830">
        <v>43.835000000000001</v>
      </c>
      <c r="GB187" s="2015">
        <f t="shared" si="17"/>
        <v>0</v>
      </c>
      <c r="GC187" s="2015">
        <v>1948.19</v>
      </c>
      <c r="GE187" s="2015">
        <f t="shared" si="18"/>
        <v>1948.19</v>
      </c>
    </row>
    <row r="188" spans="2:187">
      <c r="B188" s="787">
        <v>36</v>
      </c>
      <c r="C188" s="788" t="s">
        <v>603</v>
      </c>
      <c r="D188" s="309" t="s">
        <v>3</v>
      </c>
      <c r="E188" s="310" t="s">
        <v>143</v>
      </c>
      <c r="F188" s="275" t="s">
        <v>144</v>
      </c>
      <c r="G188" s="311">
        <v>34320</v>
      </c>
      <c r="H188" s="275" t="s">
        <v>469</v>
      </c>
      <c r="I188" s="275" t="s">
        <v>454</v>
      </c>
      <c r="J188" s="312" t="s">
        <v>455</v>
      </c>
      <c r="K188" s="313" t="s">
        <v>456</v>
      </c>
      <c r="L188" s="313">
        <v>100001</v>
      </c>
      <c r="M188" s="283" t="s">
        <v>470</v>
      </c>
      <c r="N188" s="299">
        <v>1</v>
      </c>
      <c r="O188" s="275" t="s">
        <v>471</v>
      </c>
      <c r="P188" s="275" t="s">
        <v>472</v>
      </c>
      <c r="Q188" s="300">
        <v>1</v>
      </c>
      <c r="R188" s="275" t="s">
        <v>473</v>
      </c>
      <c r="S188" s="301" t="s">
        <v>474</v>
      </c>
      <c r="T188" s="275" t="s">
        <v>461</v>
      </c>
      <c r="U188" s="275" t="s">
        <v>269</v>
      </c>
      <c r="V188" s="302" t="s">
        <v>553</v>
      </c>
      <c r="W188" s="302"/>
      <c r="X188" s="269" t="s">
        <v>25</v>
      </c>
      <c r="Y188" s="315" t="s">
        <v>147</v>
      </c>
      <c r="Z188" s="283"/>
      <c r="AA188" s="283"/>
      <c r="AB188" s="303">
        <v>44483</v>
      </c>
      <c r="AC188" s="304"/>
      <c r="AD188" s="305"/>
      <c r="AE188" s="274" t="s">
        <v>533</v>
      </c>
      <c r="AF188" s="275" t="s">
        <v>560</v>
      </c>
      <c r="AG188" s="276"/>
      <c r="AH188" s="277"/>
      <c r="AI188" s="277"/>
      <c r="AJ188" s="277"/>
      <c r="AK188" s="278"/>
      <c r="AL188" s="276"/>
      <c r="AM188" s="278"/>
      <c r="AN188" s="278"/>
      <c r="AO188" s="306" t="s">
        <v>466</v>
      </c>
      <c r="AP188" s="278" t="s">
        <v>594</v>
      </c>
      <c r="AQ188" s="307" t="s">
        <v>467</v>
      </c>
      <c r="AR188" s="308">
        <v>2500</v>
      </c>
      <c r="AS188" s="283">
        <v>22</v>
      </c>
      <c r="AT188" s="284"/>
      <c r="AU188" s="284">
        <v>8</v>
      </c>
      <c r="AV188" s="283"/>
      <c r="AW188" s="283"/>
      <c r="AX188" s="283"/>
      <c r="AY188" s="283"/>
      <c r="AZ188" s="283"/>
      <c r="BA188" s="285"/>
      <c r="BB188" s="284"/>
      <c r="BC188" s="284"/>
      <c r="BD188" s="284"/>
      <c r="BE188" s="284"/>
      <c r="BF188" s="285"/>
      <c r="BG188" s="284"/>
      <c r="BH188" s="284"/>
      <c r="BI188" s="276"/>
      <c r="BJ188" s="284"/>
      <c r="BK188" s="286"/>
      <c r="BL188" s="286"/>
      <c r="BM188" s="276">
        <v>0</v>
      </c>
      <c r="BN188" s="286"/>
      <c r="BO188" s="276">
        <v>5.8166666666666664</v>
      </c>
      <c r="BP188" s="789">
        <v>176</v>
      </c>
      <c r="BQ188" s="286">
        <v>1833.3333333333333</v>
      </c>
      <c r="BR188" s="286">
        <v>0</v>
      </c>
      <c r="BS188" s="286">
        <v>0</v>
      </c>
      <c r="BT188" s="289">
        <v>666.67</v>
      </c>
      <c r="BU188" s="286">
        <v>0</v>
      </c>
      <c r="BV188" s="286">
        <v>0</v>
      </c>
      <c r="BW188" s="286">
        <v>0</v>
      </c>
      <c r="BX188" s="286"/>
      <c r="BY188" s="286">
        <v>0</v>
      </c>
      <c r="BZ188" s="286"/>
      <c r="CA188" s="286"/>
      <c r="CB188" s="286">
        <v>0</v>
      </c>
      <c r="CC188" s="286">
        <v>0</v>
      </c>
      <c r="CD188" s="286">
        <v>0</v>
      </c>
      <c r="CE188" s="286"/>
      <c r="CF188" s="286">
        <v>0</v>
      </c>
      <c r="CG188" s="286"/>
      <c r="CH188" s="286"/>
      <c r="CI188" s="286"/>
      <c r="CJ188" s="286"/>
      <c r="CK188" s="286"/>
      <c r="CL188" s="286"/>
      <c r="CM188" s="286"/>
      <c r="CN188" s="286"/>
      <c r="CO188" s="286">
        <v>0</v>
      </c>
      <c r="CP188" s="286"/>
      <c r="CQ188" s="286"/>
      <c r="CR188" s="286"/>
      <c r="CS188" s="286"/>
      <c r="CT188" s="286"/>
      <c r="CU188" s="286"/>
      <c r="CV188" s="286">
        <v>0</v>
      </c>
      <c r="CW188" s="286"/>
      <c r="CX188" s="286"/>
      <c r="CY188" s="286"/>
      <c r="CZ188" s="286"/>
      <c r="DA188" s="286"/>
      <c r="DB188" s="286"/>
      <c r="DC188" s="286"/>
      <c r="DD188" s="286"/>
      <c r="DE188" s="286"/>
      <c r="DF188" s="286"/>
      <c r="DG188" s="286"/>
      <c r="DH188" s="286"/>
      <c r="DI188" s="286"/>
      <c r="DJ188" s="286"/>
      <c r="DK188" s="286"/>
      <c r="DL188" s="286"/>
      <c r="DM188" s="286"/>
      <c r="DN188" s="286"/>
      <c r="DO188" s="286">
        <v>13438.130778490988</v>
      </c>
      <c r="DP188" s="286"/>
      <c r="DQ188" s="286"/>
      <c r="DR188" s="286"/>
      <c r="DS188" s="286"/>
      <c r="DT188" s="286"/>
      <c r="DU188" s="286"/>
      <c r="DV188" s="286"/>
      <c r="DW188" s="286"/>
      <c r="DX188" s="286"/>
      <c r="DY188" s="286"/>
      <c r="DZ188" s="790"/>
      <c r="EA188" s="278"/>
      <c r="EB188" s="286"/>
      <c r="EC188" s="286"/>
      <c r="ED188" s="286"/>
      <c r="EE188" s="286"/>
      <c r="EF188" s="286"/>
      <c r="EG188" s="286"/>
      <c r="EH188" s="286"/>
      <c r="EI188" s="286"/>
      <c r="EJ188" s="286"/>
      <c r="EK188" s="286"/>
      <c r="EL188" s="306">
        <v>2439.413333333333</v>
      </c>
      <c r="EM188" s="306">
        <v>15938.134111824322</v>
      </c>
      <c r="EN188" s="291">
        <v>243.94</v>
      </c>
      <c r="EO188" s="291">
        <v>0</v>
      </c>
      <c r="EP188" s="291">
        <v>33.42</v>
      </c>
      <c r="EQ188" s="291">
        <v>0</v>
      </c>
      <c r="ER188" s="291">
        <v>0</v>
      </c>
      <c r="ES188" s="286">
        <v>0</v>
      </c>
      <c r="ET188" s="289">
        <v>0</v>
      </c>
      <c r="EU188" s="286">
        <v>60.59</v>
      </c>
      <c r="EV188" s="286">
        <v>0</v>
      </c>
      <c r="EW188" s="286"/>
      <c r="EX188" s="286"/>
      <c r="EY188" s="286">
        <v>1075.0504622792791</v>
      </c>
      <c r="EZ188" s="292">
        <v>0</v>
      </c>
      <c r="FA188" s="278">
        <v>32.36</v>
      </c>
      <c r="FB188" s="278">
        <v>0</v>
      </c>
      <c r="FC188" s="292">
        <v>1000</v>
      </c>
      <c r="FD188" s="292"/>
      <c r="FE188" s="292"/>
      <c r="FF188" s="292"/>
      <c r="FG188" s="286">
        <v>0</v>
      </c>
      <c r="FH188" s="292">
        <v>0</v>
      </c>
      <c r="FI188" s="286">
        <v>0</v>
      </c>
      <c r="FJ188" s="286"/>
      <c r="FK188" s="276"/>
      <c r="FL188" s="276">
        <v>12363.08</v>
      </c>
      <c r="FM188" s="286"/>
      <c r="FN188" s="286">
        <v>0</v>
      </c>
      <c r="FO188" s="286">
        <v>0</v>
      </c>
      <c r="FP188" s="286"/>
      <c r="FQ188" s="286">
        <v>14808.44</v>
      </c>
      <c r="FR188" s="791">
        <v>1129.69</v>
      </c>
      <c r="FT188" s="791"/>
      <c r="FU188" s="294">
        <v>1129.69</v>
      </c>
      <c r="FV188" s="367"/>
      <c r="FW188" s="367"/>
      <c r="FX188" s="278">
        <v>219.55</v>
      </c>
      <c r="FY188" s="830">
        <v>54.887500000000003</v>
      </c>
      <c r="GB188" s="2015">
        <f t="shared" si="17"/>
        <v>3.333333333102928E-3</v>
      </c>
      <c r="GC188" s="2015">
        <v>2439.41</v>
      </c>
      <c r="GE188" s="2015">
        <f t="shared" si="18"/>
        <v>2439.41</v>
      </c>
    </row>
    <row r="189" spans="2:187">
      <c r="B189" s="787">
        <v>37</v>
      </c>
      <c r="C189" s="788" t="s">
        <v>603</v>
      </c>
      <c r="D189" s="309" t="s">
        <v>3</v>
      </c>
      <c r="E189" s="310" t="s">
        <v>121</v>
      </c>
      <c r="F189" s="275" t="s">
        <v>122</v>
      </c>
      <c r="G189" s="311">
        <v>33835</v>
      </c>
      <c r="H189" s="275" t="s">
        <v>484</v>
      </c>
      <c r="I189" s="275" t="s">
        <v>454</v>
      </c>
      <c r="J189" s="312" t="s">
        <v>455</v>
      </c>
      <c r="K189" s="313" t="s">
        <v>456</v>
      </c>
      <c r="L189" s="313">
        <v>100002</v>
      </c>
      <c r="M189" s="283" t="s">
        <v>457</v>
      </c>
      <c r="N189" s="299">
        <v>1</v>
      </c>
      <c r="O189" s="275" t="s">
        <v>458</v>
      </c>
      <c r="P189" s="275" t="s">
        <v>459</v>
      </c>
      <c r="Q189" s="300">
        <v>0</v>
      </c>
      <c r="R189" s="275" t="s">
        <v>485</v>
      </c>
      <c r="S189" s="301" t="s">
        <v>486</v>
      </c>
      <c r="T189" s="275" t="s">
        <v>461</v>
      </c>
      <c r="U189" s="275" t="s">
        <v>263</v>
      </c>
      <c r="V189" s="302" t="s">
        <v>553</v>
      </c>
      <c r="W189" s="302"/>
      <c r="X189" s="269" t="s">
        <v>25</v>
      </c>
      <c r="Y189" s="270" t="s">
        <v>123</v>
      </c>
      <c r="Z189" s="283"/>
      <c r="AA189" s="283"/>
      <c r="AB189" s="303">
        <v>44539</v>
      </c>
      <c r="AC189" s="304"/>
      <c r="AD189" s="305"/>
      <c r="AE189" s="274" t="s">
        <v>481</v>
      </c>
      <c r="AF189" s="275" t="s">
        <v>561</v>
      </c>
      <c r="AG189" s="276"/>
      <c r="AH189" s="277"/>
      <c r="AI189" s="277"/>
      <c r="AJ189" s="277"/>
      <c r="AK189" s="278"/>
      <c r="AL189" s="276"/>
      <c r="AM189" s="278"/>
      <c r="AN189" s="278"/>
      <c r="AO189" s="306" t="s">
        <v>466</v>
      </c>
      <c r="AP189" s="278" t="s">
        <v>594</v>
      </c>
      <c r="AQ189" s="307" t="s">
        <v>466</v>
      </c>
      <c r="AR189" s="308">
        <v>2200</v>
      </c>
      <c r="AS189" s="283">
        <v>30</v>
      </c>
      <c r="AT189" s="284"/>
      <c r="AU189" s="284">
        <v>0</v>
      </c>
      <c r="AV189" s="283"/>
      <c r="AW189" s="283"/>
      <c r="AX189" s="283"/>
      <c r="AY189" s="283"/>
      <c r="AZ189" s="283"/>
      <c r="BA189" s="285"/>
      <c r="BB189" s="284"/>
      <c r="BC189" s="284"/>
      <c r="BD189" s="284"/>
      <c r="BE189" s="284"/>
      <c r="BF189" s="285"/>
      <c r="BG189" s="284"/>
      <c r="BH189" s="284"/>
      <c r="BI189" s="276"/>
      <c r="BJ189" s="284"/>
      <c r="BK189" s="286"/>
      <c r="BL189" s="286"/>
      <c r="BM189" s="276">
        <v>0</v>
      </c>
      <c r="BN189" s="286"/>
      <c r="BO189" s="276">
        <v>5.2166666666666668</v>
      </c>
      <c r="BP189" s="789">
        <v>240</v>
      </c>
      <c r="BQ189" s="286">
        <v>2200</v>
      </c>
      <c r="BR189" s="286">
        <v>113</v>
      </c>
      <c r="BS189" s="286">
        <v>0</v>
      </c>
      <c r="BT189" s="289">
        <v>0</v>
      </c>
      <c r="BU189" s="286">
        <v>0</v>
      </c>
      <c r="BV189" s="286">
        <v>0</v>
      </c>
      <c r="BW189" s="286">
        <v>0</v>
      </c>
      <c r="BX189" s="286"/>
      <c r="BY189" s="286">
        <v>0</v>
      </c>
      <c r="BZ189" s="286"/>
      <c r="CA189" s="286"/>
      <c r="CB189" s="286">
        <v>0</v>
      </c>
      <c r="CC189" s="286">
        <v>0</v>
      </c>
      <c r="CD189" s="286">
        <v>0</v>
      </c>
      <c r="CE189" s="286"/>
      <c r="CF189" s="286">
        <v>0</v>
      </c>
      <c r="CG189" s="286"/>
      <c r="CH189" s="286"/>
      <c r="CI189" s="286"/>
      <c r="CJ189" s="286"/>
      <c r="CK189" s="286"/>
      <c r="CL189" s="286"/>
      <c r="CM189" s="286"/>
      <c r="CN189" s="286"/>
      <c r="CO189" s="286">
        <v>0</v>
      </c>
      <c r="CP189" s="286"/>
      <c r="CQ189" s="286"/>
      <c r="CR189" s="286"/>
      <c r="CS189" s="286"/>
      <c r="CT189" s="286"/>
      <c r="CU189" s="286"/>
      <c r="CV189" s="286">
        <v>0</v>
      </c>
      <c r="CW189" s="286"/>
      <c r="CX189" s="286"/>
      <c r="CY189" s="286"/>
      <c r="CZ189" s="286"/>
      <c r="DA189" s="286"/>
      <c r="DB189" s="286"/>
      <c r="DC189" s="286"/>
      <c r="DD189" s="286"/>
      <c r="DE189" s="286"/>
      <c r="DF189" s="286"/>
      <c r="DG189" s="286"/>
      <c r="DH189" s="286"/>
      <c r="DI189" s="286"/>
      <c r="DJ189" s="286"/>
      <c r="DK189" s="286"/>
      <c r="DL189" s="286"/>
      <c r="DM189" s="286"/>
      <c r="DN189" s="286"/>
      <c r="DO189" s="286">
        <v>13326.112434421157</v>
      </c>
      <c r="DP189" s="286"/>
      <c r="DQ189" s="286"/>
      <c r="DR189" s="286"/>
      <c r="DS189" s="286"/>
      <c r="DT189" s="286"/>
      <c r="DU189" s="286"/>
      <c r="DV189" s="286"/>
      <c r="DW189" s="286"/>
      <c r="DX189" s="286"/>
      <c r="DY189" s="286"/>
      <c r="DZ189" s="790"/>
      <c r="EA189" s="278"/>
      <c r="EB189" s="286"/>
      <c r="EC189" s="286"/>
      <c r="ED189" s="286"/>
      <c r="EE189" s="286"/>
      <c r="EF189" s="286"/>
      <c r="EG189" s="286"/>
      <c r="EH189" s="286"/>
      <c r="EI189" s="286"/>
      <c r="EJ189" s="286"/>
      <c r="EK189" s="286"/>
      <c r="EL189" s="306">
        <v>2265.1799999999998</v>
      </c>
      <c r="EM189" s="306">
        <v>15639.112434421157</v>
      </c>
      <c r="EN189" s="291">
        <v>226.52</v>
      </c>
      <c r="EO189" s="291">
        <v>0</v>
      </c>
      <c r="EP189" s="291">
        <v>31.03</v>
      </c>
      <c r="EQ189" s="291">
        <v>0</v>
      </c>
      <c r="ER189" s="291">
        <v>0</v>
      </c>
      <c r="ES189" s="286">
        <v>0</v>
      </c>
      <c r="ET189" s="289">
        <v>0</v>
      </c>
      <c r="EU189" s="286">
        <v>47.82</v>
      </c>
      <c r="EV189" s="286">
        <v>0</v>
      </c>
      <c r="EW189" s="286"/>
      <c r="EX189" s="286"/>
      <c r="EY189" s="286">
        <v>1066.0889947536925</v>
      </c>
      <c r="EZ189" s="292">
        <v>115.71</v>
      </c>
      <c r="FA189" s="278">
        <v>0</v>
      </c>
      <c r="FB189" s="278">
        <v>0</v>
      </c>
      <c r="FC189" s="292">
        <v>925.2</v>
      </c>
      <c r="FD189" s="292"/>
      <c r="FE189" s="292"/>
      <c r="FF189" s="292"/>
      <c r="FG189" s="286">
        <v>125</v>
      </c>
      <c r="FH189" s="292">
        <v>0</v>
      </c>
      <c r="FI189" s="286">
        <v>0</v>
      </c>
      <c r="FJ189" s="286"/>
      <c r="FK189" s="276"/>
      <c r="FL189" s="276">
        <v>12260.02</v>
      </c>
      <c r="FM189" s="286"/>
      <c r="FN189" s="286">
        <v>0</v>
      </c>
      <c r="FO189" s="286">
        <v>0</v>
      </c>
      <c r="FP189" s="286"/>
      <c r="FQ189" s="286">
        <v>14797.39</v>
      </c>
      <c r="FR189" s="791">
        <v>841.72</v>
      </c>
      <c r="FT189" s="791"/>
      <c r="FU189" s="294">
        <v>841.72</v>
      </c>
      <c r="FV189" s="367"/>
      <c r="FW189" s="367"/>
      <c r="FX189" s="278">
        <v>203.87</v>
      </c>
      <c r="FY189" s="830">
        <v>50.967500000000001</v>
      </c>
      <c r="GB189" s="2015">
        <f t="shared" si="17"/>
        <v>0</v>
      </c>
      <c r="GC189" s="2015">
        <v>2265.1799999999998</v>
      </c>
      <c r="GE189" s="2015">
        <f t="shared" si="18"/>
        <v>2265.1799999999998</v>
      </c>
    </row>
    <row r="190" spans="2:187">
      <c r="B190" s="787">
        <v>38</v>
      </c>
      <c r="C190" s="788" t="s">
        <v>603</v>
      </c>
      <c r="D190" s="309" t="s">
        <v>3</v>
      </c>
      <c r="E190" s="310" t="s">
        <v>104</v>
      </c>
      <c r="F190" s="275" t="s">
        <v>105</v>
      </c>
      <c r="G190" s="311">
        <v>32719</v>
      </c>
      <c r="H190" s="275" t="s">
        <v>453</v>
      </c>
      <c r="I190" s="275" t="s">
        <v>454</v>
      </c>
      <c r="J190" s="312" t="s">
        <v>455</v>
      </c>
      <c r="K190" s="313" t="s">
        <v>456</v>
      </c>
      <c r="L190" s="313">
        <v>100002</v>
      </c>
      <c r="M190" s="283" t="s">
        <v>457</v>
      </c>
      <c r="N190" s="299">
        <v>1</v>
      </c>
      <c r="O190" s="275" t="s">
        <v>458</v>
      </c>
      <c r="P190" s="275" t="s">
        <v>459</v>
      </c>
      <c r="Q190" s="300">
        <v>1</v>
      </c>
      <c r="R190" s="275" t="s">
        <v>460</v>
      </c>
      <c r="S190" s="301" t="s">
        <v>453</v>
      </c>
      <c r="T190" s="275" t="s">
        <v>461</v>
      </c>
      <c r="U190" s="275" t="s">
        <v>257</v>
      </c>
      <c r="V190" s="302" t="s">
        <v>553</v>
      </c>
      <c r="W190" s="302"/>
      <c r="X190" s="269" t="s">
        <v>25</v>
      </c>
      <c r="Y190" s="270" t="s">
        <v>106</v>
      </c>
      <c r="Z190" s="283"/>
      <c r="AA190" s="283"/>
      <c r="AB190" s="303">
        <v>44600</v>
      </c>
      <c r="AC190" s="304"/>
      <c r="AD190" s="305"/>
      <c r="AE190" s="274" t="s">
        <v>533</v>
      </c>
      <c r="AF190" s="275" t="s">
        <v>562</v>
      </c>
      <c r="AG190" s="276"/>
      <c r="AH190" s="277"/>
      <c r="AI190" s="277"/>
      <c r="AJ190" s="277"/>
      <c r="AK190" s="278"/>
      <c r="AL190" s="276"/>
      <c r="AM190" s="278"/>
      <c r="AN190" s="278"/>
      <c r="AO190" s="306"/>
      <c r="AP190" s="278" t="s">
        <v>595</v>
      </c>
      <c r="AQ190" s="307" t="s">
        <v>466</v>
      </c>
      <c r="AR190" s="308">
        <v>2500</v>
      </c>
      <c r="AS190" s="283">
        <v>30</v>
      </c>
      <c r="AT190" s="284"/>
      <c r="AU190" s="284">
        <v>0</v>
      </c>
      <c r="AV190" s="283"/>
      <c r="AW190" s="283"/>
      <c r="AX190" s="283"/>
      <c r="AY190" s="283"/>
      <c r="AZ190" s="283"/>
      <c r="BA190" s="285"/>
      <c r="BB190" s="284"/>
      <c r="BC190" s="284"/>
      <c r="BD190" s="284"/>
      <c r="BE190" s="284"/>
      <c r="BF190" s="285"/>
      <c r="BG190" s="284"/>
      <c r="BH190" s="284"/>
      <c r="BI190" s="276"/>
      <c r="BJ190" s="284"/>
      <c r="BK190" s="286"/>
      <c r="BL190" s="286"/>
      <c r="BM190" s="276">
        <v>0</v>
      </c>
      <c r="BN190" s="286"/>
      <c r="BO190" s="276">
        <v>0</v>
      </c>
      <c r="BP190" s="789">
        <v>240</v>
      </c>
      <c r="BQ190" s="286">
        <v>2500</v>
      </c>
      <c r="BR190" s="286">
        <v>113</v>
      </c>
      <c r="BS190" s="286">
        <v>0</v>
      </c>
      <c r="BT190" s="289">
        <v>0</v>
      </c>
      <c r="BU190" s="286">
        <v>0</v>
      </c>
      <c r="BV190" s="286">
        <v>0</v>
      </c>
      <c r="BW190" s="286">
        <v>0</v>
      </c>
      <c r="BX190" s="286"/>
      <c r="BY190" s="286">
        <v>0</v>
      </c>
      <c r="BZ190" s="286"/>
      <c r="CA190" s="286"/>
      <c r="CB190" s="286">
        <v>0</v>
      </c>
      <c r="CC190" s="286">
        <v>0</v>
      </c>
      <c r="CD190" s="286">
        <v>0</v>
      </c>
      <c r="CE190" s="286"/>
      <c r="CF190" s="286">
        <v>0</v>
      </c>
      <c r="CG190" s="286"/>
      <c r="CH190" s="286"/>
      <c r="CI190" s="286"/>
      <c r="CJ190" s="286"/>
      <c r="CK190" s="286"/>
      <c r="CL190" s="286"/>
      <c r="CM190" s="286"/>
      <c r="CN190" s="286"/>
      <c r="CO190" s="286">
        <v>0</v>
      </c>
      <c r="CP190" s="286"/>
      <c r="CQ190" s="286"/>
      <c r="CR190" s="286"/>
      <c r="CS190" s="286"/>
      <c r="CT190" s="286"/>
      <c r="CU190" s="286"/>
      <c r="CV190" s="286">
        <v>0</v>
      </c>
      <c r="CW190" s="286"/>
      <c r="CX190" s="286"/>
      <c r="CY190" s="286"/>
      <c r="CZ190" s="286"/>
      <c r="DA190" s="286"/>
      <c r="DB190" s="286"/>
      <c r="DC190" s="286"/>
      <c r="DD190" s="286"/>
      <c r="DE190" s="286"/>
      <c r="DF190" s="286"/>
      <c r="DG190" s="286"/>
      <c r="DH190" s="286"/>
      <c r="DI190" s="286"/>
      <c r="DJ190" s="286"/>
      <c r="DK190" s="286"/>
      <c r="DL190" s="286"/>
      <c r="DM190" s="286"/>
      <c r="DN190" s="286"/>
      <c r="DO190" s="286">
        <v>15323.232264913073</v>
      </c>
      <c r="DP190" s="286"/>
      <c r="DQ190" s="286"/>
      <c r="DR190" s="286"/>
      <c r="DS190" s="286"/>
      <c r="DT190" s="286"/>
      <c r="DU190" s="286"/>
      <c r="DV190" s="286"/>
      <c r="DW190" s="286"/>
      <c r="DX190" s="286"/>
      <c r="DY190" s="286"/>
      <c r="DZ190" s="790"/>
      <c r="EA190" s="278"/>
      <c r="EB190" s="286"/>
      <c r="EC190" s="286"/>
      <c r="ED190" s="286"/>
      <c r="EE190" s="286"/>
      <c r="EF190" s="286"/>
      <c r="EG190" s="286"/>
      <c r="EH190" s="286"/>
      <c r="EI190" s="286"/>
      <c r="EJ190" s="286"/>
      <c r="EK190" s="286"/>
      <c r="EL190" s="306">
        <v>2613</v>
      </c>
      <c r="EM190" s="306">
        <v>17936.232264913073</v>
      </c>
      <c r="EN190" s="291">
        <v>261.3</v>
      </c>
      <c r="EO190" s="291">
        <v>0</v>
      </c>
      <c r="EP190" s="291">
        <v>35.799999999999997</v>
      </c>
      <c r="EQ190" s="291">
        <v>0</v>
      </c>
      <c r="ER190" s="291">
        <v>0</v>
      </c>
      <c r="ES190" s="286">
        <v>0</v>
      </c>
      <c r="ET190" s="289">
        <v>0.49</v>
      </c>
      <c r="EU190" s="286">
        <v>0</v>
      </c>
      <c r="EV190" s="286">
        <v>0</v>
      </c>
      <c r="EW190" s="286"/>
      <c r="EX190" s="286"/>
      <c r="EY190" s="286">
        <v>1225.8585811930459</v>
      </c>
      <c r="EZ190" s="292">
        <v>0</v>
      </c>
      <c r="FA190" s="278">
        <v>56.54</v>
      </c>
      <c r="FB190" s="278">
        <v>0</v>
      </c>
      <c r="FC190" s="292">
        <v>1045.2</v>
      </c>
      <c r="FD190" s="292"/>
      <c r="FE190" s="292"/>
      <c r="FF190" s="292"/>
      <c r="FG190" s="286">
        <v>125</v>
      </c>
      <c r="FH190" s="292">
        <v>0</v>
      </c>
      <c r="FI190" s="286">
        <v>0</v>
      </c>
      <c r="FJ190" s="286"/>
      <c r="FK190" s="276"/>
      <c r="FL190" s="276">
        <v>14097.37</v>
      </c>
      <c r="FM190" s="286"/>
      <c r="FN190" s="286">
        <v>0</v>
      </c>
      <c r="FO190" s="286">
        <v>0</v>
      </c>
      <c r="FP190" s="286"/>
      <c r="FQ190" s="286">
        <v>16847.560000000001</v>
      </c>
      <c r="FR190" s="791">
        <v>1088.67</v>
      </c>
      <c r="FT190" s="791"/>
      <c r="FU190" s="294">
        <v>1088.67</v>
      </c>
      <c r="FV190" s="367"/>
      <c r="FW190" s="367"/>
      <c r="FX190" s="278">
        <v>235.17</v>
      </c>
      <c r="FY190" s="830">
        <v>0</v>
      </c>
      <c r="GB190" s="2015">
        <f t="shared" si="17"/>
        <v>0</v>
      </c>
      <c r="GC190" s="2015">
        <v>2613</v>
      </c>
      <c r="GE190" s="2015">
        <f t="shared" si="18"/>
        <v>2613</v>
      </c>
    </row>
    <row r="191" spans="2:187">
      <c r="B191" s="787">
        <v>39</v>
      </c>
      <c r="C191" s="788" t="s">
        <v>603</v>
      </c>
      <c r="D191" s="309" t="s">
        <v>3</v>
      </c>
      <c r="E191" s="310" t="s">
        <v>179</v>
      </c>
      <c r="F191" s="275" t="s">
        <v>180</v>
      </c>
      <c r="G191" s="311">
        <v>34742</v>
      </c>
      <c r="H191" s="275" t="s">
        <v>469</v>
      </c>
      <c r="I191" s="275" t="s">
        <v>454</v>
      </c>
      <c r="J191" s="312" t="s">
        <v>455</v>
      </c>
      <c r="K191" s="313" t="s">
        <v>456</v>
      </c>
      <c r="L191" s="313">
        <v>100001</v>
      </c>
      <c r="M191" s="283" t="s">
        <v>470</v>
      </c>
      <c r="N191" s="299">
        <v>1</v>
      </c>
      <c r="O191" s="275" t="s">
        <v>471</v>
      </c>
      <c r="P191" s="275" t="s">
        <v>472</v>
      </c>
      <c r="Q191" s="300">
        <v>1</v>
      </c>
      <c r="R191" s="275" t="s">
        <v>473</v>
      </c>
      <c r="S191" s="301" t="s">
        <v>474</v>
      </c>
      <c r="T191" s="275" t="s">
        <v>461</v>
      </c>
      <c r="U191" s="275" t="s">
        <v>280</v>
      </c>
      <c r="V191" s="302" t="s">
        <v>553</v>
      </c>
      <c r="W191" s="302"/>
      <c r="X191" s="269" t="s">
        <v>25</v>
      </c>
      <c r="Y191" s="270" t="s">
        <v>171</v>
      </c>
      <c r="Z191" s="283"/>
      <c r="AA191" s="283"/>
      <c r="AB191" s="303">
        <v>44636</v>
      </c>
      <c r="AC191" s="304"/>
      <c r="AD191" s="305"/>
      <c r="AE191" s="274" t="s">
        <v>533</v>
      </c>
      <c r="AF191" s="275" t="s">
        <v>565</v>
      </c>
      <c r="AG191" s="276"/>
      <c r="AH191" s="277"/>
      <c r="AI191" s="277"/>
      <c r="AJ191" s="277"/>
      <c r="AK191" s="278"/>
      <c r="AL191" s="276"/>
      <c r="AM191" s="278"/>
      <c r="AN191" s="278"/>
      <c r="AO191" s="306" t="s">
        <v>466</v>
      </c>
      <c r="AP191" s="278" t="s">
        <v>594</v>
      </c>
      <c r="AQ191" s="307" t="s">
        <v>467</v>
      </c>
      <c r="AR191" s="308">
        <v>2600</v>
      </c>
      <c r="AS191" s="283">
        <v>20</v>
      </c>
      <c r="AT191" s="284"/>
      <c r="AU191" s="284">
        <v>10</v>
      </c>
      <c r="AV191" s="283"/>
      <c r="AW191" s="283"/>
      <c r="AX191" s="283"/>
      <c r="AY191" s="283"/>
      <c r="AZ191" s="283"/>
      <c r="BA191" s="285"/>
      <c r="BB191" s="284"/>
      <c r="BC191" s="284"/>
      <c r="BD191" s="284"/>
      <c r="BE191" s="284"/>
      <c r="BF191" s="285"/>
      <c r="BG191" s="284"/>
      <c r="BH191" s="284"/>
      <c r="BI191" s="276"/>
      <c r="BJ191" s="284"/>
      <c r="BK191" s="286"/>
      <c r="BL191" s="286"/>
      <c r="BM191" s="276">
        <v>0</v>
      </c>
      <c r="BN191" s="286"/>
      <c r="BO191" s="276">
        <v>6.1666666666666661</v>
      </c>
      <c r="BP191" s="789">
        <v>160</v>
      </c>
      <c r="BQ191" s="286">
        <v>1733.3333333333335</v>
      </c>
      <c r="BR191" s="286">
        <v>0</v>
      </c>
      <c r="BS191" s="286">
        <v>0</v>
      </c>
      <c r="BT191" s="289">
        <v>866.67</v>
      </c>
      <c r="BU191" s="286">
        <v>0</v>
      </c>
      <c r="BV191" s="286">
        <v>0</v>
      </c>
      <c r="BW191" s="286">
        <v>0</v>
      </c>
      <c r="BX191" s="286"/>
      <c r="BY191" s="286">
        <v>0</v>
      </c>
      <c r="BZ191" s="286"/>
      <c r="CA191" s="286"/>
      <c r="CB191" s="286">
        <v>0</v>
      </c>
      <c r="CC191" s="286">
        <v>0</v>
      </c>
      <c r="CD191" s="286">
        <v>0</v>
      </c>
      <c r="CE191" s="286"/>
      <c r="CF191" s="286">
        <v>0</v>
      </c>
      <c r="CG191" s="286"/>
      <c r="CH191" s="286"/>
      <c r="CI191" s="286"/>
      <c r="CJ191" s="286"/>
      <c r="CK191" s="286"/>
      <c r="CL191" s="286"/>
      <c r="CM191" s="286"/>
      <c r="CN191" s="286"/>
      <c r="CO191" s="286">
        <v>0</v>
      </c>
      <c r="CP191" s="286"/>
      <c r="CQ191" s="286"/>
      <c r="CR191" s="286"/>
      <c r="CS191" s="286"/>
      <c r="CT191" s="286"/>
      <c r="CU191" s="286"/>
      <c r="CV191" s="286">
        <v>0</v>
      </c>
      <c r="CW191" s="286"/>
      <c r="CX191" s="286"/>
      <c r="CY191" s="286"/>
      <c r="CZ191" s="286"/>
      <c r="DA191" s="286"/>
      <c r="DB191" s="286"/>
      <c r="DC191" s="286"/>
      <c r="DD191" s="286"/>
      <c r="DE191" s="286"/>
      <c r="DF191" s="286"/>
      <c r="DG191" s="286"/>
      <c r="DH191" s="286"/>
      <c r="DI191" s="286"/>
      <c r="DJ191" s="286"/>
      <c r="DK191" s="286"/>
      <c r="DL191" s="286"/>
      <c r="DM191" s="286"/>
      <c r="DN191" s="286"/>
      <c r="DO191" s="286">
        <v>13920.770349319961</v>
      </c>
      <c r="DP191" s="286"/>
      <c r="DQ191" s="286"/>
      <c r="DR191" s="286"/>
      <c r="DS191" s="286"/>
      <c r="DT191" s="286"/>
      <c r="DU191" s="286"/>
      <c r="DV191" s="286"/>
      <c r="DW191" s="286"/>
      <c r="DX191" s="286"/>
      <c r="DY191" s="286"/>
      <c r="DZ191" s="790"/>
      <c r="EA191" s="278"/>
      <c r="EB191" s="286"/>
      <c r="EC191" s="286"/>
      <c r="ED191" s="286"/>
      <c r="EE191" s="286"/>
      <c r="EF191" s="286"/>
      <c r="EG191" s="286"/>
      <c r="EH191" s="286"/>
      <c r="EI191" s="286"/>
      <c r="EJ191" s="286"/>
      <c r="EK191" s="286"/>
      <c r="EL191" s="306">
        <v>2533.1933333333336</v>
      </c>
      <c r="EM191" s="306">
        <v>16520.773682653293</v>
      </c>
      <c r="EN191" s="291">
        <v>253.32</v>
      </c>
      <c r="EO191" s="291">
        <v>0</v>
      </c>
      <c r="EP191" s="291">
        <v>34.700000000000003</v>
      </c>
      <c r="EQ191" s="291">
        <v>0</v>
      </c>
      <c r="ER191" s="291">
        <v>0</v>
      </c>
      <c r="ES191" s="286">
        <v>0</v>
      </c>
      <c r="ET191" s="289">
        <v>0</v>
      </c>
      <c r="EU191" s="286">
        <v>66.81</v>
      </c>
      <c r="EV191" s="286">
        <v>0</v>
      </c>
      <c r="EW191" s="286"/>
      <c r="EX191" s="286"/>
      <c r="EY191" s="286">
        <v>1113.6616279455968</v>
      </c>
      <c r="EZ191" s="292">
        <v>0</v>
      </c>
      <c r="FA191" s="278">
        <v>0</v>
      </c>
      <c r="FB191" s="278">
        <v>0</v>
      </c>
      <c r="FC191" s="292">
        <v>1040</v>
      </c>
      <c r="FD191" s="292"/>
      <c r="FE191" s="292"/>
      <c r="FF191" s="292"/>
      <c r="FG191" s="286">
        <v>0</v>
      </c>
      <c r="FH191" s="292">
        <v>0</v>
      </c>
      <c r="FI191" s="286">
        <v>0</v>
      </c>
      <c r="FJ191" s="286"/>
      <c r="FK191" s="276"/>
      <c r="FL191" s="276">
        <v>12807.11</v>
      </c>
      <c r="FM191" s="286"/>
      <c r="FN191" s="286">
        <v>0</v>
      </c>
      <c r="FO191" s="286">
        <v>0</v>
      </c>
      <c r="FP191" s="286"/>
      <c r="FQ191" s="286">
        <v>15315.6</v>
      </c>
      <c r="FR191" s="791">
        <v>1205.17</v>
      </c>
      <c r="FT191" s="791"/>
      <c r="FU191" s="294">
        <v>1205.17</v>
      </c>
      <c r="FV191" s="367"/>
      <c r="FW191" s="367"/>
      <c r="FX191" s="278">
        <v>227.99</v>
      </c>
      <c r="FY191" s="830">
        <v>56.997500000000002</v>
      </c>
      <c r="GB191" s="2015">
        <f t="shared" si="17"/>
        <v>3.3333333335576754E-3</v>
      </c>
      <c r="GC191" s="2015">
        <v>2533.19</v>
      </c>
      <c r="GE191" s="2015">
        <f t="shared" si="18"/>
        <v>2533.19</v>
      </c>
    </row>
    <row r="192" spans="2:187">
      <c r="B192" s="787">
        <v>40</v>
      </c>
      <c r="C192" s="788" t="s">
        <v>603</v>
      </c>
      <c r="D192" s="309" t="s">
        <v>3</v>
      </c>
      <c r="E192" s="310" t="s">
        <v>61</v>
      </c>
      <c r="F192" s="275" t="s">
        <v>62</v>
      </c>
      <c r="G192" s="311">
        <v>27048</v>
      </c>
      <c r="H192" s="275" t="s">
        <v>494</v>
      </c>
      <c r="I192" s="275" t="s">
        <v>454</v>
      </c>
      <c r="J192" s="312" t="s">
        <v>455</v>
      </c>
      <c r="K192" s="313" t="s">
        <v>456</v>
      </c>
      <c r="L192" s="313">
        <v>100001</v>
      </c>
      <c r="M192" s="283" t="s">
        <v>470</v>
      </c>
      <c r="N192" s="299">
        <v>1</v>
      </c>
      <c r="O192" s="275" t="s">
        <v>477</v>
      </c>
      <c r="P192" s="275" t="s">
        <v>478</v>
      </c>
      <c r="Q192" s="300">
        <v>1</v>
      </c>
      <c r="R192" s="275" t="s">
        <v>495</v>
      </c>
      <c r="S192" s="301" t="s">
        <v>478</v>
      </c>
      <c r="T192" s="275" t="s">
        <v>461</v>
      </c>
      <c r="U192" s="275" t="s">
        <v>241</v>
      </c>
      <c r="V192" s="302" t="s">
        <v>553</v>
      </c>
      <c r="W192" s="302"/>
      <c r="X192" s="269" t="s">
        <v>25</v>
      </c>
      <c r="Y192" s="366" t="s">
        <v>63</v>
      </c>
      <c r="Z192" s="283"/>
      <c r="AB192" s="303">
        <v>44677</v>
      </c>
      <c r="AC192" s="367"/>
      <c r="AD192" s="305"/>
      <c r="AE192" s="274" t="s">
        <v>511</v>
      </c>
      <c r="AF192" s="275" t="s">
        <v>566</v>
      </c>
      <c r="AG192" s="276"/>
      <c r="AH192" s="277"/>
      <c r="AI192" s="367"/>
      <c r="AJ192" s="367"/>
      <c r="AK192" s="367"/>
      <c r="AL192" s="367"/>
      <c r="AM192" s="367"/>
      <c r="AN192" s="367"/>
      <c r="AO192" s="368"/>
      <c r="AP192" s="278" t="s">
        <v>594</v>
      </c>
      <c r="AQ192" s="307" t="s">
        <v>466</v>
      </c>
      <c r="AR192" s="308">
        <v>1800</v>
      </c>
      <c r="AS192" s="283">
        <v>30</v>
      </c>
      <c r="AT192" s="284"/>
      <c r="AU192" s="284">
        <v>0</v>
      </c>
      <c r="AV192" s="283"/>
      <c r="AW192" s="283"/>
      <c r="AX192" s="283"/>
      <c r="AY192" s="283"/>
      <c r="AZ192" s="283"/>
      <c r="BA192" s="285"/>
      <c r="BB192" s="284"/>
      <c r="BC192" s="284"/>
      <c r="BD192" s="284"/>
      <c r="BE192" s="284"/>
      <c r="BF192" s="285"/>
      <c r="BG192" s="284"/>
      <c r="BH192" s="284"/>
      <c r="BI192" s="276"/>
      <c r="BJ192" s="284"/>
      <c r="BK192" s="286"/>
      <c r="BL192" s="286"/>
      <c r="BM192" s="276">
        <v>33.5</v>
      </c>
      <c r="BN192" s="286"/>
      <c r="BO192" s="276">
        <v>0</v>
      </c>
      <c r="BP192" s="789">
        <v>240</v>
      </c>
      <c r="BQ192" s="286">
        <v>1800</v>
      </c>
      <c r="BR192" s="286">
        <v>113</v>
      </c>
      <c r="BS192" s="286">
        <v>0</v>
      </c>
      <c r="BT192" s="289">
        <v>0</v>
      </c>
      <c r="BU192" s="286">
        <v>0</v>
      </c>
      <c r="BV192" s="286">
        <v>0</v>
      </c>
      <c r="BW192" s="286">
        <v>0</v>
      </c>
      <c r="BX192" s="286"/>
      <c r="BY192" s="286">
        <v>0</v>
      </c>
      <c r="BZ192" s="286"/>
      <c r="CA192" s="286"/>
      <c r="CB192" s="286">
        <v>0</v>
      </c>
      <c r="CC192" s="286">
        <v>0</v>
      </c>
      <c r="CD192" s="286">
        <v>0</v>
      </c>
      <c r="CE192" s="286"/>
      <c r="CF192" s="286">
        <v>0</v>
      </c>
      <c r="CG192" s="286"/>
      <c r="CH192" s="286"/>
      <c r="CI192" s="286"/>
      <c r="CJ192" s="286"/>
      <c r="CK192" s="286"/>
      <c r="CL192" s="286"/>
      <c r="CM192" s="286"/>
      <c r="CN192" s="286"/>
      <c r="CO192" s="286">
        <v>534.04583333333335</v>
      </c>
      <c r="CP192" s="286"/>
      <c r="CQ192" s="286"/>
      <c r="CR192" s="286"/>
      <c r="CS192" s="286"/>
      <c r="CT192" s="286"/>
      <c r="CU192" s="286"/>
      <c r="CV192" s="286">
        <v>0</v>
      </c>
      <c r="CW192" s="286"/>
      <c r="CX192" s="286"/>
      <c r="CY192" s="286"/>
      <c r="CZ192" s="286"/>
      <c r="DA192" s="286"/>
      <c r="DB192" s="286"/>
      <c r="DC192" s="286"/>
      <c r="DD192" s="286"/>
      <c r="DE192" s="286"/>
      <c r="DF192" s="286"/>
      <c r="DG192" s="286"/>
      <c r="DH192" s="286"/>
      <c r="DI192" s="286"/>
      <c r="DJ192" s="286"/>
      <c r="DK192" s="286"/>
      <c r="DL192" s="286"/>
      <c r="DM192" s="286"/>
      <c r="DN192" s="286"/>
      <c r="DO192" s="286">
        <v>14106.308943917942</v>
      </c>
      <c r="DP192" s="286"/>
      <c r="DQ192" s="286"/>
      <c r="DR192" s="286"/>
      <c r="DS192" s="286"/>
      <c r="DT192" s="286"/>
      <c r="DU192" s="286"/>
      <c r="DV192" s="286"/>
      <c r="DW192" s="286"/>
      <c r="DX192" s="286"/>
      <c r="DY192" s="286"/>
      <c r="DZ192" s="790"/>
      <c r="EA192" s="278"/>
      <c r="EB192" s="286"/>
      <c r="EC192" s="286"/>
      <c r="ED192" s="286"/>
      <c r="EE192" s="286"/>
      <c r="EF192" s="286"/>
      <c r="EG192" s="286"/>
      <c r="EH192" s="286"/>
      <c r="EI192" s="286"/>
      <c r="EJ192" s="286"/>
      <c r="EK192" s="286"/>
      <c r="EL192" s="306">
        <v>2447.0458333333336</v>
      </c>
      <c r="EM192" s="306">
        <v>16553.354777251276</v>
      </c>
      <c r="EN192" s="291">
        <v>244.7</v>
      </c>
      <c r="EO192" s="291">
        <v>0</v>
      </c>
      <c r="EP192" s="291">
        <v>33.520000000000003</v>
      </c>
      <c r="EQ192" s="291">
        <v>0</v>
      </c>
      <c r="ER192" s="291">
        <v>0</v>
      </c>
      <c r="ES192" s="286">
        <v>0</v>
      </c>
      <c r="ET192" s="289">
        <v>42.723666666666666</v>
      </c>
      <c r="EU192" s="286">
        <v>0</v>
      </c>
      <c r="EV192" s="286">
        <v>0</v>
      </c>
      <c r="EW192" s="286"/>
      <c r="EX192" s="286"/>
      <c r="EY192" s="286">
        <v>1128.5047155134355</v>
      </c>
      <c r="EZ192" s="292">
        <v>0</v>
      </c>
      <c r="FA192" s="278">
        <v>0</v>
      </c>
      <c r="FB192" s="278">
        <v>0</v>
      </c>
      <c r="FC192" s="292">
        <v>765.2</v>
      </c>
      <c r="FD192" s="292"/>
      <c r="FE192" s="292"/>
      <c r="FF192" s="292"/>
      <c r="FG192" s="286">
        <v>0</v>
      </c>
      <c r="FH192" s="292">
        <v>0</v>
      </c>
      <c r="FI192" s="286">
        <v>0</v>
      </c>
      <c r="FJ192" s="286"/>
      <c r="FK192" s="276"/>
      <c r="FL192" s="276">
        <v>12977.8</v>
      </c>
      <c r="FM192" s="286"/>
      <c r="FN192" s="286">
        <v>0</v>
      </c>
      <c r="FO192" s="286">
        <v>0</v>
      </c>
      <c r="FP192" s="286"/>
      <c r="FQ192" s="286">
        <v>15192.45</v>
      </c>
      <c r="FR192" s="791">
        <v>1360.9</v>
      </c>
      <c r="FT192" s="791"/>
      <c r="FU192" s="294">
        <v>1360.9</v>
      </c>
      <c r="FV192" s="367"/>
      <c r="FW192" s="367"/>
      <c r="FX192" s="278">
        <v>220.23</v>
      </c>
      <c r="FY192" s="830">
        <v>0</v>
      </c>
      <c r="GB192" s="2015">
        <f t="shared" si="17"/>
        <v>-4.1666666666060337E-3</v>
      </c>
      <c r="GC192" s="2015">
        <v>2447.0500000000002</v>
      </c>
      <c r="GE192" s="2015">
        <f t="shared" si="18"/>
        <v>2447.0500000000002</v>
      </c>
    </row>
    <row r="193" spans="2:187">
      <c r="B193" s="787">
        <v>41</v>
      </c>
      <c r="C193" s="788" t="s">
        <v>603</v>
      </c>
      <c r="D193" s="309" t="s">
        <v>3</v>
      </c>
      <c r="E193" s="310" t="s">
        <v>133</v>
      </c>
      <c r="F193" s="275" t="s">
        <v>134</v>
      </c>
      <c r="G193" s="311">
        <v>36953</v>
      </c>
      <c r="H193" s="275" t="s">
        <v>494</v>
      </c>
      <c r="I193" s="275" t="s">
        <v>454</v>
      </c>
      <c r="J193" s="312" t="s">
        <v>455</v>
      </c>
      <c r="K193" s="313" t="s">
        <v>456</v>
      </c>
      <c r="L193" s="313">
        <v>100001</v>
      </c>
      <c r="M193" s="283" t="s">
        <v>470</v>
      </c>
      <c r="N193" s="299">
        <v>1</v>
      </c>
      <c r="O193" s="275" t="s">
        <v>477</v>
      </c>
      <c r="P193" s="275" t="s">
        <v>478</v>
      </c>
      <c r="Q193" s="300">
        <v>1</v>
      </c>
      <c r="R193" s="275" t="s">
        <v>495</v>
      </c>
      <c r="S193" s="301" t="s">
        <v>478</v>
      </c>
      <c r="T193" s="275" t="s">
        <v>461</v>
      </c>
      <c r="U193" s="275" t="s">
        <v>268</v>
      </c>
      <c r="V193" s="302" t="s">
        <v>553</v>
      </c>
      <c r="W193" s="302"/>
      <c r="X193" s="269" t="s">
        <v>25</v>
      </c>
      <c r="Y193" s="366" t="s">
        <v>135</v>
      </c>
      <c r="Z193" s="283"/>
      <c r="AB193" s="303">
        <v>44799</v>
      </c>
      <c r="AC193" s="367"/>
      <c r="AD193" s="305"/>
      <c r="AE193" s="274" t="s">
        <v>496</v>
      </c>
      <c r="AF193" s="275" t="s">
        <v>567</v>
      </c>
      <c r="AG193" s="276"/>
      <c r="AH193" s="277"/>
      <c r="AI193" s="367"/>
      <c r="AJ193" s="367"/>
      <c r="AK193" s="367"/>
      <c r="AL193" s="367"/>
      <c r="AM193" s="367"/>
      <c r="AN193" s="367"/>
      <c r="AO193" s="368" t="s">
        <v>466</v>
      </c>
      <c r="AP193" s="278" t="s">
        <v>594</v>
      </c>
      <c r="AQ193" s="307" t="s">
        <v>467</v>
      </c>
      <c r="AR193" s="308">
        <v>2200</v>
      </c>
      <c r="AS193" s="283">
        <v>28</v>
      </c>
      <c r="AT193" s="284">
        <v>2</v>
      </c>
      <c r="AU193" s="284">
        <v>0</v>
      </c>
      <c r="AV193" s="283"/>
      <c r="AW193" s="283"/>
      <c r="AX193" s="283"/>
      <c r="AY193" s="283"/>
      <c r="AZ193" s="283"/>
      <c r="BA193" s="285"/>
      <c r="BB193" s="284"/>
      <c r="BC193" s="284"/>
      <c r="BD193" s="284"/>
      <c r="BE193" s="284"/>
      <c r="BF193" s="285"/>
      <c r="BG193" s="284"/>
      <c r="BH193" s="284"/>
      <c r="BI193" s="276"/>
      <c r="BJ193" s="284"/>
      <c r="BK193" s="286"/>
      <c r="BL193" s="286"/>
      <c r="BM193" s="276">
        <v>0</v>
      </c>
      <c r="BN193" s="286"/>
      <c r="BO193" s="276">
        <v>0</v>
      </c>
      <c r="BP193" s="789">
        <v>224</v>
      </c>
      <c r="BQ193" s="286">
        <v>2053.333333333333</v>
      </c>
      <c r="BR193" s="286">
        <v>0</v>
      </c>
      <c r="BS193" s="286">
        <v>146.66666666666666</v>
      </c>
      <c r="BT193" s="289">
        <v>0</v>
      </c>
      <c r="BU193" s="286">
        <v>0</v>
      </c>
      <c r="BV193" s="286">
        <v>0</v>
      </c>
      <c r="BW193" s="286">
        <v>0</v>
      </c>
      <c r="BX193" s="286"/>
      <c r="BY193" s="286">
        <v>9</v>
      </c>
      <c r="BZ193" s="286"/>
      <c r="CA193" s="286"/>
      <c r="CB193" s="286">
        <v>0</v>
      </c>
      <c r="CC193" s="286">
        <v>0</v>
      </c>
      <c r="CD193" s="286">
        <v>0</v>
      </c>
      <c r="CE193" s="286"/>
      <c r="CF193" s="286">
        <v>0</v>
      </c>
      <c r="CG193" s="286"/>
      <c r="CH193" s="286"/>
      <c r="CI193" s="286"/>
      <c r="CJ193" s="286"/>
      <c r="CK193" s="286"/>
      <c r="CL193" s="286"/>
      <c r="CM193" s="286"/>
      <c r="CN193" s="286"/>
      <c r="CO193" s="286">
        <v>0</v>
      </c>
      <c r="CP193" s="286"/>
      <c r="CQ193" s="286"/>
      <c r="CR193" s="286"/>
      <c r="CS193" s="286"/>
      <c r="CT193" s="286"/>
      <c r="CU193" s="286"/>
      <c r="CV193" s="286">
        <v>0</v>
      </c>
      <c r="CW193" s="286"/>
      <c r="CX193" s="286"/>
      <c r="CY193" s="286"/>
      <c r="CZ193" s="286"/>
      <c r="DA193" s="286"/>
      <c r="DB193" s="286"/>
      <c r="DC193" s="286"/>
      <c r="DD193" s="286"/>
      <c r="DE193" s="286"/>
      <c r="DF193" s="286"/>
      <c r="DG193" s="286"/>
      <c r="DH193" s="286"/>
      <c r="DI193" s="286"/>
      <c r="DJ193" s="286"/>
      <c r="DK193" s="286"/>
      <c r="DL193" s="286"/>
      <c r="DM193" s="286"/>
      <c r="DN193" s="286"/>
      <c r="DO193" s="286">
        <v>13228.801510195128</v>
      </c>
      <c r="DP193" s="286"/>
      <c r="DQ193" s="286"/>
      <c r="DR193" s="286"/>
      <c r="DS193" s="286"/>
      <c r="DT193" s="286"/>
      <c r="DU193" s="286"/>
      <c r="DV193" s="286"/>
      <c r="DW193" s="286"/>
      <c r="DX193" s="286"/>
      <c r="DY193" s="286"/>
      <c r="DZ193" s="790"/>
      <c r="EA193" s="278"/>
      <c r="EB193" s="286"/>
      <c r="EC193" s="286"/>
      <c r="ED193" s="286"/>
      <c r="EE193" s="286"/>
      <c r="EF193" s="286"/>
      <c r="EG193" s="286"/>
      <c r="EH193" s="286"/>
      <c r="EI193" s="286"/>
      <c r="EJ193" s="286"/>
      <c r="EK193" s="286"/>
      <c r="EL193" s="306">
        <v>2208.9999999999995</v>
      </c>
      <c r="EM193" s="306">
        <v>15437.801510195128</v>
      </c>
      <c r="EN193" s="291">
        <v>220.9</v>
      </c>
      <c r="EO193" s="291">
        <v>0</v>
      </c>
      <c r="EP193" s="291">
        <v>30.26</v>
      </c>
      <c r="EQ193" s="291">
        <v>0</v>
      </c>
      <c r="ER193" s="291">
        <v>0</v>
      </c>
      <c r="ES193" s="286">
        <v>0</v>
      </c>
      <c r="ET193" s="289">
        <v>0</v>
      </c>
      <c r="EU193" s="286">
        <v>0</v>
      </c>
      <c r="EV193" s="286">
        <v>0</v>
      </c>
      <c r="EW193" s="286"/>
      <c r="EX193" s="286"/>
      <c r="EY193" s="286">
        <v>1058.3041208156103</v>
      </c>
      <c r="EZ193" s="292">
        <v>0</v>
      </c>
      <c r="FA193" s="278">
        <v>0</v>
      </c>
      <c r="FB193" s="278">
        <v>0</v>
      </c>
      <c r="FC193" s="292">
        <v>880</v>
      </c>
      <c r="FD193" s="292"/>
      <c r="FE193" s="292"/>
      <c r="FF193" s="292"/>
      <c r="FG193" s="286">
        <v>0</v>
      </c>
      <c r="FH193" s="292">
        <v>0</v>
      </c>
      <c r="FI193" s="286">
        <v>0</v>
      </c>
      <c r="FJ193" s="286"/>
      <c r="FK193" s="276"/>
      <c r="FL193" s="276">
        <v>12170.5</v>
      </c>
      <c r="FM193" s="286"/>
      <c r="FN193" s="286">
        <v>9</v>
      </c>
      <c r="FO193" s="286">
        <v>4</v>
      </c>
      <c r="FP193" s="286"/>
      <c r="FQ193" s="286">
        <v>14372.96</v>
      </c>
      <c r="FR193" s="791">
        <v>1064.8399999999999</v>
      </c>
      <c r="FT193" s="791"/>
      <c r="FU193" s="294">
        <v>1064.8399999999999</v>
      </c>
      <c r="FV193" s="367"/>
      <c r="FW193" s="367"/>
      <c r="FX193" s="278">
        <v>198.81</v>
      </c>
      <c r="FY193" s="830">
        <v>49.702500000000001</v>
      </c>
      <c r="GB193" s="2015">
        <f t="shared" si="17"/>
        <v>0</v>
      </c>
      <c r="GC193" s="2015">
        <v>2209</v>
      </c>
      <c r="GE193" s="2015">
        <f t="shared" si="18"/>
        <v>2209</v>
      </c>
    </row>
    <row r="194" spans="2:187">
      <c r="B194" s="787">
        <v>42</v>
      </c>
      <c r="C194" s="788" t="s">
        <v>603</v>
      </c>
      <c r="D194" s="309" t="s">
        <v>3</v>
      </c>
      <c r="E194" s="310" t="s">
        <v>126</v>
      </c>
      <c r="F194" s="275" t="s">
        <v>127</v>
      </c>
      <c r="G194" s="311">
        <v>34064</v>
      </c>
      <c r="H194" s="275" t="s">
        <v>469</v>
      </c>
      <c r="I194" s="275" t="s">
        <v>454</v>
      </c>
      <c r="J194" s="312" t="s">
        <v>455</v>
      </c>
      <c r="K194" s="369" t="s">
        <v>456</v>
      </c>
      <c r="L194" s="369">
        <v>100001</v>
      </c>
      <c r="M194" s="283" t="s">
        <v>470</v>
      </c>
      <c r="N194" s="370">
        <v>1</v>
      </c>
      <c r="O194" s="371" t="s">
        <v>471</v>
      </c>
      <c r="P194" s="371" t="s">
        <v>472</v>
      </c>
      <c r="Q194" s="372">
        <v>1</v>
      </c>
      <c r="R194" s="275" t="s">
        <v>473</v>
      </c>
      <c r="S194" s="301" t="s">
        <v>474</v>
      </c>
      <c r="T194" s="275" t="s">
        <v>461</v>
      </c>
      <c r="U194" s="275" t="s">
        <v>266</v>
      </c>
      <c r="V194" s="302" t="s">
        <v>553</v>
      </c>
      <c r="W194" s="302"/>
      <c r="X194" s="363" t="s">
        <v>97</v>
      </c>
      <c r="Y194" s="366" t="s">
        <v>128</v>
      </c>
      <c r="Z194" s="283"/>
      <c r="AB194" s="303">
        <v>44911</v>
      </c>
      <c r="AC194" s="367"/>
      <c r="AD194" s="305"/>
      <c r="AE194" s="274" t="s">
        <v>481</v>
      </c>
      <c r="AF194" s="275" t="s">
        <v>568</v>
      </c>
      <c r="AG194" s="276"/>
      <c r="AH194" s="277"/>
      <c r="AI194" s="367"/>
      <c r="AJ194" s="367"/>
      <c r="AK194" s="367"/>
      <c r="AL194" s="367"/>
      <c r="AM194" s="367"/>
      <c r="AN194" s="367"/>
      <c r="AO194" s="368"/>
      <c r="AP194" s="278" t="s">
        <v>595</v>
      </c>
      <c r="AQ194" s="307" t="s">
        <v>466</v>
      </c>
      <c r="AR194" s="308">
        <v>2200</v>
      </c>
      <c r="AS194" s="283">
        <v>30</v>
      </c>
      <c r="AT194" s="284"/>
      <c r="AU194" s="284">
        <v>0</v>
      </c>
      <c r="AV194" s="283"/>
      <c r="AW194" s="283"/>
      <c r="AX194" s="283"/>
      <c r="AY194" s="283"/>
      <c r="AZ194" s="283"/>
      <c r="BA194" s="285"/>
      <c r="BB194" s="284"/>
      <c r="BC194" s="284"/>
      <c r="BD194" s="284"/>
      <c r="BE194" s="284"/>
      <c r="BF194" s="285"/>
      <c r="BG194" s="284"/>
      <c r="BH194" s="284"/>
      <c r="BI194" s="276"/>
      <c r="BJ194" s="284"/>
      <c r="BK194" s="286"/>
      <c r="BL194" s="286"/>
      <c r="BM194" s="276">
        <v>0</v>
      </c>
      <c r="BN194" s="286"/>
      <c r="BO194" s="276">
        <v>0</v>
      </c>
      <c r="BP194" s="789">
        <v>240</v>
      </c>
      <c r="BQ194" s="286">
        <v>2200</v>
      </c>
      <c r="BR194" s="286">
        <v>113</v>
      </c>
      <c r="BS194" s="286">
        <v>0</v>
      </c>
      <c r="BT194" s="289">
        <v>0</v>
      </c>
      <c r="BU194" s="286">
        <v>0</v>
      </c>
      <c r="BV194" s="286">
        <v>0</v>
      </c>
      <c r="BW194" s="286">
        <v>0</v>
      </c>
      <c r="BX194" s="286"/>
      <c r="BY194" s="286">
        <v>0</v>
      </c>
      <c r="BZ194" s="286"/>
      <c r="CA194" s="286"/>
      <c r="CB194" s="286">
        <v>0</v>
      </c>
      <c r="CC194" s="286">
        <v>0</v>
      </c>
      <c r="CD194" s="286">
        <v>0</v>
      </c>
      <c r="CE194" s="286"/>
      <c r="CF194" s="286">
        <v>0</v>
      </c>
      <c r="CG194" s="286"/>
      <c r="CH194" s="286"/>
      <c r="CI194" s="286"/>
      <c r="CJ194" s="286"/>
      <c r="CK194" s="286"/>
      <c r="CL194" s="286"/>
      <c r="CM194" s="286"/>
      <c r="CN194" s="286"/>
      <c r="CO194" s="286">
        <v>0</v>
      </c>
      <c r="CP194" s="286"/>
      <c r="CQ194" s="286"/>
      <c r="CR194" s="286"/>
      <c r="CS194" s="286"/>
      <c r="CT194" s="286"/>
      <c r="CU194" s="286"/>
      <c r="CV194" s="286">
        <v>0</v>
      </c>
      <c r="CW194" s="286"/>
      <c r="CX194" s="286"/>
      <c r="CY194" s="286"/>
      <c r="CZ194" s="286"/>
      <c r="DA194" s="286"/>
      <c r="DB194" s="286"/>
      <c r="DC194" s="286"/>
      <c r="DD194" s="286"/>
      <c r="DE194" s="286"/>
      <c r="DF194" s="286"/>
      <c r="DG194" s="286"/>
      <c r="DH194" s="286"/>
      <c r="DI194" s="286"/>
      <c r="DJ194" s="286"/>
      <c r="DK194" s="286"/>
      <c r="DL194" s="286"/>
      <c r="DM194" s="286"/>
      <c r="DN194" s="286"/>
      <c r="DO194" s="286">
        <v>13960.889449841261</v>
      </c>
      <c r="DP194" s="286"/>
      <c r="DQ194" s="286"/>
      <c r="DR194" s="286"/>
      <c r="DS194" s="286"/>
      <c r="DT194" s="286"/>
      <c r="DU194" s="286"/>
      <c r="DV194" s="286"/>
      <c r="DW194" s="286"/>
      <c r="DX194" s="286"/>
      <c r="DY194" s="286"/>
      <c r="DZ194" s="790"/>
      <c r="EA194" s="278"/>
      <c r="EB194" s="286"/>
      <c r="EC194" s="286"/>
      <c r="ED194" s="286"/>
      <c r="EE194" s="286"/>
      <c r="EF194" s="286"/>
      <c r="EG194" s="286"/>
      <c r="EH194" s="286"/>
      <c r="EI194" s="286"/>
      <c r="EJ194" s="286"/>
      <c r="EK194" s="286"/>
      <c r="EL194" s="306">
        <v>2313</v>
      </c>
      <c r="EM194" s="306">
        <v>16273.889449841261</v>
      </c>
      <c r="EN194" s="291">
        <v>231.3</v>
      </c>
      <c r="EO194" s="291">
        <v>0</v>
      </c>
      <c r="EP194" s="291">
        <v>31.69</v>
      </c>
      <c r="EQ194" s="291">
        <v>0</v>
      </c>
      <c r="ER194" s="291">
        <v>0</v>
      </c>
      <c r="ES194" s="286">
        <v>0</v>
      </c>
      <c r="ET194" s="289">
        <v>0</v>
      </c>
      <c r="EU194" s="286">
        <v>0</v>
      </c>
      <c r="EV194" s="286">
        <v>0</v>
      </c>
      <c r="EW194" s="286"/>
      <c r="EX194" s="286"/>
      <c r="EY194" s="286">
        <v>1116.8711559873009</v>
      </c>
      <c r="EZ194" s="292">
        <v>0</v>
      </c>
      <c r="FA194" s="278">
        <v>0</v>
      </c>
      <c r="FB194" s="278">
        <v>0</v>
      </c>
      <c r="FC194" s="292">
        <v>925.2</v>
      </c>
      <c r="FD194" s="292"/>
      <c r="FE194" s="292"/>
      <c r="FF194" s="292"/>
      <c r="FG194" s="286">
        <v>0</v>
      </c>
      <c r="FH194" s="292">
        <v>0</v>
      </c>
      <c r="FI194" s="286">
        <v>0</v>
      </c>
      <c r="FJ194" s="286"/>
      <c r="FK194" s="276"/>
      <c r="FL194" s="276">
        <v>12844.02</v>
      </c>
      <c r="FM194" s="286"/>
      <c r="FN194" s="286">
        <v>0</v>
      </c>
      <c r="FO194" s="286">
        <v>0</v>
      </c>
      <c r="FP194" s="286"/>
      <c r="FQ194" s="286">
        <v>15149.08</v>
      </c>
      <c r="FR194" s="791">
        <v>1124.81</v>
      </c>
      <c r="FT194" s="791"/>
      <c r="FU194" s="294">
        <v>1124.81</v>
      </c>
      <c r="FV194" s="367"/>
      <c r="FW194" s="367"/>
      <c r="FX194" s="278">
        <v>208.17</v>
      </c>
      <c r="FY194" s="830">
        <v>0</v>
      </c>
      <c r="GB194" s="2015">
        <f t="shared" si="17"/>
        <v>0</v>
      </c>
      <c r="GC194" s="2015">
        <v>2313</v>
      </c>
      <c r="GE194" s="2015">
        <f t="shared" si="18"/>
        <v>2313</v>
      </c>
    </row>
    <row r="195" spans="2:187">
      <c r="B195" s="787">
        <v>43</v>
      </c>
      <c r="C195" s="788" t="s">
        <v>603</v>
      </c>
      <c r="D195" s="309" t="s">
        <v>3</v>
      </c>
      <c r="E195" s="310" t="s">
        <v>49</v>
      </c>
      <c r="F195" s="275" t="s">
        <v>50</v>
      </c>
      <c r="G195" s="311">
        <v>27128</v>
      </c>
      <c r="H195" s="275" t="s">
        <v>476</v>
      </c>
      <c r="I195" s="275" t="s">
        <v>454</v>
      </c>
      <c r="J195" s="312" t="s">
        <v>455</v>
      </c>
      <c r="K195" s="369" t="s">
        <v>456</v>
      </c>
      <c r="L195" s="369">
        <v>100001</v>
      </c>
      <c r="M195" s="283" t="s">
        <v>470</v>
      </c>
      <c r="N195" s="370">
        <v>1</v>
      </c>
      <c r="O195" s="371" t="s">
        <v>477</v>
      </c>
      <c r="P195" s="371" t="s">
        <v>478</v>
      </c>
      <c r="Q195" s="372">
        <v>1</v>
      </c>
      <c r="R195" s="275" t="s">
        <v>479</v>
      </c>
      <c r="S195" s="301" t="s">
        <v>480</v>
      </c>
      <c r="T195" s="275" t="s">
        <v>461</v>
      </c>
      <c r="U195" s="275" t="s">
        <v>238</v>
      </c>
      <c r="V195" s="302" t="s">
        <v>553</v>
      </c>
      <c r="W195" s="302" t="s">
        <v>463</v>
      </c>
      <c r="X195" s="363" t="s">
        <v>25</v>
      </c>
      <c r="Y195" s="366" t="s">
        <v>51</v>
      </c>
      <c r="Z195" s="283"/>
      <c r="AB195" s="303">
        <v>44911</v>
      </c>
      <c r="AC195" s="367"/>
      <c r="AD195" s="305"/>
      <c r="AE195" s="274" t="s">
        <v>492</v>
      </c>
      <c r="AF195" s="275" t="s">
        <v>569</v>
      </c>
      <c r="AG195" s="276"/>
      <c r="AH195" s="277"/>
      <c r="AI195" s="367"/>
      <c r="AJ195" s="367"/>
      <c r="AK195" s="367"/>
      <c r="AL195" s="367"/>
      <c r="AM195" s="367"/>
      <c r="AN195" s="367"/>
      <c r="AO195" s="368" t="s">
        <v>466</v>
      </c>
      <c r="AP195" s="278" t="s">
        <v>595</v>
      </c>
      <c r="AQ195" s="307" t="s">
        <v>467</v>
      </c>
      <c r="AR195" s="308">
        <v>6500</v>
      </c>
      <c r="AS195" s="283">
        <v>30</v>
      </c>
      <c r="AT195" s="284"/>
      <c r="AU195" s="284">
        <v>0</v>
      </c>
      <c r="AV195" s="283"/>
      <c r="AW195" s="283"/>
      <c r="AX195" s="283"/>
      <c r="AY195" s="283"/>
      <c r="AZ195" s="283"/>
      <c r="BA195" s="285"/>
      <c r="BB195" s="284"/>
      <c r="BC195" s="284"/>
      <c r="BD195" s="284"/>
      <c r="BE195" s="284"/>
      <c r="BF195" s="285"/>
      <c r="BG195" s="284"/>
      <c r="BH195" s="284"/>
      <c r="BI195" s="276"/>
      <c r="BJ195" s="284"/>
      <c r="BK195" s="286"/>
      <c r="BL195" s="286"/>
      <c r="BM195" s="276">
        <v>0</v>
      </c>
      <c r="BN195" s="286"/>
      <c r="BO195" s="276">
        <v>0</v>
      </c>
      <c r="BP195" s="789">
        <v>240</v>
      </c>
      <c r="BQ195" s="286">
        <v>6500</v>
      </c>
      <c r="BR195" s="286">
        <v>0</v>
      </c>
      <c r="BS195" s="286">
        <v>0</v>
      </c>
      <c r="BT195" s="289">
        <v>0</v>
      </c>
      <c r="BU195" s="286">
        <v>0</v>
      </c>
      <c r="BV195" s="286">
        <v>0</v>
      </c>
      <c r="BW195" s="286">
        <v>0</v>
      </c>
      <c r="BX195" s="286"/>
      <c r="BY195" s="286">
        <v>0</v>
      </c>
      <c r="BZ195" s="286"/>
      <c r="CA195" s="286"/>
      <c r="CB195" s="286">
        <v>0</v>
      </c>
      <c r="CC195" s="286">
        <v>0</v>
      </c>
      <c r="CD195" s="286">
        <v>0</v>
      </c>
      <c r="CE195" s="286"/>
      <c r="CF195" s="286">
        <v>0</v>
      </c>
      <c r="CG195" s="286"/>
      <c r="CH195" s="286"/>
      <c r="CI195" s="286"/>
      <c r="CJ195" s="286"/>
      <c r="CK195" s="286"/>
      <c r="CL195" s="286"/>
      <c r="CM195" s="286"/>
      <c r="CN195" s="286"/>
      <c r="CO195" s="286">
        <v>0</v>
      </c>
      <c r="CP195" s="286"/>
      <c r="CQ195" s="286"/>
      <c r="CR195" s="286"/>
      <c r="CS195" s="286"/>
      <c r="CT195" s="286"/>
      <c r="CU195" s="286"/>
      <c r="CV195" s="286">
        <v>0</v>
      </c>
      <c r="CW195" s="286"/>
      <c r="CX195" s="286"/>
      <c r="CY195" s="286"/>
      <c r="CZ195" s="286"/>
      <c r="DA195" s="286"/>
      <c r="DB195" s="286"/>
      <c r="DC195" s="286"/>
      <c r="DD195" s="286"/>
      <c r="DE195" s="286"/>
      <c r="DF195" s="286"/>
      <c r="DG195" s="286"/>
      <c r="DH195" s="286"/>
      <c r="DI195" s="286"/>
      <c r="DJ195" s="286"/>
      <c r="DK195" s="286"/>
      <c r="DL195" s="286"/>
      <c r="DM195" s="286"/>
      <c r="DN195" s="286"/>
      <c r="DO195" s="286">
        <v>18724.671376877272</v>
      </c>
      <c r="DP195" s="286"/>
      <c r="DQ195" s="286"/>
      <c r="DR195" s="286"/>
      <c r="DS195" s="286"/>
      <c r="DT195" s="286"/>
      <c r="DU195" s="286"/>
      <c r="DV195" s="286"/>
      <c r="DW195" s="286"/>
      <c r="DX195" s="286"/>
      <c r="DY195" s="286"/>
      <c r="DZ195" s="790"/>
      <c r="EA195" s="278"/>
      <c r="EB195" s="286"/>
      <c r="EC195" s="286"/>
      <c r="ED195" s="286"/>
      <c r="EE195" s="286"/>
      <c r="EF195" s="286"/>
      <c r="EG195" s="286"/>
      <c r="EH195" s="286"/>
      <c r="EI195" s="286"/>
      <c r="EJ195" s="286"/>
      <c r="EK195" s="286"/>
      <c r="EL195" s="306">
        <v>6500</v>
      </c>
      <c r="EM195" s="306">
        <v>25224.671376877272</v>
      </c>
      <c r="EN195" s="291">
        <v>650</v>
      </c>
      <c r="EO195" s="291">
        <v>109.85</v>
      </c>
      <c r="EP195" s="291">
        <v>89.05</v>
      </c>
      <c r="EQ195" s="291">
        <v>0</v>
      </c>
      <c r="ER195" s="291">
        <v>0</v>
      </c>
      <c r="ES195" s="286">
        <v>0</v>
      </c>
      <c r="ET195" s="289">
        <v>501.24</v>
      </c>
      <c r="EU195" s="286">
        <v>0</v>
      </c>
      <c r="EV195" s="286">
        <v>0</v>
      </c>
      <c r="EW195" s="286"/>
      <c r="EX195" s="286"/>
      <c r="EY195" s="286">
        <v>2621.4539927628184</v>
      </c>
      <c r="EZ195" s="292">
        <v>0</v>
      </c>
      <c r="FA195" s="278">
        <v>174.74</v>
      </c>
      <c r="FB195" s="278">
        <v>0</v>
      </c>
      <c r="FC195" s="292">
        <v>2600</v>
      </c>
      <c r="FD195" s="292"/>
      <c r="FE195" s="292"/>
      <c r="FF195" s="292"/>
      <c r="FG195" s="286">
        <v>0</v>
      </c>
      <c r="FH195" s="292">
        <v>0</v>
      </c>
      <c r="FI195" s="286">
        <v>0</v>
      </c>
      <c r="FJ195" s="286"/>
      <c r="FK195" s="276"/>
      <c r="FL195" s="276">
        <v>16103.22</v>
      </c>
      <c r="FM195" s="286"/>
      <c r="FN195" s="286">
        <v>0</v>
      </c>
      <c r="FO195" s="286">
        <v>0</v>
      </c>
      <c r="FP195" s="286"/>
      <c r="FQ195" s="286">
        <v>22849.55</v>
      </c>
      <c r="FR195" s="791">
        <v>2375.12</v>
      </c>
      <c r="FT195" s="791"/>
      <c r="FU195" s="294">
        <v>2375.12</v>
      </c>
      <c r="FV195" s="367"/>
      <c r="FW195" s="367"/>
      <c r="FX195" s="278">
        <v>585</v>
      </c>
      <c r="FY195" s="830">
        <v>146.25</v>
      </c>
      <c r="GB195" s="2015">
        <f t="shared" si="17"/>
        <v>0</v>
      </c>
      <c r="GC195" s="2015">
        <v>6500</v>
      </c>
      <c r="GE195" s="2015">
        <f t="shared" si="18"/>
        <v>6500</v>
      </c>
    </row>
    <row r="196" spans="2:187">
      <c r="B196" s="787">
        <v>44</v>
      </c>
      <c r="C196" s="788" t="s">
        <v>603</v>
      </c>
      <c r="D196" s="309" t="s">
        <v>3</v>
      </c>
      <c r="E196" s="310" t="s">
        <v>90</v>
      </c>
      <c r="F196" s="275" t="s">
        <v>570</v>
      </c>
      <c r="G196" s="311">
        <v>30884</v>
      </c>
      <c r="H196" s="275" t="s">
        <v>494</v>
      </c>
      <c r="I196" s="275" t="s">
        <v>456</v>
      </c>
      <c r="J196" s="312" t="s">
        <v>455</v>
      </c>
      <c r="K196" s="369" t="s">
        <v>456</v>
      </c>
      <c r="L196" s="313">
        <v>100001</v>
      </c>
      <c r="M196" s="283" t="s">
        <v>470</v>
      </c>
      <c r="N196" s="299">
        <v>1</v>
      </c>
      <c r="O196" s="275" t="s">
        <v>477</v>
      </c>
      <c r="P196" s="275" t="s">
        <v>478</v>
      </c>
      <c r="Q196" s="300">
        <v>1</v>
      </c>
      <c r="R196" s="275" t="s">
        <v>495</v>
      </c>
      <c r="S196" s="301" t="s">
        <v>478</v>
      </c>
      <c r="T196" s="275" t="s">
        <v>545</v>
      </c>
      <c r="U196" s="275" t="s">
        <v>250</v>
      </c>
      <c r="V196" s="302" t="s">
        <v>462</v>
      </c>
      <c r="W196" s="302"/>
      <c r="X196" s="363" t="s">
        <v>25</v>
      </c>
      <c r="Y196" s="366" t="s">
        <v>88</v>
      </c>
      <c r="Z196" s="283"/>
      <c r="AB196" s="303">
        <v>44935</v>
      </c>
      <c r="AC196" s="367"/>
      <c r="AD196" s="305"/>
      <c r="AE196" s="274" t="s">
        <v>533</v>
      </c>
      <c r="AF196" s="275" t="s">
        <v>571</v>
      </c>
      <c r="AG196" s="276"/>
      <c r="AH196" s="277"/>
      <c r="AI196" s="367"/>
      <c r="AJ196" s="367"/>
      <c r="AK196" s="367"/>
      <c r="AL196" s="367"/>
      <c r="AM196" s="367"/>
      <c r="AN196" s="367"/>
      <c r="AO196" s="368"/>
      <c r="AP196" s="278" t="s">
        <v>595</v>
      </c>
      <c r="AQ196" s="307" t="s">
        <v>466</v>
      </c>
      <c r="AR196" s="308">
        <v>1800</v>
      </c>
      <c r="AS196" s="283">
        <v>30</v>
      </c>
      <c r="AT196" s="284"/>
      <c r="AU196" s="284">
        <v>0</v>
      </c>
      <c r="AV196" s="283"/>
      <c r="AW196" s="283"/>
      <c r="AX196" s="283"/>
      <c r="AY196" s="283"/>
      <c r="AZ196" s="283"/>
      <c r="BA196" s="285"/>
      <c r="BB196" s="284"/>
      <c r="BC196" s="284"/>
      <c r="BD196" s="284"/>
      <c r="BE196" s="284"/>
      <c r="BF196" s="285"/>
      <c r="BG196" s="284"/>
      <c r="BH196" s="284"/>
      <c r="BI196" s="276"/>
      <c r="BJ196" s="284"/>
      <c r="BK196" s="286"/>
      <c r="BL196" s="286"/>
      <c r="BM196" s="276">
        <v>0</v>
      </c>
      <c r="BN196" s="286"/>
      <c r="BO196" s="276">
        <v>0</v>
      </c>
      <c r="BP196" s="789">
        <v>240</v>
      </c>
      <c r="BQ196" s="286">
        <v>1800</v>
      </c>
      <c r="BR196" s="286">
        <v>113</v>
      </c>
      <c r="BS196" s="286">
        <v>0</v>
      </c>
      <c r="BT196" s="289">
        <v>0</v>
      </c>
      <c r="BU196" s="286">
        <v>0</v>
      </c>
      <c r="BV196" s="286">
        <v>0</v>
      </c>
      <c r="BW196" s="286">
        <v>0</v>
      </c>
      <c r="BX196" s="286"/>
      <c r="BY196" s="286">
        <v>0</v>
      </c>
      <c r="BZ196" s="286"/>
      <c r="CA196" s="286"/>
      <c r="CB196" s="286">
        <v>0</v>
      </c>
      <c r="CC196" s="286">
        <v>0</v>
      </c>
      <c r="CD196" s="286">
        <v>0</v>
      </c>
      <c r="CE196" s="286"/>
      <c r="CF196" s="286">
        <v>0</v>
      </c>
      <c r="CG196" s="286"/>
      <c r="CH196" s="286"/>
      <c r="CI196" s="286"/>
      <c r="CJ196" s="286"/>
      <c r="CK196" s="286"/>
      <c r="CL196" s="286"/>
      <c r="CM196" s="286"/>
      <c r="CN196" s="286"/>
      <c r="CO196" s="286">
        <v>0</v>
      </c>
      <c r="CP196" s="286"/>
      <c r="CQ196" s="286"/>
      <c r="CR196" s="286"/>
      <c r="CS196" s="286"/>
      <c r="CT196" s="286"/>
      <c r="CU196" s="286"/>
      <c r="CV196" s="286">
        <v>0</v>
      </c>
      <c r="CW196" s="286"/>
      <c r="CX196" s="286"/>
      <c r="CY196" s="286"/>
      <c r="CZ196" s="286"/>
      <c r="DA196" s="286"/>
      <c r="DB196" s="286"/>
      <c r="DC196" s="286"/>
      <c r="DD196" s="286"/>
      <c r="DE196" s="286"/>
      <c r="DF196" s="286"/>
      <c r="DG196" s="286"/>
      <c r="DH196" s="286"/>
      <c r="DI196" s="286"/>
      <c r="DJ196" s="286"/>
      <c r="DK196" s="286"/>
      <c r="DL196" s="286"/>
      <c r="DM196" s="286"/>
      <c r="DN196" s="286"/>
      <c r="DO196" s="286">
        <v>11886.722323347805</v>
      </c>
      <c r="DP196" s="286"/>
      <c r="DQ196" s="286"/>
      <c r="DR196" s="286"/>
      <c r="DS196" s="286"/>
      <c r="DT196" s="286"/>
      <c r="DU196" s="286"/>
      <c r="DV196" s="286"/>
      <c r="DW196" s="286"/>
      <c r="DX196" s="286"/>
      <c r="DY196" s="286"/>
      <c r="DZ196" s="790"/>
      <c r="EA196" s="278"/>
      <c r="EB196" s="286"/>
      <c r="EC196" s="286"/>
      <c r="ED196" s="286"/>
      <c r="EE196" s="286"/>
      <c r="EF196" s="286"/>
      <c r="EG196" s="286"/>
      <c r="EH196" s="286"/>
      <c r="EI196" s="286"/>
      <c r="EJ196" s="286"/>
      <c r="EK196" s="286"/>
      <c r="EL196" s="306">
        <v>1913</v>
      </c>
      <c r="EM196" s="306">
        <v>13799.722323347805</v>
      </c>
      <c r="EN196" s="291">
        <v>191.3</v>
      </c>
      <c r="EO196" s="291">
        <v>0</v>
      </c>
      <c r="EP196" s="291">
        <v>26.21</v>
      </c>
      <c r="EQ196" s="291">
        <v>0</v>
      </c>
      <c r="ER196" s="291">
        <v>0</v>
      </c>
      <c r="ES196" s="286">
        <v>0</v>
      </c>
      <c r="ET196" s="289">
        <v>0</v>
      </c>
      <c r="EU196" s="286">
        <v>0</v>
      </c>
      <c r="EV196" s="286">
        <v>0</v>
      </c>
      <c r="EW196" s="286"/>
      <c r="EX196" s="286"/>
      <c r="EY196" s="286">
        <v>950.93778586782446</v>
      </c>
      <c r="EZ196" s="292">
        <v>0</v>
      </c>
      <c r="FA196" s="278">
        <v>0</v>
      </c>
      <c r="FB196" s="278">
        <v>0</v>
      </c>
      <c r="FC196" s="292">
        <v>765.2</v>
      </c>
      <c r="FD196" s="292"/>
      <c r="FE196" s="292"/>
      <c r="FF196" s="292"/>
      <c r="FG196" s="286">
        <v>0</v>
      </c>
      <c r="FH196" s="292">
        <v>0</v>
      </c>
      <c r="FI196" s="286">
        <v>0</v>
      </c>
      <c r="FJ196" s="286"/>
      <c r="FK196" s="276"/>
      <c r="FL196" s="276">
        <v>10935.78</v>
      </c>
      <c r="FM196" s="286"/>
      <c r="FN196" s="286">
        <v>0</v>
      </c>
      <c r="FO196" s="286">
        <v>0</v>
      </c>
      <c r="FP196" s="286"/>
      <c r="FQ196" s="286">
        <v>12869.43</v>
      </c>
      <c r="FR196" s="791">
        <v>930.29</v>
      </c>
      <c r="FT196" s="791"/>
      <c r="FU196" s="294">
        <v>930.29</v>
      </c>
      <c r="FV196" s="367"/>
      <c r="FW196" s="367"/>
      <c r="FX196" s="278">
        <v>172.17</v>
      </c>
      <c r="FY196" s="830">
        <v>0</v>
      </c>
      <c r="GB196" s="2015">
        <f t="shared" si="17"/>
        <v>0</v>
      </c>
      <c r="GC196" s="2015">
        <v>1913</v>
      </c>
      <c r="GE196" s="2015">
        <f t="shared" si="18"/>
        <v>1913</v>
      </c>
    </row>
    <row r="197" spans="2:187">
      <c r="B197" s="787">
        <v>45</v>
      </c>
      <c r="C197" s="788" t="s">
        <v>603</v>
      </c>
      <c r="D197" s="309" t="s">
        <v>3</v>
      </c>
      <c r="E197" s="310" t="s">
        <v>73</v>
      </c>
      <c r="F197" s="275" t="s">
        <v>74</v>
      </c>
      <c r="G197" s="311">
        <v>30405</v>
      </c>
      <c r="H197" s="275" t="s">
        <v>572</v>
      </c>
      <c r="I197" s="275" t="s">
        <v>456</v>
      </c>
      <c r="J197" s="312" t="s">
        <v>455</v>
      </c>
      <c r="K197" s="369" t="s">
        <v>456</v>
      </c>
      <c r="L197" s="313">
        <v>100001</v>
      </c>
      <c r="M197" s="283" t="s">
        <v>470</v>
      </c>
      <c r="N197" s="299">
        <v>1</v>
      </c>
      <c r="O197" s="275" t="s">
        <v>477</v>
      </c>
      <c r="P197" s="275" t="s">
        <v>478</v>
      </c>
      <c r="Q197" s="300">
        <v>1</v>
      </c>
      <c r="R197" s="275" t="s">
        <v>495</v>
      </c>
      <c r="S197" s="301" t="s">
        <v>478</v>
      </c>
      <c r="T197" s="275" t="s">
        <v>461</v>
      </c>
      <c r="U197" s="275" t="s">
        <v>245</v>
      </c>
      <c r="V197" s="302" t="s">
        <v>553</v>
      </c>
      <c r="W197" s="302" t="s">
        <v>463</v>
      </c>
      <c r="X197" s="363" t="s">
        <v>25</v>
      </c>
      <c r="Y197" s="366" t="s">
        <v>178</v>
      </c>
      <c r="Z197" s="283"/>
      <c r="AB197" s="303">
        <v>44986</v>
      </c>
      <c r="AC197" s="367"/>
      <c r="AD197" s="305"/>
      <c r="AE197" s="274" t="s">
        <v>464</v>
      </c>
      <c r="AF197" s="275" t="s">
        <v>573</v>
      </c>
      <c r="AG197" s="276"/>
      <c r="AH197" s="277"/>
      <c r="AI197" s="367"/>
      <c r="AJ197" s="367"/>
      <c r="AK197" s="367"/>
      <c r="AL197" s="367"/>
      <c r="AM197" s="367"/>
      <c r="AN197" s="367"/>
      <c r="AO197" s="368" t="s">
        <v>466</v>
      </c>
      <c r="AP197" s="278" t="s">
        <v>595</v>
      </c>
      <c r="AQ197" s="307" t="s">
        <v>467</v>
      </c>
      <c r="AR197" s="308">
        <v>6000</v>
      </c>
      <c r="AS197" s="283">
        <v>30</v>
      </c>
      <c r="AT197" s="284"/>
      <c r="AU197" s="284">
        <v>0</v>
      </c>
      <c r="AV197" s="283"/>
      <c r="AW197" s="283"/>
      <c r="AX197" s="283"/>
      <c r="AY197" s="283"/>
      <c r="AZ197" s="283"/>
      <c r="BA197" s="285"/>
      <c r="BB197" s="284"/>
      <c r="BC197" s="284"/>
      <c r="BD197" s="284"/>
      <c r="BE197" s="284"/>
      <c r="BF197" s="285"/>
      <c r="BG197" s="284"/>
      <c r="BH197" s="284"/>
      <c r="BI197" s="276"/>
      <c r="BJ197" s="284"/>
      <c r="BK197" s="286"/>
      <c r="BL197" s="286"/>
      <c r="BM197" s="276">
        <v>0</v>
      </c>
      <c r="BN197" s="286"/>
      <c r="BO197" s="276">
        <v>0</v>
      </c>
      <c r="BP197" s="789">
        <v>240</v>
      </c>
      <c r="BQ197" s="286">
        <v>6000</v>
      </c>
      <c r="BR197" s="286">
        <v>0</v>
      </c>
      <c r="BS197" s="286">
        <v>0</v>
      </c>
      <c r="BT197" s="289">
        <v>0</v>
      </c>
      <c r="BU197" s="286">
        <v>0</v>
      </c>
      <c r="BV197" s="286">
        <v>0</v>
      </c>
      <c r="BW197" s="286">
        <v>0</v>
      </c>
      <c r="BX197" s="286"/>
      <c r="BY197" s="286">
        <v>0</v>
      </c>
      <c r="BZ197" s="286"/>
      <c r="CA197" s="286">
        <v>0</v>
      </c>
      <c r="CB197" s="286">
        <v>0</v>
      </c>
      <c r="CC197" s="286">
        <v>0</v>
      </c>
      <c r="CD197" s="286">
        <v>0</v>
      </c>
      <c r="CE197" s="286"/>
      <c r="CF197" s="286">
        <v>0</v>
      </c>
      <c r="CG197" s="286"/>
      <c r="CH197" s="286"/>
      <c r="CI197" s="286"/>
      <c r="CJ197" s="286"/>
      <c r="CK197" s="286"/>
      <c r="CL197" s="286"/>
      <c r="CM197" s="286"/>
      <c r="CN197" s="286"/>
      <c r="CO197" s="286">
        <v>0</v>
      </c>
      <c r="CP197" s="286"/>
      <c r="CQ197" s="286"/>
      <c r="CR197" s="286"/>
      <c r="CS197" s="286"/>
      <c r="CT197" s="286"/>
      <c r="CU197" s="286"/>
      <c r="CV197" s="286">
        <v>0</v>
      </c>
      <c r="CW197" s="286"/>
      <c r="CX197" s="286"/>
      <c r="CY197" s="286"/>
      <c r="CZ197" s="286"/>
      <c r="DA197" s="286"/>
      <c r="DB197" s="286"/>
      <c r="DC197" s="286"/>
      <c r="DD197" s="286"/>
      <c r="DE197" s="286"/>
      <c r="DF197" s="286"/>
      <c r="DG197" s="286"/>
      <c r="DH197" s="286"/>
      <c r="DI197" s="286"/>
      <c r="DJ197" s="286"/>
      <c r="DK197" s="286"/>
      <c r="DL197" s="286"/>
      <c r="DM197" s="286"/>
      <c r="DN197" s="286"/>
      <c r="DO197" s="286">
        <v>15273.521678008503</v>
      </c>
      <c r="DP197" s="286"/>
      <c r="DQ197" s="286"/>
      <c r="DR197" s="286"/>
      <c r="DS197" s="286"/>
      <c r="DT197" s="286"/>
      <c r="DU197" s="286"/>
      <c r="DV197" s="286"/>
      <c r="DW197" s="286"/>
      <c r="DX197" s="286"/>
      <c r="DY197" s="286"/>
      <c r="DZ197" s="790"/>
      <c r="EA197" s="278"/>
      <c r="EB197" s="286"/>
      <c r="EC197" s="286"/>
      <c r="ED197" s="286"/>
      <c r="EE197" s="286"/>
      <c r="EF197" s="286"/>
      <c r="EG197" s="286"/>
      <c r="EH197" s="286"/>
      <c r="EI197" s="286"/>
      <c r="EJ197" s="286"/>
      <c r="EK197" s="286"/>
      <c r="EL197" s="306">
        <v>6000</v>
      </c>
      <c r="EM197" s="306">
        <v>21273.521678008503</v>
      </c>
      <c r="EN197" s="291">
        <v>600</v>
      </c>
      <c r="EO197" s="291">
        <v>93</v>
      </c>
      <c r="EP197" s="291">
        <v>82.2</v>
      </c>
      <c r="EQ197" s="291">
        <v>0</v>
      </c>
      <c r="ER197" s="291">
        <v>0</v>
      </c>
      <c r="ES197" s="286">
        <v>0</v>
      </c>
      <c r="ET197" s="289">
        <v>418.78</v>
      </c>
      <c r="EU197" s="286">
        <v>0</v>
      </c>
      <c r="EV197" s="286">
        <v>0</v>
      </c>
      <c r="EW197" s="286"/>
      <c r="EX197" s="286"/>
      <c r="EY197" s="286">
        <v>2138.2930349211906</v>
      </c>
      <c r="EZ197" s="292">
        <v>0</v>
      </c>
      <c r="FA197" s="278">
        <v>0</v>
      </c>
      <c r="FB197" s="278">
        <v>0</v>
      </c>
      <c r="FC197" s="292">
        <v>2400</v>
      </c>
      <c r="FD197" s="292"/>
      <c r="FE197" s="292"/>
      <c r="FF197" s="292"/>
      <c r="FG197" s="286">
        <v>0</v>
      </c>
      <c r="FH197" s="292">
        <v>0</v>
      </c>
      <c r="FI197" s="286">
        <v>0</v>
      </c>
      <c r="FJ197" s="286"/>
      <c r="FK197" s="276"/>
      <c r="FL197" s="276">
        <v>13135.23</v>
      </c>
      <c r="FM197" s="286"/>
      <c r="FN197" s="286">
        <v>0</v>
      </c>
      <c r="FO197" s="286">
        <v>0</v>
      </c>
      <c r="FP197" s="286"/>
      <c r="FQ197" s="286">
        <v>18867.5</v>
      </c>
      <c r="FR197" s="791">
        <v>2406.02</v>
      </c>
      <c r="FT197" s="791"/>
      <c r="FU197" s="294">
        <v>2406.02</v>
      </c>
      <c r="FV197" s="367"/>
      <c r="FW197" s="367"/>
      <c r="FX197" s="278">
        <v>540</v>
      </c>
      <c r="FY197" s="830">
        <v>135</v>
      </c>
      <c r="GB197" s="2015">
        <f t="shared" si="17"/>
        <v>0</v>
      </c>
      <c r="GC197" s="2015">
        <v>6000</v>
      </c>
      <c r="GE197" s="2015">
        <f t="shared" si="18"/>
        <v>6000</v>
      </c>
    </row>
    <row r="198" spans="2:187">
      <c r="B198" s="787">
        <v>46</v>
      </c>
      <c r="C198" s="788" t="s">
        <v>603</v>
      </c>
      <c r="D198" s="309" t="s">
        <v>3</v>
      </c>
      <c r="E198" s="310" t="s">
        <v>174</v>
      </c>
      <c r="F198" s="373" t="s">
        <v>175</v>
      </c>
      <c r="G198" s="374">
        <v>35323</v>
      </c>
      <c r="H198" s="373" t="s">
        <v>484</v>
      </c>
      <c r="I198" s="373" t="s">
        <v>454</v>
      </c>
      <c r="J198" s="375" t="s">
        <v>455</v>
      </c>
      <c r="K198" s="376" t="s">
        <v>456</v>
      </c>
      <c r="L198" s="377">
        <v>100001</v>
      </c>
      <c r="M198" s="378" t="s">
        <v>457</v>
      </c>
      <c r="N198" s="379">
        <v>1</v>
      </c>
      <c r="O198" s="373" t="s">
        <v>458</v>
      </c>
      <c r="P198" s="373" t="s">
        <v>459</v>
      </c>
      <c r="Q198" s="380">
        <v>0</v>
      </c>
      <c r="R198" s="373" t="s">
        <v>485</v>
      </c>
      <c r="S198" s="381" t="s">
        <v>486</v>
      </c>
      <c r="T198" s="373" t="s">
        <v>461</v>
      </c>
      <c r="U198" s="373" t="s">
        <v>279</v>
      </c>
      <c r="V198" s="383" t="s">
        <v>553</v>
      </c>
      <c r="W198" s="383"/>
      <c r="X198" s="384" t="s">
        <v>25</v>
      </c>
      <c r="Y198" s="122" t="s">
        <v>185</v>
      </c>
      <c r="Z198" s="283"/>
      <c r="AB198" s="386">
        <v>45125</v>
      </c>
      <c r="AC198" s="387"/>
      <c r="AD198" s="388"/>
      <c r="AE198" s="389" t="s">
        <v>481</v>
      </c>
      <c r="AF198" s="275" t="s">
        <v>574</v>
      </c>
      <c r="AG198" s="390"/>
      <c r="AH198" s="391"/>
      <c r="AI198" s="387"/>
      <c r="AJ198" s="387"/>
      <c r="AK198" s="387"/>
      <c r="AL198" s="387"/>
      <c r="AM198" s="387"/>
      <c r="AN198" s="387"/>
      <c r="AO198" s="392"/>
      <c r="AP198" s="289" t="s">
        <v>594</v>
      </c>
      <c r="AQ198" s="393" t="s">
        <v>467</v>
      </c>
      <c r="AR198" s="394">
        <v>2000</v>
      </c>
      <c r="AS198" s="283">
        <v>30</v>
      </c>
      <c r="AT198" s="284"/>
      <c r="AU198" s="284">
        <v>0</v>
      </c>
      <c r="AV198" s="378"/>
      <c r="AW198" s="378"/>
      <c r="AX198" s="378"/>
      <c r="AY198" s="378"/>
      <c r="AZ198" s="283"/>
      <c r="BA198" s="395"/>
      <c r="BB198" s="396"/>
      <c r="BC198" s="396"/>
      <c r="BD198" s="396"/>
      <c r="BE198" s="396"/>
      <c r="BF198" s="395"/>
      <c r="BG198" s="284"/>
      <c r="BH198" s="284"/>
      <c r="BI198" s="276"/>
      <c r="BJ198" s="284"/>
      <c r="BK198" s="286"/>
      <c r="BL198" s="286"/>
      <c r="BM198" s="276">
        <v>0</v>
      </c>
      <c r="BN198" s="286"/>
      <c r="BO198" s="276">
        <v>0</v>
      </c>
      <c r="BP198" s="794">
        <v>240</v>
      </c>
      <c r="BQ198" s="286">
        <v>2000.0000000000002</v>
      </c>
      <c r="BR198" s="286">
        <v>0</v>
      </c>
      <c r="BS198" s="286">
        <v>0</v>
      </c>
      <c r="BT198" s="289">
        <v>0</v>
      </c>
      <c r="BU198" s="286">
        <v>0</v>
      </c>
      <c r="BV198" s="398">
        <v>0</v>
      </c>
      <c r="BW198" s="398">
        <v>0</v>
      </c>
      <c r="BX198" s="398"/>
      <c r="BY198" s="286">
        <v>0</v>
      </c>
      <c r="BZ198" s="398"/>
      <c r="CA198" s="398"/>
      <c r="CB198" s="286">
        <v>0</v>
      </c>
      <c r="CC198" s="286">
        <v>0</v>
      </c>
      <c r="CD198" s="286">
        <v>0</v>
      </c>
      <c r="CE198" s="286"/>
      <c r="CF198" s="286">
        <v>0</v>
      </c>
      <c r="CG198" s="398"/>
      <c r="CH198" s="286"/>
      <c r="CI198" s="286"/>
      <c r="CJ198" s="286"/>
      <c r="CK198" s="286"/>
      <c r="CL198" s="286"/>
      <c r="CM198" s="286"/>
      <c r="CN198" s="398"/>
      <c r="CO198" s="286">
        <v>0</v>
      </c>
      <c r="CP198" s="286"/>
      <c r="CQ198" s="286"/>
      <c r="CR198" s="398"/>
      <c r="CS198" s="398"/>
      <c r="CT198" s="398"/>
      <c r="CU198" s="286"/>
      <c r="CV198" s="286">
        <v>0</v>
      </c>
      <c r="CW198" s="398"/>
      <c r="CX198" s="398"/>
      <c r="CY198" s="398"/>
      <c r="CZ198" s="398"/>
      <c r="DA198" s="398"/>
      <c r="DB198" s="398"/>
      <c r="DC198" s="398"/>
      <c r="DD198" s="398"/>
      <c r="DE198" s="398"/>
      <c r="DF198" s="398"/>
      <c r="DG198" s="398"/>
      <c r="DH198" s="286"/>
      <c r="DI198" s="398"/>
      <c r="DJ198" s="398"/>
      <c r="DK198" s="286"/>
      <c r="DL198" s="286"/>
      <c r="DM198" s="398"/>
      <c r="DN198" s="398"/>
      <c r="DO198" s="398">
        <v>13371.127158923779</v>
      </c>
      <c r="DP198" s="398"/>
      <c r="DQ198" s="398"/>
      <c r="DR198" s="398"/>
      <c r="DS198" s="398"/>
      <c r="DT198" s="398"/>
      <c r="DU198" s="398"/>
      <c r="DV198" s="398"/>
      <c r="DW198" s="398"/>
      <c r="DX198" s="398"/>
      <c r="DY198" s="398"/>
      <c r="DZ198" s="795"/>
      <c r="EA198" s="289"/>
      <c r="EB198" s="398"/>
      <c r="EC198" s="398"/>
      <c r="ED198" s="398"/>
      <c r="EE198" s="398"/>
      <c r="EF198" s="398"/>
      <c r="EG198" s="398"/>
      <c r="EH198" s="398"/>
      <c r="EI198" s="398"/>
      <c r="EJ198" s="398"/>
      <c r="EK198" s="398"/>
      <c r="EL198" s="796">
        <v>2000.0000000000002</v>
      </c>
      <c r="EM198" s="796">
        <v>15371.127158923779</v>
      </c>
      <c r="EN198" s="291">
        <v>200</v>
      </c>
      <c r="EO198" s="291">
        <v>0</v>
      </c>
      <c r="EP198" s="291">
        <v>27.4</v>
      </c>
      <c r="EQ198" s="291">
        <v>0</v>
      </c>
      <c r="ER198" s="291">
        <v>0</v>
      </c>
      <c r="ES198" s="286">
        <v>0</v>
      </c>
      <c r="ET198" s="289">
        <v>0</v>
      </c>
      <c r="EU198" s="286">
        <v>0</v>
      </c>
      <c r="EV198" s="286">
        <v>0</v>
      </c>
      <c r="EW198" s="398"/>
      <c r="EX198" s="398"/>
      <c r="EY198" s="286">
        <v>1069.6901727139023</v>
      </c>
      <c r="EZ198" s="292">
        <v>0</v>
      </c>
      <c r="FA198" s="278">
        <v>0</v>
      </c>
      <c r="FB198" s="278">
        <v>0</v>
      </c>
      <c r="FC198" s="292">
        <v>800</v>
      </c>
      <c r="FD198" s="400"/>
      <c r="FE198" s="292"/>
      <c r="FF198" s="400"/>
      <c r="FG198" s="286">
        <v>0</v>
      </c>
      <c r="FH198" s="292">
        <v>0</v>
      </c>
      <c r="FI198" s="286">
        <v>0</v>
      </c>
      <c r="FJ198" s="398"/>
      <c r="FK198" s="390"/>
      <c r="FL198" s="276">
        <v>12301.44</v>
      </c>
      <c r="FM198" s="286"/>
      <c r="FN198" s="286">
        <v>0</v>
      </c>
      <c r="FO198" s="286">
        <v>0</v>
      </c>
      <c r="FP198" s="398"/>
      <c r="FQ198" s="398">
        <v>14398.53</v>
      </c>
      <c r="FR198" s="797">
        <v>972.6</v>
      </c>
      <c r="FT198" s="791"/>
      <c r="FU198" s="294">
        <v>972.6</v>
      </c>
      <c r="FV198" s="367"/>
      <c r="FW198" s="367"/>
      <c r="FX198" s="278">
        <v>180</v>
      </c>
      <c r="FY198" s="830">
        <v>0</v>
      </c>
      <c r="GB198" s="2015">
        <f t="shared" si="17"/>
        <v>0</v>
      </c>
      <c r="GC198" s="2015">
        <v>2000</v>
      </c>
      <c r="GE198" s="2015">
        <f t="shared" si="18"/>
        <v>2000</v>
      </c>
    </row>
    <row r="199" spans="2:187">
      <c r="B199" s="787">
        <v>47</v>
      </c>
      <c r="C199" s="788" t="s">
        <v>603</v>
      </c>
      <c r="D199" s="309" t="s">
        <v>539</v>
      </c>
      <c r="E199" s="310" t="s">
        <v>190</v>
      </c>
      <c r="F199" s="275" t="s">
        <v>191</v>
      </c>
      <c r="G199" s="311">
        <v>32274</v>
      </c>
      <c r="H199" s="275" t="s">
        <v>555</v>
      </c>
      <c r="I199" s="275" t="s">
        <v>454</v>
      </c>
      <c r="J199" s="312" t="s">
        <v>455</v>
      </c>
      <c r="K199" s="313" t="s">
        <v>456</v>
      </c>
      <c r="L199" s="313">
        <v>100001</v>
      </c>
      <c r="M199" s="283" t="s">
        <v>470</v>
      </c>
      <c r="N199" s="299">
        <v>1</v>
      </c>
      <c r="O199" s="275" t="s">
        <v>477</v>
      </c>
      <c r="P199" s="275" t="s">
        <v>478</v>
      </c>
      <c r="Q199" s="300">
        <v>1</v>
      </c>
      <c r="R199" s="275" t="s">
        <v>556</v>
      </c>
      <c r="S199" s="301" t="s">
        <v>555</v>
      </c>
      <c r="T199" s="275" t="s">
        <v>461</v>
      </c>
      <c r="U199" s="275" t="s">
        <v>286</v>
      </c>
      <c r="V199" s="302" t="s">
        <v>462</v>
      </c>
      <c r="W199" s="302" t="s">
        <v>529</v>
      </c>
      <c r="X199" s="363" t="s">
        <v>75</v>
      </c>
      <c r="Y199" s="366" t="s">
        <v>213</v>
      </c>
      <c r="Z199" s="283"/>
      <c r="AA199" s="367"/>
      <c r="AB199" s="303">
        <v>45170</v>
      </c>
      <c r="AC199" s="367"/>
      <c r="AD199" s="305"/>
      <c r="AE199" s="274" t="s">
        <v>496</v>
      </c>
      <c r="AF199" s="275" t="s">
        <v>575</v>
      </c>
      <c r="AG199" s="276"/>
      <c r="AH199" s="277"/>
      <c r="AI199" s="367" t="s">
        <v>531</v>
      </c>
      <c r="AJ199" s="798">
        <v>6000</v>
      </c>
      <c r="AK199" s="367"/>
      <c r="AL199" s="799"/>
      <c r="AM199" s="367"/>
      <c r="AN199" s="367"/>
      <c r="AO199" s="368"/>
      <c r="AP199" s="278" t="s">
        <v>595</v>
      </c>
      <c r="AQ199" s="307" t="s">
        <v>466</v>
      </c>
      <c r="AR199" s="308">
        <v>22019.09707608405</v>
      </c>
      <c r="AS199" s="283">
        <v>30</v>
      </c>
      <c r="AT199" s="284"/>
      <c r="AU199" s="284">
        <v>0</v>
      </c>
      <c r="AV199" s="283"/>
      <c r="AW199" s="283"/>
      <c r="AX199" s="283"/>
      <c r="AY199" s="283"/>
      <c r="AZ199" s="283"/>
      <c r="BA199" s="285"/>
      <c r="BB199" s="284"/>
      <c r="BC199" s="284"/>
      <c r="BD199" s="284"/>
      <c r="BE199" s="284"/>
      <c r="BF199" s="285"/>
      <c r="BG199" s="284"/>
      <c r="BH199" s="284"/>
      <c r="BI199" s="276"/>
      <c r="BJ199" s="284"/>
      <c r="BK199" s="286"/>
      <c r="BL199" s="286"/>
      <c r="BM199" s="276">
        <v>0</v>
      </c>
      <c r="BN199" s="286"/>
      <c r="BO199" s="276">
        <v>0</v>
      </c>
      <c r="BP199" s="789">
        <v>240</v>
      </c>
      <c r="BQ199" s="286">
        <v>22019.09707608405</v>
      </c>
      <c r="BR199" s="286">
        <v>113</v>
      </c>
      <c r="BS199" s="286">
        <v>0</v>
      </c>
      <c r="BT199" s="289">
        <v>0</v>
      </c>
      <c r="BU199" s="286">
        <v>0</v>
      </c>
      <c r="BV199" s="286">
        <v>0</v>
      </c>
      <c r="BW199" s="286">
        <v>0</v>
      </c>
      <c r="BX199" s="286"/>
      <c r="BY199" s="286">
        <v>0</v>
      </c>
      <c r="BZ199" s="286"/>
      <c r="CA199" s="286"/>
      <c r="CB199" s="286">
        <v>0</v>
      </c>
      <c r="CC199" s="286">
        <v>0</v>
      </c>
      <c r="CD199" s="286">
        <v>0</v>
      </c>
      <c r="CE199" s="286"/>
      <c r="CF199" s="286">
        <v>0</v>
      </c>
      <c r="CG199" s="286"/>
      <c r="CH199" s="286"/>
      <c r="CI199" s="790"/>
      <c r="CJ199" s="286"/>
      <c r="CK199" s="286"/>
      <c r="CL199" s="286"/>
      <c r="CM199" s="286"/>
      <c r="CN199" s="398"/>
      <c r="CO199" s="286">
        <v>0</v>
      </c>
      <c r="CP199" s="790"/>
      <c r="CQ199" s="286"/>
      <c r="CR199" s="398"/>
      <c r="CS199" s="398"/>
      <c r="CT199" s="398"/>
      <c r="CU199" s="286"/>
      <c r="CV199" s="286">
        <v>0</v>
      </c>
      <c r="CW199" s="286"/>
      <c r="CX199" s="286">
        <v>3688.6828460140082</v>
      </c>
      <c r="CY199" s="286">
        <v>331.98145614126071</v>
      </c>
      <c r="CZ199" s="286"/>
      <c r="DA199" s="286"/>
      <c r="DB199" s="286"/>
      <c r="DC199" s="286"/>
      <c r="DD199" s="286"/>
      <c r="DE199" s="286"/>
      <c r="DF199" s="286"/>
      <c r="DG199" s="286"/>
      <c r="DH199" s="286"/>
      <c r="DI199" s="286"/>
      <c r="DJ199" s="286"/>
      <c r="DK199" s="286"/>
      <c r="DL199" s="278"/>
      <c r="DM199" s="286"/>
      <c r="DN199" s="286"/>
      <c r="DO199" s="286">
        <v>40289.236089242571</v>
      </c>
      <c r="DP199" s="286"/>
      <c r="DQ199" s="286"/>
      <c r="DR199" s="286"/>
      <c r="DS199" s="286"/>
      <c r="DT199" s="286"/>
      <c r="DU199" s="286"/>
      <c r="DV199" s="286"/>
      <c r="DW199" s="286">
        <v>2151.7316601748385</v>
      </c>
      <c r="DX199" s="286"/>
      <c r="DY199" s="286"/>
      <c r="DZ199" s="286"/>
      <c r="EA199" s="278"/>
      <c r="EB199" s="286"/>
      <c r="EC199" s="286"/>
      <c r="ED199" s="286"/>
      <c r="EE199" s="286"/>
      <c r="EF199" s="286"/>
      <c r="EG199" s="286"/>
      <c r="EH199" s="286"/>
      <c r="EI199" s="286"/>
      <c r="EJ199" s="286"/>
      <c r="EK199" s="286"/>
      <c r="EL199" s="306">
        <v>22132.09707608405</v>
      </c>
      <c r="EM199" s="306">
        <v>68593.729127656727</v>
      </c>
      <c r="EN199" s="291">
        <v>2213.21</v>
      </c>
      <c r="EO199" s="291">
        <v>0</v>
      </c>
      <c r="EP199" s="291">
        <v>164.78</v>
      </c>
      <c r="EQ199" s="800">
        <v>0</v>
      </c>
      <c r="ER199" s="291">
        <v>0</v>
      </c>
      <c r="ES199" s="286">
        <v>0</v>
      </c>
      <c r="ET199" s="289">
        <v>4032.5</v>
      </c>
      <c r="EU199" s="286">
        <v>0</v>
      </c>
      <c r="EV199" s="286">
        <v>0</v>
      </c>
      <c r="EW199" s="286"/>
      <c r="EX199" s="286"/>
      <c r="EY199" s="286">
        <v>12086.77082677277</v>
      </c>
      <c r="EZ199" s="292">
        <v>0</v>
      </c>
      <c r="FA199" s="278">
        <v>0</v>
      </c>
      <c r="FB199" s="278">
        <v>0</v>
      </c>
      <c r="FC199" s="292">
        <v>21894</v>
      </c>
      <c r="FD199" s="292"/>
      <c r="FE199" s="292"/>
      <c r="FF199" s="292"/>
      <c r="FG199" s="286">
        <v>0</v>
      </c>
      <c r="FH199" s="292">
        <v>0</v>
      </c>
      <c r="FI199" s="286">
        <v>0</v>
      </c>
      <c r="FJ199" s="286"/>
      <c r="FK199" s="276"/>
      <c r="FL199" s="276">
        <v>28202.47</v>
      </c>
      <c r="FM199" s="286"/>
      <c r="FN199" s="286">
        <v>0</v>
      </c>
      <c r="FO199" s="286">
        <v>0</v>
      </c>
      <c r="FP199" s="286"/>
      <c r="FQ199" s="286">
        <v>68593.73</v>
      </c>
      <c r="FR199" s="791">
        <v>0</v>
      </c>
      <c r="FT199" s="294"/>
      <c r="FU199" s="294">
        <v>0</v>
      </c>
      <c r="FV199" s="367"/>
      <c r="FW199" s="367"/>
      <c r="FX199" s="278">
        <v>1991.89</v>
      </c>
      <c r="FY199" s="830">
        <v>0</v>
      </c>
      <c r="GB199" s="2015">
        <f t="shared" si="17"/>
        <v>-2.9239159484859556E-3</v>
      </c>
      <c r="GC199" s="2015">
        <v>22132.1</v>
      </c>
      <c r="GE199" s="2015">
        <f t="shared" si="18"/>
        <v>25820.782846014008</v>
      </c>
    </row>
    <row r="200" spans="2:187">
      <c r="B200" s="787">
        <v>48</v>
      </c>
      <c r="C200" s="788" t="s">
        <v>603</v>
      </c>
      <c r="D200" s="309" t="s">
        <v>539</v>
      </c>
      <c r="E200" s="310" t="s">
        <v>194</v>
      </c>
      <c r="F200" s="275" t="s">
        <v>195</v>
      </c>
      <c r="G200" s="311">
        <v>32866</v>
      </c>
      <c r="H200" s="275" t="s">
        <v>494</v>
      </c>
      <c r="I200" s="275" t="s">
        <v>454</v>
      </c>
      <c r="J200" s="312" t="s">
        <v>455</v>
      </c>
      <c r="K200" s="313" t="s">
        <v>456</v>
      </c>
      <c r="L200" s="313">
        <v>100001</v>
      </c>
      <c r="M200" s="283" t="s">
        <v>470</v>
      </c>
      <c r="N200" s="299">
        <v>1</v>
      </c>
      <c r="O200" s="275" t="s">
        <v>477</v>
      </c>
      <c r="P200" s="275" t="s">
        <v>478</v>
      </c>
      <c r="Q200" s="300">
        <v>1</v>
      </c>
      <c r="R200" s="275" t="s">
        <v>495</v>
      </c>
      <c r="S200" s="301" t="s">
        <v>478</v>
      </c>
      <c r="T200" s="275" t="s">
        <v>461</v>
      </c>
      <c r="U200" s="275" t="s">
        <v>288</v>
      </c>
      <c r="V200" s="302" t="s">
        <v>462</v>
      </c>
      <c r="W200" s="302" t="s">
        <v>529</v>
      </c>
      <c r="X200" s="363" t="s">
        <v>219</v>
      </c>
      <c r="Y200" s="461">
        <v>2100152084</v>
      </c>
      <c r="Z200" s="283"/>
      <c r="AA200" s="367"/>
      <c r="AB200" s="303">
        <v>45170</v>
      </c>
      <c r="AC200" s="367"/>
      <c r="AD200" s="305"/>
      <c r="AE200" s="274" t="s">
        <v>496</v>
      </c>
      <c r="AF200" s="275" t="s">
        <v>576</v>
      </c>
      <c r="AG200" s="276"/>
      <c r="AH200" s="277"/>
      <c r="AI200" s="367" t="s">
        <v>531</v>
      </c>
      <c r="AJ200" s="798">
        <v>7000</v>
      </c>
      <c r="AK200" s="367"/>
      <c r="AL200" s="367"/>
      <c r="AM200" s="367"/>
      <c r="AN200" s="367"/>
      <c r="AO200" s="368"/>
      <c r="AP200" s="278" t="s">
        <v>594</v>
      </c>
      <c r="AQ200" s="307" t="s">
        <v>466</v>
      </c>
      <c r="AR200" s="308">
        <v>26445.111832233153</v>
      </c>
      <c r="AS200" s="283">
        <v>30</v>
      </c>
      <c r="AT200" s="284"/>
      <c r="AU200" s="284">
        <v>0</v>
      </c>
      <c r="AV200" s="283"/>
      <c r="AW200" s="283"/>
      <c r="AX200" s="283"/>
      <c r="AY200" s="283"/>
      <c r="AZ200" s="283"/>
      <c r="BA200" s="285"/>
      <c r="BB200" s="284"/>
      <c r="BC200" s="284"/>
      <c r="BD200" s="284"/>
      <c r="BE200" s="284"/>
      <c r="BF200" s="285"/>
      <c r="BG200" s="284"/>
      <c r="BH200" s="284"/>
      <c r="BI200" s="276"/>
      <c r="BJ200" s="284"/>
      <c r="BK200" s="286"/>
      <c r="BL200" s="286"/>
      <c r="BM200" s="276">
        <v>0</v>
      </c>
      <c r="BN200" s="286"/>
      <c r="BO200" s="276">
        <v>0</v>
      </c>
      <c r="BP200" s="789">
        <v>240</v>
      </c>
      <c r="BQ200" s="286">
        <v>26445.111832233153</v>
      </c>
      <c r="BR200" s="286">
        <v>113</v>
      </c>
      <c r="BS200" s="286">
        <v>0</v>
      </c>
      <c r="BT200" s="289">
        <v>0</v>
      </c>
      <c r="BU200" s="286">
        <v>0</v>
      </c>
      <c r="BV200" s="286">
        <v>0</v>
      </c>
      <c r="BW200" s="286">
        <v>0</v>
      </c>
      <c r="BX200" s="286"/>
      <c r="BY200" s="286">
        <v>0</v>
      </c>
      <c r="BZ200" s="286"/>
      <c r="CA200" s="286"/>
      <c r="CB200" s="286">
        <v>0</v>
      </c>
      <c r="CC200" s="286">
        <v>0</v>
      </c>
      <c r="CD200" s="286">
        <v>0</v>
      </c>
      <c r="CE200" s="286"/>
      <c r="CF200" s="286">
        <v>0</v>
      </c>
      <c r="CG200" s="286"/>
      <c r="CH200" s="286"/>
      <c r="CI200" s="790"/>
      <c r="CJ200" s="286"/>
      <c r="CK200" s="286"/>
      <c r="CL200" s="286"/>
      <c r="CM200" s="286"/>
      <c r="CN200" s="398"/>
      <c r="CO200" s="286">
        <v>0</v>
      </c>
      <c r="CP200" s="790"/>
      <c r="CQ200" s="286"/>
      <c r="CR200" s="398"/>
      <c r="CS200" s="398"/>
      <c r="CT200" s="398"/>
      <c r="CU200" s="286"/>
      <c r="CV200" s="286">
        <v>0</v>
      </c>
      <c r="CW200" s="286"/>
      <c r="CX200" s="286">
        <v>4426.3519720388585</v>
      </c>
      <c r="CY200" s="286">
        <v>398.37167748349725</v>
      </c>
      <c r="CZ200" s="286"/>
      <c r="DA200" s="286"/>
      <c r="DB200" s="286"/>
      <c r="DC200" s="286"/>
      <c r="DD200" s="286"/>
      <c r="DE200" s="286"/>
      <c r="DF200" s="286"/>
      <c r="DG200" s="286"/>
      <c r="DH200" s="286"/>
      <c r="DI200" s="286"/>
      <c r="DJ200" s="286"/>
      <c r="DK200" s="286"/>
      <c r="DL200" s="278"/>
      <c r="DM200" s="286"/>
      <c r="DN200" s="286"/>
      <c r="DO200" s="286">
        <v>45153.891016046618</v>
      </c>
      <c r="DP200" s="286"/>
      <c r="DQ200" s="286"/>
      <c r="DR200" s="286"/>
      <c r="DS200" s="286"/>
      <c r="DT200" s="286"/>
      <c r="DU200" s="286"/>
      <c r="DV200" s="286"/>
      <c r="DW200" s="286">
        <v>2582.0386503560007</v>
      </c>
      <c r="DX200" s="286"/>
      <c r="DY200" s="286"/>
      <c r="DZ200" s="286"/>
      <c r="EA200" s="278"/>
      <c r="EB200" s="286"/>
      <c r="EC200" s="286"/>
      <c r="ED200" s="286"/>
      <c r="EE200" s="286"/>
      <c r="EF200" s="286"/>
      <c r="EG200" s="286"/>
      <c r="EH200" s="286"/>
      <c r="EI200" s="286"/>
      <c r="EJ200" s="286"/>
      <c r="EK200" s="286"/>
      <c r="EL200" s="306">
        <v>26558.111832233153</v>
      </c>
      <c r="EM200" s="306">
        <v>79118.765148158127</v>
      </c>
      <c r="EN200" s="291">
        <v>2655.81</v>
      </c>
      <c r="EO200" s="291">
        <v>0</v>
      </c>
      <c r="EP200" s="291">
        <v>164.78</v>
      </c>
      <c r="EQ200" s="800">
        <v>0</v>
      </c>
      <c r="ER200" s="291">
        <v>0</v>
      </c>
      <c r="ES200" s="286">
        <v>0</v>
      </c>
      <c r="ET200" s="289">
        <v>5601.28</v>
      </c>
      <c r="EU200" s="286">
        <v>0</v>
      </c>
      <c r="EV200" s="286">
        <v>0</v>
      </c>
      <c r="EW200" s="286"/>
      <c r="EX200" s="286"/>
      <c r="EY200" s="286">
        <v>13546.167304813986</v>
      </c>
      <c r="EZ200" s="292">
        <v>0</v>
      </c>
      <c r="FA200" s="278">
        <v>0</v>
      </c>
      <c r="FB200" s="278">
        <v>0</v>
      </c>
      <c r="FC200" s="292">
        <v>25543</v>
      </c>
      <c r="FD200" s="292"/>
      <c r="FE200" s="292"/>
      <c r="FF200" s="292"/>
      <c r="FG200" s="286">
        <v>0</v>
      </c>
      <c r="FH200" s="292">
        <v>0</v>
      </c>
      <c r="FI200" s="286">
        <v>0</v>
      </c>
      <c r="FJ200" s="286"/>
      <c r="FK200" s="276"/>
      <c r="FL200" s="276">
        <v>31607.72</v>
      </c>
      <c r="FM200" s="286"/>
      <c r="FN200" s="286">
        <v>0</v>
      </c>
      <c r="FO200" s="286">
        <v>0</v>
      </c>
      <c r="FP200" s="286"/>
      <c r="FQ200" s="286">
        <v>79118.759999999995</v>
      </c>
      <c r="FR200" s="791">
        <v>0.01</v>
      </c>
      <c r="FT200" s="294"/>
      <c r="FU200" s="294">
        <v>0.01</v>
      </c>
      <c r="FV200" s="367"/>
      <c r="FW200" s="367"/>
      <c r="FX200" s="278">
        <v>2390.23</v>
      </c>
      <c r="FY200" s="830">
        <v>0</v>
      </c>
      <c r="GB200" s="2015">
        <f t="shared" si="17"/>
        <v>1.8322331525268964E-3</v>
      </c>
      <c r="GC200" s="2015">
        <v>26558.11</v>
      </c>
      <c r="GE200" s="2015">
        <f t="shared" si="18"/>
        <v>30984.461972038858</v>
      </c>
    </row>
    <row r="201" spans="2:187">
      <c r="B201" s="787">
        <v>49</v>
      </c>
      <c r="C201" s="788" t="s">
        <v>603</v>
      </c>
      <c r="D201" s="309" t="s">
        <v>539</v>
      </c>
      <c r="E201" s="310" t="s">
        <v>192</v>
      </c>
      <c r="F201" s="275" t="s">
        <v>193</v>
      </c>
      <c r="G201" s="311">
        <v>34000</v>
      </c>
      <c r="H201" s="275" t="s">
        <v>494</v>
      </c>
      <c r="I201" s="275" t="s">
        <v>456</v>
      </c>
      <c r="J201" s="312" t="s">
        <v>455</v>
      </c>
      <c r="K201" s="369" t="s">
        <v>456</v>
      </c>
      <c r="L201" s="313">
        <v>100001</v>
      </c>
      <c r="M201" s="283" t="s">
        <v>470</v>
      </c>
      <c r="N201" s="299">
        <v>1</v>
      </c>
      <c r="O201" s="275" t="s">
        <v>477</v>
      </c>
      <c r="P201" s="275" t="s">
        <v>478</v>
      </c>
      <c r="Q201" s="300">
        <v>1</v>
      </c>
      <c r="R201" s="275" t="s">
        <v>495</v>
      </c>
      <c r="S201" s="301" t="s">
        <v>478</v>
      </c>
      <c r="T201" s="275" t="s">
        <v>461</v>
      </c>
      <c r="U201" s="275" t="s">
        <v>287</v>
      </c>
      <c r="V201" s="302" t="s">
        <v>462</v>
      </c>
      <c r="W201" s="302" t="s">
        <v>529</v>
      </c>
      <c r="X201" s="363" t="s">
        <v>75</v>
      </c>
      <c r="Y201" s="366" t="s">
        <v>216</v>
      </c>
      <c r="Z201" s="283"/>
      <c r="AA201" s="367"/>
      <c r="AB201" s="303">
        <v>45170</v>
      </c>
      <c r="AC201" s="367"/>
      <c r="AD201" s="305"/>
      <c r="AE201" s="274" t="s">
        <v>496</v>
      </c>
      <c r="AF201" s="275" t="s">
        <v>577</v>
      </c>
      <c r="AG201" s="276"/>
      <c r="AH201" s="277"/>
      <c r="AI201" s="367" t="s">
        <v>531</v>
      </c>
      <c r="AJ201" s="798">
        <v>6000</v>
      </c>
      <c r="AK201" s="367"/>
      <c r="AL201" s="367"/>
      <c r="AM201" s="367"/>
      <c r="AN201" s="367"/>
      <c r="AO201" s="368"/>
      <c r="AP201" s="278" t="s">
        <v>594</v>
      </c>
      <c r="AQ201" s="307" t="s">
        <v>466</v>
      </c>
      <c r="AR201" s="308">
        <v>22019.09707608405</v>
      </c>
      <c r="AS201" s="283">
        <v>30</v>
      </c>
      <c r="AT201" s="284"/>
      <c r="AU201" s="284">
        <v>0</v>
      </c>
      <c r="AV201" s="283"/>
      <c r="AW201" s="283"/>
      <c r="AX201" s="283"/>
      <c r="AY201" s="283"/>
      <c r="AZ201" s="283"/>
      <c r="BA201" s="285"/>
      <c r="BB201" s="284"/>
      <c r="BC201" s="284"/>
      <c r="BD201" s="284"/>
      <c r="BE201" s="284"/>
      <c r="BF201" s="285"/>
      <c r="BG201" s="284"/>
      <c r="BH201" s="284"/>
      <c r="BI201" s="276"/>
      <c r="BJ201" s="284"/>
      <c r="BK201" s="286"/>
      <c r="BL201" s="286"/>
      <c r="BM201" s="276">
        <v>0</v>
      </c>
      <c r="BN201" s="286"/>
      <c r="BO201" s="276">
        <v>0</v>
      </c>
      <c r="BP201" s="789">
        <v>240</v>
      </c>
      <c r="BQ201" s="286">
        <v>22019.09707608405</v>
      </c>
      <c r="BR201" s="286">
        <v>113</v>
      </c>
      <c r="BS201" s="286">
        <v>0</v>
      </c>
      <c r="BT201" s="289">
        <v>0</v>
      </c>
      <c r="BU201" s="286">
        <v>0</v>
      </c>
      <c r="BV201" s="286">
        <v>0</v>
      </c>
      <c r="BW201" s="286">
        <v>0</v>
      </c>
      <c r="BX201" s="286"/>
      <c r="BY201" s="286">
        <v>0</v>
      </c>
      <c r="BZ201" s="286"/>
      <c r="CA201" s="286"/>
      <c r="CB201" s="286">
        <v>0</v>
      </c>
      <c r="CC201" s="286">
        <v>0</v>
      </c>
      <c r="CD201" s="286">
        <v>0</v>
      </c>
      <c r="CE201" s="286"/>
      <c r="CF201" s="286">
        <v>0</v>
      </c>
      <c r="CG201" s="286"/>
      <c r="CH201" s="286"/>
      <c r="CI201" s="790"/>
      <c r="CJ201" s="286"/>
      <c r="CK201" s="286"/>
      <c r="CL201" s="286"/>
      <c r="CM201" s="286"/>
      <c r="CN201" s="398"/>
      <c r="CO201" s="286">
        <v>0</v>
      </c>
      <c r="CP201" s="790"/>
      <c r="CQ201" s="286"/>
      <c r="CR201" s="398"/>
      <c r="CS201" s="398"/>
      <c r="CT201" s="398"/>
      <c r="CU201" s="286"/>
      <c r="CV201" s="286">
        <v>0</v>
      </c>
      <c r="CW201" s="286"/>
      <c r="CX201" s="286">
        <v>3688.6828460140082</v>
      </c>
      <c r="CY201" s="286">
        <v>331.98145614126071</v>
      </c>
      <c r="CZ201" s="286"/>
      <c r="DA201" s="286"/>
      <c r="DB201" s="286"/>
      <c r="DC201" s="286"/>
      <c r="DD201" s="286"/>
      <c r="DE201" s="286"/>
      <c r="DF201" s="286"/>
      <c r="DG201" s="286"/>
      <c r="DH201" s="286"/>
      <c r="DI201" s="286"/>
      <c r="DJ201" s="286"/>
      <c r="DK201" s="286"/>
      <c r="DL201" s="278"/>
      <c r="DM201" s="286"/>
      <c r="DN201" s="286"/>
      <c r="DO201" s="286">
        <v>40289.236089242571</v>
      </c>
      <c r="DP201" s="286"/>
      <c r="DQ201" s="286"/>
      <c r="DR201" s="286"/>
      <c r="DS201" s="286"/>
      <c r="DT201" s="286"/>
      <c r="DU201" s="286"/>
      <c r="DV201" s="286"/>
      <c r="DW201" s="286">
        <v>2151.7316601748385</v>
      </c>
      <c r="DX201" s="286"/>
      <c r="DY201" s="286"/>
      <c r="DZ201" s="286"/>
      <c r="EA201" s="278"/>
      <c r="EB201" s="286"/>
      <c r="EC201" s="286"/>
      <c r="ED201" s="286"/>
      <c r="EE201" s="286"/>
      <c r="EF201" s="286"/>
      <c r="EG201" s="286"/>
      <c r="EH201" s="286"/>
      <c r="EI201" s="286"/>
      <c r="EJ201" s="286"/>
      <c r="EK201" s="286"/>
      <c r="EL201" s="306">
        <v>22132.09707608405</v>
      </c>
      <c r="EM201" s="306">
        <v>68593.729127656727</v>
      </c>
      <c r="EN201" s="291">
        <v>2213.21</v>
      </c>
      <c r="EO201" s="291">
        <v>0</v>
      </c>
      <c r="EP201" s="291">
        <v>164.78</v>
      </c>
      <c r="EQ201" s="800">
        <v>0</v>
      </c>
      <c r="ER201" s="291">
        <v>0</v>
      </c>
      <c r="ES201" s="286">
        <v>0</v>
      </c>
      <c r="ET201" s="289">
        <v>4032.5</v>
      </c>
      <c r="EU201" s="286">
        <v>0</v>
      </c>
      <c r="EV201" s="286">
        <v>0</v>
      </c>
      <c r="EW201" s="286"/>
      <c r="EX201" s="286"/>
      <c r="EY201" s="286">
        <v>12086.77082677277</v>
      </c>
      <c r="EZ201" s="292">
        <v>0</v>
      </c>
      <c r="FA201" s="278">
        <v>0</v>
      </c>
      <c r="FB201" s="278">
        <v>0</v>
      </c>
      <c r="FC201" s="292">
        <v>21894</v>
      </c>
      <c r="FD201" s="292"/>
      <c r="FE201" s="292"/>
      <c r="FF201" s="292"/>
      <c r="FG201" s="286">
        <v>0</v>
      </c>
      <c r="FH201" s="292">
        <v>0</v>
      </c>
      <c r="FI201" s="286">
        <v>0</v>
      </c>
      <c r="FJ201" s="286"/>
      <c r="FK201" s="276"/>
      <c r="FL201" s="276">
        <v>28202.47</v>
      </c>
      <c r="FM201" s="286"/>
      <c r="FN201" s="286">
        <v>0</v>
      </c>
      <c r="FO201" s="286">
        <v>0</v>
      </c>
      <c r="FP201" s="286"/>
      <c r="FQ201" s="286">
        <v>68593.73</v>
      </c>
      <c r="FR201" s="791">
        <v>0</v>
      </c>
      <c r="FT201" s="294"/>
      <c r="FU201" s="294">
        <v>0</v>
      </c>
      <c r="FV201" s="367"/>
      <c r="FW201" s="367"/>
      <c r="FX201" s="278">
        <v>1991.89</v>
      </c>
      <c r="FY201" s="830">
        <v>0</v>
      </c>
      <c r="GB201" s="2015">
        <f t="shared" si="17"/>
        <v>-2.9239159484859556E-3</v>
      </c>
      <c r="GC201" s="2015">
        <v>22132.1</v>
      </c>
      <c r="GE201" s="2015">
        <f t="shared" si="18"/>
        <v>25820.782846014008</v>
      </c>
    </row>
    <row r="202" spans="2:187">
      <c r="B202" s="787">
        <v>50</v>
      </c>
      <c r="C202" s="788" t="s">
        <v>603</v>
      </c>
      <c r="D202" s="309" t="s">
        <v>3</v>
      </c>
      <c r="E202" s="310" t="s">
        <v>176</v>
      </c>
      <c r="F202" s="109" t="s">
        <v>578</v>
      </c>
      <c r="G202" s="102">
        <v>34578</v>
      </c>
      <c r="H202" s="109" t="s">
        <v>563</v>
      </c>
      <c r="I202" s="109" t="s">
        <v>454</v>
      </c>
      <c r="J202" s="103" t="s">
        <v>455</v>
      </c>
      <c r="K202" s="123" t="s">
        <v>456</v>
      </c>
      <c r="L202" s="104">
        <v>100001</v>
      </c>
      <c r="M202" s="124" t="s">
        <v>470</v>
      </c>
      <c r="N202" s="125">
        <v>1</v>
      </c>
      <c r="O202" s="109" t="s">
        <v>477</v>
      </c>
      <c r="P202" s="109" t="s">
        <v>478</v>
      </c>
      <c r="Q202" s="126">
        <v>1</v>
      </c>
      <c r="R202" s="109" t="s">
        <v>564</v>
      </c>
      <c r="S202" s="127" t="s">
        <v>563</v>
      </c>
      <c r="T202" s="109" t="s">
        <v>461</v>
      </c>
      <c r="U202" s="109" t="s">
        <v>277</v>
      </c>
      <c r="V202" s="128" t="s">
        <v>553</v>
      </c>
      <c r="W202" s="128"/>
      <c r="X202" s="129" t="s">
        <v>25</v>
      </c>
      <c r="Y202" s="130" t="s">
        <v>210</v>
      </c>
      <c r="Z202" s="283"/>
      <c r="AA202" s="112"/>
      <c r="AB202" s="426">
        <v>45181</v>
      </c>
      <c r="AC202" s="105"/>
      <c r="AD202" s="132"/>
      <c r="AE202" s="133" t="s">
        <v>481</v>
      </c>
      <c r="AF202" s="275" t="s">
        <v>579</v>
      </c>
      <c r="AG202" s="113"/>
      <c r="AH202" s="134"/>
      <c r="AI202" s="105"/>
      <c r="AJ202" s="105"/>
      <c r="AK202" s="105"/>
      <c r="AL202" s="105"/>
      <c r="AM202" s="105"/>
      <c r="AN202" s="105"/>
      <c r="AO202" s="135" t="s">
        <v>466</v>
      </c>
      <c r="AP202" s="111" t="s">
        <v>595</v>
      </c>
      <c r="AQ202" s="801" t="s">
        <v>467</v>
      </c>
      <c r="AR202" s="802">
        <v>3700</v>
      </c>
      <c r="AS202" s="283">
        <v>23</v>
      </c>
      <c r="AT202" s="284"/>
      <c r="AU202" s="284">
        <v>7</v>
      </c>
      <c r="AV202" s="124"/>
      <c r="AW202" s="124"/>
      <c r="AX202" s="124"/>
      <c r="AY202" s="124"/>
      <c r="AZ202" s="283"/>
      <c r="BA202" s="136"/>
      <c r="BB202" s="137"/>
      <c r="BC202" s="137"/>
      <c r="BD202" s="137"/>
      <c r="BE202" s="137"/>
      <c r="BF202" s="136"/>
      <c r="BG202" s="284"/>
      <c r="BH202" s="284"/>
      <c r="BI202" s="276"/>
      <c r="BJ202" s="284"/>
      <c r="BK202" s="286"/>
      <c r="BL202" s="286"/>
      <c r="BM202" s="276">
        <v>0</v>
      </c>
      <c r="BN202" s="286"/>
      <c r="BO202" s="276">
        <v>0</v>
      </c>
      <c r="BP202" s="803">
        <v>184</v>
      </c>
      <c r="BQ202" s="286">
        <v>2836.6666666666665</v>
      </c>
      <c r="BR202" s="286">
        <v>0</v>
      </c>
      <c r="BS202" s="286">
        <v>0</v>
      </c>
      <c r="BT202" s="289">
        <v>863.33</v>
      </c>
      <c r="BU202" s="286">
        <v>0</v>
      </c>
      <c r="BV202" s="117">
        <v>0</v>
      </c>
      <c r="BW202" s="117">
        <v>0</v>
      </c>
      <c r="BX202" s="117"/>
      <c r="BY202" s="286">
        <v>0</v>
      </c>
      <c r="BZ202" s="117"/>
      <c r="CA202" s="117"/>
      <c r="CB202" s="286">
        <v>0</v>
      </c>
      <c r="CC202" s="286">
        <v>0</v>
      </c>
      <c r="CD202" s="286">
        <v>0</v>
      </c>
      <c r="CE202" s="286"/>
      <c r="CF202" s="286">
        <v>0</v>
      </c>
      <c r="CG202" s="804"/>
      <c r="CH202" s="286"/>
      <c r="CI202" s="286"/>
      <c r="CJ202" s="286"/>
      <c r="CK202" s="286"/>
      <c r="CL202" s="286"/>
      <c r="CM202" s="286"/>
      <c r="CN202" s="398"/>
      <c r="CO202" s="286">
        <v>0</v>
      </c>
      <c r="CP202" s="286"/>
      <c r="CQ202" s="286"/>
      <c r="CR202" s="398"/>
      <c r="CS202" s="398"/>
      <c r="CT202" s="398"/>
      <c r="CU202" s="286"/>
      <c r="CV202" s="286">
        <v>0</v>
      </c>
      <c r="CW202" s="804"/>
      <c r="CX202" s="804"/>
      <c r="CY202" s="804"/>
      <c r="CZ202" s="804"/>
      <c r="DA202" s="804"/>
      <c r="DB202" s="804"/>
      <c r="DC202" s="117"/>
      <c r="DD202" s="117"/>
      <c r="DE202" s="117"/>
      <c r="DF202" s="117"/>
      <c r="DG202" s="117"/>
      <c r="DH202" s="286"/>
      <c r="DI202" s="804"/>
      <c r="DJ202" s="117"/>
      <c r="DK202" s="286"/>
      <c r="DL202" s="286"/>
      <c r="DM202" s="804"/>
      <c r="DN202" s="804"/>
      <c r="DO202" s="804">
        <v>15795.621091231136</v>
      </c>
      <c r="DP202" s="804"/>
      <c r="DQ202" s="804"/>
      <c r="DR202" s="804"/>
      <c r="DS202" s="804"/>
      <c r="DT202" s="804"/>
      <c r="DU202" s="804"/>
      <c r="DV202" s="804"/>
      <c r="DW202" s="804"/>
      <c r="DX202" s="117"/>
      <c r="DY202" s="117"/>
      <c r="DZ202" s="138"/>
      <c r="EA202" s="805"/>
      <c r="EB202" s="804"/>
      <c r="EC202" s="804"/>
      <c r="ED202" s="804"/>
      <c r="EE202" s="804"/>
      <c r="EF202" s="804"/>
      <c r="EG202" s="804"/>
      <c r="EH202" s="804"/>
      <c r="EI202" s="804"/>
      <c r="EJ202" s="804"/>
      <c r="EK202" s="804"/>
      <c r="EL202" s="806">
        <v>3699.9966666666664</v>
      </c>
      <c r="EM202" s="806">
        <v>19495.617757897802</v>
      </c>
      <c r="EN202" s="291">
        <v>370</v>
      </c>
      <c r="EO202" s="291">
        <v>0</v>
      </c>
      <c r="EP202" s="291">
        <v>50.69</v>
      </c>
      <c r="EQ202" s="291">
        <v>0</v>
      </c>
      <c r="ER202" s="291">
        <v>0</v>
      </c>
      <c r="ES202" s="286">
        <v>0</v>
      </c>
      <c r="ET202" s="289">
        <v>34.28</v>
      </c>
      <c r="EU202" s="286">
        <v>0</v>
      </c>
      <c r="EV202" s="286">
        <v>0</v>
      </c>
      <c r="EW202" s="804"/>
      <c r="EX202" s="804"/>
      <c r="EY202" s="286">
        <v>2211.3869527723591</v>
      </c>
      <c r="EZ202" s="292">
        <v>0</v>
      </c>
      <c r="FA202" s="278">
        <v>32.36</v>
      </c>
      <c r="FB202" s="278">
        <v>0</v>
      </c>
      <c r="FC202" s="292">
        <v>1480</v>
      </c>
      <c r="FD202" s="140"/>
      <c r="FE202" s="292"/>
      <c r="FF202" s="807"/>
      <c r="FG202" s="286">
        <v>0</v>
      </c>
      <c r="FH202" s="292">
        <v>0</v>
      </c>
      <c r="FI202" s="286">
        <v>0</v>
      </c>
      <c r="FJ202" s="117"/>
      <c r="FK202" s="113"/>
      <c r="FL202" s="276">
        <v>13584.23</v>
      </c>
      <c r="FM202" s="286"/>
      <c r="FN202" s="286">
        <v>0</v>
      </c>
      <c r="FO202" s="286">
        <v>0</v>
      </c>
      <c r="FP202" s="117"/>
      <c r="FQ202" s="117">
        <v>17762.95</v>
      </c>
      <c r="FR202" s="808">
        <v>1732.67</v>
      </c>
      <c r="FT202" s="791"/>
      <c r="FU202" s="294">
        <v>1732.67</v>
      </c>
      <c r="FV202" s="367"/>
      <c r="FW202" s="367"/>
      <c r="FX202" s="278">
        <v>333</v>
      </c>
      <c r="FY202" s="830">
        <v>83.25</v>
      </c>
      <c r="GB202" s="2015">
        <f t="shared" si="17"/>
        <v>-3.3333333335576754E-3</v>
      </c>
      <c r="GC202" s="2015">
        <v>3700</v>
      </c>
      <c r="GE202" s="2015">
        <f t="shared" si="18"/>
        <v>3700</v>
      </c>
    </row>
    <row r="203" spans="2:187">
      <c r="B203" s="787">
        <v>51</v>
      </c>
      <c r="C203" s="788" t="s">
        <v>603</v>
      </c>
      <c r="D203" s="309" t="s">
        <v>3</v>
      </c>
      <c r="E203" s="310" t="s">
        <v>169</v>
      </c>
      <c r="F203" s="275" t="s">
        <v>580</v>
      </c>
      <c r="G203" s="311">
        <v>34389</v>
      </c>
      <c r="H203" s="275" t="s">
        <v>563</v>
      </c>
      <c r="I203" s="275" t="s">
        <v>454</v>
      </c>
      <c r="J203" s="312" t="s">
        <v>455</v>
      </c>
      <c r="K203" s="369" t="s">
        <v>456</v>
      </c>
      <c r="L203" s="313">
        <v>100001</v>
      </c>
      <c r="M203" s="283" t="s">
        <v>470</v>
      </c>
      <c r="N203" s="299">
        <v>1</v>
      </c>
      <c r="O203" s="275" t="s">
        <v>477</v>
      </c>
      <c r="P203" s="275" t="s">
        <v>478</v>
      </c>
      <c r="Q203" s="300">
        <v>1</v>
      </c>
      <c r="R203" s="275" t="s">
        <v>564</v>
      </c>
      <c r="S203" s="301" t="s">
        <v>563</v>
      </c>
      <c r="T203" s="275" t="s">
        <v>461</v>
      </c>
      <c r="U203" s="275" t="s">
        <v>277</v>
      </c>
      <c r="V203" s="302" t="s">
        <v>553</v>
      </c>
      <c r="W203" s="302"/>
      <c r="X203" s="363" t="s">
        <v>25</v>
      </c>
      <c r="Y203" s="366" t="s">
        <v>207</v>
      </c>
      <c r="Z203" s="283"/>
      <c r="AA203" s="367"/>
      <c r="AB203" s="303">
        <v>45181</v>
      </c>
      <c r="AC203" s="367"/>
      <c r="AD203" s="305"/>
      <c r="AE203" s="274" t="s">
        <v>481</v>
      </c>
      <c r="AF203" s="275" t="s">
        <v>581</v>
      </c>
      <c r="AG203" s="276"/>
      <c r="AH203" s="277"/>
      <c r="AI203" s="367"/>
      <c r="AJ203" s="367"/>
      <c r="AK203" s="367"/>
      <c r="AL203" s="367"/>
      <c r="AM203" s="367"/>
      <c r="AN203" s="367"/>
      <c r="AO203" s="368" t="s">
        <v>466</v>
      </c>
      <c r="AP203" s="278" t="s">
        <v>594</v>
      </c>
      <c r="AQ203" s="393" t="s">
        <v>467</v>
      </c>
      <c r="AR203" s="394">
        <v>3700</v>
      </c>
      <c r="AS203" s="283">
        <v>30</v>
      </c>
      <c r="AT203" s="284"/>
      <c r="AU203" s="284">
        <v>0</v>
      </c>
      <c r="AV203" s="283"/>
      <c r="AW203" s="283"/>
      <c r="AX203" s="283"/>
      <c r="AY203" s="283"/>
      <c r="AZ203" s="283"/>
      <c r="BA203" s="285"/>
      <c r="BB203" s="284"/>
      <c r="BC203" s="284"/>
      <c r="BD203" s="284"/>
      <c r="BE203" s="284"/>
      <c r="BF203" s="285"/>
      <c r="BG203" s="284"/>
      <c r="BH203" s="284"/>
      <c r="BI203" s="276"/>
      <c r="BJ203" s="284"/>
      <c r="BK203" s="286"/>
      <c r="BL203" s="286"/>
      <c r="BM203" s="276">
        <v>0</v>
      </c>
      <c r="BN203" s="286"/>
      <c r="BO203" s="276">
        <v>0</v>
      </c>
      <c r="BP203" s="789">
        <v>240</v>
      </c>
      <c r="BQ203" s="286">
        <v>3700</v>
      </c>
      <c r="BR203" s="286">
        <v>0</v>
      </c>
      <c r="BS203" s="286">
        <v>0</v>
      </c>
      <c r="BT203" s="289">
        <v>0</v>
      </c>
      <c r="BU203" s="286">
        <v>0</v>
      </c>
      <c r="BV203" s="286">
        <v>0</v>
      </c>
      <c r="BW203" s="286">
        <v>0</v>
      </c>
      <c r="BX203" s="286"/>
      <c r="BY203" s="286">
        <v>45</v>
      </c>
      <c r="BZ203" s="286"/>
      <c r="CA203" s="286"/>
      <c r="CB203" s="286">
        <v>0</v>
      </c>
      <c r="CC203" s="286">
        <v>0</v>
      </c>
      <c r="CD203" s="286">
        <v>0</v>
      </c>
      <c r="CE203" s="286"/>
      <c r="CF203" s="286">
        <v>0</v>
      </c>
      <c r="CG203" s="398"/>
      <c r="CH203" s="286"/>
      <c r="CI203" s="286"/>
      <c r="CJ203" s="286"/>
      <c r="CK203" s="286"/>
      <c r="CL203" s="286"/>
      <c r="CM203" s="286"/>
      <c r="CN203" s="398"/>
      <c r="CO203" s="286">
        <v>0</v>
      </c>
      <c r="CP203" s="286"/>
      <c r="CQ203" s="286"/>
      <c r="CR203" s="398"/>
      <c r="CS203" s="398"/>
      <c r="CT203" s="398"/>
      <c r="CU203" s="286"/>
      <c r="CV203" s="286">
        <v>0</v>
      </c>
      <c r="CW203" s="398"/>
      <c r="CX203" s="398"/>
      <c r="CY203" s="398"/>
      <c r="CZ203" s="398"/>
      <c r="DA203" s="398"/>
      <c r="DB203" s="398"/>
      <c r="DC203" s="286"/>
      <c r="DD203" s="286"/>
      <c r="DE203" s="286"/>
      <c r="DF203" s="286"/>
      <c r="DG203" s="286"/>
      <c r="DH203" s="286"/>
      <c r="DI203" s="398"/>
      <c r="DJ203" s="286"/>
      <c r="DK203" s="286"/>
      <c r="DL203" s="286"/>
      <c r="DM203" s="398"/>
      <c r="DN203" s="398"/>
      <c r="DO203" s="398">
        <v>15685.294310191031</v>
      </c>
      <c r="DP203" s="398"/>
      <c r="DQ203" s="398"/>
      <c r="DR203" s="398"/>
      <c r="DS203" s="398"/>
      <c r="DT203" s="398"/>
      <c r="DU203" s="398"/>
      <c r="DV203" s="809"/>
      <c r="DW203" s="286"/>
      <c r="DX203" s="286"/>
      <c r="DY203" s="286"/>
      <c r="DZ203" s="795"/>
      <c r="EA203" s="289"/>
      <c r="EB203" s="398"/>
      <c r="EC203" s="398"/>
      <c r="ED203" s="398"/>
      <c r="EE203" s="398"/>
      <c r="EF203" s="398"/>
      <c r="EG203" s="398"/>
      <c r="EH203" s="398"/>
      <c r="EI203" s="398"/>
      <c r="EJ203" s="398"/>
      <c r="EK203" s="398"/>
      <c r="EL203" s="306">
        <v>3745</v>
      </c>
      <c r="EM203" s="306">
        <v>19430.294310191031</v>
      </c>
      <c r="EN203" s="291">
        <v>374.5</v>
      </c>
      <c r="EO203" s="291">
        <v>0</v>
      </c>
      <c r="EP203" s="291">
        <v>51.31</v>
      </c>
      <c r="EQ203" s="291">
        <v>0</v>
      </c>
      <c r="ER203" s="291">
        <v>0</v>
      </c>
      <c r="ES203" s="286">
        <v>0</v>
      </c>
      <c r="ET203" s="289">
        <v>43.64</v>
      </c>
      <c r="EU203" s="286">
        <v>0</v>
      </c>
      <c r="EV203" s="286">
        <v>0</v>
      </c>
      <c r="EW203" s="398"/>
      <c r="EX203" s="398"/>
      <c r="EY203" s="286">
        <v>2195.9412034267448</v>
      </c>
      <c r="EZ203" s="292">
        <v>115.71</v>
      </c>
      <c r="FA203" s="278">
        <v>0</v>
      </c>
      <c r="FB203" s="278">
        <v>0</v>
      </c>
      <c r="FC203" s="292">
        <v>1480</v>
      </c>
      <c r="FD203" s="292"/>
      <c r="FE203" s="292"/>
      <c r="FF203" s="292"/>
      <c r="FG203" s="286">
        <v>0</v>
      </c>
      <c r="FH203" s="292">
        <v>0</v>
      </c>
      <c r="FI203" s="286">
        <v>0</v>
      </c>
      <c r="FJ203" s="286"/>
      <c r="FK203" s="276"/>
      <c r="FL203" s="276">
        <v>13489.35</v>
      </c>
      <c r="FM203" s="286"/>
      <c r="FN203" s="286">
        <v>45</v>
      </c>
      <c r="FO203" s="286">
        <v>20</v>
      </c>
      <c r="FP203" s="286"/>
      <c r="FQ203" s="286">
        <v>17815.45</v>
      </c>
      <c r="FR203" s="791">
        <v>1614.84</v>
      </c>
      <c r="FT203" s="791"/>
      <c r="FU203" s="294">
        <v>1614.84</v>
      </c>
      <c r="FV203" s="367"/>
      <c r="FW203" s="367"/>
      <c r="FX203" s="278">
        <v>337.05</v>
      </c>
      <c r="FY203" s="830">
        <v>84.262500000000003</v>
      </c>
      <c r="GB203" s="2015">
        <f t="shared" si="17"/>
        <v>0</v>
      </c>
      <c r="GC203" s="2015">
        <v>3745</v>
      </c>
      <c r="GE203" s="2015">
        <f t="shared" si="18"/>
        <v>3745</v>
      </c>
    </row>
    <row r="204" spans="2:187">
      <c r="B204" s="787">
        <v>52</v>
      </c>
      <c r="C204" s="788" t="s">
        <v>603</v>
      </c>
      <c r="D204" s="309" t="s">
        <v>3</v>
      </c>
      <c r="E204" s="310" t="s">
        <v>76</v>
      </c>
      <c r="F204" s="373" t="s">
        <v>582</v>
      </c>
      <c r="G204" s="374">
        <v>30552</v>
      </c>
      <c r="H204" s="373" t="s">
        <v>537</v>
      </c>
      <c r="I204" s="373" t="s">
        <v>456</v>
      </c>
      <c r="J204" s="375" t="s">
        <v>455</v>
      </c>
      <c r="K204" s="376" t="s">
        <v>456</v>
      </c>
      <c r="L204" s="377">
        <v>100001</v>
      </c>
      <c r="M204" s="378" t="s">
        <v>470</v>
      </c>
      <c r="N204" s="379">
        <v>1</v>
      </c>
      <c r="O204" s="373" t="s">
        <v>477</v>
      </c>
      <c r="P204" s="373" t="s">
        <v>478</v>
      </c>
      <c r="Q204" s="380">
        <v>1</v>
      </c>
      <c r="R204" s="373" t="s">
        <v>538</v>
      </c>
      <c r="S204" s="381" t="s">
        <v>537</v>
      </c>
      <c r="T204" s="373" t="s">
        <v>461</v>
      </c>
      <c r="U204" s="373" t="s">
        <v>633</v>
      </c>
      <c r="V204" s="383" t="s">
        <v>553</v>
      </c>
      <c r="W204" s="383"/>
      <c r="X204" s="427" t="s">
        <v>25</v>
      </c>
      <c r="Y204" s="428" t="s">
        <v>246</v>
      </c>
      <c r="Z204" s="283"/>
      <c r="AA204" s="387"/>
      <c r="AB204" s="386">
        <v>45181</v>
      </c>
      <c r="AC204" s="387"/>
      <c r="AD204" s="388"/>
      <c r="AE204" s="389" t="s">
        <v>503</v>
      </c>
      <c r="AF204" s="275" t="s">
        <v>583</v>
      </c>
      <c r="AG204" s="390"/>
      <c r="AH204" s="391"/>
      <c r="AI204" s="387"/>
      <c r="AJ204" s="387"/>
      <c r="AK204" s="387"/>
      <c r="AL204" s="387"/>
      <c r="AM204" s="387"/>
      <c r="AN204" s="387"/>
      <c r="AO204" s="392" t="s">
        <v>466</v>
      </c>
      <c r="AP204" s="289" t="s">
        <v>595</v>
      </c>
      <c r="AQ204" s="393" t="s">
        <v>467</v>
      </c>
      <c r="AR204" s="394">
        <v>6500</v>
      </c>
      <c r="AS204" s="283">
        <v>30</v>
      </c>
      <c r="AT204" s="284"/>
      <c r="AU204" s="284">
        <v>0</v>
      </c>
      <c r="AV204" s="378"/>
      <c r="AW204" s="378"/>
      <c r="AX204" s="378"/>
      <c r="AY204" s="378"/>
      <c r="AZ204" s="283"/>
      <c r="BA204" s="395"/>
      <c r="BB204" s="396"/>
      <c r="BC204" s="396"/>
      <c r="BD204" s="396"/>
      <c r="BE204" s="396"/>
      <c r="BF204" s="395"/>
      <c r="BG204" s="284"/>
      <c r="BH204" s="284"/>
      <c r="BI204" s="276"/>
      <c r="BJ204" s="284"/>
      <c r="BK204" s="286"/>
      <c r="BL204" s="286"/>
      <c r="BM204" s="276">
        <v>0</v>
      </c>
      <c r="BN204" s="286"/>
      <c r="BO204" s="276">
        <v>0</v>
      </c>
      <c r="BP204" s="794">
        <v>240</v>
      </c>
      <c r="BQ204" s="286">
        <v>6500</v>
      </c>
      <c r="BR204" s="286">
        <v>0</v>
      </c>
      <c r="BS204" s="286">
        <v>0</v>
      </c>
      <c r="BT204" s="289">
        <v>0</v>
      </c>
      <c r="BU204" s="286">
        <v>0</v>
      </c>
      <c r="BV204" s="398">
        <v>0</v>
      </c>
      <c r="BW204" s="398">
        <v>0</v>
      </c>
      <c r="BX204" s="398"/>
      <c r="BY204" s="286">
        <v>0</v>
      </c>
      <c r="BZ204" s="398"/>
      <c r="CA204" s="398"/>
      <c r="CB204" s="286">
        <v>0</v>
      </c>
      <c r="CC204" s="286">
        <v>0</v>
      </c>
      <c r="CD204" s="286">
        <v>0</v>
      </c>
      <c r="CE204" s="286"/>
      <c r="CF204" s="286">
        <v>0</v>
      </c>
      <c r="CG204" s="398"/>
      <c r="CH204" s="286"/>
      <c r="CI204" s="286"/>
      <c r="CJ204" s="286"/>
      <c r="CK204" s="286"/>
      <c r="CL204" s="286"/>
      <c r="CM204" s="286"/>
      <c r="CN204" s="398"/>
      <c r="CO204" s="286">
        <v>0</v>
      </c>
      <c r="CP204" s="286"/>
      <c r="CQ204" s="286"/>
      <c r="CR204" s="398"/>
      <c r="CS204" s="398"/>
      <c r="CT204" s="398"/>
      <c r="CU204" s="286"/>
      <c r="CV204" s="286">
        <v>0</v>
      </c>
      <c r="CW204" s="398"/>
      <c r="CX204" s="398"/>
      <c r="CY204" s="398"/>
      <c r="CZ204" s="398"/>
      <c r="DA204" s="398"/>
      <c r="DB204" s="398"/>
      <c r="DC204" s="398"/>
      <c r="DD204" s="398"/>
      <c r="DE204" s="398"/>
      <c r="DF204" s="398"/>
      <c r="DG204" s="398"/>
      <c r="DH204" s="286"/>
      <c r="DI204" s="398"/>
      <c r="DJ204" s="398"/>
      <c r="DK204" s="286"/>
      <c r="DL204" s="286"/>
      <c r="DM204" s="398"/>
      <c r="DN204" s="398"/>
      <c r="DO204" s="398">
        <v>18046.904247704784</v>
      </c>
      <c r="DP204" s="398"/>
      <c r="DQ204" s="398"/>
      <c r="DR204" s="398"/>
      <c r="DS204" s="398"/>
      <c r="DT204" s="398"/>
      <c r="DU204" s="398"/>
      <c r="DV204" s="809"/>
      <c r="DW204" s="398"/>
      <c r="DX204" s="398"/>
      <c r="DY204" s="398"/>
      <c r="DZ204" s="795"/>
      <c r="EA204" s="289"/>
      <c r="EB204" s="398"/>
      <c r="EC204" s="398"/>
      <c r="ED204" s="398"/>
      <c r="EE204" s="398"/>
      <c r="EF204" s="398"/>
      <c r="EG204" s="398"/>
      <c r="EH204" s="398"/>
      <c r="EI204" s="398"/>
      <c r="EJ204" s="398"/>
      <c r="EK204" s="398"/>
      <c r="EL204" s="796">
        <v>6500</v>
      </c>
      <c r="EM204" s="796">
        <v>24546.904247704784</v>
      </c>
      <c r="EN204" s="291">
        <v>650</v>
      </c>
      <c r="EO204" s="291">
        <v>104</v>
      </c>
      <c r="EP204" s="291">
        <v>89.05</v>
      </c>
      <c r="EQ204" s="291">
        <v>0</v>
      </c>
      <c r="ER204" s="291">
        <v>0</v>
      </c>
      <c r="ES204" s="286">
        <v>0</v>
      </c>
      <c r="ET204" s="289">
        <v>501.24</v>
      </c>
      <c r="EU204" s="286">
        <v>0</v>
      </c>
      <c r="EV204" s="286">
        <v>0</v>
      </c>
      <c r="EW204" s="398"/>
      <c r="EX204" s="398"/>
      <c r="EY204" s="286">
        <v>2526.5665946786698</v>
      </c>
      <c r="EZ204" s="292">
        <v>115.71</v>
      </c>
      <c r="FA204" s="278">
        <v>0</v>
      </c>
      <c r="FB204" s="278">
        <v>0</v>
      </c>
      <c r="FC204" s="292">
        <v>2600</v>
      </c>
      <c r="FD204" s="400"/>
      <c r="FE204" s="292"/>
      <c r="FF204" s="400"/>
      <c r="FG204" s="286">
        <v>0</v>
      </c>
      <c r="FH204" s="292">
        <v>0</v>
      </c>
      <c r="FI204" s="286">
        <v>0</v>
      </c>
      <c r="FJ204" s="398"/>
      <c r="FK204" s="390"/>
      <c r="FL204" s="276">
        <v>15520.34</v>
      </c>
      <c r="FM204" s="286"/>
      <c r="FN204" s="286">
        <v>0</v>
      </c>
      <c r="FO204" s="286">
        <v>0</v>
      </c>
      <c r="FP204" s="398"/>
      <c r="FQ204" s="398">
        <v>22106.91</v>
      </c>
      <c r="FR204" s="797">
        <v>2439.9899999999998</v>
      </c>
      <c r="FT204" s="791"/>
      <c r="FU204" s="294">
        <v>2439.9899999999998</v>
      </c>
      <c r="FV204" s="367"/>
      <c r="FW204" s="367"/>
      <c r="FX204" s="278">
        <v>585</v>
      </c>
      <c r="FY204" s="830">
        <v>146.25</v>
      </c>
      <c r="GB204" s="2015">
        <f t="shared" si="17"/>
        <v>0</v>
      </c>
      <c r="GC204" s="2015">
        <v>6500</v>
      </c>
      <c r="GE204" s="2015">
        <f t="shared" si="18"/>
        <v>6500</v>
      </c>
    </row>
    <row r="205" spans="2:187">
      <c r="B205" s="787">
        <v>53</v>
      </c>
      <c r="C205" s="788" t="s">
        <v>603</v>
      </c>
      <c r="D205" s="309" t="s">
        <v>584</v>
      </c>
      <c r="E205" s="310" t="s">
        <v>188</v>
      </c>
      <c r="F205" s="310" t="s">
        <v>189</v>
      </c>
      <c r="G205" s="311">
        <v>30790</v>
      </c>
      <c r="H205" s="275" t="s">
        <v>585</v>
      </c>
      <c r="I205" s="275" t="s">
        <v>456</v>
      </c>
      <c r="J205" s="312" t="s">
        <v>455</v>
      </c>
      <c r="K205" s="313" t="s">
        <v>456</v>
      </c>
      <c r="L205" s="313">
        <v>100001</v>
      </c>
      <c r="M205" s="283" t="s">
        <v>470</v>
      </c>
      <c r="N205" s="299">
        <v>1</v>
      </c>
      <c r="O205" s="275" t="s">
        <v>477</v>
      </c>
      <c r="P205" s="275" t="s">
        <v>478</v>
      </c>
      <c r="Q205" s="300">
        <v>1</v>
      </c>
      <c r="R205" s="275"/>
      <c r="S205" s="301" t="s">
        <v>585</v>
      </c>
      <c r="T205" s="275" t="s">
        <v>461</v>
      </c>
      <c r="U205" s="275" t="s">
        <v>284</v>
      </c>
      <c r="V205" s="302" t="s">
        <v>586</v>
      </c>
      <c r="W205" s="302" t="s">
        <v>529</v>
      </c>
      <c r="X205" s="269"/>
      <c r="Y205" s="363"/>
      <c r="Z205" s="283"/>
      <c r="AA205" s="433"/>
      <c r="AB205" s="303">
        <v>45261</v>
      </c>
      <c r="AC205" s="367"/>
      <c r="AD205" s="305"/>
      <c r="AE205" s="274" t="s">
        <v>496</v>
      </c>
      <c r="AF205" s="275" t="s">
        <v>596</v>
      </c>
      <c r="AG205" s="276"/>
      <c r="AH205" s="277"/>
      <c r="AI205" s="367" t="s">
        <v>587</v>
      </c>
      <c r="AJ205" s="792" t="s">
        <v>597</v>
      </c>
      <c r="AK205" s="433"/>
      <c r="AL205" s="433"/>
      <c r="AM205" s="433"/>
      <c r="AN205" s="433"/>
      <c r="AO205" s="433"/>
      <c r="AP205" s="278" t="s">
        <v>594</v>
      </c>
      <c r="AQ205" s="433" t="s">
        <v>466</v>
      </c>
      <c r="AR205" s="308">
        <v>23718.5</v>
      </c>
      <c r="AS205" s="283">
        <v>30</v>
      </c>
      <c r="AT205" s="284"/>
      <c r="AU205" s="284">
        <v>0</v>
      </c>
      <c r="AV205" s="283"/>
      <c r="AW205" s="283"/>
      <c r="AX205" s="283"/>
      <c r="AY205" s="283"/>
      <c r="AZ205" s="283"/>
      <c r="BA205" s="285"/>
      <c r="BB205" s="284"/>
      <c r="BC205" s="284"/>
      <c r="BD205" s="284"/>
      <c r="BE205" s="284"/>
      <c r="BF205" s="285"/>
      <c r="BG205" s="284"/>
      <c r="BH205" s="284"/>
      <c r="BI205" s="276"/>
      <c r="BJ205" s="284"/>
      <c r="BK205" s="286"/>
      <c r="BL205" s="286"/>
      <c r="BM205" s="276">
        <v>0</v>
      </c>
      <c r="BN205" s="286"/>
      <c r="BO205" s="276">
        <v>0</v>
      </c>
      <c r="BP205" s="789">
        <v>240</v>
      </c>
      <c r="BQ205" s="286">
        <v>23718.5</v>
      </c>
      <c r="BR205" s="286">
        <v>113</v>
      </c>
      <c r="BS205" s="286">
        <v>0</v>
      </c>
      <c r="BT205" s="289">
        <v>0</v>
      </c>
      <c r="BU205" s="286">
        <v>0</v>
      </c>
      <c r="BV205" s="286">
        <v>0</v>
      </c>
      <c r="BW205" s="286">
        <v>0</v>
      </c>
      <c r="BX205" s="286"/>
      <c r="BY205" s="286">
        <v>0</v>
      </c>
      <c r="BZ205" s="286"/>
      <c r="CA205" s="286"/>
      <c r="CB205" s="286">
        <v>0</v>
      </c>
      <c r="CC205" s="286">
        <v>0</v>
      </c>
      <c r="CD205" s="286">
        <v>0</v>
      </c>
      <c r="CE205" s="286"/>
      <c r="CF205" s="286">
        <v>0</v>
      </c>
      <c r="CG205" s="286"/>
      <c r="CH205" s="286"/>
      <c r="CI205" s="790"/>
      <c r="CJ205" s="286"/>
      <c r="CK205" s="286"/>
      <c r="CL205" s="286"/>
      <c r="CM205" s="286"/>
      <c r="CO205" s="286">
        <v>0</v>
      </c>
      <c r="CP205" s="790"/>
      <c r="CQ205" s="286"/>
      <c r="CR205" s="398"/>
      <c r="CS205" s="398"/>
      <c r="CT205" s="398"/>
      <c r="CU205" s="286"/>
      <c r="CV205" s="286">
        <v>0</v>
      </c>
      <c r="CW205" s="367"/>
      <c r="CX205" s="367"/>
      <c r="CY205" s="367"/>
      <c r="CZ205" s="367"/>
      <c r="DA205" s="367"/>
      <c r="DB205" s="367"/>
      <c r="DC205" s="286"/>
      <c r="DD205" s="286"/>
      <c r="DE205" s="286"/>
      <c r="DF205" s="286"/>
      <c r="DG205" s="286"/>
      <c r="DH205" s="286"/>
      <c r="DI205" s="367"/>
      <c r="DJ205" s="286"/>
      <c r="DK205" s="286"/>
      <c r="DL205" s="286"/>
      <c r="DM205" s="367"/>
      <c r="DN205" s="367"/>
      <c r="DO205" s="799">
        <v>42419.231764000375</v>
      </c>
      <c r="DP205" s="367"/>
      <c r="DQ205" s="367"/>
      <c r="DR205" s="367"/>
      <c r="DS205" s="367"/>
      <c r="DT205" s="367"/>
      <c r="DU205" s="367"/>
      <c r="DV205" s="367"/>
      <c r="DW205" s="367"/>
      <c r="DX205" s="286"/>
      <c r="DY205" s="286"/>
      <c r="DZ205" s="367"/>
      <c r="EA205" s="367"/>
      <c r="EB205" s="367"/>
      <c r="EC205" s="367"/>
      <c r="ED205" s="367"/>
      <c r="EE205" s="367"/>
      <c r="EF205" s="367"/>
      <c r="EG205" s="367"/>
      <c r="EH205" s="367"/>
      <c r="EI205" s="367"/>
      <c r="EJ205" s="367"/>
      <c r="EK205" s="367"/>
      <c r="EL205" s="306">
        <v>23831.5</v>
      </c>
      <c r="EM205" s="306">
        <v>66250.731764000375</v>
      </c>
      <c r="EN205" s="291">
        <v>2383.15</v>
      </c>
      <c r="EO205" s="291">
        <v>0</v>
      </c>
      <c r="EP205" s="291">
        <v>164.78</v>
      </c>
      <c r="EQ205" s="800">
        <v>0</v>
      </c>
      <c r="ER205" s="291">
        <v>0</v>
      </c>
      <c r="ES205" s="286">
        <v>0</v>
      </c>
      <c r="ET205" s="289">
        <v>7149.45</v>
      </c>
      <c r="EU205" s="286">
        <v>0</v>
      </c>
      <c r="EV205" s="286">
        <v>0</v>
      </c>
      <c r="EW205" s="286"/>
      <c r="EX205" s="286"/>
      <c r="EY205" s="286">
        <v>12725.769529200112</v>
      </c>
      <c r="EZ205" s="292">
        <v>0</v>
      </c>
      <c r="FA205" s="278">
        <v>0</v>
      </c>
      <c r="FB205" s="278">
        <v>0</v>
      </c>
      <c r="FC205" s="292">
        <v>9527.5390000000007</v>
      </c>
      <c r="FD205" s="292"/>
      <c r="FE205" s="292"/>
      <c r="FF205" s="367"/>
      <c r="FG205" s="286">
        <v>0</v>
      </c>
      <c r="FH205" s="292">
        <v>0</v>
      </c>
      <c r="FI205" s="286">
        <v>0</v>
      </c>
      <c r="FJ205" s="286"/>
      <c r="FK205" s="276"/>
      <c r="FL205" s="276">
        <v>29693.46</v>
      </c>
      <c r="FM205" s="286"/>
      <c r="FN205" s="286">
        <v>0</v>
      </c>
      <c r="FO205" s="286">
        <v>0</v>
      </c>
      <c r="FP205" s="286"/>
      <c r="FQ205" s="286">
        <v>61644.15</v>
      </c>
      <c r="FR205" s="791">
        <v>4606.58</v>
      </c>
      <c r="FT205" s="294">
        <v>1262.4225815291861</v>
      </c>
      <c r="FU205" s="294"/>
      <c r="FV205" s="367"/>
      <c r="FW205" s="367"/>
      <c r="FX205" s="278">
        <v>2144.84</v>
      </c>
      <c r="FY205" s="830">
        <v>0</v>
      </c>
      <c r="GB205" s="2015">
        <f t="shared" si="17"/>
        <v>0</v>
      </c>
      <c r="GC205" s="2015">
        <v>23831.5</v>
      </c>
      <c r="GE205" s="2015">
        <f t="shared" si="18"/>
        <v>23831.5</v>
      </c>
    </row>
    <row r="206" spans="2:187">
      <c r="B206" s="787">
        <v>54</v>
      </c>
      <c r="C206" s="788" t="s">
        <v>603</v>
      </c>
      <c r="D206" s="309" t="s">
        <v>3</v>
      </c>
      <c r="E206" s="310" t="s">
        <v>183</v>
      </c>
      <c r="F206" s="108" t="s">
        <v>184</v>
      </c>
      <c r="G206" s="102">
        <v>34900</v>
      </c>
      <c r="H206" s="109" t="s">
        <v>484</v>
      </c>
      <c r="I206" s="109" t="s">
        <v>454</v>
      </c>
      <c r="J206" s="103" t="s">
        <v>455</v>
      </c>
      <c r="K206" s="123" t="s">
        <v>456</v>
      </c>
      <c r="L206" s="104">
        <v>100001</v>
      </c>
      <c r="M206" s="124" t="s">
        <v>457</v>
      </c>
      <c r="N206" s="125">
        <v>1</v>
      </c>
      <c r="O206" s="109" t="s">
        <v>458</v>
      </c>
      <c r="P206" s="109" t="s">
        <v>459</v>
      </c>
      <c r="Q206" s="126">
        <v>0</v>
      </c>
      <c r="R206" s="109" t="s">
        <v>485</v>
      </c>
      <c r="S206" s="127" t="s">
        <v>486</v>
      </c>
      <c r="T206" s="109" t="s">
        <v>461</v>
      </c>
      <c r="U206" s="109" t="s">
        <v>281</v>
      </c>
      <c r="V206" s="128" t="s">
        <v>553</v>
      </c>
      <c r="W206" s="128"/>
      <c r="X206" s="146" t="s">
        <v>25</v>
      </c>
      <c r="Y206" s="810" t="s">
        <v>282</v>
      </c>
      <c r="Z206" s="283"/>
      <c r="AA206" s="105"/>
      <c r="AB206" s="426">
        <v>45261</v>
      </c>
      <c r="AC206" s="105"/>
      <c r="AD206" s="132"/>
      <c r="AE206" s="133" t="s">
        <v>481</v>
      </c>
      <c r="AF206" s="275" t="s">
        <v>588</v>
      </c>
      <c r="AG206" s="113"/>
      <c r="AH206" s="134"/>
      <c r="AI206" s="105"/>
      <c r="AJ206" s="105"/>
      <c r="AK206" s="105"/>
      <c r="AL206" s="105"/>
      <c r="AM206" s="105"/>
      <c r="AN206" s="105"/>
      <c r="AO206" s="135" t="s">
        <v>466</v>
      </c>
      <c r="AP206" s="111" t="s">
        <v>595</v>
      </c>
      <c r="AQ206" s="811" t="s">
        <v>466</v>
      </c>
      <c r="AR206" s="149">
        <v>2200</v>
      </c>
      <c r="AS206" s="283">
        <v>19</v>
      </c>
      <c r="AT206" s="284"/>
      <c r="AU206" s="284">
        <v>11</v>
      </c>
      <c r="AV206" s="124"/>
      <c r="AW206" s="124"/>
      <c r="AX206" s="124"/>
      <c r="AY206" s="124"/>
      <c r="AZ206" s="283"/>
      <c r="BA206" s="136"/>
      <c r="BB206" s="137"/>
      <c r="BC206" s="137"/>
      <c r="BD206" s="137"/>
      <c r="BE206" s="137"/>
      <c r="BF206" s="136"/>
      <c r="BG206" s="284"/>
      <c r="BH206" s="284"/>
      <c r="BI206" s="276"/>
      <c r="BJ206" s="284"/>
      <c r="BK206" s="286"/>
      <c r="BL206" s="286"/>
      <c r="BM206" s="276">
        <v>0</v>
      </c>
      <c r="BN206" s="286"/>
      <c r="BO206" s="276">
        <v>0</v>
      </c>
      <c r="BP206" s="803">
        <v>152</v>
      </c>
      <c r="BQ206" s="286">
        <v>1393.3333333333333</v>
      </c>
      <c r="BR206" s="286">
        <v>113</v>
      </c>
      <c r="BS206" s="286">
        <v>0</v>
      </c>
      <c r="BT206" s="289">
        <v>873.92</v>
      </c>
      <c r="BU206" s="286">
        <v>0</v>
      </c>
      <c r="BV206" s="117">
        <v>0</v>
      </c>
      <c r="BW206" s="117">
        <v>0</v>
      </c>
      <c r="BX206" s="117"/>
      <c r="BY206" s="286">
        <v>0</v>
      </c>
      <c r="BZ206" s="117"/>
      <c r="CA206" s="117"/>
      <c r="CB206" s="286">
        <v>0</v>
      </c>
      <c r="CC206" s="286">
        <v>0</v>
      </c>
      <c r="CD206" s="286">
        <v>0</v>
      </c>
      <c r="CE206" s="286"/>
      <c r="CF206" s="286">
        <v>0</v>
      </c>
      <c r="CG206" s="804"/>
      <c r="CH206" s="286"/>
      <c r="CI206" s="286"/>
      <c r="CJ206" s="286"/>
      <c r="CK206" s="286"/>
      <c r="CL206" s="286"/>
      <c r="CM206" s="286"/>
      <c r="CO206" s="286">
        <v>0</v>
      </c>
      <c r="CP206" s="286"/>
      <c r="CQ206" s="286"/>
      <c r="CR206" s="398"/>
      <c r="CS206" s="398"/>
      <c r="CT206" s="398"/>
      <c r="CU206" s="286"/>
      <c r="CV206" s="286">
        <v>0</v>
      </c>
      <c r="CW206" s="105"/>
      <c r="CX206" s="105"/>
      <c r="CY206" s="105"/>
      <c r="DC206" s="117"/>
      <c r="DD206" s="117"/>
      <c r="DE206" s="117"/>
      <c r="DF206" s="117"/>
      <c r="DG206" s="117"/>
      <c r="DH206" s="286"/>
      <c r="DJ206" s="117"/>
      <c r="DK206" s="286"/>
      <c r="DL206" s="286"/>
      <c r="DO206" s="30">
        <v>14331.898412386789</v>
      </c>
      <c r="DW206" s="105"/>
      <c r="DX206" s="117"/>
      <c r="DY206" s="117"/>
      <c r="EL206" s="806">
        <v>2380.2533333333331</v>
      </c>
      <c r="EM206" s="806">
        <v>16712.151745720123</v>
      </c>
      <c r="EN206" s="291">
        <v>238.03</v>
      </c>
      <c r="EO206" s="291">
        <v>0</v>
      </c>
      <c r="EP206" s="291">
        <v>32.61</v>
      </c>
      <c r="EQ206" s="291">
        <v>0</v>
      </c>
      <c r="ER206" s="291">
        <v>0</v>
      </c>
      <c r="ES206" s="286">
        <v>0</v>
      </c>
      <c r="ET206" s="289">
        <v>0</v>
      </c>
      <c r="EU206" s="286">
        <v>0</v>
      </c>
      <c r="EV206" s="286">
        <v>0</v>
      </c>
      <c r="EW206" s="804"/>
      <c r="EX206" s="804"/>
      <c r="EY206" s="286">
        <v>1146.5518729909431</v>
      </c>
      <c r="EZ206" s="292">
        <v>0</v>
      </c>
      <c r="FA206" s="278">
        <v>0</v>
      </c>
      <c r="FB206" s="278">
        <v>0</v>
      </c>
      <c r="FC206" s="292">
        <v>925.2</v>
      </c>
      <c r="FD206" s="140"/>
      <c r="FE206" s="292"/>
      <c r="FF206" s="105"/>
      <c r="FG206" s="286">
        <v>0</v>
      </c>
      <c r="FH206" s="292">
        <v>0</v>
      </c>
      <c r="FI206" s="286">
        <v>0</v>
      </c>
      <c r="FJ206" s="117"/>
      <c r="FK206" s="113"/>
      <c r="FL206" s="276">
        <v>13185.35</v>
      </c>
      <c r="FM206" s="286"/>
      <c r="FN206" s="286">
        <v>0</v>
      </c>
      <c r="FO206" s="286">
        <v>0</v>
      </c>
      <c r="FP206" s="117"/>
      <c r="FQ206" s="117">
        <v>15527.74</v>
      </c>
      <c r="FR206" s="808">
        <v>1184.4100000000001</v>
      </c>
      <c r="FT206" s="791"/>
      <c r="FU206" s="294">
        <v>1184.4100000000001</v>
      </c>
      <c r="FV206" s="367"/>
      <c r="FW206" s="367"/>
      <c r="FX206" s="278">
        <v>214.22</v>
      </c>
      <c r="FY206" s="830">
        <v>53.555</v>
      </c>
      <c r="GB206" s="2015">
        <f t="shared" si="17"/>
        <v>3.333333333102928E-3</v>
      </c>
      <c r="GC206" s="2015">
        <v>2380.25</v>
      </c>
      <c r="GE206" s="2015">
        <f t="shared" si="18"/>
        <v>2380.25</v>
      </c>
    </row>
    <row r="207" spans="2:187">
      <c r="B207" s="787">
        <v>55</v>
      </c>
      <c r="C207" s="788" t="s">
        <v>603</v>
      </c>
      <c r="D207" s="309" t="s">
        <v>3</v>
      </c>
      <c r="E207" s="310" t="s">
        <v>109</v>
      </c>
      <c r="F207" s="275" t="s">
        <v>110</v>
      </c>
      <c r="G207" s="311">
        <v>33405</v>
      </c>
      <c r="H207" s="275" t="s">
        <v>537</v>
      </c>
      <c r="I207" s="275" t="s">
        <v>456</v>
      </c>
      <c r="J207" s="312" t="s">
        <v>455</v>
      </c>
      <c r="K207" s="313" t="s">
        <v>456</v>
      </c>
      <c r="L207" s="313">
        <v>100001</v>
      </c>
      <c r="M207" s="283" t="s">
        <v>470</v>
      </c>
      <c r="N207" s="299">
        <v>1</v>
      </c>
      <c r="O207" s="275" t="s">
        <v>477</v>
      </c>
      <c r="P207" s="275" t="s">
        <v>478</v>
      </c>
      <c r="Q207" s="300">
        <v>1</v>
      </c>
      <c r="R207" s="275" t="s">
        <v>538</v>
      </c>
      <c r="S207" s="301" t="s">
        <v>537</v>
      </c>
      <c r="T207" s="275" t="s">
        <v>461</v>
      </c>
      <c r="U207" s="275" t="s">
        <v>258</v>
      </c>
      <c r="V207" s="302" t="s">
        <v>553</v>
      </c>
      <c r="W207" s="302"/>
      <c r="X207" s="269" t="s">
        <v>25</v>
      </c>
      <c r="Y207" s="366" t="s">
        <v>259</v>
      </c>
      <c r="Z207" s="283"/>
      <c r="AA207" s="367"/>
      <c r="AB207" s="303">
        <v>45292</v>
      </c>
      <c r="AC207" s="367"/>
      <c r="AD207" s="305"/>
      <c r="AE207" s="274" t="s">
        <v>492</v>
      </c>
      <c r="AF207" s="275" t="s">
        <v>589</v>
      </c>
      <c r="AG207" s="276"/>
      <c r="AH207" s="277"/>
      <c r="AI207" s="367"/>
      <c r="AJ207" s="367"/>
      <c r="AK207" s="367">
        <v>200</v>
      </c>
      <c r="AL207" s="367"/>
      <c r="AM207" s="367"/>
      <c r="AN207" s="367"/>
      <c r="AO207" s="306" t="s">
        <v>466</v>
      </c>
      <c r="AP207" s="307" t="s">
        <v>595</v>
      </c>
      <c r="AQ207" s="393" t="s">
        <v>466</v>
      </c>
      <c r="AR207" s="394">
        <v>2500</v>
      </c>
      <c r="AS207" s="283">
        <v>30</v>
      </c>
      <c r="AT207" s="284"/>
      <c r="AU207" s="284">
        <v>0</v>
      </c>
      <c r="AV207" s="283"/>
      <c r="AW207" s="283"/>
      <c r="AX207" s="283"/>
      <c r="AY207" s="283"/>
      <c r="AZ207" s="283"/>
      <c r="BA207" s="285"/>
      <c r="BB207" s="284"/>
      <c r="BC207" s="284"/>
      <c r="BD207" s="284"/>
      <c r="BE207" s="284"/>
      <c r="BF207" s="285"/>
      <c r="BG207" s="284"/>
      <c r="BH207" s="284"/>
      <c r="BI207" s="276"/>
      <c r="BJ207" s="284"/>
      <c r="BK207" s="286"/>
      <c r="BL207" s="286"/>
      <c r="BM207" s="276">
        <v>0</v>
      </c>
      <c r="BN207" s="286"/>
      <c r="BO207" s="276">
        <v>0</v>
      </c>
      <c r="BP207" s="789">
        <v>240</v>
      </c>
      <c r="BQ207" s="286">
        <v>2500</v>
      </c>
      <c r="BR207" s="286">
        <v>113</v>
      </c>
      <c r="BS207" s="286">
        <v>0</v>
      </c>
      <c r="BT207" s="289">
        <v>0</v>
      </c>
      <c r="BU207" s="286">
        <v>0</v>
      </c>
      <c r="BV207" s="286">
        <v>0</v>
      </c>
      <c r="BW207" s="286">
        <v>0</v>
      </c>
      <c r="BX207" s="286"/>
      <c r="BY207" s="286">
        <v>0</v>
      </c>
      <c r="BZ207" s="286"/>
      <c r="CA207" s="286"/>
      <c r="CB207" s="286">
        <v>0</v>
      </c>
      <c r="CC207" s="286">
        <v>0</v>
      </c>
      <c r="CD207" s="286">
        <v>0</v>
      </c>
      <c r="CE207" s="286"/>
      <c r="CF207" s="286">
        <v>0</v>
      </c>
      <c r="CG207" s="398"/>
      <c r="CH207" s="286"/>
      <c r="CI207" s="286"/>
      <c r="CJ207" s="286"/>
      <c r="CK207" s="286"/>
      <c r="CL207" s="286"/>
      <c r="CM207" s="286"/>
      <c r="CO207" s="286">
        <v>0</v>
      </c>
      <c r="CP207" s="286"/>
      <c r="CQ207" s="286"/>
      <c r="CR207" s="398"/>
      <c r="CS207" s="398"/>
      <c r="CT207" s="398"/>
      <c r="CU207" s="286"/>
      <c r="CV207" s="286">
        <v>200</v>
      </c>
      <c r="CW207" s="367"/>
      <c r="CX207" s="367"/>
      <c r="CY207" s="367"/>
      <c r="DC207" s="286"/>
      <c r="DD207" s="286"/>
      <c r="DE207" s="286"/>
      <c r="DF207" s="286"/>
      <c r="DG207" s="286"/>
      <c r="DH207" s="286"/>
      <c r="DJ207" s="286"/>
      <c r="DK207" s="286"/>
      <c r="DL207" s="286"/>
      <c r="DO207" s="30">
        <v>13877.31596781334</v>
      </c>
      <c r="DW207" s="367"/>
      <c r="DX207" s="286"/>
      <c r="DY207" s="286"/>
      <c r="EL207" s="306">
        <v>2613</v>
      </c>
      <c r="EM207" s="306">
        <v>16690.315967813338</v>
      </c>
      <c r="EN207" s="291">
        <v>261.3</v>
      </c>
      <c r="EO207" s="291">
        <v>44.16</v>
      </c>
      <c r="EP207" s="291">
        <v>35.799999999999997</v>
      </c>
      <c r="EQ207" s="291">
        <v>0</v>
      </c>
      <c r="ER207" s="291">
        <v>0</v>
      </c>
      <c r="ES207" s="286">
        <v>0</v>
      </c>
      <c r="ET207" s="289">
        <v>13.69</v>
      </c>
      <c r="EU207" s="286">
        <v>0</v>
      </c>
      <c r="EV207" s="286">
        <v>0</v>
      </c>
      <c r="EW207" s="398"/>
      <c r="EX207" s="398"/>
      <c r="EY207" s="286">
        <v>1110.1852774250672</v>
      </c>
      <c r="EZ207" s="292">
        <v>231.42</v>
      </c>
      <c r="FA207" s="278">
        <v>0</v>
      </c>
      <c r="FB207" s="278">
        <v>0</v>
      </c>
      <c r="FC207" s="292">
        <v>1125.2</v>
      </c>
      <c r="FD207" s="292"/>
      <c r="FE207" s="292"/>
      <c r="FF207" s="367"/>
      <c r="FG207" s="286">
        <v>0</v>
      </c>
      <c r="FH207" s="292">
        <v>166.67</v>
      </c>
      <c r="FI207" s="286">
        <v>0</v>
      </c>
      <c r="FJ207" s="286"/>
      <c r="FK207" s="276"/>
      <c r="FL207" s="276">
        <v>12767.13</v>
      </c>
      <c r="FM207" s="286"/>
      <c r="FN207" s="286">
        <v>0</v>
      </c>
      <c r="FO207" s="286">
        <v>0</v>
      </c>
      <c r="FP207" s="286"/>
      <c r="FQ207" s="286">
        <v>15755.56</v>
      </c>
      <c r="FR207" s="791">
        <v>934.76</v>
      </c>
      <c r="FT207" s="791"/>
      <c r="FU207" s="294">
        <v>934.76</v>
      </c>
      <c r="FV207" s="367"/>
      <c r="FW207" s="367"/>
      <c r="FX207" s="278">
        <v>235.17</v>
      </c>
      <c r="FY207" s="830">
        <v>58.792499999999997</v>
      </c>
      <c r="GB207" s="2015">
        <f t="shared" si="17"/>
        <v>0</v>
      </c>
      <c r="GC207" s="2015">
        <v>2613</v>
      </c>
      <c r="GE207" s="2015">
        <f t="shared" si="18"/>
        <v>2613</v>
      </c>
    </row>
    <row r="208" spans="2:187">
      <c r="B208" s="787">
        <v>56</v>
      </c>
      <c r="C208" s="788" t="s">
        <v>603</v>
      </c>
      <c r="D208" s="309" t="s">
        <v>3</v>
      </c>
      <c r="E208" s="310" t="s">
        <v>151</v>
      </c>
      <c r="F208" s="310" t="s">
        <v>598</v>
      </c>
      <c r="G208" s="311">
        <v>33196</v>
      </c>
      <c r="H208" s="275" t="s">
        <v>484</v>
      </c>
      <c r="I208" s="275" t="s">
        <v>454</v>
      </c>
      <c r="J208" s="312" t="s">
        <v>455</v>
      </c>
      <c r="K208" s="369" t="s">
        <v>456</v>
      </c>
      <c r="L208" s="313">
        <v>100001</v>
      </c>
      <c r="M208" s="283" t="s">
        <v>457</v>
      </c>
      <c r="N208" s="299">
        <v>1</v>
      </c>
      <c r="O208" s="275" t="s">
        <v>458</v>
      </c>
      <c r="P208" s="275" t="s">
        <v>459</v>
      </c>
      <c r="Q208" s="300">
        <v>0</v>
      </c>
      <c r="R208" s="275" t="s">
        <v>485</v>
      </c>
      <c r="S208" s="301" t="s">
        <v>486</v>
      </c>
      <c r="T208" s="275" t="s">
        <v>461</v>
      </c>
      <c r="U208" s="275" t="s">
        <v>264</v>
      </c>
      <c r="V208" s="302" t="s">
        <v>553</v>
      </c>
      <c r="W208" s="302"/>
      <c r="X208" s="269" t="s">
        <v>25</v>
      </c>
      <c r="Y208" s="459" t="s">
        <v>270</v>
      </c>
      <c r="Z208" s="283"/>
      <c r="AA208" s="367"/>
      <c r="AB208" s="303">
        <v>45313</v>
      </c>
      <c r="AC208" s="367"/>
      <c r="AD208" s="305"/>
      <c r="AE208" s="274" t="s">
        <v>533</v>
      </c>
      <c r="AF208" s="275" t="s">
        <v>599</v>
      </c>
      <c r="AG208" s="276"/>
      <c r="AH208" s="277"/>
      <c r="AI208" s="367"/>
      <c r="AJ208" s="367"/>
      <c r="AK208" s="367"/>
      <c r="AL208" s="367"/>
      <c r="AM208" s="367"/>
      <c r="AN208" s="367"/>
      <c r="AO208" s="368" t="s">
        <v>466</v>
      </c>
      <c r="AP208" s="278" t="s">
        <v>595</v>
      </c>
      <c r="AQ208" s="433" t="s">
        <v>466</v>
      </c>
      <c r="AR208" s="308">
        <v>2000</v>
      </c>
      <c r="AS208" s="283">
        <v>30</v>
      </c>
      <c r="AT208" s="284"/>
      <c r="AU208" s="284">
        <v>0</v>
      </c>
      <c r="AV208" s="283"/>
      <c r="AW208" s="283"/>
      <c r="AX208" s="283"/>
      <c r="AY208" s="283"/>
      <c r="AZ208" s="283"/>
      <c r="BA208" s="285"/>
      <c r="BB208" s="284"/>
      <c r="BC208" s="284"/>
      <c r="BD208" s="284"/>
      <c r="BE208" s="284"/>
      <c r="BF208" s="285"/>
      <c r="BG208" s="284"/>
      <c r="BH208" s="284"/>
      <c r="BI208" s="276"/>
      <c r="BJ208" s="284"/>
      <c r="BK208" s="286"/>
      <c r="BL208" s="286"/>
      <c r="BM208" s="276">
        <v>0</v>
      </c>
      <c r="BN208" s="286"/>
      <c r="BO208" s="276">
        <v>0</v>
      </c>
      <c r="BP208" s="789">
        <v>240</v>
      </c>
      <c r="BQ208" s="286">
        <v>2000.0000000000002</v>
      </c>
      <c r="BR208" s="286">
        <v>113</v>
      </c>
      <c r="BS208" s="286">
        <v>0</v>
      </c>
      <c r="BT208" s="289">
        <v>0</v>
      </c>
      <c r="BU208" s="286">
        <v>0</v>
      </c>
      <c r="BV208" s="286">
        <v>0</v>
      </c>
      <c r="BW208" s="286">
        <v>0</v>
      </c>
      <c r="BX208" s="286"/>
      <c r="BY208" s="286">
        <v>0</v>
      </c>
      <c r="BZ208" s="286"/>
      <c r="CA208" s="286"/>
      <c r="CB208" s="286">
        <v>0</v>
      </c>
      <c r="CC208" s="286">
        <v>0</v>
      </c>
      <c r="CD208" s="286">
        <v>0</v>
      </c>
      <c r="CE208" s="286"/>
      <c r="CF208" s="286">
        <v>0</v>
      </c>
      <c r="CG208" s="398"/>
      <c r="CH208" s="286"/>
      <c r="CI208" s="286"/>
      <c r="CJ208" s="286"/>
      <c r="CK208" s="286"/>
      <c r="CL208" s="286"/>
      <c r="CM208" s="286"/>
      <c r="CO208" s="286">
        <v>0</v>
      </c>
      <c r="CP208" s="286"/>
      <c r="CQ208" s="286"/>
      <c r="CR208" s="398"/>
      <c r="CS208" s="398"/>
      <c r="CT208" s="398"/>
      <c r="CU208" s="286"/>
      <c r="CV208" s="286">
        <v>0</v>
      </c>
      <c r="CW208" s="367"/>
      <c r="CX208" s="367"/>
      <c r="CY208" s="367"/>
      <c r="DC208" s="286"/>
      <c r="DD208" s="286"/>
      <c r="DE208" s="286"/>
      <c r="DF208" s="286"/>
      <c r="DG208" s="286"/>
      <c r="DH208" s="286"/>
      <c r="DJ208" s="286"/>
      <c r="DK208" s="286"/>
      <c r="DL208" s="286"/>
      <c r="DO208" s="30">
        <v>13917.223619385974</v>
      </c>
      <c r="DW208" s="367"/>
      <c r="DX208" s="286"/>
      <c r="DY208" s="286"/>
      <c r="EL208" s="306">
        <v>2113</v>
      </c>
      <c r="EM208" s="306">
        <v>16030.223619385974</v>
      </c>
      <c r="EN208" s="291">
        <v>211.3</v>
      </c>
      <c r="EO208" s="291">
        <v>0</v>
      </c>
      <c r="EP208" s="291">
        <v>28.95</v>
      </c>
      <c r="EQ208" s="291">
        <v>0</v>
      </c>
      <c r="ER208" s="291">
        <v>0</v>
      </c>
      <c r="ES208" s="286">
        <v>0</v>
      </c>
      <c r="ET208" s="289">
        <v>0</v>
      </c>
      <c r="EU208" s="286">
        <v>0</v>
      </c>
      <c r="EV208" s="286">
        <v>0</v>
      </c>
      <c r="EW208" s="398"/>
      <c r="EX208" s="398"/>
      <c r="EY208" s="286">
        <v>1113.3778895508779</v>
      </c>
      <c r="EZ208" s="292">
        <v>115.71</v>
      </c>
      <c r="FA208" s="278">
        <v>0</v>
      </c>
      <c r="FB208" s="278">
        <v>0</v>
      </c>
      <c r="FC208" s="292">
        <v>845.2</v>
      </c>
      <c r="FD208" s="292"/>
      <c r="FE208" s="292"/>
      <c r="FF208" s="367"/>
      <c r="FG208" s="286">
        <v>0</v>
      </c>
      <c r="FH208" s="292">
        <v>0</v>
      </c>
      <c r="FI208" s="286">
        <v>0</v>
      </c>
      <c r="FJ208" s="286"/>
      <c r="FK208" s="276"/>
      <c r="FL208" s="276">
        <v>12803.85</v>
      </c>
      <c r="FM208" s="286"/>
      <c r="FN208" s="286">
        <v>0</v>
      </c>
      <c r="FO208" s="286">
        <v>0</v>
      </c>
      <c r="FP208" s="286"/>
      <c r="FQ208" s="286">
        <v>15118.39</v>
      </c>
      <c r="FR208" s="791">
        <v>911.83</v>
      </c>
      <c r="FT208" s="791"/>
      <c r="FU208" s="294">
        <v>911.83</v>
      </c>
      <c r="FV208" s="367"/>
      <c r="FW208" s="367"/>
      <c r="FX208" s="278">
        <v>190.17</v>
      </c>
      <c r="FY208" s="830">
        <v>47.542499999999997</v>
      </c>
      <c r="GB208" s="2015">
        <f t="shared" si="17"/>
        <v>0</v>
      </c>
      <c r="GC208" s="2015">
        <v>2113</v>
      </c>
      <c r="GE208" s="2015">
        <f t="shared" si="18"/>
        <v>2113</v>
      </c>
    </row>
    <row r="209" spans="2:187">
      <c r="B209" s="787">
        <v>57</v>
      </c>
      <c r="C209" s="788" t="s">
        <v>603</v>
      </c>
      <c r="D209" s="442" t="s">
        <v>3</v>
      </c>
      <c r="E209" s="443" t="s">
        <v>198</v>
      </c>
      <c r="F209" s="444" t="s">
        <v>199</v>
      </c>
      <c r="G209" s="374">
        <v>35500</v>
      </c>
      <c r="H209" s="373" t="s">
        <v>612</v>
      </c>
      <c r="I209" s="373" t="s">
        <v>456</v>
      </c>
      <c r="J209" s="445" t="s">
        <v>455</v>
      </c>
      <c r="K209" s="446" t="s">
        <v>456</v>
      </c>
      <c r="L209" s="447">
        <v>100001</v>
      </c>
      <c r="M209" s="448" t="s">
        <v>470</v>
      </c>
      <c r="N209" s="449">
        <v>1</v>
      </c>
      <c r="O209" s="373" t="s">
        <v>477</v>
      </c>
      <c r="P209" s="373" t="s">
        <v>478</v>
      </c>
      <c r="Q209" s="380">
        <v>1</v>
      </c>
      <c r="R209" s="373" t="s">
        <v>479</v>
      </c>
      <c r="S209" s="812" t="s">
        <v>478</v>
      </c>
      <c r="T209" s="275" t="s">
        <v>461</v>
      </c>
      <c r="U209" s="275" t="s">
        <v>612</v>
      </c>
      <c r="V209" s="383" t="s">
        <v>553</v>
      </c>
      <c r="W209" s="383"/>
      <c r="X209" s="452" t="s">
        <v>75</v>
      </c>
      <c r="Y209" s="453" t="s">
        <v>181</v>
      </c>
      <c r="Z209" s="283"/>
      <c r="AA209" s="387"/>
      <c r="AB209" s="386">
        <v>45414</v>
      </c>
      <c r="AC209" s="387"/>
      <c r="AD209" s="305"/>
      <c r="AE209" s="389" t="s">
        <v>533</v>
      </c>
      <c r="AF209" s="275" t="s">
        <v>613</v>
      </c>
      <c r="AG209" s="390"/>
      <c r="AH209" s="391"/>
      <c r="AI209" s="387"/>
      <c r="AJ209" s="387"/>
      <c r="AK209" s="387"/>
      <c r="AL209" s="387"/>
      <c r="AM209" s="387"/>
      <c r="AN209" s="387"/>
      <c r="AO209" s="392" t="s">
        <v>466</v>
      </c>
      <c r="AP209" s="289" t="s">
        <v>594</v>
      </c>
      <c r="AQ209" s="393" t="s">
        <v>467</v>
      </c>
      <c r="AR209" s="394">
        <v>2200</v>
      </c>
      <c r="AS209" s="283">
        <v>29</v>
      </c>
      <c r="AT209" s="284"/>
      <c r="AU209" s="284">
        <v>0</v>
      </c>
      <c r="AV209" s="283"/>
      <c r="AW209" s="283"/>
      <c r="AX209" s="283"/>
      <c r="AY209" s="283"/>
      <c r="AZ209" s="283"/>
      <c r="BA209" s="285">
        <v>1</v>
      </c>
      <c r="BB209" s="284"/>
      <c r="BC209" s="284"/>
      <c r="BD209" s="284"/>
      <c r="BE209" s="284"/>
      <c r="BF209" s="285"/>
      <c r="BG209" s="284"/>
      <c r="BH209" s="284"/>
      <c r="BI209" s="276"/>
      <c r="BJ209" s="284"/>
      <c r="BK209" s="286"/>
      <c r="BL209" s="286"/>
      <c r="BM209" s="276">
        <v>0</v>
      </c>
      <c r="BN209" s="286"/>
      <c r="BO209" s="276">
        <v>8.0166666666666657</v>
      </c>
      <c r="BP209" s="789">
        <v>232</v>
      </c>
      <c r="BQ209" s="286">
        <v>2200</v>
      </c>
      <c r="BR209" s="286">
        <v>0</v>
      </c>
      <c r="BS209" s="286">
        <v>0</v>
      </c>
      <c r="BT209" s="289">
        <v>0</v>
      </c>
      <c r="BU209" s="286">
        <v>0</v>
      </c>
      <c r="BV209" s="286">
        <v>0</v>
      </c>
      <c r="BW209" s="286">
        <v>0</v>
      </c>
      <c r="BX209" s="286"/>
      <c r="BY209" s="286">
        <v>0</v>
      </c>
      <c r="BZ209" s="286"/>
      <c r="CA209" s="286"/>
      <c r="CB209" s="286">
        <v>0</v>
      </c>
      <c r="CC209" s="286">
        <v>0</v>
      </c>
      <c r="CD209" s="286">
        <v>0</v>
      </c>
      <c r="CE209" s="286"/>
      <c r="CF209" s="286">
        <v>0</v>
      </c>
      <c r="CG209" s="398"/>
      <c r="CH209" s="286"/>
      <c r="CI209" s="286"/>
      <c r="CJ209" s="286"/>
      <c r="CK209" s="286"/>
      <c r="CL209" s="286"/>
      <c r="CM209" s="286"/>
      <c r="CN209" s="367"/>
      <c r="CO209" s="286">
        <v>0</v>
      </c>
      <c r="CP209" s="286"/>
      <c r="CQ209" s="286"/>
      <c r="CR209" s="286"/>
      <c r="CS209" s="286"/>
      <c r="CT209" s="286"/>
      <c r="CU209" s="286"/>
      <c r="CV209" s="286">
        <v>0</v>
      </c>
      <c r="CW209" s="367"/>
      <c r="CX209" s="367"/>
      <c r="CY209" s="367"/>
      <c r="CZ209" s="367"/>
      <c r="DA209" s="367"/>
      <c r="DB209" s="367"/>
      <c r="DC209" s="286"/>
      <c r="DD209" s="286"/>
      <c r="DE209" s="286"/>
      <c r="DF209" s="286"/>
      <c r="DG209" s="286"/>
      <c r="DH209" s="286"/>
      <c r="DI209" s="367"/>
      <c r="DJ209" s="286"/>
      <c r="DK209" s="286"/>
      <c r="DL209" s="286"/>
      <c r="DM209" s="367"/>
      <c r="DN209" s="367"/>
      <c r="DO209" s="799">
        <v>9351.3612174867922</v>
      </c>
      <c r="DP209" s="367"/>
      <c r="DQ209" s="367"/>
      <c r="DR209" s="367"/>
      <c r="DS209" s="367"/>
      <c r="DT209" s="367"/>
      <c r="DU209" s="367"/>
      <c r="DV209" s="367"/>
      <c r="DW209" s="367"/>
      <c r="DX209" s="286"/>
      <c r="DY209" s="286"/>
      <c r="DZ209" s="367"/>
      <c r="EA209" s="367"/>
      <c r="EB209" s="367"/>
      <c r="EC209" s="367"/>
      <c r="ED209" s="367"/>
      <c r="EE209" s="367"/>
      <c r="EF209" s="367"/>
      <c r="EG209" s="367"/>
      <c r="EH209" s="367"/>
      <c r="EI209" s="367"/>
      <c r="EJ209" s="367"/>
      <c r="EK209" s="367"/>
      <c r="EL209" s="306">
        <v>2053.1799999999998</v>
      </c>
      <c r="EM209" s="306">
        <v>11551.361217486792</v>
      </c>
      <c r="EN209" s="291">
        <v>205.32</v>
      </c>
      <c r="EO209" s="291">
        <v>0</v>
      </c>
      <c r="EP209" s="291">
        <v>28.13</v>
      </c>
      <c r="EQ209" s="291">
        <v>0</v>
      </c>
      <c r="ER209" s="291">
        <v>0</v>
      </c>
      <c r="ES209" s="286">
        <v>0</v>
      </c>
      <c r="ET209" s="289">
        <v>0</v>
      </c>
      <c r="EU209" s="286">
        <v>73.489999999999995</v>
      </c>
      <c r="EV209" s="286">
        <v>73.33</v>
      </c>
      <c r="EW209" s="286"/>
      <c r="EX209" s="286"/>
      <c r="EY209" s="286">
        <v>748.10889739894344</v>
      </c>
      <c r="EZ209" s="292">
        <v>0</v>
      </c>
      <c r="FA209" s="278">
        <v>0</v>
      </c>
      <c r="FB209" s="278">
        <v>0</v>
      </c>
      <c r="FC209" s="292">
        <v>880</v>
      </c>
      <c r="FD209" s="292"/>
      <c r="FE209" s="292"/>
      <c r="FF209" s="367"/>
      <c r="FG209" s="286">
        <v>0</v>
      </c>
      <c r="FH209" s="292">
        <v>0</v>
      </c>
      <c r="FI209" s="286">
        <v>0</v>
      </c>
      <c r="FJ209" s="286"/>
      <c r="FK209" s="276"/>
      <c r="FL209" s="276">
        <v>8603.25</v>
      </c>
      <c r="FM209" s="286"/>
      <c r="FN209" s="286">
        <v>0</v>
      </c>
      <c r="FO209" s="286">
        <v>0</v>
      </c>
      <c r="FP209" s="286"/>
      <c r="FQ209" s="286">
        <v>10611.63</v>
      </c>
      <c r="FR209" s="791">
        <v>939.73</v>
      </c>
      <c r="FT209" s="791"/>
      <c r="FU209" s="294">
        <v>939.73</v>
      </c>
      <c r="FV209" s="367"/>
      <c r="FW209" s="367"/>
      <c r="FX209" s="278">
        <v>184.79</v>
      </c>
      <c r="FY209" s="830">
        <v>46.197499999999998</v>
      </c>
      <c r="GB209" s="2015">
        <f t="shared" si="17"/>
        <v>0</v>
      </c>
      <c r="GC209" s="2015">
        <v>2053.1799999999998</v>
      </c>
      <c r="GE209" s="2015">
        <f t="shared" si="18"/>
        <v>2053.1799999999998</v>
      </c>
    </row>
    <row r="210" spans="2:187">
      <c r="B210" s="787">
        <v>58</v>
      </c>
      <c r="C210" s="788" t="s">
        <v>603</v>
      </c>
      <c r="D210" s="309" t="s">
        <v>3</v>
      </c>
      <c r="E210" s="443" t="s">
        <v>201</v>
      </c>
      <c r="F210" s="444" t="s">
        <v>618</v>
      </c>
      <c r="G210" s="311"/>
      <c r="H210" s="275" t="s">
        <v>537</v>
      </c>
      <c r="I210" s="275" t="s">
        <v>454</v>
      </c>
      <c r="J210" s="456" t="s">
        <v>455</v>
      </c>
      <c r="K210" s="457" t="s">
        <v>456</v>
      </c>
      <c r="L210" s="313">
        <v>100001</v>
      </c>
      <c r="M210" s="283" t="s">
        <v>470</v>
      </c>
      <c r="N210" s="299">
        <v>1</v>
      </c>
      <c r="O210" s="275" t="s">
        <v>477</v>
      </c>
      <c r="P210" s="275" t="s">
        <v>478</v>
      </c>
      <c r="Q210" s="300">
        <v>1</v>
      </c>
      <c r="R210" s="275" t="s">
        <v>538</v>
      </c>
      <c r="S210" s="813" t="s">
        <v>537</v>
      </c>
      <c r="T210" s="275" t="s">
        <v>461</v>
      </c>
      <c r="U210" s="275" t="s">
        <v>289</v>
      </c>
      <c r="V210" s="302" t="s">
        <v>553</v>
      </c>
      <c r="W210" s="302"/>
      <c r="X210" s="269" t="s">
        <v>25</v>
      </c>
      <c r="Y210" s="459" t="s">
        <v>290</v>
      </c>
      <c r="Z210" s="283"/>
      <c r="AA210" s="367"/>
      <c r="AB210" s="303">
        <v>45481</v>
      </c>
      <c r="AC210" s="367"/>
      <c r="AD210" s="305"/>
      <c r="AE210" s="274" t="s">
        <v>464</v>
      </c>
      <c r="AF210" s="275" t="s">
        <v>619</v>
      </c>
      <c r="AG210" s="276"/>
      <c r="AH210" s="277"/>
      <c r="AI210" s="367"/>
      <c r="AJ210" s="367"/>
      <c r="AK210" s="367"/>
      <c r="AL210" s="367"/>
      <c r="AM210" s="367"/>
      <c r="AN210" s="367"/>
      <c r="AO210" s="368" t="s">
        <v>467</v>
      </c>
      <c r="AP210" s="278" t="s">
        <v>594</v>
      </c>
      <c r="AQ210" s="307" t="s">
        <v>466</v>
      </c>
      <c r="AR210" s="308">
        <v>6000</v>
      </c>
      <c r="AS210" s="283">
        <v>26</v>
      </c>
      <c r="AT210" s="284"/>
      <c r="AU210" s="284">
        <v>4</v>
      </c>
      <c r="AV210" s="283"/>
      <c r="AW210" s="283"/>
      <c r="AX210" s="283"/>
      <c r="AY210" s="283"/>
      <c r="AZ210" s="283"/>
      <c r="BA210" s="285"/>
      <c r="BB210" s="284"/>
      <c r="BC210" s="284"/>
      <c r="BD210" s="284"/>
      <c r="BE210" s="284"/>
      <c r="BF210" s="285"/>
      <c r="BG210" s="284"/>
      <c r="BH210" s="284"/>
      <c r="BI210" s="276"/>
      <c r="BJ210" s="284"/>
      <c r="BK210" s="286"/>
      <c r="BL210" s="286"/>
      <c r="BM210" s="276">
        <v>0</v>
      </c>
      <c r="BN210" s="286"/>
      <c r="BO210" s="276">
        <v>0</v>
      </c>
      <c r="BP210" s="789">
        <v>208</v>
      </c>
      <c r="BQ210" s="286">
        <v>5200</v>
      </c>
      <c r="BR210" s="286">
        <v>113</v>
      </c>
      <c r="BS210" s="286">
        <v>0</v>
      </c>
      <c r="BT210" s="289">
        <v>815.07</v>
      </c>
      <c r="BU210" s="286">
        <v>0</v>
      </c>
      <c r="BV210" s="286">
        <v>0</v>
      </c>
      <c r="BW210" s="286">
        <v>0</v>
      </c>
      <c r="BX210" s="286"/>
      <c r="BY210" s="286">
        <v>0</v>
      </c>
      <c r="BZ210" s="286"/>
      <c r="CA210" s="286"/>
      <c r="CB210" s="286">
        <v>0</v>
      </c>
      <c r="CC210" s="286">
        <v>0</v>
      </c>
      <c r="CD210" s="286">
        <v>0</v>
      </c>
      <c r="CE210" s="286"/>
      <c r="CF210" s="286">
        <v>0</v>
      </c>
      <c r="CG210" s="286"/>
      <c r="CH210" s="286"/>
      <c r="CI210" s="286"/>
      <c r="CJ210" s="286"/>
      <c r="CK210" s="286"/>
      <c r="CL210" s="286"/>
      <c r="CM210" s="286"/>
      <c r="CN210" s="367"/>
      <c r="CO210" s="286">
        <v>0</v>
      </c>
      <c r="CP210" s="286"/>
      <c r="CQ210" s="286"/>
      <c r="CR210" s="286"/>
      <c r="CS210" s="286"/>
      <c r="CT210" s="286"/>
      <c r="CU210" s="286"/>
      <c r="CV210" s="286">
        <v>0</v>
      </c>
      <c r="CW210" s="367"/>
      <c r="CX210" s="367"/>
      <c r="CY210" s="367"/>
      <c r="CZ210" s="367"/>
      <c r="DA210" s="367"/>
      <c r="DB210" s="367"/>
      <c r="DC210" s="286"/>
      <c r="DD210" s="286"/>
      <c r="DE210" s="286"/>
      <c r="DF210" s="286"/>
      <c r="DG210" s="286"/>
      <c r="DH210" s="286"/>
      <c r="DI210" s="367"/>
      <c r="DJ210" s="286"/>
      <c r="DK210" s="286"/>
      <c r="DL210" s="286"/>
      <c r="DM210" s="367"/>
      <c r="DN210" s="367"/>
      <c r="DO210" s="799">
        <v>9144.5634438271445</v>
      </c>
      <c r="DP210" s="367"/>
      <c r="DQ210" s="367"/>
      <c r="DR210" s="367"/>
      <c r="DS210" s="367"/>
      <c r="DT210" s="367"/>
      <c r="DU210" s="367"/>
      <c r="DV210" s="367"/>
      <c r="DW210" s="367"/>
      <c r="DX210" s="286"/>
      <c r="DY210" s="286"/>
      <c r="DZ210" s="367"/>
      <c r="EA210" s="367"/>
      <c r="EB210" s="367"/>
      <c r="EC210" s="367"/>
      <c r="ED210" s="367"/>
      <c r="EE210" s="367"/>
      <c r="EF210" s="367"/>
      <c r="EG210" s="367"/>
      <c r="EH210" s="367"/>
      <c r="EI210" s="367"/>
      <c r="EJ210" s="367"/>
      <c r="EK210" s="367"/>
      <c r="EL210" s="306">
        <v>6128.07</v>
      </c>
      <c r="EM210" s="306">
        <v>15272.633443827144</v>
      </c>
      <c r="EN210" s="291">
        <v>612.80999999999995</v>
      </c>
      <c r="EO210" s="291">
        <v>94.99</v>
      </c>
      <c r="EP210" s="291">
        <v>83.95</v>
      </c>
      <c r="EQ210" s="291">
        <v>0</v>
      </c>
      <c r="ER210" s="291">
        <v>0</v>
      </c>
      <c r="ES210" s="286">
        <v>0</v>
      </c>
      <c r="ET210" s="289">
        <v>440.84</v>
      </c>
      <c r="EU210" s="286">
        <v>0</v>
      </c>
      <c r="EV210" s="286">
        <v>0</v>
      </c>
      <c r="EW210" s="286"/>
      <c r="EX210" s="286"/>
      <c r="EY210" s="286">
        <v>1280.2388821358004</v>
      </c>
      <c r="EZ210" s="292">
        <v>0</v>
      </c>
      <c r="FA210" s="278">
        <v>0</v>
      </c>
      <c r="FB210" s="278">
        <v>0</v>
      </c>
      <c r="FC210" s="292">
        <v>2445.2000000000003</v>
      </c>
      <c r="FD210" s="292"/>
      <c r="FE210" s="292"/>
      <c r="FF210" s="367"/>
      <c r="FG210" s="286">
        <v>125</v>
      </c>
      <c r="FH210" s="292">
        <v>0</v>
      </c>
      <c r="FI210" s="286">
        <v>0</v>
      </c>
      <c r="FJ210" s="286"/>
      <c r="FK210" s="276"/>
      <c r="FL210" s="276">
        <v>7864.32</v>
      </c>
      <c r="FM210" s="286"/>
      <c r="FN210" s="286">
        <v>0</v>
      </c>
      <c r="FO210" s="286">
        <v>0</v>
      </c>
      <c r="FP210" s="286"/>
      <c r="FQ210" s="286">
        <v>12947.35</v>
      </c>
      <c r="FR210" s="791">
        <v>2325.2800000000002</v>
      </c>
      <c r="FT210" s="791"/>
      <c r="FU210" s="294">
        <v>2325.2800000000002</v>
      </c>
      <c r="FV210" s="367"/>
      <c r="FW210" s="367"/>
      <c r="FX210" s="278">
        <v>551.53</v>
      </c>
      <c r="FY210" s="830">
        <v>0</v>
      </c>
      <c r="GB210" s="2015">
        <f t="shared" si="17"/>
        <v>0</v>
      </c>
      <c r="GC210" s="2015">
        <v>6128.07</v>
      </c>
      <c r="GE210" s="2015">
        <f t="shared" si="18"/>
        <v>6128.07</v>
      </c>
    </row>
    <row r="211" spans="2:187">
      <c r="B211" s="787">
        <v>59</v>
      </c>
      <c r="C211" s="788" t="s">
        <v>603</v>
      </c>
      <c r="D211" s="309" t="s">
        <v>3</v>
      </c>
      <c r="E211" s="443" t="s">
        <v>203</v>
      </c>
      <c r="F211" s="444" t="s">
        <v>620</v>
      </c>
      <c r="G211" s="311"/>
      <c r="H211" s="275" t="s">
        <v>484</v>
      </c>
      <c r="I211" s="275" t="s">
        <v>454</v>
      </c>
      <c r="J211" s="456" t="s">
        <v>455</v>
      </c>
      <c r="K211" s="457" t="s">
        <v>456</v>
      </c>
      <c r="L211" s="313">
        <v>100001</v>
      </c>
      <c r="M211" s="283" t="s">
        <v>457</v>
      </c>
      <c r="N211" s="299">
        <v>1</v>
      </c>
      <c r="O211" s="275" t="s">
        <v>458</v>
      </c>
      <c r="P211" s="275" t="s">
        <v>459</v>
      </c>
      <c r="Q211" s="300">
        <v>0</v>
      </c>
      <c r="R211" s="275" t="s">
        <v>485</v>
      </c>
      <c r="S211" s="813" t="s">
        <v>486</v>
      </c>
      <c r="T211" s="275" t="s">
        <v>461</v>
      </c>
      <c r="U211" s="275" t="s">
        <v>263</v>
      </c>
      <c r="V211" s="302" t="s">
        <v>553</v>
      </c>
      <c r="W211" s="302"/>
      <c r="X211" s="269" t="s">
        <v>292</v>
      </c>
      <c r="Y211" s="459" t="s">
        <v>291</v>
      </c>
      <c r="Z211" s="283"/>
      <c r="AA211" s="367"/>
      <c r="AB211" s="303">
        <v>45481</v>
      </c>
      <c r="AC211" s="367"/>
      <c r="AD211" s="305"/>
      <c r="AE211" s="274" t="s">
        <v>533</v>
      </c>
      <c r="AF211" s="275" t="s">
        <v>621</v>
      </c>
      <c r="AG211" s="276"/>
      <c r="AH211" s="277"/>
      <c r="AI211" s="367"/>
      <c r="AJ211" s="367"/>
      <c r="AK211" s="367"/>
      <c r="AL211" s="367"/>
      <c r="AM211" s="367"/>
      <c r="AN211" s="367"/>
      <c r="AO211" s="368" t="s">
        <v>466</v>
      </c>
      <c r="AP211" s="278" t="s">
        <v>595</v>
      </c>
      <c r="AQ211" s="307" t="s">
        <v>466</v>
      </c>
      <c r="AR211" s="308">
        <v>2200</v>
      </c>
      <c r="AS211" s="283">
        <v>23</v>
      </c>
      <c r="AT211" s="284"/>
      <c r="AU211" s="284">
        <v>7</v>
      </c>
      <c r="AV211" s="283"/>
      <c r="AW211" s="283"/>
      <c r="AX211" s="283"/>
      <c r="AY211" s="283"/>
      <c r="AZ211" s="283"/>
      <c r="BA211" s="285"/>
      <c r="BB211" s="284"/>
      <c r="BC211" s="284"/>
      <c r="BD211" s="284"/>
      <c r="BE211" s="284"/>
      <c r="BF211" s="285"/>
      <c r="BG211" s="284"/>
      <c r="BH211" s="284"/>
      <c r="BI211" s="276"/>
      <c r="BJ211" s="284"/>
      <c r="BK211" s="286"/>
      <c r="BL211" s="286"/>
      <c r="BM211" s="276">
        <v>0</v>
      </c>
      <c r="BN211" s="286"/>
      <c r="BO211" s="276">
        <v>0</v>
      </c>
      <c r="BP211" s="789">
        <v>184</v>
      </c>
      <c r="BQ211" s="286">
        <v>1686.6666666666665</v>
      </c>
      <c r="BR211" s="286">
        <v>113</v>
      </c>
      <c r="BS211" s="286">
        <v>0</v>
      </c>
      <c r="BT211" s="289">
        <v>539.70000000000005</v>
      </c>
      <c r="BU211" s="286">
        <v>0</v>
      </c>
      <c r="BV211" s="286">
        <v>0</v>
      </c>
      <c r="BW211" s="286">
        <v>0</v>
      </c>
      <c r="BX211" s="286"/>
      <c r="BY211" s="286">
        <v>0</v>
      </c>
      <c r="BZ211" s="286"/>
      <c r="CA211" s="286"/>
      <c r="CB211" s="286">
        <v>0</v>
      </c>
      <c r="CC211" s="286">
        <v>0</v>
      </c>
      <c r="CD211" s="286">
        <v>0</v>
      </c>
      <c r="CE211" s="286"/>
      <c r="CF211" s="286">
        <v>0</v>
      </c>
      <c r="CG211" s="286"/>
      <c r="CH211" s="286"/>
      <c r="CI211" s="286"/>
      <c r="CJ211" s="286"/>
      <c r="CK211" s="286"/>
      <c r="CL211" s="286"/>
      <c r="CM211" s="286"/>
      <c r="CN211" s="367"/>
      <c r="CO211" s="286">
        <v>0</v>
      </c>
      <c r="CP211" s="286"/>
      <c r="CQ211" s="286"/>
      <c r="CR211" s="286"/>
      <c r="CS211" s="286"/>
      <c r="CT211" s="286"/>
      <c r="CU211" s="286"/>
      <c r="CV211" s="286">
        <v>0</v>
      </c>
      <c r="CW211" s="367"/>
      <c r="CX211" s="367"/>
      <c r="CY211" s="367"/>
      <c r="CZ211" s="367"/>
      <c r="DA211" s="367"/>
      <c r="DB211" s="367"/>
      <c r="DC211" s="286"/>
      <c r="DD211" s="286"/>
      <c r="DE211" s="286"/>
      <c r="DF211" s="286"/>
      <c r="DG211" s="286"/>
      <c r="DH211" s="286"/>
      <c r="DI211" s="367"/>
      <c r="DJ211" s="286"/>
      <c r="DK211" s="286"/>
      <c r="DL211" s="286"/>
      <c r="DM211" s="367"/>
      <c r="DN211" s="367"/>
      <c r="DO211" s="799">
        <v>6996.4553976710413</v>
      </c>
      <c r="DP211" s="367"/>
      <c r="DQ211" s="367"/>
      <c r="DR211" s="367"/>
      <c r="DS211" s="367"/>
      <c r="DT211" s="367"/>
      <c r="DU211" s="367"/>
      <c r="DV211" s="367"/>
      <c r="DW211" s="367"/>
      <c r="DX211" s="286"/>
      <c r="DY211" s="286"/>
      <c r="DZ211" s="367"/>
      <c r="EA211" s="367"/>
      <c r="EB211" s="367"/>
      <c r="EC211" s="367"/>
      <c r="ED211" s="367"/>
      <c r="EE211" s="367"/>
      <c r="EF211" s="367"/>
      <c r="EG211" s="367"/>
      <c r="EH211" s="367"/>
      <c r="EI211" s="367"/>
      <c r="EJ211" s="367"/>
      <c r="EK211" s="367"/>
      <c r="EL211" s="306">
        <v>2339.3666666666668</v>
      </c>
      <c r="EM211" s="306">
        <v>9335.8220643377081</v>
      </c>
      <c r="EN211" s="291">
        <v>233.94</v>
      </c>
      <c r="EO211" s="291">
        <v>0</v>
      </c>
      <c r="EP211" s="291">
        <v>32.049999999999997</v>
      </c>
      <c r="EQ211" s="291">
        <v>0</v>
      </c>
      <c r="ER211" s="291">
        <v>0</v>
      </c>
      <c r="ES211" s="286">
        <v>0</v>
      </c>
      <c r="ET211" s="289">
        <v>0</v>
      </c>
      <c r="EU211" s="286">
        <v>0</v>
      </c>
      <c r="EV211" s="286">
        <v>0</v>
      </c>
      <c r="EW211" s="286"/>
      <c r="EX211" s="286"/>
      <c r="EY211" s="286">
        <v>559.71643181368336</v>
      </c>
      <c r="EZ211" s="292">
        <v>115.71</v>
      </c>
      <c r="FA211" s="278">
        <v>0</v>
      </c>
      <c r="FB211" s="278">
        <v>0</v>
      </c>
      <c r="FC211" s="292">
        <v>925.2</v>
      </c>
      <c r="FD211" s="292"/>
      <c r="FE211" s="292"/>
      <c r="FF211" s="367"/>
      <c r="FG211" s="286">
        <v>0</v>
      </c>
      <c r="FH211" s="292">
        <v>0</v>
      </c>
      <c r="FI211" s="286">
        <v>0</v>
      </c>
      <c r="FJ211" s="286"/>
      <c r="FK211" s="276"/>
      <c r="FL211" s="276">
        <v>6436.74</v>
      </c>
      <c r="FM211" s="286"/>
      <c r="FN211" s="286">
        <v>0</v>
      </c>
      <c r="FO211" s="286">
        <v>0</v>
      </c>
      <c r="FP211" s="286"/>
      <c r="FQ211" s="286">
        <v>8303.36</v>
      </c>
      <c r="FR211" s="791">
        <v>1032.46</v>
      </c>
      <c r="FT211" s="791"/>
      <c r="FU211" s="294">
        <v>1032.46</v>
      </c>
      <c r="FV211" s="367"/>
      <c r="FW211" s="367"/>
      <c r="FX211" s="278">
        <v>210.54</v>
      </c>
      <c r="FY211" s="830">
        <v>52.634999999999998</v>
      </c>
      <c r="GB211" s="2015">
        <f t="shared" si="17"/>
        <v>-3.333333333102928E-3</v>
      </c>
      <c r="GC211" s="2015">
        <v>2339.37</v>
      </c>
      <c r="GE211" s="2015">
        <f t="shared" si="18"/>
        <v>2339.37</v>
      </c>
    </row>
    <row r="212" spans="2:187">
      <c r="B212" s="787">
        <v>60</v>
      </c>
      <c r="C212" s="788" t="s">
        <v>603</v>
      </c>
      <c r="D212" s="309" t="s">
        <v>3</v>
      </c>
      <c r="E212" s="443" t="s">
        <v>205</v>
      </c>
      <c r="F212" s="444" t="s">
        <v>206</v>
      </c>
      <c r="G212" s="367"/>
      <c r="H212" s="275" t="s">
        <v>600</v>
      </c>
      <c r="I212" s="275" t="s">
        <v>456</v>
      </c>
      <c r="J212" s="456" t="s">
        <v>455</v>
      </c>
      <c r="K212" s="457" t="s">
        <v>456</v>
      </c>
      <c r="L212" s="313">
        <v>100001</v>
      </c>
      <c r="M212" s="283" t="s">
        <v>457</v>
      </c>
      <c r="N212" s="299">
        <v>1</v>
      </c>
      <c r="O212" s="275" t="s">
        <v>458</v>
      </c>
      <c r="P212" s="275" t="s">
        <v>459</v>
      </c>
      <c r="Q212" s="300">
        <v>0</v>
      </c>
      <c r="R212" s="275" t="s">
        <v>485</v>
      </c>
      <c r="S212" s="461" t="s">
        <v>478</v>
      </c>
      <c r="T212" s="275" t="s">
        <v>461</v>
      </c>
      <c r="U212" s="275" t="s">
        <v>278</v>
      </c>
      <c r="V212" s="302" t="s">
        <v>553</v>
      </c>
      <c r="W212" s="367"/>
      <c r="X212" s="269" t="s">
        <v>97</v>
      </c>
      <c r="Y212" s="368" t="s">
        <v>293</v>
      </c>
      <c r="Z212" s="283"/>
      <c r="AA212" s="367"/>
      <c r="AB212" s="303">
        <v>45541</v>
      </c>
      <c r="AC212" s="367"/>
      <c r="AD212" s="305"/>
      <c r="AE212" s="367" t="s">
        <v>492</v>
      </c>
      <c r="AF212" s="275" t="s">
        <v>626</v>
      </c>
      <c r="AG212" s="367"/>
      <c r="AH212" s="367"/>
      <c r="AI212" s="367"/>
      <c r="AJ212" s="367"/>
      <c r="AK212" s="367"/>
      <c r="AL212" s="367"/>
      <c r="AM212" s="367"/>
      <c r="AN212" s="367"/>
      <c r="AO212" s="368" t="s">
        <v>467</v>
      </c>
      <c r="AP212" s="278" t="s">
        <v>595</v>
      </c>
      <c r="AQ212" s="307" t="s">
        <v>467</v>
      </c>
      <c r="AR212" s="308">
        <v>2500</v>
      </c>
      <c r="AS212" s="283">
        <v>30</v>
      </c>
      <c r="AT212" s="284"/>
      <c r="AU212" s="284">
        <v>0</v>
      </c>
      <c r="AV212" s="283"/>
      <c r="AW212" s="283"/>
      <c r="AX212" s="283"/>
      <c r="AY212" s="283"/>
      <c r="AZ212" s="283"/>
      <c r="BA212" s="285"/>
      <c r="BB212" s="284"/>
      <c r="BC212" s="284"/>
      <c r="BD212" s="284"/>
      <c r="BE212" s="284"/>
      <c r="BF212" s="285"/>
      <c r="BG212" s="284"/>
      <c r="BH212" s="284"/>
      <c r="BI212" s="276"/>
      <c r="BJ212" s="284"/>
      <c r="BK212" s="286"/>
      <c r="BL212" s="286"/>
      <c r="BM212" s="276">
        <v>0</v>
      </c>
      <c r="BN212" s="286"/>
      <c r="BO212" s="276">
        <v>0</v>
      </c>
      <c r="BP212" s="789">
        <v>240</v>
      </c>
      <c r="BQ212" s="286">
        <v>2500</v>
      </c>
      <c r="BR212" s="286">
        <v>0</v>
      </c>
      <c r="BS212" s="286">
        <v>0</v>
      </c>
      <c r="BT212" s="289">
        <v>0</v>
      </c>
      <c r="BU212" s="286">
        <v>0</v>
      </c>
      <c r="BV212" s="286">
        <v>0</v>
      </c>
      <c r="BW212" s="286">
        <v>0</v>
      </c>
      <c r="BX212" s="367"/>
      <c r="BY212" s="286">
        <v>54</v>
      </c>
      <c r="BZ212" s="286"/>
      <c r="CA212" s="367"/>
      <c r="CB212" s="286">
        <v>0</v>
      </c>
      <c r="CC212" s="286">
        <v>0</v>
      </c>
      <c r="CD212" s="286">
        <v>0</v>
      </c>
      <c r="CE212" s="286"/>
      <c r="CF212" s="286">
        <v>0</v>
      </c>
      <c r="CG212" s="286"/>
      <c r="CH212" s="286"/>
      <c r="CI212" s="367"/>
      <c r="CJ212" s="367"/>
      <c r="CK212" s="367"/>
      <c r="CL212" s="367"/>
      <c r="CM212" s="286"/>
      <c r="CN212" s="367"/>
      <c r="CO212" s="286">
        <v>0</v>
      </c>
      <c r="CP212" s="286"/>
      <c r="CQ212" s="286"/>
      <c r="CR212" s="286"/>
      <c r="CS212" s="286"/>
      <c r="CT212" s="286"/>
      <c r="CU212" s="286"/>
      <c r="CV212" s="286">
        <v>0</v>
      </c>
      <c r="CW212" s="367"/>
      <c r="CX212" s="367"/>
      <c r="CY212" s="367"/>
      <c r="CZ212" s="367"/>
      <c r="DA212" s="367"/>
      <c r="DB212" s="367"/>
      <c r="DC212" s="367"/>
      <c r="DD212" s="286"/>
      <c r="DE212" s="286"/>
      <c r="DF212" s="286"/>
      <c r="DG212" s="286"/>
      <c r="DH212" s="286"/>
      <c r="DI212" s="367"/>
      <c r="DJ212" s="286"/>
      <c r="DK212" s="286"/>
      <c r="DL212" s="286"/>
      <c r="DM212" s="367"/>
      <c r="DN212" s="367"/>
      <c r="DO212" s="799">
        <v>4692.723796408849</v>
      </c>
      <c r="DP212" s="367"/>
      <c r="DQ212" s="367"/>
      <c r="DR212" s="367"/>
      <c r="DS212" s="367"/>
      <c r="DT212" s="367"/>
      <c r="DU212" s="367"/>
      <c r="DV212" s="367"/>
      <c r="DW212" s="367"/>
      <c r="DX212" s="367"/>
      <c r="DY212" s="286"/>
      <c r="DZ212" s="367"/>
      <c r="EA212" s="367"/>
      <c r="EB212" s="367"/>
      <c r="EC212" s="367"/>
      <c r="ED212" s="367"/>
      <c r="EE212" s="367"/>
      <c r="EF212" s="367"/>
      <c r="EG212" s="367"/>
      <c r="EH212" s="367"/>
      <c r="EI212" s="367"/>
      <c r="EJ212" s="367"/>
      <c r="EK212" s="367"/>
      <c r="EL212" s="306">
        <v>2554</v>
      </c>
      <c r="EM212" s="306">
        <v>7246.723796408849</v>
      </c>
      <c r="EN212" s="291">
        <v>255.4</v>
      </c>
      <c r="EO212" s="291">
        <v>43.16</v>
      </c>
      <c r="EP212" s="291">
        <v>34.99</v>
      </c>
      <c r="EQ212" s="291">
        <v>0</v>
      </c>
      <c r="ER212" s="291">
        <v>0</v>
      </c>
      <c r="ES212" s="286">
        <v>0</v>
      </c>
      <c r="ET212" s="289">
        <v>0</v>
      </c>
      <c r="EU212" s="286">
        <v>0</v>
      </c>
      <c r="EV212" s="286">
        <v>0</v>
      </c>
      <c r="EW212" s="286"/>
      <c r="EX212" s="286"/>
      <c r="EY212" s="286">
        <v>375.41790371270793</v>
      </c>
      <c r="EZ212" s="292">
        <v>0</v>
      </c>
      <c r="FA212" s="278">
        <v>0</v>
      </c>
      <c r="FB212" s="278">
        <v>0</v>
      </c>
      <c r="FC212" s="292">
        <v>1000</v>
      </c>
      <c r="FD212" s="292"/>
      <c r="FE212" s="292"/>
      <c r="FF212" s="367"/>
      <c r="FG212" s="286">
        <v>0</v>
      </c>
      <c r="FH212" s="292">
        <v>0</v>
      </c>
      <c r="FI212" s="286">
        <v>0</v>
      </c>
      <c r="FJ212" s="286"/>
      <c r="FK212" s="276"/>
      <c r="FL212" s="276">
        <v>4317.3100000000004</v>
      </c>
      <c r="FM212" s="286"/>
      <c r="FN212" s="286">
        <v>54</v>
      </c>
      <c r="FO212" s="286">
        <v>24</v>
      </c>
      <c r="FP212" s="286"/>
      <c r="FQ212" s="286">
        <v>6104.28</v>
      </c>
      <c r="FR212" s="791">
        <v>1142.44</v>
      </c>
      <c r="FT212" s="791"/>
      <c r="FU212" s="294">
        <v>1142.44</v>
      </c>
      <c r="FV212" s="367"/>
      <c r="FW212" s="367"/>
      <c r="FX212" s="278">
        <v>229.86</v>
      </c>
      <c r="FY212" s="830">
        <v>0</v>
      </c>
      <c r="GB212" s="2015">
        <f t="shared" si="17"/>
        <v>0</v>
      </c>
      <c r="GC212" s="2015">
        <v>2554</v>
      </c>
      <c r="GE212" s="2015">
        <f t="shared" si="18"/>
        <v>2554</v>
      </c>
    </row>
    <row r="213" spans="2:187">
      <c r="B213" s="787">
        <v>61</v>
      </c>
      <c r="C213" s="788" t="s">
        <v>603</v>
      </c>
      <c r="D213" s="309" t="s">
        <v>3</v>
      </c>
      <c r="E213" s="443" t="s">
        <v>208</v>
      </c>
      <c r="F213" s="444" t="s">
        <v>209</v>
      </c>
      <c r="G213" s="367"/>
      <c r="H213" s="275" t="s">
        <v>630</v>
      </c>
      <c r="I213" s="275" t="s">
        <v>264</v>
      </c>
      <c r="J213" s="456" t="s">
        <v>455</v>
      </c>
      <c r="K213" s="457" t="s">
        <v>456</v>
      </c>
      <c r="L213" s="313">
        <v>100002</v>
      </c>
      <c r="M213" s="283" t="s">
        <v>457</v>
      </c>
      <c r="N213" s="299">
        <v>1</v>
      </c>
      <c r="O213" s="275" t="s">
        <v>458</v>
      </c>
      <c r="P213" s="275" t="s">
        <v>459</v>
      </c>
      <c r="Q213" s="300">
        <v>1</v>
      </c>
      <c r="R213" s="275" t="s">
        <v>485</v>
      </c>
      <c r="S213" s="367" t="s">
        <v>630</v>
      </c>
      <c r="T213" s="275" t="s">
        <v>461</v>
      </c>
      <c r="U213" s="275" t="s">
        <v>264</v>
      </c>
      <c r="V213" s="302" t="s">
        <v>553</v>
      </c>
      <c r="W213" s="367"/>
      <c r="X213" s="269" t="s">
        <v>25</v>
      </c>
      <c r="Y213" s="368" t="s">
        <v>294</v>
      </c>
      <c r="Z213" s="283"/>
      <c r="AA213" s="367"/>
      <c r="AB213" s="303">
        <v>45574</v>
      </c>
      <c r="AC213" s="367"/>
      <c r="AD213" s="367"/>
      <c r="AE213" s="367" t="s">
        <v>533</v>
      </c>
      <c r="AF213" s="275" t="s">
        <v>631</v>
      </c>
      <c r="AG213" s="367"/>
      <c r="AH213" s="367"/>
      <c r="AI213" s="367"/>
      <c r="AJ213" s="367"/>
      <c r="AK213" s="367"/>
      <c r="AL213" s="367"/>
      <c r="AM213" s="367"/>
      <c r="AN213" s="367"/>
      <c r="AO213" s="368" t="s">
        <v>466</v>
      </c>
      <c r="AP213" s="368" t="s">
        <v>595</v>
      </c>
      <c r="AQ213" s="368" t="s">
        <v>467</v>
      </c>
      <c r="AR213" s="308">
        <v>2200</v>
      </c>
      <c r="AS213" s="283">
        <v>30</v>
      </c>
      <c r="AT213" s="284"/>
      <c r="AU213" s="284">
        <v>0</v>
      </c>
      <c r="AV213" s="283"/>
      <c r="AW213" s="283"/>
      <c r="AX213" s="283"/>
      <c r="AY213" s="283"/>
      <c r="AZ213" s="283"/>
      <c r="BA213" s="285"/>
      <c r="BB213" s="284"/>
      <c r="BC213" s="284"/>
      <c r="BD213" s="284"/>
      <c r="BE213" s="284"/>
      <c r="BF213" s="285"/>
      <c r="BG213" s="284"/>
      <c r="BH213" s="284"/>
      <c r="BI213" s="276"/>
      <c r="BJ213" s="284"/>
      <c r="BK213" s="286"/>
      <c r="BL213" s="286"/>
      <c r="BM213" s="276">
        <v>0</v>
      </c>
      <c r="BN213" s="286"/>
      <c r="BO213" s="276">
        <v>0</v>
      </c>
      <c r="BP213" s="789">
        <v>240</v>
      </c>
      <c r="BQ213" s="286">
        <v>2200</v>
      </c>
      <c r="BR213" s="286">
        <v>0</v>
      </c>
      <c r="BS213" s="286">
        <v>0</v>
      </c>
      <c r="BT213" s="289">
        <v>0</v>
      </c>
      <c r="BU213" s="286">
        <v>0</v>
      </c>
      <c r="BV213" s="286">
        <v>0</v>
      </c>
      <c r="BW213" s="286">
        <v>0</v>
      </c>
      <c r="BX213" s="367"/>
      <c r="BY213" s="286">
        <v>0</v>
      </c>
      <c r="BZ213" s="286"/>
      <c r="CA213" s="367"/>
      <c r="CB213" s="286">
        <v>0</v>
      </c>
      <c r="CC213" s="286">
        <v>0</v>
      </c>
      <c r="CD213" s="286">
        <v>0</v>
      </c>
      <c r="CE213" s="286"/>
      <c r="CF213" s="286">
        <v>0</v>
      </c>
      <c r="CG213" s="286"/>
      <c r="CH213" s="286"/>
      <c r="CI213" s="367"/>
      <c r="CJ213" s="367"/>
      <c r="CK213" s="367"/>
      <c r="CL213" s="367"/>
      <c r="CM213" s="286"/>
      <c r="CN213" s="367"/>
      <c r="CO213" s="286">
        <v>0</v>
      </c>
      <c r="CP213" s="286"/>
      <c r="CQ213" s="286"/>
      <c r="CR213" s="286"/>
      <c r="CS213" s="286"/>
      <c r="CT213" s="286"/>
      <c r="CU213" s="286"/>
      <c r="CV213" s="286">
        <v>0</v>
      </c>
      <c r="CW213" s="367"/>
      <c r="CX213" s="367"/>
      <c r="CY213" s="367"/>
      <c r="CZ213" s="367"/>
      <c r="DA213" s="367"/>
      <c r="DB213" s="367"/>
      <c r="DC213" s="367"/>
      <c r="DD213" s="286"/>
      <c r="DE213" s="286"/>
      <c r="DF213" s="286"/>
      <c r="DG213" s="286"/>
      <c r="DH213" s="286"/>
      <c r="DI213" s="367"/>
      <c r="DJ213" s="286"/>
      <c r="DK213" s="286"/>
      <c r="DL213" s="286"/>
      <c r="DM213" s="367"/>
      <c r="DN213" s="367"/>
      <c r="DO213" s="799">
        <v>3463.7431091472317</v>
      </c>
      <c r="DP213" s="367"/>
      <c r="DQ213" s="367"/>
      <c r="DR213" s="367"/>
      <c r="DS213" s="367"/>
      <c r="DT213" s="367"/>
      <c r="DU213" s="367"/>
      <c r="DV213" s="367"/>
      <c r="DW213" s="367"/>
      <c r="DX213" s="367"/>
      <c r="DY213" s="286"/>
      <c r="DZ213" s="367"/>
      <c r="EA213" s="367"/>
      <c r="EB213" s="367"/>
      <c r="EC213" s="367"/>
      <c r="ED213" s="367"/>
      <c r="EE213" s="367"/>
      <c r="EF213" s="367"/>
      <c r="EG213" s="367"/>
      <c r="EH213" s="367"/>
      <c r="EI213" s="367"/>
      <c r="EJ213" s="367"/>
      <c r="EK213" s="367"/>
      <c r="EL213" s="306">
        <v>2200</v>
      </c>
      <c r="EM213" s="306">
        <v>5663.7431091472317</v>
      </c>
      <c r="EN213" s="291">
        <v>220</v>
      </c>
      <c r="EO213" s="291">
        <v>0</v>
      </c>
      <c r="EP213" s="291">
        <v>30.14</v>
      </c>
      <c r="EQ213" s="291">
        <v>0</v>
      </c>
      <c r="ER213" s="291">
        <v>0</v>
      </c>
      <c r="ES213" s="286">
        <v>0</v>
      </c>
      <c r="ET213" s="289">
        <v>0</v>
      </c>
      <c r="EU213" s="286">
        <v>0</v>
      </c>
      <c r="EV213" s="286">
        <v>0</v>
      </c>
      <c r="EW213" s="286"/>
      <c r="EX213" s="286"/>
      <c r="EY213" s="286">
        <v>0</v>
      </c>
      <c r="EZ213" s="292">
        <v>0</v>
      </c>
      <c r="FA213" s="278">
        <v>0</v>
      </c>
      <c r="FB213" s="278">
        <v>0</v>
      </c>
      <c r="FC213" s="292">
        <v>880</v>
      </c>
      <c r="FD213" s="292"/>
      <c r="FE213" s="292"/>
      <c r="FF213" s="367"/>
      <c r="FG213" s="286">
        <v>0</v>
      </c>
      <c r="FH213" s="292">
        <v>0</v>
      </c>
      <c r="FI213" s="286">
        <v>0</v>
      </c>
      <c r="FJ213" s="286"/>
      <c r="FK213" s="276"/>
      <c r="FL213" s="276">
        <v>3463.74</v>
      </c>
      <c r="FM213" s="286"/>
      <c r="FN213" s="286">
        <v>0</v>
      </c>
      <c r="FO213" s="286">
        <v>0</v>
      </c>
      <c r="FP213" s="286"/>
      <c r="FQ213" s="286">
        <v>4593.88</v>
      </c>
      <c r="FR213" s="791">
        <v>1069.8599999999999</v>
      </c>
      <c r="FT213" s="791"/>
      <c r="FU213" s="294">
        <v>1069.8599999999999</v>
      </c>
      <c r="FV213" s="367"/>
      <c r="FW213" s="367"/>
      <c r="FX213" s="278">
        <v>198</v>
      </c>
      <c r="FY213" s="830">
        <v>49.5</v>
      </c>
      <c r="GB213" s="2015">
        <f t="shared" si="17"/>
        <v>0</v>
      </c>
      <c r="GC213" s="2015">
        <v>2200</v>
      </c>
      <c r="GE213" s="2015">
        <f t="shared" si="18"/>
        <v>2200</v>
      </c>
    </row>
    <row r="214" spans="2:187">
      <c r="B214" s="787">
        <v>62</v>
      </c>
      <c r="C214" s="788" t="s">
        <v>603</v>
      </c>
      <c r="D214" s="309" t="s">
        <v>3</v>
      </c>
      <c r="E214" s="462" t="s">
        <v>211</v>
      </c>
      <c r="F214" s="444" t="s">
        <v>634</v>
      </c>
      <c r="G214" s="387"/>
      <c r="H214" s="373" t="s">
        <v>635</v>
      </c>
      <c r="I214" s="373" t="s">
        <v>295</v>
      </c>
      <c r="J214" s="445" t="s">
        <v>455</v>
      </c>
      <c r="K214" s="446" t="s">
        <v>456</v>
      </c>
      <c r="L214" s="377">
        <v>100002</v>
      </c>
      <c r="M214" s="378" t="s">
        <v>457</v>
      </c>
      <c r="N214" s="379">
        <v>1</v>
      </c>
      <c r="O214" s="373" t="s">
        <v>458</v>
      </c>
      <c r="P214" s="373" t="s">
        <v>459</v>
      </c>
      <c r="Q214" s="380">
        <v>1</v>
      </c>
      <c r="R214" s="373" t="s">
        <v>485</v>
      </c>
      <c r="S214" s="387" t="s">
        <v>635</v>
      </c>
      <c r="T214" s="373" t="s">
        <v>461</v>
      </c>
      <c r="U214" s="373" t="s">
        <v>295</v>
      </c>
      <c r="V214" s="383" t="s">
        <v>553</v>
      </c>
      <c r="W214" s="387"/>
      <c r="X214" s="392" t="s">
        <v>25</v>
      </c>
      <c r="Y214" s="464" t="s">
        <v>296</v>
      </c>
      <c r="Z214" s="283"/>
      <c r="AA214" s="387"/>
      <c r="AB214" s="386">
        <v>45600</v>
      </c>
      <c r="AC214" s="367"/>
      <c r="AD214" s="367"/>
      <c r="AE214" s="367" t="s">
        <v>496</v>
      </c>
      <c r="AF214" s="275" t="s">
        <v>636</v>
      </c>
      <c r="AG214" s="367"/>
      <c r="AH214" s="367"/>
      <c r="AI214" s="367"/>
      <c r="AJ214" s="367"/>
      <c r="AK214" s="367"/>
      <c r="AL214" s="367"/>
      <c r="AM214" s="367"/>
      <c r="AN214" s="367"/>
      <c r="AO214" s="368" t="s">
        <v>466</v>
      </c>
      <c r="AP214" s="368" t="s">
        <v>595</v>
      </c>
      <c r="AQ214" s="368" t="s">
        <v>467</v>
      </c>
      <c r="AR214" s="308">
        <v>2000</v>
      </c>
      <c r="AS214" s="283">
        <v>30</v>
      </c>
      <c r="AT214" s="284"/>
      <c r="AU214" s="284">
        <v>0</v>
      </c>
      <c r="AV214" s="283"/>
      <c r="AW214" s="283"/>
      <c r="AX214" s="283"/>
      <c r="AY214" s="283"/>
      <c r="AZ214" s="283"/>
      <c r="BA214" s="285"/>
      <c r="BB214" s="284"/>
      <c r="BC214" s="284"/>
      <c r="BD214" s="284"/>
      <c r="BE214" s="284"/>
      <c r="BF214" s="285"/>
      <c r="BG214" s="284"/>
      <c r="BH214" s="284"/>
      <c r="BI214" s="276"/>
      <c r="BJ214" s="284"/>
      <c r="BK214" s="286"/>
      <c r="BL214" s="286"/>
      <c r="BM214" s="276">
        <v>0</v>
      </c>
      <c r="BN214" s="286"/>
      <c r="BO214" s="276">
        <v>0</v>
      </c>
      <c r="BP214" s="789">
        <v>240</v>
      </c>
      <c r="BQ214" s="286">
        <v>2000.0000000000002</v>
      </c>
      <c r="BR214" s="286">
        <v>0</v>
      </c>
      <c r="BS214" s="286">
        <v>0</v>
      </c>
      <c r="BT214" s="289">
        <v>0</v>
      </c>
      <c r="BU214" s="286">
        <v>0</v>
      </c>
      <c r="BV214" s="286">
        <v>0</v>
      </c>
      <c r="BW214" s="286">
        <v>0</v>
      </c>
      <c r="BX214" s="367"/>
      <c r="BY214" s="286">
        <v>0</v>
      </c>
      <c r="BZ214" s="286"/>
      <c r="CA214" s="367"/>
      <c r="CB214" s="286">
        <v>0</v>
      </c>
      <c r="CC214" s="286">
        <v>0</v>
      </c>
      <c r="CD214" s="286">
        <v>0</v>
      </c>
      <c r="CE214" s="286"/>
      <c r="CF214" s="286">
        <v>0</v>
      </c>
      <c r="CG214" s="286"/>
      <c r="CH214" s="286"/>
      <c r="CI214" s="367"/>
      <c r="CJ214" s="367"/>
      <c r="CK214" s="367"/>
      <c r="CL214" s="367"/>
      <c r="CM214" s="286"/>
      <c r="CN214" s="367"/>
      <c r="CO214" s="286">
        <v>0</v>
      </c>
      <c r="CP214" s="286"/>
      <c r="CQ214" s="286"/>
      <c r="CR214" s="286"/>
      <c r="CS214" s="286"/>
      <c r="CT214" s="286"/>
      <c r="CU214" s="286"/>
      <c r="CV214" s="286">
        <v>0</v>
      </c>
      <c r="CW214" s="367"/>
      <c r="CX214" s="367"/>
      <c r="CY214" s="367"/>
      <c r="CZ214" s="367"/>
      <c r="DA214" s="367"/>
      <c r="DB214" s="367"/>
      <c r="DC214" s="367"/>
      <c r="DD214" s="286"/>
      <c r="DE214" s="286"/>
      <c r="DF214" s="286"/>
      <c r="DG214" s="286"/>
      <c r="DH214" s="286"/>
      <c r="DI214" s="367"/>
      <c r="DJ214" s="286"/>
      <c r="DK214" s="286"/>
      <c r="DL214" s="286"/>
      <c r="DM214" s="367"/>
      <c r="DN214" s="367"/>
      <c r="DO214" s="799">
        <v>2298.8462818503272</v>
      </c>
      <c r="DP214" s="367"/>
      <c r="DQ214" s="367"/>
      <c r="DR214" s="367"/>
      <c r="DS214" s="367"/>
      <c r="DT214" s="367"/>
      <c r="DU214" s="367"/>
      <c r="DV214" s="367"/>
      <c r="DW214" s="367"/>
      <c r="DX214" s="367"/>
      <c r="DY214" s="286"/>
      <c r="DZ214" s="367"/>
      <c r="EA214" s="367"/>
      <c r="EB214" s="367"/>
      <c r="EC214" s="367"/>
      <c r="ED214" s="367"/>
      <c r="EE214" s="367"/>
      <c r="EF214" s="367"/>
      <c r="EG214" s="367"/>
      <c r="EH214" s="367"/>
      <c r="EI214" s="367"/>
      <c r="EJ214" s="367"/>
      <c r="EK214" s="367"/>
      <c r="EL214" s="306">
        <v>2000.0000000000002</v>
      </c>
      <c r="EM214" s="306">
        <v>4298.8462818503276</v>
      </c>
      <c r="EN214" s="291">
        <v>200</v>
      </c>
      <c r="EO214" s="291">
        <v>0</v>
      </c>
      <c r="EP214" s="291">
        <v>27.4</v>
      </c>
      <c r="EQ214" s="291">
        <v>0</v>
      </c>
      <c r="ER214" s="291">
        <v>0</v>
      </c>
      <c r="ES214" s="286">
        <v>0</v>
      </c>
      <c r="ET214" s="289">
        <v>0</v>
      </c>
      <c r="EU214" s="286">
        <v>0</v>
      </c>
      <c r="EV214" s="286">
        <v>0</v>
      </c>
      <c r="EW214" s="286"/>
      <c r="EX214" s="286"/>
      <c r="EY214" s="286">
        <v>0</v>
      </c>
      <c r="EZ214" s="292">
        <v>0</v>
      </c>
      <c r="FA214" s="278">
        <v>0</v>
      </c>
      <c r="FB214" s="278">
        <v>0</v>
      </c>
      <c r="FC214" s="292">
        <v>800</v>
      </c>
      <c r="FD214" s="292"/>
      <c r="FE214" s="292"/>
      <c r="FF214" s="367"/>
      <c r="FG214" s="286">
        <v>0</v>
      </c>
      <c r="FH214" s="292">
        <v>0</v>
      </c>
      <c r="FI214" s="286">
        <v>0</v>
      </c>
      <c r="FJ214" s="286"/>
      <c r="FK214" s="276"/>
      <c r="FL214" s="276">
        <v>2298.85</v>
      </c>
      <c r="FM214" s="286"/>
      <c r="FN214" s="286">
        <v>0</v>
      </c>
      <c r="FO214" s="286">
        <v>0</v>
      </c>
      <c r="FP214" s="286"/>
      <c r="FQ214" s="286">
        <v>3326.25</v>
      </c>
      <c r="FR214" s="791">
        <v>972.6</v>
      </c>
      <c r="FT214" s="791"/>
      <c r="FU214" s="294">
        <v>972.6</v>
      </c>
      <c r="FV214" s="367"/>
      <c r="FW214" s="367"/>
      <c r="FX214" s="278">
        <v>180</v>
      </c>
      <c r="FY214" s="830">
        <v>45</v>
      </c>
      <c r="GB214" s="2015">
        <f t="shared" si="17"/>
        <v>0</v>
      </c>
      <c r="GC214" s="2015">
        <v>2000</v>
      </c>
      <c r="GE214" s="2015">
        <f t="shared" si="18"/>
        <v>2000</v>
      </c>
    </row>
    <row r="215" spans="2:187" ht="15.75">
      <c r="B215" s="787">
        <v>63</v>
      </c>
      <c r="C215" s="788" t="s">
        <v>603</v>
      </c>
      <c r="D215" s="309" t="s">
        <v>3</v>
      </c>
      <c r="E215" s="462" t="s">
        <v>217</v>
      </c>
      <c r="F215" s="465" t="s">
        <v>218</v>
      </c>
      <c r="G215" s="367"/>
      <c r="H215" s="275" t="s">
        <v>476</v>
      </c>
      <c r="I215" s="275" t="s">
        <v>454</v>
      </c>
      <c r="J215" s="312" t="s">
        <v>455</v>
      </c>
      <c r="K215" s="369" t="s">
        <v>456</v>
      </c>
      <c r="L215" s="369">
        <v>100001</v>
      </c>
      <c r="M215" s="283" t="s">
        <v>470</v>
      </c>
      <c r="N215" s="370">
        <v>1</v>
      </c>
      <c r="O215" s="275" t="s">
        <v>458</v>
      </c>
      <c r="P215" s="371" t="s">
        <v>478</v>
      </c>
      <c r="Q215" s="372">
        <v>1</v>
      </c>
      <c r="R215" s="275" t="s">
        <v>479</v>
      </c>
      <c r="S215" s="301" t="s">
        <v>480</v>
      </c>
      <c r="T215" s="275" t="s">
        <v>461</v>
      </c>
      <c r="U215" s="275" t="s">
        <v>298</v>
      </c>
      <c r="V215" s="302" t="s">
        <v>553</v>
      </c>
      <c r="W215" s="367"/>
      <c r="X215" s="269" t="s">
        <v>97</v>
      </c>
      <c r="Y215" s="466" t="s">
        <v>640</v>
      </c>
      <c r="Z215" s="283"/>
      <c r="AA215" s="367"/>
      <c r="AB215" s="303">
        <v>45627</v>
      </c>
      <c r="AC215" s="367"/>
      <c r="AD215" s="367"/>
      <c r="AE215" s="367" t="s">
        <v>464</v>
      </c>
      <c r="AF215" s="275" t="s">
        <v>641</v>
      </c>
      <c r="AG215" s="367"/>
      <c r="AH215" s="367"/>
      <c r="AI215" s="367"/>
      <c r="AJ215" s="367"/>
      <c r="AK215" s="367"/>
      <c r="AL215" s="367"/>
      <c r="AM215" s="367"/>
      <c r="AN215" s="367"/>
      <c r="AO215" s="368" t="s">
        <v>466</v>
      </c>
      <c r="AP215" s="368" t="s">
        <v>594</v>
      </c>
      <c r="AQ215" s="368" t="s">
        <v>467</v>
      </c>
      <c r="AR215" s="308">
        <v>3200</v>
      </c>
      <c r="AS215" s="283">
        <v>30</v>
      </c>
      <c r="AT215" s="284"/>
      <c r="AU215" s="284">
        <v>0</v>
      </c>
      <c r="AV215" s="283"/>
      <c r="AW215" s="283"/>
      <c r="AX215" s="283"/>
      <c r="AY215" s="283"/>
      <c r="AZ215" s="283"/>
      <c r="BA215" s="285"/>
      <c r="BB215" s="284"/>
      <c r="BC215" s="284"/>
      <c r="BD215" s="284"/>
      <c r="BE215" s="284"/>
      <c r="BF215" s="285"/>
      <c r="BG215" s="284"/>
      <c r="BH215" s="284"/>
      <c r="BI215" s="276"/>
      <c r="BJ215" s="284"/>
      <c r="BK215" s="286"/>
      <c r="BL215" s="286"/>
      <c r="BM215" s="276">
        <v>0</v>
      </c>
      <c r="BN215" s="286"/>
      <c r="BO215" s="276">
        <v>0</v>
      </c>
      <c r="BP215" s="789">
        <v>240</v>
      </c>
      <c r="BQ215" s="286">
        <v>3200</v>
      </c>
      <c r="BR215" s="286">
        <v>0</v>
      </c>
      <c r="BS215" s="286">
        <v>0</v>
      </c>
      <c r="BT215" s="289">
        <v>0</v>
      </c>
      <c r="BU215" s="286">
        <v>0</v>
      </c>
      <c r="BV215" s="286">
        <v>0</v>
      </c>
      <c r="BW215" s="286">
        <v>0</v>
      </c>
      <c r="BX215" s="367"/>
      <c r="BY215" s="286">
        <v>0</v>
      </c>
      <c r="BZ215" s="286"/>
      <c r="CA215" s="367"/>
      <c r="CB215" s="286">
        <v>0</v>
      </c>
      <c r="CC215" s="286">
        <v>0</v>
      </c>
      <c r="CD215" s="286">
        <v>0</v>
      </c>
      <c r="CE215" s="286"/>
      <c r="CF215" s="286">
        <v>0</v>
      </c>
      <c r="CG215" s="286"/>
      <c r="CH215" s="286"/>
      <c r="CI215" s="367"/>
      <c r="CJ215" s="367"/>
      <c r="CK215" s="367"/>
      <c r="CL215" s="367"/>
      <c r="CM215" s="286"/>
      <c r="CN215" s="367"/>
      <c r="CO215" s="286">
        <v>0</v>
      </c>
      <c r="CP215" s="286"/>
      <c r="CQ215" s="286"/>
      <c r="CR215" s="286"/>
      <c r="CS215" s="286"/>
      <c r="CT215" s="286"/>
      <c r="CU215" s="286"/>
      <c r="CV215" s="286">
        <v>0</v>
      </c>
      <c r="CW215" s="367"/>
      <c r="CX215" s="367"/>
      <c r="CY215" s="367"/>
      <c r="CZ215" s="367"/>
      <c r="DA215" s="367"/>
      <c r="DB215" s="367"/>
      <c r="DC215" s="367"/>
      <c r="DD215" s="286"/>
      <c r="DE215" s="286"/>
      <c r="DF215" s="286"/>
      <c r="DG215" s="286"/>
      <c r="DH215" s="286"/>
      <c r="DI215" s="367"/>
      <c r="DJ215" s="286"/>
      <c r="DK215" s="286"/>
      <c r="DL215" s="286"/>
      <c r="DM215" s="367"/>
      <c r="DN215" s="367"/>
      <c r="DO215" s="799">
        <v>901.30087197225271</v>
      </c>
      <c r="DP215" s="367"/>
      <c r="DQ215" s="367"/>
      <c r="DR215" s="367"/>
      <c r="DS215" s="367"/>
      <c r="DT215" s="367"/>
      <c r="DU215" s="367"/>
      <c r="DV215" s="367"/>
      <c r="DW215" s="367"/>
      <c r="DX215" s="367"/>
      <c r="DY215" s="286"/>
      <c r="DZ215" s="367"/>
      <c r="EA215" s="367"/>
      <c r="EB215" s="367"/>
      <c r="EC215" s="367"/>
      <c r="ED215" s="367"/>
      <c r="EE215" s="367"/>
      <c r="EF215" s="367"/>
      <c r="EG215" s="367"/>
      <c r="EH215" s="367"/>
      <c r="EI215" s="367"/>
      <c r="EJ215" s="367"/>
      <c r="EK215" s="367"/>
      <c r="EL215" s="306">
        <v>3200</v>
      </c>
      <c r="EM215" s="306">
        <v>4101.3008719722529</v>
      </c>
      <c r="EN215" s="291">
        <v>320</v>
      </c>
      <c r="EO215" s="291">
        <v>49.6</v>
      </c>
      <c r="EP215" s="291">
        <v>43.84</v>
      </c>
      <c r="EQ215" s="291">
        <v>0</v>
      </c>
      <c r="ER215" s="291">
        <v>0</v>
      </c>
      <c r="ES215" s="286">
        <v>0</v>
      </c>
      <c r="ET215" s="289">
        <v>51.69</v>
      </c>
      <c r="EU215" s="286">
        <v>0</v>
      </c>
      <c r="EV215" s="286">
        <v>0</v>
      </c>
      <c r="EW215" s="286"/>
      <c r="EX215" s="286"/>
      <c r="EY215" s="286">
        <v>72.104069757780223</v>
      </c>
      <c r="EZ215" s="292">
        <v>0</v>
      </c>
      <c r="FA215" s="278">
        <v>0</v>
      </c>
      <c r="FB215" s="278">
        <v>0</v>
      </c>
      <c r="FC215" s="292">
        <v>1280</v>
      </c>
      <c r="FD215" s="292"/>
      <c r="FE215" s="292"/>
      <c r="FF215" s="367"/>
      <c r="FG215" s="286">
        <v>0</v>
      </c>
      <c r="FH215" s="292">
        <v>0</v>
      </c>
      <c r="FI215" s="286">
        <v>0</v>
      </c>
      <c r="FJ215" s="286"/>
      <c r="FK215" s="276"/>
      <c r="FL215" s="276">
        <v>829.2</v>
      </c>
      <c r="FM215" s="286"/>
      <c r="FN215" s="286">
        <v>0</v>
      </c>
      <c r="FO215" s="286">
        <v>0</v>
      </c>
      <c r="FP215" s="286"/>
      <c r="FQ215" s="286">
        <v>2646.43</v>
      </c>
      <c r="FR215" s="791">
        <v>1454.87</v>
      </c>
      <c r="FT215" s="791"/>
      <c r="FU215" s="294">
        <v>1454.87</v>
      </c>
      <c r="FV215" s="367"/>
      <c r="FW215" s="367"/>
      <c r="FX215" s="278">
        <v>288</v>
      </c>
      <c r="FY215" s="830">
        <v>72</v>
      </c>
      <c r="GB215" s="2015">
        <f t="shared" si="17"/>
        <v>0</v>
      </c>
      <c r="GC215" s="2015">
        <v>3200</v>
      </c>
      <c r="GE215" s="2015">
        <f t="shared" si="18"/>
        <v>3200</v>
      </c>
    </row>
    <row r="216" spans="2:187">
      <c r="B216" s="787">
        <v>64</v>
      </c>
      <c r="C216" s="788" t="s">
        <v>603</v>
      </c>
      <c r="D216" s="309" t="s">
        <v>3</v>
      </c>
      <c r="E216" s="462" t="s">
        <v>222</v>
      </c>
      <c r="F216" s="465" t="s">
        <v>223</v>
      </c>
      <c r="G216" s="367"/>
      <c r="H216" s="275"/>
      <c r="I216" s="275"/>
      <c r="J216" s="312" t="s">
        <v>455</v>
      </c>
      <c r="K216" s="369" t="s">
        <v>456</v>
      </c>
      <c r="L216" s="369">
        <v>100001</v>
      </c>
      <c r="M216" s="283" t="s">
        <v>470</v>
      </c>
      <c r="N216" s="370">
        <v>1</v>
      </c>
      <c r="O216" s="275" t="s">
        <v>458</v>
      </c>
      <c r="P216" s="371"/>
      <c r="Q216" s="372"/>
      <c r="R216" s="275"/>
      <c r="S216" s="301"/>
      <c r="T216" s="275" t="s">
        <v>461</v>
      </c>
      <c r="U216" s="474" t="s">
        <v>277</v>
      </c>
      <c r="V216" s="302" t="s">
        <v>553</v>
      </c>
      <c r="W216" s="367"/>
      <c r="X216" s="269" t="s">
        <v>97</v>
      </c>
      <c r="Y216" s="461" t="s">
        <v>301</v>
      </c>
      <c r="Z216" s="283"/>
      <c r="AA216" s="367"/>
      <c r="AB216" s="303">
        <v>45628</v>
      </c>
      <c r="AC216" s="367"/>
      <c r="AD216" s="367"/>
      <c r="AE216" s="367" t="s">
        <v>496</v>
      </c>
      <c r="AF216" s="275" t="s">
        <v>644</v>
      </c>
      <c r="AG216" s="367"/>
      <c r="AH216" s="367"/>
      <c r="AI216" s="367"/>
      <c r="AJ216" s="367"/>
      <c r="AK216" s="367"/>
      <c r="AL216" s="367"/>
      <c r="AM216" s="367"/>
      <c r="AN216" s="367"/>
      <c r="AO216" s="368" t="s">
        <v>466</v>
      </c>
      <c r="AP216" s="278" t="s">
        <v>595</v>
      </c>
      <c r="AQ216" s="368" t="s">
        <v>467</v>
      </c>
      <c r="AR216" s="472">
        <v>3500</v>
      </c>
      <c r="AS216" s="283">
        <v>29</v>
      </c>
      <c r="AT216" s="284">
        <v>1</v>
      </c>
      <c r="AU216" s="284">
        <v>0</v>
      </c>
      <c r="AV216" s="283"/>
      <c r="AW216" s="283"/>
      <c r="AX216" s="283"/>
      <c r="AY216" s="283"/>
      <c r="AZ216" s="283"/>
      <c r="BA216" s="285"/>
      <c r="BB216" s="284"/>
      <c r="BC216" s="284"/>
      <c r="BD216" s="284"/>
      <c r="BE216" s="284"/>
      <c r="BF216" s="285"/>
      <c r="BG216" s="284"/>
      <c r="BH216" s="284"/>
      <c r="BI216" s="276"/>
      <c r="BJ216" s="284"/>
      <c r="BK216" s="286"/>
      <c r="BL216" s="286"/>
      <c r="BM216" s="276">
        <v>0</v>
      </c>
      <c r="BN216" s="286"/>
      <c r="BO216" s="276">
        <v>0</v>
      </c>
      <c r="BP216" s="789">
        <v>232</v>
      </c>
      <c r="BQ216" s="286">
        <v>3383.3333333333335</v>
      </c>
      <c r="BR216" s="286">
        <v>0</v>
      </c>
      <c r="BS216" s="286">
        <v>116.66666666666667</v>
      </c>
      <c r="BT216" s="289">
        <v>0</v>
      </c>
      <c r="BU216" s="286">
        <v>0</v>
      </c>
      <c r="BV216" s="286">
        <v>0</v>
      </c>
      <c r="BW216" s="286">
        <v>0</v>
      </c>
      <c r="BX216" s="367"/>
      <c r="BY216" s="286">
        <v>0</v>
      </c>
      <c r="BZ216" s="286"/>
      <c r="CA216" s="367"/>
      <c r="CB216" s="286">
        <v>0</v>
      </c>
      <c r="CC216" s="286">
        <v>0</v>
      </c>
      <c r="CD216" s="286">
        <v>0</v>
      </c>
      <c r="CE216" s="286"/>
      <c r="CF216" s="286">
        <v>0</v>
      </c>
      <c r="CG216" s="286"/>
      <c r="CH216" s="286"/>
      <c r="CI216" s="367"/>
      <c r="CJ216" s="367"/>
      <c r="CK216" s="367"/>
      <c r="CL216" s="367"/>
      <c r="CM216" s="286"/>
      <c r="CN216" s="367"/>
      <c r="CO216" s="286">
        <v>0</v>
      </c>
      <c r="CP216" s="286"/>
      <c r="CQ216" s="286"/>
      <c r="CR216" s="286"/>
      <c r="CS216" s="286"/>
      <c r="CT216" s="286"/>
      <c r="CU216" s="286"/>
      <c r="CV216" s="286">
        <v>0</v>
      </c>
      <c r="CW216" s="367"/>
      <c r="CX216" s="367"/>
      <c r="CY216" s="367"/>
      <c r="CZ216" s="367"/>
      <c r="DA216" s="367"/>
      <c r="DB216" s="367"/>
      <c r="DC216" s="367"/>
      <c r="DD216" s="286"/>
      <c r="DE216" s="286"/>
      <c r="DF216" s="286"/>
      <c r="DG216" s="286"/>
      <c r="DH216" s="286"/>
      <c r="DI216" s="367"/>
      <c r="DJ216" s="286"/>
      <c r="DK216" s="286"/>
      <c r="DL216" s="286"/>
      <c r="DM216" s="367"/>
      <c r="DN216" s="367"/>
      <c r="DO216" s="799">
        <v>1242.6461915039736</v>
      </c>
      <c r="DP216" s="367"/>
      <c r="DQ216" s="367"/>
      <c r="DR216" s="367"/>
      <c r="DS216" s="367"/>
      <c r="DT216" s="367"/>
      <c r="DU216" s="367"/>
      <c r="DV216" s="367"/>
      <c r="DW216" s="367"/>
      <c r="DX216" s="367"/>
      <c r="DY216" s="286"/>
      <c r="DZ216" s="367"/>
      <c r="EA216" s="367"/>
      <c r="EB216" s="367"/>
      <c r="EC216" s="367"/>
      <c r="ED216" s="367"/>
      <c r="EE216" s="367"/>
      <c r="EF216" s="367"/>
      <c r="EG216" s="367"/>
      <c r="EH216" s="367"/>
      <c r="EI216" s="367"/>
      <c r="EJ216" s="367"/>
      <c r="EK216" s="367"/>
      <c r="EL216" s="306">
        <v>3500</v>
      </c>
      <c r="EM216" s="306">
        <v>4742.6461915039736</v>
      </c>
      <c r="EN216" s="291">
        <v>350</v>
      </c>
      <c r="EO216" s="291">
        <v>0</v>
      </c>
      <c r="EP216" s="291">
        <v>47.95</v>
      </c>
      <c r="EQ216" s="291">
        <v>0</v>
      </c>
      <c r="ER216" s="291">
        <v>0</v>
      </c>
      <c r="ES216" s="286">
        <v>0</v>
      </c>
      <c r="ET216" s="289">
        <v>79.94</v>
      </c>
      <c r="EU216" s="286">
        <v>0</v>
      </c>
      <c r="EV216" s="286">
        <v>0</v>
      </c>
      <c r="EW216" s="286"/>
      <c r="EX216" s="286"/>
      <c r="EY216" s="286">
        <v>99.411695320317889</v>
      </c>
      <c r="EZ216" s="292">
        <v>0</v>
      </c>
      <c r="FA216" s="278">
        <v>0</v>
      </c>
      <c r="FB216" s="278">
        <v>0</v>
      </c>
      <c r="FC216" s="292">
        <v>1400</v>
      </c>
      <c r="FD216" s="292"/>
      <c r="FE216" s="292"/>
      <c r="FF216" s="367"/>
      <c r="FG216" s="286">
        <v>0</v>
      </c>
      <c r="FH216" s="292">
        <v>0</v>
      </c>
      <c r="FI216" s="286">
        <v>0</v>
      </c>
      <c r="FJ216" s="286"/>
      <c r="FK216" s="276"/>
      <c r="FL216" s="276">
        <v>1143.23</v>
      </c>
      <c r="FM216" s="286"/>
      <c r="FN216" s="286">
        <v>0</v>
      </c>
      <c r="FO216" s="286">
        <v>0</v>
      </c>
      <c r="FP216" s="286"/>
      <c r="FQ216" s="286">
        <v>3120.53</v>
      </c>
      <c r="FR216" s="791">
        <v>1622.12</v>
      </c>
      <c r="FT216" s="791"/>
      <c r="FU216" s="294">
        <v>1622.12</v>
      </c>
      <c r="FV216" s="367"/>
      <c r="FW216" s="367"/>
      <c r="FX216" s="278">
        <v>315</v>
      </c>
      <c r="FY216" s="830">
        <v>78.75</v>
      </c>
      <c r="GB216" s="2015">
        <f t="shared" si="17"/>
        <v>0</v>
      </c>
      <c r="GC216" s="2015">
        <v>3500</v>
      </c>
      <c r="GE216" s="2015">
        <f t="shared" si="18"/>
        <v>3500</v>
      </c>
    </row>
    <row r="217" spans="2:187">
      <c r="B217" s="787">
        <v>65</v>
      </c>
      <c r="C217" s="788" t="s">
        <v>603</v>
      </c>
      <c r="D217" s="309" t="s">
        <v>3</v>
      </c>
      <c r="E217" s="462" t="s">
        <v>214</v>
      </c>
      <c r="F217" s="465" t="s">
        <v>215</v>
      </c>
      <c r="G217" s="367"/>
      <c r="H217" s="275"/>
      <c r="I217" s="275"/>
      <c r="J217" s="312" t="s">
        <v>455</v>
      </c>
      <c r="K217" s="369" t="s">
        <v>456</v>
      </c>
      <c r="L217" s="369">
        <v>100001</v>
      </c>
      <c r="M217" s="283" t="s">
        <v>470</v>
      </c>
      <c r="N217" s="370">
        <v>1</v>
      </c>
      <c r="O217" s="275" t="s">
        <v>458</v>
      </c>
      <c r="P217" s="371"/>
      <c r="Q217" s="372"/>
      <c r="R217" s="275"/>
      <c r="S217" s="301"/>
      <c r="T217" s="275" t="s">
        <v>461</v>
      </c>
      <c r="U217" s="275" t="s">
        <v>273</v>
      </c>
      <c r="V217" s="302" t="s">
        <v>553</v>
      </c>
      <c r="W217" s="367"/>
      <c r="X217" s="269" t="s">
        <v>292</v>
      </c>
      <c r="Y217" s="461" t="s">
        <v>297</v>
      </c>
      <c r="Z217" s="283"/>
      <c r="AA217" s="367"/>
      <c r="AB217" s="475">
        <v>45631</v>
      </c>
      <c r="AC217" s="367"/>
      <c r="AD217" s="367"/>
      <c r="AE217" s="367" t="s">
        <v>464</v>
      </c>
      <c r="AF217" s="275" t="s">
        <v>645</v>
      </c>
      <c r="AG217" s="367"/>
      <c r="AH217" s="367"/>
      <c r="AI217" s="367"/>
      <c r="AJ217" s="367"/>
      <c r="AK217" s="367"/>
      <c r="AL217" s="367"/>
      <c r="AM217" s="367"/>
      <c r="AN217" s="367"/>
      <c r="AO217" s="368" t="s">
        <v>466</v>
      </c>
      <c r="AP217" s="278" t="s">
        <v>595</v>
      </c>
      <c r="AQ217" s="368" t="s">
        <v>466</v>
      </c>
      <c r="AR217" s="472">
        <v>4000</v>
      </c>
      <c r="AS217" s="283">
        <v>30</v>
      </c>
      <c r="AT217" s="284"/>
      <c r="AU217" s="284">
        <v>0</v>
      </c>
      <c r="AV217" s="283"/>
      <c r="AW217" s="283"/>
      <c r="AX217" s="283"/>
      <c r="AY217" s="283"/>
      <c r="AZ217" s="283"/>
      <c r="BA217" s="285"/>
      <c r="BB217" s="284"/>
      <c r="BC217" s="284"/>
      <c r="BD217" s="284"/>
      <c r="BE217" s="284"/>
      <c r="BF217" s="285"/>
      <c r="BG217" s="284"/>
      <c r="BH217" s="284"/>
      <c r="BI217" s="276"/>
      <c r="BJ217" s="284"/>
      <c r="BK217" s="286"/>
      <c r="BL217" s="286"/>
      <c r="BM217" s="276">
        <v>0</v>
      </c>
      <c r="BN217" s="286"/>
      <c r="BO217" s="276">
        <v>0</v>
      </c>
      <c r="BP217" s="789">
        <v>240</v>
      </c>
      <c r="BQ217" s="286">
        <v>4000.0000000000005</v>
      </c>
      <c r="BR217" s="286">
        <v>113</v>
      </c>
      <c r="BS217" s="286">
        <v>0</v>
      </c>
      <c r="BT217" s="289">
        <v>0</v>
      </c>
      <c r="BU217" s="286">
        <v>0</v>
      </c>
      <c r="BV217" s="286">
        <v>0</v>
      </c>
      <c r="BW217" s="286">
        <v>0</v>
      </c>
      <c r="BX217" s="367"/>
      <c r="BY217" s="286">
        <v>63</v>
      </c>
      <c r="BZ217" s="286"/>
      <c r="CA217" s="367"/>
      <c r="CB217" s="286">
        <v>0</v>
      </c>
      <c r="CC217" s="286">
        <v>0</v>
      </c>
      <c r="CD217" s="286">
        <v>0</v>
      </c>
      <c r="CE217" s="286"/>
      <c r="CF217" s="286">
        <v>0</v>
      </c>
      <c r="CG217" s="286"/>
      <c r="CH217" s="286"/>
      <c r="CI217" s="367"/>
      <c r="CJ217" s="367"/>
      <c r="CK217" s="367"/>
      <c r="CL217" s="367"/>
      <c r="CM217" s="286"/>
      <c r="CN217" s="367"/>
      <c r="CO217" s="286">
        <v>0</v>
      </c>
      <c r="CP217" s="286"/>
      <c r="CQ217" s="286"/>
      <c r="CR217" s="286"/>
      <c r="CS217" s="286"/>
      <c r="CT217" s="286"/>
      <c r="CU217" s="286"/>
      <c r="CV217" s="286">
        <v>0</v>
      </c>
      <c r="CW217" s="367"/>
      <c r="CX217" s="367"/>
      <c r="CY217" s="367"/>
      <c r="CZ217" s="367"/>
      <c r="DA217" s="367"/>
      <c r="DB217" s="367"/>
      <c r="DC217" s="367"/>
      <c r="DD217" s="286"/>
      <c r="DE217" s="286"/>
      <c r="DF217" s="286"/>
      <c r="DG217" s="286"/>
      <c r="DH217" s="286"/>
      <c r="DI217" s="367"/>
      <c r="DJ217" s="286"/>
      <c r="DK217" s="286"/>
      <c r="DL217" s="286"/>
      <c r="DM217" s="367"/>
      <c r="DN217" s="367"/>
      <c r="DO217" s="799">
        <v>1123.7454110897752</v>
      </c>
      <c r="DP217" s="367"/>
      <c r="DQ217" s="367"/>
      <c r="DR217" s="367"/>
      <c r="DS217" s="367"/>
      <c r="DT217" s="367"/>
      <c r="DU217" s="367"/>
      <c r="DV217" s="367"/>
      <c r="DW217" s="367"/>
      <c r="DX217" s="367"/>
      <c r="DY217" s="286"/>
      <c r="DZ217" s="367"/>
      <c r="EA217" s="367"/>
      <c r="EB217" s="367"/>
      <c r="EC217" s="367"/>
      <c r="ED217" s="367"/>
      <c r="EE217" s="367"/>
      <c r="EF217" s="367"/>
      <c r="EG217" s="367"/>
      <c r="EH217" s="367"/>
      <c r="EI217" s="367"/>
      <c r="EJ217" s="367"/>
      <c r="EK217" s="367"/>
      <c r="EL217" s="306">
        <v>4176</v>
      </c>
      <c r="EM217" s="306">
        <v>5299.7454110897752</v>
      </c>
      <c r="EN217" s="291">
        <v>417.6</v>
      </c>
      <c r="EO217" s="291">
        <v>64.73</v>
      </c>
      <c r="EP217" s="291">
        <v>57.21</v>
      </c>
      <c r="EQ217" s="291">
        <v>0</v>
      </c>
      <c r="ER217" s="291">
        <v>0</v>
      </c>
      <c r="ES217" s="286">
        <v>0</v>
      </c>
      <c r="ET217" s="289">
        <v>144.56</v>
      </c>
      <c r="EU217" s="286">
        <v>0</v>
      </c>
      <c r="EV217" s="286">
        <v>0</v>
      </c>
      <c r="EW217" s="286"/>
      <c r="EX217" s="286"/>
      <c r="EY217" s="286">
        <v>89.899632887182023</v>
      </c>
      <c r="EZ217" s="292">
        <v>0</v>
      </c>
      <c r="FA217" s="278">
        <v>0</v>
      </c>
      <c r="FB217" s="278">
        <v>0</v>
      </c>
      <c r="FC217" s="292">
        <v>1645.2</v>
      </c>
      <c r="FD217" s="292"/>
      <c r="FE217" s="292"/>
      <c r="FF217" s="367"/>
      <c r="FG217" s="286">
        <v>0</v>
      </c>
      <c r="FH217" s="292">
        <v>0</v>
      </c>
      <c r="FI217" s="286">
        <v>0</v>
      </c>
      <c r="FJ217" s="286"/>
      <c r="FK217" s="276"/>
      <c r="FL217" s="276">
        <v>1033.8499999999999</v>
      </c>
      <c r="FM217" s="286"/>
      <c r="FN217" s="286">
        <v>63</v>
      </c>
      <c r="FO217" s="286">
        <v>28</v>
      </c>
      <c r="FP217" s="286"/>
      <c r="FQ217" s="286">
        <v>3544.05</v>
      </c>
      <c r="FR217" s="791">
        <v>1755.7</v>
      </c>
      <c r="FT217" s="791"/>
      <c r="FU217" s="294">
        <v>1755.7</v>
      </c>
      <c r="FV217" s="367"/>
      <c r="FW217" s="367"/>
      <c r="FX217" s="278">
        <v>375.84</v>
      </c>
      <c r="FY217" s="830">
        <v>93.96</v>
      </c>
      <c r="GB217" s="2015">
        <f t="shared" ref="GB217:GB246" si="19">+EL217-BZ217-CA217-GC217</f>
        <v>0</v>
      </c>
      <c r="GC217" s="2015">
        <v>4176</v>
      </c>
      <c r="GE217" s="2015">
        <f t="shared" ref="GE217:GE246" si="20">+GC217+DF217+CX217+EH217</f>
        <v>4176</v>
      </c>
    </row>
    <row r="218" spans="2:187">
      <c r="B218" s="787">
        <v>66</v>
      </c>
      <c r="C218" s="788" t="s">
        <v>603</v>
      </c>
      <c r="D218" s="721" t="s">
        <v>3</v>
      </c>
      <c r="E218" s="814" t="s">
        <v>830</v>
      </c>
      <c r="F218" s="387" t="s">
        <v>833</v>
      </c>
      <c r="G218" s="627">
        <v>35479</v>
      </c>
      <c r="H218" s="387"/>
      <c r="I218" s="387"/>
      <c r="J218" s="375" t="s">
        <v>455</v>
      </c>
      <c r="K218" s="376" t="s">
        <v>456</v>
      </c>
      <c r="L218" s="376">
        <v>100001</v>
      </c>
      <c r="M218" s="378" t="s">
        <v>470</v>
      </c>
      <c r="N218" s="815">
        <v>1</v>
      </c>
      <c r="O218" s="373" t="s">
        <v>458</v>
      </c>
      <c r="P218" s="387"/>
      <c r="Q218" s="816"/>
      <c r="R218" s="387"/>
      <c r="S218" s="634"/>
      <c r="T218" s="373" t="s">
        <v>461</v>
      </c>
      <c r="U218" s="387" t="s">
        <v>912</v>
      </c>
      <c r="V218" s="383" t="s">
        <v>553</v>
      </c>
      <c r="W218" s="636"/>
      <c r="X218" s="726" t="s">
        <v>78</v>
      </c>
      <c r="Y218" s="392" t="s">
        <v>913</v>
      </c>
      <c r="Z218" s="378"/>
      <c r="AA218" s="387"/>
      <c r="AB218" s="639">
        <v>45658</v>
      </c>
      <c r="AC218" s="817"/>
      <c r="AD218" s="387"/>
      <c r="AE218" s="641" t="s">
        <v>496</v>
      </c>
      <c r="AF218" s="275" t="s">
        <v>914</v>
      </c>
      <c r="AG218" s="387"/>
      <c r="AH218" s="387"/>
      <c r="AI218" s="387"/>
      <c r="AJ218" s="387"/>
      <c r="AK218" s="387"/>
      <c r="AL218" s="387"/>
      <c r="AM218" s="387"/>
      <c r="AN218" s="387"/>
      <c r="AO218" s="818" t="s">
        <v>467</v>
      </c>
      <c r="AP218" s="634" t="s">
        <v>594</v>
      </c>
      <c r="AQ218" s="634" t="s">
        <v>467</v>
      </c>
      <c r="AR218" s="783">
        <v>2400</v>
      </c>
      <c r="AS218" s="378">
        <v>29</v>
      </c>
      <c r="AT218" s="396"/>
      <c r="AU218" s="284">
        <v>1</v>
      </c>
      <c r="AV218" s="378"/>
      <c r="AW218" s="378"/>
      <c r="AX218" s="378"/>
      <c r="AY218" s="378"/>
      <c r="AZ218" s="283"/>
      <c r="BA218" s="395"/>
      <c r="BB218" s="396"/>
      <c r="BC218" s="396"/>
      <c r="BD218" s="396"/>
      <c r="BE218" s="396"/>
      <c r="BF218" s="395"/>
      <c r="BG218" s="396"/>
      <c r="BH218" s="396"/>
      <c r="BI218" s="276"/>
      <c r="BJ218" s="396"/>
      <c r="BK218" s="398"/>
      <c r="BL218" s="398"/>
      <c r="BM218" s="276">
        <v>0</v>
      </c>
      <c r="BN218" s="398"/>
      <c r="BO218" s="276">
        <v>0</v>
      </c>
      <c r="BP218" s="794">
        <v>232</v>
      </c>
      <c r="BQ218" s="286">
        <v>2320</v>
      </c>
      <c r="BR218" s="286">
        <v>0</v>
      </c>
      <c r="BS218" s="286">
        <v>0</v>
      </c>
      <c r="BT218" s="289">
        <v>80</v>
      </c>
      <c r="BU218" s="286">
        <v>0</v>
      </c>
      <c r="BV218" s="286">
        <v>0</v>
      </c>
      <c r="BW218" s="286">
        <v>0</v>
      </c>
      <c r="BX218" s="387"/>
      <c r="BY218" s="286">
        <v>0</v>
      </c>
      <c r="BZ218" s="398"/>
      <c r="CA218" s="387"/>
      <c r="CB218" s="398">
        <v>0</v>
      </c>
      <c r="CC218" s="398">
        <v>0</v>
      </c>
      <c r="CD218" s="398">
        <v>0</v>
      </c>
      <c r="CE218" s="286"/>
      <c r="CF218" s="398">
        <v>0</v>
      </c>
      <c r="CG218" s="398"/>
      <c r="CH218" s="398"/>
      <c r="CI218" s="387"/>
      <c r="CJ218" s="387"/>
      <c r="CK218" s="387"/>
      <c r="CL218" s="387"/>
      <c r="CM218" s="398"/>
      <c r="CN218" s="387"/>
      <c r="CO218" s="398">
        <v>0</v>
      </c>
      <c r="CP218" s="398"/>
      <c r="CQ218" s="398"/>
      <c r="CR218" s="398"/>
      <c r="CS218" s="398"/>
      <c r="CT218" s="398"/>
      <c r="CU218" s="398"/>
      <c r="CV218" s="398">
        <v>0</v>
      </c>
      <c r="CW218" s="387"/>
      <c r="CX218" s="387"/>
      <c r="CY218" s="387"/>
      <c r="CZ218" s="387"/>
      <c r="DA218" s="387"/>
      <c r="DB218" s="387"/>
      <c r="DC218" s="387"/>
      <c r="DD218" s="398"/>
      <c r="DE218" s="398"/>
      <c r="DF218" s="398"/>
      <c r="DG218" s="398"/>
      <c r="DH218" s="286"/>
      <c r="DI218" s="387"/>
      <c r="DJ218" s="398"/>
      <c r="DK218" s="398"/>
      <c r="DL218" s="398"/>
      <c r="DM218" s="387"/>
      <c r="DN218" s="387"/>
      <c r="DO218" s="819">
        <v>0</v>
      </c>
      <c r="DP218" s="387"/>
      <c r="DQ218" s="387"/>
      <c r="DR218" s="387"/>
      <c r="DS218" s="387"/>
      <c r="DT218" s="387"/>
      <c r="DU218" s="387"/>
      <c r="DV218" s="387"/>
      <c r="DW218" s="387"/>
      <c r="DX218" s="387"/>
      <c r="DY218" s="398"/>
      <c r="DZ218" s="387"/>
      <c r="EA218" s="387"/>
      <c r="EB218" s="387"/>
      <c r="EC218" s="387"/>
      <c r="ED218" s="387"/>
      <c r="EE218" s="387"/>
      <c r="EF218" s="387"/>
      <c r="EG218" s="387"/>
      <c r="EH218" s="387"/>
      <c r="EI218" s="387"/>
      <c r="EJ218" s="387"/>
      <c r="EK218" s="387"/>
      <c r="EL218" s="796">
        <v>2400</v>
      </c>
      <c r="EM218" s="796">
        <v>2400</v>
      </c>
      <c r="EN218" s="291">
        <v>240</v>
      </c>
      <c r="EO218" s="291">
        <v>0</v>
      </c>
      <c r="EP218" s="291">
        <v>32.880000000000003</v>
      </c>
      <c r="EQ218" s="820">
        <v>0</v>
      </c>
      <c r="ER218" s="820">
        <v>0</v>
      </c>
      <c r="ES218" s="286">
        <v>0</v>
      </c>
      <c r="ET218" s="289">
        <v>0</v>
      </c>
      <c r="EU218" s="398">
        <v>0</v>
      </c>
      <c r="EV218" s="398">
        <v>0</v>
      </c>
      <c r="EW218" s="398"/>
      <c r="EX218" s="398"/>
      <c r="EY218" s="286">
        <v>0</v>
      </c>
      <c r="EZ218" s="292">
        <v>0</v>
      </c>
      <c r="FA218" s="278">
        <v>0</v>
      </c>
      <c r="FB218" s="278">
        <v>0</v>
      </c>
      <c r="FC218" s="292">
        <v>960</v>
      </c>
      <c r="FD218" s="400"/>
      <c r="FE218" s="400"/>
      <c r="FF218" s="387"/>
      <c r="FG218" s="286">
        <v>0</v>
      </c>
      <c r="FH218" s="292">
        <v>0</v>
      </c>
      <c r="FI218" s="286">
        <v>0</v>
      </c>
      <c r="FJ218" s="398"/>
      <c r="FK218" s="390"/>
      <c r="FL218" s="276">
        <v>0</v>
      </c>
      <c r="FM218" s="398"/>
      <c r="FN218" s="398">
        <v>0</v>
      </c>
      <c r="FO218" s="286">
        <v>0</v>
      </c>
      <c r="FP218" s="398"/>
      <c r="FQ218" s="398">
        <v>1232.8800000000001</v>
      </c>
      <c r="FR218" s="797">
        <v>1167.1199999999999</v>
      </c>
      <c r="FT218" s="791"/>
      <c r="FU218" s="294">
        <v>1167.1199999999999</v>
      </c>
      <c r="FV218" s="367"/>
      <c r="FW218" s="367"/>
      <c r="FX218" s="278">
        <v>216</v>
      </c>
      <c r="FY218" s="830">
        <v>0</v>
      </c>
      <c r="GB218" s="2015">
        <f t="shared" si="19"/>
        <v>0</v>
      </c>
      <c r="GC218" s="2015">
        <v>2400</v>
      </c>
      <c r="GE218" s="2015">
        <f t="shared" si="20"/>
        <v>2400</v>
      </c>
    </row>
    <row r="219" spans="2:187">
      <c r="B219" s="787">
        <v>67</v>
      </c>
      <c r="C219" s="788" t="s">
        <v>603</v>
      </c>
      <c r="D219" s="309" t="s">
        <v>3</v>
      </c>
      <c r="E219" s="462" t="s">
        <v>831</v>
      </c>
      <c r="F219" s="465" t="s">
        <v>834</v>
      </c>
      <c r="G219" s="821" t="s">
        <v>915</v>
      </c>
      <c r="H219" s="491" t="s">
        <v>605</v>
      </c>
      <c r="I219" s="821"/>
      <c r="J219" s="312" t="s">
        <v>455</v>
      </c>
      <c r="K219" s="369" t="s">
        <v>456</v>
      </c>
      <c r="L219" s="369">
        <v>100001</v>
      </c>
      <c r="M219" s="283" t="s">
        <v>470</v>
      </c>
      <c r="N219" s="370">
        <v>1</v>
      </c>
      <c r="O219" s="275" t="s">
        <v>458</v>
      </c>
      <c r="P219" s="371"/>
      <c r="Q219" s="372"/>
      <c r="R219" s="275"/>
      <c r="S219" s="491" t="s">
        <v>605</v>
      </c>
      <c r="T219" s="275" t="s">
        <v>461</v>
      </c>
      <c r="U219" s="491" t="s">
        <v>916</v>
      </c>
      <c r="V219" s="302" t="s">
        <v>553</v>
      </c>
      <c r="W219" s="367"/>
      <c r="X219" s="269" t="s">
        <v>25</v>
      </c>
      <c r="Y219" s="492" t="s">
        <v>917</v>
      </c>
      <c r="Z219" s="283"/>
      <c r="AA219" s="367"/>
      <c r="AB219" s="822">
        <v>45663</v>
      </c>
      <c r="AC219" s="367"/>
      <c r="AD219" s="367"/>
      <c r="AE219" s="367" t="s">
        <v>496</v>
      </c>
      <c r="AF219" s="275" t="s">
        <v>921</v>
      </c>
      <c r="AG219" s="367"/>
      <c r="AH219" s="367"/>
      <c r="AI219" s="367"/>
      <c r="AJ219" s="367"/>
      <c r="AK219" s="367"/>
      <c r="AL219" s="367"/>
      <c r="AM219" s="367"/>
      <c r="AN219" s="367"/>
      <c r="AO219" s="368" t="s">
        <v>467</v>
      </c>
      <c r="AP219" s="278" t="s">
        <v>594</v>
      </c>
      <c r="AQ219" s="368" t="s">
        <v>467</v>
      </c>
      <c r="AR219" s="472">
        <v>2000</v>
      </c>
      <c r="AS219" s="283">
        <v>30</v>
      </c>
      <c r="AT219" s="284"/>
      <c r="AU219" s="284">
        <v>0</v>
      </c>
      <c r="AV219" s="283"/>
      <c r="AW219" s="283"/>
      <c r="AX219" s="283"/>
      <c r="AY219" s="283"/>
      <c r="AZ219" s="283"/>
      <c r="BA219" s="285"/>
      <c r="BB219" s="284"/>
      <c r="BC219" s="284"/>
      <c r="BD219" s="284"/>
      <c r="BE219" s="284"/>
      <c r="BF219" s="285"/>
      <c r="BG219" s="284"/>
      <c r="BH219" s="284"/>
      <c r="BI219" s="276"/>
      <c r="BJ219" s="284"/>
      <c r="BK219" s="286"/>
      <c r="BL219" s="286"/>
      <c r="BM219" s="276">
        <v>0</v>
      </c>
      <c r="BN219" s="286"/>
      <c r="BO219" s="276">
        <v>0</v>
      </c>
      <c r="BP219" s="789">
        <v>240</v>
      </c>
      <c r="BQ219" s="286">
        <v>2000.0000000000002</v>
      </c>
      <c r="BR219" s="286">
        <v>0</v>
      </c>
      <c r="BS219" s="286">
        <v>0</v>
      </c>
      <c r="BT219" s="278">
        <v>0</v>
      </c>
      <c r="BU219" s="286">
        <v>0</v>
      </c>
      <c r="BV219" s="286">
        <v>0</v>
      </c>
      <c r="BW219" s="286">
        <v>0</v>
      </c>
      <c r="BX219" s="367"/>
      <c r="BY219" s="286">
        <v>0</v>
      </c>
      <c r="BZ219" s="286"/>
      <c r="CA219" s="367"/>
      <c r="CB219" s="286">
        <v>0</v>
      </c>
      <c r="CC219" s="286">
        <v>0</v>
      </c>
      <c r="CD219" s="286">
        <v>0</v>
      </c>
      <c r="CE219" s="286"/>
      <c r="CF219" s="286">
        <v>0</v>
      </c>
      <c r="CG219" s="286"/>
      <c r="CH219" s="286"/>
      <c r="CI219" s="367"/>
      <c r="CJ219" s="367"/>
      <c r="CK219" s="367"/>
      <c r="CL219" s="367"/>
      <c r="CM219" s="286"/>
      <c r="CN219" s="367"/>
      <c r="CO219" s="286">
        <v>0</v>
      </c>
      <c r="CP219" s="286"/>
      <c r="CQ219" s="286"/>
      <c r="CR219" s="286"/>
      <c r="CS219" s="286"/>
      <c r="CT219" s="286"/>
      <c r="CU219" s="286"/>
      <c r="CV219" s="286">
        <v>0</v>
      </c>
      <c r="CW219" s="367"/>
      <c r="CX219" s="367"/>
      <c r="CY219" s="367"/>
      <c r="CZ219" s="367"/>
      <c r="DA219" s="367"/>
      <c r="DB219" s="367"/>
      <c r="DC219" s="367"/>
      <c r="DD219" s="286"/>
      <c r="DE219" s="286"/>
      <c r="DF219" s="286"/>
      <c r="DG219" s="286"/>
      <c r="DH219" s="286"/>
      <c r="DI219" s="367"/>
      <c r="DJ219" s="286"/>
      <c r="DK219" s="286"/>
      <c r="DL219" s="286"/>
      <c r="DM219" s="367"/>
      <c r="DN219" s="367"/>
      <c r="DO219" s="799">
        <v>0</v>
      </c>
      <c r="DP219" s="367"/>
      <c r="DQ219" s="367"/>
      <c r="DR219" s="367"/>
      <c r="DS219" s="367"/>
      <c r="DT219" s="367"/>
      <c r="DU219" s="367"/>
      <c r="DV219" s="367"/>
      <c r="DW219" s="367"/>
      <c r="DX219" s="367"/>
      <c r="DY219" s="286"/>
      <c r="DZ219" s="367"/>
      <c r="EA219" s="367"/>
      <c r="EB219" s="367"/>
      <c r="EC219" s="367"/>
      <c r="ED219" s="367"/>
      <c r="EE219" s="367"/>
      <c r="EF219" s="367"/>
      <c r="EG219" s="367"/>
      <c r="EH219" s="367"/>
      <c r="EI219" s="367"/>
      <c r="EJ219" s="367"/>
      <c r="EK219" s="367"/>
      <c r="EL219" s="306">
        <v>2000.0000000000002</v>
      </c>
      <c r="EM219" s="306">
        <v>2000.0000000000002</v>
      </c>
      <c r="EN219" s="291">
        <v>200</v>
      </c>
      <c r="EO219" s="291">
        <v>0</v>
      </c>
      <c r="EP219" s="291">
        <v>27.4</v>
      </c>
      <c r="EQ219" s="291">
        <v>0</v>
      </c>
      <c r="ER219" s="291">
        <v>0</v>
      </c>
      <c r="ES219" s="286">
        <v>0</v>
      </c>
      <c r="ET219" s="289">
        <v>0</v>
      </c>
      <c r="EU219" s="286">
        <v>0</v>
      </c>
      <c r="EV219" s="286">
        <v>0</v>
      </c>
      <c r="EW219" s="286"/>
      <c r="EX219" s="286"/>
      <c r="EY219" s="286">
        <v>0</v>
      </c>
      <c r="EZ219" s="292">
        <v>0</v>
      </c>
      <c r="FA219" s="278">
        <v>0</v>
      </c>
      <c r="FB219" s="278">
        <v>0</v>
      </c>
      <c r="FC219" s="292">
        <v>800</v>
      </c>
      <c r="FD219" s="292"/>
      <c r="FE219" s="292"/>
      <c r="FF219" s="367"/>
      <c r="FG219" s="286">
        <v>0</v>
      </c>
      <c r="FH219" s="292">
        <v>0</v>
      </c>
      <c r="FI219" s="286">
        <v>0</v>
      </c>
      <c r="FJ219" s="286"/>
      <c r="FK219" s="276"/>
      <c r="FL219" s="276">
        <v>0</v>
      </c>
      <c r="FM219" s="286"/>
      <c r="FN219" s="286">
        <v>0</v>
      </c>
      <c r="FO219" s="286">
        <v>0</v>
      </c>
      <c r="FP219" s="286"/>
      <c r="FQ219" s="286">
        <v>1027.4000000000001</v>
      </c>
      <c r="FR219" s="791">
        <v>972.6</v>
      </c>
      <c r="FT219" s="791"/>
      <c r="FU219" s="294">
        <v>972.6</v>
      </c>
      <c r="FV219" s="367"/>
      <c r="FW219" s="367"/>
      <c r="FX219" s="278">
        <v>180</v>
      </c>
      <c r="FY219" s="830">
        <v>0</v>
      </c>
      <c r="GB219" s="2015">
        <f t="shared" si="19"/>
        <v>0</v>
      </c>
      <c r="GC219" s="2015">
        <v>2000</v>
      </c>
      <c r="GE219" s="2015">
        <f t="shared" si="20"/>
        <v>2000</v>
      </c>
    </row>
    <row r="220" spans="2:187">
      <c r="B220" s="787">
        <v>68</v>
      </c>
      <c r="C220" s="788" t="s">
        <v>603</v>
      </c>
      <c r="D220" s="309" t="s">
        <v>3</v>
      </c>
      <c r="E220" s="462" t="s">
        <v>832</v>
      </c>
      <c r="F220" s="465" t="s">
        <v>835</v>
      </c>
      <c r="G220" s="821"/>
      <c r="H220" s="491"/>
      <c r="I220" s="821"/>
      <c r="J220" s="312" t="s">
        <v>455</v>
      </c>
      <c r="K220" s="369" t="s">
        <v>456</v>
      </c>
      <c r="L220" s="369">
        <v>100001</v>
      </c>
      <c r="M220" s="283" t="s">
        <v>470</v>
      </c>
      <c r="N220" s="370">
        <v>1</v>
      </c>
      <c r="O220" s="275"/>
      <c r="P220" s="371" t="s">
        <v>478</v>
      </c>
      <c r="Q220" s="300">
        <v>1</v>
      </c>
      <c r="R220" s="275" t="s">
        <v>485</v>
      </c>
      <c r="S220" s="491" t="s">
        <v>478</v>
      </c>
      <c r="T220" s="275" t="s">
        <v>461</v>
      </c>
      <c r="U220" s="491" t="s">
        <v>250</v>
      </c>
      <c r="V220" s="302" t="s">
        <v>553</v>
      </c>
      <c r="W220" s="367"/>
      <c r="X220" s="269" t="s">
        <v>25</v>
      </c>
      <c r="Y220" s="778" t="s">
        <v>922</v>
      </c>
      <c r="Z220" s="283"/>
      <c r="AA220" s="367"/>
      <c r="AB220" s="779">
        <v>45689</v>
      </c>
      <c r="AC220" s="367"/>
      <c r="AD220" s="367"/>
      <c r="AE220" s="367" t="s">
        <v>496</v>
      </c>
      <c r="AF220" s="275" t="s">
        <v>923</v>
      </c>
      <c r="AG220" s="367"/>
      <c r="AH220" s="367"/>
      <c r="AI220" s="367"/>
      <c r="AJ220" s="367"/>
      <c r="AK220" s="367"/>
      <c r="AL220" s="367"/>
      <c r="AM220" s="367"/>
      <c r="AN220" s="367"/>
      <c r="AO220" s="368" t="s">
        <v>467</v>
      </c>
      <c r="AP220" s="278" t="s">
        <v>595</v>
      </c>
      <c r="AQ220" s="368" t="s">
        <v>466</v>
      </c>
      <c r="AR220" s="472">
        <v>1300</v>
      </c>
      <c r="AS220" s="283">
        <v>30</v>
      </c>
      <c r="AT220" s="284"/>
      <c r="AU220" s="284">
        <v>0</v>
      </c>
      <c r="AV220" s="283"/>
      <c r="AW220" s="283"/>
      <c r="AX220" s="283"/>
      <c r="AY220" s="283"/>
      <c r="AZ220" s="283"/>
      <c r="BA220" s="285"/>
      <c r="BB220" s="284"/>
      <c r="BC220" s="284"/>
      <c r="BD220" s="284"/>
      <c r="BE220" s="284"/>
      <c r="BF220" s="285"/>
      <c r="BG220" s="284"/>
      <c r="BH220" s="284"/>
      <c r="BI220" s="276"/>
      <c r="BJ220" s="284"/>
      <c r="BK220" s="286"/>
      <c r="BL220" s="286"/>
      <c r="BM220" s="276">
        <v>0</v>
      </c>
      <c r="BN220" s="286"/>
      <c r="BO220" s="276">
        <v>0</v>
      </c>
      <c r="BP220" s="789">
        <v>240</v>
      </c>
      <c r="BQ220" s="286">
        <v>1300</v>
      </c>
      <c r="BR220" s="286">
        <v>113</v>
      </c>
      <c r="BS220" s="286">
        <v>0</v>
      </c>
      <c r="BT220" s="278">
        <v>0</v>
      </c>
      <c r="BU220" s="286">
        <v>0</v>
      </c>
      <c r="BV220" s="286">
        <v>0</v>
      </c>
      <c r="BW220" s="286">
        <v>0</v>
      </c>
      <c r="BX220" s="367"/>
      <c r="BY220" s="286">
        <v>0</v>
      </c>
      <c r="BZ220" s="286"/>
      <c r="CA220" s="367"/>
      <c r="CB220" s="286">
        <v>0</v>
      </c>
      <c r="CC220" s="286">
        <v>0</v>
      </c>
      <c r="CD220" s="286">
        <v>0</v>
      </c>
      <c r="CE220" s="286"/>
      <c r="CF220" s="286">
        <v>0</v>
      </c>
      <c r="CG220" s="286"/>
      <c r="CH220" s="286"/>
      <c r="CI220" s="367"/>
      <c r="CJ220" s="367"/>
      <c r="CK220" s="367"/>
      <c r="CL220" s="367"/>
      <c r="CM220" s="286"/>
      <c r="CN220" s="367"/>
      <c r="CO220" s="286">
        <v>0</v>
      </c>
      <c r="CP220" s="286"/>
      <c r="CQ220" s="286"/>
      <c r="CR220" s="286"/>
      <c r="CS220" s="286"/>
      <c r="CT220" s="286"/>
      <c r="CU220" s="286"/>
      <c r="CV220" s="286">
        <v>0</v>
      </c>
      <c r="CW220" s="367"/>
      <c r="CX220" s="367"/>
      <c r="CY220" s="367"/>
      <c r="CZ220" s="367"/>
      <c r="DA220" s="367"/>
      <c r="DB220" s="367"/>
      <c r="DC220" s="367"/>
      <c r="DD220" s="286"/>
      <c r="DE220" s="286"/>
      <c r="DF220" s="286"/>
      <c r="DG220" s="286"/>
      <c r="DH220" s="286"/>
      <c r="DI220" s="367"/>
      <c r="DJ220" s="286"/>
      <c r="DK220" s="286"/>
      <c r="DL220" s="286"/>
      <c r="DM220" s="367"/>
      <c r="DN220" s="367"/>
      <c r="DO220" s="799">
        <v>0</v>
      </c>
      <c r="DP220" s="367"/>
      <c r="DQ220" s="367"/>
      <c r="DR220" s="367"/>
      <c r="DS220" s="367"/>
      <c r="DT220" s="367"/>
      <c r="DU220" s="367"/>
      <c r="DV220" s="367"/>
      <c r="DW220" s="367"/>
      <c r="DX220" s="367"/>
      <c r="DY220" s="286"/>
      <c r="DZ220" s="367"/>
      <c r="EA220" s="367"/>
      <c r="EB220" s="367"/>
      <c r="EC220" s="367"/>
      <c r="ED220" s="367"/>
      <c r="EE220" s="367"/>
      <c r="EF220" s="367"/>
      <c r="EG220" s="367"/>
      <c r="EH220" s="367"/>
      <c r="EI220" s="367"/>
      <c r="EJ220" s="367"/>
      <c r="EK220" s="367"/>
      <c r="EL220" s="306">
        <v>1413</v>
      </c>
      <c r="EM220" s="306">
        <v>1413</v>
      </c>
      <c r="EN220" s="291">
        <v>141.30000000000001</v>
      </c>
      <c r="EO220" s="291">
        <v>0</v>
      </c>
      <c r="EP220" s="291">
        <v>19.36</v>
      </c>
      <c r="EQ220" s="291">
        <v>0</v>
      </c>
      <c r="ER220" s="291">
        <v>0</v>
      </c>
      <c r="ES220" s="286">
        <v>0</v>
      </c>
      <c r="ET220" s="289">
        <v>0</v>
      </c>
      <c r="EU220" s="286">
        <v>0</v>
      </c>
      <c r="EV220" s="286">
        <v>0</v>
      </c>
      <c r="EW220" s="286"/>
      <c r="EX220" s="286"/>
      <c r="EY220" s="286">
        <v>0</v>
      </c>
      <c r="EZ220" s="292">
        <v>0</v>
      </c>
      <c r="FA220" s="278">
        <v>0</v>
      </c>
      <c r="FB220" s="278">
        <v>0</v>
      </c>
      <c r="FC220" s="292">
        <v>565.20000000000005</v>
      </c>
      <c r="FD220" s="292"/>
      <c r="FE220" s="292"/>
      <c r="FF220" s="367"/>
      <c r="FG220" s="286">
        <v>0</v>
      </c>
      <c r="FH220" s="292">
        <v>0</v>
      </c>
      <c r="FI220" s="286">
        <v>0</v>
      </c>
      <c r="FJ220" s="286"/>
      <c r="FK220" s="276"/>
      <c r="FL220" s="276">
        <v>0</v>
      </c>
      <c r="FM220" s="286"/>
      <c r="FN220" s="286">
        <v>0</v>
      </c>
      <c r="FO220" s="286">
        <v>0</v>
      </c>
      <c r="FP220" s="286"/>
      <c r="FQ220" s="286">
        <v>725.86</v>
      </c>
      <c r="FR220" s="791">
        <v>687.14</v>
      </c>
      <c r="FT220" s="791"/>
      <c r="FU220" s="294">
        <v>687.14</v>
      </c>
      <c r="FV220" s="367"/>
      <c r="FW220" s="367"/>
      <c r="FX220" s="278">
        <v>127.17</v>
      </c>
      <c r="FY220" s="830">
        <v>0</v>
      </c>
      <c r="GB220" s="2015">
        <f t="shared" si="19"/>
        <v>0</v>
      </c>
      <c r="GC220" s="2015">
        <v>1413</v>
      </c>
      <c r="GE220" s="2015">
        <f t="shared" si="20"/>
        <v>1413</v>
      </c>
    </row>
    <row r="221" spans="2:187">
      <c r="B221" s="787">
        <v>69</v>
      </c>
      <c r="C221" s="788" t="s">
        <v>603</v>
      </c>
      <c r="D221" s="309" t="s">
        <v>930</v>
      </c>
      <c r="E221" s="462" t="s">
        <v>863</v>
      </c>
      <c r="F221" s="465" t="s">
        <v>864</v>
      </c>
      <c r="G221" s="823">
        <v>32899</v>
      </c>
      <c r="H221" s="491"/>
      <c r="I221" s="821"/>
      <c r="J221" s="312" t="s">
        <v>455</v>
      </c>
      <c r="K221" s="369" t="s">
        <v>456</v>
      </c>
      <c r="L221" s="369">
        <v>100001</v>
      </c>
      <c r="M221" s="283" t="s">
        <v>470</v>
      </c>
      <c r="N221" s="370">
        <v>1</v>
      </c>
      <c r="O221" s="275"/>
      <c r="P221" s="371" t="s">
        <v>478</v>
      </c>
      <c r="Q221" s="300">
        <v>1</v>
      </c>
      <c r="R221" s="275" t="s">
        <v>485</v>
      </c>
      <c r="S221" s="491" t="s">
        <v>478</v>
      </c>
      <c r="T221" s="275" t="s">
        <v>461</v>
      </c>
      <c r="U221" s="491" t="s">
        <v>931</v>
      </c>
      <c r="V221" s="302" t="s">
        <v>553</v>
      </c>
      <c r="W221" s="367"/>
      <c r="X221" s="269" t="s">
        <v>932</v>
      </c>
      <c r="Y221" s="778" t="s">
        <v>958</v>
      </c>
      <c r="Z221" s="283"/>
      <c r="AA221" s="367"/>
      <c r="AB221" s="824" t="s">
        <v>903</v>
      </c>
      <c r="AC221" s="367"/>
      <c r="AD221" s="367"/>
      <c r="AE221" s="825" t="s">
        <v>496</v>
      </c>
      <c r="AF221" s="275" t="s">
        <v>933</v>
      </c>
      <c r="AG221" s="367"/>
      <c r="AH221" s="367"/>
      <c r="AI221" s="825" t="s">
        <v>587</v>
      </c>
      <c r="AJ221" s="826">
        <v>1200</v>
      </c>
      <c r="AK221" s="367"/>
      <c r="AL221" s="367"/>
      <c r="AM221" s="367"/>
      <c r="AN221" s="367"/>
      <c r="AO221" s="368" t="s">
        <v>467</v>
      </c>
      <c r="AP221" s="278" t="s">
        <v>594</v>
      </c>
      <c r="AQ221" s="368" t="s">
        <v>467</v>
      </c>
      <c r="AR221" s="472">
        <v>4378.8</v>
      </c>
      <c r="AS221" s="283">
        <v>30</v>
      </c>
      <c r="AT221" s="284"/>
      <c r="AU221" s="284">
        <v>0</v>
      </c>
      <c r="AV221" s="283"/>
      <c r="AW221" s="283"/>
      <c r="AX221" s="283"/>
      <c r="AY221" s="283"/>
      <c r="AZ221" s="283"/>
      <c r="BA221" s="285"/>
      <c r="BB221" s="284"/>
      <c r="BC221" s="284"/>
      <c r="BD221" s="284"/>
      <c r="BE221" s="284"/>
      <c r="BF221" s="285"/>
      <c r="BG221" s="284"/>
      <c r="BH221" s="284"/>
      <c r="BI221" s="276"/>
      <c r="BJ221" s="284"/>
      <c r="BK221" s="286"/>
      <c r="BL221" s="286"/>
      <c r="BM221" s="276">
        <v>0</v>
      </c>
      <c r="BN221" s="286"/>
      <c r="BO221" s="276">
        <v>0</v>
      </c>
      <c r="BP221" s="789">
        <v>240</v>
      </c>
      <c r="BQ221" s="286">
        <v>4378.8</v>
      </c>
      <c r="BR221" s="286">
        <v>0</v>
      </c>
      <c r="BS221" s="286">
        <v>0</v>
      </c>
      <c r="BT221" s="278">
        <v>0</v>
      </c>
      <c r="BU221" s="286">
        <v>0</v>
      </c>
      <c r="BV221" s="286">
        <v>0</v>
      </c>
      <c r="BW221" s="286">
        <v>0</v>
      </c>
      <c r="BX221" s="367"/>
      <c r="BY221" s="286">
        <v>0</v>
      </c>
      <c r="BZ221" s="286"/>
      <c r="CA221" s="367"/>
      <c r="CB221" s="286">
        <v>0</v>
      </c>
      <c r="CC221" s="286">
        <v>0</v>
      </c>
      <c r="CD221" s="286">
        <v>0</v>
      </c>
      <c r="CE221" s="286"/>
      <c r="CF221" s="286">
        <v>0</v>
      </c>
      <c r="CG221" s="286"/>
      <c r="CH221" s="286"/>
      <c r="CI221" s="367"/>
      <c r="CJ221" s="367"/>
      <c r="CK221" s="367"/>
      <c r="CL221" s="367"/>
      <c r="CM221" s="286"/>
      <c r="CN221" s="367"/>
      <c r="CO221" s="286">
        <v>0</v>
      </c>
      <c r="CP221" s="286"/>
      <c r="CQ221" s="286"/>
      <c r="CR221" s="286"/>
      <c r="CS221" s="286"/>
      <c r="CT221" s="286"/>
      <c r="CU221" s="286"/>
      <c r="CV221" s="286">
        <v>0</v>
      </c>
      <c r="CW221" s="367"/>
      <c r="CX221" s="367"/>
      <c r="CY221" s="367"/>
      <c r="CZ221" s="367"/>
      <c r="DA221" s="367"/>
      <c r="DB221" s="367"/>
      <c r="DC221" s="367"/>
      <c r="DD221" s="286"/>
      <c r="DE221" s="286"/>
      <c r="DF221" s="286"/>
      <c r="DG221" s="286"/>
      <c r="DH221" s="286"/>
      <c r="DI221" s="367"/>
      <c r="DJ221" s="286"/>
      <c r="DK221" s="286"/>
      <c r="DL221" s="286"/>
      <c r="DM221" s="367"/>
      <c r="DN221" s="367"/>
      <c r="DO221" s="799">
        <v>0</v>
      </c>
      <c r="DP221" s="367"/>
      <c r="DQ221" s="367"/>
      <c r="DR221" s="367"/>
      <c r="DS221" s="367"/>
      <c r="DT221" s="367"/>
      <c r="DU221" s="367"/>
      <c r="DV221" s="367"/>
      <c r="DW221" s="367"/>
      <c r="DX221" s="367"/>
      <c r="DY221" s="286"/>
      <c r="DZ221" s="367"/>
      <c r="EA221" s="367"/>
      <c r="EB221" s="367"/>
      <c r="EC221" s="367"/>
      <c r="ED221" s="367"/>
      <c r="EE221" s="367"/>
      <c r="EF221" s="367"/>
      <c r="EG221" s="367"/>
      <c r="EH221" s="367"/>
      <c r="EI221" s="367"/>
      <c r="EJ221" s="367"/>
      <c r="EK221" s="367"/>
      <c r="EL221" s="306">
        <v>4378.8</v>
      </c>
      <c r="EM221" s="306">
        <v>4378.8</v>
      </c>
      <c r="EN221" s="291">
        <v>437.88</v>
      </c>
      <c r="EO221" s="291">
        <v>0</v>
      </c>
      <c r="EP221" s="291">
        <v>59.99</v>
      </c>
      <c r="EQ221" s="291">
        <v>0</v>
      </c>
      <c r="ER221" s="291">
        <v>0</v>
      </c>
      <c r="ES221" s="286">
        <v>0</v>
      </c>
      <c r="ET221" s="289">
        <v>114.34</v>
      </c>
      <c r="EU221" s="286">
        <v>0</v>
      </c>
      <c r="EV221" s="286">
        <v>0</v>
      </c>
      <c r="EW221" s="286"/>
      <c r="EX221" s="286"/>
      <c r="EY221" s="286">
        <v>0</v>
      </c>
      <c r="EZ221" s="292">
        <v>0</v>
      </c>
      <c r="FA221" s="278">
        <v>0</v>
      </c>
      <c r="FB221" s="278">
        <v>0</v>
      </c>
      <c r="FC221" s="292">
        <v>3766.59</v>
      </c>
      <c r="FD221" s="292"/>
      <c r="FE221" s="292"/>
      <c r="FF221" s="367"/>
      <c r="FG221" s="286">
        <v>0</v>
      </c>
      <c r="FH221" s="292">
        <v>0</v>
      </c>
      <c r="FI221" s="286">
        <v>0</v>
      </c>
      <c r="FJ221" s="286"/>
      <c r="FK221" s="276"/>
      <c r="FL221" s="276">
        <v>0</v>
      </c>
      <c r="FM221" s="286"/>
      <c r="FN221" s="286">
        <v>0</v>
      </c>
      <c r="FO221" s="286">
        <v>0</v>
      </c>
      <c r="FP221" s="286"/>
      <c r="FQ221" s="286">
        <v>4378.8</v>
      </c>
      <c r="FR221" s="791">
        <v>0</v>
      </c>
      <c r="FT221" s="791"/>
      <c r="FU221" s="294">
        <v>0</v>
      </c>
      <c r="FV221" s="367"/>
      <c r="FW221" s="367"/>
      <c r="FX221" s="278">
        <v>394.09</v>
      </c>
      <c r="FY221" s="830">
        <v>0</v>
      </c>
      <c r="GB221" s="2015">
        <f t="shared" si="19"/>
        <v>0</v>
      </c>
      <c r="GC221" s="2015">
        <v>4378.8</v>
      </c>
      <c r="GE221" s="2015">
        <f t="shared" si="20"/>
        <v>4378.8</v>
      </c>
    </row>
    <row r="222" spans="2:187">
      <c r="B222" s="787">
        <v>70</v>
      </c>
      <c r="C222" s="788" t="s">
        <v>603</v>
      </c>
      <c r="D222" s="309" t="s">
        <v>3</v>
      </c>
      <c r="E222" s="462" t="s">
        <v>861</v>
      </c>
      <c r="F222" s="465" t="s">
        <v>862</v>
      </c>
      <c r="G222" s="823">
        <v>35455</v>
      </c>
      <c r="H222" s="491"/>
      <c r="I222" s="821"/>
      <c r="J222" s="312" t="s">
        <v>455</v>
      </c>
      <c r="K222" s="369" t="s">
        <v>456</v>
      </c>
      <c r="L222" s="369">
        <v>100001</v>
      </c>
      <c r="M222" s="283" t="s">
        <v>470</v>
      </c>
      <c r="N222" s="370">
        <v>1</v>
      </c>
      <c r="O222" s="275"/>
      <c r="P222" s="371" t="s">
        <v>478</v>
      </c>
      <c r="Q222" s="300">
        <v>1</v>
      </c>
      <c r="R222" s="275" t="s">
        <v>485</v>
      </c>
      <c r="S222" s="491" t="s">
        <v>478</v>
      </c>
      <c r="T222" s="275" t="s">
        <v>461</v>
      </c>
      <c r="U222" s="491" t="s">
        <v>299</v>
      </c>
      <c r="V222" s="302" t="s">
        <v>553</v>
      </c>
      <c r="W222" s="367"/>
      <c r="X222" s="269" t="s">
        <v>25</v>
      </c>
      <c r="Y222" s="778" t="s">
        <v>959</v>
      </c>
      <c r="Z222" s="283"/>
      <c r="AA222" s="367"/>
      <c r="AB222" s="824">
        <v>45719</v>
      </c>
      <c r="AC222" s="367"/>
      <c r="AD222" s="367"/>
      <c r="AE222" s="825" t="s">
        <v>533</v>
      </c>
      <c r="AF222" s="275" t="s">
        <v>934</v>
      </c>
      <c r="AG222" s="367"/>
      <c r="AH222" s="367"/>
      <c r="AI222" s="825"/>
      <c r="AJ222" s="826"/>
      <c r="AK222" s="367"/>
      <c r="AL222" s="367"/>
      <c r="AM222" s="367"/>
      <c r="AN222" s="367"/>
      <c r="AO222" s="368" t="s">
        <v>467</v>
      </c>
      <c r="AP222" s="278" t="s">
        <v>595</v>
      </c>
      <c r="AQ222" s="368" t="s">
        <v>467</v>
      </c>
      <c r="AR222" s="472">
        <v>4600</v>
      </c>
      <c r="AS222" s="283">
        <v>28</v>
      </c>
      <c r="AT222" s="284"/>
      <c r="AU222" s="284">
        <v>0</v>
      </c>
      <c r="AV222" s="283"/>
      <c r="AW222" s="283"/>
      <c r="AX222" s="283"/>
      <c r="AY222" s="283"/>
      <c r="AZ222" s="283"/>
      <c r="BA222" s="285"/>
      <c r="BB222" s="284"/>
      <c r="BC222" s="284"/>
      <c r="BD222" s="284"/>
      <c r="BE222" s="284"/>
      <c r="BF222" s="285"/>
      <c r="BG222" s="284"/>
      <c r="BH222" s="284"/>
      <c r="BI222" s="276"/>
      <c r="BJ222" s="284"/>
      <c r="BK222" s="286"/>
      <c r="BL222" s="286"/>
      <c r="BM222" s="276">
        <v>0</v>
      </c>
      <c r="BN222" s="286"/>
      <c r="BO222" s="276">
        <v>0</v>
      </c>
      <c r="BP222" s="789">
        <v>224</v>
      </c>
      <c r="BQ222" s="286">
        <v>4293.3333333333339</v>
      </c>
      <c r="BR222" s="286">
        <v>0</v>
      </c>
      <c r="BS222" s="286">
        <v>0</v>
      </c>
      <c r="BT222" s="278">
        <v>0</v>
      </c>
      <c r="BU222" s="286">
        <v>0</v>
      </c>
      <c r="BV222" s="286">
        <v>0</v>
      </c>
      <c r="BW222" s="286">
        <v>0</v>
      </c>
      <c r="BX222" s="367"/>
      <c r="BY222" s="286">
        <v>0</v>
      </c>
      <c r="BZ222" s="286"/>
      <c r="CA222" s="367"/>
      <c r="CB222" s="286">
        <v>0</v>
      </c>
      <c r="CC222" s="286">
        <v>0</v>
      </c>
      <c r="CD222" s="286">
        <v>0</v>
      </c>
      <c r="CE222" s="286"/>
      <c r="CF222" s="286">
        <v>0</v>
      </c>
      <c r="CG222" s="286"/>
      <c r="CH222" s="286"/>
      <c r="CI222" s="367"/>
      <c r="CJ222" s="367"/>
      <c r="CK222" s="367"/>
      <c r="CL222" s="367"/>
      <c r="CM222" s="286"/>
      <c r="CN222" s="367"/>
      <c r="CO222" s="286">
        <v>0</v>
      </c>
      <c r="CP222" s="286"/>
      <c r="CQ222" s="286"/>
      <c r="CR222" s="286"/>
      <c r="CS222" s="286"/>
      <c r="CT222" s="286"/>
      <c r="CU222" s="286"/>
      <c r="CV222" s="286">
        <v>0</v>
      </c>
      <c r="CW222" s="367"/>
      <c r="CX222" s="367"/>
      <c r="CY222" s="367"/>
      <c r="CZ222" s="367"/>
      <c r="DA222" s="367"/>
      <c r="DB222" s="367"/>
      <c r="DC222" s="367"/>
      <c r="DD222" s="286"/>
      <c r="DE222" s="286"/>
      <c r="DF222" s="286"/>
      <c r="DG222" s="286"/>
      <c r="DH222" s="286"/>
      <c r="DI222" s="367"/>
      <c r="DJ222" s="286"/>
      <c r="DK222" s="286"/>
      <c r="DL222" s="286"/>
      <c r="DM222" s="367"/>
      <c r="DN222" s="367"/>
      <c r="DO222" s="799">
        <v>0</v>
      </c>
      <c r="DP222" s="367"/>
      <c r="DQ222" s="367"/>
      <c r="DR222" s="367"/>
      <c r="DS222" s="367"/>
      <c r="DT222" s="367"/>
      <c r="DU222" s="367"/>
      <c r="DV222" s="367"/>
      <c r="DW222" s="367"/>
      <c r="DX222" s="367"/>
      <c r="DY222" s="286"/>
      <c r="DZ222" s="367"/>
      <c r="EA222" s="367"/>
      <c r="EB222" s="367"/>
      <c r="EC222" s="367"/>
      <c r="ED222" s="367"/>
      <c r="EE222" s="367"/>
      <c r="EF222" s="367"/>
      <c r="EG222" s="367"/>
      <c r="EH222" s="367"/>
      <c r="EI222" s="367"/>
      <c r="EJ222" s="367"/>
      <c r="EK222" s="367"/>
      <c r="EL222" s="306">
        <v>4293.3333333333339</v>
      </c>
      <c r="EM222" s="306">
        <v>4293.3333333333339</v>
      </c>
      <c r="EN222" s="291">
        <v>429.33</v>
      </c>
      <c r="EO222" s="291">
        <v>0</v>
      </c>
      <c r="EP222" s="291">
        <v>58.82</v>
      </c>
      <c r="EQ222" s="291">
        <v>0</v>
      </c>
      <c r="ER222" s="291">
        <v>0</v>
      </c>
      <c r="ES222" s="286">
        <v>0</v>
      </c>
      <c r="ET222" s="289">
        <v>280.41000000000003</v>
      </c>
      <c r="EU222" s="286">
        <v>0</v>
      </c>
      <c r="EV222" s="286">
        <v>0</v>
      </c>
      <c r="EW222" s="286"/>
      <c r="EX222" s="286"/>
      <c r="EY222" s="286">
        <v>0</v>
      </c>
      <c r="EZ222" s="292">
        <v>0</v>
      </c>
      <c r="FA222" s="278">
        <v>0</v>
      </c>
      <c r="FB222" s="278">
        <v>0</v>
      </c>
      <c r="FC222" s="292">
        <v>1522.5865512</v>
      </c>
      <c r="FD222" s="292"/>
      <c r="FE222" s="292"/>
      <c r="FF222" s="367"/>
      <c r="FG222" s="286">
        <v>0</v>
      </c>
      <c r="FH222" s="292">
        <v>0</v>
      </c>
      <c r="FI222" s="286">
        <v>0</v>
      </c>
      <c r="FJ222" s="286"/>
      <c r="FK222" s="276"/>
      <c r="FL222" s="276">
        <v>0</v>
      </c>
      <c r="FM222" s="286"/>
      <c r="FN222" s="286">
        <v>0</v>
      </c>
      <c r="FO222" s="286">
        <v>0</v>
      </c>
      <c r="FP222" s="286"/>
      <c r="FQ222" s="286">
        <v>2291.15</v>
      </c>
      <c r="FR222" s="791">
        <v>2002.18</v>
      </c>
      <c r="FT222" s="791"/>
      <c r="FU222" s="294">
        <v>2002.18</v>
      </c>
      <c r="FV222" s="367"/>
      <c r="FW222" s="367"/>
      <c r="FX222" s="278">
        <v>386.4</v>
      </c>
      <c r="FY222" s="830">
        <v>0</v>
      </c>
      <c r="GB222" s="2015">
        <f t="shared" si="19"/>
        <v>3.3333333340124227E-3</v>
      </c>
      <c r="GC222" s="2015">
        <v>4293.33</v>
      </c>
      <c r="GE222" s="2015">
        <f t="shared" si="20"/>
        <v>4293.33</v>
      </c>
    </row>
    <row r="223" spans="2:187">
      <c r="B223" s="787">
        <v>71</v>
      </c>
      <c r="C223" s="788" t="s">
        <v>603</v>
      </c>
      <c r="D223" s="309" t="s">
        <v>3</v>
      </c>
      <c r="E223" s="462" t="s">
        <v>960</v>
      </c>
      <c r="F223" s="465" t="s">
        <v>935</v>
      </c>
      <c r="G223" s="823"/>
      <c r="H223" s="491"/>
      <c r="I223" s="821"/>
      <c r="J223" s="312"/>
      <c r="K223" s="369"/>
      <c r="L223" s="369"/>
      <c r="M223" s="283"/>
      <c r="N223" s="370"/>
      <c r="O223" s="275"/>
      <c r="P223" s="371"/>
      <c r="Q223" s="300"/>
      <c r="R223" s="275"/>
      <c r="S223" s="491"/>
      <c r="T223" s="275"/>
      <c r="U223" s="491"/>
      <c r="V223" s="302"/>
      <c r="W223" s="367"/>
      <c r="X223" s="269"/>
      <c r="Y223" s="778"/>
      <c r="Z223" s="283"/>
      <c r="AA223" s="367"/>
      <c r="AB223" s="824"/>
      <c r="AC223" s="367"/>
      <c r="AD223" s="367"/>
      <c r="AE223" s="825"/>
      <c r="AF223" s="275"/>
      <c r="AG223" s="367"/>
      <c r="AH223" s="367"/>
      <c r="AI223" s="825"/>
      <c r="AJ223" s="826"/>
      <c r="AK223" s="367"/>
      <c r="AL223" s="367"/>
      <c r="AM223" s="367"/>
      <c r="AN223" s="367"/>
      <c r="AO223" s="368"/>
      <c r="AP223" s="278"/>
      <c r="AQ223" s="368"/>
      <c r="AR223" s="472"/>
      <c r="AS223" s="283"/>
      <c r="AT223" s="284"/>
      <c r="AU223" s="284"/>
      <c r="AV223" s="283"/>
      <c r="AW223" s="283"/>
      <c r="AX223" s="283"/>
      <c r="AY223" s="283"/>
      <c r="AZ223" s="283"/>
      <c r="BA223" s="285"/>
      <c r="BB223" s="284"/>
      <c r="BC223" s="284"/>
      <c r="BD223" s="284"/>
      <c r="BE223" s="284"/>
      <c r="BF223" s="285"/>
      <c r="BG223" s="284"/>
      <c r="BH223" s="284"/>
      <c r="BI223" s="276"/>
      <c r="BJ223" s="284"/>
      <c r="BK223" s="286"/>
      <c r="BL223" s="286"/>
      <c r="BM223" s="276"/>
      <c r="BN223" s="286"/>
      <c r="BO223" s="276"/>
      <c r="BP223" s="789"/>
      <c r="BQ223" s="286"/>
      <c r="BR223" s="286"/>
      <c r="BS223" s="286"/>
      <c r="BT223" s="278"/>
      <c r="BU223" s="286"/>
      <c r="BV223" s="286"/>
      <c r="BW223" s="286"/>
      <c r="BX223" s="367"/>
      <c r="BY223" s="286"/>
      <c r="BZ223" s="286"/>
      <c r="CA223" s="367"/>
      <c r="CB223" s="286"/>
      <c r="CC223" s="286"/>
      <c r="CD223" s="286"/>
      <c r="CE223" s="286"/>
      <c r="CF223" s="286"/>
      <c r="CG223" s="286"/>
      <c r="CH223" s="286"/>
      <c r="CI223" s="367"/>
      <c r="CJ223" s="367"/>
      <c r="CK223" s="367"/>
      <c r="CL223" s="367"/>
      <c r="CM223" s="286"/>
      <c r="CN223" s="367"/>
      <c r="CO223" s="286"/>
      <c r="CP223" s="286"/>
      <c r="CQ223" s="286"/>
      <c r="CR223" s="286"/>
      <c r="CS223" s="286"/>
      <c r="CT223" s="286"/>
      <c r="CU223" s="286"/>
      <c r="CV223" s="286"/>
      <c r="CW223" s="367"/>
      <c r="CX223" s="367"/>
      <c r="CY223" s="367"/>
      <c r="CZ223" s="367"/>
      <c r="DA223" s="367"/>
      <c r="DB223" s="367"/>
      <c r="DC223" s="367"/>
      <c r="DD223" s="286"/>
      <c r="DE223" s="286"/>
      <c r="DF223" s="286"/>
      <c r="DG223" s="286"/>
      <c r="DH223" s="286"/>
      <c r="DI223" s="367"/>
      <c r="DJ223" s="286"/>
      <c r="DK223" s="286"/>
      <c r="DL223" s="286"/>
      <c r="DM223" s="367"/>
      <c r="DN223" s="367"/>
      <c r="DO223" s="799">
        <v>4905.1504979938654</v>
      </c>
      <c r="DP223" s="367"/>
      <c r="DQ223" s="367"/>
      <c r="DR223" s="367"/>
      <c r="DS223" s="367"/>
      <c r="DT223" s="367"/>
      <c r="DU223" s="367"/>
      <c r="DV223" s="367"/>
      <c r="DW223" s="367"/>
      <c r="DX223" s="367"/>
      <c r="DY223" s="286"/>
      <c r="DZ223" s="367"/>
      <c r="EA223" s="367"/>
      <c r="EB223" s="367"/>
      <c r="EC223" s="367"/>
      <c r="ED223" s="367"/>
      <c r="EE223" s="367"/>
      <c r="EF223" s="367"/>
      <c r="EG223" s="367"/>
      <c r="EH223" s="367"/>
      <c r="EI223" s="367"/>
      <c r="EJ223" s="367"/>
      <c r="EK223" s="367"/>
      <c r="EL223" s="306"/>
      <c r="EM223" s="306">
        <v>4905.1504979938654</v>
      </c>
      <c r="EN223" s="291"/>
      <c r="EO223" s="291"/>
      <c r="EP223" s="291"/>
      <c r="EQ223" s="291"/>
      <c r="ER223" s="291"/>
      <c r="ES223" s="286"/>
      <c r="ET223" s="289"/>
      <c r="EU223" s="286"/>
      <c r="EV223" s="286"/>
      <c r="EW223" s="286"/>
      <c r="EX223" s="286"/>
      <c r="EY223" s="286"/>
      <c r="EZ223" s="292"/>
      <c r="FA223" s="278"/>
      <c r="FB223" s="278"/>
      <c r="FC223" s="292"/>
      <c r="FD223" s="292"/>
      <c r="FE223" s="292"/>
      <c r="FF223" s="367"/>
      <c r="FG223" s="286"/>
      <c r="FH223" s="292"/>
      <c r="FI223" s="286">
        <v>0</v>
      </c>
      <c r="FJ223" s="286"/>
      <c r="FK223" s="276"/>
      <c r="FL223" s="276">
        <v>4905.1499999999996</v>
      </c>
      <c r="FM223" s="286"/>
      <c r="FN223" s="286"/>
      <c r="FO223" s="286"/>
      <c r="FP223" s="286"/>
      <c r="FQ223" s="286">
        <v>4905.1499999999996</v>
      </c>
      <c r="FR223" s="791"/>
      <c r="FT223" s="791"/>
      <c r="FU223" s="294"/>
      <c r="FV223" s="367"/>
      <c r="FW223" s="367"/>
      <c r="FX223" s="278"/>
      <c r="FY223" s="830"/>
      <c r="GB223" s="2015">
        <f t="shared" si="19"/>
        <v>0</v>
      </c>
      <c r="GC223" s="2015">
        <v>0</v>
      </c>
      <c r="GE223" s="2015">
        <f t="shared" si="20"/>
        <v>0</v>
      </c>
    </row>
    <row r="224" spans="2:187">
      <c r="B224" s="787">
        <v>72</v>
      </c>
      <c r="C224" s="788" t="s">
        <v>603</v>
      </c>
      <c r="D224" s="309" t="s">
        <v>3</v>
      </c>
      <c r="E224" s="462" t="s">
        <v>197</v>
      </c>
      <c r="F224" s="465" t="s">
        <v>936</v>
      </c>
      <c r="G224" s="823"/>
      <c r="H224" s="491"/>
      <c r="I224" s="821"/>
      <c r="J224" s="312"/>
      <c r="K224" s="369"/>
      <c r="L224" s="369"/>
      <c r="M224" s="283"/>
      <c r="N224" s="370"/>
      <c r="O224" s="275"/>
      <c r="P224" s="371"/>
      <c r="Q224" s="300"/>
      <c r="R224" s="275"/>
      <c r="S224" s="491"/>
      <c r="T224" s="275"/>
      <c r="U224" s="491"/>
      <c r="V224" s="302"/>
      <c r="W224" s="367"/>
      <c r="X224" s="269"/>
      <c r="Y224" s="778"/>
      <c r="Z224" s="283"/>
      <c r="AA224" s="367"/>
      <c r="AB224" s="824"/>
      <c r="AC224" s="367"/>
      <c r="AD224" s="367"/>
      <c r="AE224" s="825"/>
      <c r="AF224" s="275"/>
      <c r="AG224" s="367"/>
      <c r="AH224" s="367"/>
      <c r="AI224" s="825"/>
      <c r="AJ224" s="826"/>
      <c r="AK224" s="367"/>
      <c r="AL224" s="367"/>
      <c r="AM224" s="367"/>
      <c r="AN224" s="367"/>
      <c r="AO224" s="368"/>
      <c r="AP224" s="278"/>
      <c r="AQ224" s="368"/>
      <c r="AR224" s="472"/>
      <c r="AS224" s="283"/>
      <c r="AT224" s="284"/>
      <c r="AU224" s="284"/>
      <c r="AV224" s="283"/>
      <c r="AW224" s="283"/>
      <c r="AX224" s="283"/>
      <c r="AY224" s="283"/>
      <c r="AZ224" s="283"/>
      <c r="BA224" s="285"/>
      <c r="BB224" s="284"/>
      <c r="BC224" s="284"/>
      <c r="BD224" s="284"/>
      <c r="BE224" s="284"/>
      <c r="BF224" s="285"/>
      <c r="BG224" s="284"/>
      <c r="BH224" s="284"/>
      <c r="BI224" s="276"/>
      <c r="BJ224" s="284"/>
      <c r="BK224" s="286"/>
      <c r="BL224" s="286"/>
      <c r="BM224" s="276"/>
      <c r="BN224" s="286"/>
      <c r="BO224" s="276"/>
      <c r="BP224" s="789"/>
      <c r="BQ224" s="286"/>
      <c r="BR224" s="286"/>
      <c r="BS224" s="286"/>
      <c r="BT224" s="278"/>
      <c r="BU224" s="286"/>
      <c r="BV224" s="286"/>
      <c r="BW224" s="286"/>
      <c r="BX224" s="367"/>
      <c r="BY224" s="286"/>
      <c r="BZ224" s="286"/>
      <c r="CA224" s="367"/>
      <c r="CB224" s="286"/>
      <c r="CC224" s="286"/>
      <c r="CD224" s="286"/>
      <c r="CE224" s="286"/>
      <c r="CF224" s="286"/>
      <c r="CG224" s="286"/>
      <c r="CH224" s="286"/>
      <c r="CI224" s="367"/>
      <c r="CJ224" s="367"/>
      <c r="CK224" s="367"/>
      <c r="CL224" s="367"/>
      <c r="CM224" s="286"/>
      <c r="CN224" s="367"/>
      <c r="CO224" s="286"/>
      <c r="CP224" s="286"/>
      <c r="CQ224" s="286"/>
      <c r="CR224" s="286"/>
      <c r="CS224" s="286"/>
      <c r="CT224" s="286"/>
      <c r="CU224" s="286"/>
      <c r="CV224" s="286"/>
      <c r="CW224" s="367"/>
      <c r="CX224" s="367"/>
      <c r="CY224" s="367"/>
      <c r="CZ224" s="367"/>
      <c r="DA224" s="367"/>
      <c r="DB224" s="367"/>
      <c r="DC224" s="367"/>
      <c r="DD224" s="286"/>
      <c r="DE224" s="286"/>
      <c r="DF224" s="286"/>
      <c r="DG224" s="286"/>
      <c r="DH224" s="286"/>
      <c r="DI224" s="367"/>
      <c r="DJ224" s="286"/>
      <c r="DK224" s="286"/>
      <c r="DL224" s="286"/>
      <c r="DM224" s="367"/>
      <c r="DN224" s="367"/>
      <c r="DO224" s="799">
        <v>8638.874110142764</v>
      </c>
      <c r="DP224" s="367"/>
      <c r="DQ224" s="367"/>
      <c r="DR224" s="367"/>
      <c r="DS224" s="367"/>
      <c r="DT224" s="367"/>
      <c r="DU224" s="367"/>
      <c r="DV224" s="367"/>
      <c r="DW224" s="367"/>
      <c r="DX224" s="367"/>
      <c r="DY224" s="286"/>
      <c r="DZ224" s="367"/>
      <c r="EA224" s="367"/>
      <c r="EB224" s="367"/>
      <c r="EC224" s="367"/>
      <c r="ED224" s="367"/>
      <c r="EE224" s="367"/>
      <c r="EF224" s="367"/>
      <c r="EG224" s="367"/>
      <c r="EH224" s="367"/>
      <c r="EI224" s="367"/>
      <c r="EJ224" s="367"/>
      <c r="EK224" s="367"/>
      <c r="EL224" s="306"/>
      <c r="EM224" s="306">
        <v>8638.874110142764</v>
      </c>
      <c r="EN224" s="291"/>
      <c r="EO224" s="291"/>
      <c r="EP224" s="291"/>
      <c r="EQ224" s="291"/>
      <c r="ER224" s="291"/>
      <c r="ES224" s="286"/>
      <c r="ET224" s="289"/>
      <c r="EU224" s="286"/>
      <c r="EV224" s="286"/>
      <c r="EW224" s="286"/>
      <c r="EX224" s="286"/>
      <c r="EY224" s="286"/>
      <c r="EZ224" s="292"/>
      <c r="FA224" s="278"/>
      <c r="FB224" s="278"/>
      <c r="FC224" s="292"/>
      <c r="FD224" s="292"/>
      <c r="FE224" s="292"/>
      <c r="FF224" s="367"/>
      <c r="FG224" s="286"/>
      <c r="FH224" s="292"/>
      <c r="FI224" s="286">
        <v>0</v>
      </c>
      <c r="FJ224" s="286"/>
      <c r="FK224" s="276"/>
      <c r="FL224" s="276">
        <v>8638.8700000000008</v>
      </c>
      <c r="FM224" s="286"/>
      <c r="FN224" s="286"/>
      <c r="FO224" s="286"/>
      <c r="FP224" s="286"/>
      <c r="FQ224" s="286">
        <v>8638.8700000000008</v>
      </c>
      <c r="FR224" s="791"/>
      <c r="FT224" s="791"/>
      <c r="FU224" s="294"/>
      <c r="FV224" s="367"/>
      <c r="FW224" s="367"/>
      <c r="FX224" s="278"/>
      <c r="FY224" s="830"/>
      <c r="GB224" s="2015">
        <f t="shared" si="19"/>
        <v>0</v>
      </c>
      <c r="GC224" s="2015">
        <v>0</v>
      </c>
      <c r="GE224" s="2015">
        <f t="shared" si="20"/>
        <v>0</v>
      </c>
    </row>
    <row r="225" spans="2:187">
      <c r="B225" s="787">
        <v>73</v>
      </c>
      <c r="C225" s="788" t="s">
        <v>603</v>
      </c>
      <c r="D225" s="309" t="s">
        <v>3</v>
      </c>
      <c r="E225" s="462" t="s">
        <v>99</v>
      </c>
      <c r="F225" s="465" t="s">
        <v>937</v>
      </c>
      <c r="G225" s="823"/>
      <c r="H225" s="491"/>
      <c r="I225" s="821"/>
      <c r="J225" s="312"/>
      <c r="K225" s="369"/>
      <c r="L225" s="369"/>
      <c r="M225" s="283"/>
      <c r="N225" s="370"/>
      <c r="O225" s="275"/>
      <c r="P225" s="371"/>
      <c r="Q225" s="300"/>
      <c r="R225" s="275"/>
      <c r="S225" s="491"/>
      <c r="T225" s="275"/>
      <c r="U225" s="491"/>
      <c r="V225" s="302"/>
      <c r="W225" s="367"/>
      <c r="X225" s="269"/>
      <c r="Y225" s="778"/>
      <c r="Z225" s="283"/>
      <c r="AA225" s="367"/>
      <c r="AB225" s="824"/>
      <c r="AC225" s="367"/>
      <c r="AD225" s="367"/>
      <c r="AE225" s="825"/>
      <c r="AF225" s="275"/>
      <c r="AG225" s="367"/>
      <c r="AH225" s="367"/>
      <c r="AI225" s="825"/>
      <c r="AJ225" s="826"/>
      <c r="AK225" s="367"/>
      <c r="AL225" s="367"/>
      <c r="AM225" s="367"/>
      <c r="AN225" s="367"/>
      <c r="AO225" s="368"/>
      <c r="AP225" s="278"/>
      <c r="AQ225" s="368"/>
      <c r="AR225" s="472"/>
      <c r="AS225" s="283"/>
      <c r="AT225" s="284"/>
      <c r="AU225" s="284"/>
      <c r="AV225" s="283"/>
      <c r="AW225" s="283"/>
      <c r="AX225" s="283"/>
      <c r="AY225" s="283"/>
      <c r="AZ225" s="283"/>
      <c r="BA225" s="285"/>
      <c r="BB225" s="284"/>
      <c r="BC225" s="284"/>
      <c r="BD225" s="284"/>
      <c r="BE225" s="284"/>
      <c r="BF225" s="285"/>
      <c r="BG225" s="284"/>
      <c r="BH225" s="284"/>
      <c r="BI225" s="276"/>
      <c r="BJ225" s="284"/>
      <c r="BK225" s="286"/>
      <c r="BL225" s="286"/>
      <c r="BM225" s="276"/>
      <c r="BN225" s="286"/>
      <c r="BO225" s="276"/>
      <c r="BP225" s="789"/>
      <c r="BQ225" s="286"/>
      <c r="BR225" s="286"/>
      <c r="BS225" s="286"/>
      <c r="BT225" s="278"/>
      <c r="BU225" s="286"/>
      <c r="BV225" s="286"/>
      <c r="BW225" s="286"/>
      <c r="BX225" s="367"/>
      <c r="BY225" s="286"/>
      <c r="BZ225" s="286"/>
      <c r="CA225" s="367"/>
      <c r="CB225" s="286"/>
      <c r="CC225" s="286"/>
      <c r="CD225" s="286"/>
      <c r="CE225" s="286"/>
      <c r="CF225" s="286"/>
      <c r="CG225" s="286"/>
      <c r="CH225" s="286"/>
      <c r="CI225" s="367"/>
      <c r="CJ225" s="367"/>
      <c r="CK225" s="367"/>
      <c r="CL225" s="367"/>
      <c r="CM225" s="286"/>
      <c r="CN225" s="367"/>
      <c r="CO225" s="286"/>
      <c r="CP225" s="286"/>
      <c r="CQ225" s="286"/>
      <c r="CR225" s="286"/>
      <c r="CS225" s="286"/>
      <c r="CT225" s="286"/>
      <c r="CU225" s="286"/>
      <c r="CV225" s="286"/>
      <c r="CW225" s="367"/>
      <c r="CX225" s="367"/>
      <c r="CY225" s="367"/>
      <c r="CZ225" s="367"/>
      <c r="DA225" s="367"/>
      <c r="DB225" s="367"/>
      <c r="DC225" s="367"/>
      <c r="DD225" s="286"/>
      <c r="DE225" s="286"/>
      <c r="DF225" s="286"/>
      <c r="DG225" s="286"/>
      <c r="DH225" s="286"/>
      <c r="DI225" s="367"/>
      <c r="DJ225" s="286"/>
      <c r="DK225" s="286"/>
      <c r="DL225" s="286"/>
      <c r="DM225" s="367"/>
      <c r="DN225" s="367"/>
      <c r="DO225" s="799">
        <v>6815.547983727929</v>
      </c>
      <c r="DP225" s="367"/>
      <c r="DQ225" s="367"/>
      <c r="DR225" s="367"/>
      <c r="DS225" s="367"/>
      <c r="DT225" s="367"/>
      <c r="DU225" s="367"/>
      <c r="DV225" s="367"/>
      <c r="DW225" s="367"/>
      <c r="DX225" s="367"/>
      <c r="DY225" s="286"/>
      <c r="DZ225" s="367"/>
      <c r="EA225" s="367"/>
      <c r="EB225" s="367"/>
      <c r="EC225" s="367"/>
      <c r="ED225" s="367"/>
      <c r="EE225" s="367"/>
      <c r="EF225" s="367"/>
      <c r="EG225" s="367"/>
      <c r="EH225" s="367"/>
      <c r="EI225" s="367"/>
      <c r="EJ225" s="367"/>
      <c r="EK225" s="367"/>
      <c r="EL225" s="306"/>
      <c r="EM225" s="306">
        <v>6815.547983727929</v>
      </c>
      <c r="EN225" s="291"/>
      <c r="EO225" s="291"/>
      <c r="EP225" s="291"/>
      <c r="EQ225" s="291"/>
      <c r="ER225" s="291"/>
      <c r="ES225" s="286"/>
      <c r="ET225" s="289"/>
      <c r="EU225" s="286"/>
      <c r="EV225" s="286"/>
      <c r="EW225" s="286"/>
      <c r="EX225" s="286"/>
      <c r="EY225" s="286"/>
      <c r="EZ225" s="292"/>
      <c r="FA225" s="278"/>
      <c r="FB225" s="278"/>
      <c r="FC225" s="292"/>
      <c r="FD225" s="292"/>
      <c r="FE225" s="292"/>
      <c r="FF225" s="367"/>
      <c r="FG225" s="286"/>
      <c r="FH225" s="292"/>
      <c r="FI225" s="286">
        <v>0</v>
      </c>
      <c r="FJ225" s="286"/>
      <c r="FK225" s="276"/>
      <c r="FL225" s="276">
        <v>6815.55</v>
      </c>
      <c r="FM225" s="286"/>
      <c r="FN225" s="286"/>
      <c r="FO225" s="286"/>
      <c r="FP225" s="286"/>
      <c r="FQ225" s="286">
        <v>6815.55</v>
      </c>
      <c r="FR225" s="791"/>
      <c r="FT225" s="791"/>
      <c r="FU225" s="294"/>
      <c r="FV225" s="367"/>
      <c r="FW225" s="367"/>
      <c r="FX225" s="278"/>
      <c r="FY225" s="830"/>
      <c r="GB225" s="2015">
        <f t="shared" si="19"/>
        <v>0</v>
      </c>
      <c r="GC225" s="2015">
        <v>0</v>
      </c>
      <c r="GE225" s="2015">
        <f t="shared" si="20"/>
        <v>0</v>
      </c>
    </row>
    <row r="226" spans="2:187">
      <c r="B226" s="787">
        <v>74</v>
      </c>
      <c r="C226" s="788" t="s">
        <v>603</v>
      </c>
      <c r="D226" s="309" t="s">
        <v>3</v>
      </c>
      <c r="E226" s="462" t="s">
        <v>961</v>
      </c>
      <c r="F226" s="465" t="s">
        <v>938</v>
      </c>
      <c r="G226" s="823"/>
      <c r="H226" s="491"/>
      <c r="I226" s="821"/>
      <c r="J226" s="312"/>
      <c r="K226" s="369"/>
      <c r="L226" s="369"/>
      <c r="M226" s="283"/>
      <c r="N226" s="370"/>
      <c r="O226" s="275"/>
      <c r="P226" s="371"/>
      <c r="Q226" s="300"/>
      <c r="R226" s="275"/>
      <c r="S226" s="491"/>
      <c r="T226" s="275"/>
      <c r="U226" s="491"/>
      <c r="V226" s="302"/>
      <c r="W226" s="367"/>
      <c r="X226" s="269"/>
      <c r="Y226" s="778"/>
      <c r="Z226" s="283"/>
      <c r="AA226" s="367"/>
      <c r="AB226" s="824"/>
      <c r="AC226" s="367"/>
      <c r="AD226" s="367"/>
      <c r="AE226" s="825"/>
      <c r="AF226" s="275"/>
      <c r="AG226" s="367"/>
      <c r="AH226" s="367"/>
      <c r="AI226" s="825"/>
      <c r="AJ226" s="826"/>
      <c r="AK226" s="367"/>
      <c r="AL226" s="367"/>
      <c r="AM226" s="367"/>
      <c r="AN226" s="367"/>
      <c r="AO226" s="368"/>
      <c r="AP226" s="278"/>
      <c r="AQ226" s="368"/>
      <c r="AR226" s="472"/>
      <c r="AS226" s="283"/>
      <c r="AT226" s="284"/>
      <c r="AU226" s="284"/>
      <c r="AV226" s="283"/>
      <c r="AW226" s="283"/>
      <c r="AX226" s="283"/>
      <c r="AY226" s="283"/>
      <c r="AZ226" s="283"/>
      <c r="BA226" s="285"/>
      <c r="BB226" s="284"/>
      <c r="BC226" s="284"/>
      <c r="BD226" s="284"/>
      <c r="BE226" s="284"/>
      <c r="BF226" s="285"/>
      <c r="BG226" s="284"/>
      <c r="BH226" s="284"/>
      <c r="BI226" s="276"/>
      <c r="BJ226" s="284"/>
      <c r="BK226" s="286"/>
      <c r="BL226" s="286"/>
      <c r="BM226" s="276"/>
      <c r="BN226" s="286"/>
      <c r="BO226" s="276"/>
      <c r="BP226" s="789"/>
      <c r="BQ226" s="286"/>
      <c r="BR226" s="286"/>
      <c r="BS226" s="286"/>
      <c r="BT226" s="278"/>
      <c r="BU226" s="286"/>
      <c r="BV226" s="286"/>
      <c r="BW226" s="286"/>
      <c r="BX226" s="367"/>
      <c r="BY226" s="286"/>
      <c r="BZ226" s="286"/>
      <c r="CA226" s="367"/>
      <c r="CB226" s="286"/>
      <c r="CC226" s="286"/>
      <c r="CD226" s="286"/>
      <c r="CE226" s="286"/>
      <c r="CF226" s="286"/>
      <c r="CG226" s="286"/>
      <c r="CH226" s="286"/>
      <c r="CI226" s="367"/>
      <c r="CJ226" s="367"/>
      <c r="CK226" s="367"/>
      <c r="CL226" s="367"/>
      <c r="CM226" s="286"/>
      <c r="CN226" s="367"/>
      <c r="CO226" s="286"/>
      <c r="CP226" s="286"/>
      <c r="CQ226" s="286"/>
      <c r="CR226" s="286"/>
      <c r="CS226" s="286"/>
      <c r="CT226" s="286"/>
      <c r="CU226" s="286"/>
      <c r="CV226" s="286"/>
      <c r="CW226" s="367"/>
      <c r="CX226" s="367"/>
      <c r="CY226" s="367"/>
      <c r="CZ226" s="367"/>
      <c r="DA226" s="367"/>
      <c r="DB226" s="367"/>
      <c r="DC226" s="367"/>
      <c r="DD226" s="286"/>
      <c r="DE226" s="286"/>
      <c r="DF226" s="286"/>
      <c r="DG226" s="286"/>
      <c r="DH226" s="286"/>
      <c r="DI226" s="367"/>
      <c r="DJ226" s="286"/>
      <c r="DK226" s="286"/>
      <c r="DL226" s="286"/>
      <c r="DM226" s="367"/>
      <c r="DN226" s="367"/>
      <c r="DO226" s="799">
        <v>10535.573453597392</v>
      </c>
      <c r="DP226" s="367"/>
      <c r="DQ226" s="367"/>
      <c r="DR226" s="367"/>
      <c r="DS226" s="367"/>
      <c r="DT226" s="367"/>
      <c r="DU226" s="367"/>
      <c r="DV226" s="367"/>
      <c r="DW226" s="367"/>
      <c r="DX226" s="367"/>
      <c r="DY226" s="286"/>
      <c r="DZ226" s="367"/>
      <c r="EA226" s="367"/>
      <c r="EB226" s="367"/>
      <c r="EC226" s="367"/>
      <c r="ED226" s="367"/>
      <c r="EE226" s="367"/>
      <c r="EF226" s="367"/>
      <c r="EG226" s="367"/>
      <c r="EH226" s="367"/>
      <c r="EI226" s="367"/>
      <c r="EJ226" s="367"/>
      <c r="EK226" s="367"/>
      <c r="EL226" s="306"/>
      <c r="EM226" s="306">
        <v>10535.573453597392</v>
      </c>
      <c r="EN226" s="291"/>
      <c r="EO226" s="291"/>
      <c r="EP226" s="291"/>
      <c r="EQ226" s="291"/>
      <c r="ER226" s="291"/>
      <c r="ES226" s="286"/>
      <c r="ET226" s="289"/>
      <c r="EU226" s="286"/>
      <c r="EV226" s="286"/>
      <c r="EW226" s="286"/>
      <c r="EX226" s="286"/>
      <c r="EY226" s="286"/>
      <c r="EZ226" s="292"/>
      <c r="FA226" s="278"/>
      <c r="FB226" s="278"/>
      <c r="FC226" s="292"/>
      <c r="FD226" s="292"/>
      <c r="FE226" s="292"/>
      <c r="FF226" s="367"/>
      <c r="FG226" s="286"/>
      <c r="FH226" s="292"/>
      <c r="FI226" s="286">
        <v>0</v>
      </c>
      <c r="FJ226" s="286"/>
      <c r="FK226" s="276"/>
      <c r="FL226" s="276">
        <v>10535.57</v>
      </c>
      <c r="FM226" s="286"/>
      <c r="FN226" s="286"/>
      <c r="FO226" s="286"/>
      <c r="FP226" s="286"/>
      <c r="FQ226" s="286">
        <v>10535.57</v>
      </c>
      <c r="FR226" s="791"/>
      <c r="FT226" s="791"/>
      <c r="FU226" s="294"/>
      <c r="FV226" s="367"/>
      <c r="FW226" s="367"/>
      <c r="FX226" s="278"/>
      <c r="FY226" s="830"/>
      <c r="GB226" s="2015">
        <f t="shared" si="19"/>
        <v>0</v>
      </c>
      <c r="GC226" s="2015">
        <v>0</v>
      </c>
      <c r="GE226" s="2015">
        <f t="shared" si="20"/>
        <v>0</v>
      </c>
    </row>
    <row r="227" spans="2:187">
      <c r="B227" s="787">
        <v>75</v>
      </c>
      <c r="C227" s="788" t="s">
        <v>603</v>
      </c>
      <c r="D227" s="309" t="s">
        <v>3</v>
      </c>
      <c r="E227" s="462" t="s">
        <v>172</v>
      </c>
      <c r="F227" s="465" t="s">
        <v>939</v>
      </c>
      <c r="G227" s="823"/>
      <c r="H227" s="491"/>
      <c r="I227" s="821"/>
      <c r="J227" s="312"/>
      <c r="K227" s="369"/>
      <c r="L227" s="369"/>
      <c r="M227" s="283"/>
      <c r="N227" s="370"/>
      <c r="O227" s="275"/>
      <c r="P227" s="371"/>
      <c r="Q227" s="300"/>
      <c r="R227" s="275"/>
      <c r="S227" s="491"/>
      <c r="T227" s="275"/>
      <c r="U227" s="491"/>
      <c r="V227" s="302"/>
      <c r="W227" s="367"/>
      <c r="X227" s="269"/>
      <c r="Y227" s="778"/>
      <c r="Z227" s="283"/>
      <c r="AA227" s="367"/>
      <c r="AB227" s="824"/>
      <c r="AC227" s="367"/>
      <c r="AD227" s="367"/>
      <c r="AE227" s="825"/>
      <c r="AF227" s="275"/>
      <c r="AG227" s="367"/>
      <c r="AH227" s="367"/>
      <c r="AI227" s="825"/>
      <c r="AJ227" s="826"/>
      <c r="AK227" s="367"/>
      <c r="AL227" s="367"/>
      <c r="AM227" s="367"/>
      <c r="AN227" s="367"/>
      <c r="AO227" s="368"/>
      <c r="AP227" s="278"/>
      <c r="AQ227" s="368"/>
      <c r="AR227" s="472"/>
      <c r="AS227" s="283"/>
      <c r="AT227" s="284"/>
      <c r="AU227" s="284"/>
      <c r="AV227" s="283"/>
      <c r="AW227" s="283"/>
      <c r="AX227" s="283"/>
      <c r="AY227" s="283"/>
      <c r="AZ227" s="283"/>
      <c r="BA227" s="285"/>
      <c r="BB227" s="284"/>
      <c r="BC227" s="284"/>
      <c r="BD227" s="284"/>
      <c r="BE227" s="284"/>
      <c r="BF227" s="285"/>
      <c r="BG227" s="284"/>
      <c r="BH227" s="284"/>
      <c r="BI227" s="276"/>
      <c r="BJ227" s="284"/>
      <c r="BK227" s="286"/>
      <c r="BL227" s="286"/>
      <c r="BM227" s="276"/>
      <c r="BN227" s="286"/>
      <c r="BO227" s="276"/>
      <c r="BP227" s="789"/>
      <c r="BQ227" s="286"/>
      <c r="BR227" s="286"/>
      <c r="BS227" s="286"/>
      <c r="BT227" s="278"/>
      <c r="BU227" s="286"/>
      <c r="BV227" s="286"/>
      <c r="BW227" s="286"/>
      <c r="BX227" s="367"/>
      <c r="BY227" s="286"/>
      <c r="BZ227" s="286"/>
      <c r="CA227" s="367"/>
      <c r="CB227" s="286"/>
      <c r="CC227" s="286"/>
      <c r="CD227" s="286"/>
      <c r="CE227" s="286"/>
      <c r="CF227" s="286"/>
      <c r="CG227" s="286"/>
      <c r="CH227" s="286"/>
      <c r="CI227" s="367"/>
      <c r="CJ227" s="367"/>
      <c r="CK227" s="367"/>
      <c r="CL227" s="367"/>
      <c r="CM227" s="286"/>
      <c r="CN227" s="367"/>
      <c r="CO227" s="286"/>
      <c r="CP227" s="286"/>
      <c r="CQ227" s="286"/>
      <c r="CR227" s="286"/>
      <c r="CS227" s="286"/>
      <c r="CT227" s="286"/>
      <c r="CU227" s="286"/>
      <c r="CV227" s="286"/>
      <c r="CW227" s="367"/>
      <c r="CX227" s="367"/>
      <c r="CY227" s="367"/>
      <c r="CZ227" s="367"/>
      <c r="DA227" s="367"/>
      <c r="DB227" s="367"/>
      <c r="DC227" s="367"/>
      <c r="DD227" s="286"/>
      <c r="DE227" s="286"/>
      <c r="DF227" s="286"/>
      <c r="DG227" s="286"/>
      <c r="DH227" s="286"/>
      <c r="DI227" s="367"/>
      <c r="DJ227" s="286"/>
      <c r="DK227" s="286"/>
      <c r="DL227" s="286"/>
      <c r="DM227" s="367"/>
      <c r="DN227" s="367"/>
      <c r="DO227" s="799">
        <v>2522.0976468469034</v>
      </c>
      <c r="DP227" s="367"/>
      <c r="DQ227" s="367"/>
      <c r="DR227" s="367"/>
      <c r="DS227" s="367"/>
      <c r="DT227" s="367"/>
      <c r="DU227" s="367"/>
      <c r="DV227" s="367"/>
      <c r="DW227" s="367"/>
      <c r="DX227" s="367"/>
      <c r="DY227" s="286"/>
      <c r="DZ227" s="367"/>
      <c r="EA227" s="367"/>
      <c r="EB227" s="367"/>
      <c r="EC227" s="367"/>
      <c r="ED227" s="367"/>
      <c r="EE227" s="367"/>
      <c r="EF227" s="367"/>
      <c r="EG227" s="367"/>
      <c r="EH227" s="367"/>
      <c r="EI227" s="367"/>
      <c r="EJ227" s="367"/>
      <c r="EK227" s="367"/>
      <c r="EL227" s="306"/>
      <c r="EM227" s="306">
        <v>2522.0976468469034</v>
      </c>
      <c r="EN227" s="291"/>
      <c r="EO227" s="291"/>
      <c r="EP227" s="291"/>
      <c r="EQ227" s="291"/>
      <c r="ER227" s="291"/>
      <c r="ES227" s="286"/>
      <c r="ET227" s="289"/>
      <c r="EU227" s="286"/>
      <c r="EV227" s="286"/>
      <c r="EW227" s="286"/>
      <c r="EX227" s="286"/>
      <c r="EY227" s="286"/>
      <c r="EZ227" s="292"/>
      <c r="FA227" s="278"/>
      <c r="FB227" s="278"/>
      <c r="FC227" s="292"/>
      <c r="FD227" s="292"/>
      <c r="FE227" s="292"/>
      <c r="FF227" s="367"/>
      <c r="FG227" s="286"/>
      <c r="FH227" s="292"/>
      <c r="FI227" s="286">
        <v>0</v>
      </c>
      <c r="FJ227" s="286"/>
      <c r="FK227" s="276"/>
      <c r="FL227" s="276">
        <v>2522.1</v>
      </c>
      <c r="FM227" s="286"/>
      <c r="FN227" s="286"/>
      <c r="FO227" s="286"/>
      <c r="FP227" s="286"/>
      <c r="FQ227" s="286">
        <v>2522.1</v>
      </c>
      <c r="FR227" s="791"/>
      <c r="FT227" s="791"/>
      <c r="FU227" s="294"/>
      <c r="FV227" s="367"/>
      <c r="FW227" s="367"/>
      <c r="FX227" s="278"/>
      <c r="FY227" s="830"/>
      <c r="GB227" s="2015">
        <f t="shared" si="19"/>
        <v>0</v>
      </c>
      <c r="GC227" s="2015">
        <v>0</v>
      </c>
      <c r="GE227" s="2015">
        <f t="shared" si="20"/>
        <v>0</v>
      </c>
    </row>
    <row r="228" spans="2:187">
      <c r="B228" s="787">
        <v>76</v>
      </c>
      <c r="C228" s="788" t="s">
        <v>603</v>
      </c>
      <c r="D228" s="309" t="s">
        <v>3</v>
      </c>
      <c r="E228" s="462" t="s">
        <v>220</v>
      </c>
      <c r="F228" s="465" t="s">
        <v>221</v>
      </c>
      <c r="G228" s="823"/>
      <c r="H228" s="491"/>
      <c r="I228" s="821"/>
      <c r="J228" s="312"/>
      <c r="K228" s="369"/>
      <c r="L228" s="369"/>
      <c r="M228" s="283"/>
      <c r="N228" s="370"/>
      <c r="O228" s="275"/>
      <c r="P228" s="371"/>
      <c r="Q228" s="300"/>
      <c r="R228" s="275"/>
      <c r="S228" s="491"/>
      <c r="T228" s="275"/>
      <c r="U228" s="491"/>
      <c r="V228" s="302"/>
      <c r="W228" s="367"/>
      <c r="X228" s="269"/>
      <c r="Y228" s="778"/>
      <c r="Z228" s="283"/>
      <c r="AA228" s="367"/>
      <c r="AB228" s="824"/>
      <c r="AC228" s="367"/>
      <c r="AD228" s="367"/>
      <c r="AE228" s="825"/>
      <c r="AF228" s="275"/>
      <c r="AG228" s="367"/>
      <c r="AH228" s="367"/>
      <c r="AI228" s="825"/>
      <c r="AJ228" s="826"/>
      <c r="AK228" s="367"/>
      <c r="AL228" s="367"/>
      <c r="AM228" s="367"/>
      <c r="AN228" s="367"/>
      <c r="AO228" s="368"/>
      <c r="AP228" s="278"/>
      <c r="AQ228" s="368"/>
      <c r="AR228" s="472"/>
      <c r="AS228" s="283"/>
      <c r="AT228" s="284"/>
      <c r="AU228" s="284"/>
      <c r="AV228" s="283"/>
      <c r="AW228" s="283"/>
      <c r="AX228" s="283"/>
      <c r="AY228" s="283"/>
      <c r="AZ228" s="283"/>
      <c r="BA228" s="285"/>
      <c r="BB228" s="284"/>
      <c r="BC228" s="284"/>
      <c r="BD228" s="284"/>
      <c r="BE228" s="284"/>
      <c r="BF228" s="285"/>
      <c r="BG228" s="284"/>
      <c r="BH228" s="284"/>
      <c r="BI228" s="276"/>
      <c r="BJ228" s="284"/>
      <c r="BK228" s="286"/>
      <c r="BL228" s="286"/>
      <c r="BM228" s="276"/>
      <c r="BN228" s="286"/>
      <c r="BO228" s="276"/>
      <c r="BP228" s="789"/>
      <c r="BQ228" s="286"/>
      <c r="BR228" s="286"/>
      <c r="BS228" s="286"/>
      <c r="BT228" s="278"/>
      <c r="BU228" s="286"/>
      <c r="BV228" s="286"/>
      <c r="BW228" s="286"/>
      <c r="BX228" s="367"/>
      <c r="BY228" s="286"/>
      <c r="BZ228" s="286"/>
      <c r="CA228" s="367"/>
      <c r="CB228" s="286"/>
      <c r="CC228" s="286"/>
      <c r="CD228" s="286"/>
      <c r="CE228" s="286"/>
      <c r="CF228" s="286"/>
      <c r="CG228" s="286"/>
      <c r="CH228" s="286"/>
      <c r="CI228" s="367"/>
      <c r="CJ228" s="367"/>
      <c r="CK228" s="367"/>
      <c r="CL228" s="367"/>
      <c r="CM228" s="286"/>
      <c r="CN228" s="367"/>
      <c r="CO228" s="286"/>
      <c r="CP228" s="286"/>
      <c r="CQ228" s="286"/>
      <c r="CR228" s="286"/>
      <c r="CS228" s="286"/>
      <c r="CT228" s="286"/>
      <c r="CU228" s="286"/>
      <c r="CV228" s="286"/>
      <c r="CW228" s="367"/>
      <c r="CX228" s="367"/>
      <c r="CY228" s="367"/>
      <c r="CZ228" s="367"/>
      <c r="DA228" s="367"/>
      <c r="DB228" s="367"/>
      <c r="DC228" s="367"/>
      <c r="DD228" s="286"/>
      <c r="DE228" s="286"/>
      <c r="DF228" s="286"/>
      <c r="DG228" s="286"/>
      <c r="DH228" s="286"/>
      <c r="DI228" s="367"/>
      <c r="DJ228" s="286"/>
      <c r="DK228" s="286"/>
      <c r="DL228" s="286"/>
      <c r="DM228" s="367"/>
      <c r="DN228" s="367"/>
      <c r="DO228" s="799">
        <v>1322.178898995056</v>
      </c>
      <c r="DP228" s="367"/>
      <c r="DQ228" s="367"/>
      <c r="DR228" s="367"/>
      <c r="DS228" s="367"/>
      <c r="DT228" s="367"/>
      <c r="DU228" s="367"/>
      <c r="DV228" s="367"/>
      <c r="DW228" s="367"/>
      <c r="DX228" s="367"/>
      <c r="DY228" s="286"/>
      <c r="DZ228" s="367"/>
      <c r="EA228" s="367"/>
      <c r="EB228" s="367"/>
      <c r="EC228" s="367"/>
      <c r="ED228" s="367"/>
      <c r="EE228" s="367"/>
      <c r="EF228" s="367"/>
      <c r="EG228" s="367"/>
      <c r="EH228" s="367"/>
      <c r="EI228" s="367"/>
      <c r="EJ228" s="367"/>
      <c r="EK228" s="367"/>
      <c r="EL228" s="306"/>
      <c r="EM228" s="306">
        <v>1322.178898995056</v>
      </c>
      <c r="EN228" s="291"/>
      <c r="EO228" s="291"/>
      <c r="EP228" s="291"/>
      <c r="EQ228" s="291"/>
      <c r="ER228" s="291"/>
      <c r="ES228" s="286"/>
      <c r="ET228" s="289"/>
      <c r="EU228" s="286"/>
      <c r="EV228" s="286"/>
      <c r="EW228" s="286"/>
      <c r="EX228" s="286"/>
      <c r="EY228" s="286">
        <v>105.77</v>
      </c>
      <c r="EZ228" s="292"/>
      <c r="FA228" s="278"/>
      <c r="FB228" s="278"/>
      <c r="FC228" s="292"/>
      <c r="FD228" s="292"/>
      <c r="FE228" s="292"/>
      <c r="FF228" s="367"/>
      <c r="FG228" s="286"/>
      <c r="FH228" s="292"/>
      <c r="FI228" s="286">
        <v>0</v>
      </c>
      <c r="FJ228" s="286"/>
      <c r="FK228" s="276"/>
      <c r="FL228" s="276">
        <v>1216.4000000000001</v>
      </c>
      <c r="FM228" s="286"/>
      <c r="FN228" s="286"/>
      <c r="FO228" s="286"/>
      <c r="FP228" s="286"/>
      <c r="FQ228" s="286">
        <v>1322.17</v>
      </c>
      <c r="FR228" s="791"/>
      <c r="FT228" s="791"/>
      <c r="FU228" s="294"/>
      <c r="FV228" s="367"/>
      <c r="FW228" s="367"/>
      <c r="FX228" s="278"/>
      <c r="FY228" s="830"/>
      <c r="GB228" s="2015">
        <f t="shared" si="19"/>
        <v>0</v>
      </c>
      <c r="GC228" s="2015">
        <v>0</v>
      </c>
      <c r="GE228" s="2015">
        <f t="shared" si="20"/>
        <v>0</v>
      </c>
    </row>
    <row r="229" spans="2:187">
      <c r="B229" s="787">
        <v>77</v>
      </c>
      <c r="C229" s="788" t="s">
        <v>603</v>
      </c>
      <c r="D229" s="309" t="s">
        <v>3</v>
      </c>
      <c r="E229" s="462" t="s">
        <v>141</v>
      </c>
      <c r="F229" s="465" t="s">
        <v>940</v>
      </c>
      <c r="G229" s="823"/>
      <c r="H229" s="491"/>
      <c r="I229" s="821"/>
      <c r="J229" s="312"/>
      <c r="K229" s="369"/>
      <c r="L229" s="369"/>
      <c r="M229" s="283"/>
      <c r="N229" s="370"/>
      <c r="O229" s="275"/>
      <c r="P229" s="371"/>
      <c r="Q229" s="300"/>
      <c r="R229" s="275"/>
      <c r="S229" s="491"/>
      <c r="T229" s="275"/>
      <c r="U229" s="491"/>
      <c r="V229" s="302"/>
      <c r="W229" s="367"/>
      <c r="X229" s="269"/>
      <c r="Y229" s="778"/>
      <c r="Z229" s="283"/>
      <c r="AA229" s="367"/>
      <c r="AB229" s="824"/>
      <c r="AC229" s="367"/>
      <c r="AD229" s="367"/>
      <c r="AE229" s="825"/>
      <c r="AF229" s="275"/>
      <c r="AG229" s="367"/>
      <c r="AH229" s="367"/>
      <c r="AI229" s="825"/>
      <c r="AJ229" s="826"/>
      <c r="AK229" s="367"/>
      <c r="AL229" s="367"/>
      <c r="AM229" s="367"/>
      <c r="AN229" s="367"/>
      <c r="AO229" s="368"/>
      <c r="AP229" s="278"/>
      <c r="AQ229" s="368"/>
      <c r="AR229" s="472"/>
      <c r="AS229" s="283"/>
      <c r="AT229" s="284"/>
      <c r="AU229" s="284"/>
      <c r="AV229" s="283"/>
      <c r="AW229" s="283"/>
      <c r="AX229" s="283"/>
      <c r="AY229" s="283"/>
      <c r="AZ229" s="283"/>
      <c r="BA229" s="285"/>
      <c r="BB229" s="284"/>
      <c r="BC229" s="284"/>
      <c r="BD229" s="284"/>
      <c r="BE229" s="284"/>
      <c r="BF229" s="285"/>
      <c r="BG229" s="284"/>
      <c r="BH229" s="284"/>
      <c r="BI229" s="276"/>
      <c r="BJ229" s="284"/>
      <c r="BK229" s="286"/>
      <c r="BL229" s="286"/>
      <c r="BM229" s="276"/>
      <c r="BN229" s="286"/>
      <c r="BO229" s="276"/>
      <c r="BP229" s="789"/>
      <c r="BQ229" s="286"/>
      <c r="BR229" s="286"/>
      <c r="BS229" s="286"/>
      <c r="BT229" s="278"/>
      <c r="BU229" s="286"/>
      <c r="BV229" s="286"/>
      <c r="BW229" s="286"/>
      <c r="BX229" s="367"/>
      <c r="BY229" s="286"/>
      <c r="BZ229" s="286"/>
      <c r="CA229" s="367"/>
      <c r="CB229" s="286"/>
      <c r="CC229" s="286"/>
      <c r="CD229" s="286"/>
      <c r="CE229" s="286"/>
      <c r="CF229" s="286"/>
      <c r="CG229" s="286"/>
      <c r="CH229" s="286"/>
      <c r="CI229" s="367"/>
      <c r="CJ229" s="367"/>
      <c r="CK229" s="367"/>
      <c r="CL229" s="367"/>
      <c r="CM229" s="286"/>
      <c r="CN229" s="367"/>
      <c r="CO229" s="286"/>
      <c r="CP229" s="286"/>
      <c r="CQ229" s="286"/>
      <c r="CR229" s="286"/>
      <c r="CS229" s="286"/>
      <c r="CT229" s="286"/>
      <c r="CU229" s="286"/>
      <c r="CV229" s="286"/>
      <c r="CW229" s="367"/>
      <c r="CX229" s="367"/>
      <c r="CY229" s="367"/>
      <c r="CZ229" s="367"/>
      <c r="DA229" s="367"/>
      <c r="DB229" s="367"/>
      <c r="DC229" s="367"/>
      <c r="DD229" s="286"/>
      <c r="DE229" s="286"/>
      <c r="DF229" s="286"/>
      <c r="DG229" s="286"/>
      <c r="DH229" s="286"/>
      <c r="DI229" s="367"/>
      <c r="DJ229" s="286"/>
      <c r="DK229" s="286"/>
      <c r="DL229" s="286"/>
      <c r="DM229" s="367"/>
      <c r="DN229" s="367"/>
      <c r="DO229" s="799">
        <v>12561.168070051011</v>
      </c>
      <c r="DP229" s="367"/>
      <c r="DQ229" s="367"/>
      <c r="DR229" s="367"/>
      <c r="DS229" s="367"/>
      <c r="DT229" s="367"/>
      <c r="DU229" s="367"/>
      <c r="DV229" s="367"/>
      <c r="DW229" s="367"/>
      <c r="DX229" s="367"/>
      <c r="DY229" s="286"/>
      <c r="DZ229" s="367"/>
      <c r="EA229" s="367"/>
      <c r="EB229" s="367"/>
      <c r="EC229" s="367"/>
      <c r="ED229" s="367"/>
      <c r="EE229" s="367"/>
      <c r="EF229" s="367"/>
      <c r="EG229" s="367"/>
      <c r="EH229" s="367"/>
      <c r="EI229" s="367"/>
      <c r="EJ229" s="367"/>
      <c r="EK229" s="367"/>
      <c r="EL229" s="306"/>
      <c r="EM229" s="306">
        <v>12561.168070051011</v>
      </c>
      <c r="EN229" s="291"/>
      <c r="EO229" s="291"/>
      <c r="EP229" s="291"/>
      <c r="EQ229" s="291"/>
      <c r="ER229" s="291"/>
      <c r="ES229" s="286"/>
      <c r="ET229" s="289"/>
      <c r="EU229" s="286"/>
      <c r="EV229" s="286"/>
      <c r="EW229" s="286"/>
      <c r="EX229" s="286"/>
      <c r="EY229" s="286"/>
      <c r="EZ229" s="292"/>
      <c r="FA229" s="278"/>
      <c r="FB229" s="278"/>
      <c r="FC229" s="292"/>
      <c r="FD229" s="292"/>
      <c r="FE229" s="292"/>
      <c r="FF229" s="367"/>
      <c r="FG229" s="286"/>
      <c r="FH229" s="292"/>
      <c r="FI229" s="286">
        <v>0</v>
      </c>
      <c r="FJ229" s="286"/>
      <c r="FK229" s="276"/>
      <c r="FL229" s="276">
        <v>12561.17</v>
      </c>
      <c r="FM229" s="286"/>
      <c r="FN229" s="286"/>
      <c r="FO229" s="286"/>
      <c r="FP229" s="286"/>
      <c r="FQ229" s="286">
        <v>12561.17</v>
      </c>
      <c r="FR229" s="791"/>
      <c r="FT229" s="791"/>
      <c r="FU229" s="294"/>
      <c r="FV229" s="367"/>
      <c r="FW229" s="367"/>
      <c r="FX229" s="278"/>
      <c r="FY229" s="830"/>
      <c r="GB229" s="2015">
        <f t="shared" si="19"/>
        <v>0</v>
      </c>
      <c r="GC229" s="2015">
        <v>0</v>
      </c>
      <c r="GE229" s="2015">
        <f t="shared" si="20"/>
        <v>0</v>
      </c>
    </row>
    <row r="230" spans="2:187">
      <c r="B230" s="787">
        <v>78</v>
      </c>
      <c r="C230" s="788" t="s">
        <v>603</v>
      </c>
      <c r="D230" s="309" t="s">
        <v>3</v>
      </c>
      <c r="E230" s="462" t="s">
        <v>117</v>
      </c>
      <c r="F230" s="465" t="s">
        <v>941</v>
      </c>
      <c r="G230" s="823"/>
      <c r="H230" s="491"/>
      <c r="I230" s="821"/>
      <c r="J230" s="312"/>
      <c r="K230" s="369"/>
      <c r="L230" s="369"/>
      <c r="M230" s="283"/>
      <c r="N230" s="370"/>
      <c r="O230" s="275"/>
      <c r="P230" s="371"/>
      <c r="Q230" s="300"/>
      <c r="R230" s="275"/>
      <c r="S230" s="491"/>
      <c r="T230" s="275"/>
      <c r="U230" s="491"/>
      <c r="V230" s="302"/>
      <c r="W230" s="367"/>
      <c r="X230" s="269"/>
      <c r="Y230" s="778"/>
      <c r="Z230" s="283"/>
      <c r="AA230" s="367"/>
      <c r="AB230" s="824"/>
      <c r="AC230" s="367"/>
      <c r="AD230" s="367"/>
      <c r="AE230" s="825"/>
      <c r="AF230" s="275"/>
      <c r="AG230" s="367"/>
      <c r="AH230" s="367"/>
      <c r="AI230" s="825"/>
      <c r="AJ230" s="826"/>
      <c r="AK230" s="367"/>
      <c r="AL230" s="367"/>
      <c r="AM230" s="367"/>
      <c r="AN230" s="367"/>
      <c r="AO230" s="368"/>
      <c r="AP230" s="278"/>
      <c r="AQ230" s="368"/>
      <c r="AR230" s="472"/>
      <c r="AS230" s="283"/>
      <c r="AT230" s="284"/>
      <c r="AU230" s="284"/>
      <c r="AV230" s="283"/>
      <c r="AW230" s="283"/>
      <c r="AX230" s="283"/>
      <c r="AY230" s="283"/>
      <c r="AZ230" s="283"/>
      <c r="BA230" s="285"/>
      <c r="BB230" s="284"/>
      <c r="BC230" s="284"/>
      <c r="BD230" s="284"/>
      <c r="BE230" s="284"/>
      <c r="BF230" s="285"/>
      <c r="BG230" s="284"/>
      <c r="BH230" s="284"/>
      <c r="BI230" s="276"/>
      <c r="BJ230" s="284"/>
      <c r="BK230" s="286"/>
      <c r="BL230" s="286"/>
      <c r="BM230" s="276"/>
      <c r="BN230" s="286"/>
      <c r="BO230" s="276"/>
      <c r="BP230" s="789"/>
      <c r="BQ230" s="286"/>
      <c r="BR230" s="286"/>
      <c r="BS230" s="286"/>
      <c r="BT230" s="278"/>
      <c r="BU230" s="286"/>
      <c r="BV230" s="286"/>
      <c r="BW230" s="286"/>
      <c r="BX230" s="367"/>
      <c r="BY230" s="286"/>
      <c r="BZ230" s="286"/>
      <c r="CA230" s="367"/>
      <c r="CB230" s="286"/>
      <c r="CC230" s="286"/>
      <c r="CD230" s="286"/>
      <c r="CE230" s="286"/>
      <c r="CF230" s="286"/>
      <c r="CG230" s="286"/>
      <c r="CH230" s="286"/>
      <c r="CI230" s="367"/>
      <c r="CJ230" s="367"/>
      <c r="CK230" s="367"/>
      <c r="CL230" s="367"/>
      <c r="CM230" s="286"/>
      <c r="CN230" s="367"/>
      <c r="CO230" s="286"/>
      <c r="CP230" s="286"/>
      <c r="CQ230" s="286"/>
      <c r="CR230" s="286"/>
      <c r="CS230" s="286"/>
      <c r="CT230" s="286"/>
      <c r="CU230" s="286"/>
      <c r="CV230" s="286"/>
      <c r="CW230" s="367"/>
      <c r="CX230" s="367"/>
      <c r="CY230" s="367"/>
      <c r="CZ230" s="367"/>
      <c r="DA230" s="367"/>
      <c r="DB230" s="367"/>
      <c r="DC230" s="367"/>
      <c r="DD230" s="286"/>
      <c r="DE230" s="286"/>
      <c r="DF230" s="286"/>
      <c r="DG230" s="286"/>
      <c r="DH230" s="286"/>
      <c r="DI230" s="367"/>
      <c r="DJ230" s="286"/>
      <c r="DK230" s="286"/>
      <c r="DL230" s="286"/>
      <c r="DM230" s="367"/>
      <c r="DN230" s="367"/>
      <c r="DO230" s="799">
        <v>7094.926859508103</v>
      </c>
      <c r="DP230" s="367"/>
      <c r="DQ230" s="367"/>
      <c r="DR230" s="367"/>
      <c r="DS230" s="367"/>
      <c r="DT230" s="367"/>
      <c r="DU230" s="367"/>
      <c r="DV230" s="367"/>
      <c r="DW230" s="367"/>
      <c r="DX230" s="367"/>
      <c r="DY230" s="286"/>
      <c r="DZ230" s="367"/>
      <c r="EA230" s="367"/>
      <c r="EB230" s="367"/>
      <c r="EC230" s="367"/>
      <c r="ED230" s="367"/>
      <c r="EE230" s="367"/>
      <c r="EF230" s="367"/>
      <c r="EG230" s="367"/>
      <c r="EH230" s="367"/>
      <c r="EI230" s="367"/>
      <c r="EJ230" s="367"/>
      <c r="EK230" s="367"/>
      <c r="EL230" s="306"/>
      <c r="EM230" s="306">
        <v>7094.926859508103</v>
      </c>
      <c r="EN230" s="291"/>
      <c r="EO230" s="291"/>
      <c r="EP230" s="291"/>
      <c r="EQ230" s="291"/>
      <c r="ER230" s="291"/>
      <c r="ES230" s="286"/>
      <c r="ET230" s="289"/>
      <c r="EU230" s="286"/>
      <c r="EV230" s="286"/>
      <c r="EW230" s="286"/>
      <c r="EX230" s="286"/>
      <c r="EY230" s="286"/>
      <c r="EZ230" s="292"/>
      <c r="FA230" s="278"/>
      <c r="FB230" s="278"/>
      <c r="FC230" s="292"/>
      <c r="FD230" s="292"/>
      <c r="FE230" s="292"/>
      <c r="FF230" s="367"/>
      <c r="FG230" s="286"/>
      <c r="FH230" s="292"/>
      <c r="FI230" s="286">
        <v>0</v>
      </c>
      <c r="FJ230" s="286"/>
      <c r="FK230" s="276"/>
      <c r="FL230" s="276">
        <v>7094.93</v>
      </c>
      <c r="FM230" s="286"/>
      <c r="FN230" s="286"/>
      <c r="FO230" s="286"/>
      <c r="FP230" s="286"/>
      <c r="FQ230" s="286">
        <v>7094.93</v>
      </c>
      <c r="FR230" s="791"/>
      <c r="FT230" s="791"/>
      <c r="FU230" s="294"/>
      <c r="FV230" s="367"/>
      <c r="FW230" s="367"/>
      <c r="FX230" s="278"/>
      <c r="FY230" s="830"/>
      <c r="GB230" s="2015">
        <f t="shared" si="19"/>
        <v>0</v>
      </c>
      <c r="GC230" s="2015">
        <v>0</v>
      </c>
      <c r="GE230" s="2015">
        <f t="shared" si="20"/>
        <v>0</v>
      </c>
    </row>
    <row r="231" spans="2:187">
      <c r="B231" s="787">
        <v>79</v>
      </c>
      <c r="C231" s="788" t="s">
        <v>603</v>
      </c>
      <c r="D231" s="309" t="s">
        <v>3</v>
      </c>
      <c r="E231" s="462" t="s">
        <v>100</v>
      </c>
      <c r="F231" s="465" t="s">
        <v>942</v>
      </c>
      <c r="G231" s="823"/>
      <c r="H231" s="491"/>
      <c r="I231" s="821"/>
      <c r="J231" s="312"/>
      <c r="K231" s="369"/>
      <c r="L231" s="369"/>
      <c r="M231" s="283"/>
      <c r="N231" s="370"/>
      <c r="O231" s="275"/>
      <c r="P231" s="371"/>
      <c r="Q231" s="300"/>
      <c r="R231" s="275"/>
      <c r="S231" s="491"/>
      <c r="T231" s="275"/>
      <c r="U231" s="491"/>
      <c r="V231" s="302"/>
      <c r="W231" s="367"/>
      <c r="X231" s="269"/>
      <c r="Y231" s="778"/>
      <c r="Z231" s="283"/>
      <c r="AA231" s="367"/>
      <c r="AB231" s="824"/>
      <c r="AC231" s="367"/>
      <c r="AD231" s="367"/>
      <c r="AE231" s="825"/>
      <c r="AF231" s="275"/>
      <c r="AG231" s="367"/>
      <c r="AH231" s="367"/>
      <c r="AI231" s="825"/>
      <c r="AJ231" s="826"/>
      <c r="AK231" s="367"/>
      <c r="AL231" s="367"/>
      <c r="AM231" s="367"/>
      <c r="AN231" s="367"/>
      <c r="AO231" s="368"/>
      <c r="AP231" s="278"/>
      <c r="AQ231" s="368"/>
      <c r="AR231" s="472"/>
      <c r="AS231" s="283"/>
      <c r="AT231" s="284"/>
      <c r="AU231" s="284"/>
      <c r="AV231" s="283"/>
      <c r="AW231" s="283"/>
      <c r="AX231" s="283"/>
      <c r="AY231" s="283"/>
      <c r="AZ231" s="283"/>
      <c r="BA231" s="285"/>
      <c r="BB231" s="284"/>
      <c r="BC231" s="284"/>
      <c r="BD231" s="284"/>
      <c r="BE231" s="284"/>
      <c r="BF231" s="285"/>
      <c r="BG231" s="284"/>
      <c r="BH231" s="284"/>
      <c r="BI231" s="276"/>
      <c r="BJ231" s="284"/>
      <c r="BK231" s="286"/>
      <c r="BL231" s="286"/>
      <c r="BM231" s="276"/>
      <c r="BN231" s="286"/>
      <c r="BO231" s="276"/>
      <c r="BP231" s="789"/>
      <c r="BQ231" s="286"/>
      <c r="BR231" s="286"/>
      <c r="BS231" s="286"/>
      <c r="BT231" s="278"/>
      <c r="BU231" s="286"/>
      <c r="BV231" s="286"/>
      <c r="BW231" s="286"/>
      <c r="BX231" s="367"/>
      <c r="BY231" s="286"/>
      <c r="BZ231" s="286"/>
      <c r="CA231" s="367"/>
      <c r="CB231" s="286"/>
      <c r="CC231" s="286"/>
      <c r="CD231" s="286"/>
      <c r="CE231" s="286"/>
      <c r="CF231" s="286"/>
      <c r="CG231" s="286"/>
      <c r="CH231" s="286"/>
      <c r="CI231" s="367"/>
      <c r="CJ231" s="367"/>
      <c r="CK231" s="367"/>
      <c r="CL231" s="367"/>
      <c r="CM231" s="286"/>
      <c r="CN231" s="367"/>
      <c r="CO231" s="286"/>
      <c r="CP231" s="286"/>
      <c r="CQ231" s="286"/>
      <c r="CR231" s="286"/>
      <c r="CS231" s="286"/>
      <c r="CT231" s="286"/>
      <c r="CU231" s="286"/>
      <c r="CV231" s="286"/>
      <c r="CW231" s="367"/>
      <c r="CX231" s="367"/>
      <c r="CY231" s="367"/>
      <c r="CZ231" s="367"/>
      <c r="DA231" s="367"/>
      <c r="DB231" s="367"/>
      <c r="DC231" s="367"/>
      <c r="DD231" s="286"/>
      <c r="DE231" s="286"/>
      <c r="DF231" s="286"/>
      <c r="DG231" s="286"/>
      <c r="DH231" s="286"/>
      <c r="DI231" s="367"/>
      <c r="DJ231" s="286"/>
      <c r="DK231" s="286"/>
      <c r="DL231" s="286"/>
      <c r="DM231" s="367"/>
      <c r="DN231" s="367"/>
      <c r="DO231" s="799">
        <v>7220.7180968858975</v>
      </c>
      <c r="DP231" s="367"/>
      <c r="DQ231" s="367"/>
      <c r="DR231" s="367"/>
      <c r="DS231" s="367"/>
      <c r="DT231" s="367"/>
      <c r="DU231" s="367"/>
      <c r="DV231" s="367"/>
      <c r="DW231" s="367"/>
      <c r="DX231" s="367"/>
      <c r="DY231" s="286"/>
      <c r="DZ231" s="367"/>
      <c r="EA231" s="367"/>
      <c r="EB231" s="367"/>
      <c r="EC231" s="367"/>
      <c r="ED231" s="367"/>
      <c r="EE231" s="367"/>
      <c r="EF231" s="367"/>
      <c r="EG231" s="367"/>
      <c r="EH231" s="367"/>
      <c r="EI231" s="367"/>
      <c r="EJ231" s="367"/>
      <c r="EK231" s="367"/>
      <c r="EL231" s="306"/>
      <c r="EM231" s="306">
        <v>7220.7180968858975</v>
      </c>
      <c r="EN231" s="291"/>
      <c r="EO231" s="291"/>
      <c r="EP231" s="291"/>
      <c r="EQ231" s="291"/>
      <c r="ER231" s="291"/>
      <c r="ES231" s="286"/>
      <c r="ET231" s="289"/>
      <c r="EU231" s="286"/>
      <c r="EV231" s="286"/>
      <c r="EW231" s="286"/>
      <c r="EX231" s="286"/>
      <c r="EY231" s="286"/>
      <c r="EZ231" s="292"/>
      <c r="FA231" s="278"/>
      <c r="FB231" s="278"/>
      <c r="FC231" s="292"/>
      <c r="FD231" s="292"/>
      <c r="FE231" s="292"/>
      <c r="FF231" s="367"/>
      <c r="FG231" s="286"/>
      <c r="FH231" s="292"/>
      <c r="FI231" s="286">
        <v>0</v>
      </c>
      <c r="FJ231" s="286"/>
      <c r="FK231" s="276"/>
      <c r="FL231" s="276">
        <v>7220.72</v>
      </c>
      <c r="FM231" s="286"/>
      <c r="FN231" s="286"/>
      <c r="FO231" s="286"/>
      <c r="FP231" s="286"/>
      <c r="FQ231" s="286">
        <v>7220.72</v>
      </c>
      <c r="FR231" s="791"/>
      <c r="FT231" s="791"/>
      <c r="FU231" s="294"/>
      <c r="FV231" s="367"/>
      <c r="FW231" s="367"/>
      <c r="FX231" s="278"/>
      <c r="FY231" s="830"/>
      <c r="GB231" s="2015">
        <f t="shared" si="19"/>
        <v>0</v>
      </c>
      <c r="GC231" s="2015">
        <v>0</v>
      </c>
      <c r="GE231" s="2015">
        <f t="shared" si="20"/>
        <v>0</v>
      </c>
    </row>
    <row r="232" spans="2:187">
      <c r="B232" s="787">
        <v>80</v>
      </c>
      <c r="C232" s="788" t="s">
        <v>603</v>
      </c>
      <c r="D232" s="309" t="s">
        <v>3</v>
      </c>
      <c r="E232" s="462" t="s">
        <v>159</v>
      </c>
      <c r="F232" s="465" t="s">
        <v>943</v>
      </c>
      <c r="G232" s="823"/>
      <c r="H232" s="491"/>
      <c r="I232" s="821"/>
      <c r="J232" s="312"/>
      <c r="K232" s="369"/>
      <c r="L232" s="369"/>
      <c r="M232" s="283"/>
      <c r="N232" s="370"/>
      <c r="O232" s="275"/>
      <c r="P232" s="371"/>
      <c r="Q232" s="300"/>
      <c r="R232" s="275"/>
      <c r="S232" s="491"/>
      <c r="T232" s="275"/>
      <c r="U232" s="491"/>
      <c r="V232" s="302"/>
      <c r="W232" s="367"/>
      <c r="X232" s="269"/>
      <c r="Y232" s="778"/>
      <c r="Z232" s="283"/>
      <c r="AA232" s="367"/>
      <c r="AB232" s="824"/>
      <c r="AC232" s="367"/>
      <c r="AD232" s="367"/>
      <c r="AE232" s="825"/>
      <c r="AF232" s="275"/>
      <c r="AG232" s="367"/>
      <c r="AH232" s="367"/>
      <c r="AI232" s="825"/>
      <c r="AJ232" s="826"/>
      <c r="AK232" s="367"/>
      <c r="AL232" s="367"/>
      <c r="AM232" s="367"/>
      <c r="AN232" s="367"/>
      <c r="AO232" s="368"/>
      <c r="AP232" s="278"/>
      <c r="AQ232" s="368"/>
      <c r="AR232" s="472"/>
      <c r="AS232" s="283"/>
      <c r="AT232" s="284"/>
      <c r="AU232" s="284"/>
      <c r="AV232" s="283"/>
      <c r="AW232" s="283"/>
      <c r="AX232" s="283"/>
      <c r="AY232" s="283"/>
      <c r="AZ232" s="283"/>
      <c r="BA232" s="285"/>
      <c r="BB232" s="284"/>
      <c r="BC232" s="284"/>
      <c r="BD232" s="284"/>
      <c r="BE232" s="284"/>
      <c r="BF232" s="285"/>
      <c r="BG232" s="284"/>
      <c r="BH232" s="284"/>
      <c r="BI232" s="276"/>
      <c r="BJ232" s="284"/>
      <c r="BK232" s="286"/>
      <c r="BL232" s="286"/>
      <c r="BM232" s="276"/>
      <c r="BN232" s="286"/>
      <c r="BO232" s="276"/>
      <c r="BP232" s="789"/>
      <c r="BQ232" s="286"/>
      <c r="BR232" s="286"/>
      <c r="BS232" s="286"/>
      <c r="BT232" s="278"/>
      <c r="BU232" s="286"/>
      <c r="BV232" s="286"/>
      <c r="BW232" s="286"/>
      <c r="BX232" s="367"/>
      <c r="BY232" s="286"/>
      <c r="BZ232" s="286"/>
      <c r="CA232" s="367"/>
      <c r="CB232" s="286"/>
      <c r="CC232" s="286"/>
      <c r="CD232" s="286"/>
      <c r="CE232" s="286"/>
      <c r="CF232" s="286"/>
      <c r="CG232" s="286"/>
      <c r="CH232" s="286"/>
      <c r="CI232" s="367"/>
      <c r="CJ232" s="367"/>
      <c r="CK232" s="367"/>
      <c r="CL232" s="367"/>
      <c r="CM232" s="286"/>
      <c r="CN232" s="367"/>
      <c r="CO232" s="286"/>
      <c r="CP232" s="286"/>
      <c r="CQ232" s="286"/>
      <c r="CR232" s="286"/>
      <c r="CS232" s="286"/>
      <c r="CT232" s="286"/>
      <c r="CU232" s="286"/>
      <c r="CV232" s="286"/>
      <c r="CW232" s="367"/>
      <c r="CX232" s="367"/>
      <c r="CY232" s="367"/>
      <c r="CZ232" s="367"/>
      <c r="DA232" s="367"/>
      <c r="DB232" s="367"/>
      <c r="DC232" s="367"/>
      <c r="DD232" s="286"/>
      <c r="DE232" s="286"/>
      <c r="DF232" s="286"/>
      <c r="DG232" s="286"/>
      <c r="DH232" s="286"/>
      <c r="DI232" s="367"/>
      <c r="DJ232" s="286"/>
      <c r="DK232" s="286"/>
      <c r="DL232" s="286"/>
      <c r="DM232" s="367"/>
      <c r="DN232" s="367"/>
      <c r="DO232" s="799">
        <v>15777.783767542192</v>
      </c>
      <c r="DP232" s="367"/>
      <c r="DQ232" s="367"/>
      <c r="DR232" s="367"/>
      <c r="DS232" s="367"/>
      <c r="DT232" s="367"/>
      <c r="DU232" s="367"/>
      <c r="DV232" s="367"/>
      <c r="DW232" s="367"/>
      <c r="DX232" s="367"/>
      <c r="DY232" s="286"/>
      <c r="DZ232" s="367"/>
      <c r="EA232" s="367"/>
      <c r="EB232" s="367"/>
      <c r="EC232" s="367"/>
      <c r="ED232" s="367"/>
      <c r="EE232" s="367"/>
      <c r="EF232" s="367"/>
      <c r="EG232" s="367"/>
      <c r="EH232" s="367"/>
      <c r="EI232" s="367"/>
      <c r="EJ232" s="367"/>
      <c r="EK232" s="367"/>
      <c r="EL232" s="306"/>
      <c r="EM232" s="306">
        <v>15777.783767542192</v>
      </c>
      <c r="EN232" s="291"/>
      <c r="EO232" s="291"/>
      <c r="EP232" s="291"/>
      <c r="EQ232" s="291"/>
      <c r="ER232" s="291"/>
      <c r="ES232" s="286"/>
      <c r="ET232" s="289"/>
      <c r="EU232" s="286"/>
      <c r="EV232" s="286"/>
      <c r="EW232" s="286"/>
      <c r="EX232" s="286"/>
      <c r="EY232" s="286"/>
      <c r="EZ232" s="292"/>
      <c r="FA232" s="278"/>
      <c r="FB232" s="278"/>
      <c r="FC232" s="292"/>
      <c r="FD232" s="292"/>
      <c r="FE232" s="292"/>
      <c r="FF232" s="367"/>
      <c r="FG232" s="286"/>
      <c r="FH232" s="292"/>
      <c r="FI232" s="286">
        <v>0</v>
      </c>
      <c r="FJ232" s="286"/>
      <c r="FK232" s="276"/>
      <c r="FL232" s="276">
        <v>15777.78</v>
      </c>
      <c r="FM232" s="286"/>
      <c r="FN232" s="286"/>
      <c r="FO232" s="286"/>
      <c r="FP232" s="286"/>
      <c r="FQ232" s="286">
        <v>15777.78</v>
      </c>
      <c r="FR232" s="791"/>
      <c r="FT232" s="791"/>
      <c r="FU232" s="294"/>
      <c r="FV232" s="367"/>
      <c r="FW232" s="367"/>
      <c r="FX232" s="278"/>
      <c r="FY232" s="830"/>
      <c r="GB232" s="2015">
        <f t="shared" si="19"/>
        <v>0</v>
      </c>
      <c r="GC232" s="2015">
        <v>0</v>
      </c>
      <c r="GE232" s="2015">
        <f t="shared" si="20"/>
        <v>0</v>
      </c>
    </row>
    <row r="233" spans="2:187">
      <c r="B233" s="787">
        <v>81</v>
      </c>
      <c r="C233" s="788" t="s">
        <v>603</v>
      </c>
      <c r="D233" s="309" t="s">
        <v>3</v>
      </c>
      <c r="E233" s="462" t="s">
        <v>129</v>
      </c>
      <c r="F233" s="465" t="s">
        <v>944</v>
      </c>
      <c r="G233" s="823"/>
      <c r="H233" s="491"/>
      <c r="I233" s="821"/>
      <c r="J233" s="312"/>
      <c r="K233" s="369"/>
      <c r="L233" s="369"/>
      <c r="M233" s="283"/>
      <c r="N233" s="370"/>
      <c r="O233" s="275"/>
      <c r="P233" s="371"/>
      <c r="Q233" s="300"/>
      <c r="R233" s="275"/>
      <c r="S233" s="491"/>
      <c r="T233" s="275"/>
      <c r="U233" s="491"/>
      <c r="V233" s="302"/>
      <c r="W233" s="367"/>
      <c r="X233" s="269"/>
      <c r="Y233" s="778"/>
      <c r="Z233" s="283"/>
      <c r="AA233" s="367"/>
      <c r="AB233" s="824"/>
      <c r="AC233" s="367"/>
      <c r="AD233" s="367"/>
      <c r="AE233" s="825"/>
      <c r="AF233" s="275"/>
      <c r="AG233" s="367"/>
      <c r="AH233" s="367"/>
      <c r="AI233" s="825"/>
      <c r="AJ233" s="826"/>
      <c r="AK233" s="367"/>
      <c r="AL233" s="367"/>
      <c r="AM233" s="367"/>
      <c r="AN233" s="367"/>
      <c r="AO233" s="368"/>
      <c r="AP233" s="278"/>
      <c r="AQ233" s="368"/>
      <c r="AR233" s="472"/>
      <c r="AS233" s="283"/>
      <c r="AT233" s="284"/>
      <c r="AU233" s="284"/>
      <c r="AV233" s="283"/>
      <c r="AW233" s="283"/>
      <c r="AX233" s="283"/>
      <c r="AY233" s="283"/>
      <c r="AZ233" s="283"/>
      <c r="BA233" s="285"/>
      <c r="BB233" s="284"/>
      <c r="BC233" s="284"/>
      <c r="BD233" s="284"/>
      <c r="BE233" s="284"/>
      <c r="BF233" s="285"/>
      <c r="BG233" s="284"/>
      <c r="BH233" s="284"/>
      <c r="BI233" s="276"/>
      <c r="BJ233" s="284"/>
      <c r="BK233" s="286"/>
      <c r="BL233" s="286"/>
      <c r="BM233" s="276"/>
      <c r="BN233" s="286"/>
      <c r="BO233" s="276"/>
      <c r="BP233" s="789"/>
      <c r="BQ233" s="286"/>
      <c r="BR233" s="286"/>
      <c r="BS233" s="286"/>
      <c r="BT233" s="278"/>
      <c r="BU233" s="286"/>
      <c r="BV233" s="286"/>
      <c r="BW233" s="286"/>
      <c r="BX233" s="367"/>
      <c r="BY233" s="286"/>
      <c r="BZ233" s="286"/>
      <c r="CA233" s="367"/>
      <c r="CB233" s="286"/>
      <c r="CC233" s="286"/>
      <c r="CD233" s="286"/>
      <c r="CE233" s="286"/>
      <c r="CF233" s="286"/>
      <c r="CG233" s="286"/>
      <c r="CH233" s="286"/>
      <c r="CI233" s="367"/>
      <c r="CJ233" s="367"/>
      <c r="CK233" s="367"/>
      <c r="CL233" s="367"/>
      <c r="CM233" s="286"/>
      <c r="CN233" s="367"/>
      <c r="CO233" s="286"/>
      <c r="CP233" s="286"/>
      <c r="CQ233" s="286"/>
      <c r="CR233" s="286"/>
      <c r="CS233" s="286"/>
      <c r="CT233" s="286"/>
      <c r="CU233" s="286"/>
      <c r="CV233" s="286"/>
      <c r="CW233" s="367"/>
      <c r="CX233" s="367"/>
      <c r="CY233" s="367"/>
      <c r="CZ233" s="367"/>
      <c r="DA233" s="367"/>
      <c r="DB233" s="367"/>
      <c r="DC233" s="367"/>
      <c r="DD233" s="286"/>
      <c r="DE233" s="286"/>
      <c r="DF233" s="286"/>
      <c r="DG233" s="286"/>
      <c r="DH233" s="286"/>
      <c r="DI233" s="367"/>
      <c r="DJ233" s="286"/>
      <c r="DK233" s="286"/>
      <c r="DL233" s="286"/>
      <c r="DM233" s="367"/>
      <c r="DN233" s="367"/>
      <c r="DO233" s="799">
        <v>1193.0892955901995</v>
      </c>
      <c r="DP233" s="367"/>
      <c r="DQ233" s="367"/>
      <c r="DR233" s="367"/>
      <c r="DS233" s="367"/>
      <c r="DT233" s="367"/>
      <c r="DU233" s="367"/>
      <c r="DV233" s="367"/>
      <c r="DW233" s="367"/>
      <c r="DX233" s="367"/>
      <c r="DY233" s="286"/>
      <c r="DZ233" s="367"/>
      <c r="EA233" s="367"/>
      <c r="EB233" s="367"/>
      <c r="EC233" s="367"/>
      <c r="ED233" s="367"/>
      <c r="EE233" s="367"/>
      <c r="EF233" s="367"/>
      <c r="EG233" s="367"/>
      <c r="EH233" s="367"/>
      <c r="EI233" s="367"/>
      <c r="EJ233" s="367"/>
      <c r="EK233" s="367"/>
      <c r="EL233" s="306"/>
      <c r="EM233" s="306">
        <v>1193.0892955901995</v>
      </c>
      <c r="EN233" s="291"/>
      <c r="EO233" s="291"/>
      <c r="EP233" s="291"/>
      <c r="EQ233" s="291"/>
      <c r="ER233" s="291"/>
      <c r="ES233" s="286"/>
      <c r="ET233" s="289"/>
      <c r="EU233" s="286"/>
      <c r="EV233" s="286"/>
      <c r="EW233" s="286"/>
      <c r="EX233" s="286"/>
      <c r="EY233" s="286"/>
      <c r="EZ233" s="292"/>
      <c r="FA233" s="278"/>
      <c r="FB233" s="278"/>
      <c r="FC233" s="292"/>
      <c r="FD233" s="292"/>
      <c r="FE233" s="292"/>
      <c r="FF233" s="367"/>
      <c r="FG233" s="286"/>
      <c r="FH233" s="292"/>
      <c r="FI233" s="286">
        <v>0</v>
      </c>
      <c r="FJ233" s="286"/>
      <c r="FK233" s="276"/>
      <c r="FL233" s="276">
        <v>1193.0899999999999</v>
      </c>
      <c r="FM233" s="286"/>
      <c r="FN233" s="286"/>
      <c r="FO233" s="286"/>
      <c r="FP233" s="286"/>
      <c r="FQ233" s="286">
        <v>1193.0899999999999</v>
      </c>
      <c r="FR233" s="791"/>
      <c r="FT233" s="791"/>
      <c r="FU233" s="294"/>
      <c r="FV233" s="367"/>
      <c r="FW233" s="367"/>
      <c r="FX233" s="278"/>
      <c r="FY233" s="830"/>
      <c r="GB233" s="2015">
        <f t="shared" si="19"/>
        <v>0</v>
      </c>
      <c r="GC233" s="2015">
        <v>0</v>
      </c>
      <c r="GE233" s="2015">
        <f t="shared" si="20"/>
        <v>0</v>
      </c>
    </row>
    <row r="234" spans="2:187">
      <c r="B234" s="787">
        <v>82</v>
      </c>
      <c r="C234" s="788" t="s">
        <v>603</v>
      </c>
      <c r="D234" s="309" t="s">
        <v>3</v>
      </c>
      <c r="E234" s="462" t="s">
        <v>196</v>
      </c>
      <c r="F234" s="465" t="s">
        <v>945</v>
      </c>
      <c r="G234" s="823"/>
      <c r="H234" s="491"/>
      <c r="I234" s="821"/>
      <c r="J234" s="312"/>
      <c r="K234" s="369"/>
      <c r="L234" s="369"/>
      <c r="M234" s="283"/>
      <c r="N234" s="370"/>
      <c r="O234" s="275"/>
      <c r="P234" s="371"/>
      <c r="Q234" s="300"/>
      <c r="R234" s="275"/>
      <c r="S234" s="491"/>
      <c r="T234" s="275"/>
      <c r="U234" s="491"/>
      <c r="V234" s="302"/>
      <c r="W234" s="367"/>
      <c r="X234" s="269"/>
      <c r="Y234" s="778"/>
      <c r="Z234" s="283"/>
      <c r="AA234" s="367"/>
      <c r="AB234" s="824"/>
      <c r="AC234" s="367"/>
      <c r="AD234" s="367"/>
      <c r="AE234" s="825"/>
      <c r="AF234" s="275"/>
      <c r="AG234" s="367"/>
      <c r="AH234" s="367"/>
      <c r="AI234" s="825"/>
      <c r="AJ234" s="826"/>
      <c r="AK234" s="367"/>
      <c r="AL234" s="367"/>
      <c r="AM234" s="367"/>
      <c r="AN234" s="367"/>
      <c r="AO234" s="368"/>
      <c r="AP234" s="278"/>
      <c r="AQ234" s="368"/>
      <c r="AR234" s="472"/>
      <c r="AS234" s="283"/>
      <c r="AT234" s="284"/>
      <c r="AU234" s="284"/>
      <c r="AV234" s="283"/>
      <c r="AW234" s="283"/>
      <c r="AX234" s="283"/>
      <c r="AY234" s="283"/>
      <c r="AZ234" s="283"/>
      <c r="BA234" s="285"/>
      <c r="BB234" s="284"/>
      <c r="BC234" s="284"/>
      <c r="BD234" s="284"/>
      <c r="BE234" s="284"/>
      <c r="BF234" s="285"/>
      <c r="BG234" s="284"/>
      <c r="BH234" s="284"/>
      <c r="BI234" s="276"/>
      <c r="BJ234" s="284"/>
      <c r="BK234" s="286"/>
      <c r="BL234" s="286"/>
      <c r="BM234" s="276"/>
      <c r="BN234" s="286"/>
      <c r="BO234" s="276"/>
      <c r="BP234" s="789"/>
      <c r="BQ234" s="286"/>
      <c r="BR234" s="286"/>
      <c r="BS234" s="286"/>
      <c r="BT234" s="278"/>
      <c r="BU234" s="286"/>
      <c r="BV234" s="286"/>
      <c r="BW234" s="286"/>
      <c r="BX234" s="367"/>
      <c r="BY234" s="286"/>
      <c r="BZ234" s="286"/>
      <c r="CA234" s="367"/>
      <c r="CB234" s="286"/>
      <c r="CC234" s="286"/>
      <c r="CD234" s="286"/>
      <c r="CE234" s="286"/>
      <c r="CF234" s="286"/>
      <c r="CG234" s="286"/>
      <c r="CH234" s="286"/>
      <c r="CI234" s="367"/>
      <c r="CJ234" s="367"/>
      <c r="CK234" s="367"/>
      <c r="CL234" s="367"/>
      <c r="CM234" s="286"/>
      <c r="CN234" s="367"/>
      <c r="CO234" s="286"/>
      <c r="CP234" s="286"/>
      <c r="CQ234" s="286"/>
      <c r="CR234" s="286"/>
      <c r="CS234" s="286"/>
      <c r="CT234" s="286"/>
      <c r="CU234" s="286"/>
      <c r="CV234" s="286"/>
      <c r="CW234" s="367"/>
      <c r="CX234" s="367"/>
      <c r="CY234" s="367"/>
      <c r="CZ234" s="367"/>
      <c r="DA234" s="367"/>
      <c r="DB234" s="367"/>
      <c r="DC234" s="367"/>
      <c r="DD234" s="286"/>
      <c r="DE234" s="286"/>
      <c r="DF234" s="286"/>
      <c r="DG234" s="286"/>
      <c r="DH234" s="286"/>
      <c r="DI234" s="367"/>
      <c r="DJ234" s="286"/>
      <c r="DK234" s="286"/>
      <c r="DL234" s="286"/>
      <c r="DM234" s="367"/>
      <c r="DN234" s="367"/>
      <c r="DO234" s="799">
        <v>7866.5968331966424</v>
      </c>
      <c r="DP234" s="367"/>
      <c r="DQ234" s="367"/>
      <c r="DR234" s="367"/>
      <c r="DS234" s="367"/>
      <c r="DT234" s="367"/>
      <c r="DU234" s="367"/>
      <c r="DV234" s="367"/>
      <c r="DW234" s="367"/>
      <c r="DX234" s="367"/>
      <c r="DY234" s="286"/>
      <c r="DZ234" s="367"/>
      <c r="EA234" s="367"/>
      <c r="EB234" s="367"/>
      <c r="EC234" s="367"/>
      <c r="ED234" s="367"/>
      <c r="EE234" s="367"/>
      <c r="EF234" s="367"/>
      <c r="EG234" s="367"/>
      <c r="EH234" s="367"/>
      <c r="EI234" s="367"/>
      <c r="EJ234" s="367"/>
      <c r="EK234" s="367"/>
      <c r="EL234" s="306"/>
      <c r="EM234" s="306">
        <v>7866.5968331966424</v>
      </c>
      <c r="EN234" s="291"/>
      <c r="EO234" s="291"/>
      <c r="EP234" s="291"/>
      <c r="EQ234" s="291"/>
      <c r="ER234" s="291"/>
      <c r="ES234" s="286"/>
      <c r="ET234" s="289"/>
      <c r="EU234" s="286"/>
      <c r="EV234" s="286"/>
      <c r="EW234" s="286"/>
      <c r="EX234" s="286"/>
      <c r="EY234" s="286"/>
      <c r="EZ234" s="292"/>
      <c r="FA234" s="278"/>
      <c r="FB234" s="278"/>
      <c r="FC234" s="292"/>
      <c r="FD234" s="292"/>
      <c r="FE234" s="292"/>
      <c r="FF234" s="367"/>
      <c r="FG234" s="286"/>
      <c r="FH234" s="292"/>
      <c r="FI234" s="286">
        <v>0</v>
      </c>
      <c r="FJ234" s="286"/>
      <c r="FK234" s="276"/>
      <c r="FL234" s="276">
        <v>7866.6</v>
      </c>
      <c r="FM234" s="286"/>
      <c r="FN234" s="286"/>
      <c r="FO234" s="286"/>
      <c r="FP234" s="286"/>
      <c r="FQ234" s="286">
        <v>7866.6</v>
      </c>
      <c r="FR234" s="791"/>
      <c r="FT234" s="791"/>
      <c r="FU234" s="294"/>
      <c r="FV234" s="367"/>
      <c r="FW234" s="367"/>
      <c r="FX234" s="278"/>
      <c r="FY234" s="830"/>
      <c r="GB234" s="2015">
        <f t="shared" si="19"/>
        <v>0</v>
      </c>
      <c r="GC234" s="2015">
        <v>0</v>
      </c>
      <c r="GE234" s="2015">
        <f t="shared" si="20"/>
        <v>0</v>
      </c>
    </row>
    <row r="235" spans="2:187">
      <c r="B235" s="787">
        <v>83</v>
      </c>
      <c r="C235" s="788" t="s">
        <v>603</v>
      </c>
      <c r="D235" s="309" t="s">
        <v>3</v>
      </c>
      <c r="E235" s="462" t="s">
        <v>962</v>
      </c>
      <c r="F235" s="465" t="s">
        <v>946</v>
      </c>
      <c r="G235" s="823"/>
      <c r="H235" s="491"/>
      <c r="I235" s="821"/>
      <c r="J235" s="312"/>
      <c r="K235" s="369"/>
      <c r="L235" s="369"/>
      <c r="M235" s="283"/>
      <c r="N235" s="370"/>
      <c r="O235" s="275"/>
      <c r="P235" s="371"/>
      <c r="Q235" s="300"/>
      <c r="R235" s="275"/>
      <c r="S235" s="491"/>
      <c r="T235" s="275"/>
      <c r="U235" s="491"/>
      <c r="V235" s="302"/>
      <c r="W235" s="367"/>
      <c r="X235" s="269"/>
      <c r="Y235" s="778"/>
      <c r="Z235" s="283"/>
      <c r="AA235" s="367"/>
      <c r="AB235" s="824"/>
      <c r="AC235" s="367"/>
      <c r="AD235" s="367"/>
      <c r="AE235" s="825"/>
      <c r="AF235" s="275"/>
      <c r="AG235" s="367"/>
      <c r="AH235" s="367"/>
      <c r="AI235" s="825"/>
      <c r="AJ235" s="826"/>
      <c r="AK235" s="367"/>
      <c r="AL235" s="367"/>
      <c r="AM235" s="367"/>
      <c r="AN235" s="367"/>
      <c r="AO235" s="368"/>
      <c r="AP235" s="278"/>
      <c r="AQ235" s="368"/>
      <c r="AR235" s="472"/>
      <c r="AS235" s="283"/>
      <c r="AT235" s="284"/>
      <c r="AU235" s="284"/>
      <c r="AV235" s="283"/>
      <c r="AW235" s="283"/>
      <c r="AX235" s="283"/>
      <c r="AY235" s="283"/>
      <c r="AZ235" s="283"/>
      <c r="BA235" s="285"/>
      <c r="BB235" s="284"/>
      <c r="BC235" s="284"/>
      <c r="BD235" s="284"/>
      <c r="BE235" s="284"/>
      <c r="BF235" s="285"/>
      <c r="BG235" s="284"/>
      <c r="BH235" s="284"/>
      <c r="BI235" s="276"/>
      <c r="BJ235" s="284"/>
      <c r="BK235" s="286"/>
      <c r="BL235" s="286"/>
      <c r="BM235" s="276"/>
      <c r="BN235" s="286"/>
      <c r="BO235" s="276"/>
      <c r="BP235" s="789"/>
      <c r="BQ235" s="286"/>
      <c r="BR235" s="286"/>
      <c r="BS235" s="286"/>
      <c r="BT235" s="278"/>
      <c r="BU235" s="286"/>
      <c r="BV235" s="286"/>
      <c r="BW235" s="286"/>
      <c r="BX235" s="367"/>
      <c r="BY235" s="286"/>
      <c r="BZ235" s="286"/>
      <c r="CA235" s="367"/>
      <c r="CB235" s="286"/>
      <c r="CC235" s="286"/>
      <c r="CD235" s="286"/>
      <c r="CE235" s="286"/>
      <c r="CF235" s="286"/>
      <c r="CG235" s="286"/>
      <c r="CH235" s="286"/>
      <c r="CI235" s="367"/>
      <c r="CJ235" s="367"/>
      <c r="CK235" s="367"/>
      <c r="CL235" s="367"/>
      <c r="CM235" s="286"/>
      <c r="CN235" s="367"/>
      <c r="CO235" s="286"/>
      <c r="CP235" s="286"/>
      <c r="CQ235" s="286"/>
      <c r="CR235" s="286"/>
      <c r="CS235" s="286"/>
      <c r="CT235" s="286"/>
      <c r="CU235" s="286"/>
      <c r="CV235" s="286"/>
      <c r="CW235" s="367"/>
      <c r="CX235" s="367"/>
      <c r="CY235" s="367"/>
      <c r="CZ235" s="367"/>
      <c r="DA235" s="367"/>
      <c r="DB235" s="367"/>
      <c r="DC235" s="367"/>
      <c r="DD235" s="286"/>
      <c r="DE235" s="286"/>
      <c r="DF235" s="286"/>
      <c r="DG235" s="286"/>
      <c r="DH235" s="286"/>
      <c r="DI235" s="367"/>
      <c r="DJ235" s="286"/>
      <c r="DK235" s="286"/>
      <c r="DL235" s="286"/>
      <c r="DM235" s="367"/>
      <c r="DN235" s="367"/>
      <c r="DO235" s="799">
        <v>9410.0635035412233</v>
      </c>
      <c r="DP235" s="367"/>
      <c r="DQ235" s="367"/>
      <c r="DR235" s="367"/>
      <c r="DS235" s="367"/>
      <c r="DT235" s="367"/>
      <c r="DU235" s="367"/>
      <c r="DV235" s="367"/>
      <c r="DW235" s="367"/>
      <c r="DX235" s="367"/>
      <c r="DY235" s="286"/>
      <c r="DZ235" s="367"/>
      <c r="EA235" s="367"/>
      <c r="EB235" s="367"/>
      <c r="EC235" s="367"/>
      <c r="ED235" s="367"/>
      <c r="EE235" s="367"/>
      <c r="EF235" s="367"/>
      <c r="EG235" s="367"/>
      <c r="EH235" s="367"/>
      <c r="EI235" s="367"/>
      <c r="EJ235" s="367"/>
      <c r="EK235" s="367"/>
      <c r="EL235" s="306"/>
      <c r="EM235" s="306">
        <v>9410.0635035412233</v>
      </c>
      <c r="EN235" s="291"/>
      <c r="EO235" s="291"/>
      <c r="EP235" s="291"/>
      <c r="EQ235" s="291"/>
      <c r="ER235" s="291"/>
      <c r="ES235" s="286"/>
      <c r="ET235" s="289"/>
      <c r="EU235" s="286"/>
      <c r="EV235" s="286"/>
      <c r="EW235" s="286"/>
      <c r="EX235" s="286"/>
      <c r="EY235" s="286"/>
      <c r="EZ235" s="292"/>
      <c r="FA235" s="278"/>
      <c r="FB235" s="278"/>
      <c r="FC235" s="292"/>
      <c r="FD235" s="292"/>
      <c r="FE235" s="292"/>
      <c r="FF235" s="367"/>
      <c r="FG235" s="286"/>
      <c r="FH235" s="292"/>
      <c r="FI235" s="286">
        <v>0</v>
      </c>
      <c r="FJ235" s="286"/>
      <c r="FK235" s="276"/>
      <c r="FL235" s="276">
        <v>9410.06</v>
      </c>
      <c r="FM235" s="286"/>
      <c r="FN235" s="286"/>
      <c r="FO235" s="286"/>
      <c r="FP235" s="286"/>
      <c r="FQ235" s="286">
        <v>9410.06</v>
      </c>
      <c r="FR235" s="791"/>
      <c r="FT235" s="791"/>
      <c r="FU235" s="294"/>
      <c r="FV235" s="367"/>
      <c r="FW235" s="367"/>
      <c r="FX235" s="278"/>
      <c r="FY235" s="830"/>
      <c r="GB235" s="2015">
        <f t="shared" si="19"/>
        <v>0</v>
      </c>
      <c r="GC235" s="2015">
        <v>0</v>
      </c>
      <c r="GE235" s="2015">
        <f t="shared" si="20"/>
        <v>0</v>
      </c>
    </row>
    <row r="236" spans="2:187">
      <c r="B236" s="787">
        <v>84</v>
      </c>
      <c r="C236" s="788" t="s">
        <v>603</v>
      </c>
      <c r="D236" s="309" t="s">
        <v>3</v>
      </c>
      <c r="E236" s="462" t="s">
        <v>963</v>
      </c>
      <c r="F236" s="465" t="s">
        <v>947</v>
      </c>
      <c r="G236" s="823"/>
      <c r="H236" s="491"/>
      <c r="I236" s="821"/>
      <c r="J236" s="312"/>
      <c r="K236" s="369"/>
      <c r="L236" s="369"/>
      <c r="M236" s="283"/>
      <c r="N236" s="370"/>
      <c r="O236" s="275"/>
      <c r="P236" s="371"/>
      <c r="Q236" s="300"/>
      <c r="R236" s="275"/>
      <c r="S236" s="491"/>
      <c r="T236" s="275"/>
      <c r="U236" s="491"/>
      <c r="V236" s="302"/>
      <c r="W236" s="367"/>
      <c r="X236" s="269"/>
      <c r="Y236" s="778"/>
      <c r="Z236" s="283"/>
      <c r="AA236" s="367"/>
      <c r="AB236" s="824"/>
      <c r="AC236" s="367"/>
      <c r="AD236" s="367"/>
      <c r="AE236" s="825"/>
      <c r="AF236" s="275"/>
      <c r="AG236" s="367"/>
      <c r="AH236" s="367"/>
      <c r="AI236" s="825"/>
      <c r="AJ236" s="826"/>
      <c r="AK236" s="367"/>
      <c r="AL236" s="367"/>
      <c r="AM236" s="367"/>
      <c r="AN236" s="367"/>
      <c r="AO236" s="368"/>
      <c r="AP236" s="278"/>
      <c r="AQ236" s="368"/>
      <c r="AR236" s="472"/>
      <c r="AS236" s="283"/>
      <c r="AT236" s="284"/>
      <c r="AU236" s="284"/>
      <c r="AV236" s="283"/>
      <c r="AW236" s="283"/>
      <c r="AX236" s="283"/>
      <c r="AY236" s="283"/>
      <c r="AZ236" s="283"/>
      <c r="BA236" s="285"/>
      <c r="BB236" s="284"/>
      <c r="BC236" s="284"/>
      <c r="BD236" s="284"/>
      <c r="BE236" s="284"/>
      <c r="BF236" s="285"/>
      <c r="BG236" s="284"/>
      <c r="BH236" s="284"/>
      <c r="BI236" s="276"/>
      <c r="BJ236" s="284"/>
      <c r="BK236" s="286"/>
      <c r="BL236" s="286"/>
      <c r="BM236" s="276"/>
      <c r="BN236" s="286"/>
      <c r="BO236" s="276"/>
      <c r="BP236" s="789"/>
      <c r="BQ236" s="286"/>
      <c r="BR236" s="286"/>
      <c r="BS236" s="286"/>
      <c r="BT236" s="278"/>
      <c r="BU236" s="286"/>
      <c r="BV236" s="286"/>
      <c r="BW236" s="286"/>
      <c r="BX236" s="367"/>
      <c r="BY236" s="286"/>
      <c r="BZ236" s="286"/>
      <c r="CA236" s="367"/>
      <c r="CB236" s="286"/>
      <c r="CC236" s="286"/>
      <c r="CD236" s="286"/>
      <c r="CE236" s="286"/>
      <c r="CF236" s="286"/>
      <c r="CG236" s="286"/>
      <c r="CH236" s="286"/>
      <c r="CI236" s="367"/>
      <c r="CJ236" s="367"/>
      <c r="CK236" s="367"/>
      <c r="CL236" s="367"/>
      <c r="CM236" s="286"/>
      <c r="CN236" s="367"/>
      <c r="CO236" s="286"/>
      <c r="CP236" s="286"/>
      <c r="CQ236" s="286"/>
      <c r="CR236" s="286"/>
      <c r="CS236" s="286"/>
      <c r="CT236" s="286"/>
      <c r="CU236" s="286"/>
      <c r="CV236" s="286"/>
      <c r="CW236" s="367"/>
      <c r="CX236" s="367"/>
      <c r="CY236" s="367"/>
      <c r="CZ236" s="367"/>
      <c r="DA236" s="367"/>
      <c r="DB236" s="367"/>
      <c r="DC236" s="367"/>
      <c r="DD236" s="286"/>
      <c r="DE236" s="286"/>
      <c r="DF236" s="286"/>
      <c r="DG236" s="286"/>
      <c r="DH236" s="286"/>
      <c r="DI236" s="367"/>
      <c r="DJ236" s="286"/>
      <c r="DK236" s="286"/>
      <c r="DL236" s="286"/>
      <c r="DM236" s="367"/>
      <c r="DN236" s="367"/>
      <c r="DO236" s="799">
        <v>5017.5603924455845</v>
      </c>
      <c r="DP236" s="367"/>
      <c r="DQ236" s="367"/>
      <c r="DR236" s="367"/>
      <c r="DS236" s="367"/>
      <c r="DT236" s="367"/>
      <c r="DU236" s="367"/>
      <c r="DV236" s="367"/>
      <c r="DW236" s="367"/>
      <c r="DX236" s="367"/>
      <c r="DY236" s="286"/>
      <c r="DZ236" s="367"/>
      <c r="EA236" s="367"/>
      <c r="EB236" s="367"/>
      <c r="EC236" s="367"/>
      <c r="ED236" s="367"/>
      <c r="EE236" s="367"/>
      <c r="EF236" s="367"/>
      <c r="EG236" s="367"/>
      <c r="EH236" s="367"/>
      <c r="EI236" s="367"/>
      <c r="EJ236" s="367"/>
      <c r="EK236" s="367"/>
      <c r="EL236" s="306"/>
      <c r="EM236" s="306">
        <v>5017.5603924455845</v>
      </c>
      <c r="EN236" s="291"/>
      <c r="EO236" s="291"/>
      <c r="EP236" s="291"/>
      <c r="EQ236" s="291"/>
      <c r="ER236" s="291"/>
      <c r="ES236" s="286"/>
      <c r="ET236" s="289"/>
      <c r="EU236" s="286"/>
      <c r="EV236" s="286"/>
      <c r="EW236" s="286"/>
      <c r="EX236" s="286"/>
      <c r="EY236" s="286"/>
      <c r="EZ236" s="292"/>
      <c r="FA236" s="278"/>
      <c r="FB236" s="278"/>
      <c r="FC236" s="292"/>
      <c r="FD236" s="292"/>
      <c r="FE236" s="292"/>
      <c r="FF236" s="367"/>
      <c r="FG236" s="286"/>
      <c r="FH236" s="292"/>
      <c r="FI236" s="286">
        <v>0</v>
      </c>
      <c r="FJ236" s="286"/>
      <c r="FK236" s="276"/>
      <c r="FL236" s="276">
        <v>5017.5600000000004</v>
      </c>
      <c r="FM236" s="286"/>
      <c r="FN236" s="286"/>
      <c r="FO236" s="286"/>
      <c r="FP236" s="286"/>
      <c r="FQ236" s="286">
        <v>5017.5600000000004</v>
      </c>
      <c r="FR236" s="791"/>
      <c r="FT236" s="791"/>
      <c r="FU236" s="294"/>
      <c r="FV236" s="367"/>
      <c r="FW236" s="367"/>
      <c r="FX236" s="278"/>
      <c r="FY236" s="830"/>
      <c r="GB236" s="2015">
        <f t="shared" si="19"/>
        <v>0</v>
      </c>
      <c r="GC236" s="2015">
        <v>0</v>
      </c>
      <c r="GE236" s="2015">
        <f t="shared" si="20"/>
        <v>0</v>
      </c>
    </row>
    <row r="237" spans="2:187">
      <c r="B237" s="787">
        <v>85</v>
      </c>
      <c r="C237" s="788" t="s">
        <v>603</v>
      </c>
      <c r="D237" s="309" t="s">
        <v>3</v>
      </c>
      <c r="E237" s="462" t="s">
        <v>200</v>
      </c>
      <c r="F237" s="465" t="s">
        <v>948</v>
      </c>
      <c r="G237" s="823"/>
      <c r="H237" s="491"/>
      <c r="I237" s="821"/>
      <c r="J237" s="312"/>
      <c r="K237" s="369"/>
      <c r="L237" s="369"/>
      <c r="M237" s="283"/>
      <c r="N237" s="370"/>
      <c r="O237" s="275"/>
      <c r="P237" s="371"/>
      <c r="Q237" s="300"/>
      <c r="R237" s="275"/>
      <c r="S237" s="491"/>
      <c r="T237" s="275"/>
      <c r="U237" s="491"/>
      <c r="V237" s="302"/>
      <c r="W237" s="367"/>
      <c r="X237" s="269"/>
      <c r="Y237" s="778"/>
      <c r="Z237" s="283"/>
      <c r="AA237" s="367"/>
      <c r="AB237" s="824"/>
      <c r="AC237" s="367"/>
      <c r="AD237" s="367"/>
      <c r="AE237" s="825"/>
      <c r="AF237" s="275"/>
      <c r="AG237" s="367"/>
      <c r="AH237" s="367"/>
      <c r="AI237" s="825"/>
      <c r="AJ237" s="826"/>
      <c r="AK237" s="367"/>
      <c r="AL237" s="367"/>
      <c r="AM237" s="367"/>
      <c r="AN237" s="367"/>
      <c r="AO237" s="368"/>
      <c r="AP237" s="278"/>
      <c r="AQ237" s="368"/>
      <c r="AR237" s="472"/>
      <c r="AS237" s="283"/>
      <c r="AT237" s="284"/>
      <c r="AU237" s="284"/>
      <c r="AV237" s="283"/>
      <c r="AW237" s="283"/>
      <c r="AX237" s="283"/>
      <c r="AY237" s="283"/>
      <c r="AZ237" s="283"/>
      <c r="BA237" s="285"/>
      <c r="BB237" s="284"/>
      <c r="BC237" s="284"/>
      <c r="BD237" s="284"/>
      <c r="BE237" s="284"/>
      <c r="BF237" s="285"/>
      <c r="BG237" s="284"/>
      <c r="BH237" s="284"/>
      <c r="BI237" s="276"/>
      <c r="BJ237" s="284"/>
      <c r="BK237" s="286"/>
      <c r="BL237" s="286"/>
      <c r="BM237" s="276"/>
      <c r="BN237" s="286"/>
      <c r="BO237" s="276"/>
      <c r="BP237" s="789"/>
      <c r="BQ237" s="286"/>
      <c r="BR237" s="286"/>
      <c r="BS237" s="286"/>
      <c r="BT237" s="278"/>
      <c r="BU237" s="286"/>
      <c r="BV237" s="286"/>
      <c r="BW237" s="286"/>
      <c r="BX237" s="367"/>
      <c r="BY237" s="286"/>
      <c r="BZ237" s="286"/>
      <c r="CA237" s="367"/>
      <c r="CB237" s="286"/>
      <c r="CC237" s="286"/>
      <c r="CD237" s="286"/>
      <c r="CE237" s="286"/>
      <c r="CF237" s="286"/>
      <c r="CG237" s="286"/>
      <c r="CH237" s="286"/>
      <c r="CI237" s="367"/>
      <c r="CJ237" s="367"/>
      <c r="CK237" s="367"/>
      <c r="CL237" s="367"/>
      <c r="CM237" s="286"/>
      <c r="CN237" s="367"/>
      <c r="CO237" s="286"/>
      <c r="CP237" s="286"/>
      <c r="CQ237" s="286"/>
      <c r="CR237" s="286"/>
      <c r="CS237" s="286"/>
      <c r="CT237" s="286"/>
      <c r="CU237" s="286"/>
      <c r="CV237" s="286"/>
      <c r="CW237" s="367"/>
      <c r="CX237" s="367"/>
      <c r="CY237" s="367"/>
      <c r="CZ237" s="367"/>
      <c r="DA237" s="367"/>
      <c r="DB237" s="367"/>
      <c r="DC237" s="367"/>
      <c r="DD237" s="286"/>
      <c r="DE237" s="286"/>
      <c r="DF237" s="286"/>
      <c r="DG237" s="286"/>
      <c r="DH237" s="286"/>
      <c r="DI237" s="367"/>
      <c r="DJ237" s="286"/>
      <c r="DK237" s="286"/>
      <c r="DL237" s="286"/>
      <c r="DM237" s="367"/>
      <c r="DN237" s="367"/>
      <c r="DO237" s="799">
        <v>7157.063521102009</v>
      </c>
      <c r="DP237" s="367"/>
      <c r="DQ237" s="367"/>
      <c r="DR237" s="367"/>
      <c r="DS237" s="367"/>
      <c r="DT237" s="367"/>
      <c r="DU237" s="367"/>
      <c r="DV237" s="367"/>
      <c r="DW237" s="367"/>
      <c r="DX237" s="367"/>
      <c r="DY237" s="286"/>
      <c r="DZ237" s="367"/>
      <c r="EA237" s="367"/>
      <c r="EB237" s="367"/>
      <c r="EC237" s="367"/>
      <c r="ED237" s="367"/>
      <c r="EE237" s="367"/>
      <c r="EF237" s="367"/>
      <c r="EG237" s="367"/>
      <c r="EH237" s="367"/>
      <c r="EI237" s="367"/>
      <c r="EJ237" s="367"/>
      <c r="EK237" s="367"/>
      <c r="EL237" s="306"/>
      <c r="EM237" s="306">
        <v>7157.063521102009</v>
      </c>
      <c r="EN237" s="291"/>
      <c r="EO237" s="291"/>
      <c r="EP237" s="291"/>
      <c r="EQ237" s="291"/>
      <c r="ER237" s="291"/>
      <c r="ES237" s="286"/>
      <c r="ET237" s="289"/>
      <c r="EU237" s="286"/>
      <c r="EV237" s="286"/>
      <c r="EW237" s="286"/>
      <c r="EX237" s="286"/>
      <c r="EY237" s="286"/>
      <c r="EZ237" s="292"/>
      <c r="FA237" s="278"/>
      <c r="FB237" s="278"/>
      <c r="FC237" s="292"/>
      <c r="FD237" s="292"/>
      <c r="FE237" s="292"/>
      <c r="FF237" s="367"/>
      <c r="FG237" s="286"/>
      <c r="FH237" s="292"/>
      <c r="FI237" s="286">
        <v>0</v>
      </c>
      <c r="FJ237" s="286"/>
      <c r="FK237" s="276"/>
      <c r="FL237" s="276">
        <v>7157.06</v>
      </c>
      <c r="FM237" s="286"/>
      <c r="FN237" s="286"/>
      <c r="FO237" s="286"/>
      <c r="FP237" s="286"/>
      <c r="FQ237" s="286">
        <v>7157.06</v>
      </c>
      <c r="FR237" s="791"/>
      <c r="FT237" s="791"/>
      <c r="FU237" s="294"/>
      <c r="FV237" s="367"/>
      <c r="FW237" s="367"/>
      <c r="FX237" s="278"/>
      <c r="FY237" s="830"/>
      <c r="GB237" s="2015">
        <f t="shared" si="19"/>
        <v>0</v>
      </c>
      <c r="GC237" s="2015">
        <v>0</v>
      </c>
      <c r="GE237" s="2015">
        <f t="shared" si="20"/>
        <v>0</v>
      </c>
    </row>
    <row r="238" spans="2:187">
      <c r="B238" s="787">
        <v>86</v>
      </c>
      <c r="C238" s="788" t="s">
        <v>603</v>
      </c>
      <c r="D238" s="309" t="s">
        <v>3</v>
      </c>
      <c r="E238" s="462" t="s">
        <v>964</v>
      </c>
      <c r="F238" s="465" t="s">
        <v>949</v>
      </c>
      <c r="G238" s="823"/>
      <c r="H238" s="491"/>
      <c r="I238" s="821"/>
      <c r="J238" s="312"/>
      <c r="K238" s="369"/>
      <c r="L238" s="369"/>
      <c r="M238" s="283"/>
      <c r="N238" s="370"/>
      <c r="O238" s="275"/>
      <c r="P238" s="371"/>
      <c r="Q238" s="300"/>
      <c r="R238" s="275"/>
      <c r="S238" s="491"/>
      <c r="T238" s="275"/>
      <c r="U238" s="491"/>
      <c r="V238" s="302"/>
      <c r="W238" s="367"/>
      <c r="X238" s="269"/>
      <c r="Y238" s="778"/>
      <c r="Z238" s="283"/>
      <c r="AA238" s="367"/>
      <c r="AB238" s="824"/>
      <c r="AC238" s="367"/>
      <c r="AD238" s="367"/>
      <c r="AE238" s="825"/>
      <c r="AF238" s="275"/>
      <c r="AG238" s="367"/>
      <c r="AH238" s="367"/>
      <c r="AI238" s="825"/>
      <c r="AJ238" s="826"/>
      <c r="AK238" s="367"/>
      <c r="AL238" s="367"/>
      <c r="AM238" s="367"/>
      <c r="AN238" s="367"/>
      <c r="AO238" s="368"/>
      <c r="AP238" s="278"/>
      <c r="AQ238" s="368"/>
      <c r="AR238" s="472"/>
      <c r="AS238" s="283"/>
      <c r="AT238" s="284"/>
      <c r="AU238" s="284"/>
      <c r="AV238" s="283"/>
      <c r="AW238" s="283"/>
      <c r="AX238" s="283"/>
      <c r="AY238" s="283"/>
      <c r="AZ238" s="283"/>
      <c r="BA238" s="285"/>
      <c r="BB238" s="284"/>
      <c r="BC238" s="284"/>
      <c r="BD238" s="284"/>
      <c r="BE238" s="284"/>
      <c r="BF238" s="285"/>
      <c r="BG238" s="284"/>
      <c r="BH238" s="284"/>
      <c r="BI238" s="276"/>
      <c r="BJ238" s="284"/>
      <c r="BK238" s="286"/>
      <c r="BL238" s="286"/>
      <c r="BM238" s="276"/>
      <c r="BN238" s="286"/>
      <c r="BO238" s="276"/>
      <c r="BP238" s="789"/>
      <c r="BQ238" s="286"/>
      <c r="BR238" s="286"/>
      <c r="BS238" s="286"/>
      <c r="BT238" s="278"/>
      <c r="BU238" s="286"/>
      <c r="BV238" s="286"/>
      <c r="BW238" s="286"/>
      <c r="BX238" s="367"/>
      <c r="BY238" s="286"/>
      <c r="BZ238" s="286"/>
      <c r="CA238" s="367"/>
      <c r="CB238" s="286"/>
      <c r="CC238" s="286"/>
      <c r="CD238" s="286"/>
      <c r="CE238" s="286"/>
      <c r="CF238" s="286"/>
      <c r="CG238" s="286"/>
      <c r="CH238" s="286"/>
      <c r="CI238" s="367"/>
      <c r="CJ238" s="367"/>
      <c r="CK238" s="367"/>
      <c r="CL238" s="367"/>
      <c r="CM238" s="286"/>
      <c r="CN238" s="367"/>
      <c r="CO238" s="286"/>
      <c r="CP238" s="286"/>
      <c r="CQ238" s="286"/>
      <c r="CR238" s="286"/>
      <c r="CS238" s="286"/>
      <c r="CT238" s="286"/>
      <c r="CU238" s="286"/>
      <c r="CV238" s="286"/>
      <c r="CW238" s="367"/>
      <c r="CX238" s="367"/>
      <c r="CY238" s="367"/>
      <c r="CZ238" s="367"/>
      <c r="DA238" s="367"/>
      <c r="DB238" s="367"/>
      <c r="DC238" s="367"/>
      <c r="DD238" s="286"/>
      <c r="DE238" s="286"/>
      <c r="DF238" s="286"/>
      <c r="DG238" s="286"/>
      <c r="DH238" s="286"/>
      <c r="DI238" s="367"/>
      <c r="DJ238" s="286"/>
      <c r="DK238" s="286"/>
      <c r="DL238" s="286"/>
      <c r="DM238" s="367"/>
      <c r="DN238" s="367"/>
      <c r="DO238" s="799">
        <v>4923.909772359485</v>
      </c>
      <c r="DP238" s="367"/>
      <c r="DQ238" s="367"/>
      <c r="DR238" s="367"/>
      <c r="DS238" s="367"/>
      <c r="DT238" s="367"/>
      <c r="DU238" s="367"/>
      <c r="DV238" s="367"/>
      <c r="DW238" s="367"/>
      <c r="DX238" s="367"/>
      <c r="DY238" s="286"/>
      <c r="DZ238" s="367"/>
      <c r="EA238" s="367"/>
      <c r="EB238" s="367"/>
      <c r="EC238" s="367"/>
      <c r="ED238" s="367"/>
      <c r="EE238" s="367"/>
      <c r="EF238" s="367"/>
      <c r="EG238" s="367"/>
      <c r="EH238" s="367"/>
      <c r="EI238" s="367"/>
      <c r="EJ238" s="367"/>
      <c r="EK238" s="367"/>
      <c r="EL238" s="306"/>
      <c r="EM238" s="306">
        <v>4923.909772359485</v>
      </c>
      <c r="EN238" s="291"/>
      <c r="EO238" s="291"/>
      <c r="EP238" s="291"/>
      <c r="EQ238" s="291"/>
      <c r="ER238" s="291"/>
      <c r="ES238" s="286"/>
      <c r="ET238" s="289"/>
      <c r="EU238" s="286"/>
      <c r="EV238" s="286"/>
      <c r="EW238" s="286"/>
      <c r="EX238" s="286"/>
      <c r="EY238" s="286"/>
      <c r="EZ238" s="292"/>
      <c r="FA238" s="278"/>
      <c r="FB238" s="278"/>
      <c r="FC238" s="292"/>
      <c r="FD238" s="292"/>
      <c r="FE238" s="292"/>
      <c r="FF238" s="367"/>
      <c r="FG238" s="286"/>
      <c r="FH238" s="292"/>
      <c r="FI238" s="286">
        <v>0</v>
      </c>
      <c r="FJ238" s="286"/>
      <c r="FK238" s="276"/>
      <c r="FL238" s="276">
        <v>4923.91</v>
      </c>
      <c r="FM238" s="286"/>
      <c r="FN238" s="286"/>
      <c r="FO238" s="286"/>
      <c r="FP238" s="286"/>
      <c r="FQ238" s="286">
        <v>4923.91</v>
      </c>
      <c r="FR238" s="791"/>
      <c r="FT238" s="791"/>
      <c r="FU238" s="294"/>
      <c r="FV238" s="367"/>
      <c r="FW238" s="367"/>
      <c r="FX238" s="278"/>
      <c r="FY238" s="830"/>
      <c r="GB238" s="2015">
        <f t="shared" si="19"/>
        <v>0</v>
      </c>
      <c r="GC238" s="2015">
        <v>0</v>
      </c>
      <c r="GE238" s="2015">
        <f t="shared" si="20"/>
        <v>0</v>
      </c>
    </row>
    <row r="239" spans="2:187">
      <c r="B239" s="787">
        <v>87</v>
      </c>
      <c r="C239" s="788" t="s">
        <v>603</v>
      </c>
      <c r="D239" s="309" t="s">
        <v>3</v>
      </c>
      <c r="E239" s="462" t="s">
        <v>965</v>
      </c>
      <c r="F239" s="465" t="s">
        <v>950</v>
      </c>
      <c r="G239" s="823"/>
      <c r="H239" s="491"/>
      <c r="I239" s="821"/>
      <c r="J239" s="312"/>
      <c r="K239" s="369"/>
      <c r="L239" s="369"/>
      <c r="M239" s="283"/>
      <c r="N239" s="370"/>
      <c r="O239" s="275"/>
      <c r="P239" s="371"/>
      <c r="Q239" s="300"/>
      <c r="R239" s="275"/>
      <c r="S239" s="491"/>
      <c r="T239" s="275"/>
      <c r="U239" s="491"/>
      <c r="V239" s="302"/>
      <c r="W239" s="367"/>
      <c r="X239" s="269"/>
      <c r="Y239" s="778"/>
      <c r="Z239" s="283"/>
      <c r="AA239" s="367"/>
      <c r="AB239" s="824"/>
      <c r="AC239" s="367"/>
      <c r="AD239" s="367"/>
      <c r="AE239" s="825"/>
      <c r="AF239" s="275"/>
      <c r="AG239" s="367"/>
      <c r="AH239" s="367"/>
      <c r="AI239" s="825"/>
      <c r="AJ239" s="826"/>
      <c r="AK239" s="367"/>
      <c r="AL239" s="367"/>
      <c r="AM239" s="367"/>
      <c r="AN239" s="367"/>
      <c r="AO239" s="368"/>
      <c r="AP239" s="278"/>
      <c r="AQ239" s="368"/>
      <c r="AR239" s="472"/>
      <c r="AS239" s="283"/>
      <c r="AT239" s="284"/>
      <c r="AU239" s="284"/>
      <c r="AV239" s="283"/>
      <c r="AW239" s="283"/>
      <c r="AX239" s="283"/>
      <c r="AY239" s="283"/>
      <c r="AZ239" s="283"/>
      <c r="BA239" s="285"/>
      <c r="BB239" s="284"/>
      <c r="BC239" s="284"/>
      <c r="BD239" s="284"/>
      <c r="BE239" s="284"/>
      <c r="BF239" s="285"/>
      <c r="BG239" s="284"/>
      <c r="BH239" s="284"/>
      <c r="BI239" s="276"/>
      <c r="BJ239" s="284"/>
      <c r="BK239" s="286"/>
      <c r="BL239" s="286"/>
      <c r="BM239" s="276"/>
      <c r="BN239" s="286"/>
      <c r="BO239" s="276"/>
      <c r="BP239" s="789"/>
      <c r="BQ239" s="286"/>
      <c r="BR239" s="286"/>
      <c r="BS239" s="286"/>
      <c r="BT239" s="278"/>
      <c r="BU239" s="286"/>
      <c r="BV239" s="286"/>
      <c r="BW239" s="286"/>
      <c r="BX239" s="367"/>
      <c r="BY239" s="286"/>
      <c r="BZ239" s="286"/>
      <c r="CA239" s="367"/>
      <c r="CB239" s="286"/>
      <c r="CC239" s="286"/>
      <c r="CD239" s="286"/>
      <c r="CE239" s="286"/>
      <c r="CF239" s="286"/>
      <c r="CG239" s="286"/>
      <c r="CH239" s="286"/>
      <c r="CI239" s="367"/>
      <c r="CJ239" s="367"/>
      <c r="CK239" s="367"/>
      <c r="CL239" s="367"/>
      <c r="CM239" s="286"/>
      <c r="CN239" s="367"/>
      <c r="CO239" s="286"/>
      <c r="CP239" s="286"/>
      <c r="CQ239" s="286"/>
      <c r="CR239" s="286"/>
      <c r="CS239" s="286"/>
      <c r="CT239" s="286"/>
      <c r="CU239" s="286"/>
      <c r="CV239" s="286"/>
      <c r="CW239" s="367"/>
      <c r="CX239" s="367"/>
      <c r="CY239" s="367"/>
      <c r="CZ239" s="367"/>
      <c r="DA239" s="367"/>
      <c r="DB239" s="367"/>
      <c r="DC239" s="367"/>
      <c r="DD239" s="286"/>
      <c r="DE239" s="286"/>
      <c r="DF239" s="286"/>
      <c r="DG239" s="286"/>
      <c r="DH239" s="286"/>
      <c r="DI239" s="367"/>
      <c r="DJ239" s="286"/>
      <c r="DK239" s="286"/>
      <c r="DL239" s="286"/>
      <c r="DM239" s="367"/>
      <c r="DN239" s="367"/>
      <c r="DO239" s="799">
        <v>8481.659483069554</v>
      </c>
      <c r="DP239" s="367"/>
      <c r="DQ239" s="367"/>
      <c r="DR239" s="367"/>
      <c r="DS239" s="367"/>
      <c r="DT239" s="367"/>
      <c r="DU239" s="367"/>
      <c r="DV239" s="367"/>
      <c r="DW239" s="367"/>
      <c r="DX239" s="367"/>
      <c r="DY239" s="286"/>
      <c r="DZ239" s="367"/>
      <c r="EA239" s="367"/>
      <c r="EB239" s="367"/>
      <c r="EC239" s="367"/>
      <c r="ED239" s="367"/>
      <c r="EE239" s="367"/>
      <c r="EF239" s="367"/>
      <c r="EG239" s="367"/>
      <c r="EH239" s="367"/>
      <c r="EI239" s="367"/>
      <c r="EJ239" s="367"/>
      <c r="EK239" s="367"/>
      <c r="EL239" s="306"/>
      <c r="EM239" s="306">
        <v>8481.659483069554</v>
      </c>
      <c r="EN239" s="291"/>
      <c r="EO239" s="291"/>
      <c r="EP239" s="291"/>
      <c r="EQ239" s="291"/>
      <c r="ER239" s="291"/>
      <c r="ES239" s="286"/>
      <c r="ET239" s="289"/>
      <c r="EU239" s="286"/>
      <c r="EV239" s="286"/>
      <c r="EW239" s="286"/>
      <c r="EX239" s="286"/>
      <c r="EY239" s="286"/>
      <c r="EZ239" s="292"/>
      <c r="FA239" s="278"/>
      <c r="FB239" s="278"/>
      <c r="FC239" s="292"/>
      <c r="FD239" s="292"/>
      <c r="FE239" s="292"/>
      <c r="FF239" s="367"/>
      <c r="FG239" s="286"/>
      <c r="FH239" s="292"/>
      <c r="FI239" s="286">
        <v>0</v>
      </c>
      <c r="FJ239" s="286"/>
      <c r="FK239" s="276"/>
      <c r="FL239" s="276">
        <v>8481.66</v>
      </c>
      <c r="FM239" s="286"/>
      <c r="FN239" s="286"/>
      <c r="FO239" s="286"/>
      <c r="FP239" s="286"/>
      <c r="FQ239" s="286">
        <v>8481.66</v>
      </c>
      <c r="FR239" s="791"/>
      <c r="FT239" s="791"/>
      <c r="FU239" s="294"/>
      <c r="FV239" s="367"/>
      <c r="FW239" s="367"/>
      <c r="FX239" s="278"/>
      <c r="FY239" s="830"/>
      <c r="GB239" s="2015">
        <f t="shared" si="19"/>
        <v>0</v>
      </c>
      <c r="GC239" s="2015">
        <v>0</v>
      </c>
      <c r="GE239" s="2015">
        <f t="shared" si="20"/>
        <v>0</v>
      </c>
    </row>
    <row r="240" spans="2:187">
      <c r="B240" s="787">
        <v>88</v>
      </c>
      <c r="C240" s="788" t="s">
        <v>603</v>
      </c>
      <c r="D240" s="309" t="s">
        <v>3</v>
      </c>
      <c r="E240" s="462" t="s">
        <v>966</v>
      </c>
      <c r="F240" s="465" t="s">
        <v>951</v>
      </c>
      <c r="G240" s="823"/>
      <c r="H240" s="491"/>
      <c r="I240" s="821"/>
      <c r="J240" s="312"/>
      <c r="K240" s="369"/>
      <c r="L240" s="369"/>
      <c r="M240" s="283"/>
      <c r="N240" s="370"/>
      <c r="O240" s="275"/>
      <c r="P240" s="371"/>
      <c r="Q240" s="300"/>
      <c r="R240" s="275"/>
      <c r="S240" s="491"/>
      <c r="T240" s="275"/>
      <c r="U240" s="491"/>
      <c r="V240" s="302"/>
      <c r="W240" s="367"/>
      <c r="X240" s="269"/>
      <c r="Y240" s="778"/>
      <c r="Z240" s="283"/>
      <c r="AA240" s="367"/>
      <c r="AB240" s="824"/>
      <c r="AC240" s="367"/>
      <c r="AD240" s="367"/>
      <c r="AE240" s="825"/>
      <c r="AF240" s="275"/>
      <c r="AG240" s="367"/>
      <c r="AH240" s="367"/>
      <c r="AI240" s="825"/>
      <c r="AJ240" s="826"/>
      <c r="AK240" s="367"/>
      <c r="AL240" s="367"/>
      <c r="AM240" s="367"/>
      <c r="AN240" s="367"/>
      <c r="AO240" s="368"/>
      <c r="AP240" s="278"/>
      <c r="AQ240" s="368"/>
      <c r="AR240" s="472"/>
      <c r="AS240" s="283"/>
      <c r="AT240" s="284"/>
      <c r="AU240" s="284"/>
      <c r="AV240" s="283"/>
      <c r="AW240" s="283"/>
      <c r="AX240" s="283"/>
      <c r="AY240" s="283"/>
      <c r="AZ240" s="283"/>
      <c r="BA240" s="285"/>
      <c r="BB240" s="284"/>
      <c r="BC240" s="284"/>
      <c r="BD240" s="284"/>
      <c r="BE240" s="284"/>
      <c r="BF240" s="285"/>
      <c r="BG240" s="284"/>
      <c r="BH240" s="284"/>
      <c r="BI240" s="276"/>
      <c r="BJ240" s="284"/>
      <c r="BK240" s="286"/>
      <c r="BL240" s="286"/>
      <c r="BM240" s="276"/>
      <c r="BN240" s="286"/>
      <c r="BO240" s="276"/>
      <c r="BP240" s="789"/>
      <c r="BQ240" s="286"/>
      <c r="BR240" s="286"/>
      <c r="BS240" s="286"/>
      <c r="BT240" s="278"/>
      <c r="BU240" s="286"/>
      <c r="BV240" s="286"/>
      <c r="BW240" s="286"/>
      <c r="BX240" s="367"/>
      <c r="BY240" s="286"/>
      <c r="BZ240" s="286"/>
      <c r="CA240" s="367"/>
      <c r="CB240" s="286"/>
      <c r="CC240" s="286"/>
      <c r="CD240" s="286"/>
      <c r="CE240" s="286"/>
      <c r="CF240" s="286"/>
      <c r="CG240" s="286"/>
      <c r="CH240" s="286"/>
      <c r="CI240" s="367"/>
      <c r="CJ240" s="367"/>
      <c r="CK240" s="367"/>
      <c r="CL240" s="367"/>
      <c r="CM240" s="286"/>
      <c r="CN240" s="367"/>
      <c r="CO240" s="286"/>
      <c r="CP240" s="286"/>
      <c r="CQ240" s="286"/>
      <c r="CR240" s="286"/>
      <c r="CS240" s="286"/>
      <c r="CT240" s="286"/>
      <c r="CU240" s="286"/>
      <c r="CV240" s="286"/>
      <c r="CW240" s="367"/>
      <c r="CX240" s="367"/>
      <c r="CY240" s="367"/>
      <c r="CZ240" s="367"/>
      <c r="DA240" s="367"/>
      <c r="DB240" s="367"/>
      <c r="DC240" s="367"/>
      <c r="DD240" s="286"/>
      <c r="DE240" s="286"/>
      <c r="DF240" s="286"/>
      <c r="DG240" s="286"/>
      <c r="DH240" s="286"/>
      <c r="DI240" s="367"/>
      <c r="DJ240" s="286"/>
      <c r="DK240" s="286"/>
      <c r="DL240" s="286"/>
      <c r="DM240" s="367"/>
      <c r="DN240" s="367"/>
      <c r="DO240" s="799">
        <v>12002.924555708469</v>
      </c>
      <c r="DP240" s="367"/>
      <c r="DQ240" s="367"/>
      <c r="DR240" s="367"/>
      <c r="DS240" s="367"/>
      <c r="DT240" s="367"/>
      <c r="DU240" s="367"/>
      <c r="DV240" s="367"/>
      <c r="DW240" s="367"/>
      <c r="DX240" s="367"/>
      <c r="DY240" s="286"/>
      <c r="DZ240" s="367"/>
      <c r="EA240" s="367"/>
      <c r="EB240" s="367"/>
      <c r="EC240" s="367"/>
      <c r="ED240" s="367"/>
      <c r="EE240" s="367"/>
      <c r="EF240" s="367"/>
      <c r="EG240" s="367"/>
      <c r="EH240" s="367"/>
      <c r="EI240" s="367"/>
      <c r="EJ240" s="367"/>
      <c r="EK240" s="367"/>
      <c r="EL240" s="306"/>
      <c r="EM240" s="306">
        <v>12002.924555708469</v>
      </c>
      <c r="EN240" s="291"/>
      <c r="EO240" s="291"/>
      <c r="EP240" s="291"/>
      <c r="EQ240" s="291"/>
      <c r="ER240" s="291"/>
      <c r="ES240" s="286"/>
      <c r="ET240" s="289"/>
      <c r="EU240" s="286"/>
      <c r="EV240" s="286"/>
      <c r="EW240" s="286"/>
      <c r="EX240" s="286"/>
      <c r="EY240" s="286"/>
      <c r="EZ240" s="292"/>
      <c r="FA240" s="278"/>
      <c r="FB240" s="278"/>
      <c r="FC240" s="292"/>
      <c r="FD240" s="292"/>
      <c r="FE240" s="292"/>
      <c r="FF240" s="367"/>
      <c r="FG240" s="286"/>
      <c r="FH240" s="292"/>
      <c r="FI240" s="286">
        <v>0</v>
      </c>
      <c r="FJ240" s="286"/>
      <c r="FK240" s="276"/>
      <c r="FL240" s="276">
        <v>12002.92</v>
      </c>
      <c r="FM240" s="286"/>
      <c r="FN240" s="286"/>
      <c r="FO240" s="286"/>
      <c r="FP240" s="286"/>
      <c r="FQ240" s="286">
        <v>12002.92</v>
      </c>
      <c r="FR240" s="791"/>
      <c r="FT240" s="791"/>
      <c r="FU240" s="294"/>
      <c r="FV240" s="367"/>
      <c r="FW240" s="367"/>
      <c r="FX240" s="278"/>
      <c r="FY240" s="830"/>
      <c r="GB240" s="2015">
        <f t="shared" si="19"/>
        <v>0</v>
      </c>
      <c r="GC240" s="2015">
        <v>0</v>
      </c>
      <c r="GE240" s="2015">
        <f t="shared" si="20"/>
        <v>0</v>
      </c>
    </row>
    <row r="241" spans="2:187">
      <c r="B241" s="787">
        <v>89</v>
      </c>
      <c r="C241" s="788" t="s">
        <v>603</v>
      </c>
      <c r="D241" s="309" t="s">
        <v>3</v>
      </c>
      <c r="E241" s="462" t="s">
        <v>101</v>
      </c>
      <c r="F241" s="465" t="s">
        <v>952</v>
      </c>
      <c r="G241" s="823"/>
      <c r="H241" s="491"/>
      <c r="I241" s="821"/>
      <c r="J241" s="312"/>
      <c r="K241" s="369"/>
      <c r="L241" s="369"/>
      <c r="M241" s="283"/>
      <c r="N241" s="370"/>
      <c r="O241" s="275"/>
      <c r="P241" s="371"/>
      <c r="Q241" s="300"/>
      <c r="R241" s="275"/>
      <c r="S241" s="491"/>
      <c r="T241" s="275"/>
      <c r="U241" s="491"/>
      <c r="V241" s="302"/>
      <c r="W241" s="367"/>
      <c r="X241" s="269"/>
      <c r="Y241" s="778"/>
      <c r="Z241" s="283"/>
      <c r="AA241" s="367"/>
      <c r="AB241" s="824"/>
      <c r="AC241" s="367"/>
      <c r="AD241" s="367"/>
      <c r="AE241" s="825"/>
      <c r="AF241" s="275"/>
      <c r="AG241" s="367"/>
      <c r="AH241" s="367"/>
      <c r="AI241" s="825"/>
      <c r="AJ241" s="826"/>
      <c r="AK241" s="367"/>
      <c r="AL241" s="367"/>
      <c r="AM241" s="367"/>
      <c r="AN241" s="367"/>
      <c r="AO241" s="368"/>
      <c r="AP241" s="278"/>
      <c r="AQ241" s="368"/>
      <c r="AR241" s="472"/>
      <c r="AS241" s="283"/>
      <c r="AT241" s="284"/>
      <c r="AU241" s="284"/>
      <c r="AV241" s="283"/>
      <c r="AW241" s="283"/>
      <c r="AX241" s="283"/>
      <c r="AY241" s="283"/>
      <c r="AZ241" s="283"/>
      <c r="BA241" s="285"/>
      <c r="BB241" s="284"/>
      <c r="BC241" s="284"/>
      <c r="BD241" s="284"/>
      <c r="BE241" s="284"/>
      <c r="BF241" s="285"/>
      <c r="BG241" s="284"/>
      <c r="BH241" s="284"/>
      <c r="BI241" s="276"/>
      <c r="BJ241" s="284"/>
      <c r="BK241" s="286"/>
      <c r="BL241" s="286"/>
      <c r="BM241" s="276"/>
      <c r="BN241" s="286"/>
      <c r="BO241" s="276"/>
      <c r="BP241" s="789"/>
      <c r="BQ241" s="286"/>
      <c r="BR241" s="286"/>
      <c r="BS241" s="286"/>
      <c r="BT241" s="278"/>
      <c r="BU241" s="286"/>
      <c r="BV241" s="286"/>
      <c r="BW241" s="286"/>
      <c r="BX241" s="367"/>
      <c r="BY241" s="286"/>
      <c r="BZ241" s="286"/>
      <c r="CA241" s="367"/>
      <c r="CB241" s="286"/>
      <c r="CC241" s="286"/>
      <c r="CD241" s="286"/>
      <c r="CE241" s="286"/>
      <c r="CF241" s="286"/>
      <c r="CG241" s="286"/>
      <c r="CH241" s="286"/>
      <c r="CI241" s="367"/>
      <c r="CJ241" s="367"/>
      <c r="CK241" s="367"/>
      <c r="CL241" s="367"/>
      <c r="CM241" s="286"/>
      <c r="CN241" s="367"/>
      <c r="CO241" s="286"/>
      <c r="CP241" s="286"/>
      <c r="CQ241" s="286"/>
      <c r="CR241" s="286"/>
      <c r="CS241" s="286"/>
      <c r="CT241" s="286"/>
      <c r="CU241" s="286"/>
      <c r="CV241" s="286"/>
      <c r="CW241" s="367"/>
      <c r="CX241" s="367"/>
      <c r="CY241" s="367"/>
      <c r="CZ241" s="367"/>
      <c r="DA241" s="367"/>
      <c r="DB241" s="367"/>
      <c r="DC241" s="367"/>
      <c r="DD241" s="286"/>
      <c r="DE241" s="286"/>
      <c r="DF241" s="286"/>
      <c r="DG241" s="286"/>
      <c r="DH241" s="286"/>
      <c r="DI241" s="367"/>
      <c r="DJ241" s="286"/>
      <c r="DK241" s="286"/>
      <c r="DL241" s="286"/>
      <c r="DM241" s="367"/>
      <c r="DN241" s="367"/>
      <c r="DO241" s="799">
        <v>3326.2274090578799</v>
      </c>
      <c r="DP241" s="367"/>
      <c r="DQ241" s="367"/>
      <c r="DR241" s="367"/>
      <c r="DS241" s="367"/>
      <c r="DT241" s="367"/>
      <c r="DU241" s="367"/>
      <c r="DV241" s="367"/>
      <c r="DW241" s="367"/>
      <c r="DX241" s="367"/>
      <c r="DY241" s="286"/>
      <c r="DZ241" s="367"/>
      <c r="EA241" s="367"/>
      <c r="EB241" s="367"/>
      <c r="EC241" s="367"/>
      <c r="ED241" s="367"/>
      <c r="EE241" s="367"/>
      <c r="EF241" s="367"/>
      <c r="EG241" s="367"/>
      <c r="EH241" s="367"/>
      <c r="EI241" s="367"/>
      <c r="EJ241" s="367"/>
      <c r="EK241" s="367"/>
      <c r="EL241" s="306"/>
      <c r="EM241" s="306">
        <v>3326.2274090578799</v>
      </c>
      <c r="EN241" s="291"/>
      <c r="EO241" s="291"/>
      <c r="EP241" s="291"/>
      <c r="EQ241" s="291"/>
      <c r="ER241" s="291"/>
      <c r="ES241" s="286"/>
      <c r="ET241" s="289"/>
      <c r="EU241" s="286"/>
      <c r="EV241" s="286"/>
      <c r="EW241" s="286"/>
      <c r="EX241" s="286"/>
      <c r="EY241" s="286"/>
      <c r="EZ241" s="292"/>
      <c r="FA241" s="278"/>
      <c r="FB241" s="278"/>
      <c r="FC241" s="292"/>
      <c r="FD241" s="292"/>
      <c r="FE241" s="292"/>
      <c r="FF241" s="367"/>
      <c r="FG241" s="286"/>
      <c r="FH241" s="292"/>
      <c r="FI241" s="286">
        <v>0</v>
      </c>
      <c r="FJ241" s="286"/>
      <c r="FK241" s="276"/>
      <c r="FL241" s="276">
        <v>3326.23</v>
      </c>
      <c r="FM241" s="286"/>
      <c r="FN241" s="286"/>
      <c r="FO241" s="286"/>
      <c r="FP241" s="286"/>
      <c r="FQ241" s="286">
        <v>3326.23</v>
      </c>
      <c r="FR241" s="791"/>
      <c r="FT241" s="791"/>
      <c r="FU241" s="294"/>
      <c r="FV241" s="367"/>
      <c r="FW241" s="367"/>
      <c r="FX241" s="278"/>
      <c r="FY241" s="830"/>
      <c r="GB241" s="2015">
        <f t="shared" si="19"/>
        <v>0</v>
      </c>
      <c r="GC241" s="2015">
        <v>0</v>
      </c>
      <c r="GE241" s="2015">
        <f t="shared" si="20"/>
        <v>0</v>
      </c>
    </row>
    <row r="242" spans="2:187">
      <c r="B242" s="787">
        <v>90</v>
      </c>
      <c r="C242" s="788" t="s">
        <v>603</v>
      </c>
      <c r="D242" s="309" t="s">
        <v>3</v>
      </c>
      <c r="E242" s="462" t="s">
        <v>967</v>
      </c>
      <c r="F242" s="465" t="s">
        <v>953</v>
      </c>
      <c r="G242" s="823"/>
      <c r="H242" s="491"/>
      <c r="I242" s="821"/>
      <c r="J242" s="312"/>
      <c r="K242" s="369"/>
      <c r="L242" s="369"/>
      <c r="M242" s="283"/>
      <c r="N242" s="370"/>
      <c r="O242" s="275"/>
      <c r="P242" s="371"/>
      <c r="Q242" s="300"/>
      <c r="R242" s="275"/>
      <c r="S242" s="491"/>
      <c r="T242" s="275"/>
      <c r="U242" s="491"/>
      <c r="V242" s="302"/>
      <c r="W242" s="367"/>
      <c r="X242" s="269"/>
      <c r="Y242" s="778"/>
      <c r="Z242" s="283"/>
      <c r="AA242" s="367"/>
      <c r="AB242" s="824"/>
      <c r="AC242" s="367"/>
      <c r="AD242" s="367"/>
      <c r="AE242" s="825"/>
      <c r="AF242" s="275"/>
      <c r="AG242" s="367"/>
      <c r="AH242" s="367"/>
      <c r="AI242" s="825"/>
      <c r="AJ242" s="826"/>
      <c r="AK242" s="367"/>
      <c r="AL242" s="367"/>
      <c r="AM242" s="367"/>
      <c r="AN242" s="367"/>
      <c r="AO242" s="368"/>
      <c r="AP242" s="278"/>
      <c r="AQ242" s="368"/>
      <c r="AR242" s="472"/>
      <c r="AS242" s="283"/>
      <c r="AT242" s="284"/>
      <c r="AU242" s="284"/>
      <c r="AV242" s="283"/>
      <c r="AW242" s="283"/>
      <c r="AX242" s="283"/>
      <c r="AY242" s="283"/>
      <c r="AZ242" s="283"/>
      <c r="BA242" s="285"/>
      <c r="BB242" s="284"/>
      <c r="BC242" s="284"/>
      <c r="BD242" s="284"/>
      <c r="BE242" s="284"/>
      <c r="BF242" s="285"/>
      <c r="BG242" s="284"/>
      <c r="BH242" s="284"/>
      <c r="BI242" s="276"/>
      <c r="BJ242" s="284"/>
      <c r="BK242" s="286"/>
      <c r="BL242" s="286"/>
      <c r="BM242" s="276"/>
      <c r="BN242" s="286"/>
      <c r="BO242" s="276"/>
      <c r="BP242" s="789"/>
      <c r="BQ242" s="286"/>
      <c r="BR242" s="286"/>
      <c r="BS242" s="286"/>
      <c r="BT242" s="278"/>
      <c r="BU242" s="286"/>
      <c r="BV242" s="286"/>
      <c r="BW242" s="286"/>
      <c r="BX242" s="367"/>
      <c r="BY242" s="286"/>
      <c r="BZ242" s="286"/>
      <c r="CA242" s="367"/>
      <c r="CB242" s="286"/>
      <c r="CC242" s="286"/>
      <c r="CD242" s="286"/>
      <c r="CE242" s="286"/>
      <c r="CF242" s="286"/>
      <c r="CG242" s="286"/>
      <c r="CH242" s="286"/>
      <c r="CI242" s="367"/>
      <c r="CJ242" s="367"/>
      <c r="CK242" s="367"/>
      <c r="CL242" s="367"/>
      <c r="CM242" s="286"/>
      <c r="CN242" s="367"/>
      <c r="CO242" s="286"/>
      <c r="CP242" s="286"/>
      <c r="CQ242" s="286"/>
      <c r="CR242" s="286"/>
      <c r="CS242" s="286"/>
      <c r="CT242" s="286"/>
      <c r="CU242" s="286"/>
      <c r="CV242" s="286"/>
      <c r="CW242" s="367"/>
      <c r="CX242" s="367"/>
      <c r="CY242" s="367"/>
      <c r="CZ242" s="367"/>
      <c r="DA242" s="367"/>
      <c r="DB242" s="367"/>
      <c r="DC242" s="367"/>
      <c r="DD242" s="286"/>
      <c r="DE242" s="286"/>
      <c r="DF242" s="286"/>
      <c r="DG242" s="286"/>
      <c r="DH242" s="286"/>
      <c r="DI242" s="367"/>
      <c r="DJ242" s="286"/>
      <c r="DK242" s="286"/>
      <c r="DL242" s="286"/>
      <c r="DM242" s="367"/>
      <c r="DN242" s="367"/>
      <c r="DO242" s="799">
        <v>4952.8686907320543</v>
      </c>
      <c r="DP242" s="367"/>
      <c r="DQ242" s="367"/>
      <c r="DR242" s="367"/>
      <c r="DS242" s="367"/>
      <c r="DT242" s="367"/>
      <c r="DU242" s="367"/>
      <c r="DV242" s="367"/>
      <c r="DW242" s="367"/>
      <c r="DX242" s="367"/>
      <c r="DY242" s="286"/>
      <c r="DZ242" s="367"/>
      <c r="EA242" s="367"/>
      <c r="EB242" s="367"/>
      <c r="EC242" s="367"/>
      <c r="ED242" s="367"/>
      <c r="EE242" s="367"/>
      <c r="EF242" s="367"/>
      <c r="EG242" s="367"/>
      <c r="EH242" s="367"/>
      <c r="EI242" s="367"/>
      <c r="EJ242" s="367"/>
      <c r="EK242" s="367"/>
      <c r="EL242" s="306"/>
      <c r="EM242" s="306">
        <v>4952.8686907320543</v>
      </c>
      <c r="EN242" s="291"/>
      <c r="EO242" s="291"/>
      <c r="EP242" s="291"/>
      <c r="EQ242" s="291"/>
      <c r="ER242" s="291"/>
      <c r="ES242" s="286"/>
      <c r="ET242" s="289"/>
      <c r="EU242" s="286"/>
      <c r="EV242" s="286"/>
      <c r="EW242" s="286"/>
      <c r="EX242" s="286"/>
      <c r="EY242" s="286"/>
      <c r="EZ242" s="292"/>
      <c r="FA242" s="278"/>
      <c r="FB242" s="278"/>
      <c r="FC242" s="292"/>
      <c r="FD242" s="292"/>
      <c r="FE242" s="292"/>
      <c r="FF242" s="367"/>
      <c r="FG242" s="286"/>
      <c r="FH242" s="292"/>
      <c r="FI242" s="286">
        <v>0</v>
      </c>
      <c r="FJ242" s="286"/>
      <c r="FK242" s="276"/>
      <c r="FL242" s="276">
        <v>4952.87</v>
      </c>
      <c r="FM242" s="286"/>
      <c r="FN242" s="286"/>
      <c r="FO242" s="286"/>
      <c r="FP242" s="286"/>
      <c r="FQ242" s="286">
        <v>4952.87</v>
      </c>
      <c r="FR242" s="791"/>
      <c r="FT242" s="791"/>
      <c r="FU242" s="294"/>
      <c r="FV242" s="367"/>
      <c r="FW242" s="367"/>
      <c r="FX242" s="278"/>
      <c r="FY242" s="830"/>
      <c r="GB242" s="2015">
        <f t="shared" si="19"/>
        <v>0</v>
      </c>
      <c r="GC242" s="2015">
        <v>0</v>
      </c>
      <c r="GE242" s="2015">
        <f t="shared" si="20"/>
        <v>0</v>
      </c>
    </row>
    <row r="243" spans="2:187">
      <c r="B243" s="787">
        <v>91</v>
      </c>
      <c r="C243" s="788" t="s">
        <v>603</v>
      </c>
      <c r="D243" s="309" t="s">
        <v>3</v>
      </c>
      <c r="E243" s="462" t="s">
        <v>108</v>
      </c>
      <c r="F243" s="465" t="s">
        <v>954</v>
      </c>
      <c r="G243" s="823"/>
      <c r="H243" s="491"/>
      <c r="I243" s="821"/>
      <c r="J243" s="312"/>
      <c r="K243" s="369"/>
      <c r="L243" s="369"/>
      <c r="M243" s="283"/>
      <c r="N243" s="370"/>
      <c r="O243" s="275"/>
      <c r="P243" s="371"/>
      <c r="Q243" s="300"/>
      <c r="R243" s="275"/>
      <c r="S243" s="491"/>
      <c r="T243" s="275"/>
      <c r="U243" s="491"/>
      <c r="V243" s="302"/>
      <c r="W243" s="367"/>
      <c r="X243" s="269"/>
      <c r="Y243" s="778"/>
      <c r="Z243" s="283"/>
      <c r="AA243" s="367"/>
      <c r="AB243" s="824"/>
      <c r="AC243" s="367"/>
      <c r="AD243" s="367"/>
      <c r="AE243" s="825"/>
      <c r="AF243" s="275"/>
      <c r="AG243" s="367"/>
      <c r="AH243" s="367"/>
      <c r="AI243" s="825"/>
      <c r="AJ243" s="826"/>
      <c r="AK243" s="367"/>
      <c r="AL243" s="367"/>
      <c r="AM243" s="367"/>
      <c r="AN243" s="367"/>
      <c r="AO243" s="368"/>
      <c r="AP243" s="278"/>
      <c r="AQ243" s="368"/>
      <c r="AR243" s="472"/>
      <c r="AS243" s="283"/>
      <c r="AT243" s="284"/>
      <c r="AU243" s="284"/>
      <c r="AV243" s="283"/>
      <c r="AW243" s="283"/>
      <c r="AX243" s="283"/>
      <c r="AY243" s="283"/>
      <c r="AZ243" s="283"/>
      <c r="BA243" s="285"/>
      <c r="BB243" s="284"/>
      <c r="BC243" s="284"/>
      <c r="BD243" s="284"/>
      <c r="BE243" s="284"/>
      <c r="BF243" s="285"/>
      <c r="BG243" s="284"/>
      <c r="BH243" s="284"/>
      <c r="BI243" s="276"/>
      <c r="BJ243" s="284"/>
      <c r="BK243" s="286"/>
      <c r="BL243" s="286"/>
      <c r="BM243" s="276"/>
      <c r="BN243" s="286"/>
      <c r="BO243" s="276"/>
      <c r="BP243" s="789"/>
      <c r="BQ243" s="286"/>
      <c r="BR243" s="286"/>
      <c r="BS243" s="286"/>
      <c r="BT243" s="278"/>
      <c r="BU243" s="286"/>
      <c r="BV243" s="286"/>
      <c r="BW243" s="286"/>
      <c r="BX243" s="367"/>
      <c r="BY243" s="286"/>
      <c r="BZ243" s="286"/>
      <c r="CA243" s="367"/>
      <c r="CB243" s="286"/>
      <c r="CC243" s="286"/>
      <c r="CD243" s="286"/>
      <c r="CE243" s="286"/>
      <c r="CF243" s="286"/>
      <c r="CG243" s="286"/>
      <c r="CH243" s="286"/>
      <c r="CI243" s="367"/>
      <c r="CJ243" s="367"/>
      <c r="CK243" s="367"/>
      <c r="CL243" s="367"/>
      <c r="CM243" s="286"/>
      <c r="CN243" s="367"/>
      <c r="CO243" s="286"/>
      <c r="CP243" s="286"/>
      <c r="CQ243" s="286"/>
      <c r="CR243" s="286"/>
      <c r="CS243" s="286"/>
      <c r="CT243" s="286"/>
      <c r="CU243" s="286"/>
      <c r="CV243" s="286"/>
      <c r="CW243" s="367"/>
      <c r="CX243" s="367"/>
      <c r="CY243" s="367"/>
      <c r="CZ243" s="367"/>
      <c r="DA243" s="367"/>
      <c r="DB243" s="367"/>
      <c r="DC243" s="367"/>
      <c r="DD243" s="286"/>
      <c r="DE243" s="286"/>
      <c r="DF243" s="286"/>
      <c r="DG243" s="286"/>
      <c r="DH243" s="286"/>
      <c r="DI243" s="367"/>
      <c r="DJ243" s="286"/>
      <c r="DK243" s="286"/>
      <c r="DL243" s="286"/>
      <c r="DM243" s="367"/>
      <c r="DN243" s="367"/>
      <c r="DO243" s="799">
        <v>8943.1751151182834</v>
      </c>
      <c r="DP243" s="367"/>
      <c r="DQ243" s="367"/>
      <c r="DR243" s="367"/>
      <c r="DS243" s="367"/>
      <c r="DT243" s="367"/>
      <c r="DU243" s="367"/>
      <c r="DV243" s="367"/>
      <c r="DW243" s="367"/>
      <c r="DX243" s="367"/>
      <c r="DY243" s="286"/>
      <c r="DZ243" s="367"/>
      <c r="EA243" s="367"/>
      <c r="EB243" s="367"/>
      <c r="EC243" s="367"/>
      <c r="ED243" s="367"/>
      <c r="EE243" s="367"/>
      <c r="EF243" s="367"/>
      <c r="EG243" s="367"/>
      <c r="EH243" s="367"/>
      <c r="EI243" s="367"/>
      <c r="EJ243" s="367"/>
      <c r="EK243" s="367"/>
      <c r="EL243" s="306"/>
      <c r="EM243" s="306">
        <v>8943.1751151182834</v>
      </c>
      <c r="EN243" s="291"/>
      <c r="EO243" s="291"/>
      <c r="EP243" s="291"/>
      <c r="EQ243" s="291"/>
      <c r="ER243" s="291"/>
      <c r="ES243" s="286"/>
      <c r="ET243" s="289"/>
      <c r="EU243" s="286"/>
      <c r="EV243" s="286"/>
      <c r="EW243" s="286"/>
      <c r="EX243" s="286"/>
      <c r="EY243" s="286"/>
      <c r="EZ243" s="292"/>
      <c r="FA243" s="278"/>
      <c r="FB243" s="278"/>
      <c r="FC243" s="292"/>
      <c r="FD243" s="292"/>
      <c r="FE243" s="292"/>
      <c r="FF243" s="367"/>
      <c r="FG243" s="286"/>
      <c r="FH243" s="292"/>
      <c r="FI243" s="286">
        <v>0</v>
      </c>
      <c r="FJ243" s="286"/>
      <c r="FK243" s="276"/>
      <c r="FL243" s="276">
        <v>8943.18</v>
      </c>
      <c r="FM243" s="286"/>
      <c r="FN243" s="286"/>
      <c r="FO243" s="286"/>
      <c r="FP243" s="286"/>
      <c r="FQ243" s="286">
        <v>8943.18</v>
      </c>
      <c r="FR243" s="791"/>
      <c r="FT243" s="791"/>
      <c r="FU243" s="294"/>
      <c r="FV243" s="367"/>
      <c r="FW243" s="367"/>
      <c r="FX243" s="278"/>
      <c r="FY243" s="830"/>
      <c r="GB243" s="2015">
        <f t="shared" si="19"/>
        <v>0</v>
      </c>
      <c r="GC243" s="2015">
        <v>0</v>
      </c>
      <c r="GE243" s="2015">
        <f t="shared" si="20"/>
        <v>0</v>
      </c>
    </row>
    <row r="244" spans="2:187">
      <c r="B244" s="787">
        <v>92</v>
      </c>
      <c r="C244" s="788" t="s">
        <v>603</v>
      </c>
      <c r="D244" s="309" t="s">
        <v>3</v>
      </c>
      <c r="E244" s="462" t="s">
        <v>182</v>
      </c>
      <c r="F244" s="465" t="s">
        <v>955</v>
      </c>
      <c r="G244" s="823"/>
      <c r="H244" s="491"/>
      <c r="I244" s="821"/>
      <c r="J244" s="312"/>
      <c r="K244" s="369"/>
      <c r="L244" s="369"/>
      <c r="M244" s="283"/>
      <c r="N244" s="370"/>
      <c r="O244" s="275"/>
      <c r="P244" s="371"/>
      <c r="Q244" s="300"/>
      <c r="R244" s="275"/>
      <c r="S244" s="491"/>
      <c r="T244" s="275"/>
      <c r="U244" s="491"/>
      <c r="V244" s="302"/>
      <c r="W244" s="367"/>
      <c r="X244" s="269"/>
      <c r="Y244" s="778"/>
      <c r="Z244" s="283"/>
      <c r="AA244" s="367"/>
      <c r="AB244" s="824"/>
      <c r="AC244" s="367"/>
      <c r="AD244" s="367"/>
      <c r="AE244" s="825"/>
      <c r="AF244" s="275"/>
      <c r="AG244" s="367"/>
      <c r="AH244" s="367"/>
      <c r="AI244" s="825"/>
      <c r="AJ244" s="826"/>
      <c r="AK244" s="367"/>
      <c r="AL244" s="367"/>
      <c r="AM244" s="367"/>
      <c r="AN244" s="367"/>
      <c r="AO244" s="368"/>
      <c r="AP244" s="278"/>
      <c r="AQ244" s="368"/>
      <c r="AR244" s="472"/>
      <c r="AS244" s="283"/>
      <c r="AT244" s="284"/>
      <c r="AU244" s="284"/>
      <c r="AV244" s="283"/>
      <c r="AW244" s="283"/>
      <c r="AX244" s="283"/>
      <c r="AY244" s="283"/>
      <c r="AZ244" s="283"/>
      <c r="BA244" s="285"/>
      <c r="BB244" s="284"/>
      <c r="BC244" s="284"/>
      <c r="BD244" s="284"/>
      <c r="BE244" s="284"/>
      <c r="BF244" s="285"/>
      <c r="BG244" s="284"/>
      <c r="BH244" s="284"/>
      <c r="BI244" s="276"/>
      <c r="BJ244" s="284"/>
      <c r="BK244" s="286"/>
      <c r="BL244" s="286"/>
      <c r="BM244" s="276"/>
      <c r="BN244" s="286"/>
      <c r="BO244" s="276"/>
      <c r="BP244" s="789"/>
      <c r="BQ244" s="286"/>
      <c r="BR244" s="286"/>
      <c r="BS244" s="286"/>
      <c r="BT244" s="278"/>
      <c r="BU244" s="286"/>
      <c r="BV244" s="286"/>
      <c r="BW244" s="286"/>
      <c r="BX244" s="367"/>
      <c r="BY244" s="286"/>
      <c r="BZ244" s="286"/>
      <c r="CA244" s="367"/>
      <c r="CB244" s="286"/>
      <c r="CC244" s="286"/>
      <c r="CD244" s="286"/>
      <c r="CE244" s="286"/>
      <c r="CF244" s="286"/>
      <c r="CG244" s="286"/>
      <c r="CH244" s="286"/>
      <c r="CI244" s="367"/>
      <c r="CJ244" s="367"/>
      <c r="CK244" s="367"/>
      <c r="CL244" s="367"/>
      <c r="CM244" s="286"/>
      <c r="CN244" s="367"/>
      <c r="CO244" s="286"/>
      <c r="CP244" s="286"/>
      <c r="CQ244" s="286"/>
      <c r="CR244" s="286"/>
      <c r="CS244" s="286"/>
      <c r="CT244" s="286"/>
      <c r="CU244" s="286"/>
      <c r="CV244" s="286"/>
      <c r="CW244" s="367"/>
      <c r="CX244" s="367"/>
      <c r="CY244" s="367"/>
      <c r="CZ244" s="367"/>
      <c r="DA244" s="367"/>
      <c r="DB244" s="367"/>
      <c r="DC244" s="367"/>
      <c r="DD244" s="286"/>
      <c r="DE244" s="286"/>
      <c r="DF244" s="286"/>
      <c r="DG244" s="286"/>
      <c r="DH244" s="286"/>
      <c r="DI244" s="367"/>
      <c r="DJ244" s="286"/>
      <c r="DK244" s="286"/>
      <c r="DL244" s="286"/>
      <c r="DM244" s="367"/>
      <c r="DN244" s="367"/>
      <c r="DO244" s="799">
        <v>9431.4410812850583</v>
      </c>
      <c r="DP244" s="367"/>
      <c r="DQ244" s="367"/>
      <c r="DR244" s="367"/>
      <c r="DS244" s="367"/>
      <c r="DT244" s="367"/>
      <c r="DU244" s="367"/>
      <c r="DV244" s="367"/>
      <c r="DW244" s="367"/>
      <c r="DX244" s="367"/>
      <c r="DY244" s="286"/>
      <c r="DZ244" s="367"/>
      <c r="EA244" s="367"/>
      <c r="EB244" s="367"/>
      <c r="EC244" s="367"/>
      <c r="ED244" s="367"/>
      <c r="EE244" s="367"/>
      <c r="EF244" s="367"/>
      <c r="EG244" s="367"/>
      <c r="EH244" s="367"/>
      <c r="EI244" s="367"/>
      <c r="EJ244" s="367"/>
      <c r="EK244" s="367"/>
      <c r="EL244" s="306"/>
      <c r="EM244" s="306">
        <v>9431.4410812850583</v>
      </c>
      <c r="EN244" s="291"/>
      <c r="EO244" s="291"/>
      <c r="EP244" s="291"/>
      <c r="EQ244" s="291"/>
      <c r="ER244" s="291"/>
      <c r="ES244" s="286"/>
      <c r="ET244" s="289"/>
      <c r="EU244" s="286"/>
      <c r="EV244" s="286"/>
      <c r="EW244" s="286"/>
      <c r="EX244" s="286"/>
      <c r="EY244" s="286"/>
      <c r="EZ244" s="292"/>
      <c r="FA244" s="278"/>
      <c r="FB244" s="278"/>
      <c r="FC244" s="292"/>
      <c r="FD244" s="292"/>
      <c r="FE244" s="292"/>
      <c r="FF244" s="367"/>
      <c r="FG244" s="286"/>
      <c r="FH244" s="292"/>
      <c r="FI244" s="286">
        <v>0</v>
      </c>
      <c r="FJ244" s="286"/>
      <c r="FK244" s="276"/>
      <c r="FL244" s="276">
        <v>9431.44</v>
      </c>
      <c r="FM244" s="286"/>
      <c r="FN244" s="286"/>
      <c r="FO244" s="286"/>
      <c r="FP244" s="286"/>
      <c r="FQ244" s="286">
        <v>9431.44</v>
      </c>
      <c r="FR244" s="791"/>
      <c r="FT244" s="791"/>
      <c r="FU244" s="294"/>
      <c r="FV244" s="367"/>
      <c r="FW244" s="367"/>
      <c r="FX244" s="278"/>
      <c r="FY244" s="830"/>
      <c r="GB244" s="2015">
        <f t="shared" si="19"/>
        <v>0</v>
      </c>
      <c r="GC244" s="2015">
        <v>0</v>
      </c>
      <c r="GE244" s="2015">
        <f t="shared" si="20"/>
        <v>0</v>
      </c>
    </row>
    <row r="245" spans="2:187">
      <c r="B245" s="787">
        <v>93</v>
      </c>
      <c r="C245" s="788" t="s">
        <v>603</v>
      </c>
      <c r="D245" s="309" t="s">
        <v>3</v>
      </c>
      <c r="E245" s="462" t="s">
        <v>107</v>
      </c>
      <c r="F245" s="465" t="s">
        <v>956</v>
      </c>
      <c r="G245" s="823"/>
      <c r="H245" s="491"/>
      <c r="I245" s="821"/>
      <c r="J245" s="312"/>
      <c r="K245" s="369"/>
      <c r="L245" s="369"/>
      <c r="M245" s="283"/>
      <c r="N245" s="370"/>
      <c r="O245" s="275"/>
      <c r="P245" s="371"/>
      <c r="Q245" s="300"/>
      <c r="R245" s="275"/>
      <c r="S245" s="491"/>
      <c r="T245" s="275"/>
      <c r="U245" s="491"/>
      <c r="V245" s="302"/>
      <c r="W245" s="367"/>
      <c r="X245" s="269"/>
      <c r="Y245" s="778"/>
      <c r="Z245" s="283"/>
      <c r="AA245" s="367"/>
      <c r="AB245" s="824"/>
      <c r="AC245" s="367"/>
      <c r="AD245" s="367"/>
      <c r="AE245" s="825"/>
      <c r="AF245" s="275"/>
      <c r="AG245" s="367"/>
      <c r="AH245" s="367"/>
      <c r="AI245" s="825"/>
      <c r="AJ245" s="826"/>
      <c r="AK245" s="367"/>
      <c r="AL245" s="367"/>
      <c r="AM245" s="367"/>
      <c r="AN245" s="367"/>
      <c r="AO245" s="368"/>
      <c r="AP245" s="278"/>
      <c r="AQ245" s="368"/>
      <c r="AR245" s="472"/>
      <c r="AS245" s="283"/>
      <c r="AT245" s="284"/>
      <c r="AU245" s="284"/>
      <c r="AV245" s="283"/>
      <c r="AW245" s="283"/>
      <c r="AX245" s="283"/>
      <c r="AY245" s="283"/>
      <c r="AZ245" s="283"/>
      <c r="BA245" s="285"/>
      <c r="BB245" s="284"/>
      <c r="BC245" s="284"/>
      <c r="BD245" s="284"/>
      <c r="BE245" s="284"/>
      <c r="BF245" s="285"/>
      <c r="BG245" s="284"/>
      <c r="BH245" s="284"/>
      <c r="BI245" s="276"/>
      <c r="BJ245" s="284"/>
      <c r="BK245" s="286"/>
      <c r="BL245" s="286"/>
      <c r="BM245" s="276"/>
      <c r="BN245" s="286"/>
      <c r="BO245" s="276"/>
      <c r="BP245" s="789"/>
      <c r="BQ245" s="286"/>
      <c r="BR245" s="286"/>
      <c r="BS245" s="286"/>
      <c r="BT245" s="278"/>
      <c r="BU245" s="286"/>
      <c r="BV245" s="286"/>
      <c r="BW245" s="286"/>
      <c r="BX245" s="367"/>
      <c r="BY245" s="286"/>
      <c r="BZ245" s="286"/>
      <c r="CA245" s="367"/>
      <c r="CB245" s="286"/>
      <c r="CC245" s="286"/>
      <c r="CD245" s="286"/>
      <c r="CE245" s="286"/>
      <c r="CF245" s="286"/>
      <c r="CG245" s="286"/>
      <c r="CH245" s="286"/>
      <c r="CI245" s="367"/>
      <c r="CJ245" s="367"/>
      <c r="CK245" s="367"/>
      <c r="CL245" s="367"/>
      <c r="CM245" s="286"/>
      <c r="CN245" s="367"/>
      <c r="CO245" s="286"/>
      <c r="CP245" s="286"/>
      <c r="CQ245" s="286"/>
      <c r="CR245" s="286"/>
      <c r="CS245" s="286"/>
      <c r="CT245" s="286"/>
      <c r="CU245" s="286"/>
      <c r="CV245" s="286"/>
      <c r="CW245" s="367"/>
      <c r="CX245" s="367"/>
      <c r="CY245" s="367"/>
      <c r="CZ245" s="367"/>
      <c r="DA245" s="367"/>
      <c r="DB245" s="367"/>
      <c r="DC245" s="367"/>
      <c r="DD245" s="286"/>
      <c r="DE245" s="286"/>
      <c r="DF245" s="286"/>
      <c r="DG245" s="286"/>
      <c r="DH245" s="286"/>
      <c r="DI245" s="367"/>
      <c r="DJ245" s="286"/>
      <c r="DK245" s="286"/>
      <c r="DL245" s="286"/>
      <c r="DM245" s="367"/>
      <c r="DN245" s="367"/>
      <c r="DO245" s="799">
        <v>378.67093545171662</v>
      </c>
      <c r="DP245" s="367"/>
      <c r="DQ245" s="367"/>
      <c r="DR245" s="367"/>
      <c r="DS245" s="367"/>
      <c r="DT245" s="367"/>
      <c r="DU245" s="367"/>
      <c r="DV245" s="367"/>
      <c r="DW245" s="367"/>
      <c r="DX245" s="367"/>
      <c r="DY245" s="286"/>
      <c r="DZ245" s="367"/>
      <c r="EA245" s="367"/>
      <c r="EB245" s="367"/>
      <c r="EC245" s="367"/>
      <c r="ED245" s="367"/>
      <c r="EE245" s="367"/>
      <c r="EF245" s="367"/>
      <c r="EG245" s="367"/>
      <c r="EH245" s="367"/>
      <c r="EI245" s="367"/>
      <c r="EJ245" s="367"/>
      <c r="EK245" s="367"/>
      <c r="EL245" s="306"/>
      <c r="EM245" s="306">
        <v>378.67093545171662</v>
      </c>
      <c r="EN245" s="291"/>
      <c r="EO245" s="291"/>
      <c r="EP245" s="291"/>
      <c r="EQ245" s="291"/>
      <c r="ER245" s="291"/>
      <c r="ES245" s="286"/>
      <c r="ET245" s="289"/>
      <c r="EU245" s="286"/>
      <c r="EV245" s="286"/>
      <c r="EW245" s="286"/>
      <c r="EX245" s="286"/>
      <c r="EY245" s="286"/>
      <c r="EZ245" s="292"/>
      <c r="FA245" s="278"/>
      <c r="FB245" s="278"/>
      <c r="FC245" s="292"/>
      <c r="FD245" s="292"/>
      <c r="FE245" s="292"/>
      <c r="FF245" s="367"/>
      <c r="FG245" s="286"/>
      <c r="FH245" s="292"/>
      <c r="FI245" s="286">
        <v>0</v>
      </c>
      <c r="FJ245" s="286"/>
      <c r="FK245" s="276"/>
      <c r="FL245" s="276">
        <v>378.67</v>
      </c>
      <c r="FM245" s="286"/>
      <c r="FN245" s="286"/>
      <c r="FO245" s="286"/>
      <c r="FP245" s="286"/>
      <c r="FQ245" s="286">
        <v>378.67</v>
      </c>
      <c r="FR245" s="791"/>
      <c r="FT245" s="791"/>
      <c r="FU245" s="294"/>
      <c r="FV245" s="367"/>
      <c r="FW245" s="367"/>
      <c r="FX245" s="278"/>
      <c r="FY245" s="830"/>
      <c r="GB245" s="2015">
        <f t="shared" si="19"/>
        <v>0</v>
      </c>
      <c r="GC245" s="2015">
        <v>0</v>
      </c>
      <c r="GE245" s="2015">
        <f t="shared" si="20"/>
        <v>0</v>
      </c>
    </row>
    <row r="246" spans="2:187">
      <c r="B246" s="787">
        <v>94</v>
      </c>
      <c r="C246" s="788" t="s">
        <v>603</v>
      </c>
      <c r="D246" s="309" t="s">
        <v>3</v>
      </c>
      <c r="E246" s="462" t="s">
        <v>98</v>
      </c>
      <c r="F246" s="465" t="s">
        <v>957</v>
      </c>
      <c r="G246" s="823"/>
      <c r="H246" s="491"/>
      <c r="I246" s="821"/>
      <c r="J246" s="312"/>
      <c r="K246" s="369"/>
      <c r="L246" s="369"/>
      <c r="M246" s="283"/>
      <c r="N246" s="370"/>
      <c r="O246" s="275"/>
      <c r="P246" s="371"/>
      <c r="Q246" s="300"/>
      <c r="R246" s="275"/>
      <c r="S246" s="491"/>
      <c r="T246" s="275"/>
      <c r="U246" s="491"/>
      <c r="V246" s="302"/>
      <c r="W246" s="367"/>
      <c r="X246" s="269"/>
      <c r="Y246" s="778"/>
      <c r="Z246" s="283"/>
      <c r="AA246" s="367"/>
      <c r="AB246" s="824"/>
      <c r="AC246" s="367"/>
      <c r="AD246" s="367"/>
      <c r="AE246" s="825"/>
      <c r="AF246" s="275"/>
      <c r="AG246" s="367"/>
      <c r="AH246" s="367"/>
      <c r="AI246" s="825"/>
      <c r="AJ246" s="826"/>
      <c r="AK246" s="367"/>
      <c r="AL246" s="367"/>
      <c r="AM246" s="367"/>
      <c r="AN246" s="367"/>
      <c r="AO246" s="368"/>
      <c r="AP246" s="278"/>
      <c r="AQ246" s="368"/>
      <c r="AR246" s="472"/>
      <c r="AS246" s="283"/>
      <c r="AT246" s="284"/>
      <c r="AU246" s="284"/>
      <c r="AV246" s="283"/>
      <c r="AW246" s="283"/>
      <c r="AX246" s="283"/>
      <c r="AY246" s="283"/>
      <c r="AZ246" s="283"/>
      <c r="BA246" s="285"/>
      <c r="BB246" s="284"/>
      <c r="BC246" s="284"/>
      <c r="BD246" s="284"/>
      <c r="BE246" s="284"/>
      <c r="BF246" s="285"/>
      <c r="BG246" s="284"/>
      <c r="BH246" s="284"/>
      <c r="BI246" s="276"/>
      <c r="BJ246" s="284"/>
      <c r="BK246" s="286"/>
      <c r="BL246" s="286"/>
      <c r="BM246" s="276"/>
      <c r="BN246" s="286"/>
      <c r="BO246" s="276"/>
      <c r="BP246" s="789"/>
      <c r="BQ246" s="286"/>
      <c r="BR246" s="286"/>
      <c r="BS246" s="286"/>
      <c r="BT246" s="278"/>
      <c r="BU246" s="286"/>
      <c r="BV246" s="286"/>
      <c r="BW246" s="286"/>
      <c r="BX246" s="367"/>
      <c r="BY246" s="286"/>
      <c r="BZ246" s="286"/>
      <c r="CA246" s="367"/>
      <c r="CB246" s="286"/>
      <c r="CC246" s="286"/>
      <c r="CD246" s="286"/>
      <c r="CE246" s="286"/>
      <c r="CF246" s="286"/>
      <c r="CG246" s="286"/>
      <c r="CH246" s="286"/>
      <c r="CI246" s="367"/>
      <c r="CJ246" s="367"/>
      <c r="CK246" s="367"/>
      <c r="CL246" s="367"/>
      <c r="CM246" s="286"/>
      <c r="CN246" s="367"/>
      <c r="CO246" s="286"/>
      <c r="CP246" s="286"/>
      <c r="CQ246" s="286"/>
      <c r="CR246" s="286"/>
      <c r="CS246" s="286"/>
      <c r="CT246" s="286"/>
      <c r="CU246" s="286"/>
      <c r="CV246" s="286"/>
      <c r="CW246" s="367"/>
      <c r="CX246" s="367"/>
      <c r="CY246" s="367"/>
      <c r="CZ246" s="367"/>
      <c r="DA246" s="367"/>
      <c r="DB246" s="367"/>
      <c r="DC246" s="367"/>
      <c r="DD246" s="286"/>
      <c r="DE246" s="286"/>
      <c r="DF246" s="286"/>
      <c r="DG246" s="286"/>
      <c r="DH246" s="286"/>
      <c r="DI246" s="367"/>
      <c r="DJ246" s="286"/>
      <c r="DK246" s="286"/>
      <c r="DL246" s="286"/>
      <c r="DM246" s="367"/>
      <c r="DN246" s="367"/>
      <c r="DO246" s="799">
        <v>10990.183787568358</v>
      </c>
      <c r="DP246" s="367"/>
      <c r="DQ246" s="367"/>
      <c r="DR246" s="367"/>
      <c r="DS246" s="367"/>
      <c r="DT246" s="367"/>
      <c r="DU246" s="367"/>
      <c r="DV246" s="367"/>
      <c r="DW246" s="367"/>
      <c r="DX246" s="367"/>
      <c r="DY246" s="286"/>
      <c r="DZ246" s="367"/>
      <c r="EA246" s="367"/>
      <c r="EB246" s="367"/>
      <c r="EC246" s="367"/>
      <c r="ED246" s="367"/>
      <c r="EE246" s="367"/>
      <c r="EF246" s="367"/>
      <c r="EG246" s="367"/>
      <c r="EH246" s="367"/>
      <c r="EI246" s="367"/>
      <c r="EJ246" s="367"/>
      <c r="EK246" s="367"/>
      <c r="EL246" s="306"/>
      <c r="EM246" s="306">
        <v>10990.183787568358</v>
      </c>
      <c r="EN246" s="291"/>
      <c r="EO246" s="291"/>
      <c r="EP246" s="291"/>
      <c r="EQ246" s="291"/>
      <c r="ER246" s="291"/>
      <c r="ES246" s="286"/>
      <c r="ET246" s="289"/>
      <c r="EU246" s="286"/>
      <c r="EV246" s="286"/>
      <c r="EW246" s="286"/>
      <c r="EX246" s="286"/>
      <c r="EY246" s="286"/>
      <c r="EZ246" s="292"/>
      <c r="FA246" s="278"/>
      <c r="FB246" s="278"/>
      <c r="FC246" s="292"/>
      <c r="FD246" s="292"/>
      <c r="FE246" s="292"/>
      <c r="FF246" s="367"/>
      <c r="FG246" s="286"/>
      <c r="FH246" s="292"/>
      <c r="FI246" s="286">
        <v>0</v>
      </c>
      <c r="FJ246" s="286"/>
      <c r="FK246" s="276"/>
      <c r="FL246" s="276">
        <v>10990.18</v>
      </c>
      <c r="FM246" s="286"/>
      <c r="FN246" s="286"/>
      <c r="FO246" s="286"/>
      <c r="FP246" s="286"/>
      <c r="FQ246" s="286">
        <v>10990.18</v>
      </c>
      <c r="FR246" s="791"/>
      <c r="FT246" s="831"/>
      <c r="FU246" s="294"/>
      <c r="FV246" s="367"/>
      <c r="FW246" s="367"/>
      <c r="FX246" s="278"/>
      <c r="FY246" s="830"/>
      <c r="GB246" s="2015">
        <f t="shared" si="19"/>
        <v>0</v>
      </c>
      <c r="GC246" s="2015">
        <v>0</v>
      </c>
      <c r="GE246" s="2015">
        <f t="shared" si="20"/>
        <v>0</v>
      </c>
    </row>
    <row r="247" spans="2:187" ht="15.75" thickBot="1">
      <c r="AK247" s="90">
        <v>200</v>
      </c>
      <c r="AL247" s="90">
        <v>380</v>
      </c>
      <c r="AM247" s="90">
        <v>0</v>
      </c>
      <c r="AN247" s="90">
        <v>0</v>
      </c>
      <c r="AO247" s="90">
        <v>0</v>
      </c>
      <c r="AP247" s="90">
        <v>0</v>
      </c>
      <c r="AQ247" s="90">
        <v>0</v>
      </c>
      <c r="AR247" s="90">
        <v>576539.498642019</v>
      </c>
      <c r="AS247" s="90">
        <v>1961</v>
      </c>
      <c r="AT247" s="90">
        <v>4</v>
      </c>
      <c r="AU247" s="90">
        <v>97</v>
      </c>
      <c r="AV247" s="90">
        <v>0</v>
      </c>
      <c r="AW247" s="90">
        <v>0</v>
      </c>
      <c r="AX247" s="90">
        <v>5</v>
      </c>
      <c r="AY247" s="90">
        <v>31</v>
      </c>
      <c r="AZ247" s="90">
        <v>0</v>
      </c>
      <c r="BA247" s="90">
        <v>1</v>
      </c>
      <c r="BB247" s="90">
        <v>0</v>
      </c>
      <c r="BC247" s="90">
        <v>0</v>
      </c>
      <c r="BD247" s="90">
        <v>0</v>
      </c>
      <c r="BE247" s="90">
        <v>0</v>
      </c>
      <c r="BF247" s="90">
        <v>0</v>
      </c>
      <c r="BG247" s="90">
        <v>0</v>
      </c>
      <c r="BH247" s="90">
        <v>0</v>
      </c>
      <c r="BI247" s="90">
        <v>0</v>
      </c>
      <c r="BJ247" s="90">
        <v>0</v>
      </c>
      <c r="BK247" s="90">
        <v>0</v>
      </c>
      <c r="BL247" s="90">
        <v>0</v>
      </c>
      <c r="BM247" s="90">
        <v>33.5</v>
      </c>
      <c r="BN247" s="90">
        <v>0</v>
      </c>
      <c r="BO247" s="90">
        <v>61.35</v>
      </c>
      <c r="BP247" s="90">
        <v>15688</v>
      </c>
      <c r="BQ247" s="90">
        <v>560123.498642019</v>
      </c>
      <c r="BR247" s="90">
        <v>4068</v>
      </c>
      <c r="BS247" s="90">
        <v>406.66666666666669</v>
      </c>
      <c r="BT247" s="90">
        <v>12753.66</v>
      </c>
      <c r="BU247" s="90">
        <v>0</v>
      </c>
      <c r="BV247" s="90">
        <v>0</v>
      </c>
      <c r="BW247" s="90">
        <v>833.33333333333326</v>
      </c>
      <c r="BX247" s="90">
        <v>380</v>
      </c>
      <c r="BY247" s="90">
        <v>189</v>
      </c>
      <c r="BZ247" s="90">
        <v>2692.3560277777779</v>
      </c>
      <c r="CA247" s="90">
        <v>0</v>
      </c>
      <c r="CB247" s="90">
        <v>0</v>
      </c>
      <c r="CC247" s="90">
        <v>0</v>
      </c>
      <c r="CD247" s="90">
        <v>0</v>
      </c>
      <c r="CE247" s="90">
        <v>0</v>
      </c>
      <c r="CF247" s="90">
        <v>0</v>
      </c>
      <c r="CG247" s="90">
        <v>0</v>
      </c>
      <c r="CH247" s="90">
        <v>0</v>
      </c>
      <c r="CI247" s="90">
        <v>0</v>
      </c>
      <c r="CJ247" s="90">
        <v>0</v>
      </c>
      <c r="CK247" s="90">
        <v>0</v>
      </c>
      <c r="CL247" s="90">
        <v>0</v>
      </c>
      <c r="CM247" s="90">
        <v>0</v>
      </c>
      <c r="CN247" s="90">
        <v>0</v>
      </c>
      <c r="CO247" s="827">
        <v>534.04583333333335</v>
      </c>
      <c r="CP247" s="827">
        <v>0</v>
      </c>
      <c r="CQ247" s="827">
        <v>12969.66</v>
      </c>
      <c r="CR247" s="827">
        <v>0</v>
      </c>
      <c r="CS247" s="827">
        <v>0</v>
      </c>
      <c r="CT247" s="827">
        <v>0</v>
      </c>
      <c r="CU247" s="827">
        <v>0</v>
      </c>
      <c r="CV247" s="827">
        <v>200</v>
      </c>
      <c r="CW247" s="827">
        <v>0</v>
      </c>
      <c r="CX247" s="827">
        <v>46002.366440336496</v>
      </c>
      <c r="CY247" s="827">
        <v>3370.7433821642185</v>
      </c>
      <c r="CZ247" s="827">
        <v>0</v>
      </c>
      <c r="DA247" s="827">
        <v>0</v>
      </c>
      <c r="DB247" s="827">
        <v>0</v>
      </c>
      <c r="DC247" s="827">
        <v>0</v>
      </c>
      <c r="DD247" s="827">
        <v>0</v>
      </c>
      <c r="DE247" s="827">
        <v>0</v>
      </c>
      <c r="DF247" s="827">
        <v>0</v>
      </c>
      <c r="DG247" s="827">
        <v>0</v>
      </c>
      <c r="DH247" s="827">
        <v>0</v>
      </c>
      <c r="DI247" s="827">
        <v>0</v>
      </c>
      <c r="DJ247" s="827">
        <v>0</v>
      </c>
      <c r="DK247" s="827">
        <v>0</v>
      </c>
      <c r="DL247" s="827">
        <v>0</v>
      </c>
      <c r="DM247" s="827">
        <v>0</v>
      </c>
      <c r="DN247" s="827">
        <v>0</v>
      </c>
      <c r="DO247" s="827">
        <v>1506804.0000000012</v>
      </c>
      <c r="DP247" s="827">
        <v>0</v>
      </c>
      <c r="DQ247" s="827">
        <v>0</v>
      </c>
      <c r="DR247" s="827">
        <v>2464.67</v>
      </c>
      <c r="DS247" s="827">
        <v>0</v>
      </c>
      <c r="DT247" s="827">
        <v>0</v>
      </c>
      <c r="DU247" s="827">
        <v>0</v>
      </c>
      <c r="DV247" s="90">
        <v>0</v>
      </c>
      <c r="DW247" s="90">
        <v>26834.713756862955</v>
      </c>
      <c r="DX247" s="90">
        <v>0</v>
      </c>
      <c r="DY247" s="90">
        <v>0</v>
      </c>
      <c r="DZ247" s="90">
        <v>0</v>
      </c>
      <c r="EA247" s="90">
        <v>0</v>
      </c>
      <c r="EB247" s="90">
        <v>6616.7013888888887</v>
      </c>
      <c r="EC247" s="90">
        <v>0</v>
      </c>
      <c r="ED247" s="90">
        <v>0</v>
      </c>
      <c r="EE247" s="90">
        <v>794.0916666666667</v>
      </c>
      <c r="EF247" s="90">
        <v>11344.17</v>
      </c>
      <c r="EG247" s="90">
        <v>0</v>
      </c>
      <c r="EH247" s="90">
        <v>6806.5</v>
      </c>
      <c r="EI247" s="90">
        <v>459.43875000000003</v>
      </c>
      <c r="EJ247" s="90">
        <v>0</v>
      </c>
      <c r="EK247" s="90">
        <v>0</v>
      </c>
      <c r="EL247" s="90">
        <v>606247.10216979682</v>
      </c>
      <c r="EM247" s="90">
        <v>2206647.6158880489</v>
      </c>
      <c r="EN247" s="90">
        <v>59797.050000000017</v>
      </c>
      <c r="EO247" s="90">
        <v>3585.1599999999989</v>
      </c>
      <c r="EP247" s="90">
        <v>4725.09</v>
      </c>
      <c r="EQ247" s="90">
        <v>0</v>
      </c>
      <c r="ER247" s="90">
        <v>0</v>
      </c>
      <c r="ES247" s="90">
        <v>1075.98</v>
      </c>
      <c r="ET247" s="90">
        <v>111627.84606666669</v>
      </c>
      <c r="EU247" s="90">
        <v>768.05</v>
      </c>
      <c r="EV247" s="90">
        <v>73.33</v>
      </c>
      <c r="EW247" s="90">
        <v>0</v>
      </c>
      <c r="EX247" s="90">
        <v>0</v>
      </c>
      <c r="EY247" s="90">
        <v>246897.02705628291</v>
      </c>
      <c r="EZ247" s="90">
        <v>4268.63</v>
      </c>
      <c r="FA247" s="90">
        <v>1508.0299999999995</v>
      </c>
      <c r="FB247" s="90">
        <v>4279.63</v>
      </c>
      <c r="FC247" s="90">
        <v>291745.89655120025</v>
      </c>
      <c r="FD247" s="90">
        <v>5</v>
      </c>
      <c r="FE247" s="90">
        <v>2192.9899999999998</v>
      </c>
      <c r="FF247" s="90">
        <v>0</v>
      </c>
      <c r="FG247" s="90">
        <v>1208.3333333333333</v>
      </c>
      <c r="FH247" s="90">
        <v>2855</v>
      </c>
      <c r="FI247" s="90">
        <v>27327.33</v>
      </c>
      <c r="FJ247" s="90">
        <v>0</v>
      </c>
      <c r="FK247" s="90">
        <v>629.89038000000005</v>
      </c>
      <c r="FL247" s="90">
        <v>1232579.6399999997</v>
      </c>
      <c r="FM247" s="90">
        <v>0</v>
      </c>
      <c r="FN247" s="90">
        <v>189</v>
      </c>
      <c r="FO247" s="90">
        <v>84</v>
      </c>
      <c r="FP247" s="90">
        <v>0</v>
      </c>
      <c r="FQ247" s="90">
        <f>SUM(FQ153:FQ246)</f>
        <v>1997422.9099999992</v>
      </c>
      <c r="FR247" s="828">
        <v>209224.65</v>
      </c>
      <c r="FT247" s="832">
        <v>18614.46177034804</v>
      </c>
      <c r="FU247" s="90">
        <v>141300.47</v>
      </c>
      <c r="FV247" s="90"/>
      <c r="FW247" s="90"/>
      <c r="FX247" s="90">
        <v>54319.939999999981</v>
      </c>
      <c r="FY247" s="90">
        <v>10078.497499999998</v>
      </c>
      <c r="GE247" s="2015"/>
    </row>
    <row r="248" spans="2:187" ht="15.75" thickBot="1">
      <c r="GE248" s="2015"/>
    </row>
    <row r="249" spans="2:187" ht="14.45" customHeight="1">
      <c r="B249" s="499" t="s">
        <v>302</v>
      </c>
      <c r="C249" s="499"/>
      <c r="D249" s="499"/>
      <c r="E249" s="499"/>
      <c r="F249" s="499"/>
      <c r="G249" s="155"/>
      <c r="H249" s="155"/>
      <c r="I249" s="155"/>
      <c r="J249" s="155"/>
      <c r="K249" s="155"/>
      <c r="L249" s="155"/>
      <c r="M249" s="155"/>
      <c r="N249" s="155"/>
      <c r="O249" s="100"/>
      <c r="P249" s="2037" t="s">
        <v>303</v>
      </c>
      <c r="Q249" s="2038"/>
      <c r="R249" s="2038"/>
      <c r="S249" s="2038"/>
      <c r="T249" s="2038"/>
      <c r="U249" s="2039"/>
      <c r="V249" s="2037" t="s">
        <v>304</v>
      </c>
      <c r="W249" s="2039"/>
      <c r="X249" s="155" t="s">
        <v>305</v>
      </c>
      <c r="Y249" s="155"/>
      <c r="Z249" s="155" t="s">
        <v>306</v>
      </c>
      <c r="AA249" s="155"/>
      <c r="AB249" s="155" t="s">
        <v>307</v>
      </c>
      <c r="AC249" s="155"/>
      <c r="AD249" s="155"/>
      <c r="AE249" s="155" t="s">
        <v>308</v>
      </c>
      <c r="AF249" s="155"/>
      <c r="AG249" s="155"/>
      <c r="AH249" s="100"/>
      <c r="AI249" s="155" t="s">
        <v>309</v>
      </c>
      <c r="AJ249" s="155"/>
      <c r="AK249" s="155" t="s">
        <v>310</v>
      </c>
      <c r="AL249" s="155"/>
      <c r="AM249" s="155"/>
      <c r="AN249" s="155"/>
      <c r="AO249" s="155"/>
      <c r="AP249" s="155"/>
      <c r="AQ249" s="155"/>
      <c r="AR249" s="155"/>
      <c r="AS249" s="155" t="s">
        <v>311</v>
      </c>
      <c r="AT249" s="155"/>
      <c r="AU249" s="155"/>
      <c r="AV249" s="155"/>
      <c r="AW249" s="155"/>
      <c r="AX249" s="155"/>
      <c r="AY249" s="155"/>
      <c r="AZ249" s="155"/>
      <c r="BA249" s="155"/>
      <c r="BB249" s="155"/>
      <c r="BC249" s="155"/>
      <c r="BD249" s="155"/>
      <c r="BE249" s="155"/>
      <c r="BF249" s="155"/>
      <c r="BG249" s="2035" t="s">
        <v>312</v>
      </c>
      <c r="BH249" s="2035"/>
      <c r="BI249" s="2035"/>
      <c r="BJ249" s="2035"/>
      <c r="BK249" s="2027" t="s">
        <v>313</v>
      </c>
      <c r="BL249" s="2027"/>
      <c r="BM249" s="2027"/>
      <c r="BN249" s="2027"/>
      <c r="BO249" s="2055" t="s">
        <v>314</v>
      </c>
      <c r="BP249" s="2055" t="s">
        <v>315</v>
      </c>
      <c r="BQ249" s="155" t="s">
        <v>316</v>
      </c>
      <c r="BR249" s="155"/>
      <c r="BS249" s="155"/>
      <c r="BT249" s="155"/>
      <c r="BU249" s="155"/>
      <c r="BV249" s="155"/>
      <c r="BW249" s="155"/>
      <c r="BX249" s="155"/>
      <c r="BY249" s="155"/>
      <c r="BZ249" s="155"/>
      <c r="CA249" s="155"/>
      <c r="CB249" s="155"/>
      <c r="CC249" s="155"/>
      <c r="CD249" s="155"/>
      <c r="CE249" s="155"/>
      <c r="CF249" s="155"/>
      <c r="CG249" s="155"/>
      <c r="CH249" s="155"/>
      <c r="CI249" s="155"/>
      <c r="CJ249" s="155"/>
      <c r="CK249" s="155"/>
      <c r="CL249" s="155"/>
      <c r="CM249" s="155"/>
      <c r="CN249" s="155"/>
      <c r="CO249" s="155"/>
      <c r="CP249" s="155"/>
      <c r="CQ249" s="155"/>
      <c r="CR249" s="155"/>
      <c r="CS249" s="155"/>
      <c r="CT249" s="155"/>
      <c r="CU249" s="155"/>
      <c r="CV249" s="155"/>
      <c r="CW249" s="155"/>
      <c r="CX249" s="155"/>
      <c r="CY249" s="155"/>
      <c r="CZ249" s="155"/>
      <c r="DA249" s="155"/>
      <c r="DB249" s="155"/>
      <c r="DC249" s="155"/>
      <c r="DD249" s="155"/>
      <c r="DE249" s="155"/>
      <c r="DF249" s="155"/>
      <c r="DG249" s="155"/>
      <c r="DH249" s="155"/>
      <c r="DI249" s="155"/>
      <c r="DJ249" s="155"/>
      <c r="DK249" s="155"/>
      <c r="DL249" s="155"/>
      <c r="DM249" s="155"/>
      <c r="DN249" s="155"/>
      <c r="DO249" s="155"/>
      <c r="DP249" s="155"/>
      <c r="DQ249" s="155"/>
      <c r="DR249" s="155"/>
      <c r="DS249" s="155"/>
      <c r="DT249" s="155"/>
      <c r="DU249" s="155"/>
      <c r="DV249" s="155"/>
      <c r="DW249" s="155"/>
      <c r="DX249" s="155"/>
      <c r="DY249" s="155"/>
      <c r="DZ249" s="155"/>
      <c r="EA249" s="155"/>
      <c r="EB249" s="155"/>
      <c r="EC249" s="155"/>
      <c r="ED249" s="155"/>
      <c r="EE249" s="155"/>
      <c r="EF249" s="155"/>
      <c r="EG249" s="155"/>
      <c r="EH249" s="155"/>
      <c r="EI249" s="155"/>
      <c r="EJ249" s="155"/>
      <c r="EK249" s="155"/>
      <c r="EL249" s="2051" t="s">
        <v>317</v>
      </c>
      <c r="EM249" s="2051" t="s">
        <v>318</v>
      </c>
      <c r="EN249" s="155" t="s">
        <v>319</v>
      </c>
      <c r="EO249" s="155"/>
      <c r="EP249" s="155"/>
      <c r="EQ249" s="155"/>
      <c r="ER249" s="155"/>
      <c r="ES249" s="155"/>
      <c r="ET249" s="155"/>
      <c r="EU249" s="155"/>
      <c r="EV249" s="155"/>
      <c r="EW249" s="155"/>
      <c r="EX249" s="155"/>
      <c r="EY249" s="155"/>
      <c r="EZ249" s="155"/>
      <c r="FA249" s="155"/>
      <c r="FB249" s="155"/>
      <c r="FC249" s="155"/>
      <c r="FD249" s="155"/>
      <c r="FE249" s="155"/>
      <c r="FF249" s="155"/>
      <c r="FG249" s="155"/>
      <c r="FH249" s="155"/>
      <c r="FI249" s="155"/>
      <c r="FJ249" s="155"/>
      <c r="FK249" s="155"/>
      <c r="FL249" s="155"/>
      <c r="FM249" s="155"/>
      <c r="FN249" s="155"/>
      <c r="FO249" s="155"/>
      <c r="FP249" s="155"/>
      <c r="FQ249" s="155"/>
      <c r="FR249" s="2051" t="s">
        <v>320</v>
      </c>
      <c r="FT249" s="2047"/>
      <c r="FU249" s="2047"/>
      <c r="FV249" s="154"/>
      <c r="FW249" s="154"/>
      <c r="FX249" s="154" t="s">
        <v>321</v>
      </c>
      <c r="FY249" s="846"/>
      <c r="GE249" s="2015"/>
    </row>
    <row r="250" spans="2:187" ht="27.6" customHeight="1">
      <c r="B250" s="2066" t="s">
        <v>2</v>
      </c>
      <c r="C250" s="2066" t="s">
        <v>608</v>
      </c>
      <c r="D250" s="2066" t="s">
        <v>322</v>
      </c>
      <c r="E250" s="2066" t="s">
        <v>323</v>
      </c>
      <c r="F250" s="2066" t="s">
        <v>4</v>
      </c>
      <c r="G250" s="2053" t="s">
        <v>324</v>
      </c>
      <c r="H250" s="154" t="s">
        <v>6</v>
      </c>
      <c r="I250" s="154" t="s">
        <v>325</v>
      </c>
      <c r="J250" s="98" t="s">
        <v>326</v>
      </c>
      <c r="K250" s="97" t="s">
        <v>327</v>
      </c>
      <c r="L250" s="96" t="s">
        <v>328</v>
      </c>
      <c r="M250" s="96" t="s">
        <v>329</v>
      </c>
      <c r="N250" s="96" t="s">
        <v>330</v>
      </c>
      <c r="O250" s="95" t="s">
        <v>331</v>
      </c>
      <c r="P250" s="95" t="s">
        <v>332</v>
      </c>
      <c r="Q250" s="95" t="s">
        <v>330</v>
      </c>
      <c r="R250" s="2057" t="s">
        <v>333</v>
      </c>
      <c r="S250" s="2057" t="s">
        <v>334</v>
      </c>
      <c r="T250" s="154" t="s">
        <v>335</v>
      </c>
      <c r="U250" s="154" t="s">
        <v>5</v>
      </c>
      <c r="V250" s="2049" t="s">
        <v>336</v>
      </c>
      <c r="W250" s="2049" t="s">
        <v>337</v>
      </c>
      <c r="X250" s="2049" t="s">
        <v>229</v>
      </c>
      <c r="Y250" s="2049" t="s">
        <v>338</v>
      </c>
      <c r="Z250" s="2070" t="s">
        <v>229</v>
      </c>
      <c r="AA250" s="154" t="s">
        <v>339</v>
      </c>
      <c r="AB250" s="2049" t="s">
        <v>340</v>
      </c>
      <c r="AC250" s="2049" t="s">
        <v>9</v>
      </c>
      <c r="AD250" s="2049" t="s">
        <v>341</v>
      </c>
      <c r="AE250" s="154" t="s">
        <v>342</v>
      </c>
      <c r="AF250" s="154" t="s">
        <v>343</v>
      </c>
      <c r="AG250" s="154" t="s">
        <v>344</v>
      </c>
      <c r="AH250" s="154" t="s">
        <v>345</v>
      </c>
      <c r="AI250" s="154" t="s">
        <v>346</v>
      </c>
      <c r="AJ250" s="154" t="s">
        <v>347</v>
      </c>
      <c r="AK250" s="154" t="s">
        <v>348</v>
      </c>
      <c r="AL250" s="154" t="s">
        <v>349</v>
      </c>
      <c r="AM250" s="154" t="s">
        <v>350</v>
      </c>
      <c r="AN250" s="154" t="s">
        <v>351</v>
      </c>
      <c r="AO250" s="154" t="s">
        <v>352</v>
      </c>
      <c r="AP250" s="154" t="s">
        <v>590</v>
      </c>
      <c r="AQ250" s="154" t="s">
        <v>353</v>
      </c>
      <c r="AR250" s="154" t="s">
        <v>354</v>
      </c>
      <c r="AS250" s="154" t="s">
        <v>355</v>
      </c>
      <c r="AT250" s="154" t="s">
        <v>356</v>
      </c>
      <c r="AU250" s="154" t="s">
        <v>357</v>
      </c>
      <c r="AV250" s="154" t="s">
        <v>358</v>
      </c>
      <c r="AW250" s="154" t="s">
        <v>359</v>
      </c>
      <c r="AX250" s="154" t="s">
        <v>360</v>
      </c>
      <c r="AY250" s="154" t="s">
        <v>361</v>
      </c>
      <c r="AZ250" s="154" t="s">
        <v>362</v>
      </c>
      <c r="BA250" s="154" t="s">
        <v>363</v>
      </c>
      <c r="BB250" s="154" t="s">
        <v>364</v>
      </c>
      <c r="BC250" s="154" t="s">
        <v>365</v>
      </c>
      <c r="BD250" s="154" t="s">
        <v>366</v>
      </c>
      <c r="BE250" s="154" t="s">
        <v>367</v>
      </c>
      <c r="BF250" s="154"/>
      <c r="BG250" s="2046">
        <v>0.25</v>
      </c>
      <c r="BH250" s="2046">
        <v>0.35</v>
      </c>
      <c r="BI250" s="2046" t="s">
        <v>368</v>
      </c>
      <c r="BJ250" s="2046" t="s">
        <v>369</v>
      </c>
      <c r="BK250" s="2040">
        <v>0.25</v>
      </c>
      <c r="BL250" s="2040">
        <v>0.35</v>
      </c>
      <c r="BM250" s="2040" t="s">
        <v>368</v>
      </c>
      <c r="BN250" s="2040" t="s">
        <v>369</v>
      </c>
      <c r="BO250" s="2055"/>
      <c r="BP250" s="2055"/>
      <c r="BQ250" s="2042" t="s">
        <v>370</v>
      </c>
      <c r="BR250" s="2042"/>
      <c r="BS250" s="2073"/>
      <c r="BT250" s="2073"/>
      <c r="BU250" s="2073"/>
      <c r="BV250" s="2042"/>
      <c r="BW250" s="2042"/>
      <c r="BX250" s="2042"/>
      <c r="BY250" s="2042"/>
      <c r="BZ250" s="2042"/>
      <c r="CA250" s="2042"/>
      <c r="CB250" s="2042"/>
      <c r="CC250" s="2042"/>
      <c r="CD250" s="2042"/>
      <c r="CE250" s="2042"/>
      <c r="CF250" s="2042"/>
      <c r="CG250" s="2042"/>
      <c r="CH250" s="2042"/>
      <c r="CI250" s="2042"/>
      <c r="CJ250" s="2042"/>
      <c r="CK250" s="2042"/>
      <c r="CL250" s="2042"/>
      <c r="CM250" s="2042"/>
      <c r="CN250" s="2042"/>
      <c r="CO250" s="2042"/>
      <c r="CP250" s="2042"/>
      <c r="CQ250" s="2042"/>
      <c r="CR250" s="2042"/>
      <c r="CS250" s="2042"/>
      <c r="CT250" s="2042"/>
      <c r="CU250" s="2042"/>
      <c r="CV250" s="2043" t="s">
        <v>371</v>
      </c>
      <c r="CW250" s="2043"/>
      <c r="CX250" s="2043"/>
      <c r="CY250" s="2043"/>
      <c r="CZ250" s="2043"/>
      <c r="DA250" s="2043"/>
      <c r="DB250" s="2043"/>
      <c r="DC250" s="2043"/>
      <c r="DD250" s="2043"/>
      <c r="DE250" s="2043"/>
      <c r="DF250" s="2043"/>
      <c r="DG250" s="2043"/>
      <c r="DH250" s="2043"/>
      <c r="DI250" s="2043"/>
      <c r="DJ250" s="2043"/>
      <c r="DK250" s="2043"/>
      <c r="DL250" s="2043"/>
      <c r="DM250" s="2043"/>
      <c r="DN250" s="2043"/>
      <c r="DO250" s="2043"/>
      <c r="DP250" s="2044" t="s">
        <v>372</v>
      </c>
      <c r="DQ250" s="2044"/>
      <c r="DR250" s="2044"/>
      <c r="DS250" s="2044"/>
      <c r="DT250" s="2044"/>
      <c r="DU250" s="2044"/>
      <c r="DV250" s="2044"/>
      <c r="DW250" s="2044"/>
      <c r="DX250" s="2044"/>
      <c r="DY250" s="2044"/>
      <c r="DZ250" s="2044"/>
      <c r="EA250" s="2044"/>
      <c r="EB250" s="2045" t="s">
        <v>373</v>
      </c>
      <c r="EC250" s="2045"/>
      <c r="ED250" s="2045"/>
      <c r="EE250" s="2045"/>
      <c r="EF250" s="2045"/>
      <c r="EG250" s="2045"/>
      <c r="EH250" s="2045"/>
      <c r="EI250" s="2045"/>
      <c r="EJ250" s="2045"/>
      <c r="EK250" s="2045"/>
      <c r="EL250" s="2051"/>
      <c r="EM250" s="2051"/>
      <c r="EN250" s="154" t="s">
        <v>374</v>
      </c>
      <c r="EO250" s="154"/>
      <c r="EP250" s="154"/>
      <c r="EQ250" s="154"/>
      <c r="ER250" s="154"/>
      <c r="ES250" s="154"/>
      <c r="ET250" s="99" t="s">
        <v>375</v>
      </c>
      <c r="EU250" s="2043" t="s">
        <v>376</v>
      </c>
      <c r="EV250" s="2043"/>
      <c r="EW250" s="2043"/>
      <c r="EX250" s="2043"/>
      <c r="EY250" s="154" t="s">
        <v>377</v>
      </c>
      <c r="EZ250" s="154"/>
      <c r="FA250" s="154"/>
      <c r="FB250" s="154"/>
      <c r="FC250" s="154"/>
      <c r="FD250" s="154"/>
      <c r="FE250" s="154"/>
      <c r="FF250" s="154"/>
      <c r="FG250" s="154"/>
      <c r="FH250" s="154"/>
      <c r="FI250" s="154"/>
      <c r="FJ250" s="154"/>
      <c r="FK250" s="154"/>
      <c r="FL250" s="154"/>
      <c r="FM250" s="154"/>
      <c r="FN250" s="154"/>
      <c r="FO250" s="154"/>
      <c r="FP250" s="154"/>
      <c r="FQ250" s="154" t="s">
        <v>378</v>
      </c>
      <c r="FR250" s="2051"/>
      <c r="FT250" s="154" t="s">
        <v>21</v>
      </c>
      <c r="FU250" s="154" t="s">
        <v>231</v>
      </c>
      <c r="FV250" s="93"/>
      <c r="FW250" s="93"/>
      <c r="FX250" s="2072"/>
      <c r="FY250" s="2069" t="s">
        <v>968</v>
      </c>
      <c r="GE250" s="2015"/>
    </row>
    <row r="251" spans="2:187" ht="74.45" customHeight="1">
      <c r="B251" s="2066"/>
      <c r="C251" s="2066"/>
      <c r="D251" s="2066"/>
      <c r="E251" s="2066"/>
      <c r="F251" s="2066"/>
      <c r="G251" s="2054"/>
      <c r="H251" s="93"/>
      <c r="I251" s="93"/>
      <c r="J251" s="98" t="s">
        <v>326</v>
      </c>
      <c r="K251" s="97" t="s">
        <v>327</v>
      </c>
      <c r="L251" s="96" t="s">
        <v>328</v>
      </c>
      <c r="M251" s="96" t="s">
        <v>329</v>
      </c>
      <c r="N251" s="96" t="s">
        <v>330</v>
      </c>
      <c r="O251" s="95" t="s">
        <v>331</v>
      </c>
      <c r="P251" s="95" t="s">
        <v>332</v>
      </c>
      <c r="Q251" s="95" t="s">
        <v>330</v>
      </c>
      <c r="R251" s="2058"/>
      <c r="S251" s="2058"/>
      <c r="T251" s="93"/>
      <c r="U251" s="93"/>
      <c r="V251" s="2050"/>
      <c r="W251" s="2050"/>
      <c r="X251" s="2050"/>
      <c r="Y251" s="2050"/>
      <c r="Z251" s="2071"/>
      <c r="AA251" s="93"/>
      <c r="AB251" s="2050"/>
      <c r="AC251" s="2050"/>
      <c r="AD251" s="2050"/>
      <c r="AE251" s="93"/>
      <c r="AF251" s="93"/>
      <c r="AG251" s="93"/>
      <c r="AH251" s="93"/>
      <c r="AI251" s="93"/>
      <c r="AJ251" s="93"/>
      <c r="AK251" s="93"/>
      <c r="AL251" s="93"/>
      <c r="AM251" s="93"/>
      <c r="AN251" s="93"/>
      <c r="AO251" s="93"/>
      <c r="AP251" s="93"/>
      <c r="AQ251" s="93"/>
      <c r="AR251" s="93"/>
      <c r="AS251" s="93"/>
      <c r="AT251" s="93"/>
      <c r="AU251" s="93"/>
      <c r="AV251" s="93"/>
      <c r="AW251" s="93"/>
      <c r="AX251" s="93"/>
      <c r="AY251" s="93"/>
      <c r="AZ251" s="93"/>
      <c r="BA251" s="93"/>
      <c r="BB251" s="93"/>
      <c r="BC251" s="93"/>
      <c r="BD251" s="93"/>
      <c r="BE251" s="93"/>
      <c r="BF251" s="93"/>
      <c r="BG251" s="93"/>
      <c r="BH251" s="93"/>
      <c r="BI251" s="93"/>
      <c r="BJ251" s="93"/>
      <c r="BK251" s="2041"/>
      <c r="BL251" s="2041"/>
      <c r="BM251" s="2041"/>
      <c r="BN251" s="2041"/>
      <c r="BO251" s="2056"/>
      <c r="BP251" s="2056"/>
      <c r="BQ251" s="93" t="s">
        <v>379</v>
      </c>
      <c r="BR251" s="833" t="s">
        <v>380</v>
      </c>
      <c r="BS251" s="785" t="s">
        <v>356</v>
      </c>
      <c r="BT251" s="785" t="s">
        <v>381</v>
      </c>
      <c r="BU251" s="785" t="s">
        <v>358</v>
      </c>
      <c r="BV251" s="261" t="s">
        <v>359</v>
      </c>
      <c r="BW251" s="92" t="s">
        <v>360</v>
      </c>
      <c r="BX251" s="92" t="s">
        <v>382</v>
      </c>
      <c r="BY251" s="92" t="s">
        <v>383</v>
      </c>
      <c r="BZ251" s="92" t="s">
        <v>384</v>
      </c>
      <c r="CA251" s="92" t="s">
        <v>362</v>
      </c>
      <c r="CB251" s="92" t="s">
        <v>385</v>
      </c>
      <c r="CC251" s="92" t="s">
        <v>386</v>
      </c>
      <c r="CD251" s="92" t="s">
        <v>387</v>
      </c>
      <c r="CE251" s="119" t="s">
        <v>388</v>
      </c>
      <c r="CF251" s="92" t="s">
        <v>389</v>
      </c>
      <c r="CG251" s="92" t="s">
        <v>390</v>
      </c>
      <c r="CH251" s="92" t="s">
        <v>591</v>
      </c>
      <c r="CI251" s="92" t="s">
        <v>391</v>
      </c>
      <c r="CJ251" s="92"/>
      <c r="CK251" s="92" t="s">
        <v>392</v>
      </c>
      <c r="CL251" s="92" t="s">
        <v>393</v>
      </c>
      <c r="CM251" s="101" t="s">
        <v>601</v>
      </c>
      <c r="CN251" s="92" t="s">
        <v>394</v>
      </c>
      <c r="CO251" s="92" t="s">
        <v>313</v>
      </c>
      <c r="CP251" s="92" t="s">
        <v>391</v>
      </c>
      <c r="CQ251" s="786" t="s">
        <v>606</v>
      </c>
      <c r="CR251" s="92"/>
      <c r="CS251" s="92"/>
      <c r="CT251" s="92"/>
      <c r="CU251" s="92"/>
      <c r="CV251" s="92" t="s">
        <v>395</v>
      </c>
      <c r="CW251" s="92" t="s">
        <v>396</v>
      </c>
      <c r="CX251" s="92" t="s">
        <v>397</v>
      </c>
      <c r="CY251" s="92" t="s">
        <v>398</v>
      </c>
      <c r="CZ251" s="92" t="s">
        <v>399</v>
      </c>
      <c r="DA251" s="92" t="s">
        <v>400</v>
      </c>
      <c r="DB251" s="92" t="s">
        <v>401</v>
      </c>
      <c r="DC251" s="92" t="s">
        <v>614</v>
      </c>
      <c r="DD251" s="92" t="s">
        <v>402</v>
      </c>
      <c r="DE251" s="92" t="s">
        <v>403</v>
      </c>
      <c r="DF251" s="119" t="s">
        <v>404</v>
      </c>
      <c r="DG251" s="119" t="s">
        <v>405</v>
      </c>
      <c r="DH251" s="92" t="s">
        <v>406</v>
      </c>
      <c r="DI251" s="92" t="s">
        <v>407</v>
      </c>
      <c r="DJ251" s="119" t="s">
        <v>408</v>
      </c>
      <c r="DK251" s="119" t="s">
        <v>637</v>
      </c>
      <c r="DL251" s="92" t="s">
        <v>409</v>
      </c>
      <c r="DM251" s="92" t="s">
        <v>410</v>
      </c>
      <c r="DN251" s="92" t="s">
        <v>411</v>
      </c>
      <c r="DO251" s="92" t="s">
        <v>412</v>
      </c>
      <c r="DP251" s="92" t="s">
        <v>413</v>
      </c>
      <c r="DQ251" s="92" t="s">
        <v>414</v>
      </c>
      <c r="DR251" s="92" t="s">
        <v>415</v>
      </c>
      <c r="DS251" s="92" t="s">
        <v>416</v>
      </c>
      <c r="DT251" s="92" t="s">
        <v>417</v>
      </c>
      <c r="DU251" s="92" t="s">
        <v>306</v>
      </c>
      <c r="DV251" s="92" t="s">
        <v>418</v>
      </c>
      <c r="DW251" s="92" t="s">
        <v>419</v>
      </c>
      <c r="DX251" s="92" t="s">
        <v>592</v>
      </c>
      <c r="DY251" s="92" t="s">
        <v>420</v>
      </c>
      <c r="DZ251" s="92"/>
      <c r="EA251" s="92"/>
      <c r="EB251" s="94" t="s">
        <v>421</v>
      </c>
      <c r="EC251" s="94" t="s">
        <v>422</v>
      </c>
      <c r="ED251" s="94" t="s">
        <v>423</v>
      </c>
      <c r="EE251" s="94" t="s">
        <v>424</v>
      </c>
      <c r="EF251" s="94" t="s">
        <v>425</v>
      </c>
      <c r="EG251" s="94" t="s">
        <v>426</v>
      </c>
      <c r="EH251" s="94" t="s">
        <v>427</v>
      </c>
      <c r="EI251" s="94" t="s">
        <v>428</v>
      </c>
      <c r="EJ251" s="94" t="s">
        <v>429</v>
      </c>
      <c r="EK251" s="94" t="s">
        <v>430</v>
      </c>
      <c r="EL251" s="2052"/>
      <c r="EM251" s="2052"/>
      <c r="EN251" s="93" t="s">
        <v>431</v>
      </c>
      <c r="EO251" s="93" t="s">
        <v>432</v>
      </c>
      <c r="EP251" s="93" t="s">
        <v>433</v>
      </c>
      <c r="EQ251" s="93" t="s">
        <v>434</v>
      </c>
      <c r="ER251" s="93" t="s">
        <v>435</v>
      </c>
      <c r="ES251" s="93" t="s">
        <v>436</v>
      </c>
      <c r="ET251" s="93" t="s">
        <v>437</v>
      </c>
      <c r="EU251" s="92" t="s">
        <v>438</v>
      </c>
      <c r="EV251" s="92" t="s">
        <v>363</v>
      </c>
      <c r="EW251" s="92" t="s">
        <v>439</v>
      </c>
      <c r="EX251" s="93"/>
      <c r="EY251" s="93" t="s">
        <v>614</v>
      </c>
      <c r="EZ251" s="92" t="s">
        <v>440</v>
      </c>
      <c r="FA251" s="92" t="s">
        <v>441</v>
      </c>
      <c r="FB251" s="92" t="s">
        <v>442</v>
      </c>
      <c r="FC251" s="92" t="s">
        <v>443</v>
      </c>
      <c r="FD251" s="92" t="s">
        <v>444</v>
      </c>
      <c r="FE251" s="786" t="s">
        <v>918</v>
      </c>
      <c r="FF251" s="92" t="s">
        <v>416</v>
      </c>
      <c r="FG251" s="786" t="s">
        <v>592</v>
      </c>
      <c r="FH251" s="92" t="s">
        <v>18</v>
      </c>
      <c r="FI251" s="92" t="s">
        <v>445</v>
      </c>
      <c r="FJ251" s="92" t="s">
        <v>446</v>
      </c>
      <c r="FK251" s="92" t="s">
        <v>447</v>
      </c>
      <c r="FL251" s="92" t="s">
        <v>448</v>
      </c>
      <c r="FM251" s="119" t="s">
        <v>637</v>
      </c>
      <c r="FN251" s="92" t="s">
        <v>449</v>
      </c>
      <c r="FO251" s="92" t="s">
        <v>450</v>
      </c>
      <c r="FP251" s="119" t="s">
        <v>638</v>
      </c>
      <c r="FQ251" s="93"/>
      <c r="FR251" s="2052"/>
      <c r="FT251" s="93"/>
      <c r="FU251" s="93"/>
      <c r="FV251" s="92"/>
      <c r="FW251" s="92"/>
      <c r="FX251" s="2072"/>
      <c r="FY251" s="2069"/>
      <c r="GE251" s="2015"/>
    </row>
    <row r="252" spans="2:187">
      <c r="B252" s="787">
        <v>1</v>
      </c>
      <c r="C252" s="275" t="s">
        <v>607</v>
      </c>
      <c r="D252" s="309" t="s">
        <v>3</v>
      </c>
      <c r="E252" s="310" t="s">
        <v>102</v>
      </c>
      <c r="F252" s="275" t="s">
        <v>452</v>
      </c>
      <c r="G252" s="834">
        <v>32348</v>
      </c>
      <c r="H252" s="109" t="s">
        <v>453</v>
      </c>
      <c r="I252" s="109" t="s">
        <v>454</v>
      </c>
      <c r="J252" s="103" t="s">
        <v>455</v>
      </c>
      <c r="K252" s="104" t="s">
        <v>456</v>
      </c>
      <c r="L252" s="104">
        <v>100002</v>
      </c>
      <c r="M252" s="283" t="s">
        <v>457</v>
      </c>
      <c r="N252" s="299">
        <v>1</v>
      </c>
      <c r="O252" s="275" t="s">
        <v>458</v>
      </c>
      <c r="P252" s="275" t="s">
        <v>459</v>
      </c>
      <c r="Q252" s="300">
        <v>1</v>
      </c>
      <c r="R252" s="275" t="s">
        <v>460</v>
      </c>
      <c r="S252" s="301" t="s">
        <v>453</v>
      </c>
      <c r="T252" s="275" t="s">
        <v>461</v>
      </c>
      <c r="U252" s="275" t="s">
        <v>255</v>
      </c>
      <c r="V252" s="302" t="s">
        <v>462</v>
      </c>
      <c r="W252" s="302" t="s">
        <v>463</v>
      </c>
      <c r="X252" s="269" t="s">
        <v>32</v>
      </c>
      <c r="Y252" s="270">
        <v>19307189164080</v>
      </c>
      <c r="Z252" s="283" t="s">
        <v>452</v>
      </c>
      <c r="AA252" s="283"/>
      <c r="AB252" s="303">
        <v>42948</v>
      </c>
      <c r="AC252" s="304"/>
      <c r="AD252" s="305"/>
      <c r="AE252" s="274" t="s">
        <v>464</v>
      </c>
      <c r="AF252" s="275" t="s">
        <v>465</v>
      </c>
      <c r="AG252" s="276"/>
      <c r="AH252" s="277"/>
      <c r="AI252" s="277"/>
      <c r="AJ252" s="277"/>
      <c r="AK252" s="278"/>
      <c r="AL252" s="276">
        <v>380</v>
      </c>
      <c r="AM252" s="278"/>
      <c r="AN252" s="278"/>
      <c r="AO252" s="306" t="s">
        <v>466</v>
      </c>
      <c r="AP252" s="278" t="s">
        <v>594</v>
      </c>
      <c r="AQ252" s="307" t="s">
        <v>467</v>
      </c>
      <c r="AR252" s="308">
        <v>9540</v>
      </c>
      <c r="AS252" s="283">
        <v>25</v>
      </c>
      <c r="AT252" s="284"/>
      <c r="AU252" s="284">
        <v>5</v>
      </c>
      <c r="AV252" s="283"/>
      <c r="AW252" s="283"/>
      <c r="AX252" s="283"/>
      <c r="AY252" s="283"/>
      <c r="AZ252" s="283"/>
      <c r="BA252" s="285"/>
      <c r="BB252" s="284"/>
      <c r="BC252" s="284"/>
      <c r="BD252" s="284"/>
      <c r="BE252" s="284"/>
      <c r="BF252" s="285"/>
      <c r="BG252" s="284">
        <v>0</v>
      </c>
      <c r="BH252" s="284">
        <v>0</v>
      </c>
      <c r="BI252" s="276">
        <v>0</v>
      </c>
      <c r="BJ252" s="284"/>
      <c r="BK252" s="286">
        <v>0</v>
      </c>
      <c r="BL252" s="286">
        <v>0</v>
      </c>
      <c r="BM252" s="276">
        <v>0</v>
      </c>
      <c r="BN252" s="286"/>
      <c r="BO252" s="276">
        <v>0</v>
      </c>
      <c r="BP252" s="789">
        <v>200</v>
      </c>
      <c r="BQ252" s="286">
        <v>7950</v>
      </c>
      <c r="BR252" s="286">
        <v>0</v>
      </c>
      <c r="BS252" s="286">
        <v>0</v>
      </c>
      <c r="BT252" s="289">
        <v>1710.75</v>
      </c>
      <c r="BU252" s="286">
        <v>0</v>
      </c>
      <c r="BV252" s="286">
        <v>0</v>
      </c>
      <c r="BW252" s="286">
        <v>0</v>
      </c>
      <c r="BX252" s="286">
        <v>380</v>
      </c>
      <c r="BY252" s="286">
        <v>0</v>
      </c>
      <c r="BZ252" s="286"/>
      <c r="CA252" s="286"/>
      <c r="CB252" s="286">
        <v>0</v>
      </c>
      <c r="CC252" s="286">
        <v>0</v>
      </c>
      <c r="CD252" s="286">
        <v>0</v>
      </c>
      <c r="CE252" s="286">
        <v>0</v>
      </c>
      <c r="CF252" s="286">
        <v>0</v>
      </c>
      <c r="CG252" s="286"/>
      <c r="CH252" s="286"/>
      <c r="CI252" s="286"/>
      <c r="CJ252" s="286"/>
      <c r="CK252" s="286"/>
      <c r="CL252" s="286"/>
      <c r="CM252" s="286"/>
      <c r="CN252" s="286"/>
      <c r="CO252" s="286">
        <v>0</v>
      </c>
      <c r="CP252" s="286"/>
      <c r="CQ252" s="286"/>
      <c r="CR252" s="286"/>
      <c r="CS252" s="286"/>
      <c r="CT252" s="286"/>
      <c r="CU252" s="286"/>
      <c r="CV252" s="286">
        <v>0</v>
      </c>
      <c r="CW252" s="286"/>
      <c r="CX252" s="286"/>
      <c r="CY252" s="286"/>
      <c r="CZ252" s="286"/>
      <c r="DA252" s="286"/>
      <c r="DB252" s="286"/>
      <c r="DC252" s="286"/>
      <c r="DD252" s="286"/>
      <c r="DE252" s="286"/>
      <c r="DF252" s="286"/>
      <c r="DG252" s="286"/>
      <c r="DH252" s="286"/>
      <c r="DI252" s="286"/>
      <c r="DJ252" s="286"/>
      <c r="DK252" s="286"/>
      <c r="DL252" s="286"/>
      <c r="DM252" s="286"/>
      <c r="DN252" s="286"/>
      <c r="DO252" s="286"/>
      <c r="DP252" s="286"/>
      <c r="DQ252" s="286"/>
      <c r="DR252" s="286"/>
      <c r="DS252" s="286"/>
      <c r="DT252" s="286"/>
      <c r="DU252" s="286"/>
      <c r="DV252" s="286"/>
      <c r="DW252" s="286"/>
      <c r="DX252" s="286"/>
      <c r="DY252" s="286"/>
      <c r="DZ252" s="790"/>
      <c r="EA252" s="278"/>
      <c r="EB252" s="286"/>
      <c r="EC252" s="286"/>
      <c r="ED252" s="286"/>
      <c r="EE252" s="286"/>
      <c r="EF252" s="286"/>
      <c r="EG252" s="286"/>
      <c r="EH252" s="286"/>
      <c r="EI252" s="286"/>
      <c r="EJ252" s="286"/>
      <c r="EK252" s="286"/>
      <c r="EL252" s="306">
        <v>10040.75</v>
      </c>
      <c r="EM252" s="306">
        <v>10040.75</v>
      </c>
      <c r="EN252" s="291">
        <v>1004.08</v>
      </c>
      <c r="EO252" s="291">
        <v>155.63</v>
      </c>
      <c r="EP252" s="291">
        <v>137.56</v>
      </c>
      <c r="EQ252" s="291">
        <v>0</v>
      </c>
      <c r="ER252" s="291">
        <v>0</v>
      </c>
      <c r="ES252" s="286">
        <v>0</v>
      </c>
      <c r="ET252" s="289">
        <v>1069.07</v>
      </c>
      <c r="EU252" s="286">
        <v>0</v>
      </c>
      <c r="EV252" s="286">
        <v>0</v>
      </c>
      <c r="EW252" s="286"/>
      <c r="EX252" s="286"/>
      <c r="EY252" s="286"/>
      <c r="EZ252" s="292">
        <v>0</v>
      </c>
      <c r="FA252" s="278">
        <v>45.67</v>
      </c>
      <c r="FB252" s="278">
        <v>0</v>
      </c>
      <c r="FC252" s="292">
        <v>3968</v>
      </c>
      <c r="FD252" s="292"/>
      <c r="FE252" s="292"/>
      <c r="FF252" s="292"/>
      <c r="FG252" s="286">
        <v>0</v>
      </c>
      <c r="FH252" s="292">
        <v>1855</v>
      </c>
      <c r="FI252" s="286"/>
      <c r="FJ252" s="286"/>
      <c r="FK252" s="276"/>
      <c r="FL252" s="276"/>
      <c r="FM252" s="286"/>
      <c r="FN252" s="286">
        <v>0</v>
      </c>
      <c r="FO252" s="286">
        <v>0</v>
      </c>
      <c r="FP252" s="286"/>
      <c r="FQ252" s="286">
        <v>8235.01</v>
      </c>
      <c r="FR252" s="791">
        <v>1805.74</v>
      </c>
      <c r="FT252" s="791"/>
      <c r="FU252" s="294">
        <v>1805.74</v>
      </c>
      <c r="FV252" s="367"/>
      <c r="FW252" s="367"/>
      <c r="FX252" s="847">
        <v>903.67</v>
      </c>
      <c r="FY252" s="830">
        <v>225.91749999999999</v>
      </c>
      <c r="GB252" s="2015">
        <f t="shared" ref="GB252:GB315" si="21">+EL252-BZ252-CA252-GC252</f>
        <v>0</v>
      </c>
      <c r="GC252" s="2015">
        <v>10040.75</v>
      </c>
      <c r="GE252" s="2015">
        <f t="shared" ref="GE252:GE315" si="22">+GC252+DF252+CX252+EH252</f>
        <v>10040.75</v>
      </c>
    </row>
    <row r="253" spans="2:187">
      <c r="B253" s="787">
        <v>2</v>
      </c>
      <c r="C253" s="275" t="s">
        <v>607</v>
      </c>
      <c r="D253" s="309" t="s">
        <v>3</v>
      </c>
      <c r="E253" s="310" t="s">
        <v>37</v>
      </c>
      <c r="F253" s="275" t="s">
        <v>468</v>
      </c>
      <c r="G253" s="834">
        <v>25197</v>
      </c>
      <c r="H253" s="109" t="s">
        <v>469</v>
      </c>
      <c r="I253" s="109" t="s">
        <v>456</v>
      </c>
      <c r="J253" s="103" t="s">
        <v>455</v>
      </c>
      <c r="K253" s="104" t="s">
        <v>456</v>
      </c>
      <c r="L253" s="104">
        <v>100001</v>
      </c>
      <c r="M253" s="283" t="s">
        <v>470</v>
      </c>
      <c r="N253" s="299">
        <v>1</v>
      </c>
      <c r="O253" s="275" t="s">
        <v>471</v>
      </c>
      <c r="P253" s="275" t="s">
        <v>472</v>
      </c>
      <c r="Q253" s="300">
        <v>1</v>
      </c>
      <c r="R253" s="275" t="s">
        <v>473</v>
      </c>
      <c r="S253" s="301" t="s">
        <v>474</v>
      </c>
      <c r="T253" s="275" t="s">
        <v>461</v>
      </c>
      <c r="U253" s="275" t="s">
        <v>235</v>
      </c>
      <c r="V253" s="302" t="s">
        <v>462</v>
      </c>
      <c r="W253" s="302"/>
      <c r="X253" s="269" t="s">
        <v>32</v>
      </c>
      <c r="Y253" s="270" t="s">
        <v>39</v>
      </c>
      <c r="Z253" s="283" t="s">
        <v>468</v>
      </c>
      <c r="AA253" s="283"/>
      <c r="AB253" s="303">
        <v>43003</v>
      </c>
      <c r="AC253" s="304"/>
      <c r="AD253" s="305"/>
      <c r="AE253" s="274" t="s">
        <v>464</v>
      </c>
      <c r="AF253" s="275" t="s">
        <v>475</v>
      </c>
      <c r="AG253" s="276"/>
      <c r="AH253" s="277"/>
      <c r="AI253" s="277"/>
      <c r="AJ253" s="277"/>
      <c r="AK253" s="278"/>
      <c r="AL253" s="276"/>
      <c r="AM253" s="278"/>
      <c r="AN253" s="278"/>
      <c r="AO253" s="306" t="s">
        <v>466</v>
      </c>
      <c r="AP253" s="278" t="s">
        <v>595</v>
      </c>
      <c r="AQ253" s="307" t="s">
        <v>467</v>
      </c>
      <c r="AR253" s="308">
        <v>12000</v>
      </c>
      <c r="AS253" s="283">
        <v>30</v>
      </c>
      <c r="AT253" s="284"/>
      <c r="AU253" s="284">
        <v>0</v>
      </c>
      <c r="AV253" s="283"/>
      <c r="AW253" s="283"/>
      <c r="AX253" s="283"/>
      <c r="AY253" s="283"/>
      <c r="AZ253" s="283"/>
      <c r="BA253" s="285"/>
      <c r="BB253" s="284"/>
      <c r="BC253" s="284"/>
      <c r="BD253" s="284"/>
      <c r="BE253" s="284"/>
      <c r="BF253" s="285"/>
      <c r="BG253" s="284">
        <v>0</v>
      </c>
      <c r="BH253" s="284">
        <v>0</v>
      </c>
      <c r="BI253" s="276">
        <v>0</v>
      </c>
      <c r="BJ253" s="284"/>
      <c r="BK253" s="286">
        <v>0</v>
      </c>
      <c r="BL253" s="286">
        <v>0</v>
      </c>
      <c r="BM253" s="276">
        <v>0</v>
      </c>
      <c r="BN253" s="286"/>
      <c r="BO253" s="276">
        <v>0</v>
      </c>
      <c r="BP253" s="789">
        <v>240</v>
      </c>
      <c r="BQ253" s="286">
        <v>12000</v>
      </c>
      <c r="BR253" s="286">
        <v>0</v>
      </c>
      <c r="BS253" s="286">
        <v>0</v>
      </c>
      <c r="BT253" s="289">
        <v>0</v>
      </c>
      <c r="BU253" s="286">
        <v>0</v>
      </c>
      <c r="BV253" s="286">
        <v>0</v>
      </c>
      <c r="BW253" s="286">
        <v>0</v>
      </c>
      <c r="BX253" s="286"/>
      <c r="BY253" s="286">
        <v>0</v>
      </c>
      <c r="BZ253" s="286"/>
      <c r="CA253" s="286"/>
      <c r="CB253" s="286">
        <v>0</v>
      </c>
      <c r="CC253" s="286">
        <v>0</v>
      </c>
      <c r="CD253" s="286">
        <v>0</v>
      </c>
      <c r="CE253" s="286">
        <v>0</v>
      </c>
      <c r="CF253" s="286">
        <v>0</v>
      </c>
      <c r="CG253" s="286"/>
      <c r="CH253" s="286"/>
      <c r="CI253" s="286"/>
      <c r="CJ253" s="286"/>
      <c r="CK253" s="286"/>
      <c r="CL253" s="286"/>
      <c r="CM253" s="286"/>
      <c r="CN253" s="286"/>
      <c r="CO253" s="286">
        <v>0</v>
      </c>
      <c r="CP253" s="286"/>
      <c r="CQ253" s="286"/>
      <c r="CR253" s="286"/>
      <c r="CS253" s="286"/>
      <c r="CT253" s="286"/>
      <c r="CU253" s="286"/>
      <c r="CV253" s="286">
        <v>0</v>
      </c>
      <c r="CW253" s="286"/>
      <c r="CX253" s="286"/>
      <c r="CY253" s="286"/>
      <c r="CZ253" s="286"/>
      <c r="DA253" s="286"/>
      <c r="DB253" s="286"/>
      <c r="DC253" s="286"/>
      <c r="DD253" s="286"/>
      <c r="DE253" s="286"/>
      <c r="DF253" s="286"/>
      <c r="DG253" s="286"/>
      <c r="DH253" s="286"/>
      <c r="DI253" s="286"/>
      <c r="DJ253" s="286"/>
      <c r="DK253" s="286"/>
      <c r="DL253" s="286"/>
      <c r="DM253" s="286"/>
      <c r="DN253" s="286"/>
      <c r="DO253" s="286"/>
      <c r="DP253" s="286"/>
      <c r="DQ253" s="286"/>
      <c r="DR253" s="286"/>
      <c r="DS253" s="286"/>
      <c r="DT253" s="286"/>
      <c r="DU253" s="286"/>
      <c r="DV253" s="286"/>
      <c r="DW253" s="286"/>
      <c r="DX253" s="286"/>
      <c r="DY253" s="286"/>
      <c r="DZ253" s="790"/>
      <c r="EA253" s="278"/>
      <c r="EB253" s="286"/>
      <c r="EC253" s="286"/>
      <c r="ED253" s="286"/>
      <c r="EE253" s="286"/>
      <c r="EF253" s="286"/>
      <c r="EG253" s="286"/>
      <c r="EH253" s="286"/>
      <c r="EI253" s="286"/>
      <c r="EJ253" s="286"/>
      <c r="EK253" s="286"/>
      <c r="EL253" s="306">
        <v>12000</v>
      </c>
      <c r="EM253" s="306">
        <v>12000</v>
      </c>
      <c r="EN253" s="291">
        <v>1200</v>
      </c>
      <c r="EO253" s="291">
        <v>186</v>
      </c>
      <c r="EP253" s="291">
        <v>164.4</v>
      </c>
      <c r="EQ253" s="291">
        <v>0</v>
      </c>
      <c r="ER253" s="291">
        <v>0</v>
      </c>
      <c r="ES253" s="286">
        <v>0</v>
      </c>
      <c r="ET253" s="289">
        <v>1471.16</v>
      </c>
      <c r="EU253" s="286">
        <v>0</v>
      </c>
      <c r="EV253" s="286">
        <v>0</v>
      </c>
      <c r="EW253" s="286"/>
      <c r="EX253" s="286"/>
      <c r="EY253" s="286"/>
      <c r="EZ253" s="292">
        <v>99.59</v>
      </c>
      <c r="FA253" s="278">
        <v>141.03</v>
      </c>
      <c r="FB253" s="278">
        <v>62.8</v>
      </c>
      <c r="FC253" s="292">
        <v>4800</v>
      </c>
      <c r="FD253" s="292"/>
      <c r="FE253" s="292"/>
      <c r="FF253" s="292"/>
      <c r="FG253" s="286">
        <v>0</v>
      </c>
      <c r="FH253" s="292">
        <v>0</v>
      </c>
      <c r="FI253" s="286"/>
      <c r="FJ253" s="286"/>
      <c r="FK253" s="276"/>
      <c r="FL253" s="276"/>
      <c r="FM253" s="286"/>
      <c r="FN253" s="286">
        <v>0</v>
      </c>
      <c r="FO253" s="286">
        <v>0</v>
      </c>
      <c r="FP253" s="286"/>
      <c r="FQ253" s="286">
        <v>8124.98</v>
      </c>
      <c r="FR253" s="791">
        <v>3875.02</v>
      </c>
      <c r="FT253" s="791"/>
      <c r="FU253" s="294">
        <v>3875.02</v>
      </c>
      <c r="FV253" s="367"/>
      <c r="FW253" s="367"/>
      <c r="FX253" s="847">
        <v>1080</v>
      </c>
      <c r="FY253" s="830">
        <v>270</v>
      </c>
      <c r="GB253" s="2015">
        <f t="shared" si="21"/>
        <v>0</v>
      </c>
      <c r="GC253" s="2015">
        <v>12000</v>
      </c>
      <c r="GE253" s="2015">
        <f t="shared" si="22"/>
        <v>12000</v>
      </c>
    </row>
    <row r="254" spans="2:187">
      <c r="B254" s="787">
        <v>3</v>
      </c>
      <c r="C254" s="275" t="s">
        <v>607</v>
      </c>
      <c r="D254" s="309" t="s">
        <v>3</v>
      </c>
      <c r="E254" s="310" t="s">
        <v>114</v>
      </c>
      <c r="F254" s="275" t="s">
        <v>115</v>
      </c>
      <c r="G254" s="834">
        <v>33606</v>
      </c>
      <c r="H254" s="109" t="s">
        <v>476</v>
      </c>
      <c r="I254" s="109" t="s">
        <v>456</v>
      </c>
      <c r="J254" s="103" t="s">
        <v>455</v>
      </c>
      <c r="K254" s="104" t="s">
        <v>456</v>
      </c>
      <c r="L254" s="104">
        <v>100001</v>
      </c>
      <c r="M254" s="283" t="s">
        <v>470</v>
      </c>
      <c r="N254" s="299">
        <v>1</v>
      </c>
      <c r="O254" s="275" t="s">
        <v>477</v>
      </c>
      <c r="P254" s="275" t="s">
        <v>478</v>
      </c>
      <c r="Q254" s="300">
        <v>1</v>
      </c>
      <c r="R254" s="275" t="s">
        <v>479</v>
      </c>
      <c r="S254" s="301" t="s">
        <v>480</v>
      </c>
      <c r="T254" s="275" t="s">
        <v>461</v>
      </c>
      <c r="U254" s="275" t="s">
        <v>624</v>
      </c>
      <c r="V254" s="302" t="s">
        <v>462</v>
      </c>
      <c r="W254" s="302"/>
      <c r="X254" s="269" t="s">
        <v>25</v>
      </c>
      <c r="Y254" s="270" t="s">
        <v>116</v>
      </c>
      <c r="Z254" s="283" t="s">
        <v>115</v>
      </c>
      <c r="AA254" s="283"/>
      <c r="AB254" s="303">
        <v>43374</v>
      </c>
      <c r="AC254" s="304"/>
      <c r="AD254" s="305"/>
      <c r="AE254" s="274" t="s">
        <v>481</v>
      </c>
      <c r="AF254" s="275" t="s">
        <v>482</v>
      </c>
      <c r="AG254" s="276"/>
      <c r="AH254" s="277"/>
      <c r="AI254" s="277"/>
      <c r="AJ254" s="277"/>
      <c r="AK254" s="278"/>
      <c r="AL254" s="276"/>
      <c r="AM254" s="278"/>
      <c r="AN254" s="278"/>
      <c r="AO254" s="306" t="s">
        <v>466</v>
      </c>
      <c r="AP254" s="278" t="s">
        <v>595</v>
      </c>
      <c r="AQ254" s="307" t="s">
        <v>467</v>
      </c>
      <c r="AR254" s="308">
        <v>3200</v>
      </c>
      <c r="AS254" s="283">
        <v>27</v>
      </c>
      <c r="AT254" s="284"/>
      <c r="AU254" s="284">
        <v>3</v>
      </c>
      <c r="AV254" s="283"/>
      <c r="AW254" s="283"/>
      <c r="AX254" s="283"/>
      <c r="AY254" s="283"/>
      <c r="AZ254" s="283"/>
      <c r="BA254" s="285"/>
      <c r="BB254" s="284"/>
      <c r="BC254" s="284"/>
      <c r="BD254" s="284"/>
      <c r="BE254" s="284"/>
      <c r="BF254" s="285"/>
      <c r="BG254" s="284">
        <v>0</v>
      </c>
      <c r="BH254" s="284">
        <v>0</v>
      </c>
      <c r="BI254" s="276">
        <v>0</v>
      </c>
      <c r="BJ254" s="284"/>
      <c r="BK254" s="286">
        <v>0</v>
      </c>
      <c r="BL254" s="286">
        <v>0</v>
      </c>
      <c r="BM254" s="276">
        <v>0</v>
      </c>
      <c r="BN254" s="286"/>
      <c r="BO254" s="276">
        <v>0</v>
      </c>
      <c r="BP254" s="789">
        <v>216</v>
      </c>
      <c r="BQ254" s="286">
        <v>2880</v>
      </c>
      <c r="BR254" s="286">
        <v>0</v>
      </c>
      <c r="BS254" s="286">
        <v>0</v>
      </c>
      <c r="BT254" s="289">
        <v>320</v>
      </c>
      <c r="BU254" s="286">
        <v>0</v>
      </c>
      <c r="BV254" s="286">
        <v>0</v>
      </c>
      <c r="BW254" s="286">
        <v>0</v>
      </c>
      <c r="BX254" s="286"/>
      <c r="BY254" s="286">
        <v>0</v>
      </c>
      <c r="BZ254" s="286"/>
      <c r="CA254" s="286"/>
      <c r="CB254" s="286">
        <v>0</v>
      </c>
      <c r="CC254" s="286">
        <v>0</v>
      </c>
      <c r="CD254" s="286">
        <v>0</v>
      </c>
      <c r="CE254" s="286">
        <v>0</v>
      </c>
      <c r="CF254" s="286">
        <v>0</v>
      </c>
      <c r="CG254" s="286"/>
      <c r="CH254" s="286"/>
      <c r="CI254" s="286"/>
      <c r="CJ254" s="286"/>
      <c r="CK254" s="286"/>
      <c r="CL254" s="286"/>
      <c r="CM254" s="286"/>
      <c r="CN254" s="286"/>
      <c r="CO254" s="286">
        <v>0</v>
      </c>
      <c r="CP254" s="286"/>
      <c r="CQ254" s="286"/>
      <c r="CR254" s="286"/>
      <c r="CS254" s="286"/>
      <c r="CT254" s="286"/>
      <c r="CU254" s="286"/>
      <c r="CV254" s="286">
        <v>0</v>
      </c>
      <c r="CW254" s="286"/>
      <c r="CX254" s="286"/>
      <c r="CY254" s="286"/>
      <c r="CZ254" s="286"/>
      <c r="DA254" s="286"/>
      <c r="DB254" s="286"/>
      <c r="DC254" s="286"/>
      <c r="DD254" s="286"/>
      <c r="DE254" s="286"/>
      <c r="DF254" s="286"/>
      <c r="DG254" s="286"/>
      <c r="DH254" s="286"/>
      <c r="DI254" s="286"/>
      <c r="DJ254" s="286"/>
      <c r="DK254" s="286"/>
      <c r="DL254" s="286"/>
      <c r="DM254" s="286"/>
      <c r="DN254" s="286"/>
      <c r="DO254" s="286"/>
      <c r="DP254" s="286"/>
      <c r="DQ254" s="286"/>
      <c r="DR254" s="286"/>
      <c r="DS254" s="286"/>
      <c r="DT254" s="286"/>
      <c r="DU254" s="286"/>
      <c r="DV254" s="286"/>
      <c r="DW254" s="286"/>
      <c r="DX254" s="286"/>
      <c r="DY254" s="286"/>
      <c r="DZ254" s="790"/>
      <c r="EA254" s="278"/>
      <c r="EB254" s="286"/>
      <c r="EC254" s="286"/>
      <c r="ED254" s="286"/>
      <c r="EE254" s="286"/>
      <c r="EF254" s="286"/>
      <c r="EG254" s="286"/>
      <c r="EH254" s="286"/>
      <c r="EI254" s="286"/>
      <c r="EJ254" s="286"/>
      <c r="EK254" s="286"/>
      <c r="EL254" s="306">
        <v>3200</v>
      </c>
      <c r="EM254" s="306">
        <v>3200</v>
      </c>
      <c r="EN254" s="291">
        <v>320</v>
      </c>
      <c r="EO254" s="291">
        <v>0</v>
      </c>
      <c r="EP254" s="291">
        <v>43.84</v>
      </c>
      <c r="EQ254" s="291">
        <v>0</v>
      </c>
      <c r="ER254" s="291">
        <v>0</v>
      </c>
      <c r="ES254" s="286">
        <v>0</v>
      </c>
      <c r="ET254" s="289">
        <v>51.88</v>
      </c>
      <c r="EU254" s="286">
        <v>0</v>
      </c>
      <c r="EV254" s="286">
        <v>0</v>
      </c>
      <c r="EW254" s="286"/>
      <c r="EX254" s="286"/>
      <c r="EY254" s="286"/>
      <c r="EZ254" s="292">
        <v>0</v>
      </c>
      <c r="FA254" s="278">
        <v>0</v>
      </c>
      <c r="FB254" s="278">
        <v>0</v>
      </c>
      <c r="FC254" s="292">
        <v>1280</v>
      </c>
      <c r="FD254" s="292"/>
      <c r="FE254" s="292"/>
      <c r="FF254" s="292"/>
      <c r="FG254" s="286">
        <v>0</v>
      </c>
      <c r="FH254" s="292">
        <v>0</v>
      </c>
      <c r="FI254" s="286"/>
      <c r="FJ254" s="286"/>
      <c r="FK254" s="276"/>
      <c r="FL254" s="276"/>
      <c r="FM254" s="286"/>
      <c r="FN254" s="286">
        <v>0</v>
      </c>
      <c r="FO254" s="286">
        <v>0</v>
      </c>
      <c r="FP254" s="286"/>
      <c r="FQ254" s="286">
        <v>1695.72</v>
      </c>
      <c r="FR254" s="791">
        <v>1504.28</v>
      </c>
      <c r="FT254" s="791"/>
      <c r="FU254" s="294">
        <v>1504.28</v>
      </c>
      <c r="FV254" s="367"/>
      <c r="FW254" s="367"/>
      <c r="FX254" s="847">
        <v>288</v>
      </c>
      <c r="FY254" s="830">
        <v>72</v>
      </c>
      <c r="GB254" s="2015">
        <f t="shared" si="21"/>
        <v>0</v>
      </c>
      <c r="GC254" s="2015">
        <v>3200</v>
      </c>
      <c r="GE254" s="2015">
        <f t="shared" si="22"/>
        <v>3200</v>
      </c>
    </row>
    <row r="255" spans="2:187">
      <c r="B255" s="787">
        <v>4</v>
      </c>
      <c r="C255" s="275" t="s">
        <v>607</v>
      </c>
      <c r="D255" s="309" t="s">
        <v>3</v>
      </c>
      <c r="E255" s="310" t="s">
        <v>40</v>
      </c>
      <c r="F255" s="275" t="s">
        <v>483</v>
      </c>
      <c r="G255" s="834">
        <v>24997</v>
      </c>
      <c r="H255" s="109" t="s">
        <v>484</v>
      </c>
      <c r="I255" s="109" t="s">
        <v>454</v>
      </c>
      <c r="J255" s="103" t="s">
        <v>455</v>
      </c>
      <c r="K255" s="104" t="s">
        <v>456</v>
      </c>
      <c r="L255" s="104">
        <v>100002</v>
      </c>
      <c r="M255" s="283" t="s">
        <v>457</v>
      </c>
      <c r="N255" s="299">
        <v>1</v>
      </c>
      <c r="O255" s="275" t="s">
        <v>458</v>
      </c>
      <c r="P255" s="275" t="s">
        <v>459</v>
      </c>
      <c r="Q255" s="300">
        <v>0</v>
      </c>
      <c r="R255" s="275" t="s">
        <v>485</v>
      </c>
      <c r="S255" s="301" t="s">
        <v>486</v>
      </c>
      <c r="T255" s="275" t="s">
        <v>461</v>
      </c>
      <c r="U255" s="275" t="s">
        <v>233</v>
      </c>
      <c r="V255" s="302" t="s">
        <v>462</v>
      </c>
      <c r="W255" s="302"/>
      <c r="X255" s="269" t="s">
        <v>32</v>
      </c>
      <c r="Y255" s="270" t="s">
        <v>42</v>
      </c>
      <c r="Z255" s="283" t="s">
        <v>483</v>
      </c>
      <c r="AA255" s="283"/>
      <c r="AB255" s="303">
        <v>42985</v>
      </c>
      <c r="AC255" s="304"/>
      <c r="AD255" s="305"/>
      <c r="AE255" s="274" t="s">
        <v>464</v>
      </c>
      <c r="AF255" s="275" t="s">
        <v>487</v>
      </c>
      <c r="AG255" s="276"/>
      <c r="AH255" s="277"/>
      <c r="AI255" s="277"/>
      <c r="AJ255" s="277"/>
      <c r="AK255" s="278"/>
      <c r="AL255" s="276"/>
      <c r="AM255" s="278"/>
      <c r="AN255" s="278"/>
      <c r="AO255" s="306" t="s">
        <v>466</v>
      </c>
      <c r="AP255" s="278" t="s">
        <v>594</v>
      </c>
      <c r="AQ255" s="307" t="s">
        <v>466</v>
      </c>
      <c r="AR255" s="308">
        <v>4600</v>
      </c>
      <c r="AS255" s="283">
        <v>30</v>
      </c>
      <c r="AT255" s="284"/>
      <c r="AU255" s="284">
        <v>0</v>
      </c>
      <c r="AV255" s="283"/>
      <c r="AW255" s="283"/>
      <c r="AX255" s="283"/>
      <c r="AY255" s="283"/>
      <c r="AZ255" s="283"/>
      <c r="BA255" s="285"/>
      <c r="BB255" s="284"/>
      <c r="BC255" s="284"/>
      <c r="BD255" s="284"/>
      <c r="BE255" s="284"/>
      <c r="BF255" s="285"/>
      <c r="BG255" s="284">
        <v>0</v>
      </c>
      <c r="BH255" s="284">
        <v>0</v>
      </c>
      <c r="BI255" s="276">
        <v>0</v>
      </c>
      <c r="BJ255" s="284"/>
      <c r="BK255" s="286">
        <v>0</v>
      </c>
      <c r="BL255" s="286">
        <v>0</v>
      </c>
      <c r="BM255" s="276">
        <v>0</v>
      </c>
      <c r="BN255" s="286"/>
      <c r="BO255" s="276">
        <v>0</v>
      </c>
      <c r="BP255" s="789">
        <v>240</v>
      </c>
      <c r="BQ255" s="286">
        <v>4600</v>
      </c>
      <c r="BR255" s="286">
        <v>113</v>
      </c>
      <c r="BS255" s="398">
        <v>0</v>
      </c>
      <c r="BT255" s="289">
        <v>0</v>
      </c>
      <c r="BU255" s="398">
        <v>0</v>
      </c>
      <c r="BV255" s="286">
        <v>0</v>
      </c>
      <c r="BW255" s="286">
        <v>0</v>
      </c>
      <c r="BX255" s="286"/>
      <c r="BY255" s="286">
        <v>0</v>
      </c>
      <c r="BZ255" s="286"/>
      <c r="CA255" s="286"/>
      <c r="CB255" s="286">
        <v>0</v>
      </c>
      <c r="CC255" s="286">
        <v>0</v>
      </c>
      <c r="CD255" s="286">
        <v>0</v>
      </c>
      <c r="CE255" s="286">
        <v>0</v>
      </c>
      <c r="CF255" s="286">
        <v>0</v>
      </c>
      <c r="CG255" s="286"/>
      <c r="CH255" s="286"/>
      <c r="CI255" s="286"/>
      <c r="CJ255" s="286"/>
      <c r="CK255" s="286"/>
      <c r="CL255" s="286"/>
      <c r="CM255" s="286"/>
      <c r="CN255" s="286"/>
      <c r="CO255" s="286">
        <v>0</v>
      </c>
      <c r="CP255" s="286"/>
      <c r="CQ255" s="286"/>
      <c r="CR255" s="286"/>
      <c r="CS255" s="286"/>
      <c r="CT255" s="286"/>
      <c r="CU255" s="286"/>
      <c r="CV255" s="286">
        <v>0</v>
      </c>
      <c r="CW255" s="286"/>
      <c r="CX255" s="286"/>
      <c r="CY255" s="286"/>
      <c r="CZ255" s="286"/>
      <c r="DA255" s="286"/>
      <c r="DB255" s="286"/>
      <c r="DC255" s="286"/>
      <c r="DD255" s="286"/>
      <c r="DE255" s="286"/>
      <c r="DF255" s="286"/>
      <c r="DG255" s="286"/>
      <c r="DH255" s="286"/>
      <c r="DI255" s="286"/>
      <c r="DJ255" s="286"/>
      <c r="DK255" s="286"/>
      <c r="DL255" s="286"/>
      <c r="DM255" s="286"/>
      <c r="DN255" s="286"/>
      <c r="DO255" s="286"/>
      <c r="DP255" s="286"/>
      <c r="DQ255" s="286"/>
      <c r="DR255" s="286"/>
      <c r="DS255" s="286"/>
      <c r="DT255" s="286"/>
      <c r="DU255" s="286"/>
      <c r="DV255" s="286"/>
      <c r="DW255" s="286"/>
      <c r="DX255" s="286"/>
      <c r="DY255" s="286"/>
      <c r="DZ255" s="790"/>
      <c r="EA255" s="278"/>
      <c r="EB255" s="286"/>
      <c r="EC255" s="286"/>
      <c r="ED255" s="286"/>
      <c r="EE255" s="286"/>
      <c r="EF255" s="286"/>
      <c r="EG255" s="286"/>
      <c r="EH255" s="286"/>
      <c r="EI255" s="286"/>
      <c r="EJ255" s="286"/>
      <c r="EK255" s="286"/>
      <c r="EL255" s="306">
        <v>4713</v>
      </c>
      <c r="EM255" s="306">
        <v>4713</v>
      </c>
      <c r="EN255" s="291">
        <v>471.3</v>
      </c>
      <c r="EO255" s="291">
        <v>73.05</v>
      </c>
      <c r="EP255" s="291">
        <v>64.569999999999993</v>
      </c>
      <c r="EQ255" s="291">
        <v>0</v>
      </c>
      <c r="ER255" s="291">
        <v>0</v>
      </c>
      <c r="ES255" s="286">
        <v>0</v>
      </c>
      <c r="ET255" s="289">
        <v>208.01</v>
      </c>
      <c r="EU255" s="286">
        <v>0</v>
      </c>
      <c r="EV255" s="286">
        <v>0</v>
      </c>
      <c r="EW255" s="286"/>
      <c r="EX255" s="286"/>
      <c r="EY255" s="286"/>
      <c r="EZ255" s="292">
        <v>294.08999999999997</v>
      </c>
      <c r="FA255" s="278">
        <v>325.29000000000002</v>
      </c>
      <c r="FB255" s="278">
        <v>0</v>
      </c>
      <c r="FC255" s="292">
        <v>1885.2</v>
      </c>
      <c r="FD255" s="292">
        <v>5</v>
      </c>
      <c r="FE255" s="292"/>
      <c r="FF255" s="292"/>
      <c r="FG255" s="286">
        <v>0</v>
      </c>
      <c r="FH255" s="292">
        <v>0</v>
      </c>
      <c r="FI255" s="286"/>
      <c r="FJ255" s="286"/>
      <c r="FK255" s="276"/>
      <c r="FL255" s="276"/>
      <c r="FM255" s="286"/>
      <c r="FN255" s="286">
        <v>0</v>
      </c>
      <c r="FO255" s="286">
        <v>0</v>
      </c>
      <c r="FP255" s="286"/>
      <c r="FQ255" s="286">
        <v>3326.51</v>
      </c>
      <c r="FR255" s="791">
        <v>1386.49</v>
      </c>
      <c r="FT255" s="791"/>
      <c r="FU255" s="294">
        <v>1386.49</v>
      </c>
      <c r="FV255" s="367"/>
      <c r="FW255" s="367"/>
      <c r="FX255" s="847">
        <v>424.17</v>
      </c>
      <c r="FY255" s="830">
        <v>106.0425</v>
      </c>
      <c r="GB255" s="2015">
        <f t="shared" si="21"/>
        <v>0</v>
      </c>
      <c r="GC255" s="2015">
        <v>4713</v>
      </c>
      <c r="GE255" s="2015">
        <f t="shared" si="22"/>
        <v>4713</v>
      </c>
    </row>
    <row r="256" spans="2:187">
      <c r="B256" s="787">
        <v>5</v>
      </c>
      <c r="C256" s="275" t="s">
        <v>607</v>
      </c>
      <c r="D256" s="309" t="s">
        <v>3</v>
      </c>
      <c r="E256" s="310" t="s">
        <v>130</v>
      </c>
      <c r="F256" s="275" t="s">
        <v>131</v>
      </c>
      <c r="G256" s="834">
        <v>34886</v>
      </c>
      <c r="H256" s="109" t="s">
        <v>488</v>
      </c>
      <c r="I256" s="109" t="s">
        <v>456</v>
      </c>
      <c r="J256" s="103" t="s">
        <v>455</v>
      </c>
      <c r="K256" s="104" t="s">
        <v>456</v>
      </c>
      <c r="L256" s="104">
        <v>100002</v>
      </c>
      <c r="M256" s="283" t="s">
        <v>457</v>
      </c>
      <c r="N256" s="299">
        <v>0</v>
      </c>
      <c r="O256" s="275" t="s">
        <v>458</v>
      </c>
      <c r="P256" s="275" t="s">
        <v>459</v>
      </c>
      <c r="Q256" s="300">
        <v>0</v>
      </c>
      <c r="R256" s="275" t="s">
        <v>489</v>
      </c>
      <c r="S256" s="301" t="s">
        <v>488</v>
      </c>
      <c r="T256" s="275" t="s">
        <v>461</v>
      </c>
      <c r="U256" s="275" t="s">
        <v>267</v>
      </c>
      <c r="V256" s="302" t="s">
        <v>462</v>
      </c>
      <c r="W256" s="302"/>
      <c r="X256" s="269" t="s">
        <v>32</v>
      </c>
      <c r="Y256" s="270" t="s">
        <v>132</v>
      </c>
      <c r="Z256" s="283" t="s">
        <v>131</v>
      </c>
      <c r="AA256" s="283"/>
      <c r="AB256" s="303">
        <v>43243</v>
      </c>
      <c r="AC256" s="304"/>
      <c r="AD256" s="305"/>
      <c r="AE256" s="274" t="s">
        <v>481</v>
      </c>
      <c r="AF256" s="275" t="s">
        <v>490</v>
      </c>
      <c r="AG256" s="276"/>
      <c r="AH256" s="277"/>
      <c r="AI256" s="277"/>
      <c r="AJ256" s="277"/>
      <c r="AK256" s="278"/>
      <c r="AL256" s="276"/>
      <c r="AM256" s="278"/>
      <c r="AN256" s="278"/>
      <c r="AO256" s="306" t="s">
        <v>466</v>
      </c>
      <c r="AP256" s="278" t="s">
        <v>595</v>
      </c>
      <c r="AQ256" s="307" t="s">
        <v>466</v>
      </c>
      <c r="AR256" s="308">
        <v>2500</v>
      </c>
      <c r="AS256" s="283">
        <v>0</v>
      </c>
      <c r="AT256" s="284"/>
      <c r="AU256" s="284">
        <v>12</v>
      </c>
      <c r="AV256" s="283"/>
      <c r="AW256" s="283"/>
      <c r="AX256" s="283"/>
      <c r="AY256" s="283">
        <v>18</v>
      </c>
      <c r="AZ256" s="283"/>
      <c r="BA256" s="285"/>
      <c r="BB256" s="284"/>
      <c r="BC256" s="284"/>
      <c r="BD256" s="284"/>
      <c r="BE256" s="284"/>
      <c r="BF256" s="285"/>
      <c r="BG256" s="284">
        <v>0</v>
      </c>
      <c r="BH256" s="284">
        <v>0</v>
      </c>
      <c r="BI256" s="276">
        <v>0</v>
      </c>
      <c r="BJ256" s="284"/>
      <c r="BK256" s="286">
        <v>0</v>
      </c>
      <c r="BL256" s="286">
        <v>0</v>
      </c>
      <c r="BM256" s="276">
        <v>0</v>
      </c>
      <c r="BN256" s="286"/>
      <c r="BO256" s="276">
        <v>0</v>
      </c>
      <c r="BP256" s="789">
        <v>0</v>
      </c>
      <c r="BQ256" s="286"/>
      <c r="BR256" s="835"/>
      <c r="BS256" s="286"/>
      <c r="BT256" s="289">
        <v>1045.2</v>
      </c>
      <c r="BU256" s="286">
        <v>0</v>
      </c>
      <c r="BV256" s="790"/>
      <c r="BW256" s="286"/>
      <c r="BX256" s="286"/>
      <c r="BY256" s="286">
        <v>0</v>
      </c>
      <c r="BZ256" s="286">
        <v>1563.3035</v>
      </c>
      <c r="CA256" s="286"/>
      <c r="CB256" s="286">
        <v>0</v>
      </c>
      <c r="CC256" s="286">
        <v>0</v>
      </c>
      <c r="CD256" s="286">
        <v>0</v>
      </c>
      <c r="CE256" s="286">
        <v>0</v>
      </c>
      <c r="CF256" s="286"/>
      <c r="CG256" s="286"/>
      <c r="CH256" s="286"/>
      <c r="CI256" s="286"/>
      <c r="CJ256" s="286"/>
      <c r="CK256" s="286"/>
      <c r="CL256" s="286"/>
      <c r="CM256" s="286"/>
      <c r="CN256" s="286"/>
      <c r="CO256" s="286">
        <v>0</v>
      </c>
      <c r="CP256" s="286"/>
      <c r="CQ256" s="286"/>
      <c r="CR256" s="286"/>
      <c r="CS256" s="286"/>
      <c r="CT256" s="286"/>
      <c r="CU256" s="286"/>
      <c r="CV256" s="286">
        <v>0</v>
      </c>
      <c r="CW256" s="286"/>
      <c r="CX256" s="286"/>
      <c r="CY256" s="286"/>
      <c r="CZ256" s="286"/>
      <c r="DA256" s="286"/>
      <c r="DB256" s="286"/>
      <c r="DC256" s="286"/>
      <c r="DD256" s="286"/>
      <c r="DE256" s="286"/>
      <c r="DF256" s="286"/>
      <c r="DG256" s="286"/>
      <c r="DH256" s="286"/>
      <c r="DI256" s="286"/>
      <c r="DJ256" s="286"/>
      <c r="DK256" s="286"/>
      <c r="DL256" s="286"/>
      <c r="DM256" s="286"/>
      <c r="DN256" s="286"/>
      <c r="DO256" s="286"/>
      <c r="DP256" s="286"/>
      <c r="DQ256" s="286"/>
      <c r="DR256" s="286"/>
      <c r="DS256" s="286"/>
      <c r="DT256" s="286"/>
      <c r="DU256" s="286"/>
      <c r="DV256" s="286"/>
      <c r="DW256" s="286"/>
      <c r="DX256" s="286"/>
      <c r="DY256" s="286"/>
      <c r="DZ256" s="790"/>
      <c r="EA256" s="278"/>
      <c r="EB256" s="286"/>
      <c r="EC256" s="286"/>
      <c r="ED256" s="286"/>
      <c r="EE256" s="286"/>
      <c r="EF256" s="286"/>
      <c r="EG256" s="286"/>
      <c r="EH256" s="286"/>
      <c r="EI256" s="286"/>
      <c r="EJ256" s="286"/>
      <c r="EK256" s="286"/>
      <c r="EL256" s="306">
        <v>2608.5034999999998</v>
      </c>
      <c r="EM256" s="306">
        <v>2608.5034999999998</v>
      </c>
      <c r="EN256" s="291">
        <v>260.85000000000002</v>
      </c>
      <c r="EO256" s="291">
        <v>0</v>
      </c>
      <c r="EP256" s="291">
        <v>35.74</v>
      </c>
      <c r="EQ256" s="291">
        <v>0</v>
      </c>
      <c r="ER256" s="291">
        <v>0</v>
      </c>
      <c r="ES256" s="286">
        <v>0</v>
      </c>
      <c r="ET256" s="289">
        <v>0</v>
      </c>
      <c r="EU256" s="286">
        <v>0</v>
      </c>
      <c r="EV256" s="286">
        <v>0</v>
      </c>
      <c r="EW256" s="286"/>
      <c r="EX256" s="286"/>
      <c r="EY256" s="286"/>
      <c r="EZ256" s="292">
        <v>115.71</v>
      </c>
      <c r="FA256" s="278">
        <v>64.72</v>
      </c>
      <c r="FB256" s="278">
        <v>0</v>
      </c>
      <c r="FC256" s="292">
        <v>1045.2</v>
      </c>
      <c r="FD256" s="292"/>
      <c r="FE256" s="292"/>
      <c r="FF256" s="292"/>
      <c r="FG256" s="286">
        <v>0</v>
      </c>
      <c r="FH256" s="292">
        <v>0</v>
      </c>
      <c r="FI256" s="286"/>
      <c r="FJ256" s="286"/>
      <c r="FK256" s="276"/>
      <c r="FL256" s="276"/>
      <c r="FM256" s="286"/>
      <c r="FN256" s="286">
        <v>0</v>
      </c>
      <c r="FO256" s="286">
        <v>0</v>
      </c>
      <c r="FP256" s="286"/>
      <c r="FQ256" s="286">
        <v>1522.22</v>
      </c>
      <c r="FR256" s="836">
        <v>1086.28</v>
      </c>
      <c r="FT256" s="791"/>
      <c r="FU256" s="294">
        <v>1086.28</v>
      </c>
      <c r="FV256" s="367"/>
      <c r="FW256" s="367"/>
      <c r="FX256" s="847">
        <v>94.067999999999984</v>
      </c>
      <c r="FY256" s="830">
        <v>23.516999999999996</v>
      </c>
      <c r="GB256" s="2015">
        <f t="shared" si="21"/>
        <v>0</v>
      </c>
      <c r="GC256" s="2015">
        <v>1045.2</v>
      </c>
      <c r="GE256" s="2015">
        <f t="shared" si="22"/>
        <v>1045.2</v>
      </c>
    </row>
    <row r="257" spans="2:187">
      <c r="B257" s="787">
        <v>6</v>
      </c>
      <c r="C257" s="275" t="s">
        <v>607</v>
      </c>
      <c r="D257" s="309" t="s">
        <v>3</v>
      </c>
      <c r="E257" s="310" t="s">
        <v>43</v>
      </c>
      <c r="F257" s="275" t="s">
        <v>491</v>
      </c>
      <c r="G257" s="834">
        <v>26663</v>
      </c>
      <c r="H257" s="109" t="s">
        <v>469</v>
      </c>
      <c r="I257" s="109" t="s">
        <v>456</v>
      </c>
      <c r="J257" s="103" t="s">
        <v>455</v>
      </c>
      <c r="K257" s="104" t="s">
        <v>456</v>
      </c>
      <c r="L257" s="104">
        <v>100001</v>
      </c>
      <c r="M257" s="283" t="s">
        <v>470</v>
      </c>
      <c r="N257" s="299">
        <v>1</v>
      </c>
      <c r="O257" s="275" t="s">
        <v>471</v>
      </c>
      <c r="P257" s="275" t="s">
        <v>472</v>
      </c>
      <c r="Q257" s="300">
        <v>1</v>
      </c>
      <c r="R257" s="275" t="s">
        <v>473</v>
      </c>
      <c r="S257" s="301" t="s">
        <v>474</v>
      </c>
      <c r="T257" s="275" t="s">
        <v>461</v>
      </c>
      <c r="U257" s="275" t="s">
        <v>236</v>
      </c>
      <c r="V257" s="302" t="s">
        <v>462</v>
      </c>
      <c r="W257" s="302"/>
      <c r="X257" s="269" t="s">
        <v>32</v>
      </c>
      <c r="Y257" s="270" t="s">
        <v>45</v>
      </c>
      <c r="Z257" s="283" t="s">
        <v>491</v>
      </c>
      <c r="AA257" s="283"/>
      <c r="AB257" s="303">
        <v>42985</v>
      </c>
      <c r="AC257" s="304"/>
      <c r="AD257" s="305"/>
      <c r="AE257" s="274" t="s">
        <v>492</v>
      </c>
      <c r="AF257" s="275" t="s">
        <v>493</v>
      </c>
      <c r="AG257" s="276"/>
      <c r="AH257" s="277"/>
      <c r="AI257" s="277"/>
      <c r="AJ257" s="277"/>
      <c r="AK257" s="278"/>
      <c r="AL257" s="276"/>
      <c r="AM257" s="278"/>
      <c r="AN257" s="278"/>
      <c r="AO257" s="306" t="s">
        <v>466</v>
      </c>
      <c r="AP257" s="278" t="s">
        <v>595</v>
      </c>
      <c r="AQ257" s="307" t="s">
        <v>466</v>
      </c>
      <c r="AR257" s="308">
        <v>8500</v>
      </c>
      <c r="AS257" s="283">
        <v>30</v>
      </c>
      <c r="AT257" s="284"/>
      <c r="AU257" s="284">
        <v>0</v>
      </c>
      <c r="AV257" s="283"/>
      <c r="AW257" s="283"/>
      <c r="AX257" s="283"/>
      <c r="AY257" s="283"/>
      <c r="AZ257" s="283"/>
      <c r="BA257" s="285"/>
      <c r="BB257" s="284"/>
      <c r="BC257" s="284"/>
      <c r="BD257" s="284"/>
      <c r="BE257" s="284"/>
      <c r="BF257" s="285"/>
      <c r="BG257" s="284">
        <v>0</v>
      </c>
      <c r="BH257" s="284">
        <v>0</v>
      </c>
      <c r="BI257" s="276">
        <v>0</v>
      </c>
      <c r="BJ257" s="284"/>
      <c r="BK257" s="286">
        <v>0</v>
      </c>
      <c r="BL257" s="286">
        <v>0</v>
      </c>
      <c r="BM257" s="276">
        <v>0</v>
      </c>
      <c r="BN257" s="286"/>
      <c r="BO257" s="276">
        <v>0</v>
      </c>
      <c r="BP257" s="789">
        <v>240</v>
      </c>
      <c r="BQ257" s="286">
        <v>8500</v>
      </c>
      <c r="BR257" s="286">
        <v>113</v>
      </c>
      <c r="BS257" s="286">
        <v>0</v>
      </c>
      <c r="BT257" s="289">
        <v>0</v>
      </c>
      <c r="BU257" s="286">
        <v>0</v>
      </c>
      <c r="BV257" s="286">
        <v>0</v>
      </c>
      <c r="BW257" s="286">
        <v>0</v>
      </c>
      <c r="BX257" s="286"/>
      <c r="BY257" s="286">
        <v>0</v>
      </c>
      <c r="BZ257" s="286"/>
      <c r="CA257" s="286"/>
      <c r="CB257" s="286">
        <v>0</v>
      </c>
      <c r="CC257" s="286">
        <v>0</v>
      </c>
      <c r="CD257" s="286">
        <v>0</v>
      </c>
      <c r="CE257" s="286">
        <v>0</v>
      </c>
      <c r="CF257" s="286">
        <v>0</v>
      </c>
      <c r="CG257" s="286"/>
      <c r="CH257" s="286"/>
      <c r="CI257" s="286"/>
      <c r="CJ257" s="286"/>
      <c r="CK257" s="286"/>
      <c r="CL257" s="286"/>
      <c r="CM257" s="286"/>
      <c r="CN257" s="286"/>
      <c r="CO257" s="286">
        <v>0</v>
      </c>
      <c r="CP257" s="286"/>
      <c r="CQ257" s="286"/>
      <c r="CR257" s="286"/>
      <c r="CS257" s="286"/>
      <c r="CT257" s="286"/>
      <c r="CU257" s="286"/>
      <c r="CV257" s="286">
        <v>0</v>
      </c>
      <c r="CW257" s="286"/>
      <c r="CX257" s="286"/>
      <c r="CY257" s="286"/>
      <c r="CZ257" s="286"/>
      <c r="DA257" s="286"/>
      <c r="DB257" s="286"/>
      <c r="DC257" s="286"/>
      <c r="DD257" s="286"/>
      <c r="DE257" s="286"/>
      <c r="DF257" s="286"/>
      <c r="DG257" s="286"/>
      <c r="DH257" s="286"/>
      <c r="DI257" s="286"/>
      <c r="DJ257" s="286"/>
      <c r="DK257" s="286"/>
      <c r="DL257" s="286"/>
      <c r="DM257" s="286"/>
      <c r="DN257" s="286"/>
      <c r="DO257" s="286"/>
      <c r="DP257" s="286"/>
      <c r="DQ257" s="286"/>
      <c r="DR257" s="286"/>
      <c r="DS257" s="286"/>
      <c r="DT257" s="286"/>
      <c r="DU257" s="286"/>
      <c r="DV257" s="286"/>
      <c r="DW257" s="286"/>
      <c r="DX257" s="286"/>
      <c r="DY257" s="286"/>
      <c r="DZ257" s="790"/>
      <c r="EA257" s="278"/>
      <c r="EB257" s="286"/>
      <c r="EC257" s="286"/>
      <c r="ED257" s="286"/>
      <c r="EE257" s="286"/>
      <c r="EF257" s="286"/>
      <c r="EG257" s="286"/>
      <c r="EH257" s="286"/>
      <c r="EI257" s="286"/>
      <c r="EJ257" s="286"/>
      <c r="EK257" s="286"/>
      <c r="EL257" s="306">
        <v>8613</v>
      </c>
      <c r="EM257" s="306">
        <v>8613</v>
      </c>
      <c r="EN257" s="291">
        <v>861.3</v>
      </c>
      <c r="EO257" s="291">
        <v>145.56</v>
      </c>
      <c r="EP257" s="291">
        <v>118</v>
      </c>
      <c r="EQ257" s="291">
        <v>0</v>
      </c>
      <c r="ER257" s="291">
        <v>0</v>
      </c>
      <c r="ES257" s="286">
        <v>0</v>
      </c>
      <c r="ET257" s="289">
        <v>798.82</v>
      </c>
      <c r="EU257" s="286">
        <v>0</v>
      </c>
      <c r="EV257" s="286">
        <v>0</v>
      </c>
      <c r="EW257" s="286"/>
      <c r="EX257" s="286"/>
      <c r="EY257" s="286"/>
      <c r="EZ257" s="292">
        <v>160.81</v>
      </c>
      <c r="FA257" s="278">
        <v>162.77000000000001</v>
      </c>
      <c r="FB257" s="278">
        <v>0</v>
      </c>
      <c r="FC257" s="292">
        <v>3445.2</v>
      </c>
      <c r="FD257" s="292"/>
      <c r="FE257" s="292"/>
      <c r="FF257" s="292"/>
      <c r="FG257" s="286">
        <v>0</v>
      </c>
      <c r="FH257" s="292">
        <v>0</v>
      </c>
      <c r="FI257" s="286"/>
      <c r="FJ257" s="286"/>
      <c r="FK257" s="276"/>
      <c r="FL257" s="276"/>
      <c r="FM257" s="286"/>
      <c r="FN257" s="286">
        <v>0</v>
      </c>
      <c r="FO257" s="286">
        <v>0</v>
      </c>
      <c r="FP257" s="286"/>
      <c r="FQ257" s="286">
        <v>5692.46</v>
      </c>
      <c r="FR257" s="791">
        <v>2920.54</v>
      </c>
      <c r="FT257" s="791"/>
      <c r="FU257" s="294">
        <v>2920.54</v>
      </c>
      <c r="FV257" s="367"/>
      <c r="FW257" s="367"/>
      <c r="FX257" s="847">
        <v>775.17</v>
      </c>
      <c r="FY257" s="830">
        <v>193.79249999999999</v>
      </c>
      <c r="GB257" s="2015">
        <f t="shared" si="21"/>
        <v>0</v>
      </c>
      <c r="GC257" s="2015">
        <v>8613</v>
      </c>
      <c r="GE257" s="2015">
        <f t="shared" si="22"/>
        <v>8613</v>
      </c>
    </row>
    <row r="258" spans="2:187">
      <c r="B258" s="787">
        <v>7</v>
      </c>
      <c r="C258" s="275" t="s">
        <v>607</v>
      </c>
      <c r="D258" s="309" t="s">
        <v>3</v>
      </c>
      <c r="E258" s="310" t="s">
        <v>22</v>
      </c>
      <c r="F258" s="275" t="s">
        <v>23</v>
      </c>
      <c r="G258" s="834">
        <v>25690</v>
      </c>
      <c r="H258" s="109" t="s">
        <v>494</v>
      </c>
      <c r="I258" s="109" t="s">
        <v>456</v>
      </c>
      <c r="J258" s="103" t="s">
        <v>455</v>
      </c>
      <c r="K258" s="104" t="s">
        <v>456</v>
      </c>
      <c r="L258" s="104">
        <v>100001</v>
      </c>
      <c r="M258" s="283" t="s">
        <v>470</v>
      </c>
      <c r="N258" s="299">
        <v>1</v>
      </c>
      <c r="O258" s="275" t="s">
        <v>477</v>
      </c>
      <c r="P258" s="275" t="s">
        <v>478</v>
      </c>
      <c r="Q258" s="300">
        <v>1</v>
      </c>
      <c r="R258" s="275" t="s">
        <v>495</v>
      </c>
      <c r="S258" s="301" t="s">
        <v>478</v>
      </c>
      <c r="T258" s="275" t="s">
        <v>461</v>
      </c>
      <c r="U258" s="275" t="s">
        <v>230</v>
      </c>
      <c r="V258" s="302" t="s">
        <v>462</v>
      </c>
      <c r="W258" s="302"/>
      <c r="X258" s="269" t="s">
        <v>25</v>
      </c>
      <c r="Y258" s="270" t="s">
        <v>26</v>
      </c>
      <c r="Z258" s="283" t="s">
        <v>23</v>
      </c>
      <c r="AA258" s="283"/>
      <c r="AB258" s="303">
        <v>43357</v>
      </c>
      <c r="AC258" s="304"/>
      <c r="AD258" s="305"/>
      <c r="AE258" s="274" t="s">
        <v>496</v>
      </c>
      <c r="AF258" s="275" t="s">
        <v>497</v>
      </c>
      <c r="AG258" s="276"/>
      <c r="AH258" s="277"/>
      <c r="AI258" s="277"/>
      <c r="AJ258" s="277"/>
      <c r="AK258" s="278"/>
      <c r="AL258" s="276"/>
      <c r="AM258" s="278"/>
      <c r="AN258" s="278"/>
      <c r="AO258" s="306" t="s">
        <v>466</v>
      </c>
      <c r="AP258" s="278" t="s">
        <v>594</v>
      </c>
      <c r="AQ258" s="307" t="s">
        <v>466</v>
      </c>
      <c r="AR258" s="308">
        <v>3000</v>
      </c>
      <c r="AS258" s="283">
        <v>27</v>
      </c>
      <c r="AT258" s="284"/>
      <c r="AU258" s="284">
        <v>3</v>
      </c>
      <c r="AV258" s="283"/>
      <c r="AW258" s="283"/>
      <c r="AX258" s="283"/>
      <c r="AY258" s="283"/>
      <c r="AZ258" s="283"/>
      <c r="BA258" s="285"/>
      <c r="BB258" s="284"/>
      <c r="BC258" s="284"/>
      <c r="BD258" s="284"/>
      <c r="BE258" s="284"/>
      <c r="BF258" s="285"/>
      <c r="BG258" s="284">
        <v>0</v>
      </c>
      <c r="BH258" s="284">
        <v>0</v>
      </c>
      <c r="BI258" s="276">
        <v>0</v>
      </c>
      <c r="BJ258" s="284"/>
      <c r="BK258" s="286">
        <v>10</v>
      </c>
      <c r="BL258" s="286">
        <v>21</v>
      </c>
      <c r="BM258" s="276">
        <v>16</v>
      </c>
      <c r="BN258" s="286"/>
      <c r="BO258" s="276">
        <v>0</v>
      </c>
      <c r="BP258" s="789">
        <v>216</v>
      </c>
      <c r="BQ258" s="286">
        <v>2700</v>
      </c>
      <c r="BR258" s="286">
        <v>113</v>
      </c>
      <c r="BS258" s="286">
        <v>0</v>
      </c>
      <c r="BT258" s="289">
        <v>311.3</v>
      </c>
      <c r="BU258" s="286">
        <v>0</v>
      </c>
      <c r="BV258" s="286">
        <v>0</v>
      </c>
      <c r="BW258" s="286">
        <v>0</v>
      </c>
      <c r="BX258" s="286"/>
      <c r="BY258" s="286">
        <v>0</v>
      </c>
      <c r="BZ258" s="286"/>
      <c r="CA258" s="286"/>
      <c r="CB258" s="286">
        <v>0</v>
      </c>
      <c r="CC258" s="286">
        <v>0</v>
      </c>
      <c r="CD258" s="286">
        <v>0</v>
      </c>
      <c r="CE258" s="286"/>
      <c r="CF258" s="286">
        <v>0</v>
      </c>
      <c r="CG258" s="286"/>
      <c r="CH258" s="286"/>
      <c r="CI258" s="286"/>
      <c r="CJ258" s="286"/>
      <c r="CK258" s="286"/>
      <c r="CL258" s="286"/>
      <c r="CM258" s="286"/>
      <c r="CN258" s="286"/>
      <c r="CO258" s="286">
        <v>944.92520833333333</v>
      </c>
      <c r="CP258" s="286"/>
      <c r="CQ258" s="286"/>
      <c r="CR258" s="286"/>
      <c r="CS258" s="286"/>
      <c r="CT258" s="286"/>
      <c r="CU258" s="286"/>
      <c r="CV258" s="286">
        <v>0</v>
      </c>
      <c r="CW258" s="286"/>
      <c r="CX258" s="286"/>
      <c r="CY258" s="286"/>
      <c r="CZ258" s="286"/>
      <c r="DA258" s="286"/>
      <c r="DB258" s="286"/>
      <c r="DC258" s="286"/>
      <c r="DD258" s="286"/>
      <c r="DE258" s="286"/>
      <c r="DF258" s="286"/>
      <c r="DG258" s="286"/>
      <c r="DH258" s="286"/>
      <c r="DI258" s="286"/>
      <c r="DJ258" s="286"/>
      <c r="DK258" s="286"/>
      <c r="DL258" s="286"/>
      <c r="DM258" s="286"/>
      <c r="DN258" s="286"/>
      <c r="DO258" s="286"/>
      <c r="DP258" s="286"/>
      <c r="DQ258" s="286"/>
      <c r="DR258" s="286"/>
      <c r="DS258" s="286"/>
      <c r="DT258" s="286"/>
      <c r="DU258" s="286"/>
      <c r="DV258" s="286"/>
      <c r="DW258" s="286"/>
      <c r="DX258" s="286"/>
      <c r="DY258" s="286"/>
      <c r="DZ258" s="790"/>
      <c r="EA258" s="278"/>
      <c r="EB258" s="286"/>
      <c r="EC258" s="286"/>
      <c r="ED258" s="286"/>
      <c r="EE258" s="286"/>
      <c r="EF258" s="286"/>
      <c r="EG258" s="286"/>
      <c r="EH258" s="286"/>
      <c r="EI258" s="286"/>
      <c r="EJ258" s="286"/>
      <c r="EK258" s="286"/>
      <c r="EL258" s="306">
        <v>4069.2252083333333</v>
      </c>
      <c r="EM258" s="306">
        <v>4069.2252083333333</v>
      </c>
      <c r="EN258" s="291">
        <v>406.92</v>
      </c>
      <c r="EO258" s="291">
        <v>0</v>
      </c>
      <c r="EP258" s="291">
        <v>55.75</v>
      </c>
      <c r="EQ258" s="291">
        <v>0</v>
      </c>
      <c r="ER258" s="291">
        <v>0</v>
      </c>
      <c r="ES258" s="286">
        <v>0</v>
      </c>
      <c r="ET258" s="289">
        <v>127.61401666666666</v>
      </c>
      <c r="EU258" s="286">
        <v>0</v>
      </c>
      <c r="EV258" s="286">
        <v>0</v>
      </c>
      <c r="EW258" s="286"/>
      <c r="EX258" s="286"/>
      <c r="EY258" s="286"/>
      <c r="EZ258" s="292">
        <v>115.71</v>
      </c>
      <c r="FA258" s="278">
        <v>0</v>
      </c>
      <c r="FB258" s="278">
        <v>0</v>
      </c>
      <c r="FC258" s="292">
        <v>1245.2</v>
      </c>
      <c r="FD258" s="292"/>
      <c r="FE258" s="292"/>
      <c r="FF258" s="292"/>
      <c r="FG258" s="286">
        <v>0</v>
      </c>
      <c r="FH258" s="292">
        <v>500</v>
      </c>
      <c r="FI258" s="286"/>
      <c r="FJ258" s="286"/>
      <c r="FK258" s="276"/>
      <c r="FL258" s="276"/>
      <c r="FM258" s="286"/>
      <c r="FN258" s="286">
        <v>0</v>
      </c>
      <c r="FO258" s="286">
        <v>0</v>
      </c>
      <c r="FP258" s="286"/>
      <c r="FQ258" s="286">
        <v>2451.19</v>
      </c>
      <c r="FR258" s="791">
        <v>1618.04</v>
      </c>
      <c r="FT258" s="791"/>
      <c r="FU258" s="294">
        <v>1618.04</v>
      </c>
      <c r="FV258" s="367"/>
      <c r="FW258" s="367"/>
      <c r="FX258" s="847">
        <v>366.23</v>
      </c>
      <c r="FY258" s="830">
        <v>91.557500000000005</v>
      </c>
      <c r="GB258" s="2015">
        <f t="shared" si="21"/>
        <v>-4.7916666667333629E-3</v>
      </c>
      <c r="GC258" s="2015">
        <v>4069.23</v>
      </c>
      <c r="GE258" s="2015">
        <f t="shared" si="22"/>
        <v>4069.23</v>
      </c>
    </row>
    <row r="259" spans="2:187">
      <c r="B259" s="787">
        <v>8</v>
      </c>
      <c r="C259" s="275" t="s">
        <v>607</v>
      </c>
      <c r="D259" s="309" t="s">
        <v>3</v>
      </c>
      <c r="E259" s="310" t="s">
        <v>70</v>
      </c>
      <c r="F259" s="275" t="s">
        <v>498</v>
      </c>
      <c r="G259" s="834">
        <v>29363</v>
      </c>
      <c r="H259" s="109" t="s">
        <v>469</v>
      </c>
      <c r="I259" s="109" t="s">
        <v>456</v>
      </c>
      <c r="J259" s="103" t="s">
        <v>455</v>
      </c>
      <c r="K259" s="104" t="s">
        <v>456</v>
      </c>
      <c r="L259" s="104">
        <v>100001</v>
      </c>
      <c r="M259" s="283" t="s">
        <v>470</v>
      </c>
      <c r="N259" s="299">
        <v>1</v>
      </c>
      <c r="O259" s="275" t="s">
        <v>471</v>
      </c>
      <c r="P259" s="275" t="s">
        <v>472</v>
      </c>
      <c r="Q259" s="300">
        <v>1</v>
      </c>
      <c r="R259" s="275" t="s">
        <v>473</v>
      </c>
      <c r="S259" s="301" t="s">
        <v>474</v>
      </c>
      <c r="T259" s="275" t="s">
        <v>461</v>
      </c>
      <c r="U259" s="275" t="s">
        <v>244</v>
      </c>
      <c r="V259" s="302" t="s">
        <v>462</v>
      </c>
      <c r="W259" s="302"/>
      <c r="X259" s="269" t="s">
        <v>32</v>
      </c>
      <c r="Y259" s="270" t="s">
        <v>72</v>
      </c>
      <c r="Z259" s="283" t="s">
        <v>498</v>
      </c>
      <c r="AA259" s="283"/>
      <c r="AB259" s="303">
        <v>42985</v>
      </c>
      <c r="AC259" s="304"/>
      <c r="AD259" s="305"/>
      <c r="AE259" s="274" t="s">
        <v>492</v>
      </c>
      <c r="AF259" s="275" t="s">
        <v>499</v>
      </c>
      <c r="AG259" s="276"/>
      <c r="AH259" s="277"/>
      <c r="AI259" s="277"/>
      <c r="AJ259" s="277"/>
      <c r="AK259" s="278"/>
      <c r="AL259" s="276"/>
      <c r="AM259" s="278"/>
      <c r="AN259" s="278"/>
      <c r="AO259" s="306" t="s">
        <v>466</v>
      </c>
      <c r="AP259" s="278" t="s">
        <v>595</v>
      </c>
      <c r="AQ259" s="307" t="s">
        <v>466</v>
      </c>
      <c r="AR259" s="308">
        <v>10000</v>
      </c>
      <c r="AS259" s="283">
        <v>30</v>
      </c>
      <c r="AT259" s="284"/>
      <c r="AU259" s="284">
        <v>0</v>
      </c>
      <c r="AV259" s="283"/>
      <c r="AW259" s="283"/>
      <c r="AX259" s="283"/>
      <c r="AY259" s="283"/>
      <c r="AZ259" s="283"/>
      <c r="BA259" s="285"/>
      <c r="BB259" s="284"/>
      <c r="BC259" s="284"/>
      <c r="BD259" s="284"/>
      <c r="BE259" s="284"/>
      <c r="BF259" s="285"/>
      <c r="BG259" s="284">
        <v>0</v>
      </c>
      <c r="BH259" s="284">
        <v>0</v>
      </c>
      <c r="BI259" s="276">
        <v>0</v>
      </c>
      <c r="BJ259" s="284"/>
      <c r="BK259" s="286">
        <v>0</v>
      </c>
      <c r="BL259" s="286">
        <v>0</v>
      </c>
      <c r="BM259" s="276">
        <v>0</v>
      </c>
      <c r="BN259" s="286"/>
      <c r="BO259" s="276">
        <v>0</v>
      </c>
      <c r="BP259" s="789">
        <v>240</v>
      </c>
      <c r="BQ259" s="286">
        <v>10000</v>
      </c>
      <c r="BR259" s="286">
        <v>113</v>
      </c>
      <c r="BS259" s="286">
        <v>0</v>
      </c>
      <c r="BT259" s="289">
        <v>0</v>
      </c>
      <c r="BU259" s="286">
        <v>0</v>
      </c>
      <c r="BV259" s="286">
        <v>0</v>
      </c>
      <c r="BW259" s="286">
        <v>0</v>
      </c>
      <c r="BX259" s="286"/>
      <c r="BY259" s="286">
        <v>0</v>
      </c>
      <c r="BZ259" s="286"/>
      <c r="CA259" s="286"/>
      <c r="CB259" s="286">
        <v>0</v>
      </c>
      <c r="CC259" s="286">
        <v>0</v>
      </c>
      <c r="CD259" s="286">
        <v>0</v>
      </c>
      <c r="CE259" s="286">
        <v>0</v>
      </c>
      <c r="CF259" s="286">
        <v>0</v>
      </c>
      <c r="CG259" s="286"/>
      <c r="CH259" s="286"/>
      <c r="CI259" s="286"/>
      <c r="CJ259" s="286"/>
      <c r="CK259" s="286"/>
      <c r="CL259" s="286"/>
      <c r="CM259" s="286"/>
      <c r="CN259" s="286"/>
      <c r="CO259" s="286">
        <v>0</v>
      </c>
      <c r="CP259" s="286"/>
      <c r="CQ259" s="286"/>
      <c r="CR259" s="286"/>
      <c r="CS259" s="286"/>
      <c r="CT259" s="286"/>
      <c r="CU259" s="286"/>
      <c r="CV259" s="286">
        <v>0</v>
      </c>
      <c r="CW259" s="286"/>
      <c r="CX259" s="286"/>
      <c r="CY259" s="286"/>
      <c r="CZ259" s="286"/>
      <c r="DA259" s="286"/>
      <c r="DB259" s="286"/>
      <c r="DC259" s="286"/>
      <c r="DD259" s="286"/>
      <c r="DE259" s="286"/>
      <c r="DF259" s="286"/>
      <c r="DG259" s="286"/>
      <c r="DH259" s="286"/>
      <c r="DI259" s="286"/>
      <c r="DJ259" s="286"/>
      <c r="DK259" s="286"/>
      <c r="DL259" s="286"/>
      <c r="DM259" s="286"/>
      <c r="DN259" s="286"/>
      <c r="DO259" s="286"/>
      <c r="DP259" s="286"/>
      <c r="DQ259" s="286"/>
      <c r="DR259" s="286"/>
      <c r="DS259" s="286"/>
      <c r="DT259" s="286"/>
      <c r="DU259" s="286"/>
      <c r="DV259" s="286"/>
      <c r="DW259" s="286"/>
      <c r="DX259" s="286"/>
      <c r="DY259" s="286"/>
      <c r="DZ259" s="790"/>
      <c r="EA259" s="278"/>
      <c r="EB259" s="286"/>
      <c r="EC259" s="286"/>
      <c r="ED259" s="286"/>
      <c r="EE259" s="286"/>
      <c r="EF259" s="286"/>
      <c r="EG259" s="286"/>
      <c r="EH259" s="286"/>
      <c r="EI259" s="286"/>
      <c r="EJ259" s="286"/>
      <c r="EK259" s="286"/>
      <c r="EL259" s="306">
        <v>10113</v>
      </c>
      <c r="EM259" s="306">
        <v>10113</v>
      </c>
      <c r="EN259" s="291">
        <v>1011.3</v>
      </c>
      <c r="EO259" s="291">
        <v>170.91</v>
      </c>
      <c r="EP259" s="291">
        <v>138.55000000000001</v>
      </c>
      <c r="EQ259" s="291">
        <v>0</v>
      </c>
      <c r="ER259" s="291">
        <v>0</v>
      </c>
      <c r="ES259" s="286">
        <v>0</v>
      </c>
      <c r="ET259" s="289">
        <v>1093.4100000000001</v>
      </c>
      <c r="EU259" s="286">
        <v>0</v>
      </c>
      <c r="EV259" s="286">
        <v>0</v>
      </c>
      <c r="EW259" s="286"/>
      <c r="EX259" s="286"/>
      <c r="EY259" s="286"/>
      <c r="EZ259" s="292">
        <v>185.17</v>
      </c>
      <c r="FA259" s="278">
        <v>0</v>
      </c>
      <c r="FB259" s="278">
        <v>0</v>
      </c>
      <c r="FC259" s="292">
        <v>4045.2</v>
      </c>
      <c r="FD259" s="292"/>
      <c r="FE259" s="292"/>
      <c r="FF259" s="292"/>
      <c r="FG259" s="286">
        <v>125</v>
      </c>
      <c r="FH259" s="292">
        <v>0</v>
      </c>
      <c r="FI259" s="286"/>
      <c r="FJ259" s="286"/>
      <c r="FK259" s="276"/>
      <c r="FL259" s="276"/>
      <c r="FM259" s="286"/>
      <c r="FN259" s="286">
        <v>0</v>
      </c>
      <c r="FO259" s="286">
        <v>0</v>
      </c>
      <c r="FP259" s="286"/>
      <c r="FQ259" s="286">
        <v>6769.54</v>
      </c>
      <c r="FR259" s="791">
        <v>3343.46</v>
      </c>
      <c r="FT259" s="791"/>
      <c r="FU259" s="294">
        <v>3343.46</v>
      </c>
      <c r="FV259" s="367"/>
      <c r="FW259" s="367"/>
      <c r="FX259" s="847">
        <v>910.17</v>
      </c>
      <c r="FY259" s="830">
        <v>227.54249999999999</v>
      </c>
      <c r="GB259" s="2015">
        <f t="shared" si="21"/>
        <v>0</v>
      </c>
      <c r="GC259" s="2015">
        <v>10113</v>
      </c>
      <c r="GE259" s="2015">
        <f t="shared" si="22"/>
        <v>10113</v>
      </c>
    </row>
    <row r="260" spans="2:187">
      <c r="B260" s="787">
        <v>9</v>
      </c>
      <c r="C260" s="275" t="s">
        <v>607</v>
      </c>
      <c r="D260" s="309" t="s">
        <v>3</v>
      </c>
      <c r="E260" s="310" t="s">
        <v>58</v>
      </c>
      <c r="F260" s="275" t="s">
        <v>500</v>
      </c>
      <c r="G260" s="834">
        <v>26055</v>
      </c>
      <c r="H260" s="109" t="s">
        <v>501</v>
      </c>
      <c r="I260" s="109" t="s">
        <v>454</v>
      </c>
      <c r="J260" s="103" t="s">
        <v>455</v>
      </c>
      <c r="K260" s="104" t="s">
        <v>456</v>
      </c>
      <c r="L260" s="104">
        <v>100002</v>
      </c>
      <c r="M260" s="283" t="s">
        <v>457</v>
      </c>
      <c r="N260" s="299">
        <v>1</v>
      </c>
      <c r="O260" s="275" t="s">
        <v>458</v>
      </c>
      <c r="P260" s="275" t="s">
        <v>459</v>
      </c>
      <c r="Q260" s="300">
        <v>0</v>
      </c>
      <c r="R260" s="275" t="s">
        <v>485</v>
      </c>
      <c r="S260" s="301" t="s">
        <v>486</v>
      </c>
      <c r="T260" s="275" t="s">
        <v>461</v>
      </c>
      <c r="U260" s="275" t="s">
        <v>240</v>
      </c>
      <c r="V260" s="302" t="s">
        <v>462</v>
      </c>
      <c r="W260" s="302" t="s">
        <v>463</v>
      </c>
      <c r="X260" s="269" t="s">
        <v>32</v>
      </c>
      <c r="Y260" s="270" t="s">
        <v>60</v>
      </c>
      <c r="Z260" s="283" t="s">
        <v>500</v>
      </c>
      <c r="AA260" s="283"/>
      <c r="AB260" s="303">
        <v>42985</v>
      </c>
      <c r="AC260" s="304"/>
      <c r="AD260" s="305"/>
      <c r="AE260" s="274" t="s">
        <v>464</v>
      </c>
      <c r="AF260" s="275" t="s">
        <v>502</v>
      </c>
      <c r="AG260" s="276"/>
      <c r="AH260" s="277"/>
      <c r="AI260" s="277"/>
      <c r="AJ260" s="277"/>
      <c r="AK260" s="278"/>
      <c r="AL260" s="276"/>
      <c r="AM260" s="278"/>
      <c r="AN260" s="278"/>
      <c r="AO260" s="306" t="s">
        <v>466</v>
      </c>
      <c r="AP260" s="278" t="s">
        <v>594</v>
      </c>
      <c r="AQ260" s="307" t="s">
        <v>466</v>
      </c>
      <c r="AR260" s="308">
        <v>7000</v>
      </c>
      <c r="AS260" s="283">
        <v>30</v>
      </c>
      <c r="AT260" s="284"/>
      <c r="AU260" s="284">
        <v>0</v>
      </c>
      <c r="AV260" s="283"/>
      <c r="AW260" s="283"/>
      <c r="AX260" s="283"/>
      <c r="AY260" s="283"/>
      <c r="AZ260" s="283"/>
      <c r="BA260" s="285"/>
      <c r="BB260" s="284"/>
      <c r="BC260" s="284"/>
      <c r="BD260" s="284"/>
      <c r="BE260" s="284"/>
      <c r="BF260" s="285"/>
      <c r="BG260" s="284">
        <v>0</v>
      </c>
      <c r="BH260" s="284">
        <v>0</v>
      </c>
      <c r="BI260" s="276">
        <v>0</v>
      </c>
      <c r="BJ260" s="284"/>
      <c r="BK260" s="286">
        <v>0</v>
      </c>
      <c r="BL260" s="286">
        <v>0</v>
      </c>
      <c r="BM260" s="276">
        <v>0</v>
      </c>
      <c r="BN260" s="286"/>
      <c r="BO260" s="276">
        <v>0</v>
      </c>
      <c r="BP260" s="789">
        <v>240</v>
      </c>
      <c r="BQ260" s="286">
        <v>7000</v>
      </c>
      <c r="BR260" s="286">
        <v>113</v>
      </c>
      <c r="BS260" s="286">
        <v>0</v>
      </c>
      <c r="BT260" s="289">
        <v>0</v>
      </c>
      <c r="BU260" s="286">
        <v>0</v>
      </c>
      <c r="BV260" s="286">
        <v>0</v>
      </c>
      <c r="BW260" s="286">
        <v>0</v>
      </c>
      <c r="BX260" s="286"/>
      <c r="BY260" s="286">
        <v>0</v>
      </c>
      <c r="BZ260" s="286"/>
      <c r="CA260" s="286"/>
      <c r="CB260" s="286">
        <v>0</v>
      </c>
      <c r="CC260" s="286">
        <v>0</v>
      </c>
      <c r="CD260" s="286">
        <v>0</v>
      </c>
      <c r="CE260" s="286">
        <v>0</v>
      </c>
      <c r="CF260" s="286">
        <v>0</v>
      </c>
      <c r="CG260" s="286"/>
      <c r="CH260" s="286"/>
      <c r="CI260" s="286"/>
      <c r="CJ260" s="286"/>
      <c r="CK260" s="286"/>
      <c r="CL260" s="286"/>
      <c r="CM260" s="286"/>
      <c r="CN260" s="286"/>
      <c r="CO260" s="286">
        <v>0</v>
      </c>
      <c r="CP260" s="286"/>
      <c r="CQ260" s="286"/>
      <c r="CR260" s="286"/>
      <c r="CS260" s="286"/>
      <c r="CT260" s="286"/>
      <c r="CU260" s="286"/>
      <c r="CV260" s="286">
        <v>0</v>
      </c>
      <c r="CW260" s="286"/>
      <c r="CX260" s="286"/>
      <c r="CY260" s="286"/>
      <c r="CZ260" s="286"/>
      <c r="DA260" s="286"/>
      <c r="DB260" s="286"/>
      <c r="DC260" s="286"/>
      <c r="DD260" s="286"/>
      <c r="DE260" s="286"/>
      <c r="DF260" s="286"/>
      <c r="DG260" s="286"/>
      <c r="DH260" s="286"/>
      <c r="DI260" s="286"/>
      <c r="DJ260" s="286"/>
      <c r="DK260" s="286"/>
      <c r="DL260" s="286"/>
      <c r="DM260" s="286"/>
      <c r="DN260" s="286"/>
      <c r="DO260" s="286"/>
      <c r="DP260" s="286"/>
      <c r="DQ260" s="286"/>
      <c r="DR260" s="286"/>
      <c r="DS260" s="286"/>
      <c r="DT260" s="286"/>
      <c r="DU260" s="286"/>
      <c r="DV260" s="286"/>
      <c r="DW260" s="286"/>
      <c r="DX260" s="286"/>
      <c r="DY260" s="286"/>
      <c r="DZ260" s="790"/>
      <c r="EA260" s="278"/>
      <c r="EB260" s="286"/>
      <c r="EC260" s="286"/>
      <c r="ED260" s="286"/>
      <c r="EE260" s="286"/>
      <c r="EF260" s="286"/>
      <c r="EG260" s="286"/>
      <c r="EH260" s="286"/>
      <c r="EI260" s="286"/>
      <c r="EJ260" s="286"/>
      <c r="EK260" s="286"/>
      <c r="EL260" s="306">
        <v>7113</v>
      </c>
      <c r="EM260" s="306">
        <v>7113</v>
      </c>
      <c r="EN260" s="291">
        <v>711.3</v>
      </c>
      <c r="EO260" s="291">
        <v>110.25</v>
      </c>
      <c r="EP260" s="291">
        <v>97.45</v>
      </c>
      <c r="EQ260" s="291">
        <v>0</v>
      </c>
      <c r="ER260" s="291">
        <v>0</v>
      </c>
      <c r="ES260" s="286">
        <v>0</v>
      </c>
      <c r="ET260" s="289">
        <v>606.26</v>
      </c>
      <c r="EU260" s="286">
        <v>0</v>
      </c>
      <c r="EV260" s="286">
        <v>0</v>
      </c>
      <c r="EW260" s="286"/>
      <c r="EX260" s="286"/>
      <c r="EY260" s="286"/>
      <c r="EZ260" s="292">
        <v>204.9</v>
      </c>
      <c r="FA260" s="278">
        <v>0</v>
      </c>
      <c r="FB260" s="278">
        <v>0</v>
      </c>
      <c r="FC260" s="292">
        <v>2845.2</v>
      </c>
      <c r="FD260" s="292"/>
      <c r="FE260" s="292"/>
      <c r="FF260" s="292"/>
      <c r="FG260" s="286">
        <v>0</v>
      </c>
      <c r="FH260" s="292">
        <v>0</v>
      </c>
      <c r="FI260" s="286"/>
      <c r="FJ260" s="286"/>
      <c r="FK260" s="276"/>
      <c r="FL260" s="276"/>
      <c r="FM260" s="286"/>
      <c r="FN260" s="286">
        <v>0</v>
      </c>
      <c r="FO260" s="286">
        <v>0</v>
      </c>
      <c r="FP260" s="286"/>
      <c r="FQ260" s="286">
        <v>4575.3599999999997</v>
      </c>
      <c r="FR260" s="791">
        <v>2537.64</v>
      </c>
      <c r="FT260" s="791"/>
      <c r="FU260" s="294">
        <v>2537.64</v>
      </c>
      <c r="FV260" s="367"/>
      <c r="FW260" s="367"/>
      <c r="FX260" s="847">
        <v>640.16999999999996</v>
      </c>
      <c r="FY260" s="830">
        <v>160.04249999999999</v>
      </c>
      <c r="GB260" s="2015">
        <f t="shared" si="21"/>
        <v>0</v>
      </c>
      <c r="GC260" s="2015">
        <v>7113</v>
      </c>
      <c r="GE260" s="2015">
        <f t="shared" si="22"/>
        <v>7113</v>
      </c>
    </row>
    <row r="261" spans="2:187">
      <c r="B261" s="787">
        <v>10</v>
      </c>
      <c r="C261" s="275" t="s">
        <v>607</v>
      </c>
      <c r="D261" s="309" t="s">
        <v>3</v>
      </c>
      <c r="E261" s="310" t="s">
        <v>30</v>
      </c>
      <c r="F261" s="275" t="s">
        <v>31</v>
      </c>
      <c r="G261" s="834">
        <v>25577</v>
      </c>
      <c r="H261" s="109" t="s">
        <v>484</v>
      </c>
      <c r="I261" s="109" t="s">
        <v>454</v>
      </c>
      <c r="J261" s="103" t="s">
        <v>455</v>
      </c>
      <c r="K261" s="104" t="s">
        <v>456</v>
      </c>
      <c r="L261" s="104">
        <v>100002</v>
      </c>
      <c r="M261" s="283" t="s">
        <v>457</v>
      </c>
      <c r="N261" s="299">
        <v>1</v>
      </c>
      <c r="O261" s="275" t="s">
        <v>458</v>
      </c>
      <c r="P261" s="275" t="s">
        <v>459</v>
      </c>
      <c r="Q261" s="300">
        <v>0</v>
      </c>
      <c r="R261" s="275" t="s">
        <v>485</v>
      </c>
      <c r="S261" s="301" t="s">
        <v>486</v>
      </c>
      <c r="T261" s="275" t="s">
        <v>461</v>
      </c>
      <c r="U261" s="275" t="s">
        <v>233</v>
      </c>
      <c r="V261" s="302" t="s">
        <v>462</v>
      </c>
      <c r="W261" s="302"/>
      <c r="X261" s="269" t="s">
        <v>32</v>
      </c>
      <c r="Y261" s="270" t="s">
        <v>33</v>
      </c>
      <c r="Z261" s="283" t="s">
        <v>31</v>
      </c>
      <c r="AA261" s="283"/>
      <c r="AB261" s="303">
        <v>43160</v>
      </c>
      <c r="AC261" s="304"/>
      <c r="AD261" s="305"/>
      <c r="AE261" s="274" t="s">
        <v>503</v>
      </c>
      <c r="AF261" s="275" t="s">
        <v>504</v>
      </c>
      <c r="AG261" s="276"/>
      <c r="AH261" s="277"/>
      <c r="AI261" s="277"/>
      <c r="AJ261" s="277"/>
      <c r="AK261" s="278"/>
      <c r="AL261" s="276"/>
      <c r="AM261" s="278"/>
      <c r="AN261" s="278"/>
      <c r="AO261" s="306"/>
      <c r="AP261" s="278" t="s">
        <v>595</v>
      </c>
      <c r="AQ261" s="307" t="s">
        <v>466</v>
      </c>
      <c r="AR261" s="308">
        <v>5000</v>
      </c>
      <c r="AS261" s="283">
        <v>30</v>
      </c>
      <c r="AT261" s="284"/>
      <c r="AU261" s="284">
        <v>0</v>
      </c>
      <c r="AV261" s="283"/>
      <c r="AW261" s="283"/>
      <c r="AX261" s="283"/>
      <c r="AY261" s="283"/>
      <c r="AZ261" s="283"/>
      <c r="BA261" s="285"/>
      <c r="BB261" s="284"/>
      <c r="BC261" s="284"/>
      <c r="BD261" s="284"/>
      <c r="BE261" s="284"/>
      <c r="BF261" s="285"/>
      <c r="BG261" s="284">
        <v>0</v>
      </c>
      <c r="BH261" s="284">
        <v>0</v>
      </c>
      <c r="BI261" s="276">
        <v>0</v>
      </c>
      <c r="BJ261" s="284"/>
      <c r="BK261" s="286">
        <v>0</v>
      </c>
      <c r="BL261" s="286">
        <v>0</v>
      </c>
      <c r="BM261" s="276">
        <v>0</v>
      </c>
      <c r="BN261" s="286"/>
      <c r="BO261" s="276">
        <v>6.4333333333333336</v>
      </c>
      <c r="BP261" s="789">
        <v>240</v>
      </c>
      <c r="BQ261" s="286">
        <v>5000</v>
      </c>
      <c r="BR261" s="286">
        <v>113</v>
      </c>
      <c r="BS261" s="286">
        <v>0</v>
      </c>
      <c r="BT261" s="289">
        <v>0</v>
      </c>
      <c r="BU261" s="286">
        <v>0</v>
      </c>
      <c r="BV261" s="286">
        <v>0</v>
      </c>
      <c r="BW261" s="286">
        <v>0</v>
      </c>
      <c r="BX261" s="286"/>
      <c r="BY261" s="286">
        <v>0</v>
      </c>
      <c r="BZ261" s="286"/>
      <c r="CA261" s="286"/>
      <c r="CB261" s="286">
        <v>0</v>
      </c>
      <c r="CC261" s="286">
        <v>0</v>
      </c>
      <c r="CD261" s="286">
        <v>0</v>
      </c>
      <c r="CE261" s="286">
        <v>0</v>
      </c>
      <c r="CF261" s="286">
        <v>0</v>
      </c>
      <c r="CG261" s="286"/>
      <c r="CH261" s="286"/>
      <c r="CI261" s="286"/>
      <c r="CJ261" s="286"/>
      <c r="CK261" s="286"/>
      <c r="CL261" s="286"/>
      <c r="CM261" s="286"/>
      <c r="CN261" s="286"/>
      <c r="CO261" s="286">
        <v>0</v>
      </c>
      <c r="CP261" s="286"/>
      <c r="CQ261" s="286"/>
      <c r="CR261" s="286"/>
      <c r="CS261" s="286"/>
      <c r="CT261" s="286"/>
      <c r="CU261" s="286"/>
      <c r="CV261" s="286">
        <v>0</v>
      </c>
      <c r="CW261" s="286"/>
      <c r="CX261" s="286"/>
      <c r="CY261" s="286"/>
      <c r="CZ261" s="286"/>
      <c r="DA261" s="286"/>
      <c r="DB261" s="286"/>
      <c r="DC261" s="286"/>
      <c r="DD261" s="286"/>
      <c r="DE261" s="286"/>
      <c r="DF261" s="286"/>
      <c r="DG261" s="286"/>
      <c r="DH261" s="286"/>
      <c r="DI261" s="286"/>
      <c r="DJ261" s="286"/>
      <c r="DK261" s="286"/>
      <c r="DL261" s="286"/>
      <c r="DM261" s="286"/>
      <c r="DN261" s="286"/>
      <c r="DO261" s="286"/>
      <c r="DP261" s="286"/>
      <c r="DQ261" s="286"/>
      <c r="DR261" s="286"/>
      <c r="DS261" s="286"/>
      <c r="DT261" s="286"/>
      <c r="DU261" s="286"/>
      <c r="DV261" s="286"/>
      <c r="DW261" s="286"/>
      <c r="DX261" s="286"/>
      <c r="DY261" s="286"/>
      <c r="DZ261" s="790"/>
      <c r="EA261" s="278"/>
      <c r="EB261" s="286"/>
      <c r="EC261" s="286"/>
      <c r="ED261" s="286"/>
      <c r="EE261" s="286"/>
      <c r="EF261" s="286"/>
      <c r="EG261" s="286"/>
      <c r="EH261" s="286"/>
      <c r="EI261" s="286"/>
      <c r="EJ261" s="286"/>
      <c r="EK261" s="286"/>
      <c r="EL261" s="306">
        <v>4978.97</v>
      </c>
      <c r="EM261" s="306">
        <v>5113</v>
      </c>
      <c r="EN261" s="291">
        <v>497.9</v>
      </c>
      <c r="EO261" s="291">
        <v>79.66</v>
      </c>
      <c r="EP261" s="291">
        <v>68.209999999999994</v>
      </c>
      <c r="EQ261" s="291">
        <v>0</v>
      </c>
      <c r="ER261" s="291">
        <v>0</v>
      </c>
      <c r="ES261" s="286">
        <v>0</v>
      </c>
      <c r="ET261" s="289">
        <v>270.02999999999997</v>
      </c>
      <c r="EU261" s="286">
        <v>134.03</v>
      </c>
      <c r="EV261" s="286">
        <v>0</v>
      </c>
      <c r="EW261" s="286"/>
      <c r="EX261" s="286"/>
      <c r="EY261" s="286"/>
      <c r="EZ261" s="292">
        <v>0</v>
      </c>
      <c r="FA261" s="278">
        <v>0</v>
      </c>
      <c r="FB261" s="278">
        <v>0</v>
      </c>
      <c r="FC261" s="292">
        <v>2045.2</v>
      </c>
      <c r="FD261" s="292"/>
      <c r="FE261" s="292"/>
      <c r="FF261" s="292"/>
      <c r="FG261" s="286">
        <v>0</v>
      </c>
      <c r="FH261" s="292">
        <v>0</v>
      </c>
      <c r="FI261" s="286"/>
      <c r="FJ261" s="286"/>
      <c r="FK261" s="276"/>
      <c r="FL261" s="276"/>
      <c r="FM261" s="286"/>
      <c r="FN261" s="286">
        <v>0</v>
      </c>
      <c r="FO261" s="286">
        <v>0</v>
      </c>
      <c r="FP261" s="286"/>
      <c r="FQ261" s="286">
        <v>3095.03</v>
      </c>
      <c r="FR261" s="791">
        <v>2017.97</v>
      </c>
      <c r="FT261" s="791"/>
      <c r="FU261" s="294">
        <v>2017.97</v>
      </c>
      <c r="FV261" s="367"/>
      <c r="FW261" s="367"/>
      <c r="FX261" s="847">
        <v>448.11</v>
      </c>
      <c r="FY261" s="830">
        <v>0</v>
      </c>
      <c r="GB261" s="2015">
        <f t="shared" si="21"/>
        <v>0</v>
      </c>
      <c r="GC261" s="2015">
        <v>4978.97</v>
      </c>
      <c r="GE261" s="2015">
        <f t="shared" si="22"/>
        <v>4978.97</v>
      </c>
    </row>
    <row r="262" spans="2:187">
      <c r="B262" s="787">
        <v>11</v>
      </c>
      <c r="C262" s="275" t="s">
        <v>607</v>
      </c>
      <c r="D262" s="309" t="s">
        <v>3</v>
      </c>
      <c r="E262" s="310" t="s">
        <v>93</v>
      </c>
      <c r="F262" s="275" t="s">
        <v>505</v>
      </c>
      <c r="G262" s="834">
        <v>31251</v>
      </c>
      <c r="H262" s="109" t="s">
        <v>484</v>
      </c>
      <c r="I262" s="109" t="s">
        <v>506</v>
      </c>
      <c r="J262" s="103" t="s">
        <v>507</v>
      </c>
      <c r="K262" s="104" t="s">
        <v>508</v>
      </c>
      <c r="L262" s="104">
        <v>100002</v>
      </c>
      <c r="M262" s="283" t="s">
        <v>457</v>
      </c>
      <c r="N262" s="299">
        <v>1</v>
      </c>
      <c r="O262" s="275" t="s">
        <v>458</v>
      </c>
      <c r="P262" s="275" t="s">
        <v>459</v>
      </c>
      <c r="Q262" s="300">
        <v>0</v>
      </c>
      <c r="R262" s="275" t="s">
        <v>485</v>
      </c>
      <c r="S262" s="301" t="s">
        <v>486</v>
      </c>
      <c r="T262" s="275" t="s">
        <v>461</v>
      </c>
      <c r="U262" s="275" t="s">
        <v>928</v>
      </c>
      <c r="V262" s="302" t="s">
        <v>462</v>
      </c>
      <c r="W262" s="302"/>
      <c r="X262" s="269" t="s">
        <v>32</v>
      </c>
      <c r="Y262" s="270">
        <v>45594366852089</v>
      </c>
      <c r="Z262" s="283" t="s">
        <v>505</v>
      </c>
      <c r="AA262" s="283"/>
      <c r="AB262" s="303">
        <v>43206</v>
      </c>
      <c r="AC262" s="304"/>
      <c r="AD262" s="305"/>
      <c r="AE262" s="274" t="s">
        <v>436</v>
      </c>
      <c r="AF262" s="275" t="s">
        <v>509</v>
      </c>
      <c r="AG262" s="276"/>
      <c r="AH262" s="277"/>
      <c r="AI262" s="277"/>
      <c r="AJ262" s="277"/>
      <c r="AK262" s="278"/>
      <c r="AL262" s="276"/>
      <c r="AM262" s="278"/>
      <c r="AN262" s="278"/>
      <c r="AO262" s="306"/>
      <c r="AP262" s="278" t="s">
        <v>595</v>
      </c>
      <c r="AQ262" s="307" t="s">
        <v>466</v>
      </c>
      <c r="AR262" s="308">
        <v>4800</v>
      </c>
      <c r="AS262" s="283">
        <v>30</v>
      </c>
      <c r="AT262" s="284"/>
      <c r="AU262" s="284">
        <v>0</v>
      </c>
      <c r="AV262" s="283"/>
      <c r="AW262" s="283"/>
      <c r="AX262" s="283"/>
      <c r="AY262" s="283"/>
      <c r="AZ262" s="283"/>
      <c r="BA262" s="285"/>
      <c r="BB262" s="284"/>
      <c r="BC262" s="284"/>
      <c r="BD262" s="284"/>
      <c r="BE262" s="284"/>
      <c r="BF262" s="285"/>
      <c r="BG262" s="284">
        <v>0</v>
      </c>
      <c r="BH262" s="284">
        <v>0</v>
      </c>
      <c r="BI262" s="276">
        <v>0</v>
      </c>
      <c r="BJ262" s="284"/>
      <c r="BK262" s="286">
        <v>0</v>
      </c>
      <c r="BL262" s="286">
        <v>0</v>
      </c>
      <c r="BM262" s="276">
        <v>0</v>
      </c>
      <c r="BN262" s="286"/>
      <c r="BO262" s="276">
        <v>0</v>
      </c>
      <c r="BP262" s="789">
        <v>240</v>
      </c>
      <c r="BQ262" s="286">
        <v>4800</v>
      </c>
      <c r="BR262" s="286">
        <v>113</v>
      </c>
      <c r="BS262" s="286">
        <v>0</v>
      </c>
      <c r="BT262" s="289">
        <v>0</v>
      </c>
      <c r="BU262" s="286">
        <v>0</v>
      </c>
      <c r="BV262" s="286">
        <v>0</v>
      </c>
      <c r="BW262" s="286">
        <v>0</v>
      </c>
      <c r="BX262" s="286"/>
      <c r="BY262" s="286">
        <v>0</v>
      </c>
      <c r="BZ262" s="286"/>
      <c r="CA262" s="286"/>
      <c r="CB262" s="286">
        <v>0</v>
      </c>
      <c r="CC262" s="286">
        <v>0</v>
      </c>
      <c r="CD262" s="286">
        <v>0</v>
      </c>
      <c r="CE262" s="286">
        <v>0</v>
      </c>
      <c r="CF262" s="286">
        <v>0</v>
      </c>
      <c r="CG262" s="286"/>
      <c r="CH262" s="286"/>
      <c r="CI262" s="286"/>
      <c r="CJ262" s="286"/>
      <c r="CK262" s="286"/>
      <c r="CL262" s="286"/>
      <c r="CM262" s="286"/>
      <c r="CN262" s="286"/>
      <c r="CO262" s="286">
        <v>0</v>
      </c>
      <c r="CP262" s="286"/>
      <c r="CQ262" s="286"/>
      <c r="CR262" s="286"/>
      <c r="CS262" s="286"/>
      <c r="CT262" s="286"/>
      <c r="CU262" s="286"/>
      <c r="CV262" s="286">
        <v>0</v>
      </c>
      <c r="CW262" s="286"/>
      <c r="CX262" s="286"/>
      <c r="CY262" s="286"/>
      <c r="CZ262" s="286"/>
      <c r="DA262" s="286"/>
      <c r="DB262" s="286"/>
      <c r="DC262" s="286"/>
      <c r="DD262" s="286"/>
      <c r="DE262" s="286"/>
      <c r="DF262" s="286"/>
      <c r="DG262" s="286"/>
      <c r="DH262" s="286"/>
      <c r="DI262" s="286"/>
      <c r="DJ262" s="286"/>
      <c r="DK262" s="286"/>
      <c r="DL262" s="286"/>
      <c r="DM262" s="286"/>
      <c r="DN262" s="286"/>
      <c r="DO262" s="286"/>
      <c r="DP262" s="286"/>
      <c r="DQ262" s="286"/>
      <c r="DR262" s="286"/>
      <c r="DS262" s="286"/>
      <c r="DT262" s="286"/>
      <c r="DU262" s="286"/>
      <c r="DV262" s="286"/>
      <c r="DW262" s="286"/>
      <c r="DX262" s="286"/>
      <c r="DY262" s="286"/>
      <c r="DZ262" s="790"/>
      <c r="EA262" s="278"/>
      <c r="EB262" s="286"/>
      <c r="EC262" s="286"/>
      <c r="ED262" s="286"/>
      <c r="EE262" s="286"/>
      <c r="EF262" s="286"/>
      <c r="EG262" s="286"/>
      <c r="EH262" s="286"/>
      <c r="EI262" s="286"/>
      <c r="EJ262" s="286"/>
      <c r="EK262" s="286"/>
      <c r="EL262" s="306">
        <v>4913</v>
      </c>
      <c r="EM262" s="306">
        <v>4913</v>
      </c>
      <c r="EN262" s="291">
        <v>0</v>
      </c>
      <c r="EO262" s="291">
        <v>0</v>
      </c>
      <c r="EP262" s="291">
        <v>0</v>
      </c>
      <c r="EQ262" s="291">
        <v>0</v>
      </c>
      <c r="ER262" s="291">
        <v>0</v>
      </c>
      <c r="ES262" s="286">
        <v>638.69000000000005</v>
      </c>
      <c r="ET262" s="289">
        <v>250.91</v>
      </c>
      <c r="EU262" s="286">
        <v>0</v>
      </c>
      <c r="EV262" s="286">
        <v>0</v>
      </c>
      <c r="EW262" s="286"/>
      <c r="EX262" s="286"/>
      <c r="EY262" s="286"/>
      <c r="EZ262" s="292">
        <v>0</v>
      </c>
      <c r="FA262" s="278">
        <v>0</v>
      </c>
      <c r="FB262" s="278">
        <v>0</v>
      </c>
      <c r="FC262" s="292">
        <v>1965.2</v>
      </c>
      <c r="FD262" s="292"/>
      <c r="FE262" s="292"/>
      <c r="FF262" s="292"/>
      <c r="FG262" s="286">
        <v>125</v>
      </c>
      <c r="FH262" s="292">
        <v>0</v>
      </c>
      <c r="FI262" s="286"/>
      <c r="FJ262" s="286"/>
      <c r="FK262" s="276"/>
      <c r="FL262" s="276"/>
      <c r="FM262" s="286"/>
      <c r="FN262" s="286">
        <v>0</v>
      </c>
      <c r="FO262" s="286">
        <v>0</v>
      </c>
      <c r="FP262" s="286"/>
      <c r="FQ262" s="286">
        <v>2979.8</v>
      </c>
      <c r="FR262" s="791">
        <v>1933.2</v>
      </c>
      <c r="FT262" s="791"/>
      <c r="FU262" s="294">
        <v>1933.2</v>
      </c>
      <c r="FV262" s="367"/>
      <c r="FW262" s="367"/>
      <c r="FX262" s="847">
        <v>442.17</v>
      </c>
      <c r="FY262" s="830">
        <v>0</v>
      </c>
      <c r="GB262" s="2015">
        <f t="shared" si="21"/>
        <v>0</v>
      </c>
      <c r="GC262" s="2015">
        <v>4913</v>
      </c>
      <c r="GE262" s="2015">
        <f t="shared" si="22"/>
        <v>4913</v>
      </c>
    </row>
    <row r="263" spans="2:187">
      <c r="B263" s="787">
        <v>12</v>
      </c>
      <c r="C263" s="275" t="s">
        <v>607</v>
      </c>
      <c r="D263" s="309" t="s">
        <v>3</v>
      </c>
      <c r="E263" s="310" t="s">
        <v>80</v>
      </c>
      <c r="F263" s="275" t="s">
        <v>510</v>
      </c>
      <c r="G263" s="834">
        <v>30662</v>
      </c>
      <c r="H263" s="109" t="s">
        <v>469</v>
      </c>
      <c r="I263" s="109" t="s">
        <v>456</v>
      </c>
      <c r="J263" s="103" t="s">
        <v>455</v>
      </c>
      <c r="K263" s="104" t="s">
        <v>456</v>
      </c>
      <c r="L263" s="104">
        <v>100001</v>
      </c>
      <c r="M263" s="283" t="s">
        <v>470</v>
      </c>
      <c r="N263" s="299">
        <v>1</v>
      </c>
      <c r="O263" s="275" t="s">
        <v>471</v>
      </c>
      <c r="P263" s="275" t="s">
        <v>472</v>
      </c>
      <c r="Q263" s="300">
        <v>1</v>
      </c>
      <c r="R263" s="275" t="s">
        <v>473</v>
      </c>
      <c r="S263" s="301" t="s">
        <v>474</v>
      </c>
      <c r="T263" s="275" t="s">
        <v>461</v>
      </c>
      <c r="U263" s="275" t="s">
        <v>247</v>
      </c>
      <c r="V263" s="302" t="s">
        <v>462</v>
      </c>
      <c r="W263" s="302"/>
      <c r="X263" s="269" t="s">
        <v>78</v>
      </c>
      <c r="Y263" s="270" t="s">
        <v>79</v>
      </c>
      <c r="Z263" s="283" t="s">
        <v>510</v>
      </c>
      <c r="AA263" s="283"/>
      <c r="AB263" s="303">
        <v>43252</v>
      </c>
      <c r="AC263" s="304"/>
      <c r="AD263" s="305"/>
      <c r="AE263" s="274" t="s">
        <v>511</v>
      </c>
      <c r="AF263" s="275" t="s">
        <v>512</v>
      </c>
      <c r="AG263" s="276"/>
      <c r="AH263" s="277"/>
      <c r="AI263" s="277"/>
      <c r="AJ263" s="277"/>
      <c r="AK263" s="278"/>
      <c r="AL263" s="276"/>
      <c r="AM263" s="278"/>
      <c r="AN263" s="278"/>
      <c r="AO263" s="306" t="s">
        <v>466</v>
      </c>
      <c r="AP263" s="278" t="s">
        <v>595</v>
      </c>
      <c r="AQ263" s="307" t="s">
        <v>466</v>
      </c>
      <c r="AR263" s="308">
        <v>4300</v>
      </c>
      <c r="AS263" s="283">
        <v>30</v>
      </c>
      <c r="AT263" s="284"/>
      <c r="AU263" s="284">
        <v>0</v>
      </c>
      <c r="AV263" s="283"/>
      <c r="AW263" s="283"/>
      <c r="AX263" s="283"/>
      <c r="AY263" s="283"/>
      <c r="AZ263" s="283"/>
      <c r="BA263" s="285"/>
      <c r="BB263" s="284"/>
      <c r="BC263" s="284"/>
      <c r="BD263" s="284"/>
      <c r="BE263" s="284"/>
      <c r="BF263" s="285"/>
      <c r="BG263" s="284">
        <v>0</v>
      </c>
      <c r="BH263" s="284">
        <v>0</v>
      </c>
      <c r="BI263" s="276">
        <v>0</v>
      </c>
      <c r="BJ263" s="284"/>
      <c r="BK263" s="286">
        <v>0</v>
      </c>
      <c r="BL263" s="286">
        <v>0</v>
      </c>
      <c r="BM263" s="276">
        <v>0</v>
      </c>
      <c r="BN263" s="286"/>
      <c r="BO263" s="276">
        <v>0</v>
      </c>
      <c r="BP263" s="789">
        <v>240</v>
      </c>
      <c r="BQ263" s="286">
        <v>4300</v>
      </c>
      <c r="BR263" s="286">
        <v>113</v>
      </c>
      <c r="BS263" s="286">
        <v>0</v>
      </c>
      <c r="BT263" s="289">
        <v>0</v>
      </c>
      <c r="BU263" s="286">
        <v>0</v>
      </c>
      <c r="BV263" s="286">
        <v>0</v>
      </c>
      <c r="BW263" s="286">
        <v>0</v>
      </c>
      <c r="BX263" s="286"/>
      <c r="BY263" s="286">
        <v>0</v>
      </c>
      <c r="BZ263" s="286"/>
      <c r="CA263" s="286"/>
      <c r="CB263" s="286">
        <v>0</v>
      </c>
      <c r="CC263" s="286">
        <v>0</v>
      </c>
      <c r="CD263" s="286">
        <v>0</v>
      </c>
      <c r="CE263" s="286">
        <v>0</v>
      </c>
      <c r="CF263" s="286">
        <v>0</v>
      </c>
      <c r="CG263" s="286"/>
      <c r="CH263" s="286"/>
      <c r="CI263" s="286"/>
      <c r="CJ263" s="286"/>
      <c r="CK263" s="286"/>
      <c r="CL263" s="286"/>
      <c r="CM263" s="286"/>
      <c r="CN263" s="286"/>
      <c r="CO263" s="286">
        <v>0</v>
      </c>
      <c r="CP263" s="286"/>
      <c r="CQ263" s="286"/>
      <c r="CR263" s="286"/>
      <c r="CS263" s="286"/>
      <c r="CT263" s="286"/>
      <c r="CU263" s="286"/>
      <c r="CV263" s="286">
        <v>0</v>
      </c>
      <c r="CW263" s="286"/>
      <c r="CX263" s="286"/>
      <c r="CY263" s="286"/>
      <c r="CZ263" s="286"/>
      <c r="DA263" s="286"/>
      <c r="DB263" s="286"/>
      <c r="DC263" s="286"/>
      <c r="DD263" s="286"/>
      <c r="DE263" s="286"/>
      <c r="DF263" s="286"/>
      <c r="DG263" s="286"/>
      <c r="DH263" s="286"/>
      <c r="DI263" s="286"/>
      <c r="DJ263" s="286"/>
      <c r="DK263" s="286"/>
      <c r="DL263" s="286"/>
      <c r="DM263" s="286"/>
      <c r="DN263" s="286"/>
      <c r="DO263" s="286"/>
      <c r="DP263" s="286"/>
      <c r="DQ263" s="286"/>
      <c r="DR263" s="286"/>
      <c r="DS263" s="286"/>
      <c r="DT263" s="286"/>
      <c r="DU263" s="286"/>
      <c r="DV263" s="286"/>
      <c r="DW263" s="286"/>
      <c r="DX263" s="286"/>
      <c r="DY263" s="286"/>
      <c r="DZ263" s="790"/>
      <c r="EA263" s="278"/>
      <c r="EB263" s="286"/>
      <c r="EC263" s="286"/>
      <c r="ED263" s="286"/>
      <c r="EE263" s="286"/>
      <c r="EF263" s="286"/>
      <c r="EG263" s="286"/>
      <c r="EH263" s="286"/>
      <c r="EI263" s="286"/>
      <c r="EJ263" s="286"/>
      <c r="EK263" s="286"/>
      <c r="EL263" s="306">
        <v>4413</v>
      </c>
      <c r="EM263" s="306">
        <v>4413</v>
      </c>
      <c r="EN263" s="291">
        <v>441.3</v>
      </c>
      <c r="EO263" s="291">
        <v>0</v>
      </c>
      <c r="EP263" s="291">
        <v>60.46</v>
      </c>
      <c r="EQ263" s="291">
        <v>0</v>
      </c>
      <c r="ER263" s="291">
        <v>0</v>
      </c>
      <c r="ES263" s="286">
        <v>0</v>
      </c>
      <c r="ET263" s="289">
        <v>164.57</v>
      </c>
      <c r="EU263" s="286">
        <v>0</v>
      </c>
      <c r="EV263" s="286">
        <v>0</v>
      </c>
      <c r="EW263" s="286"/>
      <c r="EX263" s="286"/>
      <c r="EY263" s="286"/>
      <c r="EZ263" s="292">
        <v>347.13</v>
      </c>
      <c r="FA263" s="278">
        <v>91.95</v>
      </c>
      <c r="FB263" s="278">
        <v>0</v>
      </c>
      <c r="FC263" s="292">
        <v>1765.2</v>
      </c>
      <c r="FD263" s="292"/>
      <c r="FE263" s="292"/>
      <c r="FF263" s="292"/>
      <c r="FG263" s="286">
        <v>333.34</v>
      </c>
      <c r="FH263" s="292">
        <v>0</v>
      </c>
      <c r="FI263" s="286"/>
      <c r="FJ263" s="286"/>
      <c r="FK263" s="276"/>
      <c r="FL263" s="276"/>
      <c r="FM263" s="286"/>
      <c r="FN263" s="286">
        <v>0</v>
      </c>
      <c r="FO263" s="286">
        <v>0</v>
      </c>
      <c r="FP263" s="286"/>
      <c r="FQ263" s="286">
        <v>3203.95</v>
      </c>
      <c r="FR263" s="791">
        <v>1209.05</v>
      </c>
      <c r="FT263" s="791"/>
      <c r="FU263" s="294">
        <v>1209.05</v>
      </c>
      <c r="FV263" s="367"/>
      <c r="FW263" s="367"/>
      <c r="FX263" s="847">
        <v>397.17</v>
      </c>
      <c r="FY263" s="830">
        <v>99.292500000000004</v>
      </c>
      <c r="GB263" s="2015">
        <f t="shared" si="21"/>
        <v>0</v>
      </c>
      <c r="GC263" s="2015">
        <v>4413</v>
      </c>
      <c r="GE263" s="2015">
        <f t="shared" si="22"/>
        <v>4413</v>
      </c>
    </row>
    <row r="264" spans="2:187">
      <c r="B264" s="787">
        <v>13</v>
      </c>
      <c r="C264" s="275" t="s">
        <v>607</v>
      </c>
      <c r="D264" s="309" t="s">
        <v>3</v>
      </c>
      <c r="E264" s="310" t="s">
        <v>67</v>
      </c>
      <c r="F264" s="275" t="s">
        <v>513</v>
      </c>
      <c r="G264" s="834">
        <v>29312</v>
      </c>
      <c r="H264" s="109" t="s">
        <v>488</v>
      </c>
      <c r="I264" s="109" t="s">
        <v>456</v>
      </c>
      <c r="J264" s="103" t="s">
        <v>455</v>
      </c>
      <c r="K264" s="104" t="s">
        <v>456</v>
      </c>
      <c r="L264" s="104">
        <v>100002</v>
      </c>
      <c r="M264" s="283" t="s">
        <v>457</v>
      </c>
      <c r="N264" s="299">
        <v>0</v>
      </c>
      <c r="O264" s="275" t="s">
        <v>458</v>
      </c>
      <c r="P264" s="275" t="s">
        <v>459</v>
      </c>
      <c r="Q264" s="300">
        <v>0</v>
      </c>
      <c r="R264" s="275" t="s">
        <v>489</v>
      </c>
      <c r="S264" s="301" t="s">
        <v>488</v>
      </c>
      <c r="T264" s="275" t="s">
        <v>461</v>
      </c>
      <c r="U264" s="275" t="s">
        <v>243</v>
      </c>
      <c r="V264" s="302" t="s">
        <v>462</v>
      </c>
      <c r="W264" s="302"/>
      <c r="X264" s="269" t="s">
        <v>32</v>
      </c>
      <c r="Y264" s="270" t="s">
        <v>69</v>
      </c>
      <c r="Z264" s="283" t="s">
        <v>513</v>
      </c>
      <c r="AA264" s="283"/>
      <c r="AB264" s="303">
        <v>42985</v>
      </c>
      <c r="AC264" s="304"/>
      <c r="AD264" s="305"/>
      <c r="AE264" s="274" t="s">
        <v>464</v>
      </c>
      <c r="AF264" s="275" t="s">
        <v>514</v>
      </c>
      <c r="AG264" s="276"/>
      <c r="AH264" s="277"/>
      <c r="AI264" s="277"/>
      <c r="AJ264" s="277"/>
      <c r="AK264" s="278"/>
      <c r="AL264" s="276"/>
      <c r="AM264" s="278"/>
      <c r="AN264" s="278"/>
      <c r="AO264" s="306"/>
      <c r="AP264" s="278" t="s">
        <v>595</v>
      </c>
      <c r="AQ264" s="307" t="s">
        <v>466</v>
      </c>
      <c r="AR264" s="308">
        <v>5040</v>
      </c>
      <c r="AS264" s="283">
        <v>30</v>
      </c>
      <c r="AT264" s="284"/>
      <c r="AU264" s="284">
        <v>0</v>
      </c>
      <c r="AV264" s="283"/>
      <c r="AW264" s="283"/>
      <c r="AX264" s="283"/>
      <c r="AY264" s="283"/>
      <c r="AZ264" s="283"/>
      <c r="BA264" s="285"/>
      <c r="BB264" s="284"/>
      <c r="BC264" s="284"/>
      <c r="BD264" s="284"/>
      <c r="BE264" s="284"/>
      <c r="BF264" s="285"/>
      <c r="BG264" s="284">
        <v>0</v>
      </c>
      <c r="BH264" s="284">
        <v>0</v>
      </c>
      <c r="BI264" s="276">
        <v>0</v>
      </c>
      <c r="BJ264" s="284"/>
      <c r="BK264" s="286">
        <v>0</v>
      </c>
      <c r="BL264" s="286">
        <v>0</v>
      </c>
      <c r="BM264" s="276">
        <v>0</v>
      </c>
      <c r="BN264" s="286"/>
      <c r="BO264" s="276">
        <v>0</v>
      </c>
      <c r="BP264" s="789">
        <v>240</v>
      </c>
      <c r="BQ264" s="286">
        <v>5040</v>
      </c>
      <c r="BR264" s="286">
        <v>113</v>
      </c>
      <c r="BS264" s="286">
        <v>0</v>
      </c>
      <c r="BT264" s="289">
        <v>0</v>
      </c>
      <c r="BU264" s="286">
        <v>0</v>
      </c>
      <c r="BV264" s="286">
        <v>0</v>
      </c>
      <c r="BW264" s="286">
        <v>0</v>
      </c>
      <c r="BX264" s="286"/>
      <c r="BY264" s="286">
        <v>0</v>
      </c>
      <c r="BZ264" s="286"/>
      <c r="CA264" s="286"/>
      <c r="CB264" s="286">
        <v>0</v>
      </c>
      <c r="CC264" s="286">
        <v>0</v>
      </c>
      <c r="CD264" s="286">
        <v>0</v>
      </c>
      <c r="CE264" s="286">
        <v>0</v>
      </c>
      <c r="CF264" s="286">
        <v>0</v>
      </c>
      <c r="CG264" s="286"/>
      <c r="CH264" s="286"/>
      <c r="CI264" s="286"/>
      <c r="CJ264" s="286"/>
      <c r="CK264" s="286"/>
      <c r="CL264" s="286"/>
      <c r="CM264" s="286"/>
      <c r="CN264" s="286"/>
      <c r="CO264" s="286">
        <v>0</v>
      </c>
      <c r="CP264" s="286"/>
      <c r="CQ264" s="286"/>
      <c r="CR264" s="286"/>
      <c r="CS264" s="286"/>
      <c r="CT264" s="286"/>
      <c r="CU264" s="286"/>
      <c r="CV264" s="286">
        <v>0</v>
      </c>
      <c r="CW264" s="286"/>
      <c r="CX264" s="286"/>
      <c r="CY264" s="286"/>
      <c r="CZ264" s="286"/>
      <c r="DA264" s="286"/>
      <c r="DB264" s="286"/>
      <c r="DC264" s="286"/>
      <c r="DD264" s="286"/>
      <c r="DE264" s="286"/>
      <c r="DF264" s="286"/>
      <c r="DG264" s="286"/>
      <c r="DH264" s="286"/>
      <c r="DI264" s="286"/>
      <c r="DJ264" s="286"/>
      <c r="DK264" s="286"/>
      <c r="DL264" s="286"/>
      <c r="DM264" s="286"/>
      <c r="DN264" s="286"/>
      <c r="DO264" s="286"/>
      <c r="DP264" s="286"/>
      <c r="DQ264" s="286"/>
      <c r="DR264" s="286"/>
      <c r="DS264" s="286"/>
      <c r="DT264" s="286"/>
      <c r="DU264" s="286"/>
      <c r="DV264" s="286"/>
      <c r="DW264" s="286"/>
      <c r="DX264" s="286"/>
      <c r="DY264" s="286"/>
      <c r="DZ264" s="790"/>
      <c r="EA264" s="278"/>
      <c r="EB264" s="286"/>
      <c r="EC264" s="286"/>
      <c r="ED264" s="286"/>
      <c r="EE264" s="286"/>
      <c r="EF264" s="286"/>
      <c r="EG264" s="286"/>
      <c r="EH264" s="286"/>
      <c r="EI264" s="286"/>
      <c r="EJ264" s="286"/>
      <c r="EK264" s="286"/>
      <c r="EL264" s="306">
        <v>5153</v>
      </c>
      <c r="EM264" s="306">
        <v>5153</v>
      </c>
      <c r="EN264" s="291">
        <v>515.29999999999995</v>
      </c>
      <c r="EO264" s="291">
        <v>79.87</v>
      </c>
      <c r="EP264" s="291">
        <v>70.599999999999994</v>
      </c>
      <c r="EQ264" s="291">
        <v>0</v>
      </c>
      <c r="ER264" s="291">
        <v>0</v>
      </c>
      <c r="ES264" s="286">
        <v>0</v>
      </c>
      <c r="ET264" s="289">
        <v>284.12</v>
      </c>
      <c r="EU264" s="286">
        <v>0</v>
      </c>
      <c r="EV264" s="286">
        <v>0</v>
      </c>
      <c r="EW264" s="286"/>
      <c r="EX264" s="286"/>
      <c r="EY264" s="286"/>
      <c r="EZ264" s="292">
        <v>0</v>
      </c>
      <c r="FA264" s="278">
        <v>105.48</v>
      </c>
      <c r="FB264" s="278">
        <v>0</v>
      </c>
      <c r="FC264" s="292">
        <v>2061.1999999999998</v>
      </c>
      <c r="FD264" s="292"/>
      <c r="FE264" s="292"/>
      <c r="FF264" s="292"/>
      <c r="FG264" s="286">
        <v>125</v>
      </c>
      <c r="FH264" s="292">
        <v>0</v>
      </c>
      <c r="FI264" s="286"/>
      <c r="FJ264" s="286"/>
      <c r="FK264" s="276"/>
      <c r="FL264" s="276"/>
      <c r="FM264" s="286"/>
      <c r="FN264" s="286">
        <v>0</v>
      </c>
      <c r="FO264" s="286">
        <v>0</v>
      </c>
      <c r="FP264" s="286"/>
      <c r="FQ264" s="286">
        <v>3241.57</v>
      </c>
      <c r="FR264" s="791">
        <v>1911.43</v>
      </c>
      <c r="FT264" s="791"/>
      <c r="FU264" s="294">
        <v>1911.43</v>
      </c>
      <c r="FV264" s="367"/>
      <c r="FW264" s="367"/>
      <c r="FX264" s="847">
        <v>463.77</v>
      </c>
      <c r="FY264" s="830">
        <v>0</v>
      </c>
      <c r="GB264" s="2015">
        <f t="shared" si="21"/>
        <v>0</v>
      </c>
      <c r="GC264" s="2015">
        <v>5153</v>
      </c>
      <c r="GE264" s="2015">
        <f t="shared" si="22"/>
        <v>5153</v>
      </c>
    </row>
    <row r="265" spans="2:187">
      <c r="B265" s="787">
        <v>14</v>
      </c>
      <c r="C265" s="275" t="s">
        <v>607</v>
      </c>
      <c r="D265" s="309" t="s">
        <v>3</v>
      </c>
      <c r="E265" s="310" t="s">
        <v>124</v>
      </c>
      <c r="F265" s="275" t="s">
        <v>125</v>
      </c>
      <c r="G265" s="837">
        <v>34101</v>
      </c>
      <c r="H265" s="275" t="s">
        <v>484</v>
      </c>
      <c r="I265" s="275" t="s">
        <v>506</v>
      </c>
      <c r="J265" s="312" t="s">
        <v>507</v>
      </c>
      <c r="K265" s="313" t="s">
        <v>508</v>
      </c>
      <c r="L265" s="313">
        <v>100002</v>
      </c>
      <c r="M265" s="283" t="s">
        <v>457</v>
      </c>
      <c r="N265" s="299">
        <v>1</v>
      </c>
      <c r="O265" s="275" t="s">
        <v>458</v>
      </c>
      <c r="P265" s="275" t="s">
        <v>459</v>
      </c>
      <c r="Q265" s="300">
        <v>0</v>
      </c>
      <c r="R265" s="275" t="s">
        <v>485</v>
      </c>
      <c r="S265" s="301" t="s">
        <v>486</v>
      </c>
      <c r="T265" s="275" t="s">
        <v>461</v>
      </c>
      <c r="U265" s="275" t="s">
        <v>264</v>
      </c>
      <c r="V265" s="302" t="s">
        <v>462</v>
      </c>
      <c r="W265" s="302"/>
      <c r="X265" s="269" t="s">
        <v>32</v>
      </c>
      <c r="Y265" s="270">
        <v>45537717056073</v>
      </c>
      <c r="Z265" s="283" t="s">
        <v>125</v>
      </c>
      <c r="AA265" s="283"/>
      <c r="AB265" s="303">
        <v>43402</v>
      </c>
      <c r="AC265" s="304"/>
      <c r="AD265" s="305"/>
      <c r="AE265" s="274" t="s">
        <v>481</v>
      </c>
      <c r="AF265" s="275" t="s">
        <v>515</v>
      </c>
      <c r="AG265" s="276"/>
      <c r="AH265" s="277"/>
      <c r="AI265" s="277"/>
      <c r="AJ265" s="277"/>
      <c r="AK265" s="278"/>
      <c r="AL265" s="276"/>
      <c r="AM265" s="278"/>
      <c r="AN265" s="278"/>
      <c r="AO265" s="306" t="s">
        <v>466</v>
      </c>
      <c r="AP265" s="278" t="s">
        <v>594</v>
      </c>
      <c r="AQ265" s="307" t="s">
        <v>467</v>
      </c>
      <c r="AR265" s="308">
        <v>2600</v>
      </c>
      <c r="AS265" s="283">
        <v>30</v>
      </c>
      <c r="AT265" s="284"/>
      <c r="AU265" s="284">
        <v>0</v>
      </c>
      <c r="AV265" s="283"/>
      <c r="AW265" s="283"/>
      <c r="AX265" s="283"/>
      <c r="AY265" s="283"/>
      <c r="AZ265" s="283"/>
      <c r="BA265" s="285"/>
      <c r="BB265" s="284"/>
      <c r="BC265" s="284"/>
      <c r="BD265" s="284"/>
      <c r="BE265" s="284"/>
      <c r="BF265" s="285"/>
      <c r="BG265" s="284">
        <v>0</v>
      </c>
      <c r="BH265" s="284">
        <v>0</v>
      </c>
      <c r="BI265" s="276">
        <v>0</v>
      </c>
      <c r="BJ265" s="284"/>
      <c r="BK265" s="286">
        <v>0</v>
      </c>
      <c r="BL265" s="286">
        <v>0</v>
      </c>
      <c r="BM265" s="276">
        <v>0</v>
      </c>
      <c r="BN265" s="286"/>
      <c r="BO265" s="276">
        <v>0</v>
      </c>
      <c r="BP265" s="789">
        <v>240</v>
      </c>
      <c r="BQ265" s="286">
        <v>2600</v>
      </c>
      <c r="BR265" s="286">
        <v>0</v>
      </c>
      <c r="BS265" s="286">
        <v>0</v>
      </c>
      <c r="BT265" s="289">
        <v>0</v>
      </c>
      <c r="BU265" s="286">
        <v>0</v>
      </c>
      <c r="BV265" s="286">
        <v>0</v>
      </c>
      <c r="BW265" s="286">
        <v>0</v>
      </c>
      <c r="BX265" s="286"/>
      <c r="BY265" s="286">
        <v>0</v>
      </c>
      <c r="BZ265" s="286"/>
      <c r="CA265" s="286"/>
      <c r="CB265" s="286">
        <v>0</v>
      </c>
      <c r="CC265" s="286">
        <v>0</v>
      </c>
      <c r="CD265" s="286">
        <v>0</v>
      </c>
      <c r="CE265" s="286">
        <v>0</v>
      </c>
      <c r="CF265" s="286">
        <v>0</v>
      </c>
      <c r="CG265" s="286"/>
      <c r="CH265" s="286"/>
      <c r="CI265" s="286"/>
      <c r="CJ265" s="286"/>
      <c r="CK265" s="286"/>
      <c r="CL265" s="286"/>
      <c r="CM265" s="286"/>
      <c r="CN265" s="286"/>
      <c r="CO265" s="286">
        <v>0</v>
      </c>
      <c r="CP265" s="286"/>
      <c r="CQ265" s="286"/>
      <c r="CR265" s="286"/>
      <c r="CS265" s="286"/>
      <c r="CT265" s="286"/>
      <c r="CU265" s="286"/>
      <c r="CV265" s="286">
        <v>0</v>
      </c>
      <c r="CW265" s="286"/>
      <c r="CX265" s="286"/>
      <c r="CY265" s="286"/>
      <c r="CZ265" s="286"/>
      <c r="DA265" s="286"/>
      <c r="DB265" s="286"/>
      <c r="DC265" s="286"/>
      <c r="DD265" s="286"/>
      <c r="DE265" s="286"/>
      <c r="DF265" s="286"/>
      <c r="DG265" s="286"/>
      <c r="DH265" s="286"/>
      <c r="DI265" s="286"/>
      <c r="DJ265" s="286"/>
      <c r="DK265" s="286"/>
      <c r="DL265" s="286"/>
      <c r="DM265" s="286"/>
      <c r="DN265" s="286"/>
      <c r="DO265" s="286"/>
      <c r="DP265" s="286"/>
      <c r="DQ265" s="286"/>
      <c r="DR265" s="286"/>
      <c r="DS265" s="286"/>
      <c r="DT265" s="286"/>
      <c r="DU265" s="286"/>
      <c r="DV265" s="286"/>
      <c r="DW265" s="286"/>
      <c r="DX265" s="286"/>
      <c r="DY265" s="286"/>
      <c r="DZ265" s="790"/>
      <c r="EA265" s="278"/>
      <c r="EB265" s="286"/>
      <c r="EC265" s="286"/>
      <c r="ED265" s="286"/>
      <c r="EE265" s="286"/>
      <c r="EF265" s="286"/>
      <c r="EG265" s="286"/>
      <c r="EH265" s="286"/>
      <c r="EI265" s="286"/>
      <c r="EJ265" s="286"/>
      <c r="EK265" s="286"/>
      <c r="EL265" s="306">
        <v>2600</v>
      </c>
      <c r="EM265" s="306">
        <v>2600</v>
      </c>
      <c r="EN265" s="291">
        <v>260</v>
      </c>
      <c r="EO265" s="291">
        <v>0</v>
      </c>
      <c r="EP265" s="291">
        <v>35.619999999999997</v>
      </c>
      <c r="EQ265" s="291">
        <v>0</v>
      </c>
      <c r="ER265" s="291">
        <v>0</v>
      </c>
      <c r="ES265" s="286">
        <v>0</v>
      </c>
      <c r="ET265" s="289">
        <v>0</v>
      </c>
      <c r="EU265" s="286">
        <v>0</v>
      </c>
      <c r="EV265" s="286">
        <v>0</v>
      </c>
      <c r="EW265" s="286"/>
      <c r="EX265" s="286"/>
      <c r="EY265" s="286"/>
      <c r="EZ265" s="292">
        <v>0</v>
      </c>
      <c r="FA265" s="278">
        <v>0</v>
      </c>
      <c r="FB265" s="278">
        <v>0</v>
      </c>
      <c r="FC265" s="292">
        <v>1040</v>
      </c>
      <c r="FD265" s="292"/>
      <c r="FE265" s="292"/>
      <c r="FF265" s="292"/>
      <c r="FG265" s="286">
        <v>0</v>
      </c>
      <c r="FH265" s="292">
        <v>0</v>
      </c>
      <c r="FI265" s="286"/>
      <c r="FJ265" s="286"/>
      <c r="FK265" s="276"/>
      <c r="FL265" s="276"/>
      <c r="FM265" s="286"/>
      <c r="FN265" s="286">
        <v>0</v>
      </c>
      <c r="FO265" s="286">
        <v>0</v>
      </c>
      <c r="FP265" s="286"/>
      <c r="FQ265" s="286">
        <v>1335.62</v>
      </c>
      <c r="FR265" s="791">
        <v>1264.3800000000001</v>
      </c>
      <c r="FT265" s="791"/>
      <c r="FU265" s="294">
        <v>1264.3800000000001</v>
      </c>
      <c r="FV265" s="367"/>
      <c r="FW265" s="367"/>
      <c r="FX265" s="847">
        <v>234</v>
      </c>
      <c r="FY265" s="830">
        <v>58.5</v>
      </c>
      <c r="GB265" s="2015">
        <f t="shared" si="21"/>
        <v>0</v>
      </c>
      <c r="GC265" s="2015">
        <v>2600</v>
      </c>
      <c r="GE265" s="2015">
        <f t="shared" si="22"/>
        <v>2600</v>
      </c>
    </row>
    <row r="266" spans="2:187">
      <c r="B266" s="787">
        <v>15</v>
      </c>
      <c r="C266" s="275" t="s">
        <v>607</v>
      </c>
      <c r="D266" s="309" t="s">
        <v>3</v>
      </c>
      <c r="E266" s="310" t="s">
        <v>118</v>
      </c>
      <c r="F266" s="275" t="s">
        <v>119</v>
      </c>
      <c r="G266" s="837">
        <v>33735</v>
      </c>
      <c r="H266" s="275" t="s">
        <v>484</v>
      </c>
      <c r="I266" s="275" t="s">
        <v>506</v>
      </c>
      <c r="J266" s="312" t="s">
        <v>507</v>
      </c>
      <c r="K266" s="313" t="s">
        <v>508</v>
      </c>
      <c r="L266" s="313">
        <v>100002</v>
      </c>
      <c r="M266" s="283" t="s">
        <v>457</v>
      </c>
      <c r="N266" s="299">
        <v>1</v>
      </c>
      <c r="O266" s="275" t="s">
        <v>458</v>
      </c>
      <c r="P266" s="275" t="s">
        <v>459</v>
      </c>
      <c r="Q266" s="300">
        <v>0</v>
      </c>
      <c r="R266" s="275" t="s">
        <v>485</v>
      </c>
      <c r="S266" s="301" t="s">
        <v>486</v>
      </c>
      <c r="T266" s="275" t="s">
        <v>461</v>
      </c>
      <c r="U266" s="275" t="s">
        <v>262</v>
      </c>
      <c r="V266" s="302" t="s">
        <v>462</v>
      </c>
      <c r="W266" s="302"/>
      <c r="X266" s="314" t="s">
        <v>97</v>
      </c>
      <c r="Y266" s="315" t="s">
        <v>120</v>
      </c>
      <c r="Z266" s="283" t="s">
        <v>119</v>
      </c>
      <c r="AA266" s="283"/>
      <c r="AB266" s="303">
        <v>43160</v>
      </c>
      <c r="AC266" s="304"/>
      <c r="AD266" s="305"/>
      <c r="AE266" s="274" t="s">
        <v>436</v>
      </c>
      <c r="AF266" s="275" t="s">
        <v>509</v>
      </c>
      <c r="AG266" s="276"/>
      <c r="AH266" s="277"/>
      <c r="AI266" s="277"/>
      <c r="AJ266" s="277"/>
      <c r="AK266" s="278"/>
      <c r="AL266" s="276"/>
      <c r="AM266" s="278"/>
      <c r="AN266" s="278"/>
      <c r="AO266" s="306" t="s">
        <v>466</v>
      </c>
      <c r="AP266" s="278" t="s">
        <v>595</v>
      </c>
      <c r="AQ266" s="307" t="s">
        <v>466</v>
      </c>
      <c r="AR266" s="308">
        <v>3200</v>
      </c>
      <c r="AS266" s="283">
        <v>30</v>
      </c>
      <c r="AT266" s="284"/>
      <c r="AU266" s="284">
        <v>0</v>
      </c>
      <c r="AV266" s="283"/>
      <c r="AW266" s="283"/>
      <c r="AX266" s="283"/>
      <c r="AY266" s="283"/>
      <c r="AZ266" s="283"/>
      <c r="BA266" s="285"/>
      <c r="BB266" s="284"/>
      <c r="BC266" s="284"/>
      <c r="BD266" s="284"/>
      <c r="BE266" s="284"/>
      <c r="BF266" s="285"/>
      <c r="BG266" s="284">
        <v>0</v>
      </c>
      <c r="BH266" s="284">
        <v>0</v>
      </c>
      <c r="BI266" s="276">
        <v>0</v>
      </c>
      <c r="BJ266" s="284"/>
      <c r="BK266" s="286">
        <v>0</v>
      </c>
      <c r="BL266" s="286">
        <v>0</v>
      </c>
      <c r="BM266" s="276">
        <v>0</v>
      </c>
      <c r="BN266" s="286"/>
      <c r="BO266" s="276">
        <v>0</v>
      </c>
      <c r="BP266" s="789">
        <v>240</v>
      </c>
      <c r="BQ266" s="286">
        <v>3200</v>
      </c>
      <c r="BR266" s="286">
        <v>113</v>
      </c>
      <c r="BS266" s="286">
        <v>0</v>
      </c>
      <c r="BT266" s="289">
        <v>0</v>
      </c>
      <c r="BU266" s="286">
        <v>0</v>
      </c>
      <c r="BV266" s="286">
        <v>0</v>
      </c>
      <c r="BW266" s="286">
        <v>0</v>
      </c>
      <c r="BX266" s="286"/>
      <c r="BY266" s="286">
        <v>0</v>
      </c>
      <c r="BZ266" s="286"/>
      <c r="CA266" s="286"/>
      <c r="CB266" s="286">
        <v>0</v>
      </c>
      <c r="CC266" s="286">
        <v>0</v>
      </c>
      <c r="CD266" s="286">
        <v>0</v>
      </c>
      <c r="CE266" s="286">
        <v>0</v>
      </c>
      <c r="CF266" s="286">
        <v>0</v>
      </c>
      <c r="CG266" s="286"/>
      <c r="CH266" s="286"/>
      <c r="CI266" s="286"/>
      <c r="CJ266" s="286"/>
      <c r="CK266" s="286"/>
      <c r="CL266" s="286"/>
      <c r="CM266" s="286"/>
      <c r="CN266" s="286"/>
      <c r="CO266" s="286">
        <v>0</v>
      </c>
      <c r="CP266" s="286"/>
      <c r="CQ266" s="286"/>
      <c r="CR266" s="286"/>
      <c r="CS266" s="286"/>
      <c r="CT266" s="286"/>
      <c r="CU266" s="286"/>
      <c r="CV266" s="286">
        <v>0</v>
      </c>
      <c r="CW266" s="286"/>
      <c r="CX266" s="286"/>
      <c r="CY266" s="286"/>
      <c r="CZ266" s="286"/>
      <c r="DA266" s="286"/>
      <c r="DB266" s="286"/>
      <c r="DC266" s="286"/>
      <c r="DD266" s="286"/>
      <c r="DE266" s="286"/>
      <c r="DF266" s="286"/>
      <c r="DG266" s="286"/>
      <c r="DH266" s="286"/>
      <c r="DI266" s="286"/>
      <c r="DJ266" s="286"/>
      <c r="DK266" s="286"/>
      <c r="DL266" s="286"/>
      <c r="DM266" s="286"/>
      <c r="DN266" s="286"/>
      <c r="DO266" s="286"/>
      <c r="DP266" s="286"/>
      <c r="DQ266" s="286"/>
      <c r="DR266" s="286"/>
      <c r="DS266" s="286"/>
      <c r="DT266" s="286"/>
      <c r="DU266" s="286"/>
      <c r="DV266" s="286"/>
      <c r="DW266" s="286"/>
      <c r="DX266" s="286"/>
      <c r="DY266" s="286"/>
      <c r="DZ266" s="790"/>
      <c r="EA266" s="278"/>
      <c r="EB266" s="286"/>
      <c r="EC266" s="286"/>
      <c r="ED266" s="286"/>
      <c r="EE266" s="286"/>
      <c r="EF266" s="286"/>
      <c r="EG266" s="286"/>
      <c r="EH266" s="286"/>
      <c r="EI266" s="286"/>
      <c r="EJ266" s="286"/>
      <c r="EK266" s="286"/>
      <c r="EL266" s="306">
        <v>3313</v>
      </c>
      <c r="EM266" s="306">
        <v>3313</v>
      </c>
      <c r="EN266" s="291">
        <v>0</v>
      </c>
      <c r="EO266" s="291">
        <v>0</v>
      </c>
      <c r="EP266" s="291">
        <v>0</v>
      </c>
      <c r="EQ266" s="291">
        <v>0</v>
      </c>
      <c r="ER266" s="291">
        <v>0</v>
      </c>
      <c r="ES266" s="286">
        <v>430.69</v>
      </c>
      <c r="ET266" s="289">
        <v>61.62</v>
      </c>
      <c r="EU266" s="286">
        <v>0</v>
      </c>
      <c r="EV266" s="286">
        <v>0</v>
      </c>
      <c r="EW266" s="286"/>
      <c r="EX266" s="286"/>
      <c r="EY266" s="286"/>
      <c r="EZ266" s="292">
        <v>115.71</v>
      </c>
      <c r="FA266" s="278">
        <v>0</v>
      </c>
      <c r="FB266" s="278">
        <v>0</v>
      </c>
      <c r="FC266" s="292">
        <v>1325.2</v>
      </c>
      <c r="FD266" s="292"/>
      <c r="FE266" s="292"/>
      <c r="FF266" s="292"/>
      <c r="FG266" s="286">
        <v>0</v>
      </c>
      <c r="FH266" s="292">
        <v>0</v>
      </c>
      <c r="FI266" s="286"/>
      <c r="FJ266" s="286"/>
      <c r="FK266" s="276"/>
      <c r="FL266" s="276"/>
      <c r="FM266" s="286"/>
      <c r="FN266" s="286">
        <v>0</v>
      </c>
      <c r="FO266" s="286">
        <v>0</v>
      </c>
      <c r="FP266" s="286"/>
      <c r="FQ266" s="286">
        <v>1933.22</v>
      </c>
      <c r="FR266" s="791">
        <v>1379.78</v>
      </c>
      <c r="FT266" s="791"/>
      <c r="FU266" s="294">
        <v>1379.78</v>
      </c>
      <c r="FV266" s="367"/>
      <c r="FW266" s="367"/>
      <c r="FX266" s="847">
        <v>298.17</v>
      </c>
      <c r="FY266" s="830">
        <v>74.542500000000004</v>
      </c>
      <c r="GB266" s="2015">
        <f t="shared" si="21"/>
        <v>0</v>
      </c>
      <c r="GC266" s="2015">
        <v>3313</v>
      </c>
      <c r="GE266" s="2015">
        <f t="shared" si="22"/>
        <v>3313</v>
      </c>
    </row>
    <row r="267" spans="2:187">
      <c r="B267" s="787">
        <v>16</v>
      </c>
      <c r="C267" s="275" t="s">
        <v>607</v>
      </c>
      <c r="D267" s="309" t="s">
        <v>3</v>
      </c>
      <c r="E267" s="310" t="s">
        <v>52</v>
      </c>
      <c r="F267" s="275" t="s">
        <v>516</v>
      </c>
      <c r="G267" s="837">
        <v>28257</v>
      </c>
      <c r="H267" s="275" t="s">
        <v>484</v>
      </c>
      <c r="I267" s="275" t="s">
        <v>454</v>
      </c>
      <c r="J267" s="312" t="s">
        <v>455</v>
      </c>
      <c r="K267" s="313" t="s">
        <v>456</v>
      </c>
      <c r="L267" s="313">
        <v>100002</v>
      </c>
      <c r="M267" s="283" t="s">
        <v>457</v>
      </c>
      <c r="N267" s="299">
        <v>1</v>
      </c>
      <c r="O267" s="275" t="s">
        <v>458</v>
      </c>
      <c r="P267" s="275" t="s">
        <v>459</v>
      </c>
      <c r="Q267" s="300">
        <v>0</v>
      </c>
      <c r="R267" s="275" t="s">
        <v>485</v>
      </c>
      <c r="S267" s="301" t="s">
        <v>486</v>
      </c>
      <c r="T267" s="275" t="s">
        <v>461</v>
      </c>
      <c r="U267" s="275" t="s">
        <v>239</v>
      </c>
      <c r="V267" s="302" t="s">
        <v>462</v>
      </c>
      <c r="W267" s="302"/>
      <c r="X267" s="269" t="s">
        <v>32</v>
      </c>
      <c r="Y267" s="270" t="s">
        <v>54</v>
      </c>
      <c r="Z267" s="283" t="s">
        <v>516</v>
      </c>
      <c r="AA267" s="283"/>
      <c r="AB267" s="303">
        <v>43070</v>
      </c>
      <c r="AC267" s="304"/>
      <c r="AD267" s="305"/>
      <c r="AE267" s="274" t="s">
        <v>492</v>
      </c>
      <c r="AF267" s="275" t="s">
        <v>517</v>
      </c>
      <c r="AG267" s="276"/>
      <c r="AH267" s="277"/>
      <c r="AI267" s="277"/>
      <c r="AJ267" s="277"/>
      <c r="AK267" s="278"/>
      <c r="AL267" s="276"/>
      <c r="AM267" s="278"/>
      <c r="AN267" s="278"/>
      <c r="AO267" s="306"/>
      <c r="AP267" s="278" t="s">
        <v>594</v>
      </c>
      <c r="AQ267" s="307" t="s">
        <v>466</v>
      </c>
      <c r="AR267" s="308">
        <v>4000</v>
      </c>
      <c r="AS267" s="283">
        <v>30</v>
      </c>
      <c r="AT267" s="284"/>
      <c r="AU267" s="284">
        <v>0</v>
      </c>
      <c r="AV267" s="283"/>
      <c r="AW267" s="283"/>
      <c r="AX267" s="283"/>
      <c r="AY267" s="283"/>
      <c r="AZ267" s="283"/>
      <c r="BA267" s="285"/>
      <c r="BB267" s="284"/>
      <c r="BC267" s="284"/>
      <c r="BD267" s="284"/>
      <c r="BE267" s="284"/>
      <c r="BF267" s="285"/>
      <c r="BG267" s="284">
        <v>0</v>
      </c>
      <c r="BH267" s="284">
        <v>0</v>
      </c>
      <c r="BI267" s="276">
        <v>0</v>
      </c>
      <c r="BJ267" s="284"/>
      <c r="BK267" s="286">
        <v>0</v>
      </c>
      <c r="BL267" s="286">
        <v>0</v>
      </c>
      <c r="BM267" s="276">
        <v>0</v>
      </c>
      <c r="BN267" s="286"/>
      <c r="BO267" s="276">
        <v>0</v>
      </c>
      <c r="BP267" s="789">
        <v>240</v>
      </c>
      <c r="BQ267" s="286">
        <v>4000.0000000000005</v>
      </c>
      <c r="BR267" s="286">
        <v>113</v>
      </c>
      <c r="BS267" s="286">
        <v>0</v>
      </c>
      <c r="BT267" s="289">
        <v>0</v>
      </c>
      <c r="BU267" s="286">
        <v>0</v>
      </c>
      <c r="BV267" s="286">
        <v>0</v>
      </c>
      <c r="BW267" s="286">
        <v>0</v>
      </c>
      <c r="BX267" s="286"/>
      <c r="BY267" s="286">
        <v>0</v>
      </c>
      <c r="BZ267" s="286"/>
      <c r="CA267" s="286"/>
      <c r="CB267" s="286">
        <v>0</v>
      </c>
      <c r="CC267" s="286">
        <v>0</v>
      </c>
      <c r="CD267" s="286">
        <v>0</v>
      </c>
      <c r="CE267" s="286">
        <v>0</v>
      </c>
      <c r="CF267" s="286">
        <v>0</v>
      </c>
      <c r="CG267" s="286"/>
      <c r="CH267" s="286"/>
      <c r="CI267" s="286"/>
      <c r="CJ267" s="286"/>
      <c r="CK267" s="286"/>
      <c r="CL267" s="286"/>
      <c r="CM267" s="286"/>
      <c r="CN267" s="286"/>
      <c r="CO267" s="286">
        <v>0</v>
      </c>
      <c r="CP267" s="286"/>
      <c r="CQ267" s="286"/>
      <c r="CR267" s="286"/>
      <c r="CS267" s="286"/>
      <c r="CT267" s="286"/>
      <c r="CU267" s="286"/>
      <c r="CV267" s="286">
        <v>0</v>
      </c>
      <c r="CW267" s="286"/>
      <c r="CX267" s="286"/>
      <c r="CY267" s="286"/>
      <c r="CZ267" s="286"/>
      <c r="DA267" s="286"/>
      <c r="DB267" s="286"/>
      <c r="DC267" s="286"/>
      <c r="DD267" s="286"/>
      <c r="DE267" s="286"/>
      <c r="DF267" s="286"/>
      <c r="DG267" s="286"/>
      <c r="DH267" s="286"/>
      <c r="DI267" s="286"/>
      <c r="DJ267" s="286"/>
      <c r="DK267" s="286"/>
      <c r="DL267" s="286"/>
      <c r="DM267" s="286"/>
      <c r="DN267" s="286"/>
      <c r="DO267" s="286"/>
      <c r="DP267" s="286"/>
      <c r="DQ267" s="286"/>
      <c r="DR267" s="286"/>
      <c r="DS267" s="286"/>
      <c r="DT267" s="286"/>
      <c r="DU267" s="286"/>
      <c r="DV267" s="286"/>
      <c r="DW267" s="286"/>
      <c r="DX267" s="286"/>
      <c r="DY267" s="286"/>
      <c r="DZ267" s="790"/>
      <c r="EA267" s="278"/>
      <c r="EB267" s="286"/>
      <c r="EC267" s="286"/>
      <c r="ED267" s="286"/>
      <c r="EE267" s="286"/>
      <c r="EF267" s="286"/>
      <c r="EG267" s="286"/>
      <c r="EH267" s="286"/>
      <c r="EI267" s="286"/>
      <c r="EJ267" s="286"/>
      <c r="EK267" s="286"/>
      <c r="EL267" s="306">
        <v>4113</v>
      </c>
      <c r="EM267" s="306">
        <v>4113</v>
      </c>
      <c r="EN267" s="291">
        <v>411.3</v>
      </c>
      <c r="EO267" s="291">
        <v>69.510000000000005</v>
      </c>
      <c r="EP267" s="291">
        <v>56.35</v>
      </c>
      <c r="EQ267" s="291">
        <v>0</v>
      </c>
      <c r="ER267" s="291">
        <v>0</v>
      </c>
      <c r="ES267" s="286">
        <v>0</v>
      </c>
      <c r="ET267" s="289">
        <v>116.02</v>
      </c>
      <c r="EU267" s="286">
        <v>0</v>
      </c>
      <c r="EV267" s="286">
        <v>0</v>
      </c>
      <c r="EW267" s="286"/>
      <c r="EX267" s="286"/>
      <c r="EY267" s="286"/>
      <c r="EZ267" s="292">
        <v>0</v>
      </c>
      <c r="FA267" s="278">
        <v>0</v>
      </c>
      <c r="FB267" s="278">
        <v>0</v>
      </c>
      <c r="FC267" s="292">
        <v>1645.2</v>
      </c>
      <c r="FD267" s="292"/>
      <c r="FE267" s="292"/>
      <c r="FF267" s="292"/>
      <c r="FG267" s="286">
        <v>0</v>
      </c>
      <c r="FH267" s="292">
        <v>0</v>
      </c>
      <c r="FI267" s="286"/>
      <c r="FJ267" s="286"/>
      <c r="FK267" s="276"/>
      <c r="FL267" s="276"/>
      <c r="FM267" s="286"/>
      <c r="FN267" s="286">
        <v>0</v>
      </c>
      <c r="FO267" s="286">
        <v>0</v>
      </c>
      <c r="FP267" s="286"/>
      <c r="FQ267" s="286">
        <v>2298.38</v>
      </c>
      <c r="FR267" s="791">
        <v>1814.62</v>
      </c>
      <c r="FT267" s="791"/>
      <c r="FU267" s="294">
        <v>1814.62</v>
      </c>
      <c r="FV267" s="367"/>
      <c r="FW267" s="367"/>
      <c r="FX267" s="847">
        <v>370.17</v>
      </c>
      <c r="FY267" s="830">
        <v>0</v>
      </c>
      <c r="GB267" s="2015">
        <f t="shared" si="21"/>
        <v>0</v>
      </c>
      <c r="GC267" s="2015">
        <v>4113</v>
      </c>
      <c r="GE267" s="2015">
        <f t="shared" si="22"/>
        <v>4113</v>
      </c>
    </row>
    <row r="268" spans="2:187">
      <c r="B268" s="787">
        <v>17</v>
      </c>
      <c r="C268" s="275" t="s">
        <v>607</v>
      </c>
      <c r="D268" s="309" t="s">
        <v>3</v>
      </c>
      <c r="E268" s="310" t="s">
        <v>55</v>
      </c>
      <c r="F268" s="275" t="s">
        <v>56</v>
      </c>
      <c r="G268" s="837">
        <v>28453</v>
      </c>
      <c r="H268" s="275" t="s">
        <v>494</v>
      </c>
      <c r="I268" s="275" t="s">
        <v>456</v>
      </c>
      <c r="J268" s="312" t="s">
        <v>455</v>
      </c>
      <c r="K268" s="313" t="s">
        <v>456</v>
      </c>
      <c r="L268" s="313">
        <v>100001</v>
      </c>
      <c r="M268" s="283" t="s">
        <v>470</v>
      </c>
      <c r="N268" s="299">
        <v>1</v>
      </c>
      <c r="O268" s="275" t="s">
        <v>477</v>
      </c>
      <c r="P268" s="275" t="s">
        <v>478</v>
      </c>
      <c r="Q268" s="300">
        <v>1</v>
      </c>
      <c r="R268" s="275" t="s">
        <v>495</v>
      </c>
      <c r="S268" s="301" t="s">
        <v>478</v>
      </c>
      <c r="T268" s="275" t="s">
        <v>461</v>
      </c>
      <c r="U268" s="275" t="s">
        <v>611</v>
      </c>
      <c r="V268" s="302" t="s">
        <v>462</v>
      </c>
      <c r="W268" s="302" t="s">
        <v>463</v>
      </c>
      <c r="X268" s="269" t="s">
        <v>32</v>
      </c>
      <c r="Y268" s="270" t="s">
        <v>57</v>
      </c>
      <c r="Z268" s="283" t="s">
        <v>56</v>
      </c>
      <c r="AA268" s="283"/>
      <c r="AB268" s="303">
        <v>43382</v>
      </c>
      <c r="AC268" s="304"/>
      <c r="AD268" s="305"/>
      <c r="AE268" s="274" t="s">
        <v>503</v>
      </c>
      <c r="AF268" s="275" t="s">
        <v>518</v>
      </c>
      <c r="AG268" s="276"/>
      <c r="AH268" s="277"/>
      <c r="AI268" s="277"/>
      <c r="AJ268" s="277"/>
      <c r="AK268" s="278"/>
      <c r="AL268" s="276"/>
      <c r="AM268" s="278"/>
      <c r="AN268" s="278"/>
      <c r="AO268" s="306" t="s">
        <v>466</v>
      </c>
      <c r="AP268" s="278" t="s">
        <v>595</v>
      </c>
      <c r="AQ268" s="307" t="s">
        <v>466</v>
      </c>
      <c r="AR268" s="308">
        <v>8000</v>
      </c>
      <c r="AS268" s="283">
        <v>30</v>
      </c>
      <c r="AT268" s="284"/>
      <c r="AU268" s="284">
        <v>0</v>
      </c>
      <c r="AV268" s="283"/>
      <c r="AW268" s="283"/>
      <c r="AX268" s="283"/>
      <c r="AY268" s="283"/>
      <c r="AZ268" s="283"/>
      <c r="BA268" s="285"/>
      <c r="BB268" s="284"/>
      <c r="BC268" s="284"/>
      <c r="BD268" s="284"/>
      <c r="BE268" s="284"/>
      <c r="BF268" s="285"/>
      <c r="BG268" s="284">
        <v>0</v>
      </c>
      <c r="BH268" s="284">
        <v>0</v>
      </c>
      <c r="BI268" s="276">
        <v>0</v>
      </c>
      <c r="BJ268" s="284"/>
      <c r="BK268" s="286">
        <v>0</v>
      </c>
      <c r="BL268" s="286">
        <v>0</v>
      </c>
      <c r="BM268" s="276">
        <v>0</v>
      </c>
      <c r="BN268" s="286"/>
      <c r="BO268" s="276">
        <v>0</v>
      </c>
      <c r="BP268" s="789">
        <v>240</v>
      </c>
      <c r="BQ268" s="286">
        <v>8000.0000000000009</v>
      </c>
      <c r="BR268" s="286">
        <v>113</v>
      </c>
      <c r="BS268" s="286">
        <v>0</v>
      </c>
      <c r="BT268" s="289">
        <v>0</v>
      </c>
      <c r="BU268" s="286">
        <v>0</v>
      </c>
      <c r="BV268" s="286">
        <v>0</v>
      </c>
      <c r="BW268" s="286">
        <v>0</v>
      </c>
      <c r="BX268" s="286"/>
      <c r="BY268" s="286">
        <v>0</v>
      </c>
      <c r="BZ268" s="286"/>
      <c r="CA268" s="286"/>
      <c r="CB268" s="286">
        <v>0</v>
      </c>
      <c r="CC268" s="286">
        <v>0</v>
      </c>
      <c r="CD268" s="286">
        <v>0</v>
      </c>
      <c r="CE268" s="286">
        <v>0</v>
      </c>
      <c r="CF268" s="286">
        <v>0</v>
      </c>
      <c r="CG268" s="286"/>
      <c r="CH268" s="286"/>
      <c r="CI268" s="286"/>
      <c r="CJ268" s="286"/>
      <c r="CK268" s="286"/>
      <c r="CL268" s="286"/>
      <c r="CM268" s="286"/>
      <c r="CN268" s="286"/>
      <c r="CO268" s="286">
        <v>0</v>
      </c>
      <c r="CP268" s="286"/>
      <c r="CQ268" s="286"/>
      <c r="CR268" s="286"/>
      <c r="CS268" s="286"/>
      <c r="CT268" s="286"/>
      <c r="CU268" s="286"/>
      <c r="CV268" s="286">
        <v>0</v>
      </c>
      <c r="CW268" s="286"/>
      <c r="CX268" s="286"/>
      <c r="CY268" s="286"/>
      <c r="CZ268" s="286"/>
      <c r="DA268" s="286"/>
      <c r="DB268" s="286"/>
      <c r="DC268" s="286"/>
      <c r="DD268" s="286"/>
      <c r="DE268" s="286"/>
      <c r="DF268" s="286"/>
      <c r="DG268" s="286"/>
      <c r="DH268" s="286"/>
      <c r="DI268" s="286"/>
      <c r="DJ268" s="286"/>
      <c r="DK268" s="286"/>
      <c r="DL268" s="286"/>
      <c r="DM268" s="286"/>
      <c r="DN268" s="286"/>
      <c r="DO268" s="286"/>
      <c r="DP268" s="286"/>
      <c r="DQ268" s="286"/>
      <c r="DR268" s="286"/>
      <c r="DS268" s="286"/>
      <c r="DT268" s="286"/>
      <c r="DU268" s="286"/>
      <c r="DV268" s="286"/>
      <c r="DW268" s="286"/>
      <c r="DX268" s="286"/>
      <c r="DY268" s="286"/>
      <c r="DZ268" s="790"/>
      <c r="EA268" s="278"/>
      <c r="EB268" s="286"/>
      <c r="EC268" s="286"/>
      <c r="ED268" s="286"/>
      <c r="EE268" s="286"/>
      <c r="EF268" s="286"/>
      <c r="EG268" s="286"/>
      <c r="EH268" s="286"/>
      <c r="EI268" s="286"/>
      <c r="EJ268" s="286"/>
      <c r="EK268" s="286"/>
      <c r="EL268" s="306">
        <v>8113.0000000000009</v>
      </c>
      <c r="EM268" s="306">
        <v>8113.0000000000009</v>
      </c>
      <c r="EN268" s="291">
        <v>811.3</v>
      </c>
      <c r="EO268" s="291">
        <v>129.81</v>
      </c>
      <c r="EP268" s="291">
        <v>111.15</v>
      </c>
      <c r="EQ268" s="291">
        <v>0</v>
      </c>
      <c r="ER268" s="291">
        <v>0</v>
      </c>
      <c r="ES268" s="286">
        <v>0</v>
      </c>
      <c r="ET268" s="289">
        <v>767.92</v>
      </c>
      <c r="EU268" s="286">
        <v>0</v>
      </c>
      <c r="EV268" s="286">
        <v>0</v>
      </c>
      <c r="EW268" s="286"/>
      <c r="EX268" s="286"/>
      <c r="EY268" s="286"/>
      <c r="EZ268" s="292">
        <v>115.71</v>
      </c>
      <c r="FA268" s="278">
        <v>116.01</v>
      </c>
      <c r="FB268" s="278">
        <v>0</v>
      </c>
      <c r="FC268" s="292">
        <v>3245.2</v>
      </c>
      <c r="FD268" s="292"/>
      <c r="FE268" s="292"/>
      <c r="FF268" s="292"/>
      <c r="FG268" s="286">
        <v>0</v>
      </c>
      <c r="FH268" s="292">
        <v>0</v>
      </c>
      <c r="FI268" s="286"/>
      <c r="FJ268" s="286"/>
      <c r="FK268" s="276"/>
      <c r="FL268" s="276"/>
      <c r="FM268" s="286"/>
      <c r="FN268" s="286">
        <v>0</v>
      </c>
      <c r="FO268" s="286">
        <v>0</v>
      </c>
      <c r="FP268" s="286"/>
      <c r="FQ268" s="286">
        <v>5297.1</v>
      </c>
      <c r="FR268" s="791">
        <v>2815.9</v>
      </c>
      <c r="FT268" s="791"/>
      <c r="FU268" s="294">
        <v>2815.9</v>
      </c>
      <c r="FV268" s="367"/>
      <c r="FW268" s="367"/>
      <c r="FX268" s="847">
        <v>730.17</v>
      </c>
      <c r="FY268" s="830">
        <v>182.54249999999999</v>
      </c>
      <c r="GB268" s="2015">
        <f t="shared" si="21"/>
        <v>0</v>
      </c>
      <c r="GC268" s="2015">
        <v>8113</v>
      </c>
      <c r="GE268" s="2015">
        <f t="shared" si="22"/>
        <v>8113</v>
      </c>
    </row>
    <row r="269" spans="2:187">
      <c r="B269" s="787">
        <v>18</v>
      </c>
      <c r="C269" s="275" t="s">
        <v>607</v>
      </c>
      <c r="D269" s="309" t="s">
        <v>3</v>
      </c>
      <c r="E269" s="310" t="s">
        <v>46</v>
      </c>
      <c r="F269" s="275" t="s">
        <v>519</v>
      </c>
      <c r="G269" s="837">
        <v>26321</v>
      </c>
      <c r="H269" s="275" t="s">
        <v>488</v>
      </c>
      <c r="I269" s="275" t="s">
        <v>456</v>
      </c>
      <c r="J269" s="312" t="s">
        <v>455</v>
      </c>
      <c r="K269" s="313" t="s">
        <v>456</v>
      </c>
      <c r="L269" s="313">
        <v>100002</v>
      </c>
      <c r="M269" s="283" t="s">
        <v>457</v>
      </c>
      <c r="N269" s="299">
        <v>0</v>
      </c>
      <c r="O269" s="275" t="s">
        <v>458</v>
      </c>
      <c r="P269" s="275" t="s">
        <v>459</v>
      </c>
      <c r="Q269" s="300">
        <v>0</v>
      </c>
      <c r="R269" s="275" t="s">
        <v>489</v>
      </c>
      <c r="S269" s="301" t="s">
        <v>488</v>
      </c>
      <c r="T269" s="275" t="s">
        <v>461</v>
      </c>
      <c r="U269" s="275" t="s">
        <v>237</v>
      </c>
      <c r="V269" s="302" t="s">
        <v>462</v>
      </c>
      <c r="W269" s="302" t="s">
        <v>463</v>
      </c>
      <c r="X269" s="269" t="s">
        <v>32</v>
      </c>
      <c r="Y269" s="270" t="s">
        <v>48</v>
      </c>
      <c r="Z269" s="283" t="s">
        <v>519</v>
      </c>
      <c r="AA269" s="283"/>
      <c r="AB269" s="303">
        <v>42985</v>
      </c>
      <c r="AC269" s="304"/>
      <c r="AD269" s="305"/>
      <c r="AE269" s="274" t="s">
        <v>464</v>
      </c>
      <c r="AF269" s="275" t="s">
        <v>520</v>
      </c>
      <c r="AG269" s="276"/>
      <c r="AH269" s="277"/>
      <c r="AI269" s="277"/>
      <c r="AJ269" s="277"/>
      <c r="AK269" s="278"/>
      <c r="AL269" s="276"/>
      <c r="AM269" s="278"/>
      <c r="AN269" s="278"/>
      <c r="AO269" s="306" t="s">
        <v>466</v>
      </c>
      <c r="AP269" s="278" t="s">
        <v>595</v>
      </c>
      <c r="AQ269" s="307" t="s">
        <v>466</v>
      </c>
      <c r="AR269" s="308">
        <v>15000</v>
      </c>
      <c r="AS269" s="283">
        <v>30</v>
      </c>
      <c r="AT269" s="284"/>
      <c r="AU269" s="284">
        <v>0</v>
      </c>
      <c r="AV269" s="283"/>
      <c r="AW269" s="283"/>
      <c r="AX269" s="283"/>
      <c r="AY269" s="283"/>
      <c r="AZ269" s="283"/>
      <c r="BA269" s="285"/>
      <c r="BB269" s="284"/>
      <c r="BC269" s="284"/>
      <c r="BD269" s="284"/>
      <c r="BE269" s="284"/>
      <c r="BF269" s="285"/>
      <c r="BG269" s="284">
        <v>0</v>
      </c>
      <c r="BH269" s="284">
        <v>0</v>
      </c>
      <c r="BI269" s="276">
        <v>0</v>
      </c>
      <c r="BJ269" s="284"/>
      <c r="BK269" s="286">
        <v>0</v>
      </c>
      <c r="BL269" s="286">
        <v>0</v>
      </c>
      <c r="BM269" s="276">
        <v>0</v>
      </c>
      <c r="BN269" s="286"/>
      <c r="BO269" s="276">
        <v>0</v>
      </c>
      <c r="BP269" s="789">
        <v>240</v>
      </c>
      <c r="BQ269" s="286">
        <v>15000</v>
      </c>
      <c r="BR269" s="286">
        <v>113</v>
      </c>
      <c r="BS269" s="286">
        <v>0</v>
      </c>
      <c r="BT269" s="289">
        <v>0</v>
      </c>
      <c r="BU269" s="286">
        <v>0</v>
      </c>
      <c r="BV269" s="286">
        <v>0</v>
      </c>
      <c r="BW269" s="286">
        <v>0</v>
      </c>
      <c r="BX269" s="286"/>
      <c r="BY269" s="286">
        <v>0</v>
      </c>
      <c r="BZ269" s="286"/>
      <c r="CA269" s="286"/>
      <c r="CB269" s="286">
        <v>0</v>
      </c>
      <c r="CC269" s="286">
        <v>0</v>
      </c>
      <c r="CD269" s="286">
        <v>0</v>
      </c>
      <c r="CE269" s="286">
        <v>0</v>
      </c>
      <c r="CF269" s="286">
        <v>0</v>
      </c>
      <c r="CG269" s="286"/>
      <c r="CH269" s="286"/>
      <c r="CI269" s="286"/>
      <c r="CJ269" s="286"/>
      <c r="CK269" s="286"/>
      <c r="CL269" s="286"/>
      <c r="CM269" s="286"/>
      <c r="CN269" s="286"/>
      <c r="CO269" s="286">
        <v>0</v>
      </c>
      <c r="CP269" s="286"/>
      <c r="CQ269" s="286"/>
      <c r="CR269" s="286"/>
      <c r="CS269" s="286"/>
      <c r="CT269" s="286"/>
      <c r="CU269" s="286"/>
      <c r="CV269" s="286">
        <v>0</v>
      </c>
      <c r="CW269" s="286"/>
      <c r="CX269" s="286"/>
      <c r="CY269" s="286"/>
      <c r="CZ269" s="286"/>
      <c r="DA269" s="286"/>
      <c r="DB269" s="286"/>
      <c r="DC269" s="286"/>
      <c r="DD269" s="286"/>
      <c r="DE269" s="286"/>
      <c r="DF269" s="286"/>
      <c r="DG269" s="286"/>
      <c r="DH269" s="286"/>
      <c r="DI269" s="286"/>
      <c r="DJ269" s="286"/>
      <c r="DK269" s="286"/>
      <c r="DL269" s="286"/>
      <c r="DM269" s="286"/>
      <c r="DN269" s="286"/>
      <c r="DO269" s="286"/>
      <c r="DP269" s="286"/>
      <c r="DQ269" s="286"/>
      <c r="DR269" s="286"/>
      <c r="DS269" s="286"/>
      <c r="DT269" s="286"/>
      <c r="DU269" s="286"/>
      <c r="DV269" s="286"/>
      <c r="DW269" s="286"/>
      <c r="DX269" s="286"/>
      <c r="DY269" s="286"/>
      <c r="DZ269" s="790"/>
      <c r="EA269" s="278"/>
      <c r="EB269" s="286"/>
      <c r="EC269" s="286"/>
      <c r="ED269" s="286"/>
      <c r="EE269" s="286"/>
      <c r="EF269" s="286"/>
      <c r="EG269" s="286"/>
      <c r="EH269" s="286"/>
      <c r="EI269" s="286"/>
      <c r="EJ269" s="286"/>
      <c r="EK269" s="286"/>
      <c r="EL269" s="306">
        <v>15113</v>
      </c>
      <c r="EM269" s="306">
        <v>15113</v>
      </c>
      <c r="EN269" s="291">
        <v>1511.3</v>
      </c>
      <c r="EO269" s="291">
        <v>234.25</v>
      </c>
      <c r="EP269" s="291">
        <v>166.28</v>
      </c>
      <c r="EQ269" s="291">
        <v>0</v>
      </c>
      <c r="ER269" s="291">
        <v>0</v>
      </c>
      <c r="ES269" s="286">
        <v>0</v>
      </c>
      <c r="ET269" s="289">
        <v>2185.79</v>
      </c>
      <c r="EU269" s="286">
        <v>0</v>
      </c>
      <c r="EV269" s="286">
        <v>0</v>
      </c>
      <c r="EW269" s="286"/>
      <c r="EX269" s="286"/>
      <c r="EY269" s="286"/>
      <c r="EZ269" s="292">
        <v>0</v>
      </c>
      <c r="FA269" s="278">
        <v>0</v>
      </c>
      <c r="FB269" s="278">
        <v>0</v>
      </c>
      <c r="FC269" s="292">
        <v>5445.2</v>
      </c>
      <c r="FD269" s="292"/>
      <c r="FE269" s="292"/>
      <c r="FF269" s="292"/>
      <c r="FG269" s="286">
        <v>0</v>
      </c>
      <c r="FH269" s="292">
        <v>0</v>
      </c>
      <c r="FI269" s="286"/>
      <c r="FJ269" s="286"/>
      <c r="FK269" s="276"/>
      <c r="FL269" s="276"/>
      <c r="FM269" s="286"/>
      <c r="FN269" s="286">
        <v>0</v>
      </c>
      <c r="FO269" s="286">
        <v>0</v>
      </c>
      <c r="FP269" s="286"/>
      <c r="FQ269" s="286">
        <v>9542.82</v>
      </c>
      <c r="FR269" s="791">
        <v>5570.18</v>
      </c>
      <c r="FT269" s="791"/>
      <c r="FU269" s="294">
        <v>5570.18</v>
      </c>
      <c r="FV269" s="367"/>
      <c r="FW269" s="367"/>
      <c r="FX269" s="847">
        <v>1360.17</v>
      </c>
      <c r="FY269" s="830">
        <v>340.04250000000002</v>
      </c>
      <c r="GB269" s="2015">
        <f t="shared" si="21"/>
        <v>0</v>
      </c>
      <c r="GC269" s="2015">
        <v>15113</v>
      </c>
      <c r="GE269" s="2015">
        <f t="shared" si="22"/>
        <v>15113</v>
      </c>
    </row>
    <row r="270" spans="2:187">
      <c r="B270" s="787">
        <v>19</v>
      </c>
      <c r="C270" s="275" t="s">
        <v>607</v>
      </c>
      <c r="D270" s="309" t="s">
        <v>3</v>
      </c>
      <c r="E270" s="310" t="s">
        <v>34</v>
      </c>
      <c r="F270" s="275" t="s">
        <v>521</v>
      </c>
      <c r="G270" s="837">
        <v>27152</v>
      </c>
      <c r="H270" s="275" t="s">
        <v>469</v>
      </c>
      <c r="I270" s="275" t="s">
        <v>456</v>
      </c>
      <c r="J270" s="312" t="s">
        <v>455</v>
      </c>
      <c r="K270" s="313" t="s">
        <v>456</v>
      </c>
      <c r="L270" s="313">
        <v>100001</v>
      </c>
      <c r="M270" s="283" t="s">
        <v>470</v>
      </c>
      <c r="N270" s="299">
        <v>1</v>
      </c>
      <c r="O270" s="275" t="s">
        <v>471</v>
      </c>
      <c r="P270" s="275" t="s">
        <v>472</v>
      </c>
      <c r="Q270" s="300">
        <v>1</v>
      </c>
      <c r="R270" s="275" t="s">
        <v>473</v>
      </c>
      <c r="S270" s="301" t="s">
        <v>474</v>
      </c>
      <c r="T270" s="275" t="s">
        <v>461</v>
      </c>
      <c r="U270" s="275" t="s">
        <v>234</v>
      </c>
      <c r="V270" s="302" t="s">
        <v>462</v>
      </c>
      <c r="W270" s="302"/>
      <c r="X270" s="269" t="s">
        <v>32</v>
      </c>
      <c r="Y270" s="270" t="s">
        <v>36</v>
      </c>
      <c r="Z270" s="283" t="s">
        <v>521</v>
      </c>
      <c r="AA270" s="283"/>
      <c r="AB270" s="303">
        <v>43003</v>
      </c>
      <c r="AC270" s="304"/>
      <c r="AD270" s="305"/>
      <c r="AE270" s="274" t="s">
        <v>522</v>
      </c>
      <c r="AF270" s="275" t="s">
        <v>523</v>
      </c>
      <c r="AG270" s="276"/>
      <c r="AH270" s="277"/>
      <c r="AI270" s="277"/>
      <c r="AJ270" s="277"/>
      <c r="AK270" s="278"/>
      <c r="AL270" s="276"/>
      <c r="AM270" s="278"/>
      <c r="AN270" s="278"/>
      <c r="AO270" s="306" t="s">
        <v>466</v>
      </c>
      <c r="AP270" s="278" t="s">
        <v>595</v>
      </c>
      <c r="AQ270" s="307" t="s">
        <v>466</v>
      </c>
      <c r="AR270" s="308">
        <v>12000</v>
      </c>
      <c r="AS270" s="283">
        <v>30</v>
      </c>
      <c r="AT270" s="284"/>
      <c r="AU270" s="284">
        <v>0</v>
      </c>
      <c r="AV270" s="283"/>
      <c r="AW270" s="283"/>
      <c r="AX270" s="283"/>
      <c r="AY270" s="283"/>
      <c r="AZ270" s="283"/>
      <c r="BA270" s="285"/>
      <c r="BB270" s="284"/>
      <c r="BC270" s="284"/>
      <c r="BD270" s="284"/>
      <c r="BE270" s="284"/>
      <c r="BF270" s="285"/>
      <c r="BG270" s="284">
        <v>0</v>
      </c>
      <c r="BH270" s="284">
        <v>0</v>
      </c>
      <c r="BI270" s="276">
        <v>0</v>
      </c>
      <c r="BJ270" s="284"/>
      <c r="BK270" s="286">
        <v>0</v>
      </c>
      <c r="BL270" s="286">
        <v>0</v>
      </c>
      <c r="BM270" s="276">
        <v>0</v>
      </c>
      <c r="BN270" s="286"/>
      <c r="BO270" s="276">
        <v>0</v>
      </c>
      <c r="BP270" s="789">
        <v>240</v>
      </c>
      <c r="BQ270" s="286">
        <v>12000</v>
      </c>
      <c r="BR270" s="286">
        <v>113</v>
      </c>
      <c r="BS270" s="286">
        <v>0</v>
      </c>
      <c r="BT270" s="289">
        <v>0</v>
      </c>
      <c r="BU270" s="286">
        <v>0</v>
      </c>
      <c r="BV270" s="286">
        <v>0</v>
      </c>
      <c r="BW270" s="286">
        <v>0</v>
      </c>
      <c r="BX270" s="286"/>
      <c r="BY270" s="286">
        <v>0</v>
      </c>
      <c r="BZ270" s="286"/>
      <c r="CA270" s="286"/>
      <c r="CB270" s="286">
        <v>0</v>
      </c>
      <c r="CC270" s="286">
        <v>0</v>
      </c>
      <c r="CD270" s="286">
        <v>0</v>
      </c>
      <c r="CE270" s="286">
        <v>0</v>
      </c>
      <c r="CF270" s="286">
        <v>0</v>
      </c>
      <c r="CG270" s="286"/>
      <c r="CH270" s="286"/>
      <c r="CI270" s="286"/>
      <c r="CJ270" s="286"/>
      <c r="CK270" s="286"/>
      <c r="CL270" s="286"/>
      <c r="CM270" s="286"/>
      <c r="CN270" s="286"/>
      <c r="CO270" s="286">
        <v>0</v>
      </c>
      <c r="CP270" s="286"/>
      <c r="CQ270" s="286"/>
      <c r="CR270" s="286"/>
      <c r="CS270" s="286"/>
      <c r="CT270" s="286"/>
      <c r="CU270" s="286"/>
      <c r="CV270" s="286">
        <v>0</v>
      </c>
      <c r="CW270" s="286"/>
      <c r="CX270" s="286"/>
      <c r="CY270" s="286"/>
      <c r="CZ270" s="286"/>
      <c r="DA270" s="286"/>
      <c r="DB270" s="286"/>
      <c r="DC270" s="286"/>
      <c r="DD270" s="286"/>
      <c r="DE270" s="286"/>
      <c r="DF270" s="286"/>
      <c r="DG270" s="286"/>
      <c r="DH270" s="286"/>
      <c r="DI270" s="286"/>
      <c r="DJ270" s="286"/>
      <c r="DK270" s="286"/>
      <c r="DL270" s="286"/>
      <c r="DM270" s="286"/>
      <c r="DN270" s="286"/>
      <c r="DO270" s="286"/>
      <c r="DP270" s="286"/>
      <c r="DQ270" s="286"/>
      <c r="DR270" s="286"/>
      <c r="DS270" s="286"/>
      <c r="DT270" s="286"/>
      <c r="DU270" s="286"/>
      <c r="DV270" s="286"/>
      <c r="DW270" s="286"/>
      <c r="DX270" s="286"/>
      <c r="DY270" s="286"/>
      <c r="DZ270" s="790"/>
      <c r="EA270" s="278"/>
      <c r="EB270" s="286"/>
      <c r="EC270" s="286"/>
      <c r="ED270" s="286"/>
      <c r="EE270" s="286"/>
      <c r="EF270" s="286"/>
      <c r="EG270" s="286"/>
      <c r="EH270" s="286"/>
      <c r="EI270" s="286"/>
      <c r="EJ270" s="286"/>
      <c r="EK270" s="286"/>
      <c r="EL270" s="306">
        <v>12113</v>
      </c>
      <c r="EM270" s="306">
        <v>12113</v>
      </c>
      <c r="EN270" s="291">
        <v>1211.3</v>
      </c>
      <c r="EO270" s="291">
        <v>178.06</v>
      </c>
      <c r="EP270" s="291">
        <v>165.95</v>
      </c>
      <c r="EQ270" s="291">
        <v>0</v>
      </c>
      <c r="ER270" s="291">
        <v>0</v>
      </c>
      <c r="ES270" s="286">
        <v>0</v>
      </c>
      <c r="ET270" s="289">
        <v>1494.41</v>
      </c>
      <c r="EU270" s="286">
        <v>0</v>
      </c>
      <c r="EV270" s="286">
        <v>0</v>
      </c>
      <c r="EW270" s="286"/>
      <c r="EX270" s="286"/>
      <c r="EY270" s="286"/>
      <c r="EZ270" s="292">
        <v>831.87</v>
      </c>
      <c r="FA270" s="278">
        <v>0</v>
      </c>
      <c r="FB270" s="278">
        <v>52.9</v>
      </c>
      <c r="FC270" s="292">
        <v>4845.2</v>
      </c>
      <c r="FD270" s="292"/>
      <c r="FE270" s="292"/>
      <c r="FF270" s="292"/>
      <c r="FG270" s="286">
        <v>0</v>
      </c>
      <c r="FH270" s="292">
        <v>0</v>
      </c>
      <c r="FI270" s="286"/>
      <c r="FJ270" s="286"/>
      <c r="FK270" s="276"/>
      <c r="FL270" s="276"/>
      <c r="FM270" s="286"/>
      <c r="FN270" s="286">
        <v>0</v>
      </c>
      <c r="FO270" s="286">
        <v>0</v>
      </c>
      <c r="FP270" s="286"/>
      <c r="FQ270" s="286">
        <v>8779.69</v>
      </c>
      <c r="FR270" s="791">
        <v>3333.31</v>
      </c>
      <c r="FT270" s="791"/>
      <c r="FU270" s="294">
        <v>3333.31</v>
      </c>
      <c r="FV270" s="367"/>
      <c r="FW270" s="367"/>
      <c r="FX270" s="847">
        <v>1090.17</v>
      </c>
      <c r="FY270" s="830">
        <v>272.54250000000002</v>
      </c>
      <c r="GB270" s="2015">
        <f t="shared" si="21"/>
        <v>0</v>
      </c>
      <c r="GC270" s="2015">
        <v>12113</v>
      </c>
      <c r="GE270" s="2015">
        <f t="shared" si="22"/>
        <v>12113</v>
      </c>
    </row>
    <row r="271" spans="2:187">
      <c r="B271" s="787">
        <v>20</v>
      </c>
      <c r="C271" s="275" t="s">
        <v>607</v>
      </c>
      <c r="D271" s="309" t="s">
        <v>3</v>
      </c>
      <c r="E271" s="310" t="s">
        <v>27</v>
      </c>
      <c r="F271" s="275" t="s">
        <v>524</v>
      </c>
      <c r="G271" s="837">
        <v>25978</v>
      </c>
      <c r="H271" s="275" t="s">
        <v>525</v>
      </c>
      <c r="I271" s="275" t="s">
        <v>456</v>
      </c>
      <c r="J271" s="312" t="s">
        <v>455</v>
      </c>
      <c r="K271" s="313" t="s">
        <v>456</v>
      </c>
      <c r="L271" s="275" t="s">
        <v>526</v>
      </c>
      <c r="M271" s="275" t="s">
        <v>526</v>
      </c>
      <c r="N271" s="275" t="s">
        <v>526</v>
      </c>
      <c r="O271" s="275" t="s">
        <v>526</v>
      </c>
      <c r="P271" s="275" t="s">
        <v>526</v>
      </c>
      <c r="Q271" s="275" t="s">
        <v>526</v>
      </c>
      <c r="R271" s="275" t="s">
        <v>527</v>
      </c>
      <c r="S271" s="301" t="s">
        <v>525</v>
      </c>
      <c r="T271" s="275" t="s">
        <v>528</v>
      </c>
      <c r="U271" s="275" t="s">
        <v>232</v>
      </c>
      <c r="V271" s="302" t="s">
        <v>462</v>
      </c>
      <c r="W271" s="302" t="s">
        <v>529</v>
      </c>
      <c r="X271" s="269" t="s">
        <v>25</v>
      </c>
      <c r="Y271" s="459" t="s">
        <v>29</v>
      </c>
      <c r="Z271" s="283" t="e">
        <v>#N/A</v>
      </c>
      <c r="AA271" s="283"/>
      <c r="AB271" s="303">
        <v>43003</v>
      </c>
      <c r="AC271" s="304"/>
      <c r="AD271" s="305"/>
      <c r="AE271" s="274" t="s">
        <v>522</v>
      </c>
      <c r="AF271" s="275" t="s">
        <v>530</v>
      </c>
      <c r="AG271" s="276"/>
      <c r="AH271" s="277"/>
      <c r="AI271" s="277" t="s">
        <v>531</v>
      </c>
      <c r="AJ271" s="792" t="s">
        <v>604</v>
      </c>
      <c r="AK271" s="278"/>
      <c r="AL271" s="276"/>
      <c r="AM271" s="278"/>
      <c r="AN271" s="278"/>
      <c r="AO271" s="306" t="s">
        <v>466</v>
      </c>
      <c r="AP271" s="278" t="s">
        <v>594</v>
      </c>
      <c r="AQ271" s="307" t="s">
        <v>466</v>
      </c>
      <c r="AR271" s="308">
        <v>40563.981661343634</v>
      </c>
      <c r="AS271" s="283">
        <v>30</v>
      </c>
      <c r="AT271" s="284"/>
      <c r="AU271" s="284">
        <v>0</v>
      </c>
      <c r="AV271" s="283"/>
      <c r="AW271" s="283"/>
      <c r="AX271" s="283"/>
      <c r="AY271" s="283"/>
      <c r="AZ271" s="283"/>
      <c r="BA271" s="285"/>
      <c r="BB271" s="284"/>
      <c r="BC271" s="284"/>
      <c r="BD271" s="284"/>
      <c r="BE271" s="284"/>
      <c r="BF271" s="285"/>
      <c r="BG271" s="284">
        <v>0</v>
      </c>
      <c r="BH271" s="284">
        <v>0</v>
      </c>
      <c r="BI271" s="276">
        <v>0</v>
      </c>
      <c r="BJ271" s="284"/>
      <c r="BK271" s="286">
        <v>0</v>
      </c>
      <c r="BL271" s="286">
        <v>0</v>
      </c>
      <c r="BM271" s="276">
        <v>0</v>
      </c>
      <c r="BN271" s="286"/>
      <c r="BO271" s="276">
        <v>0</v>
      </c>
      <c r="BP271" s="789">
        <v>240</v>
      </c>
      <c r="BQ271" s="286">
        <v>40563.981661343634</v>
      </c>
      <c r="BR271" s="286">
        <v>113</v>
      </c>
      <c r="BS271" s="286">
        <v>0</v>
      </c>
      <c r="BT271" s="289">
        <v>0</v>
      </c>
      <c r="BU271" s="286">
        <v>0</v>
      </c>
      <c r="BV271" s="286">
        <v>0</v>
      </c>
      <c r="BW271" s="286">
        <v>0</v>
      </c>
      <c r="BX271" s="286"/>
      <c r="BY271" s="286">
        <v>0</v>
      </c>
      <c r="BZ271" s="286"/>
      <c r="CA271" s="286"/>
      <c r="CB271" s="286">
        <v>0</v>
      </c>
      <c r="CC271" s="286">
        <v>0</v>
      </c>
      <c r="CD271" s="286">
        <v>0</v>
      </c>
      <c r="CE271" s="286">
        <v>0</v>
      </c>
      <c r="CF271" s="286">
        <v>0</v>
      </c>
      <c r="CG271" s="286"/>
      <c r="CH271" s="286"/>
      <c r="CI271" s="286"/>
      <c r="CJ271" s="286"/>
      <c r="CK271" s="286"/>
      <c r="CL271" s="286"/>
      <c r="CM271" s="286"/>
      <c r="CN271" s="286"/>
      <c r="CO271" s="286">
        <v>0</v>
      </c>
      <c r="CP271" s="286"/>
      <c r="CQ271" s="286"/>
      <c r="CR271" s="286"/>
      <c r="CS271" s="286"/>
      <c r="CT271" s="286"/>
      <c r="CU271" s="286"/>
      <c r="CV271" s="286">
        <v>0</v>
      </c>
      <c r="CW271" s="286"/>
      <c r="CX271" s="286">
        <v>6779.4969435572721</v>
      </c>
      <c r="CY271" s="286">
        <v>457.61604369011587</v>
      </c>
      <c r="CZ271" s="286"/>
      <c r="DA271" s="286"/>
      <c r="DB271" s="286"/>
      <c r="DC271" s="286"/>
      <c r="DD271" s="286"/>
      <c r="DE271" s="286"/>
      <c r="DF271" s="286"/>
      <c r="DG271" s="286"/>
      <c r="DH271" s="337"/>
      <c r="DI271" s="286"/>
      <c r="DJ271" s="286"/>
      <c r="DK271" s="286"/>
      <c r="DL271" s="286"/>
      <c r="DM271" s="337"/>
      <c r="DN271" s="286"/>
      <c r="DO271" s="286"/>
      <c r="DP271" s="286"/>
      <c r="DQ271" s="286"/>
      <c r="DR271" s="286"/>
      <c r="DS271" s="286"/>
      <c r="DT271" s="286"/>
      <c r="DU271" s="286"/>
      <c r="DV271" s="286"/>
      <c r="DW271" s="286">
        <v>3954.7065504084089</v>
      </c>
      <c r="DX271" s="286"/>
      <c r="DY271" s="286"/>
      <c r="DZ271" s="790"/>
      <c r="EA271" s="278"/>
      <c r="EB271" s="286"/>
      <c r="EC271" s="286"/>
      <c r="ED271" s="286"/>
      <c r="EE271" s="286"/>
      <c r="EF271" s="286"/>
      <c r="EG271" s="286"/>
      <c r="EH271" s="286"/>
      <c r="EI271" s="286"/>
      <c r="EJ271" s="286"/>
      <c r="EK271" s="286"/>
      <c r="EL271" s="306">
        <v>40676.981661343634</v>
      </c>
      <c r="EM271" s="306">
        <v>51868.801198999434</v>
      </c>
      <c r="EN271" s="291">
        <v>4067.7</v>
      </c>
      <c r="EO271" s="291">
        <v>597.95000000000005</v>
      </c>
      <c r="EP271" s="291">
        <v>166.28</v>
      </c>
      <c r="EQ271" s="291">
        <v>0</v>
      </c>
      <c r="ER271" s="291">
        <v>0</v>
      </c>
      <c r="ES271" s="286">
        <v>0</v>
      </c>
      <c r="ET271" s="289">
        <v>10548.37</v>
      </c>
      <c r="EU271" s="286">
        <v>0</v>
      </c>
      <c r="EV271" s="286">
        <v>0</v>
      </c>
      <c r="EW271" s="286"/>
      <c r="EX271" s="286"/>
      <c r="EY271" s="286"/>
      <c r="EZ271" s="292">
        <v>0</v>
      </c>
      <c r="FA271" s="278">
        <v>0</v>
      </c>
      <c r="FB271" s="278">
        <v>654.73</v>
      </c>
      <c r="FC271" s="292">
        <v>22679.37</v>
      </c>
      <c r="FD271" s="292"/>
      <c r="FE271" s="292"/>
      <c r="FF271" s="292"/>
      <c r="FG271" s="286">
        <v>0</v>
      </c>
      <c r="FH271" s="292">
        <v>0</v>
      </c>
      <c r="FI271" s="286"/>
      <c r="FJ271" s="286"/>
      <c r="FK271" s="276"/>
      <c r="FL271" s="337"/>
      <c r="FM271" s="286"/>
      <c r="FN271" s="286">
        <v>0</v>
      </c>
      <c r="FO271" s="286">
        <v>0</v>
      </c>
      <c r="FP271" s="286"/>
      <c r="FQ271" s="286">
        <v>38714.400000000001</v>
      </c>
      <c r="FR271" s="791">
        <v>13154.4</v>
      </c>
      <c r="FT271" s="791">
        <v>3582.3529411764703</v>
      </c>
      <c r="FU271" s="294"/>
      <c r="FV271" s="367"/>
      <c r="FW271" s="367"/>
      <c r="FX271" s="847">
        <v>3660.93</v>
      </c>
      <c r="FY271" s="830">
        <v>915.23249999999996</v>
      </c>
      <c r="GB271" s="2015">
        <f t="shared" si="21"/>
        <v>1.6613436309853569E-3</v>
      </c>
      <c r="GC271" s="2015">
        <v>40676.980000000003</v>
      </c>
      <c r="GE271" s="2015">
        <f t="shared" si="22"/>
        <v>47456.476943557274</v>
      </c>
    </row>
    <row r="272" spans="2:187">
      <c r="B272" s="787">
        <v>21</v>
      </c>
      <c r="C272" s="275" t="s">
        <v>607</v>
      </c>
      <c r="D272" s="309" t="s">
        <v>3</v>
      </c>
      <c r="E272" s="310" t="s">
        <v>86</v>
      </c>
      <c r="F272" s="275" t="s">
        <v>87</v>
      </c>
      <c r="G272" s="837">
        <v>30917</v>
      </c>
      <c r="H272" s="275" t="s">
        <v>453</v>
      </c>
      <c r="I272" s="275" t="s">
        <v>506</v>
      </c>
      <c r="J272" s="312" t="s">
        <v>507</v>
      </c>
      <c r="K272" s="313" t="s">
        <v>508</v>
      </c>
      <c r="L272" s="313">
        <v>100002</v>
      </c>
      <c r="M272" s="283" t="s">
        <v>457</v>
      </c>
      <c r="N272" s="299">
        <v>1</v>
      </c>
      <c r="O272" s="275" t="s">
        <v>458</v>
      </c>
      <c r="P272" s="275" t="s">
        <v>459</v>
      </c>
      <c r="Q272" s="300">
        <v>1</v>
      </c>
      <c r="R272" s="275" t="s">
        <v>460</v>
      </c>
      <c r="S272" s="301" t="s">
        <v>453</v>
      </c>
      <c r="T272" s="275" t="s">
        <v>461</v>
      </c>
      <c r="U272" s="275" t="s">
        <v>249</v>
      </c>
      <c r="V272" s="302" t="s">
        <v>462</v>
      </c>
      <c r="W272" s="302"/>
      <c r="X272" s="269" t="s">
        <v>32</v>
      </c>
      <c r="Y272" s="270" t="s">
        <v>85</v>
      </c>
      <c r="Z272" s="283" t="s">
        <v>87</v>
      </c>
      <c r="AA272" s="283"/>
      <c r="AB272" s="303">
        <v>43222</v>
      </c>
      <c r="AC272" s="304"/>
      <c r="AD272" s="305"/>
      <c r="AE272" s="274" t="s">
        <v>464</v>
      </c>
      <c r="AF272" s="275" t="s">
        <v>532</v>
      </c>
      <c r="AG272" s="276"/>
      <c r="AH272" s="277"/>
      <c r="AI272" s="277"/>
      <c r="AJ272" s="277"/>
      <c r="AK272" s="278"/>
      <c r="AL272" s="276"/>
      <c r="AM272" s="278"/>
      <c r="AN272" s="278"/>
      <c r="AO272" s="306" t="s">
        <v>466</v>
      </c>
      <c r="AP272" s="278" t="s">
        <v>594</v>
      </c>
      <c r="AQ272" s="307" t="s">
        <v>467</v>
      </c>
      <c r="AR272" s="308">
        <v>3000</v>
      </c>
      <c r="AS272" s="283">
        <v>22</v>
      </c>
      <c r="AT272" s="284"/>
      <c r="AU272" s="284">
        <v>8</v>
      </c>
      <c r="AV272" s="283"/>
      <c r="AW272" s="283"/>
      <c r="AX272" s="283"/>
      <c r="AY272" s="283"/>
      <c r="AZ272" s="283"/>
      <c r="BA272" s="285"/>
      <c r="BB272" s="284"/>
      <c r="BC272" s="284"/>
      <c r="BD272" s="284"/>
      <c r="BE272" s="284"/>
      <c r="BF272" s="285"/>
      <c r="BG272" s="284">
        <v>0</v>
      </c>
      <c r="BH272" s="284">
        <v>0</v>
      </c>
      <c r="BI272" s="276">
        <v>0</v>
      </c>
      <c r="BJ272" s="284"/>
      <c r="BK272" s="286">
        <v>0</v>
      </c>
      <c r="BL272" s="286">
        <v>0</v>
      </c>
      <c r="BM272" s="276">
        <v>0</v>
      </c>
      <c r="BN272" s="286"/>
      <c r="BO272" s="276">
        <v>0</v>
      </c>
      <c r="BP272" s="789">
        <v>176</v>
      </c>
      <c r="BQ272" s="286">
        <v>2200</v>
      </c>
      <c r="BR272" s="286">
        <v>0</v>
      </c>
      <c r="BS272" s="286">
        <v>0</v>
      </c>
      <c r="BT272" s="289">
        <v>835.56</v>
      </c>
      <c r="BU272" s="286">
        <v>0</v>
      </c>
      <c r="BV272" s="286">
        <v>0</v>
      </c>
      <c r="BW272" s="286">
        <v>0</v>
      </c>
      <c r="BX272" s="286"/>
      <c r="BY272" s="286">
        <v>0</v>
      </c>
      <c r="BZ272" s="286"/>
      <c r="CA272" s="286"/>
      <c r="CB272" s="286">
        <v>0</v>
      </c>
      <c r="CC272" s="286">
        <v>0</v>
      </c>
      <c r="CD272" s="286">
        <v>0</v>
      </c>
      <c r="CE272" s="286">
        <v>0</v>
      </c>
      <c r="CF272" s="286">
        <v>0</v>
      </c>
      <c r="CG272" s="286"/>
      <c r="CH272" s="286"/>
      <c r="CI272" s="286"/>
      <c r="CJ272" s="286"/>
      <c r="CK272" s="286"/>
      <c r="CL272" s="286"/>
      <c r="CM272" s="286"/>
      <c r="CN272" s="286"/>
      <c r="CO272" s="286">
        <v>0</v>
      </c>
      <c r="CP272" s="286"/>
      <c r="CQ272" s="286"/>
      <c r="CR272" s="286"/>
      <c r="CS272" s="286"/>
      <c r="CT272" s="286"/>
      <c r="CU272" s="286"/>
      <c r="CV272" s="286">
        <v>0</v>
      </c>
      <c r="CW272" s="286"/>
      <c r="CX272" s="286"/>
      <c r="CY272" s="286"/>
      <c r="CZ272" s="286"/>
      <c r="DA272" s="286"/>
      <c r="DB272" s="286"/>
      <c r="DC272" s="286"/>
      <c r="DD272" s="286"/>
      <c r="DE272" s="286"/>
      <c r="DF272" s="286"/>
      <c r="DG272" s="286"/>
      <c r="DH272" s="286"/>
      <c r="DI272" s="286"/>
      <c r="DJ272" s="286"/>
      <c r="DK272" s="286"/>
      <c r="DL272" s="286"/>
      <c r="DM272" s="286"/>
      <c r="DN272" s="286"/>
      <c r="DO272" s="286"/>
      <c r="DP272" s="286"/>
      <c r="DQ272" s="286"/>
      <c r="DR272" s="286"/>
      <c r="DS272" s="286"/>
      <c r="DT272" s="286"/>
      <c r="DU272" s="286"/>
      <c r="DV272" s="286"/>
      <c r="DW272" s="286"/>
      <c r="DX272" s="286"/>
      <c r="DY272" s="286"/>
      <c r="DZ272" s="790"/>
      <c r="EA272" s="278"/>
      <c r="EB272" s="286"/>
      <c r="EC272" s="286"/>
      <c r="ED272" s="286"/>
      <c r="EE272" s="286"/>
      <c r="EF272" s="286"/>
      <c r="EG272" s="286"/>
      <c r="EH272" s="286"/>
      <c r="EI272" s="286"/>
      <c r="EJ272" s="286"/>
      <c r="EK272" s="286"/>
      <c r="EL272" s="306">
        <v>3035.56</v>
      </c>
      <c r="EM272" s="306">
        <v>3035.56</v>
      </c>
      <c r="EN272" s="291">
        <v>303.56</v>
      </c>
      <c r="EO272" s="291">
        <v>47.05</v>
      </c>
      <c r="EP272" s="291">
        <v>41.59</v>
      </c>
      <c r="EQ272" s="291">
        <v>0</v>
      </c>
      <c r="ER272" s="291">
        <v>0</v>
      </c>
      <c r="ES272" s="286">
        <v>0</v>
      </c>
      <c r="ET272" s="289">
        <v>34.299999999999997</v>
      </c>
      <c r="EU272" s="286">
        <v>0</v>
      </c>
      <c r="EV272" s="286">
        <v>0</v>
      </c>
      <c r="EW272" s="286"/>
      <c r="EX272" s="286"/>
      <c r="EY272" s="286"/>
      <c r="EZ272" s="292">
        <v>0</v>
      </c>
      <c r="FA272" s="278">
        <v>0</v>
      </c>
      <c r="FB272" s="278">
        <v>0</v>
      </c>
      <c r="FC272" s="292">
        <v>1200</v>
      </c>
      <c r="FD272" s="292"/>
      <c r="FE272" s="292"/>
      <c r="FF272" s="292"/>
      <c r="FG272" s="286">
        <v>0</v>
      </c>
      <c r="FH272" s="292">
        <v>0</v>
      </c>
      <c r="FI272" s="286"/>
      <c r="FJ272" s="286"/>
      <c r="FK272" s="276"/>
      <c r="FL272" s="276"/>
      <c r="FM272" s="286"/>
      <c r="FN272" s="286">
        <v>0</v>
      </c>
      <c r="FO272" s="286">
        <v>0</v>
      </c>
      <c r="FP272" s="286"/>
      <c r="FQ272" s="286">
        <v>1626.5</v>
      </c>
      <c r="FR272" s="791">
        <v>1409.06</v>
      </c>
      <c r="FT272" s="791"/>
      <c r="FU272" s="294">
        <v>1409.06</v>
      </c>
      <c r="FV272" s="367"/>
      <c r="FW272" s="367"/>
      <c r="FX272" s="847">
        <v>273.2</v>
      </c>
      <c r="FY272" s="830">
        <v>68.3</v>
      </c>
      <c r="GB272" s="2015">
        <f t="shared" si="21"/>
        <v>0</v>
      </c>
      <c r="GC272" s="2015">
        <v>3035.56</v>
      </c>
      <c r="GE272" s="2015">
        <f t="shared" si="22"/>
        <v>3035.56</v>
      </c>
    </row>
    <row r="273" spans="2:187">
      <c r="B273" s="787">
        <v>22</v>
      </c>
      <c r="C273" s="275" t="s">
        <v>607</v>
      </c>
      <c r="D273" s="309" t="s">
        <v>3</v>
      </c>
      <c r="E273" s="310" t="s">
        <v>111</v>
      </c>
      <c r="F273" s="275" t="s">
        <v>112</v>
      </c>
      <c r="G273" s="837">
        <v>33862</v>
      </c>
      <c r="H273" s="275" t="s">
        <v>453</v>
      </c>
      <c r="I273" s="275" t="s">
        <v>454</v>
      </c>
      <c r="J273" s="312" t="s">
        <v>455</v>
      </c>
      <c r="K273" s="313" t="s">
        <v>456</v>
      </c>
      <c r="L273" s="313">
        <v>100002</v>
      </c>
      <c r="M273" s="283" t="s">
        <v>457</v>
      </c>
      <c r="N273" s="299">
        <v>1</v>
      </c>
      <c r="O273" s="275" t="s">
        <v>458</v>
      </c>
      <c r="P273" s="275" t="s">
        <v>459</v>
      </c>
      <c r="Q273" s="300">
        <v>1</v>
      </c>
      <c r="R273" s="275" t="s">
        <v>460</v>
      </c>
      <c r="S273" s="301" t="s">
        <v>453</v>
      </c>
      <c r="T273" s="275" t="s">
        <v>461</v>
      </c>
      <c r="U273" s="275" t="s">
        <v>260</v>
      </c>
      <c r="V273" s="302" t="s">
        <v>462</v>
      </c>
      <c r="W273" s="302"/>
      <c r="X273" s="269" t="s">
        <v>32</v>
      </c>
      <c r="Y273" s="270" t="s">
        <v>113</v>
      </c>
      <c r="Z273" s="283" t="s">
        <v>112</v>
      </c>
      <c r="AA273" s="283"/>
      <c r="AB273" s="303">
        <v>43206</v>
      </c>
      <c r="AC273" s="304"/>
      <c r="AD273" s="305"/>
      <c r="AE273" s="274" t="s">
        <v>533</v>
      </c>
      <c r="AF273" s="275" t="s">
        <v>534</v>
      </c>
      <c r="AG273" s="276"/>
      <c r="AH273" s="277"/>
      <c r="AI273" s="277"/>
      <c r="AJ273" s="277"/>
      <c r="AK273" s="278"/>
      <c r="AL273" s="276"/>
      <c r="AM273" s="278"/>
      <c r="AN273" s="278"/>
      <c r="AO273" s="306" t="s">
        <v>467</v>
      </c>
      <c r="AP273" s="278" t="s">
        <v>594</v>
      </c>
      <c r="AQ273" s="307" t="s">
        <v>467</v>
      </c>
      <c r="AR273" s="308">
        <v>3500</v>
      </c>
      <c r="AS273" s="283">
        <v>25</v>
      </c>
      <c r="AT273" s="284"/>
      <c r="AU273" s="284">
        <v>5</v>
      </c>
      <c r="AV273" s="283"/>
      <c r="AW273" s="283"/>
      <c r="AX273" s="283"/>
      <c r="AY273" s="283"/>
      <c r="AZ273" s="283"/>
      <c r="BA273" s="285"/>
      <c r="BB273" s="284"/>
      <c r="BC273" s="284"/>
      <c r="BD273" s="284"/>
      <c r="BE273" s="284"/>
      <c r="BF273" s="285"/>
      <c r="BG273" s="284">
        <v>0</v>
      </c>
      <c r="BH273" s="284">
        <v>0</v>
      </c>
      <c r="BI273" s="276">
        <v>0</v>
      </c>
      <c r="BJ273" s="284"/>
      <c r="BK273" s="286">
        <v>0</v>
      </c>
      <c r="BL273" s="286">
        <v>0</v>
      </c>
      <c r="BM273" s="276">
        <v>0</v>
      </c>
      <c r="BN273" s="286"/>
      <c r="BO273" s="276">
        <v>0</v>
      </c>
      <c r="BP273" s="789">
        <v>200</v>
      </c>
      <c r="BQ273" s="286">
        <v>2916.666666666667</v>
      </c>
      <c r="BR273" s="286">
        <v>0</v>
      </c>
      <c r="BS273" s="286">
        <v>0</v>
      </c>
      <c r="BT273" s="289">
        <v>617.36</v>
      </c>
      <c r="BU273" s="286">
        <v>0</v>
      </c>
      <c r="BV273" s="286">
        <v>0</v>
      </c>
      <c r="BW273" s="286">
        <v>0</v>
      </c>
      <c r="BX273" s="286"/>
      <c r="BY273" s="286">
        <v>0</v>
      </c>
      <c r="BZ273" s="286"/>
      <c r="CA273" s="286"/>
      <c r="CB273" s="286">
        <v>0</v>
      </c>
      <c r="CC273" s="286">
        <v>0</v>
      </c>
      <c r="CD273" s="286">
        <v>0</v>
      </c>
      <c r="CE273" s="286">
        <v>0</v>
      </c>
      <c r="CF273" s="286">
        <v>0</v>
      </c>
      <c r="CG273" s="286"/>
      <c r="CH273" s="286"/>
      <c r="CI273" s="286"/>
      <c r="CJ273" s="286"/>
      <c r="CK273" s="286"/>
      <c r="CL273" s="286"/>
      <c r="CM273" s="286"/>
      <c r="CN273" s="286"/>
      <c r="CO273" s="286">
        <v>0</v>
      </c>
      <c r="CP273" s="286"/>
      <c r="CQ273" s="286"/>
      <c r="CR273" s="286"/>
      <c r="CS273" s="286"/>
      <c r="CT273" s="286"/>
      <c r="CU273" s="286"/>
      <c r="CV273" s="286">
        <v>0</v>
      </c>
      <c r="CW273" s="286"/>
      <c r="CX273" s="286"/>
      <c r="CY273" s="286"/>
      <c r="CZ273" s="286"/>
      <c r="DA273" s="286"/>
      <c r="DB273" s="286"/>
      <c r="DC273" s="286"/>
      <c r="DD273" s="286"/>
      <c r="DE273" s="286"/>
      <c r="DF273" s="286"/>
      <c r="DG273" s="286"/>
      <c r="DH273" s="286"/>
      <c r="DI273" s="286"/>
      <c r="DJ273" s="286"/>
      <c r="DK273" s="286"/>
      <c r="DL273" s="286"/>
      <c r="DM273" s="286"/>
      <c r="DN273" s="286"/>
      <c r="DO273" s="286"/>
      <c r="DP273" s="286"/>
      <c r="DQ273" s="286"/>
      <c r="DR273" s="286"/>
      <c r="DS273" s="286"/>
      <c r="DT273" s="286"/>
      <c r="DU273" s="286"/>
      <c r="DV273" s="286"/>
      <c r="DW273" s="286"/>
      <c r="DX273" s="286"/>
      <c r="DY273" s="286"/>
      <c r="DZ273" s="790"/>
      <c r="EA273" s="278"/>
      <c r="EB273" s="286"/>
      <c r="EC273" s="286"/>
      <c r="ED273" s="286"/>
      <c r="EE273" s="286"/>
      <c r="EF273" s="286"/>
      <c r="EG273" s="286"/>
      <c r="EH273" s="286"/>
      <c r="EI273" s="286"/>
      <c r="EJ273" s="286"/>
      <c r="EK273" s="286"/>
      <c r="EL273" s="306">
        <v>3534.0266666666671</v>
      </c>
      <c r="EM273" s="306">
        <v>3534.0266666666671</v>
      </c>
      <c r="EN273" s="291">
        <v>353.4</v>
      </c>
      <c r="EO273" s="291">
        <v>0</v>
      </c>
      <c r="EP273" s="291">
        <v>48.42</v>
      </c>
      <c r="EQ273" s="291">
        <v>0</v>
      </c>
      <c r="ER273" s="291">
        <v>0</v>
      </c>
      <c r="ES273" s="286">
        <v>0</v>
      </c>
      <c r="ET273" s="289">
        <v>8.36</v>
      </c>
      <c r="EU273" s="286">
        <v>0</v>
      </c>
      <c r="EV273" s="286">
        <v>0</v>
      </c>
      <c r="EW273" s="286"/>
      <c r="EX273" s="286"/>
      <c r="EY273" s="286"/>
      <c r="EZ273" s="292">
        <v>0</v>
      </c>
      <c r="FA273" s="278">
        <v>0</v>
      </c>
      <c r="FB273" s="278">
        <v>0</v>
      </c>
      <c r="FC273" s="292">
        <v>1400</v>
      </c>
      <c r="FD273" s="292"/>
      <c r="FE273" s="292"/>
      <c r="FF273" s="292"/>
      <c r="FG273" s="286">
        <v>0</v>
      </c>
      <c r="FH273" s="292">
        <v>0</v>
      </c>
      <c r="FI273" s="286"/>
      <c r="FJ273" s="286"/>
      <c r="FK273" s="276"/>
      <c r="FL273" s="276"/>
      <c r="FM273" s="286"/>
      <c r="FN273" s="286">
        <v>0</v>
      </c>
      <c r="FO273" s="286">
        <v>0</v>
      </c>
      <c r="FP273" s="286"/>
      <c r="FQ273" s="286">
        <v>1810.18</v>
      </c>
      <c r="FR273" s="791">
        <v>1723.85</v>
      </c>
      <c r="FT273" s="791"/>
      <c r="FU273" s="294">
        <v>1723.85</v>
      </c>
      <c r="FV273" s="367"/>
      <c r="FW273" s="367"/>
      <c r="FX273" s="847">
        <v>318.06</v>
      </c>
      <c r="FY273" s="830">
        <v>0</v>
      </c>
      <c r="GB273" s="2015">
        <f t="shared" si="21"/>
        <v>-3.333333333102928E-3</v>
      </c>
      <c r="GC273" s="2015">
        <v>3534.03</v>
      </c>
      <c r="GE273" s="2015">
        <f t="shared" si="22"/>
        <v>3534.03</v>
      </c>
    </row>
    <row r="274" spans="2:187">
      <c r="B274" s="787">
        <v>23</v>
      </c>
      <c r="C274" s="275" t="s">
        <v>607</v>
      </c>
      <c r="D274" s="309" t="s">
        <v>3</v>
      </c>
      <c r="E274" s="310" t="s">
        <v>167</v>
      </c>
      <c r="F274" s="275" t="s">
        <v>168</v>
      </c>
      <c r="G274" s="837">
        <v>34503</v>
      </c>
      <c r="H274" s="275" t="s">
        <v>469</v>
      </c>
      <c r="I274" s="275" t="s">
        <v>456</v>
      </c>
      <c r="J274" s="312" t="s">
        <v>455</v>
      </c>
      <c r="K274" s="313" t="s">
        <v>456</v>
      </c>
      <c r="L274" s="313">
        <v>100001</v>
      </c>
      <c r="M274" s="283" t="s">
        <v>470</v>
      </c>
      <c r="N274" s="299">
        <v>1</v>
      </c>
      <c r="O274" s="275" t="s">
        <v>471</v>
      </c>
      <c r="P274" s="275" t="s">
        <v>472</v>
      </c>
      <c r="Q274" s="300">
        <v>1</v>
      </c>
      <c r="R274" s="275" t="s">
        <v>473</v>
      </c>
      <c r="S274" s="301" t="s">
        <v>474</v>
      </c>
      <c r="T274" s="275" t="s">
        <v>461</v>
      </c>
      <c r="U274" s="275" t="s">
        <v>272</v>
      </c>
      <c r="V274" s="302" t="s">
        <v>462</v>
      </c>
      <c r="W274" s="302"/>
      <c r="X274" s="269" t="s">
        <v>32</v>
      </c>
      <c r="Y274" s="270" t="s">
        <v>166</v>
      </c>
      <c r="Z274" s="283" t="s">
        <v>168</v>
      </c>
      <c r="AA274" s="283"/>
      <c r="AB274" s="303">
        <v>43497</v>
      </c>
      <c r="AC274" s="304"/>
      <c r="AD274" s="305"/>
      <c r="AE274" s="274" t="s">
        <v>481</v>
      </c>
      <c r="AF274" s="275" t="s">
        <v>535</v>
      </c>
      <c r="AG274" s="276"/>
      <c r="AH274" s="277"/>
      <c r="AI274" s="277"/>
      <c r="AJ274" s="277"/>
      <c r="AK274" s="278"/>
      <c r="AL274" s="276"/>
      <c r="AM274" s="278"/>
      <c r="AN274" s="278"/>
      <c r="AO274" s="306" t="s">
        <v>466</v>
      </c>
      <c r="AP274" s="278" t="s">
        <v>595</v>
      </c>
      <c r="AQ274" s="307" t="s">
        <v>467</v>
      </c>
      <c r="AR274" s="308">
        <v>5800</v>
      </c>
      <c r="AS274" s="283">
        <v>20</v>
      </c>
      <c r="AT274" s="284"/>
      <c r="AU274" s="284">
        <v>10</v>
      </c>
      <c r="AV274" s="283"/>
      <c r="AW274" s="283"/>
      <c r="AX274" s="283"/>
      <c r="AY274" s="283"/>
      <c r="AZ274" s="283"/>
      <c r="BA274" s="285"/>
      <c r="BB274" s="284"/>
      <c r="BC274" s="284"/>
      <c r="BD274" s="284"/>
      <c r="BE274" s="284"/>
      <c r="BF274" s="285"/>
      <c r="BG274" s="284">
        <v>0</v>
      </c>
      <c r="BH274" s="284">
        <v>0</v>
      </c>
      <c r="BI274" s="276">
        <v>0</v>
      </c>
      <c r="BJ274" s="284"/>
      <c r="BK274" s="286">
        <v>0</v>
      </c>
      <c r="BL274" s="286">
        <v>0</v>
      </c>
      <c r="BM274" s="276">
        <v>0</v>
      </c>
      <c r="BN274" s="286"/>
      <c r="BO274" s="276">
        <v>0</v>
      </c>
      <c r="BP274" s="789">
        <v>160</v>
      </c>
      <c r="BQ274" s="286">
        <v>3866.666666666667</v>
      </c>
      <c r="BR274" s="286">
        <v>0</v>
      </c>
      <c r="BS274" s="286">
        <v>0</v>
      </c>
      <c r="BT274" s="289">
        <v>1933.33</v>
      </c>
      <c r="BU274" s="286">
        <v>0</v>
      </c>
      <c r="BV274" s="286">
        <v>0</v>
      </c>
      <c r="BW274" s="286">
        <v>0</v>
      </c>
      <c r="BX274" s="286"/>
      <c r="BY274" s="286">
        <v>0</v>
      </c>
      <c r="BZ274" s="286"/>
      <c r="CA274" s="286"/>
      <c r="CB274" s="286">
        <v>0</v>
      </c>
      <c r="CC274" s="286">
        <v>0</v>
      </c>
      <c r="CD274" s="286">
        <v>0</v>
      </c>
      <c r="CE274" s="286">
        <v>0</v>
      </c>
      <c r="CF274" s="286">
        <v>0</v>
      </c>
      <c r="CG274" s="286"/>
      <c r="CH274" s="286"/>
      <c r="CI274" s="286"/>
      <c r="CJ274" s="286"/>
      <c r="CK274" s="286"/>
      <c r="CL274" s="286"/>
      <c r="CM274" s="286"/>
      <c r="CN274" s="286"/>
      <c r="CO274" s="286">
        <v>0</v>
      </c>
      <c r="CP274" s="286"/>
      <c r="CQ274" s="286"/>
      <c r="CR274" s="286"/>
      <c r="CS274" s="286"/>
      <c r="CT274" s="286"/>
      <c r="CU274" s="286"/>
      <c r="CV274" s="286">
        <v>0</v>
      </c>
      <c r="CW274" s="286"/>
      <c r="CX274" s="286"/>
      <c r="CY274" s="286"/>
      <c r="CZ274" s="286"/>
      <c r="DA274" s="286"/>
      <c r="DB274" s="286"/>
      <c r="DC274" s="286"/>
      <c r="DD274" s="286"/>
      <c r="DE274" s="286"/>
      <c r="DF274" s="286"/>
      <c r="DG274" s="286"/>
      <c r="DH274" s="286"/>
      <c r="DI274" s="286"/>
      <c r="DJ274" s="286"/>
      <c r="DK274" s="286"/>
      <c r="DL274" s="286"/>
      <c r="DM274" s="286"/>
      <c r="DN274" s="286"/>
      <c r="DO274" s="286"/>
      <c r="DP274" s="286"/>
      <c r="DQ274" s="286"/>
      <c r="DR274" s="286"/>
      <c r="DS274" s="286"/>
      <c r="DT274" s="286"/>
      <c r="DU274" s="286"/>
      <c r="DV274" s="286"/>
      <c r="DW274" s="286"/>
      <c r="DX274" s="286"/>
      <c r="DY274" s="286"/>
      <c r="DZ274" s="790"/>
      <c r="EA274" s="278"/>
      <c r="EB274" s="286"/>
      <c r="EC274" s="286"/>
      <c r="ED274" s="286"/>
      <c r="EE274" s="286"/>
      <c r="EF274" s="286"/>
      <c r="EG274" s="286"/>
      <c r="EH274" s="286"/>
      <c r="EI274" s="286"/>
      <c r="EJ274" s="286"/>
      <c r="EK274" s="286"/>
      <c r="EL274" s="306">
        <v>5799.9966666666669</v>
      </c>
      <c r="EM274" s="306">
        <v>5799.9966666666669</v>
      </c>
      <c r="EN274" s="291">
        <v>580</v>
      </c>
      <c r="EO274" s="291">
        <v>0</v>
      </c>
      <c r="EP274" s="291">
        <v>79.459999999999994</v>
      </c>
      <c r="EQ274" s="291">
        <v>0</v>
      </c>
      <c r="ER274" s="291">
        <v>0</v>
      </c>
      <c r="ES274" s="286">
        <v>0</v>
      </c>
      <c r="ET274" s="289">
        <v>391.17</v>
      </c>
      <c r="EU274" s="286">
        <v>0</v>
      </c>
      <c r="EV274" s="286">
        <v>0</v>
      </c>
      <c r="EW274" s="286"/>
      <c r="EX274" s="286"/>
      <c r="EY274" s="286"/>
      <c r="EZ274" s="292">
        <v>0</v>
      </c>
      <c r="FA274" s="278">
        <v>0</v>
      </c>
      <c r="FB274" s="278">
        <v>0</v>
      </c>
      <c r="FC274" s="292">
        <v>2320</v>
      </c>
      <c r="FD274" s="292"/>
      <c r="FE274" s="292"/>
      <c r="FF274" s="292"/>
      <c r="FG274" s="286">
        <v>0</v>
      </c>
      <c r="FH274" s="292">
        <v>0</v>
      </c>
      <c r="FI274" s="286"/>
      <c r="FJ274" s="286"/>
      <c r="FK274" s="276"/>
      <c r="FL274" s="276"/>
      <c r="FM274" s="286"/>
      <c r="FN274" s="286">
        <v>0</v>
      </c>
      <c r="FO274" s="286">
        <v>0</v>
      </c>
      <c r="FP274" s="286"/>
      <c r="FQ274" s="286">
        <v>3370.63</v>
      </c>
      <c r="FR274" s="791">
        <v>2429.37</v>
      </c>
      <c r="FT274" s="791"/>
      <c r="FU274" s="294">
        <v>2429.37</v>
      </c>
      <c r="FV274" s="367"/>
      <c r="FW274" s="367"/>
      <c r="FX274" s="847">
        <v>522</v>
      </c>
      <c r="FY274" s="830">
        <v>130.5</v>
      </c>
      <c r="GB274" s="2015">
        <f t="shared" si="21"/>
        <v>-3.333333333102928E-3</v>
      </c>
      <c r="GC274" s="2015">
        <v>5800</v>
      </c>
      <c r="GE274" s="2015">
        <f t="shared" si="22"/>
        <v>5800</v>
      </c>
    </row>
    <row r="275" spans="2:187">
      <c r="B275" s="787">
        <v>24</v>
      </c>
      <c r="C275" s="275" t="s">
        <v>607</v>
      </c>
      <c r="D275" s="309" t="s">
        <v>3</v>
      </c>
      <c r="E275" s="310" t="s">
        <v>161</v>
      </c>
      <c r="F275" s="275" t="s">
        <v>162</v>
      </c>
      <c r="G275" s="837">
        <v>36216</v>
      </c>
      <c r="H275" s="275" t="s">
        <v>494</v>
      </c>
      <c r="I275" s="275" t="s">
        <v>456</v>
      </c>
      <c r="J275" s="312" t="s">
        <v>455</v>
      </c>
      <c r="K275" s="313" t="s">
        <v>456</v>
      </c>
      <c r="L275" s="313">
        <v>100001</v>
      </c>
      <c r="M275" s="283" t="s">
        <v>470</v>
      </c>
      <c r="N275" s="299">
        <v>1</v>
      </c>
      <c r="O275" s="275" t="s">
        <v>477</v>
      </c>
      <c r="P275" s="275" t="s">
        <v>478</v>
      </c>
      <c r="Q275" s="300">
        <v>1</v>
      </c>
      <c r="R275" s="275" t="s">
        <v>495</v>
      </c>
      <c r="S275" s="301" t="s">
        <v>478</v>
      </c>
      <c r="T275" s="275" t="s">
        <v>461</v>
      </c>
      <c r="U275" s="275" t="s">
        <v>274</v>
      </c>
      <c r="V275" s="302" t="s">
        <v>462</v>
      </c>
      <c r="W275" s="302"/>
      <c r="X275" s="269" t="s">
        <v>78</v>
      </c>
      <c r="Y275" s="315" t="s">
        <v>275</v>
      </c>
      <c r="Z275" s="283" t="s">
        <v>162</v>
      </c>
      <c r="AA275" s="283"/>
      <c r="AB275" s="303">
        <v>43530</v>
      </c>
      <c r="AC275" s="304"/>
      <c r="AD275" s="305"/>
      <c r="AE275" s="274" t="s">
        <v>481</v>
      </c>
      <c r="AF275" s="275" t="s">
        <v>536</v>
      </c>
      <c r="AG275" s="276"/>
      <c r="AH275" s="277"/>
      <c r="AI275" s="277"/>
      <c r="AJ275" s="277"/>
      <c r="AK275" s="278"/>
      <c r="AL275" s="276"/>
      <c r="AM275" s="278"/>
      <c r="AN275" s="278"/>
      <c r="AO275" s="306" t="s">
        <v>466</v>
      </c>
      <c r="AP275" s="278" t="s">
        <v>595</v>
      </c>
      <c r="AQ275" s="307" t="s">
        <v>467</v>
      </c>
      <c r="AR275" s="308">
        <v>3500</v>
      </c>
      <c r="AS275" s="283">
        <v>29</v>
      </c>
      <c r="AT275" s="284"/>
      <c r="AU275" s="284">
        <v>1</v>
      </c>
      <c r="AV275" s="283"/>
      <c r="AW275" s="283"/>
      <c r="AX275" s="283"/>
      <c r="AY275" s="283"/>
      <c r="AZ275" s="283"/>
      <c r="BA275" s="285"/>
      <c r="BB275" s="284"/>
      <c r="BC275" s="284"/>
      <c r="BD275" s="284"/>
      <c r="BE275" s="284"/>
      <c r="BF275" s="285"/>
      <c r="BG275" s="284">
        <v>0</v>
      </c>
      <c r="BH275" s="284">
        <v>0</v>
      </c>
      <c r="BI275" s="276">
        <v>0</v>
      </c>
      <c r="BJ275" s="284"/>
      <c r="BK275" s="286">
        <v>0</v>
      </c>
      <c r="BL275" s="286">
        <v>0</v>
      </c>
      <c r="BM275" s="276">
        <v>0</v>
      </c>
      <c r="BN275" s="286"/>
      <c r="BO275" s="276">
        <v>8.3833333333333329</v>
      </c>
      <c r="BP275" s="789">
        <v>232</v>
      </c>
      <c r="BQ275" s="286">
        <v>3383.3333333333335</v>
      </c>
      <c r="BR275" s="286">
        <v>0</v>
      </c>
      <c r="BS275" s="286">
        <v>0</v>
      </c>
      <c r="BT275" s="289">
        <v>116.67</v>
      </c>
      <c r="BU275" s="286">
        <v>0</v>
      </c>
      <c r="BV275" s="286">
        <v>0</v>
      </c>
      <c r="BW275" s="286">
        <v>0</v>
      </c>
      <c r="BX275" s="286"/>
      <c r="BY275" s="286">
        <v>0</v>
      </c>
      <c r="BZ275" s="286"/>
      <c r="CA275" s="286"/>
      <c r="CB275" s="286">
        <v>0</v>
      </c>
      <c r="CC275" s="286">
        <v>0</v>
      </c>
      <c r="CD275" s="286">
        <v>0</v>
      </c>
      <c r="CE275" s="286">
        <v>0</v>
      </c>
      <c r="CF275" s="286">
        <v>0</v>
      </c>
      <c r="CG275" s="286"/>
      <c r="CH275" s="286"/>
      <c r="CI275" s="286"/>
      <c r="CJ275" s="286"/>
      <c r="CK275" s="286"/>
      <c r="CL275" s="286"/>
      <c r="CM275" s="286"/>
      <c r="CN275" s="286"/>
      <c r="CO275" s="286">
        <v>0</v>
      </c>
      <c r="CP275" s="286"/>
      <c r="CQ275" s="286"/>
      <c r="CR275" s="286"/>
      <c r="CS275" s="286"/>
      <c r="CT275" s="286"/>
      <c r="CU275" s="286"/>
      <c r="CV275" s="286">
        <v>0</v>
      </c>
      <c r="CW275" s="286"/>
      <c r="CX275" s="286"/>
      <c r="CY275" s="286"/>
      <c r="CZ275" s="286"/>
      <c r="DA275" s="286"/>
      <c r="DB275" s="286"/>
      <c r="DC275" s="286"/>
      <c r="DD275" s="286"/>
      <c r="DE275" s="286"/>
      <c r="DF275" s="286"/>
      <c r="DG275" s="286"/>
      <c r="DH275" s="286"/>
      <c r="DI275" s="286"/>
      <c r="DJ275" s="286"/>
      <c r="DK275" s="286"/>
      <c r="DL275" s="286"/>
      <c r="DM275" s="286"/>
      <c r="DN275" s="286"/>
      <c r="DO275" s="286"/>
      <c r="DP275" s="286"/>
      <c r="DQ275" s="286"/>
      <c r="DR275" s="286"/>
      <c r="DS275" s="286"/>
      <c r="DT275" s="286"/>
      <c r="DU275" s="286"/>
      <c r="DV275" s="286"/>
      <c r="DW275" s="286"/>
      <c r="DX275" s="286"/>
      <c r="DY275" s="286"/>
      <c r="DZ275" s="790"/>
      <c r="EA275" s="278"/>
      <c r="EB275" s="286"/>
      <c r="EC275" s="286"/>
      <c r="ED275" s="286"/>
      <c r="EE275" s="286"/>
      <c r="EF275" s="286"/>
      <c r="EG275" s="286"/>
      <c r="EH275" s="286"/>
      <c r="EI275" s="286"/>
      <c r="EJ275" s="286"/>
      <c r="EK275" s="286"/>
      <c r="EL275" s="306">
        <v>3377.7433333333333</v>
      </c>
      <c r="EM275" s="306">
        <v>3500.0033333333336</v>
      </c>
      <c r="EN275" s="291">
        <v>337.77</v>
      </c>
      <c r="EO275" s="291">
        <v>0</v>
      </c>
      <c r="EP275" s="291">
        <v>46.28</v>
      </c>
      <c r="EQ275" s="291">
        <v>0</v>
      </c>
      <c r="ER275" s="291">
        <v>0</v>
      </c>
      <c r="ES275" s="286">
        <v>0</v>
      </c>
      <c r="ET275" s="289">
        <v>3.99</v>
      </c>
      <c r="EU275" s="286">
        <v>122.26</v>
      </c>
      <c r="EV275" s="286">
        <v>0</v>
      </c>
      <c r="EW275" s="286"/>
      <c r="EX275" s="286"/>
      <c r="EY275" s="286"/>
      <c r="EZ275" s="292">
        <v>0</v>
      </c>
      <c r="FA275" s="278">
        <v>0</v>
      </c>
      <c r="FB275" s="278">
        <v>0</v>
      </c>
      <c r="FC275" s="292">
        <v>1400</v>
      </c>
      <c r="FD275" s="292"/>
      <c r="FE275" s="292"/>
      <c r="FF275" s="292"/>
      <c r="FG275" s="286">
        <v>0</v>
      </c>
      <c r="FH275" s="292">
        <v>0</v>
      </c>
      <c r="FI275" s="286"/>
      <c r="FJ275" s="286"/>
      <c r="FK275" s="276"/>
      <c r="FL275" s="276"/>
      <c r="FM275" s="286"/>
      <c r="FN275" s="286">
        <v>0</v>
      </c>
      <c r="FO275" s="286">
        <v>0</v>
      </c>
      <c r="FP275" s="286"/>
      <c r="FQ275" s="286">
        <v>1910.3</v>
      </c>
      <c r="FR275" s="791">
        <v>1589.7</v>
      </c>
      <c r="FT275" s="791"/>
      <c r="FU275" s="294">
        <v>1589.7</v>
      </c>
      <c r="FV275" s="367"/>
      <c r="FW275" s="367"/>
      <c r="FX275" s="847">
        <v>304</v>
      </c>
      <c r="FY275" s="830">
        <v>76</v>
      </c>
      <c r="GB275" s="2015">
        <f t="shared" si="21"/>
        <v>3.3333333335576754E-3</v>
      </c>
      <c r="GC275" s="2015">
        <v>3377.74</v>
      </c>
      <c r="GE275" s="2015">
        <f t="shared" si="22"/>
        <v>3377.74</v>
      </c>
    </row>
    <row r="276" spans="2:187">
      <c r="B276" s="787">
        <v>25</v>
      </c>
      <c r="C276" s="275" t="s">
        <v>607</v>
      </c>
      <c r="D276" s="309" t="s">
        <v>3</v>
      </c>
      <c r="E276" s="310" t="s">
        <v>136</v>
      </c>
      <c r="F276" s="275" t="s">
        <v>137</v>
      </c>
      <c r="G276" s="837">
        <v>33313</v>
      </c>
      <c r="H276" s="275" t="s">
        <v>537</v>
      </c>
      <c r="I276" s="275" t="s">
        <v>456</v>
      </c>
      <c r="J276" s="312" t="s">
        <v>455</v>
      </c>
      <c r="K276" s="313" t="s">
        <v>456</v>
      </c>
      <c r="L276" s="313">
        <v>100001</v>
      </c>
      <c r="M276" s="283" t="s">
        <v>470</v>
      </c>
      <c r="N276" s="299">
        <v>1</v>
      </c>
      <c r="O276" s="275" t="s">
        <v>477</v>
      </c>
      <c r="P276" s="275" t="s">
        <v>478</v>
      </c>
      <c r="Q276" s="300">
        <v>1</v>
      </c>
      <c r="R276" s="275" t="s">
        <v>538</v>
      </c>
      <c r="S276" s="301" t="s">
        <v>537</v>
      </c>
      <c r="T276" s="275" t="s">
        <v>461</v>
      </c>
      <c r="U276" s="275" t="s">
        <v>254</v>
      </c>
      <c r="V276" s="302" t="s">
        <v>462</v>
      </c>
      <c r="W276" s="302"/>
      <c r="X276" s="269" t="s">
        <v>32</v>
      </c>
      <c r="Y276" s="270" t="s">
        <v>138</v>
      </c>
      <c r="Z276" s="283" t="s">
        <v>137</v>
      </c>
      <c r="AA276" s="283"/>
      <c r="AB276" s="303">
        <v>43525</v>
      </c>
      <c r="AC276" s="304"/>
      <c r="AD276" s="305"/>
      <c r="AE276" s="274" t="s">
        <v>533</v>
      </c>
      <c r="AF276" s="275" t="s">
        <v>628</v>
      </c>
      <c r="AG276" s="276"/>
      <c r="AH276" s="277"/>
      <c r="AI276" s="277"/>
      <c r="AJ276" s="277"/>
      <c r="AK276" s="278"/>
      <c r="AL276" s="276"/>
      <c r="AM276" s="278"/>
      <c r="AN276" s="278"/>
      <c r="AO276" s="306" t="s">
        <v>466</v>
      </c>
      <c r="AP276" s="278" t="s">
        <v>594</v>
      </c>
      <c r="AQ276" s="307" t="s">
        <v>467</v>
      </c>
      <c r="AR276" s="308">
        <v>3500</v>
      </c>
      <c r="AS276" s="283">
        <v>30</v>
      </c>
      <c r="AT276" s="284"/>
      <c r="AU276" s="284">
        <v>0</v>
      </c>
      <c r="AV276" s="283"/>
      <c r="AW276" s="283"/>
      <c r="AX276" s="283"/>
      <c r="AY276" s="283"/>
      <c r="AZ276" s="283"/>
      <c r="BA276" s="285"/>
      <c r="BB276" s="284"/>
      <c r="BC276" s="284"/>
      <c r="BD276" s="284"/>
      <c r="BE276" s="284"/>
      <c r="BF276" s="285"/>
      <c r="BG276" s="284">
        <v>0</v>
      </c>
      <c r="BH276" s="284">
        <v>0</v>
      </c>
      <c r="BI276" s="276">
        <v>0</v>
      </c>
      <c r="BJ276" s="284"/>
      <c r="BK276" s="286">
        <v>0</v>
      </c>
      <c r="BL276" s="286">
        <v>0</v>
      </c>
      <c r="BM276" s="276">
        <v>0</v>
      </c>
      <c r="BN276" s="286"/>
      <c r="BO276" s="276">
        <v>0</v>
      </c>
      <c r="BP276" s="789">
        <v>240</v>
      </c>
      <c r="BQ276" s="286">
        <v>3500</v>
      </c>
      <c r="BR276" s="286">
        <v>0</v>
      </c>
      <c r="BS276" s="286">
        <v>0</v>
      </c>
      <c r="BT276" s="289">
        <v>0</v>
      </c>
      <c r="BU276" s="286">
        <v>0</v>
      </c>
      <c r="BV276" s="286">
        <v>0</v>
      </c>
      <c r="BW276" s="286">
        <v>0</v>
      </c>
      <c r="BX276" s="286"/>
      <c r="BY276" s="286">
        <v>0</v>
      </c>
      <c r="BZ276" s="286"/>
      <c r="CA276" s="286"/>
      <c r="CB276" s="286">
        <v>0</v>
      </c>
      <c r="CC276" s="286">
        <v>0</v>
      </c>
      <c r="CD276" s="286">
        <v>0</v>
      </c>
      <c r="CE276" s="286">
        <v>0</v>
      </c>
      <c r="CF276" s="286">
        <v>0</v>
      </c>
      <c r="CG276" s="286"/>
      <c r="CH276" s="286"/>
      <c r="CI276" s="286"/>
      <c r="CJ276" s="286"/>
      <c r="CK276" s="286"/>
      <c r="CL276" s="286"/>
      <c r="CM276" s="286"/>
      <c r="CN276" s="286"/>
      <c r="CO276" s="286">
        <v>0</v>
      </c>
      <c r="CP276" s="286"/>
      <c r="CQ276" s="286"/>
      <c r="CR276" s="286"/>
      <c r="CS276" s="286"/>
      <c r="CT276" s="286"/>
      <c r="CU276" s="286"/>
      <c r="CV276" s="286">
        <v>0</v>
      </c>
      <c r="CW276" s="286"/>
      <c r="CX276" s="286"/>
      <c r="CY276" s="286"/>
      <c r="CZ276" s="286"/>
      <c r="DA276" s="286"/>
      <c r="DB276" s="286"/>
      <c r="DC276" s="286"/>
      <c r="DD276" s="286"/>
      <c r="DE276" s="286"/>
      <c r="DF276" s="286"/>
      <c r="DG276" s="286"/>
      <c r="DH276" s="286"/>
      <c r="DI276" s="286"/>
      <c r="DJ276" s="286"/>
      <c r="DK276" s="286"/>
      <c r="DL276" s="286"/>
      <c r="DM276" s="286"/>
      <c r="DN276" s="286"/>
      <c r="DO276" s="286"/>
      <c r="DP276" s="286"/>
      <c r="DQ276" s="286"/>
      <c r="DR276" s="286"/>
      <c r="DS276" s="286"/>
      <c r="DT276" s="286"/>
      <c r="DU276" s="286"/>
      <c r="DV276" s="286"/>
      <c r="DW276" s="286"/>
      <c r="DX276" s="286"/>
      <c r="DY276" s="286"/>
      <c r="DZ276" s="790"/>
      <c r="EA276" s="278"/>
      <c r="EB276" s="286"/>
      <c r="EC276" s="286"/>
      <c r="ED276" s="286"/>
      <c r="EE276" s="286"/>
      <c r="EF276" s="286"/>
      <c r="EG276" s="286"/>
      <c r="EH276" s="286"/>
      <c r="EI276" s="286"/>
      <c r="EJ276" s="286"/>
      <c r="EK276" s="286"/>
      <c r="EL276" s="306">
        <v>3500</v>
      </c>
      <c r="EM276" s="306">
        <v>3500</v>
      </c>
      <c r="EN276" s="291">
        <v>350</v>
      </c>
      <c r="EO276" s="291">
        <v>0</v>
      </c>
      <c r="EP276" s="291">
        <v>47.95</v>
      </c>
      <c r="EQ276" s="291">
        <v>0</v>
      </c>
      <c r="ER276" s="291">
        <v>0</v>
      </c>
      <c r="ES276" s="286">
        <v>0</v>
      </c>
      <c r="ET276" s="289">
        <v>0</v>
      </c>
      <c r="EU276" s="286">
        <v>0</v>
      </c>
      <c r="EV276" s="286">
        <v>0</v>
      </c>
      <c r="EW276" s="286"/>
      <c r="EX276" s="286"/>
      <c r="EY276" s="286"/>
      <c r="EZ276" s="292">
        <v>0</v>
      </c>
      <c r="FA276" s="278">
        <v>0</v>
      </c>
      <c r="FB276" s="278">
        <v>0</v>
      </c>
      <c r="FC276" s="292">
        <v>1400</v>
      </c>
      <c r="FD276" s="292"/>
      <c r="FE276" s="292"/>
      <c r="FF276" s="292"/>
      <c r="FG276" s="286">
        <v>0</v>
      </c>
      <c r="FH276" s="292">
        <v>0</v>
      </c>
      <c r="FI276" s="286"/>
      <c r="FJ276" s="286"/>
      <c r="FK276" s="276"/>
      <c r="FL276" s="276"/>
      <c r="FM276" s="286"/>
      <c r="FN276" s="286">
        <v>0</v>
      </c>
      <c r="FO276" s="286">
        <v>0</v>
      </c>
      <c r="FP276" s="286"/>
      <c r="FQ276" s="286">
        <v>1797.95</v>
      </c>
      <c r="FR276" s="791">
        <v>1702.05</v>
      </c>
      <c r="FT276" s="791"/>
      <c r="FU276" s="294">
        <v>1702.05</v>
      </c>
      <c r="FV276" s="367"/>
      <c r="FW276" s="367"/>
      <c r="FX276" s="847">
        <v>315</v>
      </c>
      <c r="FY276" s="830">
        <v>78.75</v>
      </c>
      <c r="GB276" s="2015">
        <f t="shared" si="21"/>
        <v>0</v>
      </c>
      <c r="GC276" s="2015">
        <v>3500</v>
      </c>
      <c r="GE276" s="2015">
        <f t="shared" si="22"/>
        <v>3500</v>
      </c>
    </row>
    <row r="277" spans="2:187">
      <c r="B277" s="787">
        <v>26</v>
      </c>
      <c r="C277" s="275" t="s">
        <v>607</v>
      </c>
      <c r="D277" s="309" t="s">
        <v>539</v>
      </c>
      <c r="E277" s="310" t="s">
        <v>186</v>
      </c>
      <c r="F277" s="275" t="s">
        <v>540</v>
      </c>
      <c r="G277" s="837">
        <v>24827</v>
      </c>
      <c r="H277" s="275" t="s">
        <v>525</v>
      </c>
      <c r="I277" s="275" t="s">
        <v>456</v>
      </c>
      <c r="J277" s="312" t="s">
        <v>455</v>
      </c>
      <c r="K277" s="313" t="s">
        <v>456</v>
      </c>
      <c r="L277" s="313" t="s">
        <v>541</v>
      </c>
      <c r="M277" s="283" t="s">
        <v>542</v>
      </c>
      <c r="N277" s="299">
        <v>1</v>
      </c>
      <c r="O277" s="275" t="s">
        <v>526</v>
      </c>
      <c r="P277" s="275" t="s">
        <v>526</v>
      </c>
      <c r="Q277" s="300">
        <v>1</v>
      </c>
      <c r="R277" s="275" t="s">
        <v>527</v>
      </c>
      <c r="S277" s="301" t="s">
        <v>525</v>
      </c>
      <c r="T277" s="275" t="s">
        <v>528</v>
      </c>
      <c r="U277" s="275" t="s">
        <v>283</v>
      </c>
      <c r="V277" s="302" t="s">
        <v>462</v>
      </c>
      <c r="W277" s="302"/>
      <c r="X277" s="269" t="s">
        <v>25</v>
      </c>
      <c r="Y277" s="793" t="s">
        <v>173</v>
      </c>
      <c r="Z277" s="283" t="e">
        <v>#N/A</v>
      </c>
      <c r="AA277" s="283"/>
      <c r="AB277" s="303">
        <v>43678</v>
      </c>
      <c r="AC277" s="304"/>
      <c r="AD277" s="305"/>
      <c r="AE277" s="274" t="s">
        <v>496</v>
      </c>
      <c r="AF277" s="275" t="s">
        <v>543</v>
      </c>
      <c r="AG277" s="276"/>
      <c r="AH277" s="277"/>
      <c r="AI277" s="277" t="s">
        <v>531</v>
      </c>
      <c r="AJ277" s="792" t="s">
        <v>544</v>
      </c>
      <c r="AK277" s="278"/>
      <c r="AL277" s="276"/>
      <c r="AM277" s="278"/>
      <c r="AN277" s="278"/>
      <c r="AO277" s="306" t="s">
        <v>466</v>
      </c>
      <c r="AP277" s="278" t="s">
        <v>594</v>
      </c>
      <c r="AQ277" s="278" t="s">
        <v>467</v>
      </c>
      <c r="AR277" s="308">
        <v>165434.77099627411</v>
      </c>
      <c r="AS277" s="283">
        <v>30</v>
      </c>
      <c r="AT277" s="284"/>
      <c r="AU277" s="284">
        <v>0</v>
      </c>
      <c r="AV277" s="283"/>
      <c r="AW277" s="283"/>
      <c r="AX277" s="283"/>
      <c r="AY277" s="283"/>
      <c r="AZ277" s="283"/>
      <c r="BA277" s="285"/>
      <c r="BB277" s="284"/>
      <c r="BC277" s="284"/>
      <c r="BD277" s="284"/>
      <c r="BE277" s="284"/>
      <c r="BF277" s="285"/>
      <c r="BG277" s="284">
        <v>0</v>
      </c>
      <c r="BH277" s="284">
        <v>0</v>
      </c>
      <c r="BI277" s="276">
        <v>0</v>
      </c>
      <c r="BJ277" s="284"/>
      <c r="BK277" s="286">
        <v>0</v>
      </c>
      <c r="BL277" s="286">
        <v>0</v>
      </c>
      <c r="BM277" s="276">
        <v>0</v>
      </c>
      <c r="BN277" s="286"/>
      <c r="BO277" s="276">
        <v>0</v>
      </c>
      <c r="BP277" s="789">
        <v>240</v>
      </c>
      <c r="BQ277" s="286">
        <v>165434.77099627411</v>
      </c>
      <c r="BR277" s="286">
        <v>0</v>
      </c>
      <c r="BS277" s="286">
        <v>0</v>
      </c>
      <c r="BT277" s="289">
        <v>0</v>
      </c>
      <c r="BU277" s="286">
        <v>0</v>
      </c>
      <c r="BV277" s="286">
        <v>0</v>
      </c>
      <c r="BW277" s="286">
        <v>0</v>
      </c>
      <c r="BX277" s="286"/>
      <c r="BY277" s="286">
        <v>0</v>
      </c>
      <c r="BZ277" s="286"/>
      <c r="CA277" s="286"/>
      <c r="CB277" s="286">
        <v>0</v>
      </c>
      <c r="CC277" s="286">
        <v>0</v>
      </c>
      <c r="CD277" s="286">
        <v>0</v>
      </c>
      <c r="CE277" s="286">
        <v>0</v>
      </c>
      <c r="CF277" s="286">
        <v>0</v>
      </c>
      <c r="CG277" s="286"/>
      <c r="CH277" s="286"/>
      <c r="CI277" s="286"/>
      <c r="CJ277" s="286"/>
      <c r="CK277" s="286"/>
      <c r="CL277" s="286"/>
      <c r="CM277" s="286"/>
      <c r="CN277" s="286"/>
      <c r="CO277" s="286">
        <v>0</v>
      </c>
      <c r="CP277" s="286"/>
      <c r="CQ277" s="286"/>
      <c r="CR277" s="286"/>
      <c r="CS277" s="286"/>
      <c r="CT277" s="286"/>
      <c r="CU277" s="286"/>
      <c r="CV277" s="286">
        <v>0</v>
      </c>
      <c r="CW277" s="286"/>
      <c r="CX277" s="286">
        <v>27572.46183271235</v>
      </c>
      <c r="CY277" s="286">
        <v>1861.1411737080837</v>
      </c>
      <c r="CZ277" s="286"/>
      <c r="DA277" s="286"/>
      <c r="DB277" s="286"/>
      <c r="DC277" s="286"/>
      <c r="DD277" s="286"/>
      <c r="DE277" s="286"/>
      <c r="DF277" s="286"/>
      <c r="DG277" s="286"/>
      <c r="DH277" s="286"/>
      <c r="DI277" s="286"/>
      <c r="DJ277" s="286"/>
      <c r="DK277" s="286"/>
      <c r="DL277" s="286"/>
      <c r="DM277" s="286"/>
      <c r="DN277" s="286"/>
      <c r="DO277" s="286"/>
      <c r="DP277" s="286"/>
      <c r="DQ277" s="286"/>
      <c r="DR277" s="286"/>
      <c r="DS277" s="286"/>
      <c r="DT277" s="286"/>
      <c r="DU277" s="286"/>
      <c r="DV277" s="286"/>
      <c r="DW277" s="286">
        <v>16083.936069082205</v>
      </c>
      <c r="DX277" s="286"/>
      <c r="DY277" s="286"/>
      <c r="DZ277" s="790"/>
      <c r="EA277" s="278"/>
      <c r="EB277" s="286"/>
      <c r="EC277" s="286"/>
      <c r="ED277" s="286"/>
      <c r="EE277" s="286"/>
      <c r="EF277" s="286"/>
      <c r="EG277" s="286"/>
      <c r="EH277" s="286"/>
      <c r="EI277" s="286"/>
      <c r="EJ277" s="286"/>
      <c r="EK277" s="286"/>
      <c r="EL277" s="306">
        <v>165434.77099627411</v>
      </c>
      <c r="EM277" s="306">
        <v>210952.31007177674</v>
      </c>
      <c r="EN277" s="291">
        <v>16543.48</v>
      </c>
      <c r="EO277" s="291">
        <v>0</v>
      </c>
      <c r="EP277" s="291">
        <v>166.28</v>
      </c>
      <c r="EQ277" s="291">
        <v>0</v>
      </c>
      <c r="ER277" s="291">
        <v>0</v>
      </c>
      <c r="ES277" s="286">
        <v>0</v>
      </c>
      <c r="ET277" s="289">
        <v>65724.05</v>
      </c>
      <c r="EU277" s="286">
        <v>0</v>
      </c>
      <c r="EV277" s="286">
        <v>0</v>
      </c>
      <c r="EW277" s="286"/>
      <c r="EX277" s="286"/>
      <c r="EY277" s="286"/>
      <c r="EZ277" s="292">
        <v>0</v>
      </c>
      <c r="FA277" s="278">
        <v>0</v>
      </c>
      <c r="FB277" s="278">
        <v>0</v>
      </c>
      <c r="FC277" s="292">
        <v>77996.952000000005</v>
      </c>
      <c r="FD277" s="292"/>
      <c r="FE277" s="292"/>
      <c r="FF277" s="292"/>
      <c r="FG277" s="286">
        <v>0</v>
      </c>
      <c r="FH277" s="292">
        <v>0</v>
      </c>
      <c r="FI277" s="286"/>
      <c r="FJ277" s="286"/>
      <c r="FK277" s="276"/>
      <c r="FL277" s="276"/>
      <c r="FM277" s="286"/>
      <c r="FN277" s="286">
        <v>0</v>
      </c>
      <c r="FO277" s="286">
        <v>0</v>
      </c>
      <c r="FP277" s="286"/>
      <c r="FQ277" s="286">
        <v>160430.76</v>
      </c>
      <c r="FR277" s="791">
        <v>50521.55</v>
      </c>
      <c r="FT277" s="294">
        <v>13759</v>
      </c>
      <c r="FU277" s="294"/>
      <c r="FV277" s="367"/>
      <c r="FW277" s="367"/>
      <c r="FX277" s="847">
        <v>14889.13</v>
      </c>
      <c r="FY277" s="830">
        <v>3722.2824999999998</v>
      </c>
      <c r="GB277" s="2015">
        <f t="shared" si="21"/>
        <v>9.9627411691471934E-4</v>
      </c>
      <c r="GC277" s="2015">
        <v>165434.76999999999</v>
      </c>
      <c r="GE277" s="2015">
        <f t="shared" si="22"/>
        <v>193007.23183271234</v>
      </c>
    </row>
    <row r="278" spans="2:187">
      <c r="B278" s="787">
        <v>27</v>
      </c>
      <c r="C278" s="275" t="s">
        <v>607</v>
      </c>
      <c r="D278" s="309" t="s">
        <v>3</v>
      </c>
      <c r="E278" s="310" t="s">
        <v>148</v>
      </c>
      <c r="F278" s="275" t="s">
        <v>149</v>
      </c>
      <c r="G278" s="837">
        <v>34469</v>
      </c>
      <c r="H278" s="275" t="s">
        <v>484</v>
      </c>
      <c r="I278" s="275" t="s">
        <v>454</v>
      </c>
      <c r="J278" s="312" t="s">
        <v>455</v>
      </c>
      <c r="K278" s="313" t="s">
        <v>456</v>
      </c>
      <c r="L278" s="313">
        <v>100002</v>
      </c>
      <c r="M278" s="283" t="s">
        <v>457</v>
      </c>
      <c r="N278" s="299">
        <v>1</v>
      </c>
      <c r="O278" s="275" t="s">
        <v>458</v>
      </c>
      <c r="P278" s="275" t="s">
        <v>459</v>
      </c>
      <c r="Q278" s="300">
        <v>0</v>
      </c>
      <c r="R278" s="275" t="s">
        <v>485</v>
      </c>
      <c r="S278" s="301" t="s">
        <v>486</v>
      </c>
      <c r="T278" s="275" t="s">
        <v>461</v>
      </c>
      <c r="U278" s="275" t="s">
        <v>239</v>
      </c>
      <c r="V278" s="302" t="s">
        <v>462</v>
      </c>
      <c r="W278" s="302"/>
      <c r="X278" s="269" t="s">
        <v>25</v>
      </c>
      <c r="Y278" s="270" t="s">
        <v>153</v>
      </c>
      <c r="Z278" s="283" t="s">
        <v>149</v>
      </c>
      <c r="AA278" s="283"/>
      <c r="AB278" s="303">
        <v>43724</v>
      </c>
      <c r="AC278" s="304"/>
      <c r="AD278" s="305"/>
      <c r="AE278" s="274" t="s">
        <v>533</v>
      </c>
      <c r="AF278" s="275" t="s">
        <v>546</v>
      </c>
      <c r="AG278" s="276"/>
      <c r="AH278" s="277"/>
      <c r="AI278" s="277"/>
      <c r="AJ278" s="277"/>
      <c r="AK278" s="278"/>
      <c r="AL278" s="276"/>
      <c r="AM278" s="278"/>
      <c r="AN278" s="278"/>
      <c r="AO278" s="306" t="s">
        <v>466</v>
      </c>
      <c r="AP278" s="278" t="s">
        <v>594</v>
      </c>
      <c r="AQ278" s="307" t="s">
        <v>466</v>
      </c>
      <c r="AR278" s="308">
        <v>3300</v>
      </c>
      <c r="AS278" s="283">
        <v>30</v>
      </c>
      <c r="AT278" s="284"/>
      <c r="AU278" s="284">
        <v>0</v>
      </c>
      <c r="AV278" s="283"/>
      <c r="AW278" s="283"/>
      <c r="AX278" s="283"/>
      <c r="AY278" s="283"/>
      <c r="AZ278" s="283"/>
      <c r="BA278" s="285"/>
      <c r="BB278" s="284"/>
      <c r="BC278" s="284"/>
      <c r="BD278" s="284"/>
      <c r="BE278" s="284"/>
      <c r="BF278" s="285"/>
      <c r="BG278" s="284">
        <v>0</v>
      </c>
      <c r="BH278" s="284">
        <v>0</v>
      </c>
      <c r="BI278" s="276">
        <v>0</v>
      </c>
      <c r="BJ278" s="284"/>
      <c r="BK278" s="286">
        <v>0</v>
      </c>
      <c r="BL278" s="286">
        <v>0</v>
      </c>
      <c r="BM278" s="276">
        <v>0</v>
      </c>
      <c r="BN278" s="286"/>
      <c r="BO278" s="276">
        <v>6.9499999999999993</v>
      </c>
      <c r="BP278" s="789">
        <v>240</v>
      </c>
      <c r="BQ278" s="286">
        <v>3300</v>
      </c>
      <c r="BR278" s="286">
        <v>113</v>
      </c>
      <c r="BS278" s="286">
        <v>0</v>
      </c>
      <c r="BT278" s="289">
        <v>0</v>
      </c>
      <c r="BU278" s="286">
        <v>0</v>
      </c>
      <c r="BV278" s="286">
        <v>0</v>
      </c>
      <c r="BW278" s="286">
        <v>0</v>
      </c>
      <c r="BX278" s="286"/>
      <c r="BY278" s="286">
        <v>0</v>
      </c>
      <c r="BZ278" s="286"/>
      <c r="CA278" s="286"/>
      <c r="CB278" s="286">
        <v>0</v>
      </c>
      <c r="CC278" s="286">
        <v>0</v>
      </c>
      <c r="CD278" s="286">
        <v>0</v>
      </c>
      <c r="CE278" s="286">
        <v>0</v>
      </c>
      <c r="CF278" s="286">
        <v>0</v>
      </c>
      <c r="CG278" s="286"/>
      <c r="CH278" s="286"/>
      <c r="CI278" s="286"/>
      <c r="CJ278" s="286"/>
      <c r="CK278" s="286"/>
      <c r="CL278" s="286"/>
      <c r="CM278" s="286"/>
      <c r="CN278" s="286"/>
      <c r="CO278" s="286">
        <v>0</v>
      </c>
      <c r="CP278" s="286"/>
      <c r="CQ278" s="286"/>
      <c r="CR278" s="286"/>
      <c r="CS278" s="286"/>
      <c r="CT278" s="286"/>
      <c r="CU278" s="286"/>
      <c r="CV278" s="286">
        <v>0</v>
      </c>
      <c r="CW278" s="286"/>
      <c r="CX278" s="286"/>
      <c r="CY278" s="286"/>
      <c r="CZ278" s="286"/>
      <c r="DA278" s="286"/>
      <c r="DB278" s="286"/>
      <c r="DC278" s="286"/>
      <c r="DD278" s="286"/>
      <c r="DE278" s="286"/>
      <c r="DF278" s="286"/>
      <c r="DG278" s="286"/>
      <c r="DH278" s="286"/>
      <c r="DI278" s="286"/>
      <c r="DJ278" s="286"/>
      <c r="DK278" s="286"/>
      <c r="DL278" s="286"/>
      <c r="DM278" s="286"/>
      <c r="DN278" s="286"/>
      <c r="DO278" s="286"/>
      <c r="DP278" s="286"/>
      <c r="DQ278" s="286"/>
      <c r="DR278" s="286"/>
      <c r="DS278" s="286"/>
      <c r="DT278" s="286"/>
      <c r="DU278" s="286"/>
      <c r="DV278" s="286"/>
      <c r="DW278" s="286"/>
      <c r="DX278" s="286"/>
      <c r="DY278" s="286"/>
      <c r="DZ278" s="790"/>
      <c r="EA278" s="278"/>
      <c r="EB278" s="286"/>
      <c r="EC278" s="286"/>
      <c r="ED278" s="286"/>
      <c r="EE278" s="286"/>
      <c r="EF278" s="286"/>
      <c r="EG278" s="286"/>
      <c r="EH278" s="286"/>
      <c r="EI278" s="286"/>
      <c r="EJ278" s="286"/>
      <c r="EK278" s="286"/>
      <c r="EL278" s="306">
        <v>3317.44</v>
      </c>
      <c r="EM278" s="306">
        <v>3413</v>
      </c>
      <c r="EN278" s="291">
        <v>331.74</v>
      </c>
      <c r="EO278" s="291">
        <v>0</v>
      </c>
      <c r="EP278" s="291">
        <v>45.45</v>
      </c>
      <c r="EQ278" s="291">
        <v>0</v>
      </c>
      <c r="ER278" s="291">
        <v>0</v>
      </c>
      <c r="ES278" s="286">
        <v>0</v>
      </c>
      <c r="ET278" s="289">
        <v>0</v>
      </c>
      <c r="EU278" s="286">
        <v>95.56</v>
      </c>
      <c r="EV278" s="286">
        <v>0</v>
      </c>
      <c r="EW278" s="286"/>
      <c r="EX278" s="286"/>
      <c r="EY278" s="286"/>
      <c r="EZ278" s="292">
        <v>240.32</v>
      </c>
      <c r="FA278" s="278">
        <v>0</v>
      </c>
      <c r="FB278" s="278">
        <v>0</v>
      </c>
      <c r="FC278" s="292">
        <v>1365.2</v>
      </c>
      <c r="FD278" s="292"/>
      <c r="FE278" s="292"/>
      <c r="FF278" s="292"/>
      <c r="FG278" s="286">
        <v>0</v>
      </c>
      <c r="FH278" s="292">
        <v>0</v>
      </c>
      <c r="FI278" s="286"/>
      <c r="FJ278" s="286"/>
      <c r="FK278" s="276"/>
      <c r="FL278" s="276"/>
      <c r="FM278" s="286"/>
      <c r="FN278" s="286">
        <v>0</v>
      </c>
      <c r="FO278" s="286">
        <v>0</v>
      </c>
      <c r="FP278" s="286"/>
      <c r="FQ278" s="286">
        <v>2078.27</v>
      </c>
      <c r="FR278" s="791">
        <v>1334.73</v>
      </c>
      <c r="FT278" s="791"/>
      <c r="FU278" s="294">
        <v>1334.73</v>
      </c>
      <c r="FV278" s="367"/>
      <c r="FW278" s="367"/>
      <c r="FX278" s="847">
        <v>298.57</v>
      </c>
      <c r="FY278" s="830">
        <v>74.642499999999998</v>
      </c>
      <c r="GB278" s="2015">
        <f t="shared" si="21"/>
        <v>0</v>
      </c>
      <c r="GC278" s="2015">
        <v>3317.44</v>
      </c>
      <c r="GE278" s="2015">
        <f t="shared" si="22"/>
        <v>3317.44</v>
      </c>
    </row>
    <row r="279" spans="2:187">
      <c r="B279" s="787">
        <v>28</v>
      </c>
      <c r="C279" s="275" t="s">
        <v>607</v>
      </c>
      <c r="D279" s="309" t="s">
        <v>3</v>
      </c>
      <c r="E279" s="310" t="s">
        <v>157</v>
      </c>
      <c r="F279" s="275" t="s">
        <v>158</v>
      </c>
      <c r="G279" s="837">
        <v>34058</v>
      </c>
      <c r="H279" s="275" t="s">
        <v>469</v>
      </c>
      <c r="I279" s="275" t="s">
        <v>456</v>
      </c>
      <c r="J279" s="312" t="s">
        <v>455</v>
      </c>
      <c r="K279" s="313" t="s">
        <v>456</v>
      </c>
      <c r="L279" s="313">
        <v>100001</v>
      </c>
      <c r="M279" s="283" t="s">
        <v>470</v>
      </c>
      <c r="N279" s="299">
        <v>1</v>
      </c>
      <c r="O279" s="275" t="s">
        <v>471</v>
      </c>
      <c r="P279" s="275" t="s">
        <v>472</v>
      </c>
      <c r="Q279" s="300">
        <v>1</v>
      </c>
      <c r="R279" s="275" t="s">
        <v>473</v>
      </c>
      <c r="S279" s="301" t="s">
        <v>474</v>
      </c>
      <c r="T279" s="275" t="s">
        <v>461</v>
      </c>
      <c r="U279" s="275" t="s">
        <v>272</v>
      </c>
      <c r="V279" s="302" t="s">
        <v>462</v>
      </c>
      <c r="W279" s="302"/>
      <c r="X279" s="269" t="s">
        <v>25</v>
      </c>
      <c r="Y279" s="270" t="s">
        <v>156</v>
      </c>
      <c r="Z279" s="283" t="s">
        <v>158</v>
      </c>
      <c r="AA279" s="283"/>
      <c r="AB279" s="303">
        <v>43845</v>
      </c>
      <c r="AC279" s="304"/>
      <c r="AD279" s="305"/>
      <c r="AE279" s="274" t="s">
        <v>533</v>
      </c>
      <c r="AF279" s="275" t="s">
        <v>629</v>
      </c>
      <c r="AG279" s="276"/>
      <c r="AH279" s="277"/>
      <c r="AI279" s="277"/>
      <c r="AJ279" s="277"/>
      <c r="AK279" s="278"/>
      <c r="AL279" s="276"/>
      <c r="AM279" s="278"/>
      <c r="AN279" s="278"/>
      <c r="AO279" s="306" t="s">
        <v>466</v>
      </c>
      <c r="AP279" s="278" t="s">
        <v>594</v>
      </c>
      <c r="AQ279" s="307" t="s">
        <v>467</v>
      </c>
      <c r="AR279" s="308">
        <v>3600</v>
      </c>
      <c r="AS279" s="283">
        <v>24</v>
      </c>
      <c r="AT279" s="284"/>
      <c r="AU279" s="284">
        <v>6</v>
      </c>
      <c r="AV279" s="283"/>
      <c r="AW279" s="283"/>
      <c r="AX279" s="283"/>
      <c r="AY279" s="283"/>
      <c r="AZ279" s="283"/>
      <c r="BA279" s="285"/>
      <c r="BB279" s="284"/>
      <c r="BC279" s="284"/>
      <c r="BD279" s="284"/>
      <c r="BE279" s="284"/>
      <c r="BF279" s="285"/>
      <c r="BG279" s="284">
        <v>0</v>
      </c>
      <c r="BH279" s="284">
        <v>0</v>
      </c>
      <c r="BI279" s="276">
        <v>0</v>
      </c>
      <c r="BJ279" s="284"/>
      <c r="BK279" s="286">
        <v>0</v>
      </c>
      <c r="BL279" s="286">
        <v>0</v>
      </c>
      <c r="BM279" s="276">
        <v>0</v>
      </c>
      <c r="BN279" s="286"/>
      <c r="BO279" s="276">
        <v>0</v>
      </c>
      <c r="BP279" s="789">
        <v>192</v>
      </c>
      <c r="BQ279" s="286">
        <v>2880</v>
      </c>
      <c r="BR279" s="286">
        <v>0</v>
      </c>
      <c r="BS279" s="286">
        <v>0</v>
      </c>
      <c r="BT279" s="289">
        <v>720</v>
      </c>
      <c r="BU279" s="286">
        <v>0</v>
      </c>
      <c r="BV279" s="286">
        <v>0</v>
      </c>
      <c r="BW279" s="286">
        <v>0</v>
      </c>
      <c r="BX279" s="286"/>
      <c r="BY279" s="286">
        <v>0</v>
      </c>
      <c r="BZ279" s="286"/>
      <c r="CA279" s="286"/>
      <c r="CB279" s="286">
        <v>0</v>
      </c>
      <c r="CC279" s="286">
        <v>0</v>
      </c>
      <c r="CD279" s="286">
        <v>0</v>
      </c>
      <c r="CE279" s="286">
        <v>0</v>
      </c>
      <c r="CF279" s="286">
        <v>0</v>
      </c>
      <c r="CG279" s="286"/>
      <c r="CH279" s="286"/>
      <c r="CI279" s="286"/>
      <c r="CJ279" s="286"/>
      <c r="CK279" s="286"/>
      <c r="CL279" s="286"/>
      <c r="CM279" s="286"/>
      <c r="CN279" s="286"/>
      <c r="CO279" s="286">
        <v>0</v>
      </c>
      <c r="CP279" s="286"/>
      <c r="CQ279" s="286"/>
      <c r="CR279" s="286"/>
      <c r="CS279" s="286"/>
      <c r="CT279" s="286"/>
      <c r="CU279" s="286"/>
      <c r="CV279" s="286">
        <v>0</v>
      </c>
      <c r="CW279" s="286"/>
      <c r="CX279" s="286"/>
      <c r="CY279" s="286"/>
      <c r="CZ279" s="286"/>
      <c r="DA279" s="286"/>
      <c r="DB279" s="286"/>
      <c r="DC279" s="286"/>
      <c r="DD279" s="286"/>
      <c r="DE279" s="286"/>
      <c r="DF279" s="286"/>
      <c r="DG279" s="286"/>
      <c r="DH279" s="286"/>
      <c r="DI279" s="286"/>
      <c r="DJ279" s="286"/>
      <c r="DK279" s="286"/>
      <c r="DL279" s="286"/>
      <c r="DM279" s="286"/>
      <c r="DN279" s="286"/>
      <c r="DO279" s="286"/>
      <c r="DP279" s="286"/>
      <c r="DQ279" s="286"/>
      <c r="DR279" s="286"/>
      <c r="DS279" s="286"/>
      <c r="DT279" s="286"/>
      <c r="DU279" s="286"/>
      <c r="DV279" s="286"/>
      <c r="DW279" s="286"/>
      <c r="DX279" s="286"/>
      <c r="DY279" s="286"/>
      <c r="DZ279" s="790"/>
      <c r="EA279" s="278"/>
      <c r="EB279" s="286"/>
      <c r="EC279" s="286"/>
      <c r="ED279" s="286"/>
      <c r="EE279" s="286"/>
      <c r="EF279" s="286"/>
      <c r="EG279" s="286"/>
      <c r="EH279" s="286"/>
      <c r="EI279" s="286"/>
      <c r="EJ279" s="286"/>
      <c r="EK279" s="286"/>
      <c r="EL279" s="306">
        <v>3600</v>
      </c>
      <c r="EM279" s="306">
        <v>3600</v>
      </c>
      <c r="EN279" s="291">
        <v>360</v>
      </c>
      <c r="EO279" s="291">
        <v>0</v>
      </c>
      <c r="EP279" s="291">
        <v>49.32</v>
      </c>
      <c r="EQ279" s="291">
        <v>0</v>
      </c>
      <c r="ER279" s="291">
        <v>0</v>
      </c>
      <c r="ES279" s="286">
        <v>0</v>
      </c>
      <c r="ET279" s="289">
        <v>13</v>
      </c>
      <c r="EU279" s="286">
        <v>0</v>
      </c>
      <c r="EV279" s="286">
        <v>0</v>
      </c>
      <c r="EW279" s="286"/>
      <c r="EX279" s="286"/>
      <c r="EY279" s="286"/>
      <c r="EZ279" s="292">
        <v>0</v>
      </c>
      <c r="FA279" s="278">
        <v>34.799999999999997</v>
      </c>
      <c r="FB279" s="278">
        <v>0</v>
      </c>
      <c r="FC279" s="292">
        <v>1440</v>
      </c>
      <c r="FD279" s="292"/>
      <c r="FE279" s="292"/>
      <c r="FF279" s="292"/>
      <c r="FG279" s="286">
        <v>0</v>
      </c>
      <c r="FH279" s="292">
        <v>0</v>
      </c>
      <c r="FI279" s="286"/>
      <c r="FJ279" s="286"/>
      <c r="FK279" s="276"/>
      <c r="FL279" s="276"/>
      <c r="FM279" s="286"/>
      <c r="FN279" s="286">
        <v>0</v>
      </c>
      <c r="FO279" s="286">
        <v>0</v>
      </c>
      <c r="FP279" s="286"/>
      <c r="FQ279" s="286">
        <v>1897.12</v>
      </c>
      <c r="FR279" s="791">
        <v>1702.88</v>
      </c>
      <c r="FT279" s="791"/>
      <c r="FU279" s="294">
        <v>1702.88</v>
      </c>
      <c r="FV279" s="367"/>
      <c r="FW279" s="367"/>
      <c r="FX279" s="847">
        <v>324</v>
      </c>
      <c r="FY279" s="830">
        <v>81</v>
      </c>
      <c r="GB279" s="2015">
        <f t="shared" si="21"/>
        <v>0</v>
      </c>
      <c r="GC279" s="2015">
        <v>3600</v>
      </c>
      <c r="GE279" s="2015">
        <f t="shared" si="22"/>
        <v>3600</v>
      </c>
    </row>
    <row r="280" spans="2:187">
      <c r="B280" s="787">
        <v>29</v>
      </c>
      <c r="C280" s="275" t="s">
        <v>607</v>
      </c>
      <c r="D280" s="309" t="s">
        <v>3</v>
      </c>
      <c r="E280" s="310" t="s">
        <v>139</v>
      </c>
      <c r="F280" s="275" t="s">
        <v>140</v>
      </c>
      <c r="G280" s="837">
        <v>33826</v>
      </c>
      <c r="H280" s="275" t="s">
        <v>484</v>
      </c>
      <c r="I280" s="275" t="s">
        <v>454</v>
      </c>
      <c r="J280" s="312" t="s">
        <v>455</v>
      </c>
      <c r="K280" s="313" t="s">
        <v>456</v>
      </c>
      <c r="L280" s="313">
        <v>100002</v>
      </c>
      <c r="M280" s="283" t="s">
        <v>457</v>
      </c>
      <c r="N280" s="299">
        <v>1</v>
      </c>
      <c r="O280" s="275" t="s">
        <v>458</v>
      </c>
      <c r="P280" s="275" t="s">
        <v>459</v>
      </c>
      <c r="Q280" s="300">
        <v>0</v>
      </c>
      <c r="R280" s="275" t="s">
        <v>485</v>
      </c>
      <c r="S280" s="301" t="s">
        <v>486</v>
      </c>
      <c r="T280" s="275" t="s">
        <v>461</v>
      </c>
      <c r="U280" s="275" t="s">
        <v>261</v>
      </c>
      <c r="V280" s="302" t="s">
        <v>462</v>
      </c>
      <c r="W280" s="302"/>
      <c r="X280" s="269" t="s">
        <v>25</v>
      </c>
      <c r="Y280" s="363" t="s">
        <v>142</v>
      </c>
      <c r="Z280" s="283" t="s">
        <v>140</v>
      </c>
      <c r="AA280" s="283"/>
      <c r="AB280" s="303">
        <v>43973</v>
      </c>
      <c r="AC280" s="304"/>
      <c r="AD280" s="305"/>
      <c r="AE280" s="274" t="s">
        <v>511</v>
      </c>
      <c r="AF280" s="275" t="s">
        <v>549</v>
      </c>
      <c r="AG280" s="276"/>
      <c r="AH280" s="277"/>
      <c r="AI280" s="277"/>
      <c r="AJ280" s="277"/>
      <c r="AK280" s="278"/>
      <c r="AL280" s="276"/>
      <c r="AM280" s="278"/>
      <c r="AN280" s="278"/>
      <c r="AO280" s="306" t="s">
        <v>466</v>
      </c>
      <c r="AP280" s="278" t="s">
        <v>595</v>
      </c>
      <c r="AQ280" s="307" t="s">
        <v>467</v>
      </c>
      <c r="AR280" s="308">
        <v>2200</v>
      </c>
      <c r="AS280" s="283">
        <v>30</v>
      </c>
      <c r="AT280" s="284"/>
      <c r="AU280" s="284">
        <v>0</v>
      </c>
      <c r="AV280" s="283"/>
      <c r="AW280" s="283"/>
      <c r="AX280" s="283"/>
      <c r="AY280" s="283"/>
      <c r="AZ280" s="283"/>
      <c r="BA280" s="285"/>
      <c r="BB280" s="284"/>
      <c r="BC280" s="284"/>
      <c r="BD280" s="284"/>
      <c r="BE280" s="284"/>
      <c r="BF280" s="285"/>
      <c r="BG280" s="284">
        <v>0</v>
      </c>
      <c r="BH280" s="284">
        <v>0</v>
      </c>
      <c r="BI280" s="276">
        <v>0</v>
      </c>
      <c r="BJ280" s="284"/>
      <c r="BK280" s="286">
        <v>0</v>
      </c>
      <c r="BL280" s="286">
        <v>0</v>
      </c>
      <c r="BM280" s="276">
        <v>0</v>
      </c>
      <c r="BN280" s="286"/>
      <c r="BO280" s="276">
        <v>0</v>
      </c>
      <c r="BP280" s="789">
        <v>240</v>
      </c>
      <c r="BQ280" s="286">
        <v>2200</v>
      </c>
      <c r="BR280" s="286">
        <v>0</v>
      </c>
      <c r="BS280" s="286">
        <v>0</v>
      </c>
      <c r="BT280" s="289">
        <v>0</v>
      </c>
      <c r="BU280" s="286">
        <v>0</v>
      </c>
      <c r="BV280" s="286">
        <v>0</v>
      </c>
      <c r="BW280" s="286">
        <v>0</v>
      </c>
      <c r="BX280" s="286"/>
      <c r="BY280" s="286">
        <v>0</v>
      </c>
      <c r="BZ280" s="286"/>
      <c r="CA280" s="286">
        <v>0</v>
      </c>
      <c r="CB280" s="286">
        <v>0</v>
      </c>
      <c r="CC280" s="286">
        <v>0</v>
      </c>
      <c r="CD280" s="286">
        <v>0</v>
      </c>
      <c r="CE280" s="286">
        <v>0</v>
      </c>
      <c r="CF280" s="286">
        <v>0</v>
      </c>
      <c r="CG280" s="286"/>
      <c r="CH280" s="286"/>
      <c r="CI280" s="286"/>
      <c r="CJ280" s="286"/>
      <c r="CK280" s="286"/>
      <c r="CL280" s="286"/>
      <c r="CM280" s="286"/>
      <c r="CN280" s="286"/>
      <c r="CO280" s="286">
        <v>0</v>
      </c>
      <c r="CP280" s="286"/>
      <c r="CQ280" s="286"/>
      <c r="CR280" s="286"/>
      <c r="CS280" s="286"/>
      <c r="CT280" s="286"/>
      <c r="CU280" s="286"/>
      <c r="CV280" s="286">
        <v>0</v>
      </c>
      <c r="CW280" s="286"/>
      <c r="CX280" s="286"/>
      <c r="CY280" s="286"/>
      <c r="CZ280" s="286"/>
      <c r="DA280" s="286"/>
      <c r="DB280" s="286"/>
      <c r="DC280" s="286"/>
      <c r="DD280" s="286"/>
      <c r="DE280" s="286"/>
      <c r="DF280" s="286"/>
      <c r="DG280" s="286"/>
      <c r="DH280" s="286"/>
      <c r="DI280" s="286"/>
      <c r="DJ280" s="286"/>
      <c r="DK280" s="286"/>
      <c r="DL280" s="286"/>
      <c r="DM280" s="286"/>
      <c r="DN280" s="286"/>
      <c r="DO280" s="286"/>
      <c r="DP280" s="286"/>
      <c r="DQ280" s="286"/>
      <c r="DR280" s="286"/>
      <c r="DS280" s="286"/>
      <c r="DT280" s="286"/>
      <c r="DU280" s="286"/>
      <c r="DV280" s="286"/>
      <c r="DW280" s="286"/>
      <c r="DX280" s="286"/>
      <c r="DY280" s="286"/>
      <c r="DZ280" s="790"/>
      <c r="EA280" s="278"/>
      <c r="EB280" s="286"/>
      <c r="EC280" s="286"/>
      <c r="ED280" s="286"/>
      <c r="EE280" s="286"/>
      <c r="EF280" s="286"/>
      <c r="EG280" s="286"/>
      <c r="EH280" s="286"/>
      <c r="EI280" s="286"/>
      <c r="EJ280" s="286"/>
      <c r="EK280" s="286"/>
      <c r="EL280" s="306">
        <v>2200</v>
      </c>
      <c r="EM280" s="306">
        <v>2200</v>
      </c>
      <c r="EN280" s="291">
        <v>220</v>
      </c>
      <c r="EO280" s="291">
        <v>0</v>
      </c>
      <c r="EP280" s="291">
        <v>30.14</v>
      </c>
      <c r="EQ280" s="291">
        <v>0</v>
      </c>
      <c r="ER280" s="291">
        <v>0</v>
      </c>
      <c r="ES280" s="286">
        <v>0</v>
      </c>
      <c r="ET280" s="289">
        <v>0</v>
      </c>
      <c r="EU280" s="286">
        <v>0</v>
      </c>
      <c r="EV280" s="286">
        <v>0</v>
      </c>
      <c r="EW280" s="286"/>
      <c r="EX280" s="286"/>
      <c r="EY280" s="286"/>
      <c r="EZ280" s="292">
        <v>0</v>
      </c>
      <c r="FA280" s="278">
        <v>0</v>
      </c>
      <c r="FB280" s="278">
        <v>0</v>
      </c>
      <c r="FC280" s="292">
        <v>880</v>
      </c>
      <c r="FD280" s="292"/>
      <c r="FE280" s="292"/>
      <c r="FF280" s="292"/>
      <c r="FG280" s="286">
        <v>0</v>
      </c>
      <c r="FH280" s="292">
        <v>0</v>
      </c>
      <c r="FI280" s="286"/>
      <c r="FJ280" s="286"/>
      <c r="FK280" s="276"/>
      <c r="FL280" s="276"/>
      <c r="FM280" s="286"/>
      <c r="FN280" s="286">
        <v>0</v>
      </c>
      <c r="FO280" s="286">
        <v>0</v>
      </c>
      <c r="FP280" s="286"/>
      <c r="FQ280" s="286">
        <v>1130.1400000000001</v>
      </c>
      <c r="FR280" s="791">
        <v>1069.8599999999999</v>
      </c>
      <c r="FT280" s="791"/>
      <c r="FU280" s="294">
        <v>1069.8599999999999</v>
      </c>
      <c r="FV280" s="367"/>
      <c r="FW280" s="367"/>
      <c r="FX280" s="847">
        <v>198</v>
      </c>
      <c r="FY280" s="830">
        <v>49.5</v>
      </c>
      <c r="GB280" s="2015">
        <f t="shared" si="21"/>
        <v>0</v>
      </c>
      <c r="GC280" s="2015">
        <v>2200</v>
      </c>
      <c r="GE280" s="2015">
        <f t="shared" si="22"/>
        <v>2200</v>
      </c>
    </row>
    <row r="281" spans="2:187">
      <c r="B281" s="787">
        <v>30</v>
      </c>
      <c r="C281" s="275" t="s">
        <v>607</v>
      </c>
      <c r="D281" s="309" t="s">
        <v>3</v>
      </c>
      <c r="E281" s="310" t="s">
        <v>64</v>
      </c>
      <c r="F281" s="275" t="s">
        <v>65</v>
      </c>
      <c r="G281" s="837">
        <v>27851</v>
      </c>
      <c r="H281" s="275" t="s">
        <v>550</v>
      </c>
      <c r="I281" s="275" t="s">
        <v>454</v>
      </c>
      <c r="J281" s="312" t="s">
        <v>455</v>
      </c>
      <c r="K281" s="313" t="s">
        <v>456</v>
      </c>
      <c r="L281" s="313">
        <v>100002</v>
      </c>
      <c r="M281" s="283" t="s">
        <v>457</v>
      </c>
      <c r="N281" s="299">
        <v>0</v>
      </c>
      <c r="O281" s="275" t="s">
        <v>458</v>
      </c>
      <c r="P281" s="275" t="s">
        <v>459</v>
      </c>
      <c r="Q281" s="300">
        <v>1</v>
      </c>
      <c r="R281" s="275" t="s">
        <v>551</v>
      </c>
      <c r="S281" s="301" t="s">
        <v>552</v>
      </c>
      <c r="T281" s="275" t="s">
        <v>461</v>
      </c>
      <c r="U281" s="275" t="s">
        <v>242</v>
      </c>
      <c r="V281" s="302" t="s">
        <v>553</v>
      </c>
      <c r="W281" s="302"/>
      <c r="X281" s="269" t="s">
        <v>25</v>
      </c>
      <c r="Y281" s="363" t="s">
        <v>66</v>
      </c>
      <c r="Z281" s="283" t="s">
        <v>65</v>
      </c>
      <c r="AA281" s="283"/>
      <c r="AB281" s="303">
        <v>44111</v>
      </c>
      <c r="AC281" s="304"/>
      <c r="AD281" s="305"/>
      <c r="AE281" s="274" t="s">
        <v>503</v>
      </c>
      <c r="AF281" s="275" t="s">
        <v>554</v>
      </c>
      <c r="AG281" s="276"/>
      <c r="AH281" s="277"/>
      <c r="AI281" s="277"/>
      <c r="AJ281" s="277"/>
      <c r="AK281" s="278"/>
      <c r="AL281" s="276"/>
      <c r="AM281" s="278"/>
      <c r="AN281" s="278"/>
      <c r="AO281" s="307" t="s">
        <v>467</v>
      </c>
      <c r="AP281" s="278" t="s">
        <v>594</v>
      </c>
      <c r="AQ281" s="307" t="s">
        <v>466</v>
      </c>
      <c r="AR281" s="308">
        <v>3600</v>
      </c>
      <c r="AS281" s="283">
        <v>30</v>
      </c>
      <c r="AT281" s="284"/>
      <c r="AU281" s="284">
        <v>0</v>
      </c>
      <c r="AV281" s="283"/>
      <c r="AW281" s="283"/>
      <c r="AX281" s="283"/>
      <c r="AY281" s="283"/>
      <c r="AZ281" s="283"/>
      <c r="BA281" s="285"/>
      <c r="BB281" s="284"/>
      <c r="BC281" s="284"/>
      <c r="BD281" s="284"/>
      <c r="BE281" s="284"/>
      <c r="BF281" s="285"/>
      <c r="BG281" s="284">
        <v>0</v>
      </c>
      <c r="BH281" s="284">
        <v>0</v>
      </c>
      <c r="BI281" s="276">
        <v>0</v>
      </c>
      <c r="BJ281" s="284"/>
      <c r="BK281" s="286">
        <v>0</v>
      </c>
      <c r="BL281" s="286">
        <v>0</v>
      </c>
      <c r="BM281" s="276">
        <v>0</v>
      </c>
      <c r="BN281" s="286"/>
      <c r="BO281" s="276">
        <v>0</v>
      </c>
      <c r="BP281" s="789">
        <v>240</v>
      </c>
      <c r="BQ281" s="286">
        <v>3600</v>
      </c>
      <c r="BR281" s="286">
        <v>113</v>
      </c>
      <c r="BS281" s="286">
        <v>0</v>
      </c>
      <c r="BT281" s="289">
        <v>0</v>
      </c>
      <c r="BU281" s="286">
        <v>0</v>
      </c>
      <c r="BV281" s="286">
        <v>0</v>
      </c>
      <c r="BW281" s="286">
        <v>0</v>
      </c>
      <c r="BX281" s="286"/>
      <c r="BY281" s="286">
        <v>0</v>
      </c>
      <c r="BZ281" s="286"/>
      <c r="CA281" s="286"/>
      <c r="CB281" s="286">
        <v>0</v>
      </c>
      <c r="CC281" s="286">
        <v>0</v>
      </c>
      <c r="CD281" s="286">
        <v>0</v>
      </c>
      <c r="CE281" s="286">
        <v>0</v>
      </c>
      <c r="CF281" s="286">
        <v>0</v>
      </c>
      <c r="CG281" s="286"/>
      <c r="CH281" s="286"/>
      <c r="CI281" s="286"/>
      <c r="CJ281" s="286"/>
      <c r="CK281" s="286"/>
      <c r="CL281" s="286"/>
      <c r="CM281" s="286"/>
      <c r="CN281" s="286"/>
      <c r="CO281" s="286">
        <v>0</v>
      </c>
      <c r="CP281" s="286"/>
      <c r="CQ281" s="286"/>
      <c r="CR281" s="286"/>
      <c r="CS281" s="286"/>
      <c r="CT281" s="286"/>
      <c r="CU281" s="286"/>
      <c r="CV281" s="286">
        <v>0</v>
      </c>
      <c r="CW281" s="286"/>
      <c r="CX281" s="286"/>
      <c r="CY281" s="286"/>
      <c r="CZ281" s="286"/>
      <c r="DA281" s="286"/>
      <c r="DB281" s="286"/>
      <c r="DC281" s="286"/>
      <c r="DD281" s="286"/>
      <c r="DE281" s="286"/>
      <c r="DF281" s="286"/>
      <c r="DG281" s="286"/>
      <c r="DH281" s="286"/>
      <c r="DI281" s="286"/>
      <c r="DJ281" s="286"/>
      <c r="DK281" s="286"/>
      <c r="DL281" s="286"/>
      <c r="DM281" s="286"/>
      <c r="DN281" s="286"/>
      <c r="DO281" s="286"/>
      <c r="DP281" s="286"/>
      <c r="DQ281" s="286"/>
      <c r="DR281" s="286"/>
      <c r="DS281" s="286"/>
      <c r="DT281" s="286"/>
      <c r="DU281" s="286"/>
      <c r="DV281" s="286"/>
      <c r="DW281" s="286"/>
      <c r="DX281" s="286"/>
      <c r="DY281" s="286"/>
      <c r="DZ281" s="790"/>
      <c r="EA281" s="278"/>
      <c r="EB281" s="286"/>
      <c r="EC281" s="286"/>
      <c r="ED281" s="286"/>
      <c r="EE281" s="286"/>
      <c r="EF281" s="286"/>
      <c r="EG281" s="286"/>
      <c r="EH281" s="286"/>
      <c r="EI281" s="286"/>
      <c r="EJ281" s="286"/>
      <c r="EK281" s="286"/>
      <c r="EL281" s="306">
        <v>3713</v>
      </c>
      <c r="EM281" s="306">
        <v>3713</v>
      </c>
      <c r="EN281" s="291">
        <v>371.3</v>
      </c>
      <c r="EO281" s="291">
        <v>59.41</v>
      </c>
      <c r="EP281" s="291">
        <v>50.87</v>
      </c>
      <c r="EQ281" s="291">
        <v>0</v>
      </c>
      <c r="ER281" s="291">
        <v>0</v>
      </c>
      <c r="ES281" s="286">
        <v>0</v>
      </c>
      <c r="ET281" s="289">
        <v>38.770000000000003</v>
      </c>
      <c r="EU281" s="286">
        <v>0</v>
      </c>
      <c r="EV281" s="286">
        <v>0</v>
      </c>
      <c r="EW281" s="286"/>
      <c r="EX281" s="286"/>
      <c r="EY281" s="286"/>
      <c r="EZ281" s="292">
        <v>0</v>
      </c>
      <c r="FA281" s="278">
        <v>0</v>
      </c>
      <c r="FB281" s="278">
        <v>0</v>
      </c>
      <c r="FC281" s="292">
        <v>1485.2</v>
      </c>
      <c r="FD281" s="292"/>
      <c r="FE281" s="292"/>
      <c r="FF281" s="292"/>
      <c r="FG281" s="286">
        <v>0</v>
      </c>
      <c r="FH281" s="292">
        <v>333.33</v>
      </c>
      <c r="FI281" s="286"/>
      <c r="FJ281" s="286"/>
      <c r="FK281" s="276"/>
      <c r="FL281" s="276"/>
      <c r="FM281" s="286"/>
      <c r="FN281" s="286">
        <v>0</v>
      </c>
      <c r="FO281" s="286">
        <v>0</v>
      </c>
      <c r="FP281" s="286"/>
      <c r="FQ281" s="286">
        <v>2338.88</v>
      </c>
      <c r="FR281" s="791">
        <v>1374.12</v>
      </c>
      <c r="FT281" s="791"/>
      <c r="FU281" s="294">
        <v>1374.12</v>
      </c>
      <c r="FV281" s="367"/>
      <c r="FW281" s="367"/>
      <c r="FX281" s="847">
        <v>334.17</v>
      </c>
      <c r="FY281" s="830">
        <v>0</v>
      </c>
      <c r="GB281" s="2015">
        <f t="shared" si="21"/>
        <v>0</v>
      </c>
      <c r="GC281" s="2015">
        <v>3713</v>
      </c>
      <c r="GE281" s="2015">
        <f t="shared" si="22"/>
        <v>3713</v>
      </c>
    </row>
    <row r="282" spans="2:187">
      <c r="B282" s="787">
        <v>31</v>
      </c>
      <c r="C282" s="275" t="s">
        <v>607</v>
      </c>
      <c r="D282" s="309" t="s">
        <v>3</v>
      </c>
      <c r="E282" s="310" t="s">
        <v>95</v>
      </c>
      <c r="F282" s="275" t="s">
        <v>96</v>
      </c>
      <c r="G282" s="837">
        <v>31567</v>
      </c>
      <c r="H282" s="275" t="s">
        <v>555</v>
      </c>
      <c r="I282" s="275" t="s">
        <v>454</v>
      </c>
      <c r="J282" s="312" t="s">
        <v>455</v>
      </c>
      <c r="K282" s="313" t="s">
        <v>456</v>
      </c>
      <c r="L282" s="313">
        <v>100001</v>
      </c>
      <c r="M282" s="283" t="s">
        <v>470</v>
      </c>
      <c r="N282" s="299">
        <v>1</v>
      </c>
      <c r="O282" s="275" t="s">
        <v>477</v>
      </c>
      <c r="P282" s="275" t="s">
        <v>478</v>
      </c>
      <c r="Q282" s="300">
        <v>1</v>
      </c>
      <c r="R282" s="275" t="s">
        <v>556</v>
      </c>
      <c r="S282" s="301" t="s">
        <v>555</v>
      </c>
      <c r="T282" s="275" t="s">
        <v>461</v>
      </c>
      <c r="U282" s="275" t="s">
        <v>253</v>
      </c>
      <c r="V282" s="302" t="s">
        <v>462</v>
      </c>
      <c r="W282" s="302" t="s">
        <v>463</v>
      </c>
      <c r="X282" s="269" t="s">
        <v>25</v>
      </c>
      <c r="Y282" s="270" t="s">
        <v>92</v>
      </c>
      <c r="Z282" s="283" t="s">
        <v>96</v>
      </c>
      <c r="AA282" s="283"/>
      <c r="AB282" s="303">
        <v>44348</v>
      </c>
      <c r="AC282" s="304"/>
      <c r="AD282" s="305"/>
      <c r="AE282" s="274" t="s">
        <v>503</v>
      </c>
      <c r="AF282" s="275" t="s">
        <v>557</v>
      </c>
      <c r="AG282" s="276"/>
      <c r="AH282" s="277"/>
      <c r="AI282" s="277"/>
      <c r="AJ282" s="277"/>
      <c r="AK282" s="278"/>
      <c r="AL282" s="276"/>
      <c r="AM282" s="278"/>
      <c r="AN282" s="278"/>
      <c r="AO282" s="306" t="s">
        <v>466</v>
      </c>
      <c r="AP282" s="278" t="s">
        <v>595</v>
      </c>
      <c r="AQ282" s="307" t="s">
        <v>466</v>
      </c>
      <c r="AR282" s="308">
        <v>6900</v>
      </c>
      <c r="AS282" s="283">
        <v>30</v>
      </c>
      <c r="AT282" s="284"/>
      <c r="AU282" s="284">
        <v>0</v>
      </c>
      <c r="AV282" s="283"/>
      <c r="AW282" s="283"/>
      <c r="AX282" s="283"/>
      <c r="AY282" s="283"/>
      <c r="AZ282" s="283"/>
      <c r="BA282" s="285"/>
      <c r="BB282" s="284"/>
      <c r="BC282" s="284"/>
      <c r="BD282" s="284"/>
      <c r="BE282" s="284"/>
      <c r="BF282" s="285"/>
      <c r="BG282" s="284">
        <v>0</v>
      </c>
      <c r="BH282" s="284">
        <v>0</v>
      </c>
      <c r="BI282" s="276">
        <v>0</v>
      </c>
      <c r="BJ282" s="284"/>
      <c r="BK282" s="286">
        <v>0</v>
      </c>
      <c r="BL282" s="286">
        <v>0</v>
      </c>
      <c r="BM282" s="276">
        <v>0</v>
      </c>
      <c r="BN282" s="286"/>
      <c r="BO282" s="276">
        <v>0</v>
      </c>
      <c r="BP282" s="789">
        <v>240</v>
      </c>
      <c r="BQ282" s="286">
        <v>6900</v>
      </c>
      <c r="BR282" s="286">
        <v>113</v>
      </c>
      <c r="BS282" s="286">
        <v>0</v>
      </c>
      <c r="BT282" s="289">
        <v>0</v>
      </c>
      <c r="BU282" s="286">
        <v>0</v>
      </c>
      <c r="BV282" s="286">
        <v>0</v>
      </c>
      <c r="BW282" s="286">
        <v>0</v>
      </c>
      <c r="BX282" s="286"/>
      <c r="BY282" s="286">
        <v>27</v>
      </c>
      <c r="BZ282" s="286"/>
      <c r="CA282" s="286"/>
      <c r="CB282" s="286">
        <v>0</v>
      </c>
      <c r="CC282" s="286">
        <v>0</v>
      </c>
      <c r="CD282" s="286">
        <v>0</v>
      </c>
      <c r="CE282" s="286">
        <v>0</v>
      </c>
      <c r="CF282" s="286">
        <v>0</v>
      </c>
      <c r="CG282" s="286"/>
      <c r="CH282" s="286"/>
      <c r="CI282" s="286"/>
      <c r="CJ282" s="286"/>
      <c r="CK282" s="286"/>
      <c r="CL282" s="286"/>
      <c r="CM282" s="286"/>
      <c r="CN282" s="286"/>
      <c r="CO282" s="286">
        <v>0</v>
      </c>
      <c r="CP282" s="286"/>
      <c r="CQ282" s="286"/>
      <c r="CR282" s="286"/>
      <c r="CS282" s="286"/>
      <c r="CT282" s="286"/>
      <c r="CU282" s="286"/>
      <c r="CV282" s="286">
        <v>0</v>
      </c>
      <c r="CW282" s="286"/>
      <c r="CX282" s="286"/>
      <c r="CY282" s="286"/>
      <c r="CZ282" s="286"/>
      <c r="DA282" s="286"/>
      <c r="DB282" s="286"/>
      <c r="DC282" s="286"/>
      <c r="DD282" s="286"/>
      <c r="DE282" s="286"/>
      <c r="DF282" s="286"/>
      <c r="DG282" s="286"/>
      <c r="DH282" s="286"/>
      <c r="DI282" s="286"/>
      <c r="DJ282" s="286"/>
      <c r="DK282" s="286"/>
      <c r="DL282" s="286"/>
      <c r="DM282" s="286"/>
      <c r="DN282" s="286"/>
      <c r="DO282" s="286"/>
      <c r="DP282" s="286"/>
      <c r="DQ282" s="286"/>
      <c r="DR282" s="286"/>
      <c r="DS282" s="286"/>
      <c r="DT282" s="286"/>
      <c r="DU282" s="286"/>
      <c r="DV282" s="286"/>
      <c r="DW282" s="286"/>
      <c r="DX282" s="286"/>
      <c r="DY282" s="286"/>
      <c r="DZ282" s="790"/>
      <c r="EA282" s="278"/>
      <c r="EB282" s="286"/>
      <c r="EC282" s="286"/>
      <c r="ED282" s="286"/>
      <c r="EE282" s="286"/>
      <c r="EF282" s="286"/>
      <c r="EG282" s="286"/>
      <c r="EH282" s="286"/>
      <c r="EI282" s="286"/>
      <c r="EJ282" s="286"/>
      <c r="EK282" s="286"/>
      <c r="EL282" s="306">
        <v>7040</v>
      </c>
      <c r="EM282" s="306">
        <v>7040</v>
      </c>
      <c r="EN282" s="291">
        <v>704</v>
      </c>
      <c r="EO282" s="291">
        <v>112.64</v>
      </c>
      <c r="EP282" s="291">
        <v>96.45</v>
      </c>
      <c r="EQ282" s="291">
        <v>0</v>
      </c>
      <c r="ER282" s="291">
        <v>0</v>
      </c>
      <c r="ES282" s="286">
        <v>0</v>
      </c>
      <c r="ET282" s="289">
        <v>591.25</v>
      </c>
      <c r="EU282" s="286">
        <v>0</v>
      </c>
      <c r="EV282" s="286">
        <v>0</v>
      </c>
      <c r="EW282" s="286"/>
      <c r="EX282" s="286"/>
      <c r="EY282" s="286"/>
      <c r="EZ282" s="292">
        <v>231.42</v>
      </c>
      <c r="FA282" s="278">
        <v>81.08</v>
      </c>
      <c r="FB282" s="278">
        <v>0</v>
      </c>
      <c r="FC282" s="292">
        <v>2805.2</v>
      </c>
      <c r="FD282" s="292"/>
      <c r="FE282" s="292"/>
      <c r="FF282" s="292"/>
      <c r="FG282" s="286">
        <v>125</v>
      </c>
      <c r="FH282" s="292">
        <v>175</v>
      </c>
      <c r="FI282" s="286"/>
      <c r="FJ282" s="286"/>
      <c r="FK282" s="276"/>
      <c r="FL282" s="276"/>
      <c r="FM282" s="286"/>
      <c r="FN282" s="286">
        <v>27</v>
      </c>
      <c r="FO282" s="286">
        <v>12</v>
      </c>
      <c r="FP282" s="286"/>
      <c r="FQ282" s="286">
        <v>4961.04</v>
      </c>
      <c r="FR282" s="791">
        <v>2078.96</v>
      </c>
      <c r="FT282" s="791"/>
      <c r="FU282" s="294">
        <v>2078.96</v>
      </c>
      <c r="FV282" s="367"/>
      <c r="FW282" s="367"/>
      <c r="FX282" s="847">
        <v>633.6</v>
      </c>
      <c r="FY282" s="830">
        <v>158.4</v>
      </c>
      <c r="GB282" s="2015">
        <f t="shared" si="21"/>
        <v>0</v>
      </c>
      <c r="GC282" s="2015">
        <v>7040</v>
      </c>
      <c r="GE282" s="2015">
        <f t="shared" si="22"/>
        <v>7040</v>
      </c>
    </row>
    <row r="283" spans="2:187">
      <c r="B283" s="787">
        <v>32</v>
      </c>
      <c r="C283" s="275" t="s">
        <v>607</v>
      </c>
      <c r="D283" s="309" t="s">
        <v>3</v>
      </c>
      <c r="E283" s="310" t="s">
        <v>145</v>
      </c>
      <c r="F283" s="275" t="s">
        <v>146</v>
      </c>
      <c r="G283" s="837">
        <v>33721</v>
      </c>
      <c r="H283" s="275" t="s">
        <v>484</v>
      </c>
      <c r="I283" s="275" t="s">
        <v>454</v>
      </c>
      <c r="J283" s="312" t="s">
        <v>455</v>
      </c>
      <c r="K283" s="313" t="s">
        <v>456</v>
      </c>
      <c r="L283" s="313">
        <v>100002</v>
      </c>
      <c r="M283" s="283" t="s">
        <v>457</v>
      </c>
      <c r="N283" s="299">
        <v>1</v>
      </c>
      <c r="O283" s="275" t="s">
        <v>458</v>
      </c>
      <c r="P283" s="275" t="s">
        <v>459</v>
      </c>
      <c r="Q283" s="300">
        <v>0</v>
      </c>
      <c r="R283" s="275" t="s">
        <v>485</v>
      </c>
      <c r="S283" s="301" t="s">
        <v>486</v>
      </c>
      <c r="T283" s="275" t="s">
        <v>461</v>
      </c>
      <c r="U283" s="275" t="s">
        <v>264</v>
      </c>
      <c r="V283" s="302" t="s">
        <v>553</v>
      </c>
      <c r="W283" s="302"/>
      <c r="X283" s="269" t="s">
        <v>78</v>
      </c>
      <c r="Y283" s="270" t="s">
        <v>150</v>
      </c>
      <c r="Z283" s="283" t="s">
        <v>146</v>
      </c>
      <c r="AA283" s="283"/>
      <c r="AB283" s="303">
        <v>44432</v>
      </c>
      <c r="AC283" s="304"/>
      <c r="AD283" s="305"/>
      <c r="AE283" s="274" t="s">
        <v>533</v>
      </c>
      <c r="AF283" s="275" t="s">
        <v>558</v>
      </c>
      <c r="AG283" s="276"/>
      <c r="AH283" s="277"/>
      <c r="AI283" s="277"/>
      <c r="AJ283" s="277"/>
      <c r="AK283" s="278"/>
      <c r="AL283" s="276"/>
      <c r="AM283" s="278"/>
      <c r="AN283" s="278"/>
      <c r="AO283" s="306" t="s">
        <v>466</v>
      </c>
      <c r="AP283" s="278" t="s">
        <v>594</v>
      </c>
      <c r="AQ283" s="307" t="s">
        <v>466</v>
      </c>
      <c r="AR283" s="308">
        <v>2200</v>
      </c>
      <c r="AS283" s="283">
        <v>30</v>
      </c>
      <c r="AT283" s="284"/>
      <c r="AU283" s="284">
        <v>0</v>
      </c>
      <c r="AV283" s="283"/>
      <c r="AW283" s="283"/>
      <c r="AX283" s="283"/>
      <c r="AY283" s="283"/>
      <c r="AZ283" s="283"/>
      <c r="BA283" s="285"/>
      <c r="BB283" s="284"/>
      <c r="BC283" s="284"/>
      <c r="BD283" s="284"/>
      <c r="BE283" s="284"/>
      <c r="BF283" s="285"/>
      <c r="BG283" s="284">
        <v>0</v>
      </c>
      <c r="BH283" s="284">
        <v>0</v>
      </c>
      <c r="BI283" s="276">
        <v>0</v>
      </c>
      <c r="BJ283" s="284"/>
      <c r="BK283" s="286">
        <v>0</v>
      </c>
      <c r="BL283" s="286">
        <v>0</v>
      </c>
      <c r="BM283" s="276">
        <v>0</v>
      </c>
      <c r="BN283" s="286"/>
      <c r="BO283" s="276">
        <v>0</v>
      </c>
      <c r="BP283" s="789">
        <v>240</v>
      </c>
      <c r="BQ283" s="286">
        <v>2200</v>
      </c>
      <c r="BR283" s="286">
        <v>113</v>
      </c>
      <c r="BS283" s="286">
        <v>0</v>
      </c>
      <c r="BT283" s="289">
        <v>0</v>
      </c>
      <c r="BU283" s="286">
        <v>0</v>
      </c>
      <c r="BV283" s="286">
        <v>0</v>
      </c>
      <c r="BW283" s="286">
        <v>0</v>
      </c>
      <c r="BX283" s="286"/>
      <c r="BY283" s="286">
        <v>0</v>
      </c>
      <c r="BZ283" s="286"/>
      <c r="CA283" s="286"/>
      <c r="CB283" s="286">
        <v>0</v>
      </c>
      <c r="CC283" s="286">
        <v>0</v>
      </c>
      <c r="CD283" s="286">
        <v>0</v>
      </c>
      <c r="CE283" s="286">
        <v>0</v>
      </c>
      <c r="CF283" s="286">
        <v>0</v>
      </c>
      <c r="CG283" s="286"/>
      <c r="CH283" s="286"/>
      <c r="CI283" s="286"/>
      <c r="CJ283" s="286"/>
      <c r="CK283" s="286"/>
      <c r="CL283" s="286"/>
      <c r="CM283" s="286"/>
      <c r="CN283" s="286"/>
      <c r="CO283" s="286">
        <v>0</v>
      </c>
      <c r="CP283" s="286"/>
      <c r="CQ283" s="286"/>
      <c r="CR283" s="286"/>
      <c r="CS283" s="286"/>
      <c r="CT283" s="286"/>
      <c r="CU283" s="286"/>
      <c r="CV283" s="286">
        <v>0</v>
      </c>
      <c r="CW283" s="286"/>
      <c r="CX283" s="286"/>
      <c r="CY283" s="286"/>
      <c r="CZ283" s="286"/>
      <c r="DA283" s="286"/>
      <c r="DB283" s="286"/>
      <c r="DC283" s="286"/>
      <c r="DD283" s="286"/>
      <c r="DE283" s="286"/>
      <c r="DF283" s="286"/>
      <c r="DG283" s="286"/>
      <c r="DH283" s="286"/>
      <c r="DI283" s="286"/>
      <c r="DJ283" s="286"/>
      <c r="DK283" s="286"/>
      <c r="DL283" s="286"/>
      <c r="DM283" s="286"/>
      <c r="DN283" s="286"/>
      <c r="DO283" s="286"/>
      <c r="DP283" s="286"/>
      <c r="DQ283" s="286"/>
      <c r="DR283" s="286"/>
      <c r="DS283" s="286"/>
      <c r="DT283" s="286"/>
      <c r="DU283" s="286"/>
      <c r="DV283" s="286"/>
      <c r="DW283" s="286"/>
      <c r="DX283" s="286"/>
      <c r="DY283" s="286"/>
      <c r="DZ283" s="790"/>
      <c r="EA283" s="278"/>
      <c r="EB283" s="286"/>
      <c r="EC283" s="286"/>
      <c r="ED283" s="286"/>
      <c r="EE283" s="286"/>
      <c r="EF283" s="286"/>
      <c r="EG283" s="286"/>
      <c r="EH283" s="286"/>
      <c r="EI283" s="286"/>
      <c r="EJ283" s="286"/>
      <c r="EK283" s="286"/>
      <c r="EL283" s="306">
        <v>2313</v>
      </c>
      <c r="EM283" s="306">
        <v>2313</v>
      </c>
      <c r="EN283" s="291">
        <v>231.3</v>
      </c>
      <c r="EO283" s="291">
        <v>0</v>
      </c>
      <c r="EP283" s="291">
        <v>31.69</v>
      </c>
      <c r="EQ283" s="291">
        <v>0</v>
      </c>
      <c r="ER283" s="291">
        <v>0</v>
      </c>
      <c r="ES283" s="286">
        <v>0</v>
      </c>
      <c r="ET283" s="289">
        <v>0</v>
      </c>
      <c r="EU283" s="286">
        <v>0</v>
      </c>
      <c r="EV283" s="286">
        <v>0</v>
      </c>
      <c r="EW283" s="286"/>
      <c r="EX283" s="286"/>
      <c r="EY283" s="286"/>
      <c r="EZ283" s="292">
        <v>115.71</v>
      </c>
      <c r="FA283" s="278">
        <v>0</v>
      </c>
      <c r="FB283" s="278">
        <v>0</v>
      </c>
      <c r="FC283" s="292">
        <v>925.2</v>
      </c>
      <c r="FD283" s="292"/>
      <c r="FE283" s="292"/>
      <c r="FF283" s="292"/>
      <c r="FG283" s="286">
        <v>0</v>
      </c>
      <c r="FH283" s="292">
        <v>0</v>
      </c>
      <c r="FI283" s="286"/>
      <c r="FJ283" s="286"/>
      <c r="FK283" s="276"/>
      <c r="FL283" s="276"/>
      <c r="FM283" s="286"/>
      <c r="FN283" s="286">
        <v>0</v>
      </c>
      <c r="FO283" s="286">
        <v>0</v>
      </c>
      <c r="FP283" s="286"/>
      <c r="FQ283" s="286">
        <v>1303.9000000000001</v>
      </c>
      <c r="FR283" s="791">
        <v>1009.1</v>
      </c>
      <c r="FT283" s="791"/>
      <c r="FU283" s="294">
        <v>1009.1</v>
      </c>
      <c r="FV283" s="367"/>
      <c r="FW283" s="367"/>
      <c r="FX283" s="847">
        <v>208.17</v>
      </c>
      <c r="FY283" s="830">
        <v>52.042499999999997</v>
      </c>
      <c r="GB283" s="2015">
        <f t="shared" si="21"/>
        <v>0</v>
      </c>
      <c r="GC283" s="2015">
        <v>2313</v>
      </c>
      <c r="GE283" s="2015">
        <f t="shared" si="22"/>
        <v>2313</v>
      </c>
    </row>
    <row r="284" spans="2:187">
      <c r="B284" s="787">
        <v>33</v>
      </c>
      <c r="C284" s="275" t="s">
        <v>607</v>
      </c>
      <c r="D284" s="309" t="s">
        <v>3</v>
      </c>
      <c r="E284" s="310" t="s">
        <v>154</v>
      </c>
      <c r="F284" s="275" t="s">
        <v>155</v>
      </c>
      <c r="G284" s="837">
        <v>35064</v>
      </c>
      <c r="H284" s="275" t="s">
        <v>469</v>
      </c>
      <c r="I284" s="275" t="s">
        <v>454</v>
      </c>
      <c r="J284" s="312" t="s">
        <v>455</v>
      </c>
      <c r="K284" s="313" t="s">
        <v>456</v>
      </c>
      <c r="L284" s="313">
        <v>100001</v>
      </c>
      <c r="M284" s="283" t="s">
        <v>470</v>
      </c>
      <c r="N284" s="299">
        <v>1</v>
      </c>
      <c r="O284" s="275" t="s">
        <v>471</v>
      </c>
      <c r="P284" s="275" t="s">
        <v>472</v>
      </c>
      <c r="Q284" s="300">
        <v>1</v>
      </c>
      <c r="R284" s="275" t="s">
        <v>473</v>
      </c>
      <c r="S284" s="301" t="s">
        <v>474</v>
      </c>
      <c r="T284" s="275" t="s">
        <v>461</v>
      </c>
      <c r="U284" s="275" t="s">
        <v>271</v>
      </c>
      <c r="V284" s="302" t="s">
        <v>553</v>
      </c>
      <c r="W284" s="302"/>
      <c r="X284" s="364" t="s">
        <v>25</v>
      </c>
      <c r="Y284" s="365" t="s">
        <v>616</v>
      </c>
      <c r="Z284" s="283" t="s">
        <v>155</v>
      </c>
      <c r="AA284" s="283"/>
      <c r="AB284" s="303">
        <v>44453</v>
      </c>
      <c r="AC284" s="304"/>
      <c r="AD284" s="305"/>
      <c r="AE284" s="274" t="s">
        <v>496</v>
      </c>
      <c r="AF284" s="275" t="s">
        <v>625</v>
      </c>
      <c r="AG284" s="276"/>
      <c r="AH284" s="277"/>
      <c r="AI284" s="277"/>
      <c r="AJ284" s="277"/>
      <c r="AK284" s="278"/>
      <c r="AL284" s="276"/>
      <c r="AM284" s="278"/>
      <c r="AN284" s="278"/>
      <c r="AO284" s="306" t="s">
        <v>466</v>
      </c>
      <c r="AP284" s="278" t="s">
        <v>594</v>
      </c>
      <c r="AQ284" s="307" t="s">
        <v>467</v>
      </c>
      <c r="AR284" s="308">
        <v>2500</v>
      </c>
      <c r="AS284" s="283">
        <v>30</v>
      </c>
      <c r="AT284" s="284"/>
      <c r="AU284" s="284">
        <v>0</v>
      </c>
      <c r="AV284" s="283"/>
      <c r="AW284" s="283"/>
      <c r="AX284" s="283"/>
      <c r="AY284" s="283"/>
      <c r="AZ284" s="283"/>
      <c r="BA284" s="285"/>
      <c r="BB284" s="284"/>
      <c r="BC284" s="284"/>
      <c r="BD284" s="284"/>
      <c r="BE284" s="284"/>
      <c r="BF284" s="285"/>
      <c r="BG284" s="284">
        <v>0</v>
      </c>
      <c r="BH284" s="284">
        <v>0</v>
      </c>
      <c r="BI284" s="276">
        <v>0</v>
      </c>
      <c r="BJ284" s="284"/>
      <c r="BK284" s="286">
        <v>0</v>
      </c>
      <c r="BL284" s="286">
        <v>0</v>
      </c>
      <c r="BM284" s="276">
        <v>0</v>
      </c>
      <c r="BN284" s="286"/>
      <c r="BO284" s="276">
        <v>0</v>
      </c>
      <c r="BP284" s="789">
        <v>240</v>
      </c>
      <c r="BQ284" s="286">
        <v>2500</v>
      </c>
      <c r="BR284" s="286">
        <v>0</v>
      </c>
      <c r="BS284" s="286">
        <v>0</v>
      </c>
      <c r="BT284" s="289">
        <v>0</v>
      </c>
      <c r="BU284" s="286">
        <v>0</v>
      </c>
      <c r="BV284" s="286">
        <v>0</v>
      </c>
      <c r="BW284" s="286">
        <v>0</v>
      </c>
      <c r="BX284" s="286"/>
      <c r="BY284" s="286">
        <v>0</v>
      </c>
      <c r="BZ284" s="286"/>
      <c r="CA284" s="286"/>
      <c r="CB284" s="286">
        <v>0</v>
      </c>
      <c r="CC284" s="286">
        <v>0</v>
      </c>
      <c r="CD284" s="286">
        <v>0</v>
      </c>
      <c r="CE284" s="286">
        <v>0</v>
      </c>
      <c r="CF284" s="286">
        <v>0</v>
      </c>
      <c r="CG284" s="286"/>
      <c r="CH284" s="286"/>
      <c r="CI284" s="286"/>
      <c r="CJ284" s="286"/>
      <c r="CK284" s="286"/>
      <c r="CL284" s="286"/>
      <c r="CM284" s="286"/>
      <c r="CN284" s="286"/>
      <c r="CO284" s="286">
        <v>0</v>
      </c>
      <c r="CP284" s="286"/>
      <c r="CQ284" s="286"/>
      <c r="CR284" s="286"/>
      <c r="CS284" s="286"/>
      <c r="CT284" s="286"/>
      <c r="CU284" s="286"/>
      <c r="CV284" s="286">
        <v>0</v>
      </c>
      <c r="CW284" s="286"/>
      <c r="CX284" s="286"/>
      <c r="CY284" s="286"/>
      <c r="CZ284" s="286"/>
      <c r="DA284" s="286"/>
      <c r="DB284" s="286"/>
      <c r="DC284" s="286"/>
      <c r="DD284" s="286"/>
      <c r="DE284" s="286"/>
      <c r="DF284" s="286"/>
      <c r="DG284" s="286"/>
      <c r="DH284" s="286"/>
      <c r="DI284" s="286"/>
      <c r="DJ284" s="286"/>
      <c r="DK284" s="286"/>
      <c r="DL284" s="286"/>
      <c r="DM284" s="286"/>
      <c r="DN284" s="286"/>
      <c r="DO284" s="286"/>
      <c r="DP284" s="286"/>
      <c r="DQ284" s="286"/>
      <c r="DR284" s="286"/>
      <c r="DS284" s="286"/>
      <c r="DT284" s="286"/>
      <c r="DU284" s="286"/>
      <c r="DV284" s="286"/>
      <c r="DW284" s="286"/>
      <c r="DX284" s="286"/>
      <c r="DY284" s="286"/>
      <c r="DZ284" s="790"/>
      <c r="EA284" s="278"/>
      <c r="EB284" s="286"/>
      <c r="EC284" s="286"/>
      <c r="ED284" s="286"/>
      <c r="EE284" s="286"/>
      <c r="EF284" s="286"/>
      <c r="EG284" s="286"/>
      <c r="EH284" s="286"/>
      <c r="EI284" s="286"/>
      <c r="EJ284" s="286"/>
      <c r="EK284" s="286"/>
      <c r="EL284" s="306">
        <v>2500</v>
      </c>
      <c r="EM284" s="306">
        <v>2500</v>
      </c>
      <c r="EN284" s="291">
        <v>250</v>
      </c>
      <c r="EO284" s="291">
        <v>0</v>
      </c>
      <c r="EP284" s="291">
        <v>34.25</v>
      </c>
      <c r="EQ284" s="291">
        <v>0</v>
      </c>
      <c r="ER284" s="291">
        <v>0</v>
      </c>
      <c r="ES284" s="286">
        <v>0</v>
      </c>
      <c r="ET284" s="289">
        <v>0</v>
      </c>
      <c r="EU284" s="286">
        <v>0</v>
      </c>
      <c r="EV284" s="286">
        <v>0</v>
      </c>
      <c r="EW284" s="286"/>
      <c r="EX284" s="286"/>
      <c r="EY284" s="286"/>
      <c r="EZ284" s="292">
        <v>0</v>
      </c>
      <c r="FA284" s="278">
        <v>32.36</v>
      </c>
      <c r="FB284" s="278">
        <v>0</v>
      </c>
      <c r="FC284" s="292">
        <v>1000</v>
      </c>
      <c r="FD284" s="292"/>
      <c r="FE284" s="292"/>
      <c r="FF284" s="292"/>
      <c r="FG284" s="286">
        <v>0</v>
      </c>
      <c r="FH284" s="292">
        <v>0</v>
      </c>
      <c r="FI284" s="286"/>
      <c r="FJ284" s="286"/>
      <c r="FK284" s="276"/>
      <c r="FL284" s="276"/>
      <c r="FM284" s="286"/>
      <c r="FN284" s="286">
        <v>0</v>
      </c>
      <c r="FO284" s="286">
        <v>0</v>
      </c>
      <c r="FP284" s="286"/>
      <c r="FQ284" s="286">
        <v>1316.61</v>
      </c>
      <c r="FR284" s="791">
        <v>1183.3900000000001</v>
      </c>
      <c r="FT284" s="791"/>
      <c r="FU284" s="294">
        <v>1183.3900000000001</v>
      </c>
      <c r="FV284" s="367"/>
      <c r="FW284" s="367"/>
      <c r="FX284" s="847">
        <v>225</v>
      </c>
      <c r="FY284" s="830">
        <v>56.25</v>
      </c>
      <c r="GB284" s="2015">
        <f t="shared" si="21"/>
        <v>0</v>
      </c>
      <c r="GC284" s="2015">
        <v>2500</v>
      </c>
      <c r="GE284" s="2015">
        <f t="shared" si="22"/>
        <v>2500</v>
      </c>
    </row>
    <row r="285" spans="2:187">
      <c r="B285" s="787">
        <v>34</v>
      </c>
      <c r="C285" s="275" t="s">
        <v>607</v>
      </c>
      <c r="D285" s="309" t="s">
        <v>3</v>
      </c>
      <c r="E285" s="310" t="s">
        <v>164</v>
      </c>
      <c r="F285" s="275" t="s">
        <v>165</v>
      </c>
      <c r="G285" s="837">
        <v>36099</v>
      </c>
      <c r="H285" s="275" t="s">
        <v>488</v>
      </c>
      <c r="I285" s="275" t="s">
        <v>454</v>
      </c>
      <c r="J285" s="312" t="s">
        <v>455</v>
      </c>
      <c r="K285" s="313" t="s">
        <v>456</v>
      </c>
      <c r="L285" s="313">
        <v>100002</v>
      </c>
      <c r="M285" s="283" t="s">
        <v>457</v>
      </c>
      <c r="N285" s="299">
        <v>0</v>
      </c>
      <c r="O285" s="275" t="s">
        <v>458</v>
      </c>
      <c r="P285" s="275" t="s">
        <v>459</v>
      </c>
      <c r="Q285" s="300">
        <v>0</v>
      </c>
      <c r="R285" s="275" t="s">
        <v>489</v>
      </c>
      <c r="S285" s="301" t="s">
        <v>488</v>
      </c>
      <c r="T285" s="275" t="s">
        <v>461</v>
      </c>
      <c r="U285" s="275" t="s">
        <v>276</v>
      </c>
      <c r="V285" s="302" t="s">
        <v>553</v>
      </c>
      <c r="W285" s="302"/>
      <c r="X285" s="269" t="s">
        <v>25</v>
      </c>
      <c r="Y285" s="270" t="s">
        <v>163</v>
      </c>
      <c r="Z285" s="283" t="s">
        <v>165</v>
      </c>
      <c r="AA285" s="283"/>
      <c r="AB285" s="303">
        <v>44483</v>
      </c>
      <c r="AC285" s="304"/>
      <c r="AD285" s="305"/>
      <c r="AE285" s="274" t="s">
        <v>496</v>
      </c>
      <c r="AF285" s="275" t="s">
        <v>559</v>
      </c>
      <c r="AG285" s="276"/>
      <c r="AH285" s="277"/>
      <c r="AI285" s="277"/>
      <c r="AJ285" s="277"/>
      <c r="AK285" s="278"/>
      <c r="AL285" s="276"/>
      <c r="AM285" s="278"/>
      <c r="AN285" s="278"/>
      <c r="AO285" s="306" t="s">
        <v>466</v>
      </c>
      <c r="AP285" s="278" t="s">
        <v>595</v>
      </c>
      <c r="AQ285" s="307" t="s">
        <v>467</v>
      </c>
      <c r="AR285" s="308">
        <v>2000</v>
      </c>
      <c r="AS285" s="283">
        <v>29</v>
      </c>
      <c r="AT285" s="284"/>
      <c r="AU285" s="284">
        <v>1</v>
      </c>
      <c r="AV285" s="283"/>
      <c r="AW285" s="283"/>
      <c r="AX285" s="283"/>
      <c r="AY285" s="283"/>
      <c r="AZ285" s="283"/>
      <c r="BA285" s="285"/>
      <c r="BB285" s="284"/>
      <c r="BC285" s="284"/>
      <c r="BD285" s="284"/>
      <c r="BE285" s="284"/>
      <c r="BF285" s="285"/>
      <c r="BG285" s="284">
        <v>0</v>
      </c>
      <c r="BH285" s="284">
        <v>0</v>
      </c>
      <c r="BI285" s="276">
        <v>0</v>
      </c>
      <c r="BJ285" s="284"/>
      <c r="BK285" s="286">
        <v>0</v>
      </c>
      <c r="BL285" s="286">
        <v>0</v>
      </c>
      <c r="BM285" s="276">
        <v>0</v>
      </c>
      <c r="BN285" s="286"/>
      <c r="BO285" s="276">
        <v>8.2333333333333343</v>
      </c>
      <c r="BP285" s="789">
        <v>232</v>
      </c>
      <c r="BQ285" s="286">
        <v>1933.3333333333335</v>
      </c>
      <c r="BR285" s="286">
        <v>0</v>
      </c>
      <c r="BS285" s="286">
        <v>0</v>
      </c>
      <c r="BT285" s="289">
        <v>68.56</v>
      </c>
      <c r="BU285" s="286">
        <v>0</v>
      </c>
      <c r="BV285" s="286">
        <v>0</v>
      </c>
      <c r="BW285" s="286">
        <v>0</v>
      </c>
      <c r="BX285" s="286"/>
      <c r="BY285" s="286">
        <v>0</v>
      </c>
      <c r="BZ285" s="286"/>
      <c r="CA285" s="286"/>
      <c r="CB285" s="286">
        <v>0</v>
      </c>
      <c r="CC285" s="286">
        <v>0</v>
      </c>
      <c r="CD285" s="286">
        <v>0</v>
      </c>
      <c r="CE285" s="286">
        <v>0</v>
      </c>
      <c r="CF285" s="286">
        <v>0</v>
      </c>
      <c r="CG285" s="286"/>
      <c r="CH285" s="286"/>
      <c r="CI285" s="286"/>
      <c r="CJ285" s="286"/>
      <c r="CK285" s="286"/>
      <c r="CL285" s="286"/>
      <c r="CM285" s="286"/>
      <c r="CN285" s="286"/>
      <c r="CO285" s="286">
        <v>0</v>
      </c>
      <c r="CP285" s="286"/>
      <c r="CQ285" s="286"/>
      <c r="CR285" s="286"/>
      <c r="CS285" s="286"/>
      <c r="CT285" s="286"/>
      <c r="CU285" s="286"/>
      <c r="CV285" s="286">
        <v>0</v>
      </c>
      <c r="CW285" s="286"/>
      <c r="CX285" s="286"/>
      <c r="CY285" s="286"/>
      <c r="CZ285" s="286"/>
      <c r="DA285" s="286"/>
      <c r="DB285" s="286"/>
      <c r="DC285" s="286"/>
      <c r="DD285" s="286"/>
      <c r="DE285" s="286"/>
      <c r="DF285" s="286"/>
      <c r="DG285" s="286"/>
      <c r="DH285" s="286"/>
      <c r="DI285" s="286"/>
      <c r="DJ285" s="286"/>
      <c r="DK285" s="286"/>
      <c r="DL285" s="286"/>
      <c r="DM285" s="286"/>
      <c r="DN285" s="286"/>
      <c r="DO285" s="286"/>
      <c r="DP285" s="286"/>
      <c r="DQ285" s="286"/>
      <c r="DR285" s="286"/>
      <c r="DS285" s="286"/>
      <c r="DT285" s="286"/>
      <c r="DU285" s="286"/>
      <c r="DV285" s="286"/>
      <c r="DW285" s="286"/>
      <c r="DX285" s="286"/>
      <c r="DY285" s="286"/>
      <c r="DZ285" s="790"/>
      <c r="EA285" s="278"/>
      <c r="EB285" s="286"/>
      <c r="EC285" s="286"/>
      <c r="ED285" s="286"/>
      <c r="EE285" s="286"/>
      <c r="EF285" s="286"/>
      <c r="EG285" s="286"/>
      <c r="EH285" s="286"/>
      <c r="EI285" s="286"/>
      <c r="EJ285" s="286"/>
      <c r="EK285" s="286"/>
      <c r="EL285" s="306">
        <v>1933.2833333333335</v>
      </c>
      <c r="EM285" s="306">
        <v>2001.8933333333334</v>
      </c>
      <c r="EN285" s="291">
        <v>193.33</v>
      </c>
      <c r="EO285" s="291">
        <v>0</v>
      </c>
      <c r="EP285" s="291">
        <v>26.49</v>
      </c>
      <c r="EQ285" s="291">
        <v>0</v>
      </c>
      <c r="ER285" s="291">
        <v>0</v>
      </c>
      <c r="ES285" s="286">
        <v>0</v>
      </c>
      <c r="ET285" s="289">
        <v>0</v>
      </c>
      <c r="EU285" s="286">
        <v>68.61</v>
      </c>
      <c r="EV285" s="286">
        <v>0</v>
      </c>
      <c r="EW285" s="286"/>
      <c r="EX285" s="286"/>
      <c r="EY285" s="286"/>
      <c r="EZ285" s="292">
        <v>62</v>
      </c>
      <c r="FA285" s="278">
        <v>10.87</v>
      </c>
      <c r="FB285" s="278">
        <v>0</v>
      </c>
      <c r="FC285" s="292">
        <v>800</v>
      </c>
      <c r="FD285" s="292"/>
      <c r="FE285" s="292"/>
      <c r="FF285" s="292"/>
      <c r="FG285" s="286">
        <v>0</v>
      </c>
      <c r="FH285" s="292">
        <v>0</v>
      </c>
      <c r="FI285" s="286"/>
      <c r="FJ285" s="286"/>
      <c r="FK285" s="276"/>
      <c r="FL285" s="276"/>
      <c r="FM285" s="286"/>
      <c r="FN285" s="286">
        <v>0</v>
      </c>
      <c r="FO285" s="286">
        <v>0</v>
      </c>
      <c r="FP285" s="286"/>
      <c r="FQ285" s="286">
        <v>1161.3</v>
      </c>
      <c r="FR285" s="791">
        <v>840.59</v>
      </c>
      <c r="FT285" s="791"/>
      <c r="FU285" s="294">
        <v>840.59</v>
      </c>
      <c r="FV285" s="367"/>
      <c r="FW285" s="367"/>
      <c r="FX285" s="847">
        <v>174</v>
      </c>
      <c r="FY285" s="830">
        <v>43.5</v>
      </c>
      <c r="GB285" s="2015">
        <f t="shared" si="21"/>
        <v>3.3333333335576754E-3</v>
      </c>
      <c r="GC285" s="2015">
        <v>1933.28</v>
      </c>
      <c r="GE285" s="2015">
        <f t="shared" si="22"/>
        <v>1933.28</v>
      </c>
    </row>
    <row r="286" spans="2:187">
      <c r="B286" s="787">
        <v>35</v>
      </c>
      <c r="C286" s="275" t="s">
        <v>607</v>
      </c>
      <c r="D286" s="309" t="s">
        <v>3</v>
      </c>
      <c r="E286" s="310" t="s">
        <v>143</v>
      </c>
      <c r="F286" s="275" t="s">
        <v>144</v>
      </c>
      <c r="G286" s="837">
        <v>34320</v>
      </c>
      <c r="H286" s="275" t="s">
        <v>469</v>
      </c>
      <c r="I286" s="275" t="s">
        <v>454</v>
      </c>
      <c r="J286" s="312" t="s">
        <v>455</v>
      </c>
      <c r="K286" s="313" t="s">
        <v>456</v>
      </c>
      <c r="L286" s="313">
        <v>100001</v>
      </c>
      <c r="M286" s="283" t="s">
        <v>470</v>
      </c>
      <c r="N286" s="299">
        <v>1</v>
      </c>
      <c r="O286" s="275" t="s">
        <v>471</v>
      </c>
      <c r="P286" s="275" t="s">
        <v>472</v>
      </c>
      <c r="Q286" s="300">
        <v>1</v>
      </c>
      <c r="R286" s="275" t="s">
        <v>473</v>
      </c>
      <c r="S286" s="301" t="s">
        <v>474</v>
      </c>
      <c r="T286" s="275" t="s">
        <v>461</v>
      </c>
      <c r="U286" s="275" t="s">
        <v>269</v>
      </c>
      <c r="V286" s="302" t="s">
        <v>553</v>
      </c>
      <c r="W286" s="302"/>
      <c r="X286" s="269" t="s">
        <v>25</v>
      </c>
      <c r="Y286" s="315" t="s">
        <v>147</v>
      </c>
      <c r="Z286" s="283" t="s">
        <v>144</v>
      </c>
      <c r="AA286" s="283"/>
      <c r="AB286" s="303">
        <v>44483</v>
      </c>
      <c r="AC286" s="304"/>
      <c r="AD286" s="305"/>
      <c r="AE286" s="274" t="s">
        <v>533</v>
      </c>
      <c r="AF286" s="275" t="s">
        <v>560</v>
      </c>
      <c r="AG286" s="276"/>
      <c r="AH286" s="277"/>
      <c r="AI286" s="277"/>
      <c r="AJ286" s="277"/>
      <c r="AK286" s="278"/>
      <c r="AL286" s="276"/>
      <c r="AM286" s="278"/>
      <c r="AN286" s="278"/>
      <c r="AO286" s="306" t="s">
        <v>466</v>
      </c>
      <c r="AP286" s="278" t="s">
        <v>594</v>
      </c>
      <c r="AQ286" s="307" t="s">
        <v>467</v>
      </c>
      <c r="AR286" s="308">
        <v>2500</v>
      </c>
      <c r="AS286" s="283">
        <v>30</v>
      </c>
      <c r="AT286" s="284"/>
      <c r="AU286" s="284">
        <v>0</v>
      </c>
      <c r="AV286" s="283"/>
      <c r="AW286" s="283"/>
      <c r="AX286" s="283"/>
      <c r="AY286" s="283"/>
      <c r="AZ286" s="283"/>
      <c r="BA286" s="285"/>
      <c r="BB286" s="284"/>
      <c r="BC286" s="284"/>
      <c r="BD286" s="284"/>
      <c r="BE286" s="284"/>
      <c r="BF286" s="285"/>
      <c r="BG286" s="284">
        <v>0</v>
      </c>
      <c r="BH286" s="284">
        <v>0</v>
      </c>
      <c r="BI286" s="276">
        <v>0</v>
      </c>
      <c r="BJ286" s="284"/>
      <c r="BK286" s="286">
        <v>0</v>
      </c>
      <c r="BL286" s="286">
        <v>0</v>
      </c>
      <c r="BM286" s="276">
        <v>0</v>
      </c>
      <c r="BN286" s="286"/>
      <c r="BO286" s="276">
        <v>0</v>
      </c>
      <c r="BP286" s="789">
        <v>240</v>
      </c>
      <c r="BQ286" s="286">
        <v>2500</v>
      </c>
      <c r="BR286" s="286">
        <v>0</v>
      </c>
      <c r="BS286" s="286">
        <v>0</v>
      </c>
      <c r="BT286" s="289">
        <v>0</v>
      </c>
      <c r="BU286" s="286">
        <v>0</v>
      </c>
      <c r="BV286" s="286">
        <v>0</v>
      </c>
      <c r="BW286" s="286">
        <v>0</v>
      </c>
      <c r="BX286" s="286"/>
      <c r="BY286" s="286">
        <v>0</v>
      </c>
      <c r="BZ286" s="286"/>
      <c r="CA286" s="286"/>
      <c r="CB286" s="286">
        <v>0</v>
      </c>
      <c r="CC286" s="286">
        <v>0</v>
      </c>
      <c r="CD286" s="286">
        <v>0</v>
      </c>
      <c r="CE286" s="286">
        <v>0</v>
      </c>
      <c r="CF286" s="286">
        <v>0</v>
      </c>
      <c r="CG286" s="286"/>
      <c r="CH286" s="286"/>
      <c r="CI286" s="286"/>
      <c r="CJ286" s="286"/>
      <c r="CK286" s="286"/>
      <c r="CL286" s="286"/>
      <c r="CM286" s="286"/>
      <c r="CN286" s="286"/>
      <c r="CO286" s="286">
        <v>0</v>
      </c>
      <c r="CP286" s="286"/>
      <c r="CQ286" s="286"/>
      <c r="CR286" s="286"/>
      <c r="CS286" s="286"/>
      <c r="CT286" s="286"/>
      <c r="CU286" s="286"/>
      <c r="CV286" s="286">
        <v>0</v>
      </c>
      <c r="CW286" s="286"/>
      <c r="CX286" s="286"/>
      <c r="CY286" s="286"/>
      <c r="CZ286" s="286"/>
      <c r="DA286" s="286"/>
      <c r="DB286" s="286"/>
      <c r="DC286" s="286"/>
      <c r="DD286" s="286"/>
      <c r="DE286" s="286"/>
      <c r="DF286" s="286"/>
      <c r="DG286" s="286"/>
      <c r="DH286" s="286"/>
      <c r="DI286" s="286"/>
      <c r="DJ286" s="286"/>
      <c r="DK286" s="286"/>
      <c r="DL286" s="286"/>
      <c r="DM286" s="286"/>
      <c r="DN286" s="286"/>
      <c r="DO286" s="286"/>
      <c r="DP286" s="286"/>
      <c r="DQ286" s="286"/>
      <c r="DR286" s="286"/>
      <c r="DS286" s="286"/>
      <c r="DT286" s="286"/>
      <c r="DU286" s="286"/>
      <c r="DV286" s="286"/>
      <c r="DW286" s="286"/>
      <c r="DX286" s="286"/>
      <c r="DY286" s="286"/>
      <c r="DZ286" s="790"/>
      <c r="EA286" s="278"/>
      <c r="EB286" s="286"/>
      <c r="EC286" s="286"/>
      <c r="ED286" s="286"/>
      <c r="EE286" s="286"/>
      <c r="EF286" s="286"/>
      <c r="EG286" s="286"/>
      <c r="EH286" s="286"/>
      <c r="EI286" s="286"/>
      <c r="EJ286" s="286"/>
      <c r="EK286" s="286"/>
      <c r="EL286" s="306">
        <v>2500</v>
      </c>
      <c r="EM286" s="306">
        <v>2500</v>
      </c>
      <c r="EN286" s="291">
        <v>250</v>
      </c>
      <c r="EO286" s="291">
        <v>0</v>
      </c>
      <c r="EP286" s="291">
        <v>34.25</v>
      </c>
      <c r="EQ286" s="291">
        <v>0</v>
      </c>
      <c r="ER286" s="291">
        <v>0</v>
      </c>
      <c r="ES286" s="286">
        <v>0</v>
      </c>
      <c r="ET286" s="289">
        <v>0</v>
      </c>
      <c r="EU286" s="286">
        <v>0</v>
      </c>
      <c r="EV286" s="286">
        <v>0</v>
      </c>
      <c r="EW286" s="286"/>
      <c r="EX286" s="286"/>
      <c r="EY286" s="286"/>
      <c r="EZ286" s="292">
        <v>0</v>
      </c>
      <c r="FA286" s="278">
        <v>32.36</v>
      </c>
      <c r="FB286" s="278">
        <v>0</v>
      </c>
      <c r="FC286" s="292">
        <v>1000</v>
      </c>
      <c r="FD286" s="292"/>
      <c r="FE286" s="292"/>
      <c r="FF286" s="292"/>
      <c r="FG286" s="286">
        <v>0</v>
      </c>
      <c r="FH286" s="292">
        <v>0</v>
      </c>
      <c r="FI286" s="286"/>
      <c r="FJ286" s="286"/>
      <c r="FK286" s="276"/>
      <c r="FL286" s="276"/>
      <c r="FM286" s="286"/>
      <c r="FN286" s="286">
        <v>0</v>
      </c>
      <c r="FO286" s="286">
        <v>0</v>
      </c>
      <c r="FP286" s="286"/>
      <c r="FQ286" s="286">
        <v>1316.61</v>
      </c>
      <c r="FR286" s="791">
        <v>1183.3900000000001</v>
      </c>
      <c r="FT286" s="791"/>
      <c r="FU286" s="294">
        <v>1183.3900000000001</v>
      </c>
      <c r="FV286" s="367"/>
      <c r="FW286" s="367"/>
      <c r="FX286" s="847">
        <v>225</v>
      </c>
      <c r="FY286" s="830">
        <v>56.25</v>
      </c>
      <c r="GB286" s="2015">
        <f t="shared" si="21"/>
        <v>0</v>
      </c>
      <c r="GC286" s="2015">
        <v>2500</v>
      </c>
      <c r="GE286" s="2015">
        <f t="shared" si="22"/>
        <v>2500</v>
      </c>
    </row>
    <row r="287" spans="2:187">
      <c r="B287" s="787">
        <v>36</v>
      </c>
      <c r="C287" s="275" t="s">
        <v>607</v>
      </c>
      <c r="D287" s="309" t="s">
        <v>3</v>
      </c>
      <c r="E287" s="310" t="s">
        <v>121</v>
      </c>
      <c r="F287" s="275" t="s">
        <v>122</v>
      </c>
      <c r="G287" s="837">
        <v>33835</v>
      </c>
      <c r="H287" s="275" t="s">
        <v>484</v>
      </c>
      <c r="I287" s="275" t="s">
        <v>454</v>
      </c>
      <c r="J287" s="312" t="s">
        <v>455</v>
      </c>
      <c r="K287" s="313" t="s">
        <v>456</v>
      </c>
      <c r="L287" s="313">
        <v>100002</v>
      </c>
      <c r="M287" s="283" t="s">
        <v>457</v>
      </c>
      <c r="N287" s="299">
        <v>1</v>
      </c>
      <c r="O287" s="275" t="s">
        <v>458</v>
      </c>
      <c r="P287" s="275" t="s">
        <v>459</v>
      </c>
      <c r="Q287" s="300">
        <v>0</v>
      </c>
      <c r="R287" s="275" t="s">
        <v>485</v>
      </c>
      <c r="S287" s="301" t="s">
        <v>486</v>
      </c>
      <c r="T287" s="275" t="s">
        <v>461</v>
      </c>
      <c r="U287" s="275" t="s">
        <v>263</v>
      </c>
      <c r="V287" s="302" t="s">
        <v>553</v>
      </c>
      <c r="W287" s="302"/>
      <c r="X287" s="269" t="s">
        <v>25</v>
      </c>
      <c r="Y287" s="270" t="s">
        <v>123</v>
      </c>
      <c r="Z287" s="283" t="s">
        <v>122</v>
      </c>
      <c r="AA287" s="283"/>
      <c r="AB287" s="303">
        <v>44539</v>
      </c>
      <c r="AC287" s="304"/>
      <c r="AD287" s="305"/>
      <c r="AE287" s="274" t="s">
        <v>481</v>
      </c>
      <c r="AF287" s="275" t="s">
        <v>561</v>
      </c>
      <c r="AG287" s="276"/>
      <c r="AH287" s="277"/>
      <c r="AI287" s="277"/>
      <c r="AJ287" s="277"/>
      <c r="AK287" s="278"/>
      <c r="AL287" s="276"/>
      <c r="AM287" s="278"/>
      <c r="AN287" s="278"/>
      <c r="AO287" s="306" t="s">
        <v>466</v>
      </c>
      <c r="AP287" s="278" t="s">
        <v>594</v>
      </c>
      <c r="AQ287" s="307" t="s">
        <v>466</v>
      </c>
      <c r="AR287" s="308">
        <v>2200</v>
      </c>
      <c r="AS287" s="283">
        <v>15</v>
      </c>
      <c r="AT287" s="284"/>
      <c r="AU287" s="284">
        <v>15</v>
      </c>
      <c r="AV287" s="283"/>
      <c r="AW287" s="283"/>
      <c r="AX287" s="283"/>
      <c r="AY287" s="283"/>
      <c r="AZ287" s="283"/>
      <c r="BA287" s="285"/>
      <c r="BB287" s="284"/>
      <c r="BC287" s="284"/>
      <c r="BD287" s="284"/>
      <c r="BE287" s="284"/>
      <c r="BF287" s="285"/>
      <c r="BG287" s="284">
        <v>0</v>
      </c>
      <c r="BH287" s="284">
        <v>0</v>
      </c>
      <c r="BI287" s="276">
        <v>0</v>
      </c>
      <c r="BJ287" s="284"/>
      <c r="BK287" s="286">
        <v>0</v>
      </c>
      <c r="BL287" s="286">
        <v>0</v>
      </c>
      <c r="BM287" s="276">
        <v>0</v>
      </c>
      <c r="BN287" s="286"/>
      <c r="BO287" s="276">
        <v>0</v>
      </c>
      <c r="BP287" s="789">
        <v>120</v>
      </c>
      <c r="BQ287" s="286">
        <v>1100</v>
      </c>
      <c r="BR287" s="286">
        <v>113</v>
      </c>
      <c r="BS287" s="286">
        <v>0</v>
      </c>
      <c r="BT287" s="289">
        <v>1156.5</v>
      </c>
      <c r="BU287" s="286">
        <v>0</v>
      </c>
      <c r="BV287" s="286">
        <v>0</v>
      </c>
      <c r="BW287" s="286">
        <v>0</v>
      </c>
      <c r="BX287" s="286"/>
      <c r="BY287" s="286">
        <v>0</v>
      </c>
      <c r="BZ287" s="286"/>
      <c r="CA287" s="286"/>
      <c r="CB287" s="286">
        <v>0</v>
      </c>
      <c r="CC287" s="286">
        <v>0</v>
      </c>
      <c r="CD287" s="286">
        <v>0</v>
      </c>
      <c r="CE287" s="286">
        <v>0</v>
      </c>
      <c r="CF287" s="286">
        <v>0</v>
      </c>
      <c r="CG287" s="286"/>
      <c r="CH287" s="286"/>
      <c r="CI287" s="286"/>
      <c r="CJ287" s="286"/>
      <c r="CK287" s="286"/>
      <c r="CL287" s="286"/>
      <c r="CM287" s="286"/>
      <c r="CN287" s="286"/>
      <c r="CO287" s="286">
        <v>0</v>
      </c>
      <c r="CP287" s="286"/>
      <c r="CQ287" s="286"/>
      <c r="CR287" s="286"/>
      <c r="CS287" s="286"/>
      <c r="CT287" s="286"/>
      <c r="CU287" s="286"/>
      <c r="CV287" s="286">
        <v>0</v>
      </c>
      <c r="CW287" s="286"/>
      <c r="CX287" s="286"/>
      <c r="CY287" s="286"/>
      <c r="CZ287" s="286"/>
      <c r="DA287" s="286"/>
      <c r="DB287" s="286"/>
      <c r="DC287" s="286"/>
      <c r="DD287" s="286"/>
      <c r="DE287" s="286"/>
      <c r="DF287" s="286"/>
      <c r="DG287" s="286"/>
      <c r="DH287" s="286"/>
      <c r="DI287" s="286"/>
      <c r="DJ287" s="286"/>
      <c r="DK287" s="286"/>
      <c r="DL287" s="286"/>
      <c r="DM287" s="286"/>
      <c r="DN287" s="286"/>
      <c r="DO287" s="286"/>
      <c r="DP287" s="286"/>
      <c r="DQ287" s="286"/>
      <c r="DR287" s="286"/>
      <c r="DS287" s="286"/>
      <c r="DT287" s="286"/>
      <c r="DU287" s="286"/>
      <c r="DV287" s="286"/>
      <c r="DW287" s="286"/>
      <c r="DX287" s="286"/>
      <c r="DY287" s="286"/>
      <c r="DZ287" s="790"/>
      <c r="EA287" s="278"/>
      <c r="EB287" s="286"/>
      <c r="EC287" s="286"/>
      <c r="ED287" s="286"/>
      <c r="EE287" s="286"/>
      <c r="EF287" s="286"/>
      <c r="EG287" s="286"/>
      <c r="EH287" s="286"/>
      <c r="EI287" s="286"/>
      <c r="EJ287" s="286"/>
      <c r="EK287" s="286"/>
      <c r="EL287" s="306">
        <v>2369.5</v>
      </c>
      <c r="EM287" s="306">
        <v>2369.5</v>
      </c>
      <c r="EN287" s="291">
        <v>236.95</v>
      </c>
      <c r="EO287" s="291">
        <v>0</v>
      </c>
      <c r="EP287" s="291">
        <v>32.46</v>
      </c>
      <c r="EQ287" s="291">
        <v>0</v>
      </c>
      <c r="ER287" s="291">
        <v>0</v>
      </c>
      <c r="ES287" s="286">
        <v>0</v>
      </c>
      <c r="ET287" s="289">
        <v>0</v>
      </c>
      <c r="EU287" s="286">
        <v>0</v>
      </c>
      <c r="EV287" s="286">
        <v>0</v>
      </c>
      <c r="EW287" s="286"/>
      <c r="EX287" s="286"/>
      <c r="EY287" s="286"/>
      <c r="EZ287" s="292">
        <v>115.71</v>
      </c>
      <c r="FA287" s="278">
        <v>0</v>
      </c>
      <c r="FB287" s="278">
        <v>0</v>
      </c>
      <c r="FC287" s="292">
        <v>925.2</v>
      </c>
      <c r="FD287" s="292"/>
      <c r="FE287" s="292"/>
      <c r="FF287" s="292"/>
      <c r="FG287" s="286">
        <v>125</v>
      </c>
      <c r="FH287" s="292">
        <v>0</v>
      </c>
      <c r="FI287" s="286"/>
      <c r="FJ287" s="286"/>
      <c r="FK287" s="276"/>
      <c r="FL287" s="276"/>
      <c r="FM287" s="286"/>
      <c r="FN287" s="286">
        <v>0</v>
      </c>
      <c r="FO287" s="286">
        <v>0</v>
      </c>
      <c r="FP287" s="286"/>
      <c r="FQ287" s="286">
        <v>1435.32</v>
      </c>
      <c r="FR287" s="791">
        <v>934.18</v>
      </c>
      <c r="FT287" s="791"/>
      <c r="FU287" s="294">
        <v>934.18</v>
      </c>
      <c r="FV287" s="367"/>
      <c r="FW287" s="367"/>
      <c r="FX287" s="847">
        <v>213.26</v>
      </c>
      <c r="FY287" s="830">
        <v>53.314999999999998</v>
      </c>
      <c r="GB287" s="2015">
        <f t="shared" si="21"/>
        <v>0</v>
      </c>
      <c r="GC287" s="2015">
        <v>2369.5</v>
      </c>
      <c r="GE287" s="2015">
        <f t="shared" si="22"/>
        <v>2369.5</v>
      </c>
    </row>
    <row r="288" spans="2:187">
      <c r="B288" s="787">
        <v>37</v>
      </c>
      <c r="C288" s="275" t="s">
        <v>607</v>
      </c>
      <c r="D288" s="309" t="s">
        <v>3</v>
      </c>
      <c r="E288" s="310" t="s">
        <v>104</v>
      </c>
      <c r="F288" s="275" t="s">
        <v>105</v>
      </c>
      <c r="G288" s="837">
        <v>32719</v>
      </c>
      <c r="H288" s="275" t="s">
        <v>453</v>
      </c>
      <c r="I288" s="275" t="s">
        <v>454</v>
      </c>
      <c r="J288" s="312" t="s">
        <v>455</v>
      </c>
      <c r="K288" s="313" t="s">
        <v>456</v>
      </c>
      <c r="L288" s="313">
        <v>100002</v>
      </c>
      <c r="M288" s="283" t="s">
        <v>457</v>
      </c>
      <c r="N288" s="299">
        <v>1</v>
      </c>
      <c r="O288" s="275" t="s">
        <v>458</v>
      </c>
      <c r="P288" s="275" t="s">
        <v>459</v>
      </c>
      <c r="Q288" s="300">
        <v>1</v>
      </c>
      <c r="R288" s="275" t="s">
        <v>460</v>
      </c>
      <c r="S288" s="301" t="s">
        <v>453</v>
      </c>
      <c r="T288" s="275" t="s">
        <v>461</v>
      </c>
      <c r="U288" s="275" t="s">
        <v>257</v>
      </c>
      <c r="V288" s="302" t="s">
        <v>553</v>
      </c>
      <c r="W288" s="302"/>
      <c r="X288" s="269" t="s">
        <v>25</v>
      </c>
      <c r="Y288" s="270" t="s">
        <v>106</v>
      </c>
      <c r="Z288" s="283" t="s">
        <v>105</v>
      </c>
      <c r="AA288" s="283"/>
      <c r="AB288" s="303">
        <v>44600</v>
      </c>
      <c r="AC288" s="304"/>
      <c r="AD288" s="305"/>
      <c r="AE288" s="274" t="s">
        <v>533</v>
      </c>
      <c r="AF288" s="275" t="s">
        <v>562</v>
      </c>
      <c r="AG288" s="276"/>
      <c r="AH288" s="277"/>
      <c r="AI288" s="277"/>
      <c r="AJ288" s="277"/>
      <c r="AK288" s="278"/>
      <c r="AL288" s="276"/>
      <c r="AM288" s="278"/>
      <c r="AN288" s="278"/>
      <c r="AO288" s="306"/>
      <c r="AP288" s="278" t="s">
        <v>595</v>
      </c>
      <c r="AQ288" s="307" t="s">
        <v>466</v>
      </c>
      <c r="AR288" s="308">
        <v>2500</v>
      </c>
      <c r="AS288" s="283">
        <v>30</v>
      </c>
      <c r="AT288" s="284"/>
      <c r="AU288" s="284">
        <v>0</v>
      </c>
      <c r="AV288" s="283"/>
      <c r="AW288" s="283"/>
      <c r="AX288" s="283"/>
      <c r="AY288" s="283"/>
      <c r="AZ288" s="283"/>
      <c r="BA288" s="285"/>
      <c r="BB288" s="284"/>
      <c r="BC288" s="284"/>
      <c r="BD288" s="284"/>
      <c r="BE288" s="284"/>
      <c r="BF288" s="285"/>
      <c r="BG288" s="284">
        <v>0</v>
      </c>
      <c r="BH288" s="284">
        <v>0</v>
      </c>
      <c r="BI288" s="276">
        <v>0</v>
      </c>
      <c r="BJ288" s="284"/>
      <c r="BK288" s="286">
        <v>0</v>
      </c>
      <c r="BL288" s="286">
        <v>0</v>
      </c>
      <c r="BM288" s="276">
        <v>0</v>
      </c>
      <c r="BN288" s="286"/>
      <c r="BO288" s="276">
        <v>0</v>
      </c>
      <c r="BP288" s="789">
        <v>240</v>
      </c>
      <c r="BQ288" s="286">
        <v>2500</v>
      </c>
      <c r="BR288" s="286">
        <v>113</v>
      </c>
      <c r="BS288" s="286">
        <v>0</v>
      </c>
      <c r="BT288" s="289">
        <v>0</v>
      </c>
      <c r="BU288" s="286">
        <v>0</v>
      </c>
      <c r="BV288" s="286">
        <v>0</v>
      </c>
      <c r="BW288" s="286">
        <v>0</v>
      </c>
      <c r="BX288" s="286"/>
      <c r="BY288" s="286">
        <v>0</v>
      </c>
      <c r="BZ288" s="286"/>
      <c r="CA288" s="286"/>
      <c r="CB288" s="286">
        <v>0</v>
      </c>
      <c r="CC288" s="286">
        <v>0</v>
      </c>
      <c r="CD288" s="286">
        <v>0</v>
      </c>
      <c r="CE288" s="286">
        <v>0</v>
      </c>
      <c r="CF288" s="286">
        <v>0</v>
      </c>
      <c r="CG288" s="286"/>
      <c r="CH288" s="286"/>
      <c r="CI288" s="286"/>
      <c r="CJ288" s="286"/>
      <c r="CK288" s="286"/>
      <c r="CL288" s="286"/>
      <c r="CM288" s="286"/>
      <c r="CN288" s="286"/>
      <c r="CO288" s="286">
        <v>0</v>
      </c>
      <c r="CP288" s="286"/>
      <c r="CQ288" s="286"/>
      <c r="CR288" s="286"/>
      <c r="CS288" s="286"/>
      <c r="CT288" s="286"/>
      <c r="CU288" s="286"/>
      <c r="CV288" s="286">
        <v>0</v>
      </c>
      <c r="CW288" s="286"/>
      <c r="CX288" s="286"/>
      <c r="CY288" s="286"/>
      <c r="CZ288" s="286"/>
      <c r="DA288" s="286"/>
      <c r="DB288" s="286"/>
      <c r="DC288" s="286"/>
      <c r="DD288" s="286"/>
      <c r="DE288" s="286"/>
      <c r="DF288" s="286"/>
      <c r="DG288" s="286"/>
      <c r="DH288" s="286"/>
      <c r="DI288" s="286"/>
      <c r="DJ288" s="286"/>
      <c r="DK288" s="286"/>
      <c r="DL288" s="286"/>
      <c r="DM288" s="286"/>
      <c r="DN288" s="286"/>
      <c r="DO288" s="286"/>
      <c r="DP288" s="286"/>
      <c r="DQ288" s="286"/>
      <c r="DR288" s="286"/>
      <c r="DS288" s="286"/>
      <c r="DT288" s="286"/>
      <c r="DU288" s="286"/>
      <c r="DV288" s="286"/>
      <c r="DW288" s="286"/>
      <c r="DX288" s="286"/>
      <c r="DY288" s="286"/>
      <c r="DZ288" s="790"/>
      <c r="EA288" s="278"/>
      <c r="EB288" s="286"/>
      <c r="EC288" s="286"/>
      <c r="ED288" s="286"/>
      <c r="EE288" s="286"/>
      <c r="EF288" s="286"/>
      <c r="EG288" s="286"/>
      <c r="EH288" s="286"/>
      <c r="EI288" s="286"/>
      <c r="EJ288" s="286"/>
      <c r="EK288" s="286"/>
      <c r="EL288" s="306">
        <v>2613</v>
      </c>
      <c r="EM288" s="306">
        <v>2613</v>
      </c>
      <c r="EN288" s="291">
        <v>261.3</v>
      </c>
      <c r="EO288" s="291">
        <v>0</v>
      </c>
      <c r="EP288" s="291">
        <v>35.799999999999997</v>
      </c>
      <c r="EQ288" s="291">
        <v>0</v>
      </c>
      <c r="ER288" s="291">
        <v>0</v>
      </c>
      <c r="ES288" s="286">
        <v>0</v>
      </c>
      <c r="ET288" s="289">
        <v>0.49</v>
      </c>
      <c r="EU288" s="286">
        <v>0</v>
      </c>
      <c r="EV288" s="286">
        <v>0</v>
      </c>
      <c r="EW288" s="286"/>
      <c r="EX288" s="286"/>
      <c r="EY288" s="286"/>
      <c r="EZ288" s="292">
        <v>0</v>
      </c>
      <c r="FA288" s="278">
        <v>56.54</v>
      </c>
      <c r="FB288" s="278">
        <v>0</v>
      </c>
      <c r="FC288" s="292">
        <v>1045.2</v>
      </c>
      <c r="FD288" s="292"/>
      <c r="FE288" s="292"/>
      <c r="FF288" s="292"/>
      <c r="FG288" s="286">
        <v>125</v>
      </c>
      <c r="FH288" s="292">
        <v>0</v>
      </c>
      <c r="FI288" s="286"/>
      <c r="FJ288" s="286"/>
      <c r="FK288" s="276"/>
      <c r="FL288" s="276"/>
      <c r="FM288" s="286"/>
      <c r="FN288" s="286">
        <v>0</v>
      </c>
      <c r="FO288" s="286">
        <v>0</v>
      </c>
      <c r="FP288" s="286"/>
      <c r="FQ288" s="286">
        <v>1524.33</v>
      </c>
      <c r="FR288" s="791">
        <v>1088.67</v>
      </c>
      <c r="FT288" s="791"/>
      <c r="FU288" s="294">
        <v>1088.67</v>
      </c>
      <c r="FV288" s="367"/>
      <c r="FW288" s="367"/>
      <c r="FX288" s="847">
        <v>235.17</v>
      </c>
      <c r="FY288" s="830">
        <v>0</v>
      </c>
      <c r="GB288" s="2015">
        <f t="shared" si="21"/>
        <v>0</v>
      </c>
      <c r="GC288" s="2015">
        <v>2613</v>
      </c>
      <c r="GE288" s="2015">
        <f t="shared" si="22"/>
        <v>2613</v>
      </c>
    </row>
    <row r="289" spans="2:187">
      <c r="B289" s="787">
        <v>38</v>
      </c>
      <c r="C289" s="275" t="s">
        <v>607</v>
      </c>
      <c r="D289" s="309" t="s">
        <v>3</v>
      </c>
      <c r="E289" s="310" t="s">
        <v>179</v>
      </c>
      <c r="F289" s="275" t="s">
        <v>180</v>
      </c>
      <c r="G289" s="837">
        <v>34742</v>
      </c>
      <c r="H289" s="275" t="s">
        <v>469</v>
      </c>
      <c r="I289" s="275" t="s">
        <v>454</v>
      </c>
      <c r="J289" s="312" t="s">
        <v>455</v>
      </c>
      <c r="K289" s="313" t="s">
        <v>456</v>
      </c>
      <c r="L289" s="313">
        <v>100001</v>
      </c>
      <c r="M289" s="283" t="s">
        <v>470</v>
      </c>
      <c r="N289" s="299">
        <v>1</v>
      </c>
      <c r="O289" s="275" t="s">
        <v>471</v>
      </c>
      <c r="P289" s="275" t="s">
        <v>472</v>
      </c>
      <c r="Q289" s="300">
        <v>1</v>
      </c>
      <c r="R289" s="275" t="s">
        <v>473</v>
      </c>
      <c r="S289" s="301" t="s">
        <v>474</v>
      </c>
      <c r="T289" s="275" t="s">
        <v>461</v>
      </c>
      <c r="U289" s="275" t="s">
        <v>280</v>
      </c>
      <c r="V289" s="302" t="s">
        <v>553</v>
      </c>
      <c r="W289" s="302"/>
      <c r="X289" s="269" t="s">
        <v>25</v>
      </c>
      <c r="Y289" s="270" t="s">
        <v>171</v>
      </c>
      <c r="Z289" s="283" t="s">
        <v>180</v>
      </c>
      <c r="AA289" s="283"/>
      <c r="AB289" s="303">
        <v>44636</v>
      </c>
      <c r="AC289" s="304"/>
      <c r="AD289" s="305"/>
      <c r="AE289" s="274" t="s">
        <v>533</v>
      </c>
      <c r="AF289" s="275" t="s">
        <v>565</v>
      </c>
      <c r="AG289" s="276"/>
      <c r="AH289" s="277"/>
      <c r="AI289" s="277"/>
      <c r="AJ289" s="277"/>
      <c r="AK289" s="278"/>
      <c r="AL289" s="276"/>
      <c r="AM289" s="278"/>
      <c r="AN289" s="278"/>
      <c r="AO289" s="306" t="s">
        <v>466</v>
      </c>
      <c r="AP289" s="278" t="s">
        <v>594</v>
      </c>
      <c r="AQ289" s="307" t="s">
        <v>467</v>
      </c>
      <c r="AR289" s="308">
        <v>2600</v>
      </c>
      <c r="AS289" s="283">
        <v>24</v>
      </c>
      <c r="AT289" s="284"/>
      <c r="AU289" s="284">
        <v>6</v>
      </c>
      <c r="AV289" s="283"/>
      <c r="AW289" s="283"/>
      <c r="AX289" s="283"/>
      <c r="AY289" s="283"/>
      <c r="AZ289" s="283"/>
      <c r="BA289" s="285"/>
      <c r="BB289" s="284"/>
      <c r="BC289" s="284"/>
      <c r="BD289" s="284"/>
      <c r="BE289" s="284"/>
      <c r="BF289" s="285"/>
      <c r="BG289" s="284">
        <v>0</v>
      </c>
      <c r="BH289" s="284">
        <v>0</v>
      </c>
      <c r="BI289" s="276">
        <v>0</v>
      </c>
      <c r="BJ289" s="284"/>
      <c r="BK289" s="286">
        <v>0</v>
      </c>
      <c r="BL289" s="286">
        <v>0</v>
      </c>
      <c r="BM289" s="276">
        <v>0</v>
      </c>
      <c r="BN289" s="286"/>
      <c r="BO289" s="276">
        <v>6.4833333333333325</v>
      </c>
      <c r="BP289" s="789">
        <v>192</v>
      </c>
      <c r="BQ289" s="286">
        <v>2080</v>
      </c>
      <c r="BR289" s="286">
        <v>0</v>
      </c>
      <c r="BS289" s="286">
        <v>0</v>
      </c>
      <c r="BT289" s="289">
        <v>520</v>
      </c>
      <c r="BU289" s="286">
        <v>0</v>
      </c>
      <c r="BV289" s="286">
        <v>0</v>
      </c>
      <c r="BW289" s="286">
        <v>0</v>
      </c>
      <c r="BX289" s="286"/>
      <c r="BY289" s="286">
        <v>0</v>
      </c>
      <c r="BZ289" s="286"/>
      <c r="CA289" s="286"/>
      <c r="CB289" s="286">
        <v>0</v>
      </c>
      <c r="CC289" s="286">
        <v>0</v>
      </c>
      <c r="CD289" s="286">
        <v>0</v>
      </c>
      <c r="CE289" s="286">
        <v>0</v>
      </c>
      <c r="CF289" s="286">
        <v>0</v>
      </c>
      <c r="CG289" s="286"/>
      <c r="CH289" s="286"/>
      <c r="CI289" s="286"/>
      <c r="CJ289" s="286"/>
      <c r="CK289" s="286"/>
      <c r="CL289" s="286"/>
      <c r="CM289" s="286"/>
      <c r="CN289" s="286"/>
      <c r="CO289" s="286">
        <v>0</v>
      </c>
      <c r="CP289" s="286"/>
      <c r="CQ289" s="286"/>
      <c r="CR289" s="286"/>
      <c r="CS289" s="286"/>
      <c r="CT289" s="286"/>
      <c r="CU289" s="286"/>
      <c r="CV289" s="286">
        <v>0</v>
      </c>
      <c r="CW289" s="286"/>
      <c r="CX289" s="286"/>
      <c r="CY289" s="286"/>
      <c r="CZ289" s="286"/>
      <c r="DA289" s="286"/>
      <c r="DB289" s="286"/>
      <c r="DC289" s="286"/>
      <c r="DD289" s="286"/>
      <c r="DE289" s="286"/>
      <c r="DF289" s="286"/>
      <c r="DG289" s="286"/>
      <c r="DH289" s="286"/>
      <c r="DI289" s="286"/>
      <c r="DJ289" s="286"/>
      <c r="DK289" s="286"/>
      <c r="DL289" s="286"/>
      <c r="DM289" s="286"/>
      <c r="DN289" s="286"/>
      <c r="DO289" s="286"/>
      <c r="DP289" s="286"/>
      <c r="DQ289" s="286"/>
      <c r="DR289" s="286"/>
      <c r="DS289" s="286"/>
      <c r="DT289" s="286"/>
      <c r="DU289" s="286"/>
      <c r="DV289" s="286"/>
      <c r="DW289" s="286"/>
      <c r="DX289" s="286"/>
      <c r="DY289" s="286"/>
      <c r="DZ289" s="790"/>
      <c r="EA289" s="278"/>
      <c r="EB289" s="286"/>
      <c r="EC289" s="286"/>
      <c r="ED289" s="286"/>
      <c r="EE289" s="286"/>
      <c r="EF289" s="286"/>
      <c r="EG289" s="286"/>
      <c r="EH289" s="286"/>
      <c r="EI289" s="286"/>
      <c r="EJ289" s="286"/>
      <c r="EK289" s="286"/>
      <c r="EL289" s="306">
        <v>2529.7600000000002</v>
      </c>
      <c r="EM289" s="306">
        <v>2600</v>
      </c>
      <c r="EN289" s="291">
        <v>252.98</v>
      </c>
      <c r="EO289" s="291">
        <v>0</v>
      </c>
      <c r="EP289" s="291">
        <v>34.659999999999997</v>
      </c>
      <c r="EQ289" s="291">
        <v>0</v>
      </c>
      <c r="ER289" s="291">
        <v>0</v>
      </c>
      <c r="ES289" s="286">
        <v>0</v>
      </c>
      <c r="ET289" s="289">
        <v>0</v>
      </c>
      <c r="EU289" s="286">
        <v>70.239999999999995</v>
      </c>
      <c r="EV289" s="286">
        <v>0</v>
      </c>
      <c r="EW289" s="286"/>
      <c r="EX289" s="286"/>
      <c r="EY289" s="286"/>
      <c r="EZ289" s="292">
        <v>0</v>
      </c>
      <c r="FA289" s="278">
        <v>0</v>
      </c>
      <c r="FB289" s="278">
        <v>0</v>
      </c>
      <c r="FC289" s="292">
        <v>1040</v>
      </c>
      <c r="FD289" s="292"/>
      <c r="FE289" s="292"/>
      <c r="FF289" s="292"/>
      <c r="FG289" s="286">
        <v>0</v>
      </c>
      <c r="FH289" s="292">
        <v>0</v>
      </c>
      <c r="FI289" s="286"/>
      <c r="FJ289" s="286"/>
      <c r="FK289" s="276"/>
      <c r="FL289" s="276"/>
      <c r="FM289" s="286"/>
      <c r="FN289" s="286">
        <v>0</v>
      </c>
      <c r="FO289" s="286">
        <v>0</v>
      </c>
      <c r="FP289" s="286"/>
      <c r="FQ289" s="286">
        <v>1397.88</v>
      </c>
      <c r="FR289" s="791">
        <v>1202.1199999999999</v>
      </c>
      <c r="FT289" s="791"/>
      <c r="FU289" s="294">
        <v>1202.1199999999999</v>
      </c>
      <c r="FV289" s="367"/>
      <c r="FW289" s="367"/>
      <c r="FX289" s="847">
        <v>227.68</v>
      </c>
      <c r="FY289" s="830">
        <v>56.92</v>
      </c>
      <c r="GB289" s="2015">
        <f t="shared" si="21"/>
        <v>0</v>
      </c>
      <c r="GC289" s="2015">
        <v>2529.7600000000002</v>
      </c>
      <c r="GE289" s="2015">
        <f t="shared" si="22"/>
        <v>2529.7600000000002</v>
      </c>
    </row>
    <row r="290" spans="2:187">
      <c r="B290" s="787">
        <v>39</v>
      </c>
      <c r="C290" s="275" t="s">
        <v>607</v>
      </c>
      <c r="D290" s="309" t="s">
        <v>3</v>
      </c>
      <c r="E290" s="310" t="s">
        <v>61</v>
      </c>
      <c r="F290" s="275" t="s">
        <v>62</v>
      </c>
      <c r="G290" s="837">
        <v>27048</v>
      </c>
      <c r="H290" s="275" t="s">
        <v>494</v>
      </c>
      <c r="I290" s="275" t="s">
        <v>454</v>
      </c>
      <c r="J290" s="312" t="s">
        <v>455</v>
      </c>
      <c r="K290" s="313" t="s">
        <v>456</v>
      </c>
      <c r="L290" s="313">
        <v>100001</v>
      </c>
      <c r="M290" s="283" t="s">
        <v>470</v>
      </c>
      <c r="N290" s="299">
        <v>1</v>
      </c>
      <c r="O290" s="275" t="s">
        <v>477</v>
      </c>
      <c r="P290" s="275" t="s">
        <v>478</v>
      </c>
      <c r="Q290" s="300">
        <v>1</v>
      </c>
      <c r="R290" s="275" t="s">
        <v>495</v>
      </c>
      <c r="S290" s="301" t="s">
        <v>478</v>
      </c>
      <c r="T290" s="275" t="s">
        <v>461</v>
      </c>
      <c r="U290" s="275" t="s">
        <v>241</v>
      </c>
      <c r="V290" s="302" t="s">
        <v>553</v>
      </c>
      <c r="W290" s="302"/>
      <c r="X290" s="269" t="s">
        <v>25</v>
      </c>
      <c r="Y290" s="366" t="s">
        <v>63</v>
      </c>
      <c r="Z290" s="283" t="s">
        <v>62</v>
      </c>
      <c r="AB290" s="303">
        <v>44677</v>
      </c>
      <c r="AC290" s="367"/>
      <c r="AD290" s="305"/>
      <c r="AE290" s="274" t="s">
        <v>511</v>
      </c>
      <c r="AF290" s="275" t="s">
        <v>566</v>
      </c>
      <c r="AG290" s="276"/>
      <c r="AH290" s="277"/>
      <c r="AI290" s="367"/>
      <c r="AJ290" s="367"/>
      <c r="AK290" s="367"/>
      <c r="AL290" s="367"/>
      <c r="AM290" s="367"/>
      <c r="AN290" s="367"/>
      <c r="AO290" s="368"/>
      <c r="AP290" s="278" t="s">
        <v>594</v>
      </c>
      <c r="AQ290" s="307" t="s">
        <v>466</v>
      </c>
      <c r="AR290" s="308">
        <v>1800</v>
      </c>
      <c r="AS290" s="283">
        <v>17</v>
      </c>
      <c r="AT290" s="284"/>
      <c r="AU290" s="284">
        <v>13</v>
      </c>
      <c r="AV290" s="283"/>
      <c r="AW290" s="283"/>
      <c r="AX290" s="283"/>
      <c r="AY290" s="283"/>
      <c r="AZ290" s="283"/>
      <c r="BA290" s="285"/>
      <c r="BB290" s="284"/>
      <c r="BC290" s="284"/>
      <c r="BD290" s="284"/>
      <c r="BE290" s="284"/>
      <c r="BF290" s="285"/>
      <c r="BG290" s="284">
        <v>2</v>
      </c>
      <c r="BH290" s="838">
        <v>3.5</v>
      </c>
      <c r="BI290" s="276">
        <v>0</v>
      </c>
      <c r="BJ290" s="284"/>
      <c r="BK290" s="286"/>
      <c r="BL290" s="286"/>
      <c r="BM290" s="276">
        <v>4</v>
      </c>
      <c r="BN290" s="286"/>
      <c r="BO290" s="276">
        <v>0</v>
      </c>
      <c r="BP290" s="789">
        <v>136</v>
      </c>
      <c r="BQ290" s="286">
        <v>1020</v>
      </c>
      <c r="BR290" s="286">
        <v>113</v>
      </c>
      <c r="BS290" s="286">
        <v>0</v>
      </c>
      <c r="BT290" s="289">
        <v>828.97</v>
      </c>
      <c r="BU290" s="286">
        <v>0</v>
      </c>
      <c r="BV290" s="286">
        <v>0</v>
      </c>
      <c r="BW290" s="286">
        <v>0</v>
      </c>
      <c r="BX290" s="286"/>
      <c r="BY290" s="286">
        <v>0</v>
      </c>
      <c r="BZ290" s="286"/>
      <c r="CA290" s="286"/>
      <c r="CB290" s="286">
        <v>19.927083333333332</v>
      </c>
      <c r="CC290" s="286">
        <v>37.662187500000002</v>
      </c>
      <c r="CD290" s="286">
        <v>0</v>
      </c>
      <c r="CE290" s="286"/>
      <c r="CF290" s="286">
        <v>0</v>
      </c>
      <c r="CG290" s="286"/>
      <c r="CH290" s="286"/>
      <c r="CI290" s="286"/>
      <c r="CJ290" s="286"/>
      <c r="CK290" s="286"/>
      <c r="CL290" s="286"/>
      <c r="CM290" s="286"/>
      <c r="CN290" s="286"/>
      <c r="CO290" s="286">
        <v>63.766666666666666</v>
      </c>
      <c r="CP290" s="286"/>
      <c r="CQ290" s="286"/>
      <c r="CR290" s="286"/>
      <c r="CS290" s="286"/>
      <c r="CT290" s="286"/>
      <c r="CU290" s="286"/>
      <c r="CV290" s="286">
        <v>0</v>
      </c>
      <c r="CW290" s="286"/>
      <c r="CX290" s="286"/>
      <c r="CY290" s="286"/>
      <c r="CZ290" s="286"/>
      <c r="DA290" s="286"/>
      <c r="DB290" s="286"/>
      <c r="DC290" s="286"/>
      <c r="DD290" s="286"/>
      <c r="DE290" s="286"/>
      <c r="DF290" s="286"/>
      <c r="DG290" s="286"/>
      <c r="DH290" s="286"/>
      <c r="DI290" s="286"/>
      <c r="DJ290" s="286"/>
      <c r="DK290" s="286"/>
      <c r="DL290" s="286"/>
      <c r="DM290" s="286"/>
      <c r="DN290" s="286"/>
      <c r="DO290" s="286"/>
      <c r="DP290" s="286"/>
      <c r="DQ290" s="286"/>
      <c r="DR290" s="286"/>
      <c r="DS290" s="286"/>
      <c r="DT290" s="286"/>
      <c r="DU290" s="286"/>
      <c r="DV290" s="286"/>
      <c r="DW290" s="286"/>
      <c r="DX290" s="286"/>
      <c r="DY290" s="286"/>
      <c r="DZ290" s="790"/>
      <c r="EA290" s="278"/>
      <c r="EB290" s="286"/>
      <c r="EC290" s="286"/>
      <c r="ED290" s="286"/>
      <c r="EE290" s="286"/>
      <c r="EF290" s="286"/>
      <c r="EG290" s="286"/>
      <c r="EH290" s="286"/>
      <c r="EI290" s="286"/>
      <c r="EJ290" s="286"/>
      <c r="EK290" s="286"/>
      <c r="EL290" s="306">
        <v>2083.3259375000002</v>
      </c>
      <c r="EM290" s="306">
        <v>2083.3259375000002</v>
      </c>
      <c r="EN290" s="291">
        <v>208.33</v>
      </c>
      <c r="EO290" s="291">
        <v>0</v>
      </c>
      <c r="EP290" s="291">
        <v>28.54</v>
      </c>
      <c r="EQ290" s="291">
        <v>0</v>
      </c>
      <c r="ER290" s="291">
        <v>0</v>
      </c>
      <c r="ES290" s="286">
        <v>0</v>
      </c>
      <c r="ET290" s="289">
        <v>9.708475</v>
      </c>
      <c r="EU290" s="286">
        <v>0</v>
      </c>
      <c r="EV290" s="286">
        <v>0</v>
      </c>
      <c r="EW290" s="286"/>
      <c r="EX290" s="286"/>
      <c r="EY290" s="286"/>
      <c r="EZ290" s="292">
        <v>0</v>
      </c>
      <c r="FA290" s="278">
        <v>0</v>
      </c>
      <c r="FB290" s="278">
        <v>0</v>
      </c>
      <c r="FC290" s="292">
        <v>765.2</v>
      </c>
      <c r="FD290" s="292"/>
      <c r="FE290" s="292"/>
      <c r="FF290" s="292"/>
      <c r="FG290" s="286">
        <v>0</v>
      </c>
      <c r="FH290" s="292">
        <v>0</v>
      </c>
      <c r="FI290" s="286"/>
      <c r="FJ290" s="286"/>
      <c r="FK290" s="276"/>
      <c r="FL290" s="276"/>
      <c r="FM290" s="286"/>
      <c r="FN290" s="286">
        <v>0</v>
      </c>
      <c r="FO290" s="286">
        <v>0</v>
      </c>
      <c r="FP290" s="286"/>
      <c r="FQ290" s="286">
        <v>1011.78</v>
      </c>
      <c r="FR290" s="791">
        <v>1071.55</v>
      </c>
      <c r="FT290" s="791"/>
      <c r="FU290" s="294">
        <v>1071.55</v>
      </c>
      <c r="FV290" s="367"/>
      <c r="FW290" s="367"/>
      <c r="FX290" s="847">
        <v>187.5</v>
      </c>
      <c r="FY290" s="830">
        <v>0</v>
      </c>
      <c r="GB290" s="2015">
        <f t="shared" si="21"/>
        <v>-4.0624999996907718E-3</v>
      </c>
      <c r="GC290" s="2015">
        <v>2083.33</v>
      </c>
      <c r="GE290" s="2015">
        <f t="shared" si="22"/>
        <v>2083.33</v>
      </c>
    </row>
    <row r="291" spans="2:187">
      <c r="B291" s="787">
        <v>40</v>
      </c>
      <c r="C291" s="275" t="s">
        <v>607</v>
      </c>
      <c r="D291" s="309" t="s">
        <v>3</v>
      </c>
      <c r="E291" s="310" t="s">
        <v>133</v>
      </c>
      <c r="F291" s="275" t="s">
        <v>134</v>
      </c>
      <c r="G291" s="837">
        <v>36953</v>
      </c>
      <c r="H291" s="275" t="s">
        <v>494</v>
      </c>
      <c r="I291" s="275" t="s">
        <v>454</v>
      </c>
      <c r="J291" s="312" t="s">
        <v>455</v>
      </c>
      <c r="K291" s="313" t="s">
        <v>456</v>
      </c>
      <c r="L291" s="313">
        <v>100001</v>
      </c>
      <c r="M291" s="283" t="s">
        <v>470</v>
      </c>
      <c r="N291" s="299">
        <v>1</v>
      </c>
      <c r="O291" s="275" t="s">
        <v>477</v>
      </c>
      <c r="P291" s="275" t="s">
        <v>478</v>
      </c>
      <c r="Q291" s="300">
        <v>1</v>
      </c>
      <c r="R291" s="275" t="s">
        <v>495</v>
      </c>
      <c r="S291" s="301" t="s">
        <v>478</v>
      </c>
      <c r="T291" s="275" t="s">
        <v>461</v>
      </c>
      <c r="U291" s="275" t="s">
        <v>268</v>
      </c>
      <c r="V291" s="302" t="s">
        <v>553</v>
      </c>
      <c r="W291" s="302"/>
      <c r="X291" s="269" t="s">
        <v>25</v>
      </c>
      <c r="Y291" s="366" t="s">
        <v>135</v>
      </c>
      <c r="Z291" s="283" t="s">
        <v>134</v>
      </c>
      <c r="AB291" s="303">
        <v>44799</v>
      </c>
      <c r="AC291" s="367"/>
      <c r="AD291" s="305"/>
      <c r="AE291" s="274" t="s">
        <v>496</v>
      </c>
      <c r="AF291" s="275" t="s">
        <v>567</v>
      </c>
      <c r="AG291" s="276"/>
      <c r="AH291" s="277"/>
      <c r="AI291" s="367"/>
      <c r="AJ291" s="367"/>
      <c r="AK291" s="367"/>
      <c r="AL291" s="367"/>
      <c r="AM291" s="367"/>
      <c r="AN291" s="367"/>
      <c r="AO291" s="368" t="s">
        <v>466</v>
      </c>
      <c r="AP291" s="278" t="s">
        <v>594</v>
      </c>
      <c r="AQ291" s="307" t="s">
        <v>467</v>
      </c>
      <c r="AR291" s="308">
        <v>2200</v>
      </c>
      <c r="AS291" s="283">
        <v>22</v>
      </c>
      <c r="AT291" s="284"/>
      <c r="AU291" s="284">
        <v>8</v>
      </c>
      <c r="AV291" s="283"/>
      <c r="AW291" s="283"/>
      <c r="AX291" s="283"/>
      <c r="AY291" s="283"/>
      <c r="AZ291" s="283"/>
      <c r="BA291" s="285"/>
      <c r="BB291" s="284"/>
      <c r="BC291" s="284"/>
      <c r="BD291" s="284"/>
      <c r="BE291" s="284"/>
      <c r="BF291" s="285"/>
      <c r="BG291" s="284">
        <v>0</v>
      </c>
      <c r="BH291" s="284">
        <v>0</v>
      </c>
      <c r="BI291" s="276">
        <v>0</v>
      </c>
      <c r="BJ291" s="284"/>
      <c r="BK291" s="286">
        <v>0</v>
      </c>
      <c r="BL291" s="286">
        <v>0</v>
      </c>
      <c r="BM291" s="276">
        <v>0</v>
      </c>
      <c r="BN291" s="286"/>
      <c r="BO291" s="276">
        <v>4.4499999999999993</v>
      </c>
      <c r="BP291" s="789">
        <v>176</v>
      </c>
      <c r="BQ291" s="286">
        <v>1613.3333333333333</v>
      </c>
      <c r="BR291" s="286">
        <v>0</v>
      </c>
      <c r="BS291" s="286">
        <v>0</v>
      </c>
      <c r="BT291" s="289">
        <v>588.66999999999996</v>
      </c>
      <c r="BU291" s="286">
        <v>0</v>
      </c>
      <c r="BV291" s="286">
        <v>0</v>
      </c>
      <c r="BW291" s="286">
        <v>0</v>
      </c>
      <c r="BX291" s="286"/>
      <c r="BY291" s="286">
        <v>0</v>
      </c>
      <c r="BZ291" s="286"/>
      <c r="CA291" s="286"/>
      <c r="CB291" s="286">
        <v>0</v>
      </c>
      <c r="CC291" s="286">
        <v>0</v>
      </c>
      <c r="CD291" s="286">
        <v>0</v>
      </c>
      <c r="CE291" s="286">
        <v>0</v>
      </c>
      <c r="CF291" s="286">
        <v>0</v>
      </c>
      <c r="CG291" s="286"/>
      <c r="CH291" s="286"/>
      <c r="CI291" s="286"/>
      <c r="CJ291" s="286"/>
      <c r="CK291" s="286"/>
      <c r="CL291" s="286"/>
      <c r="CM291" s="286"/>
      <c r="CN291" s="286"/>
      <c r="CO291" s="286">
        <v>0</v>
      </c>
      <c r="CP291" s="286"/>
      <c r="CQ291" s="286"/>
      <c r="CR291" s="286"/>
      <c r="CS291" s="286"/>
      <c r="CT291" s="286"/>
      <c r="CU291" s="286"/>
      <c r="CV291" s="286">
        <v>0</v>
      </c>
      <c r="CW291" s="286"/>
      <c r="CX291" s="286"/>
      <c r="CY291" s="286"/>
      <c r="CZ291" s="286"/>
      <c r="DA291" s="286"/>
      <c r="DB291" s="286"/>
      <c r="DC291" s="286"/>
      <c r="DD291" s="286"/>
      <c r="DE291" s="286"/>
      <c r="DF291" s="286"/>
      <c r="DG291" s="286"/>
      <c r="DH291" s="286"/>
      <c r="DI291" s="286"/>
      <c r="DJ291" s="286"/>
      <c r="DK291" s="286"/>
      <c r="DL291" s="286"/>
      <c r="DM291" s="286"/>
      <c r="DN291" s="286"/>
      <c r="DO291" s="286"/>
      <c r="DP291" s="286"/>
      <c r="DQ291" s="286"/>
      <c r="DR291" s="286"/>
      <c r="DS291" s="286"/>
      <c r="DT291" s="286"/>
      <c r="DU291" s="286"/>
      <c r="DV291" s="286"/>
      <c r="DW291" s="286"/>
      <c r="DX291" s="286"/>
      <c r="DY291" s="286"/>
      <c r="DZ291" s="790"/>
      <c r="EA291" s="278"/>
      <c r="EB291" s="286"/>
      <c r="EC291" s="286"/>
      <c r="ED291" s="286"/>
      <c r="EE291" s="286"/>
      <c r="EF291" s="286"/>
      <c r="EG291" s="286"/>
      <c r="EH291" s="286"/>
      <c r="EI291" s="286"/>
      <c r="EJ291" s="286"/>
      <c r="EK291" s="286"/>
      <c r="EL291" s="306">
        <v>2161.2133333333331</v>
      </c>
      <c r="EM291" s="306">
        <v>2202.0033333333331</v>
      </c>
      <c r="EN291" s="291">
        <v>216.12</v>
      </c>
      <c r="EO291" s="291">
        <v>0</v>
      </c>
      <c r="EP291" s="291">
        <v>29.61</v>
      </c>
      <c r="EQ291" s="291">
        <v>0</v>
      </c>
      <c r="ER291" s="291">
        <v>0</v>
      </c>
      <c r="ES291" s="286">
        <v>0</v>
      </c>
      <c r="ET291" s="289">
        <v>0</v>
      </c>
      <c r="EU291" s="286">
        <v>40.79</v>
      </c>
      <c r="EV291" s="286">
        <v>0</v>
      </c>
      <c r="EW291" s="286"/>
      <c r="EX291" s="286"/>
      <c r="EY291" s="286"/>
      <c r="EZ291" s="292">
        <v>0</v>
      </c>
      <c r="FA291" s="278">
        <v>0</v>
      </c>
      <c r="FB291" s="278">
        <v>0</v>
      </c>
      <c r="FC291" s="292">
        <v>880</v>
      </c>
      <c r="FD291" s="292"/>
      <c r="FE291" s="292"/>
      <c r="FF291" s="292"/>
      <c r="FG291" s="286">
        <v>0</v>
      </c>
      <c r="FH291" s="292">
        <v>0</v>
      </c>
      <c r="FI291" s="286"/>
      <c r="FJ291" s="286"/>
      <c r="FK291" s="276"/>
      <c r="FL291" s="276"/>
      <c r="FM291" s="286"/>
      <c r="FN291" s="286">
        <v>0</v>
      </c>
      <c r="FO291" s="286">
        <v>0</v>
      </c>
      <c r="FP291" s="286"/>
      <c r="FQ291" s="286">
        <v>1166.52</v>
      </c>
      <c r="FR291" s="791">
        <v>1035.48</v>
      </c>
      <c r="FT291" s="791"/>
      <c r="FU291" s="294">
        <v>1035.48</v>
      </c>
      <c r="FV291" s="367"/>
      <c r="FW291" s="367"/>
      <c r="FX291" s="847">
        <v>194.51</v>
      </c>
      <c r="FY291" s="830">
        <v>48.627499999999998</v>
      </c>
      <c r="GB291" s="2015">
        <f t="shared" si="21"/>
        <v>3.333333333102928E-3</v>
      </c>
      <c r="GC291" s="2015">
        <v>2161.21</v>
      </c>
      <c r="GE291" s="2015">
        <f t="shared" si="22"/>
        <v>2161.21</v>
      </c>
    </row>
    <row r="292" spans="2:187">
      <c r="B292" s="787">
        <v>41</v>
      </c>
      <c r="C292" s="275" t="s">
        <v>607</v>
      </c>
      <c r="D292" s="309" t="s">
        <v>3</v>
      </c>
      <c r="E292" s="310" t="s">
        <v>126</v>
      </c>
      <c r="F292" s="275" t="s">
        <v>127</v>
      </c>
      <c r="G292" s="837">
        <v>34064</v>
      </c>
      <c r="H292" s="275" t="s">
        <v>469</v>
      </c>
      <c r="I292" s="275" t="s">
        <v>454</v>
      </c>
      <c r="J292" s="312" t="s">
        <v>455</v>
      </c>
      <c r="K292" s="369" t="s">
        <v>456</v>
      </c>
      <c r="L292" s="369">
        <v>100001</v>
      </c>
      <c r="M292" s="283" t="s">
        <v>470</v>
      </c>
      <c r="N292" s="370">
        <v>1</v>
      </c>
      <c r="O292" s="371" t="s">
        <v>471</v>
      </c>
      <c r="P292" s="371" t="s">
        <v>472</v>
      </c>
      <c r="Q292" s="372">
        <v>1</v>
      </c>
      <c r="R292" s="275" t="s">
        <v>473</v>
      </c>
      <c r="S292" s="301" t="s">
        <v>474</v>
      </c>
      <c r="T292" s="275" t="s">
        <v>461</v>
      </c>
      <c r="U292" s="275" t="s">
        <v>266</v>
      </c>
      <c r="V292" s="302" t="s">
        <v>553</v>
      </c>
      <c r="W292" s="302"/>
      <c r="X292" s="363" t="s">
        <v>97</v>
      </c>
      <c r="Y292" s="366" t="s">
        <v>128</v>
      </c>
      <c r="Z292" s="283" t="s">
        <v>127</v>
      </c>
      <c r="AB292" s="303">
        <v>44911</v>
      </c>
      <c r="AC292" s="367"/>
      <c r="AD292" s="305"/>
      <c r="AE292" s="274" t="s">
        <v>481</v>
      </c>
      <c r="AF292" s="275" t="s">
        <v>568</v>
      </c>
      <c r="AG292" s="276"/>
      <c r="AH292" s="277"/>
      <c r="AI292" s="367"/>
      <c r="AJ292" s="367"/>
      <c r="AK292" s="367"/>
      <c r="AL292" s="367"/>
      <c r="AM292" s="367"/>
      <c r="AN292" s="367"/>
      <c r="AO292" s="368"/>
      <c r="AP292" s="278" t="s">
        <v>595</v>
      </c>
      <c r="AQ292" s="307" t="s">
        <v>466</v>
      </c>
      <c r="AR292" s="308">
        <v>2200</v>
      </c>
      <c r="AS292" s="283">
        <v>23</v>
      </c>
      <c r="AT292" s="284"/>
      <c r="AU292" s="284">
        <v>7</v>
      </c>
      <c r="AV292" s="283"/>
      <c r="AW292" s="283"/>
      <c r="AX292" s="283"/>
      <c r="AY292" s="283"/>
      <c r="AZ292" s="283"/>
      <c r="BA292" s="285"/>
      <c r="BB292" s="284"/>
      <c r="BC292" s="284"/>
      <c r="BD292" s="284"/>
      <c r="BE292" s="284"/>
      <c r="BF292" s="285"/>
      <c r="BG292" s="284">
        <v>0</v>
      </c>
      <c r="BH292" s="284">
        <v>0</v>
      </c>
      <c r="BI292" s="276">
        <v>0</v>
      </c>
      <c r="BJ292" s="284"/>
      <c r="BK292" s="286">
        <v>0</v>
      </c>
      <c r="BL292" s="286">
        <v>0</v>
      </c>
      <c r="BM292" s="276">
        <v>0</v>
      </c>
      <c r="BN292" s="286"/>
      <c r="BO292" s="276">
        <v>0</v>
      </c>
      <c r="BP292" s="789">
        <v>184</v>
      </c>
      <c r="BQ292" s="286">
        <v>1686.6666666666665</v>
      </c>
      <c r="BR292" s="286">
        <v>113</v>
      </c>
      <c r="BS292" s="286">
        <v>0</v>
      </c>
      <c r="BT292" s="289">
        <v>539.70000000000005</v>
      </c>
      <c r="BU292" s="286">
        <v>0</v>
      </c>
      <c r="BV292" s="286">
        <v>0</v>
      </c>
      <c r="BW292" s="286">
        <v>0</v>
      </c>
      <c r="BX292" s="286"/>
      <c r="BY292" s="286">
        <v>0</v>
      </c>
      <c r="BZ292" s="286"/>
      <c r="CA292" s="286"/>
      <c r="CB292" s="286">
        <v>0</v>
      </c>
      <c r="CC292" s="286">
        <v>0</v>
      </c>
      <c r="CD292" s="286">
        <v>0</v>
      </c>
      <c r="CE292" s="286">
        <v>0</v>
      </c>
      <c r="CF292" s="286">
        <v>0</v>
      </c>
      <c r="CG292" s="286"/>
      <c r="CH292" s="286"/>
      <c r="CI292" s="286"/>
      <c r="CJ292" s="286"/>
      <c r="CK292" s="286"/>
      <c r="CL292" s="286"/>
      <c r="CM292" s="286"/>
      <c r="CN292" s="286"/>
      <c r="CO292" s="286">
        <v>0</v>
      </c>
      <c r="CP292" s="286"/>
      <c r="CQ292" s="286"/>
      <c r="CR292" s="286"/>
      <c r="CS292" s="286"/>
      <c r="CT292" s="286"/>
      <c r="CU292" s="286"/>
      <c r="CV292" s="286">
        <v>0</v>
      </c>
      <c r="CW292" s="286"/>
      <c r="CX292" s="286"/>
      <c r="CY292" s="286"/>
      <c r="CZ292" s="286"/>
      <c r="DA292" s="286"/>
      <c r="DB292" s="286"/>
      <c r="DC292" s="286"/>
      <c r="DD292" s="286"/>
      <c r="DE292" s="286"/>
      <c r="DF292" s="286"/>
      <c r="DG292" s="286"/>
      <c r="DH292" s="286"/>
      <c r="DI292" s="286"/>
      <c r="DJ292" s="286"/>
      <c r="DK292" s="286"/>
      <c r="DL292" s="286"/>
      <c r="DM292" s="286"/>
      <c r="DN292" s="286"/>
      <c r="DO292" s="286"/>
      <c r="DP292" s="286"/>
      <c r="DQ292" s="286"/>
      <c r="DR292" s="286"/>
      <c r="DS292" s="286"/>
      <c r="DT292" s="286"/>
      <c r="DU292" s="286"/>
      <c r="DV292" s="286"/>
      <c r="DW292" s="286"/>
      <c r="DX292" s="286"/>
      <c r="DY292" s="286"/>
      <c r="DZ292" s="790"/>
      <c r="EA292" s="278"/>
      <c r="EB292" s="286"/>
      <c r="EC292" s="286"/>
      <c r="ED292" s="286"/>
      <c r="EE292" s="286"/>
      <c r="EF292" s="286"/>
      <c r="EG292" s="286"/>
      <c r="EH292" s="286"/>
      <c r="EI292" s="286"/>
      <c r="EJ292" s="286"/>
      <c r="EK292" s="286"/>
      <c r="EL292" s="306">
        <v>2339.3666666666668</v>
      </c>
      <c r="EM292" s="306">
        <v>2339.3666666666668</v>
      </c>
      <c r="EN292" s="291">
        <v>233.94</v>
      </c>
      <c r="EO292" s="291">
        <v>0</v>
      </c>
      <c r="EP292" s="291">
        <v>32.049999999999997</v>
      </c>
      <c r="EQ292" s="291">
        <v>0</v>
      </c>
      <c r="ER292" s="291">
        <v>0</v>
      </c>
      <c r="ES292" s="286">
        <v>0</v>
      </c>
      <c r="ET292" s="289">
        <v>0</v>
      </c>
      <c r="EU292" s="286">
        <v>0</v>
      </c>
      <c r="EV292" s="286">
        <v>0</v>
      </c>
      <c r="EW292" s="286"/>
      <c r="EX292" s="286"/>
      <c r="EY292" s="286"/>
      <c r="EZ292" s="292">
        <v>0</v>
      </c>
      <c r="FA292" s="278">
        <v>0</v>
      </c>
      <c r="FB292" s="278">
        <v>0</v>
      </c>
      <c r="FC292" s="292">
        <v>925.2</v>
      </c>
      <c r="FD292" s="292"/>
      <c r="FE292" s="292"/>
      <c r="FF292" s="292"/>
      <c r="FG292" s="286">
        <v>0</v>
      </c>
      <c r="FH292" s="292">
        <v>0</v>
      </c>
      <c r="FI292" s="286"/>
      <c r="FJ292" s="286"/>
      <c r="FK292" s="276"/>
      <c r="FL292" s="276"/>
      <c r="FM292" s="286"/>
      <c r="FN292" s="286">
        <v>0</v>
      </c>
      <c r="FO292" s="286">
        <v>0</v>
      </c>
      <c r="FP292" s="286"/>
      <c r="FQ292" s="286">
        <v>1191.19</v>
      </c>
      <c r="FR292" s="791">
        <v>1148.18</v>
      </c>
      <c r="FT292" s="791"/>
      <c r="FU292" s="294">
        <v>1148.18</v>
      </c>
      <c r="FV292" s="367"/>
      <c r="FW292" s="367"/>
      <c r="FX292" s="847">
        <v>210.54</v>
      </c>
      <c r="FY292" s="830">
        <v>0</v>
      </c>
      <c r="GB292" s="2015">
        <f t="shared" si="21"/>
        <v>-3.333333333102928E-3</v>
      </c>
      <c r="GC292" s="2015">
        <v>2339.37</v>
      </c>
      <c r="GE292" s="2015">
        <f t="shared" si="22"/>
        <v>2339.37</v>
      </c>
    </row>
    <row r="293" spans="2:187">
      <c r="B293" s="787">
        <v>42</v>
      </c>
      <c r="C293" s="275" t="s">
        <v>607</v>
      </c>
      <c r="D293" s="309" t="s">
        <v>3</v>
      </c>
      <c r="E293" s="310" t="s">
        <v>49</v>
      </c>
      <c r="F293" s="275" t="s">
        <v>50</v>
      </c>
      <c r="G293" s="837">
        <v>27128</v>
      </c>
      <c r="H293" s="275" t="s">
        <v>476</v>
      </c>
      <c r="I293" s="275" t="s">
        <v>454</v>
      </c>
      <c r="J293" s="312" t="s">
        <v>455</v>
      </c>
      <c r="K293" s="369" t="s">
        <v>456</v>
      </c>
      <c r="L293" s="369">
        <v>100001</v>
      </c>
      <c r="M293" s="283" t="s">
        <v>470</v>
      </c>
      <c r="N293" s="370">
        <v>1</v>
      </c>
      <c r="O293" s="371" t="s">
        <v>477</v>
      </c>
      <c r="P293" s="371" t="s">
        <v>478</v>
      </c>
      <c r="Q293" s="372">
        <v>1</v>
      </c>
      <c r="R293" s="275" t="s">
        <v>479</v>
      </c>
      <c r="S293" s="301" t="s">
        <v>480</v>
      </c>
      <c r="T293" s="275" t="s">
        <v>461</v>
      </c>
      <c r="U293" s="275" t="s">
        <v>238</v>
      </c>
      <c r="V293" s="302" t="s">
        <v>553</v>
      </c>
      <c r="W293" s="302" t="s">
        <v>463</v>
      </c>
      <c r="X293" s="363" t="s">
        <v>25</v>
      </c>
      <c r="Y293" s="366" t="s">
        <v>51</v>
      </c>
      <c r="Z293" s="283" t="s">
        <v>50</v>
      </c>
      <c r="AB293" s="303">
        <v>44911</v>
      </c>
      <c r="AC293" s="367"/>
      <c r="AD293" s="305"/>
      <c r="AE293" s="274" t="s">
        <v>492</v>
      </c>
      <c r="AF293" s="275" t="s">
        <v>569</v>
      </c>
      <c r="AG293" s="276"/>
      <c r="AH293" s="277"/>
      <c r="AI293" s="367"/>
      <c r="AJ293" s="367"/>
      <c r="AK293" s="367"/>
      <c r="AL293" s="367"/>
      <c r="AM293" s="367"/>
      <c r="AN293" s="367"/>
      <c r="AO293" s="368" t="s">
        <v>466</v>
      </c>
      <c r="AP293" s="278" t="s">
        <v>595</v>
      </c>
      <c r="AQ293" s="307" t="s">
        <v>467</v>
      </c>
      <c r="AR293" s="308">
        <v>6500</v>
      </c>
      <c r="AS293" s="283">
        <v>30</v>
      </c>
      <c r="AT293" s="284"/>
      <c r="AU293" s="284">
        <v>0</v>
      </c>
      <c r="AV293" s="283"/>
      <c r="AW293" s="283"/>
      <c r="AX293" s="283"/>
      <c r="AY293" s="283"/>
      <c r="AZ293" s="283"/>
      <c r="BA293" s="285"/>
      <c r="BB293" s="284"/>
      <c r="BC293" s="284"/>
      <c r="BD293" s="284"/>
      <c r="BE293" s="284"/>
      <c r="BF293" s="285"/>
      <c r="BG293" s="284">
        <v>0</v>
      </c>
      <c r="BH293" s="284">
        <v>0</v>
      </c>
      <c r="BI293" s="276">
        <v>0</v>
      </c>
      <c r="BJ293" s="284"/>
      <c r="BK293" s="286">
        <v>0</v>
      </c>
      <c r="BL293" s="286">
        <v>0</v>
      </c>
      <c r="BM293" s="276">
        <v>0</v>
      </c>
      <c r="BN293" s="286"/>
      <c r="BO293" s="276">
        <v>0</v>
      </c>
      <c r="BP293" s="789">
        <v>240</v>
      </c>
      <c r="BQ293" s="286">
        <v>6500</v>
      </c>
      <c r="BR293" s="286">
        <v>0</v>
      </c>
      <c r="BS293" s="286">
        <v>0</v>
      </c>
      <c r="BT293" s="289">
        <v>0</v>
      </c>
      <c r="BU293" s="286">
        <v>0</v>
      </c>
      <c r="BV293" s="286">
        <v>0</v>
      </c>
      <c r="BW293" s="286">
        <v>0</v>
      </c>
      <c r="BX293" s="286"/>
      <c r="BY293" s="286">
        <v>0</v>
      </c>
      <c r="BZ293" s="286"/>
      <c r="CA293" s="286"/>
      <c r="CB293" s="286">
        <v>0</v>
      </c>
      <c r="CC293" s="286">
        <v>0</v>
      </c>
      <c r="CD293" s="286">
        <v>0</v>
      </c>
      <c r="CE293" s="286">
        <v>0</v>
      </c>
      <c r="CF293" s="286">
        <v>0</v>
      </c>
      <c r="CG293" s="286"/>
      <c r="CH293" s="286"/>
      <c r="CI293" s="286"/>
      <c r="CJ293" s="286"/>
      <c r="CK293" s="286"/>
      <c r="CL293" s="286"/>
      <c r="CM293" s="286"/>
      <c r="CN293" s="286"/>
      <c r="CO293" s="286">
        <v>0</v>
      </c>
      <c r="CP293" s="286"/>
      <c r="CQ293" s="286"/>
      <c r="CR293" s="286"/>
      <c r="CS293" s="286"/>
      <c r="CT293" s="286"/>
      <c r="CU293" s="286"/>
      <c r="CV293" s="286">
        <v>0</v>
      </c>
      <c r="CW293" s="286"/>
      <c r="CX293" s="286"/>
      <c r="CY293" s="286"/>
      <c r="CZ293" s="286"/>
      <c r="DA293" s="286"/>
      <c r="DB293" s="286"/>
      <c r="DC293" s="286"/>
      <c r="DD293" s="286"/>
      <c r="DE293" s="286"/>
      <c r="DF293" s="286"/>
      <c r="DG293" s="286"/>
      <c r="DH293" s="286"/>
      <c r="DI293" s="286"/>
      <c r="DJ293" s="286"/>
      <c r="DK293" s="286"/>
      <c r="DL293" s="286"/>
      <c r="DM293" s="286"/>
      <c r="DN293" s="286"/>
      <c r="DO293" s="286"/>
      <c r="DP293" s="286"/>
      <c r="DQ293" s="286"/>
      <c r="DR293" s="286"/>
      <c r="DS293" s="286"/>
      <c r="DT293" s="286"/>
      <c r="DU293" s="286"/>
      <c r="DV293" s="286"/>
      <c r="DW293" s="286"/>
      <c r="DX293" s="286"/>
      <c r="DY293" s="286"/>
      <c r="DZ293" s="790"/>
      <c r="EA293" s="278"/>
      <c r="EB293" s="286"/>
      <c r="EC293" s="286"/>
      <c r="ED293" s="286"/>
      <c r="EE293" s="286"/>
      <c r="EF293" s="286"/>
      <c r="EG293" s="286"/>
      <c r="EH293" s="286"/>
      <c r="EI293" s="286"/>
      <c r="EJ293" s="286"/>
      <c r="EK293" s="286"/>
      <c r="EL293" s="306">
        <v>6500</v>
      </c>
      <c r="EM293" s="306">
        <v>6500</v>
      </c>
      <c r="EN293" s="291">
        <v>650</v>
      </c>
      <c r="EO293" s="291">
        <v>109.85</v>
      </c>
      <c r="EP293" s="291">
        <v>89.05</v>
      </c>
      <c r="EQ293" s="291">
        <v>0</v>
      </c>
      <c r="ER293" s="291">
        <v>0</v>
      </c>
      <c r="ES293" s="286">
        <v>0</v>
      </c>
      <c r="ET293" s="289">
        <v>501.24</v>
      </c>
      <c r="EU293" s="286">
        <v>0</v>
      </c>
      <c r="EV293" s="286">
        <v>0</v>
      </c>
      <c r="EW293" s="286"/>
      <c r="EX293" s="286"/>
      <c r="EY293" s="286"/>
      <c r="EZ293" s="292">
        <v>0</v>
      </c>
      <c r="FA293" s="278">
        <v>174.74</v>
      </c>
      <c r="FB293" s="278">
        <v>0</v>
      </c>
      <c r="FC293" s="292">
        <v>2600</v>
      </c>
      <c r="FD293" s="292"/>
      <c r="FE293" s="292"/>
      <c r="FF293" s="292"/>
      <c r="FG293" s="286">
        <v>0</v>
      </c>
      <c r="FH293" s="292">
        <v>0</v>
      </c>
      <c r="FI293" s="286"/>
      <c r="FJ293" s="286"/>
      <c r="FK293" s="276"/>
      <c r="FL293" s="276"/>
      <c r="FM293" s="286"/>
      <c r="FN293" s="286">
        <v>0</v>
      </c>
      <c r="FO293" s="286">
        <v>0</v>
      </c>
      <c r="FP293" s="286"/>
      <c r="FQ293" s="286">
        <v>4124.88</v>
      </c>
      <c r="FR293" s="791">
        <v>2375.12</v>
      </c>
      <c r="FT293" s="791"/>
      <c r="FU293" s="294">
        <v>2375.12</v>
      </c>
      <c r="FV293" s="367"/>
      <c r="FW293" s="367"/>
      <c r="FX293" s="847">
        <v>585</v>
      </c>
      <c r="FY293" s="830">
        <v>146.25</v>
      </c>
      <c r="GB293" s="2015">
        <f t="shared" si="21"/>
        <v>0</v>
      </c>
      <c r="GC293" s="2015">
        <v>6500</v>
      </c>
      <c r="GE293" s="2015">
        <f t="shared" si="22"/>
        <v>6500</v>
      </c>
    </row>
    <row r="294" spans="2:187">
      <c r="B294" s="787">
        <v>43</v>
      </c>
      <c r="C294" s="275" t="s">
        <v>607</v>
      </c>
      <c r="D294" s="309" t="s">
        <v>3</v>
      </c>
      <c r="E294" s="310" t="s">
        <v>90</v>
      </c>
      <c r="F294" s="275" t="s">
        <v>570</v>
      </c>
      <c r="G294" s="837">
        <v>30884</v>
      </c>
      <c r="H294" s="275" t="s">
        <v>494</v>
      </c>
      <c r="I294" s="275" t="s">
        <v>456</v>
      </c>
      <c r="J294" s="312" t="s">
        <v>455</v>
      </c>
      <c r="K294" s="369" t="s">
        <v>456</v>
      </c>
      <c r="L294" s="313">
        <v>100001</v>
      </c>
      <c r="M294" s="283" t="s">
        <v>470</v>
      </c>
      <c r="N294" s="299">
        <v>1</v>
      </c>
      <c r="O294" s="275" t="s">
        <v>477</v>
      </c>
      <c r="P294" s="275" t="s">
        <v>478</v>
      </c>
      <c r="Q294" s="300">
        <v>1</v>
      </c>
      <c r="R294" s="275" t="s">
        <v>495</v>
      </c>
      <c r="S294" s="301" t="s">
        <v>478</v>
      </c>
      <c r="T294" s="275" t="s">
        <v>545</v>
      </c>
      <c r="U294" s="275" t="s">
        <v>250</v>
      </c>
      <c r="V294" s="302" t="s">
        <v>462</v>
      </c>
      <c r="W294" s="302"/>
      <c r="X294" s="363" t="s">
        <v>25</v>
      </c>
      <c r="Y294" s="366" t="s">
        <v>88</v>
      </c>
      <c r="Z294" s="283" t="s">
        <v>570</v>
      </c>
      <c r="AB294" s="303">
        <v>44935</v>
      </c>
      <c r="AC294" s="367"/>
      <c r="AD294" s="305"/>
      <c r="AE294" s="274" t="s">
        <v>533</v>
      </c>
      <c r="AF294" s="275" t="s">
        <v>571</v>
      </c>
      <c r="AG294" s="276"/>
      <c r="AH294" s="277"/>
      <c r="AI294" s="367"/>
      <c r="AJ294" s="367"/>
      <c r="AK294" s="367"/>
      <c r="AL294" s="367"/>
      <c r="AM294" s="367"/>
      <c r="AN294" s="367"/>
      <c r="AO294" s="368"/>
      <c r="AP294" s="278" t="s">
        <v>595</v>
      </c>
      <c r="AQ294" s="307" t="s">
        <v>466</v>
      </c>
      <c r="AR294" s="308">
        <v>1800</v>
      </c>
      <c r="AS294" s="283">
        <v>30</v>
      </c>
      <c r="AT294" s="284"/>
      <c r="AU294" s="284">
        <v>0</v>
      </c>
      <c r="AV294" s="283"/>
      <c r="AW294" s="283"/>
      <c r="AX294" s="283"/>
      <c r="AY294" s="283"/>
      <c r="AZ294" s="283"/>
      <c r="BA294" s="285"/>
      <c r="BB294" s="284"/>
      <c r="BC294" s="284"/>
      <c r="BD294" s="284"/>
      <c r="BE294" s="284"/>
      <c r="BF294" s="285"/>
      <c r="BG294" s="284">
        <v>0</v>
      </c>
      <c r="BH294" s="284">
        <v>0</v>
      </c>
      <c r="BI294" s="276">
        <v>0</v>
      </c>
      <c r="BJ294" s="284"/>
      <c r="BK294" s="286">
        <v>0</v>
      </c>
      <c r="BL294" s="286">
        <v>0</v>
      </c>
      <c r="BM294" s="276">
        <v>0</v>
      </c>
      <c r="BN294" s="286"/>
      <c r="BO294" s="276">
        <v>0</v>
      </c>
      <c r="BP294" s="789">
        <v>240</v>
      </c>
      <c r="BQ294" s="286">
        <v>1800</v>
      </c>
      <c r="BR294" s="286">
        <v>113</v>
      </c>
      <c r="BS294" s="286">
        <v>0</v>
      </c>
      <c r="BT294" s="289">
        <v>0</v>
      </c>
      <c r="BU294" s="286">
        <v>0</v>
      </c>
      <c r="BV294" s="286">
        <v>0</v>
      </c>
      <c r="BW294" s="286">
        <v>0</v>
      </c>
      <c r="BX294" s="286"/>
      <c r="BY294" s="286">
        <v>0</v>
      </c>
      <c r="BZ294" s="286"/>
      <c r="CA294" s="286"/>
      <c r="CB294" s="286">
        <v>0</v>
      </c>
      <c r="CC294" s="286">
        <v>0</v>
      </c>
      <c r="CD294" s="286">
        <v>0</v>
      </c>
      <c r="CE294" s="286">
        <v>0</v>
      </c>
      <c r="CF294" s="286">
        <v>0</v>
      </c>
      <c r="CG294" s="286"/>
      <c r="CH294" s="286"/>
      <c r="CI294" s="286"/>
      <c r="CJ294" s="286"/>
      <c r="CK294" s="286"/>
      <c r="CL294" s="286"/>
      <c r="CM294" s="286"/>
      <c r="CN294" s="286"/>
      <c r="CO294" s="286">
        <v>0</v>
      </c>
      <c r="CP294" s="286"/>
      <c r="CQ294" s="286"/>
      <c r="CR294" s="286"/>
      <c r="CS294" s="286"/>
      <c r="CT294" s="286"/>
      <c r="CU294" s="286"/>
      <c r="CV294" s="286">
        <v>0</v>
      </c>
      <c r="CW294" s="286"/>
      <c r="CX294" s="286"/>
      <c r="CY294" s="286"/>
      <c r="CZ294" s="286"/>
      <c r="DA294" s="286"/>
      <c r="DB294" s="286"/>
      <c r="DC294" s="286"/>
      <c r="DD294" s="286"/>
      <c r="DE294" s="286"/>
      <c r="DF294" s="286"/>
      <c r="DG294" s="286"/>
      <c r="DH294" s="286"/>
      <c r="DI294" s="286"/>
      <c r="DJ294" s="286"/>
      <c r="DK294" s="286"/>
      <c r="DL294" s="286"/>
      <c r="DM294" s="286"/>
      <c r="DN294" s="286"/>
      <c r="DO294" s="286"/>
      <c r="DP294" s="286"/>
      <c r="DQ294" s="286"/>
      <c r="DR294" s="286"/>
      <c r="DS294" s="286"/>
      <c r="DT294" s="286"/>
      <c r="DU294" s="286"/>
      <c r="DV294" s="286"/>
      <c r="DW294" s="286"/>
      <c r="DX294" s="286"/>
      <c r="DY294" s="286"/>
      <c r="DZ294" s="790"/>
      <c r="EA294" s="278"/>
      <c r="EB294" s="286"/>
      <c r="EC294" s="286"/>
      <c r="ED294" s="286"/>
      <c r="EE294" s="286"/>
      <c r="EF294" s="286"/>
      <c r="EG294" s="286"/>
      <c r="EH294" s="286"/>
      <c r="EI294" s="286"/>
      <c r="EJ294" s="286"/>
      <c r="EK294" s="286"/>
      <c r="EL294" s="306">
        <v>1913</v>
      </c>
      <c r="EM294" s="306">
        <v>1913</v>
      </c>
      <c r="EN294" s="291">
        <v>191.3</v>
      </c>
      <c r="EO294" s="291">
        <v>0</v>
      </c>
      <c r="EP294" s="291">
        <v>26.21</v>
      </c>
      <c r="EQ294" s="291">
        <v>0</v>
      </c>
      <c r="ER294" s="291">
        <v>0</v>
      </c>
      <c r="ES294" s="286">
        <v>0</v>
      </c>
      <c r="ET294" s="289">
        <v>0</v>
      </c>
      <c r="EU294" s="286">
        <v>0</v>
      </c>
      <c r="EV294" s="286">
        <v>0</v>
      </c>
      <c r="EW294" s="286"/>
      <c r="EX294" s="286"/>
      <c r="EY294" s="286"/>
      <c r="EZ294" s="292">
        <v>0</v>
      </c>
      <c r="FA294" s="278">
        <v>0</v>
      </c>
      <c r="FB294" s="278">
        <v>0</v>
      </c>
      <c r="FC294" s="292">
        <v>765.2</v>
      </c>
      <c r="FD294" s="292"/>
      <c r="FE294" s="292"/>
      <c r="FF294" s="292"/>
      <c r="FG294" s="286">
        <v>0</v>
      </c>
      <c r="FH294" s="292">
        <v>0</v>
      </c>
      <c r="FI294" s="286"/>
      <c r="FJ294" s="286"/>
      <c r="FK294" s="276"/>
      <c r="FL294" s="276"/>
      <c r="FM294" s="286"/>
      <c r="FN294" s="286">
        <v>0</v>
      </c>
      <c r="FO294" s="286">
        <v>0</v>
      </c>
      <c r="FP294" s="286"/>
      <c r="FQ294" s="286">
        <v>982.71</v>
      </c>
      <c r="FR294" s="791">
        <v>930.29</v>
      </c>
      <c r="FT294" s="791"/>
      <c r="FU294" s="294">
        <v>930.29</v>
      </c>
      <c r="FV294" s="367"/>
      <c r="FW294" s="367"/>
      <c r="FX294" s="847">
        <v>172.17</v>
      </c>
      <c r="FY294" s="830">
        <v>0</v>
      </c>
      <c r="GB294" s="2015">
        <f t="shared" si="21"/>
        <v>0</v>
      </c>
      <c r="GC294" s="2015">
        <v>1913</v>
      </c>
      <c r="GE294" s="2015">
        <f t="shared" si="22"/>
        <v>1913</v>
      </c>
    </row>
    <row r="295" spans="2:187">
      <c r="B295" s="787">
        <v>44</v>
      </c>
      <c r="C295" s="275" t="s">
        <v>607</v>
      </c>
      <c r="D295" s="309" t="s">
        <v>3</v>
      </c>
      <c r="E295" s="310" t="s">
        <v>73</v>
      </c>
      <c r="F295" s="275" t="s">
        <v>74</v>
      </c>
      <c r="G295" s="837">
        <v>30405</v>
      </c>
      <c r="H295" s="275" t="s">
        <v>572</v>
      </c>
      <c r="I295" s="275" t="s">
        <v>456</v>
      </c>
      <c r="J295" s="312" t="s">
        <v>455</v>
      </c>
      <c r="K295" s="369" t="s">
        <v>456</v>
      </c>
      <c r="L295" s="313">
        <v>100001</v>
      </c>
      <c r="M295" s="283" t="s">
        <v>470</v>
      </c>
      <c r="N295" s="299">
        <v>1</v>
      </c>
      <c r="O295" s="275" t="s">
        <v>477</v>
      </c>
      <c r="P295" s="275" t="s">
        <v>478</v>
      </c>
      <c r="Q295" s="300">
        <v>1</v>
      </c>
      <c r="R295" s="275" t="s">
        <v>495</v>
      </c>
      <c r="S295" s="301" t="s">
        <v>478</v>
      </c>
      <c r="T295" s="275" t="s">
        <v>461</v>
      </c>
      <c r="U295" s="275" t="s">
        <v>245</v>
      </c>
      <c r="V295" s="302" t="s">
        <v>553</v>
      </c>
      <c r="W295" s="302" t="s">
        <v>463</v>
      </c>
      <c r="X295" s="363" t="s">
        <v>25</v>
      </c>
      <c r="Y295" s="366" t="s">
        <v>178</v>
      </c>
      <c r="Z295" s="283" t="e">
        <v>#N/A</v>
      </c>
      <c r="AB295" s="303">
        <v>44986</v>
      </c>
      <c r="AC295" s="779">
        <v>45748</v>
      </c>
      <c r="AD295" s="305" t="s">
        <v>969</v>
      </c>
      <c r="AE295" s="274" t="s">
        <v>464</v>
      </c>
      <c r="AF295" s="275" t="s">
        <v>573</v>
      </c>
      <c r="AG295" s="276"/>
      <c r="AH295" s="277"/>
      <c r="AI295" s="367"/>
      <c r="AJ295" s="367"/>
      <c r="AK295" s="367"/>
      <c r="AL295" s="367"/>
      <c r="AM295" s="367"/>
      <c r="AN295" s="367"/>
      <c r="AO295" s="368" t="s">
        <v>466</v>
      </c>
      <c r="AP295" s="278" t="s">
        <v>595</v>
      </c>
      <c r="AQ295" s="307" t="s">
        <v>467</v>
      </c>
      <c r="AR295" s="308">
        <v>6000</v>
      </c>
      <c r="AS295" s="283">
        <v>1</v>
      </c>
      <c r="AT295" s="284"/>
      <c r="AU295" s="284">
        <v>0</v>
      </c>
      <c r="AV295" s="283"/>
      <c r="AW295" s="283"/>
      <c r="AX295" s="283"/>
      <c r="AY295" s="283"/>
      <c r="AZ295" s="283"/>
      <c r="BA295" s="285"/>
      <c r="BB295" s="284"/>
      <c r="BC295" s="284"/>
      <c r="BD295" s="284"/>
      <c r="BE295" s="284"/>
      <c r="BF295" s="285"/>
      <c r="BG295" s="284">
        <v>0</v>
      </c>
      <c r="BH295" s="284">
        <v>0</v>
      </c>
      <c r="BI295" s="276">
        <v>0</v>
      </c>
      <c r="BJ295" s="284"/>
      <c r="BK295" s="286">
        <v>0</v>
      </c>
      <c r="BL295" s="286">
        <v>0</v>
      </c>
      <c r="BM295" s="276">
        <v>0</v>
      </c>
      <c r="BN295" s="286"/>
      <c r="BO295" s="276">
        <v>0</v>
      </c>
      <c r="BP295" s="789">
        <v>8</v>
      </c>
      <c r="BQ295" s="286">
        <v>200</v>
      </c>
      <c r="BR295" s="286">
        <v>0</v>
      </c>
      <c r="BS295" s="286">
        <v>0</v>
      </c>
      <c r="BT295" s="289">
        <v>0</v>
      </c>
      <c r="BU295" s="286">
        <v>0</v>
      </c>
      <c r="BV295" s="286">
        <v>0</v>
      </c>
      <c r="BW295" s="286">
        <v>0</v>
      </c>
      <c r="BX295" s="286"/>
      <c r="BY295" s="286">
        <v>0</v>
      </c>
      <c r="BZ295" s="286"/>
      <c r="CA295" s="286">
        <v>0</v>
      </c>
      <c r="CB295" s="286">
        <v>0</v>
      </c>
      <c r="CC295" s="286">
        <v>0</v>
      </c>
      <c r="CD295" s="286">
        <v>0</v>
      </c>
      <c r="CE295" s="286"/>
      <c r="CF295" s="286">
        <v>0</v>
      </c>
      <c r="CG295" s="286"/>
      <c r="CH295" s="286"/>
      <c r="CI295" s="286"/>
      <c r="CJ295" s="286"/>
      <c r="CK295" s="286"/>
      <c r="CL295" s="286"/>
      <c r="CM295" s="286"/>
      <c r="CN295" s="286"/>
      <c r="CO295" s="286">
        <v>0</v>
      </c>
      <c r="CP295" s="286"/>
      <c r="CQ295" s="286"/>
      <c r="CR295" s="286"/>
      <c r="CS295" s="286"/>
      <c r="CT295" s="286"/>
      <c r="CU295" s="286"/>
      <c r="CV295" s="286">
        <v>0</v>
      </c>
      <c r="CW295" s="286"/>
      <c r="CX295" s="286"/>
      <c r="CY295" s="286"/>
      <c r="CZ295" s="286"/>
      <c r="DA295" s="286"/>
      <c r="DB295" s="286"/>
      <c r="DC295" s="286"/>
      <c r="DD295" s="286"/>
      <c r="DE295" s="286"/>
      <c r="DF295" s="286"/>
      <c r="DG295" s="286"/>
      <c r="DH295" s="286"/>
      <c r="DI295" s="286"/>
      <c r="DJ295" s="286"/>
      <c r="DK295" s="286"/>
      <c r="DL295" s="286"/>
      <c r="DM295" s="286"/>
      <c r="DN295" s="286"/>
      <c r="DO295" s="286"/>
      <c r="DP295" s="286"/>
      <c r="DQ295" s="286"/>
      <c r="DR295" s="286">
        <v>1630.6379673471768</v>
      </c>
      <c r="DS295" s="286"/>
      <c r="DT295" s="286"/>
      <c r="DU295" s="286"/>
      <c r="DV295" s="286"/>
      <c r="DW295" s="286"/>
      <c r="DX295" s="286"/>
      <c r="DY295" s="286"/>
      <c r="DZ295" s="790"/>
      <c r="EA295" s="278"/>
      <c r="EB295" s="286">
        <v>2936.1111111111113</v>
      </c>
      <c r="EC295" s="286"/>
      <c r="ED295" s="286"/>
      <c r="EE295" s="286">
        <v>516.66666666666663</v>
      </c>
      <c r="EF295" s="286">
        <v>6000</v>
      </c>
      <c r="EG295" s="286"/>
      <c r="EH295" s="286">
        <v>3000</v>
      </c>
      <c r="EI295" s="286">
        <v>202.5</v>
      </c>
      <c r="EJ295" s="286">
        <v>17700</v>
      </c>
      <c r="EK295" s="286"/>
      <c r="EL295" s="306">
        <v>6716.666666666667</v>
      </c>
      <c r="EM295" s="306">
        <v>32185.915745124956</v>
      </c>
      <c r="EN295" s="291">
        <v>671.67</v>
      </c>
      <c r="EO295" s="291">
        <v>104.11</v>
      </c>
      <c r="EP295" s="291">
        <v>92.02</v>
      </c>
      <c r="EQ295" s="291">
        <v>0</v>
      </c>
      <c r="ER295" s="291">
        <v>0</v>
      </c>
      <c r="ES295" s="286">
        <v>0</v>
      </c>
      <c r="ET295" s="289">
        <v>0</v>
      </c>
      <c r="EU295" s="286">
        <v>0</v>
      </c>
      <c r="EV295" s="286">
        <v>0</v>
      </c>
      <c r="EW295" s="286"/>
      <c r="EX295" s="286"/>
      <c r="EY295" s="286"/>
      <c r="EZ295" s="292">
        <v>0</v>
      </c>
      <c r="FA295" s="278">
        <v>0</v>
      </c>
      <c r="FB295" s="278">
        <v>0</v>
      </c>
      <c r="FC295" s="292">
        <v>0</v>
      </c>
      <c r="FD295" s="292"/>
      <c r="FE295" s="292"/>
      <c r="FF295" s="292"/>
      <c r="FG295" s="286">
        <v>0</v>
      </c>
      <c r="FH295" s="292">
        <v>0</v>
      </c>
      <c r="FI295" s="286"/>
      <c r="FJ295" s="286"/>
      <c r="FK295" s="276"/>
      <c r="FL295" s="276"/>
      <c r="FM295" s="286"/>
      <c r="FN295" s="286">
        <v>0</v>
      </c>
      <c r="FO295" s="286">
        <v>0</v>
      </c>
      <c r="FP295" s="286"/>
      <c r="FQ295" s="286">
        <v>867.8</v>
      </c>
      <c r="FR295" s="791">
        <v>31318.12</v>
      </c>
      <c r="FT295" s="791"/>
      <c r="FU295" s="294">
        <v>31318.12</v>
      </c>
      <c r="FV295" s="367"/>
      <c r="FW295" s="367"/>
      <c r="FX295" s="847">
        <v>604.5</v>
      </c>
      <c r="FY295" s="830">
        <v>151.125</v>
      </c>
      <c r="GB295" s="2015">
        <f t="shared" si="21"/>
        <v>-3.333333333102928E-3</v>
      </c>
      <c r="GC295" s="2015">
        <v>6716.67</v>
      </c>
      <c r="GE295" s="2015">
        <f t="shared" si="22"/>
        <v>9716.67</v>
      </c>
    </row>
    <row r="296" spans="2:187">
      <c r="B296" s="787">
        <v>45</v>
      </c>
      <c r="C296" s="275" t="s">
        <v>607</v>
      </c>
      <c r="D296" s="309" t="s">
        <v>3</v>
      </c>
      <c r="E296" s="310" t="s">
        <v>174</v>
      </c>
      <c r="F296" s="275" t="s">
        <v>175</v>
      </c>
      <c r="G296" s="839">
        <v>35323</v>
      </c>
      <c r="H296" s="373" t="s">
        <v>484</v>
      </c>
      <c r="I296" s="373" t="s">
        <v>454</v>
      </c>
      <c r="J296" s="375" t="s">
        <v>455</v>
      </c>
      <c r="K296" s="376" t="s">
        <v>456</v>
      </c>
      <c r="L296" s="377">
        <v>100001</v>
      </c>
      <c r="M296" s="378" t="s">
        <v>457</v>
      </c>
      <c r="N296" s="379">
        <v>1</v>
      </c>
      <c r="O296" s="373" t="s">
        <v>458</v>
      </c>
      <c r="P296" s="373" t="s">
        <v>459</v>
      </c>
      <c r="Q296" s="380">
        <v>0</v>
      </c>
      <c r="R296" s="373" t="s">
        <v>485</v>
      </c>
      <c r="S296" s="381" t="s">
        <v>486</v>
      </c>
      <c r="T296" s="373" t="s">
        <v>461</v>
      </c>
      <c r="U296" s="373" t="s">
        <v>279</v>
      </c>
      <c r="V296" s="383" t="s">
        <v>553</v>
      </c>
      <c r="W296" s="383"/>
      <c r="X296" s="384" t="s">
        <v>25</v>
      </c>
      <c r="Y296" s="122" t="s">
        <v>185</v>
      </c>
      <c r="Z296" s="283" t="s">
        <v>175</v>
      </c>
      <c r="AB296" s="386">
        <v>45125</v>
      </c>
      <c r="AC296" s="387"/>
      <c r="AD296" s="388"/>
      <c r="AE296" s="389" t="s">
        <v>481</v>
      </c>
      <c r="AF296" s="275" t="s">
        <v>574</v>
      </c>
      <c r="AG296" s="390"/>
      <c r="AH296" s="391"/>
      <c r="AI296" s="387"/>
      <c r="AJ296" s="387"/>
      <c r="AK296" s="387"/>
      <c r="AL296" s="387"/>
      <c r="AM296" s="387"/>
      <c r="AN296" s="387"/>
      <c r="AO296" s="392"/>
      <c r="AP296" s="289" t="s">
        <v>594</v>
      </c>
      <c r="AQ296" s="393" t="s">
        <v>467</v>
      </c>
      <c r="AR296" s="394">
        <v>2000</v>
      </c>
      <c r="AS296" s="283">
        <v>30</v>
      </c>
      <c r="AT296" s="284"/>
      <c r="AU296" s="284">
        <v>0</v>
      </c>
      <c r="AV296" s="378"/>
      <c r="AW296" s="378"/>
      <c r="AX296" s="378"/>
      <c r="AY296" s="378"/>
      <c r="AZ296" s="378"/>
      <c r="BA296" s="395"/>
      <c r="BB296" s="396"/>
      <c r="BC296" s="396"/>
      <c r="BD296" s="396"/>
      <c r="BE296" s="396"/>
      <c r="BF296" s="395"/>
      <c r="BG296" s="284">
        <v>0</v>
      </c>
      <c r="BH296" s="284">
        <v>0</v>
      </c>
      <c r="BI296" s="276">
        <v>0</v>
      </c>
      <c r="BJ296" s="284"/>
      <c r="BK296" s="286">
        <v>0</v>
      </c>
      <c r="BL296" s="286">
        <v>0</v>
      </c>
      <c r="BM296" s="276">
        <v>0</v>
      </c>
      <c r="BN296" s="286"/>
      <c r="BO296" s="276">
        <v>0</v>
      </c>
      <c r="BP296" s="794">
        <v>240</v>
      </c>
      <c r="BQ296" s="286">
        <v>2000.0000000000002</v>
      </c>
      <c r="BR296" s="286">
        <v>0</v>
      </c>
      <c r="BS296" s="286">
        <v>0</v>
      </c>
      <c r="BT296" s="289">
        <v>0</v>
      </c>
      <c r="BU296" s="286">
        <v>0</v>
      </c>
      <c r="BV296" s="398">
        <v>0</v>
      </c>
      <c r="BW296" s="398">
        <v>0</v>
      </c>
      <c r="BX296" s="398"/>
      <c r="BY296" s="286">
        <v>0</v>
      </c>
      <c r="BZ296" s="398"/>
      <c r="CA296" s="398"/>
      <c r="CB296" s="286">
        <v>0</v>
      </c>
      <c r="CC296" s="286">
        <v>0</v>
      </c>
      <c r="CD296" s="286">
        <v>0</v>
      </c>
      <c r="CE296" s="286">
        <v>0</v>
      </c>
      <c r="CF296" s="286">
        <v>0</v>
      </c>
      <c r="CG296" s="398"/>
      <c r="CH296" s="286"/>
      <c r="CI296" s="286"/>
      <c r="CJ296" s="286"/>
      <c r="CK296" s="286"/>
      <c r="CL296" s="286"/>
      <c r="CM296" s="286"/>
      <c r="CN296" s="398"/>
      <c r="CO296" s="286">
        <v>0</v>
      </c>
      <c r="CP296" s="286"/>
      <c r="CQ296" s="286"/>
      <c r="CR296" s="398"/>
      <c r="CS296" s="398"/>
      <c r="CT296" s="398"/>
      <c r="CU296" s="286"/>
      <c r="CV296" s="286">
        <v>0</v>
      </c>
      <c r="CW296" s="398"/>
      <c r="CX296" s="398"/>
      <c r="CY296" s="398"/>
      <c r="CZ296" s="398"/>
      <c r="DA296" s="398"/>
      <c r="DB296" s="398"/>
      <c r="DC296" s="398"/>
      <c r="DD296" s="398"/>
      <c r="DE296" s="398"/>
      <c r="DF296" s="398"/>
      <c r="DG296" s="398"/>
      <c r="DH296" s="398"/>
      <c r="DI296" s="398"/>
      <c r="DJ296" s="398"/>
      <c r="DK296" s="286"/>
      <c r="DL296" s="286"/>
      <c r="DM296" s="398"/>
      <c r="DN296" s="398"/>
      <c r="DO296" s="398"/>
      <c r="DP296" s="398"/>
      <c r="DQ296" s="398"/>
      <c r="DR296" s="398"/>
      <c r="DS296" s="398"/>
      <c r="DT296" s="398"/>
      <c r="DU296" s="398"/>
      <c r="DV296" s="398"/>
      <c r="DW296" s="398"/>
      <c r="DX296" s="398"/>
      <c r="DY296" s="398"/>
      <c r="DZ296" s="795"/>
      <c r="EA296" s="289"/>
      <c r="EB296" s="398"/>
      <c r="EC296" s="398"/>
      <c r="ED296" s="398"/>
      <c r="EE296" s="398"/>
      <c r="EF296" s="398"/>
      <c r="EG296" s="398"/>
      <c r="EH296" s="398"/>
      <c r="EI296" s="398"/>
      <c r="EJ296" s="398"/>
      <c r="EK296" s="398"/>
      <c r="EL296" s="796">
        <v>2000.0000000000002</v>
      </c>
      <c r="EM296" s="796">
        <v>2000.0000000000002</v>
      </c>
      <c r="EN296" s="291">
        <v>200</v>
      </c>
      <c r="EO296" s="291">
        <v>0</v>
      </c>
      <c r="EP296" s="291">
        <v>27.4</v>
      </c>
      <c r="EQ296" s="291">
        <v>0</v>
      </c>
      <c r="ER296" s="291">
        <v>0</v>
      </c>
      <c r="ES296" s="286">
        <v>0</v>
      </c>
      <c r="ET296" s="289">
        <v>0</v>
      </c>
      <c r="EU296" s="286">
        <v>0</v>
      </c>
      <c r="EV296" s="286">
        <v>0</v>
      </c>
      <c r="EW296" s="398"/>
      <c r="EX296" s="398"/>
      <c r="EY296" s="398"/>
      <c r="EZ296" s="292">
        <v>0</v>
      </c>
      <c r="FA296" s="278">
        <v>0</v>
      </c>
      <c r="FB296" s="278">
        <v>0</v>
      </c>
      <c r="FC296" s="292">
        <v>800</v>
      </c>
      <c r="FD296" s="400"/>
      <c r="FE296" s="292"/>
      <c r="FF296" s="400"/>
      <c r="FG296" s="286">
        <v>0</v>
      </c>
      <c r="FH296" s="292">
        <v>0</v>
      </c>
      <c r="FI296" s="398"/>
      <c r="FJ296" s="398"/>
      <c r="FK296" s="390"/>
      <c r="FL296" s="390"/>
      <c r="FM296" s="286"/>
      <c r="FN296" s="286">
        <v>0</v>
      </c>
      <c r="FO296" s="286">
        <v>0</v>
      </c>
      <c r="FP296" s="398"/>
      <c r="FQ296" s="398">
        <v>1027.4000000000001</v>
      </c>
      <c r="FR296" s="797">
        <v>972.6</v>
      </c>
      <c r="FT296" s="791"/>
      <c r="FU296" s="294">
        <v>972.6</v>
      </c>
      <c r="FV296" s="367"/>
      <c r="FW296" s="367"/>
      <c r="FX296" s="847">
        <v>180</v>
      </c>
      <c r="FY296" s="830">
        <v>0</v>
      </c>
      <c r="GB296" s="2015">
        <f t="shared" si="21"/>
        <v>0</v>
      </c>
      <c r="GC296" s="2015">
        <v>2000</v>
      </c>
      <c r="GE296" s="2015">
        <f t="shared" si="22"/>
        <v>2000</v>
      </c>
    </row>
    <row r="297" spans="2:187">
      <c r="B297" s="787">
        <v>46</v>
      </c>
      <c r="C297" s="275" t="s">
        <v>607</v>
      </c>
      <c r="D297" s="309" t="s">
        <v>539</v>
      </c>
      <c r="E297" s="310" t="s">
        <v>190</v>
      </c>
      <c r="F297" s="275" t="s">
        <v>191</v>
      </c>
      <c r="G297" s="837">
        <v>32274</v>
      </c>
      <c r="H297" s="275" t="s">
        <v>555</v>
      </c>
      <c r="I297" s="275" t="s">
        <v>454</v>
      </c>
      <c r="J297" s="312" t="s">
        <v>455</v>
      </c>
      <c r="K297" s="313" t="s">
        <v>456</v>
      </c>
      <c r="L297" s="313">
        <v>100001</v>
      </c>
      <c r="M297" s="283" t="s">
        <v>470</v>
      </c>
      <c r="N297" s="299">
        <v>1</v>
      </c>
      <c r="O297" s="275" t="s">
        <v>477</v>
      </c>
      <c r="P297" s="275" t="s">
        <v>478</v>
      </c>
      <c r="Q297" s="300">
        <v>1</v>
      </c>
      <c r="R297" s="275" t="s">
        <v>556</v>
      </c>
      <c r="S297" s="301" t="s">
        <v>555</v>
      </c>
      <c r="T297" s="275" t="s">
        <v>461</v>
      </c>
      <c r="U297" s="275" t="s">
        <v>286</v>
      </c>
      <c r="V297" s="302" t="s">
        <v>462</v>
      </c>
      <c r="W297" s="302" t="s">
        <v>529</v>
      </c>
      <c r="X297" s="363" t="s">
        <v>75</v>
      </c>
      <c r="Y297" s="366" t="s">
        <v>213</v>
      </c>
      <c r="Z297" s="283" t="e">
        <v>#N/A</v>
      </c>
      <c r="AA297" s="367"/>
      <c r="AB297" s="303">
        <v>45170</v>
      </c>
      <c r="AC297" s="367"/>
      <c r="AD297" s="305"/>
      <c r="AE297" s="274" t="s">
        <v>496</v>
      </c>
      <c r="AF297" s="275" t="s">
        <v>575</v>
      </c>
      <c r="AG297" s="276"/>
      <c r="AH297" s="277"/>
      <c r="AI297" s="367" t="s">
        <v>531</v>
      </c>
      <c r="AJ297" s="798">
        <v>6000</v>
      </c>
      <c r="AK297" s="367"/>
      <c r="AL297" s="799"/>
      <c r="AM297" s="367"/>
      <c r="AN297" s="367"/>
      <c r="AO297" s="368"/>
      <c r="AP297" s="278" t="s">
        <v>595</v>
      </c>
      <c r="AQ297" s="307" t="s">
        <v>466</v>
      </c>
      <c r="AR297" s="308">
        <v>22176.117076084054</v>
      </c>
      <c r="AS297" s="283">
        <v>30</v>
      </c>
      <c r="AT297" s="284"/>
      <c r="AU297" s="284">
        <v>0</v>
      </c>
      <c r="AV297" s="283"/>
      <c r="AW297" s="283"/>
      <c r="AX297" s="283"/>
      <c r="AY297" s="283"/>
      <c r="AZ297" s="283"/>
      <c r="BA297" s="285"/>
      <c r="BB297" s="284"/>
      <c r="BC297" s="284"/>
      <c r="BD297" s="284"/>
      <c r="BE297" s="284"/>
      <c r="BF297" s="285"/>
      <c r="BG297" s="284">
        <v>0</v>
      </c>
      <c r="BH297" s="284">
        <v>0</v>
      </c>
      <c r="BI297" s="276">
        <v>0</v>
      </c>
      <c r="BJ297" s="284"/>
      <c r="BK297" s="286">
        <v>0</v>
      </c>
      <c r="BL297" s="286">
        <v>0</v>
      </c>
      <c r="BM297" s="276">
        <v>0</v>
      </c>
      <c r="BN297" s="286"/>
      <c r="BO297" s="276">
        <v>0</v>
      </c>
      <c r="BP297" s="789">
        <v>240</v>
      </c>
      <c r="BQ297" s="286">
        <v>22176.117076084054</v>
      </c>
      <c r="BR297" s="286">
        <v>113</v>
      </c>
      <c r="BS297" s="286">
        <v>0</v>
      </c>
      <c r="BT297" s="289">
        <v>0</v>
      </c>
      <c r="BU297" s="286">
        <v>0</v>
      </c>
      <c r="BV297" s="286">
        <v>0</v>
      </c>
      <c r="BW297" s="286">
        <v>0</v>
      </c>
      <c r="BX297" s="286"/>
      <c r="BY297" s="286">
        <v>0</v>
      </c>
      <c r="BZ297" s="286"/>
      <c r="CA297" s="286"/>
      <c r="CB297" s="286">
        <v>0</v>
      </c>
      <c r="CC297" s="286">
        <v>0</v>
      </c>
      <c r="CD297" s="286">
        <v>0</v>
      </c>
      <c r="CE297" s="286">
        <v>0</v>
      </c>
      <c r="CF297" s="286">
        <v>0</v>
      </c>
      <c r="CG297" s="286"/>
      <c r="CH297" s="286"/>
      <c r="CI297" s="790"/>
      <c r="CJ297" s="286"/>
      <c r="CK297" s="286"/>
      <c r="CL297" s="286"/>
      <c r="CM297" s="286"/>
      <c r="CN297" s="398"/>
      <c r="CO297" s="286">
        <v>0</v>
      </c>
      <c r="CP297" s="286"/>
      <c r="CQ297" s="286"/>
      <c r="CR297" s="398"/>
      <c r="CS297" s="398"/>
      <c r="CT297" s="398"/>
      <c r="CU297" s="286"/>
      <c r="CV297" s="286">
        <v>0</v>
      </c>
      <c r="CW297" s="286"/>
      <c r="CX297" s="286">
        <v>3714.8528460140092</v>
      </c>
      <c r="CY297" s="286">
        <v>334.33675614126082</v>
      </c>
      <c r="CZ297" s="286"/>
      <c r="DA297" s="286"/>
      <c r="DB297" s="286"/>
      <c r="DC297" s="286"/>
      <c r="DD297" s="286"/>
      <c r="DE297" s="286"/>
      <c r="DF297" s="286"/>
      <c r="DG297" s="286"/>
      <c r="DH297" s="286"/>
      <c r="DI297" s="286"/>
      <c r="DJ297" s="286"/>
      <c r="DK297" s="286"/>
      <c r="DL297" s="278"/>
      <c r="DM297" s="286"/>
      <c r="DN297" s="286"/>
      <c r="DO297" s="286"/>
      <c r="DP297" s="286"/>
      <c r="DQ297" s="286"/>
      <c r="DR297" s="286"/>
      <c r="DS297" s="286"/>
      <c r="DT297" s="286"/>
      <c r="DU297" s="286"/>
      <c r="DV297" s="286"/>
      <c r="DW297" s="286">
        <v>2166.9974935081718</v>
      </c>
      <c r="DX297" s="286"/>
      <c r="DY297" s="286"/>
      <c r="DZ297" s="286"/>
      <c r="EA297" s="278"/>
      <c r="EB297" s="286"/>
      <c r="EC297" s="286"/>
      <c r="ED297" s="286"/>
      <c r="EE297" s="286"/>
      <c r="EF297" s="286"/>
      <c r="EG297" s="286"/>
      <c r="EH297" s="286"/>
      <c r="EI297" s="286"/>
      <c r="EJ297" s="286"/>
      <c r="EK297" s="286"/>
      <c r="EL297" s="306">
        <v>22289.117076084054</v>
      </c>
      <c r="EM297" s="306">
        <v>28505.304171747492</v>
      </c>
      <c r="EN297" s="291">
        <v>2228.91</v>
      </c>
      <c r="EO297" s="291">
        <v>0</v>
      </c>
      <c r="EP297" s="291">
        <v>166.28</v>
      </c>
      <c r="EQ297" s="800">
        <v>0</v>
      </c>
      <c r="ER297" s="291">
        <v>0</v>
      </c>
      <c r="ES297" s="286">
        <v>0</v>
      </c>
      <c r="ET297" s="289">
        <v>4079.61</v>
      </c>
      <c r="EU297" s="286">
        <v>0</v>
      </c>
      <c r="EV297" s="286">
        <v>0</v>
      </c>
      <c r="EW297" s="286"/>
      <c r="EX297" s="286"/>
      <c r="EY297" s="286"/>
      <c r="EZ297" s="292">
        <v>0</v>
      </c>
      <c r="FA297" s="278">
        <v>0</v>
      </c>
      <c r="FB297" s="278">
        <v>0</v>
      </c>
      <c r="FC297" s="292">
        <v>22032</v>
      </c>
      <c r="FD297" s="292"/>
      <c r="FE297" s="292"/>
      <c r="FF297" s="292"/>
      <c r="FG297" s="286">
        <v>0</v>
      </c>
      <c r="FH297" s="292">
        <v>0</v>
      </c>
      <c r="FI297" s="286"/>
      <c r="FJ297" s="286"/>
      <c r="FK297" s="276"/>
      <c r="FL297" s="276"/>
      <c r="FM297" s="286"/>
      <c r="FN297" s="286">
        <v>0</v>
      </c>
      <c r="FO297" s="286">
        <v>0</v>
      </c>
      <c r="FP297" s="286"/>
      <c r="FQ297" s="286">
        <v>28506.799999999999</v>
      </c>
      <c r="FR297" s="791">
        <v>-1.5</v>
      </c>
      <c r="FT297" s="294"/>
      <c r="FU297" s="294">
        <v>-1.5</v>
      </c>
      <c r="FV297" s="367"/>
      <c r="FW297" s="367"/>
      <c r="FX297" s="847">
        <v>2006.02</v>
      </c>
      <c r="FY297" s="830">
        <v>0</v>
      </c>
      <c r="GB297" s="2015">
        <f t="shared" si="21"/>
        <v>-2.9239159448479768E-3</v>
      </c>
      <c r="GC297" s="2015">
        <v>22289.119999999999</v>
      </c>
      <c r="GE297" s="2015">
        <f t="shared" si="22"/>
        <v>26003.972846014007</v>
      </c>
    </row>
    <row r="298" spans="2:187">
      <c r="B298" s="787">
        <v>47</v>
      </c>
      <c r="C298" s="275" t="s">
        <v>607</v>
      </c>
      <c r="D298" s="309" t="s">
        <v>539</v>
      </c>
      <c r="E298" s="310" t="s">
        <v>194</v>
      </c>
      <c r="F298" s="275" t="s">
        <v>195</v>
      </c>
      <c r="G298" s="837">
        <v>32866</v>
      </c>
      <c r="H298" s="275" t="s">
        <v>494</v>
      </c>
      <c r="I298" s="275" t="s">
        <v>454</v>
      </c>
      <c r="J298" s="312" t="s">
        <v>455</v>
      </c>
      <c r="K298" s="313" t="s">
        <v>456</v>
      </c>
      <c r="L298" s="313">
        <v>100001</v>
      </c>
      <c r="M298" s="283" t="s">
        <v>470</v>
      </c>
      <c r="N298" s="299">
        <v>1</v>
      </c>
      <c r="O298" s="275" t="s">
        <v>477</v>
      </c>
      <c r="P298" s="275" t="s">
        <v>478</v>
      </c>
      <c r="Q298" s="300">
        <v>1</v>
      </c>
      <c r="R298" s="275" t="s">
        <v>495</v>
      </c>
      <c r="S298" s="301" t="s">
        <v>478</v>
      </c>
      <c r="T298" s="275" t="s">
        <v>461</v>
      </c>
      <c r="U298" s="275" t="s">
        <v>288</v>
      </c>
      <c r="V298" s="302" t="s">
        <v>462</v>
      </c>
      <c r="W298" s="302" t="s">
        <v>529</v>
      </c>
      <c r="X298" s="363" t="s">
        <v>219</v>
      </c>
      <c r="Y298" s="461">
        <v>2100152084</v>
      </c>
      <c r="Z298" s="283" t="e">
        <v>#N/A</v>
      </c>
      <c r="AA298" s="367"/>
      <c r="AB298" s="303">
        <v>45170</v>
      </c>
      <c r="AC298" s="367"/>
      <c r="AD298" s="305"/>
      <c r="AE298" s="274" t="s">
        <v>496</v>
      </c>
      <c r="AF298" s="275" t="s">
        <v>576</v>
      </c>
      <c r="AG298" s="276"/>
      <c r="AH298" s="277"/>
      <c r="AI298" s="367" t="s">
        <v>531</v>
      </c>
      <c r="AJ298" s="798">
        <v>7000</v>
      </c>
      <c r="AK298" s="367"/>
      <c r="AL298" s="367"/>
      <c r="AM298" s="367"/>
      <c r="AN298" s="367"/>
      <c r="AO298" s="368"/>
      <c r="AP298" s="278" t="s">
        <v>594</v>
      </c>
      <c r="AQ298" s="307" t="s">
        <v>466</v>
      </c>
      <c r="AR298" s="308">
        <v>26628.301832233152</v>
      </c>
      <c r="AS298" s="283">
        <v>30</v>
      </c>
      <c r="AT298" s="284"/>
      <c r="AU298" s="284">
        <v>0</v>
      </c>
      <c r="AV298" s="283"/>
      <c r="AW298" s="283"/>
      <c r="AX298" s="283"/>
      <c r="AY298" s="283"/>
      <c r="AZ298" s="283"/>
      <c r="BA298" s="285"/>
      <c r="BB298" s="284"/>
      <c r="BC298" s="284"/>
      <c r="BD298" s="284"/>
      <c r="BE298" s="284"/>
      <c r="BF298" s="285"/>
      <c r="BG298" s="284">
        <v>0</v>
      </c>
      <c r="BH298" s="284">
        <v>0</v>
      </c>
      <c r="BI298" s="276">
        <v>0</v>
      </c>
      <c r="BJ298" s="284"/>
      <c r="BK298" s="286">
        <v>0</v>
      </c>
      <c r="BL298" s="286">
        <v>0</v>
      </c>
      <c r="BM298" s="276">
        <v>0</v>
      </c>
      <c r="BN298" s="286"/>
      <c r="BO298" s="276">
        <v>0</v>
      </c>
      <c r="BP298" s="789">
        <v>240</v>
      </c>
      <c r="BQ298" s="286">
        <v>26628.301832233152</v>
      </c>
      <c r="BR298" s="286">
        <v>113</v>
      </c>
      <c r="BS298" s="286">
        <v>0</v>
      </c>
      <c r="BT298" s="289">
        <v>0</v>
      </c>
      <c r="BU298" s="286">
        <v>0</v>
      </c>
      <c r="BV298" s="286">
        <v>0</v>
      </c>
      <c r="BW298" s="286">
        <v>0</v>
      </c>
      <c r="BX298" s="286"/>
      <c r="BY298" s="286">
        <v>0</v>
      </c>
      <c r="BZ298" s="286"/>
      <c r="CA298" s="286"/>
      <c r="CB298" s="286">
        <v>0</v>
      </c>
      <c r="CC298" s="286">
        <v>0</v>
      </c>
      <c r="CD298" s="286">
        <v>0</v>
      </c>
      <c r="CE298" s="286">
        <v>0</v>
      </c>
      <c r="CF298" s="286">
        <v>0</v>
      </c>
      <c r="CG298" s="286"/>
      <c r="CH298" s="286"/>
      <c r="CI298" s="790"/>
      <c r="CJ298" s="286"/>
      <c r="CK298" s="286"/>
      <c r="CL298" s="286"/>
      <c r="CM298" s="286"/>
      <c r="CN298" s="398"/>
      <c r="CO298" s="286">
        <v>0</v>
      </c>
      <c r="CP298" s="286"/>
      <c r="CQ298" s="286"/>
      <c r="CR298" s="398"/>
      <c r="CS298" s="398"/>
      <c r="CT298" s="398"/>
      <c r="CU298" s="286"/>
      <c r="CV298" s="286">
        <v>0</v>
      </c>
      <c r="CW298" s="286"/>
      <c r="CX298" s="286">
        <v>4456.8836387055253</v>
      </c>
      <c r="CY298" s="286">
        <v>401.11952748349728</v>
      </c>
      <c r="CZ298" s="286"/>
      <c r="DA298" s="286"/>
      <c r="DB298" s="286"/>
      <c r="DC298" s="286"/>
      <c r="DD298" s="286"/>
      <c r="DE298" s="286"/>
      <c r="DF298" s="286"/>
      <c r="DG298" s="286"/>
      <c r="DH298" s="286"/>
      <c r="DI298" s="286"/>
      <c r="DJ298" s="286"/>
      <c r="DK298" s="286"/>
      <c r="DL298" s="278"/>
      <c r="DM298" s="286"/>
      <c r="DN298" s="286"/>
      <c r="DO298" s="286"/>
      <c r="DP298" s="286"/>
      <c r="DQ298" s="286"/>
      <c r="DR298" s="286"/>
      <c r="DS298" s="286"/>
      <c r="DT298" s="286"/>
      <c r="DU298" s="286"/>
      <c r="DV298" s="286"/>
      <c r="DW298" s="286">
        <v>2599.8487892448898</v>
      </c>
      <c r="DX298" s="286"/>
      <c r="DY298" s="286"/>
      <c r="DZ298" s="286"/>
      <c r="EA298" s="278"/>
      <c r="EB298" s="286"/>
      <c r="EC298" s="286"/>
      <c r="ED298" s="286"/>
      <c r="EE298" s="286"/>
      <c r="EF298" s="286"/>
      <c r="EG298" s="286"/>
      <c r="EH298" s="286"/>
      <c r="EI298" s="286"/>
      <c r="EJ298" s="286"/>
      <c r="EK298" s="286"/>
      <c r="EL298" s="306">
        <v>26741.301832233152</v>
      </c>
      <c r="EM298" s="306">
        <v>34199.153787667063</v>
      </c>
      <c r="EN298" s="291">
        <v>2674.13</v>
      </c>
      <c r="EO298" s="291">
        <v>0</v>
      </c>
      <c r="EP298" s="291">
        <v>166.28</v>
      </c>
      <c r="EQ298" s="800">
        <v>0</v>
      </c>
      <c r="ER298" s="291">
        <v>0</v>
      </c>
      <c r="ES298" s="286">
        <v>0</v>
      </c>
      <c r="ET298" s="289">
        <v>5656.24</v>
      </c>
      <c r="EU298" s="286">
        <v>0</v>
      </c>
      <c r="EV298" s="286">
        <v>0</v>
      </c>
      <c r="EW298" s="286"/>
      <c r="EX298" s="286"/>
      <c r="EY298" s="286"/>
      <c r="EZ298" s="292">
        <v>0</v>
      </c>
      <c r="FA298" s="278">
        <v>0</v>
      </c>
      <c r="FB298" s="278">
        <v>0</v>
      </c>
      <c r="FC298" s="292">
        <v>25704</v>
      </c>
      <c r="FD298" s="292"/>
      <c r="FE298" s="292"/>
      <c r="FF298" s="292"/>
      <c r="FG298" s="286">
        <v>0</v>
      </c>
      <c r="FH298" s="292">
        <v>0</v>
      </c>
      <c r="FI298" s="286"/>
      <c r="FJ298" s="286"/>
      <c r="FK298" s="276"/>
      <c r="FL298" s="276"/>
      <c r="FM298" s="286"/>
      <c r="FN298" s="286">
        <v>0</v>
      </c>
      <c r="FO298" s="286">
        <v>0</v>
      </c>
      <c r="FP298" s="286"/>
      <c r="FQ298" s="286">
        <v>34200.65</v>
      </c>
      <c r="FR298" s="791">
        <v>-1.5</v>
      </c>
      <c r="FT298" s="294"/>
      <c r="FU298" s="294">
        <v>-1.5</v>
      </c>
      <c r="FV298" s="367"/>
      <c r="FW298" s="367"/>
      <c r="FX298" s="847">
        <v>2406.7199999999998</v>
      </c>
      <c r="FY298" s="830">
        <v>0</v>
      </c>
      <c r="GB298" s="2015">
        <f t="shared" si="21"/>
        <v>1.8322331525268964E-3</v>
      </c>
      <c r="GC298" s="2015">
        <v>26741.3</v>
      </c>
      <c r="GE298" s="2015">
        <f t="shared" si="22"/>
        <v>31198.183638705523</v>
      </c>
    </row>
    <row r="299" spans="2:187">
      <c r="B299" s="787">
        <v>48</v>
      </c>
      <c r="C299" s="275" t="s">
        <v>607</v>
      </c>
      <c r="D299" s="309" t="s">
        <v>539</v>
      </c>
      <c r="E299" s="310" t="s">
        <v>192</v>
      </c>
      <c r="F299" s="275" t="s">
        <v>193</v>
      </c>
      <c r="G299" s="837">
        <v>34000</v>
      </c>
      <c r="H299" s="275" t="s">
        <v>494</v>
      </c>
      <c r="I299" s="275" t="s">
        <v>456</v>
      </c>
      <c r="J299" s="312" t="s">
        <v>455</v>
      </c>
      <c r="K299" s="369" t="s">
        <v>456</v>
      </c>
      <c r="L299" s="313">
        <v>100001</v>
      </c>
      <c r="M299" s="283" t="s">
        <v>470</v>
      </c>
      <c r="N299" s="299">
        <v>1</v>
      </c>
      <c r="O299" s="275" t="s">
        <v>477</v>
      </c>
      <c r="P299" s="275" t="s">
        <v>478</v>
      </c>
      <c r="Q299" s="300">
        <v>1</v>
      </c>
      <c r="R299" s="275" t="s">
        <v>495</v>
      </c>
      <c r="S299" s="301" t="s">
        <v>478</v>
      </c>
      <c r="T299" s="275" t="s">
        <v>461</v>
      </c>
      <c r="U299" s="275" t="s">
        <v>287</v>
      </c>
      <c r="V299" s="302" t="s">
        <v>462</v>
      </c>
      <c r="W299" s="302" t="s">
        <v>529</v>
      </c>
      <c r="X299" s="363" t="s">
        <v>75</v>
      </c>
      <c r="Y299" s="366" t="s">
        <v>216</v>
      </c>
      <c r="Z299" s="283" t="e">
        <v>#N/A</v>
      </c>
      <c r="AA299" s="367"/>
      <c r="AB299" s="303">
        <v>45170</v>
      </c>
      <c r="AC299" s="367"/>
      <c r="AD299" s="305"/>
      <c r="AE299" s="274" t="s">
        <v>496</v>
      </c>
      <c r="AF299" s="275" t="s">
        <v>577</v>
      </c>
      <c r="AG299" s="276"/>
      <c r="AH299" s="277"/>
      <c r="AI299" s="367" t="s">
        <v>531</v>
      </c>
      <c r="AJ299" s="798">
        <v>6000</v>
      </c>
      <c r="AK299" s="367"/>
      <c r="AL299" s="367"/>
      <c r="AM299" s="367"/>
      <c r="AN299" s="367"/>
      <c r="AO299" s="368"/>
      <c r="AP299" s="278" t="s">
        <v>594</v>
      </c>
      <c r="AQ299" s="307" t="s">
        <v>466</v>
      </c>
      <c r="AR299" s="308">
        <v>22176.117076084054</v>
      </c>
      <c r="AS299" s="283">
        <v>30</v>
      </c>
      <c r="AT299" s="284"/>
      <c r="AU299" s="284">
        <v>0</v>
      </c>
      <c r="AV299" s="283"/>
      <c r="AW299" s="283"/>
      <c r="AX299" s="283"/>
      <c r="AY299" s="283"/>
      <c r="AZ299" s="283"/>
      <c r="BA299" s="285"/>
      <c r="BB299" s="284"/>
      <c r="BC299" s="284"/>
      <c r="BD299" s="284"/>
      <c r="BE299" s="284"/>
      <c r="BF299" s="285"/>
      <c r="BG299" s="284">
        <v>0</v>
      </c>
      <c r="BH299" s="284">
        <v>0</v>
      </c>
      <c r="BI299" s="276">
        <v>0</v>
      </c>
      <c r="BJ299" s="284"/>
      <c r="BK299" s="286">
        <v>0</v>
      </c>
      <c r="BL299" s="286">
        <v>0</v>
      </c>
      <c r="BM299" s="276">
        <v>0</v>
      </c>
      <c r="BN299" s="286"/>
      <c r="BO299" s="276">
        <v>0</v>
      </c>
      <c r="BP299" s="789">
        <v>240</v>
      </c>
      <c r="BQ299" s="286">
        <v>22176.117076084054</v>
      </c>
      <c r="BR299" s="286">
        <v>113</v>
      </c>
      <c r="BS299" s="286">
        <v>0</v>
      </c>
      <c r="BT299" s="289">
        <v>0</v>
      </c>
      <c r="BU299" s="286">
        <v>0</v>
      </c>
      <c r="BV299" s="286">
        <v>0</v>
      </c>
      <c r="BW299" s="286">
        <v>0</v>
      </c>
      <c r="BX299" s="286"/>
      <c r="BY299" s="286">
        <v>0</v>
      </c>
      <c r="BZ299" s="286"/>
      <c r="CA299" s="286"/>
      <c r="CB299" s="286">
        <v>0</v>
      </c>
      <c r="CC299" s="286">
        <v>0</v>
      </c>
      <c r="CD299" s="286">
        <v>0</v>
      </c>
      <c r="CE299" s="286">
        <v>0</v>
      </c>
      <c r="CF299" s="286">
        <v>0</v>
      </c>
      <c r="CG299" s="286"/>
      <c r="CH299" s="286"/>
      <c r="CI299" s="790"/>
      <c r="CJ299" s="286"/>
      <c r="CK299" s="286"/>
      <c r="CL299" s="286"/>
      <c r="CM299" s="286"/>
      <c r="CN299" s="398"/>
      <c r="CO299" s="286">
        <v>0</v>
      </c>
      <c r="CP299" s="286"/>
      <c r="CQ299" s="286"/>
      <c r="CR299" s="398"/>
      <c r="CS299" s="398"/>
      <c r="CT299" s="398"/>
      <c r="CU299" s="286"/>
      <c r="CV299" s="286">
        <v>0</v>
      </c>
      <c r="CW299" s="286"/>
      <c r="CX299" s="286">
        <v>3714.8528460140092</v>
      </c>
      <c r="CY299" s="286">
        <v>334.33675614126082</v>
      </c>
      <c r="CZ299" s="286"/>
      <c r="DA299" s="286"/>
      <c r="DB299" s="286"/>
      <c r="DC299" s="286"/>
      <c r="DD299" s="286"/>
      <c r="DE299" s="286"/>
      <c r="DF299" s="286"/>
      <c r="DG299" s="286"/>
      <c r="DH299" s="286"/>
      <c r="DI299" s="286"/>
      <c r="DJ299" s="286"/>
      <c r="DK299" s="286"/>
      <c r="DL299" s="278"/>
      <c r="DM299" s="286"/>
      <c r="DN299" s="286"/>
      <c r="DO299" s="286"/>
      <c r="DP299" s="286"/>
      <c r="DQ299" s="286"/>
      <c r="DR299" s="286"/>
      <c r="DS299" s="286"/>
      <c r="DT299" s="286"/>
      <c r="DU299" s="286"/>
      <c r="DV299" s="286"/>
      <c r="DW299" s="286">
        <v>2166.9974935081718</v>
      </c>
      <c r="DX299" s="286"/>
      <c r="DY299" s="286"/>
      <c r="DZ299" s="286"/>
      <c r="EA299" s="278"/>
      <c r="EB299" s="286"/>
      <c r="EC299" s="286"/>
      <c r="ED299" s="286"/>
      <c r="EE299" s="286"/>
      <c r="EF299" s="286"/>
      <c r="EG299" s="286"/>
      <c r="EH299" s="286"/>
      <c r="EI299" s="286"/>
      <c r="EJ299" s="286"/>
      <c r="EK299" s="286"/>
      <c r="EL299" s="306">
        <v>22289.117076084054</v>
      </c>
      <c r="EM299" s="306">
        <v>28505.304171747492</v>
      </c>
      <c r="EN299" s="291">
        <v>2228.91</v>
      </c>
      <c r="EO299" s="291">
        <v>0</v>
      </c>
      <c r="EP299" s="291">
        <v>166.28</v>
      </c>
      <c r="EQ299" s="800">
        <v>0</v>
      </c>
      <c r="ER299" s="291">
        <v>0</v>
      </c>
      <c r="ES299" s="286">
        <v>0</v>
      </c>
      <c r="ET299" s="289">
        <v>4079.61</v>
      </c>
      <c r="EU299" s="286">
        <v>0</v>
      </c>
      <c r="EV299" s="286">
        <v>0</v>
      </c>
      <c r="EW299" s="286"/>
      <c r="EX299" s="286"/>
      <c r="EY299" s="286"/>
      <c r="EZ299" s="292">
        <v>0</v>
      </c>
      <c r="FA299" s="278">
        <v>0</v>
      </c>
      <c r="FB299" s="278">
        <v>0</v>
      </c>
      <c r="FC299" s="292">
        <v>22032</v>
      </c>
      <c r="FD299" s="292"/>
      <c r="FE299" s="292"/>
      <c r="FF299" s="292"/>
      <c r="FG299" s="286">
        <v>0</v>
      </c>
      <c r="FH299" s="292">
        <v>0</v>
      </c>
      <c r="FI299" s="286"/>
      <c r="FJ299" s="286"/>
      <c r="FK299" s="276"/>
      <c r="FL299" s="276"/>
      <c r="FM299" s="286"/>
      <c r="FN299" s="286">
        <v>0</v>
      </c>
      <c r="FO299" s="286">
        <v>0</v>
      </c>
      <c r="FP299" s="286"/>
      <c r="FQ299" s="286">
        <v>28506.799999999999</v>
      </c>
      <c r="FR299" s="791">
        <v>-1.5</v>
      </c>
      <c r="FT299" s="294"/>
      <c r="FU299" s="294">
        <v>-1.5</v>
      </c>
      <c r="FV299" s="367"/>
      <c r="FW299" s="367"/>
      <c r="FX299" s="847">
        <v>2006.02</v>
      </c>
      <c r="FY299" s="830">
        <v>0</v>
      </c>
      <c r="GB299" s="2015">
        <f t="shared" si="21"/>
        <v>-2.9239159448479768E-3</v>
      </c>
      <c r="GC299" s="2015">
        <v>22289.119999999999</v>
      </c>
      <c r="GE299" s="2015">
        <f t="shared" si="22"/>
        <v>26003.972846014007</v>
      </c>
    </row>
    <row r="300" spans="2:187">
      <c r="B300" s="787">
        <v>49</v>
      </c>
      <c r="C300" s="275" t="s">
        <v>607</v>
      </c>
      <c r="D300" s="309" t="s">
        <v>3</v>
      </c>
      <c r="E300" s="310" t="s">
        <v>176</v>
      </c>
      <c r="F300" s="275" t="s">
        <v>578</v>
      </c>
      <c r="G300" s="834">
        <v>34578</v>
      </c>
      <c r="H300" s="109" t="s">
        <v>563</v>
      </c>
      <c r="I300" s="109" t="s">
        <v>454</v>
      </c>
      <c r="J300" s="103" t="s">
        <v>455</v>
      </c>
      <c r="K300" s="123" t="s">
        <v>456</v>
      </c>
      <c r="L300" s="104">
        <v>100001</v>
      </c>
      <c r="M300" s="124" t="s">
        <v>470</v>
      </c>
      <c r="N300" s="125">
        <v>1</v>
      </c>
      <c r="O300" s="109" t="s">
        <v>477</v>
      </c>
      <c r="P300" s="109" t="s">
        <v>478</v>
      </c>
      <c r="Q300" s="126">
        <v>1</v>
      </c>
      <c r="R300" s="109" t="s">
        <v>564</v>
      </c>
      <c r="S300" s="127" t="s">
        <v>563</v>
      </c>
      <c r="T300" s="109" t="s">
        <v>461</v>
      </c>
      <c r="U300" s="109" t="s">
        <v>277</v>
      </c>
      <c r="V300" s="128" t="s">
        <v>553</v>
      </c>
      <c r="W300" s="128"/>
      <c r="X300" s="129" t="s">
        <v>25</v>
      </c>
      <c r="Y300" s="130" t="s">
        <v>210</v>
      </c>
      <c r="Z300" s="283" t="s">
        <v>578</v>
      </c>
      <c r="AA300" s="256"/>
      <c r="AB300" s="426">
        <v>45181</v>
      </c>
      <c r="AC300" s="105"/>
      <c r="AD300" s="132"/>
      <c r="AE300" s="133" t="s">
        <v>481</v>
      </c>
      <c r="AF300" s="275" t="s">
        <v>579</v>
      </c>
      <c r="AG300" s="113"/>
      <c r="AH300" s="134"/>
      <c r="AI300" s="105"/>
      <c r="AJ300" s="105"/>
      <c r="AK300" s="105"/>
      <c r="AL300" s="105"/>
      <c r="AM300" s="105"/>
      <c r="AN300" s="105"/>
      <c r="AO300" s="135" t="s">
        <v>466</v>
      </c>
      <c r="AP300" s="111" t="s">
        <v>595</v>
      </c>
      <c r="AQ300" s="801" t="s">
        <v>467</v>
      </c>
      <c r="AR300" s="802">
        <v>3700</v>
      </c>
      <c r="AS300" s="283">
        <v>30</v>
      </c>
      <c r="AT300" s="284"/>
      <c r="AU300" s="284">
        <v>0</v>
      </c>
      <c r="AV300" s="124"/>
      <c r="AW300" s="124"/>
      <c r="AX300" s="124"/>
      <c r="AY300" s="124"/>
      <c r="AZ300" s="124"/>
      <c r="BA300" s="136"/>
      <c r="BB300" s="137"/>
      <c r="BC300" s="137"/>
      <c r="BD300" s="137"/>
      <c r="BE300" s="137"/>
      <c r="BF300" s="136"/>
      <c r="BG300" s="284">
        <v>0</v>
      </c>
      <c r="BH300" s="284">
        <v>0</v>
      </c>
      <c r="BI300" s="276">
        <v>0</v>
      </c>
      <c r="BJ300" s="284"/>
      <c r="BK300" s="286">
        <v>0</v>
      </c>
      <c r="BL300" s="286">
        <v>0</v>
      </c>
      <c r="BM300" s="276">
        <v>0</v>
      </c>
      <c r="BN300" s="286"/>
      <c r="BO300" s="276">
        <v>0</v>
      </c>
      <c r="BP300" s="803">
        <v>240</v>
      </c>
      <c r="BQ300" s="286">
        <v>3700</v>
      </c>
      <c r="BR300" s="286">
        <v>0</v>
      </c>
      <c r="BS300" s="286">
        <v>0</v>
      </c>
      <c r="BT300" s="289">
        <v>0</v>
      </c>
      <c r="BU300" s="286">
        <v>0</v>
      </c>
      <c r="BV300" s="117">
        <v>0</v>
      </c>
      <c r="BW300" s="117">
        <v>0</v>
      </c>
      <c r="BX300" s="117"/>
      <c r="BY300" s="286">
        <v>0</v>
      </c>
      <c r="BZ300" s="117"/>
      <c r="CA300" s="117"/>
      <c r="CB300" s="286">
        <v>0</v>
      </c>
      <c r="CC300" s="286">
        <v>0</v>
      </c>
      <c r="CD300" s="286">
        <v>0</v>
      </c>
      <c r="CE300" s="286">
        <v>0</v>
      </c>
      <c r="CF300" s="286">
        <v>0</v>
      </c>
      <c r="CG300" s="804"/>
      <c r="CH300" s="286"/>
      <c r="CI300" s="286"/>
      <c r="CJ300" s="286"/>
      <c r="CK300" s="286"/>
      <c r="CL300" s="286"/>
      <c r="CM300" s="286"/>
      <c r="CN300" s="398"/>
      <c r="CO300" s="286">
        <v>0</v>
      </c>
      <c r="CP300" s="286"/>
      <c r="CQ300" s="286"/>
      <c r="CR300" s="398"/>
      <c r="CS300" s="398"/>
      <c r="CT300" s="398"/>
      <c r="CU300" s="286"/>
      <c r="CV300" s="286">
        <v>0</v>
      </c>
      <c r="CW300" s="804"/>
      <c r="CX300" s="804"/>
      <c r="CY300" s="804"/>
      <c r="CZ300" s="804"/>
      <c r="DA300" s="804"/>
      <c r="DB300" s="804"/>
      <c r="DC300" s="117"/>
      <c r="DD300" s="117"/>
      <c r="DE300" s="117"/>
      <c r="DF300" s="117"/>
      <c r="DG300" s="117"/>
      <c r="DH300" s="804"/>
      <c r="DI300" s="804"/>
      <c r="DJ300" s="117"/>
      <c r="DK300" s="286"/>
      <c r="DL300" s="286"/>
      <c r="DM300" s="804"/>
      <c r="DN300" s="804"/>
      <c r="DO300" s="804"/>
      <c r="DP300" s="804"/>
      <c r="DQ300" s="804"/>
      <c r="DR300" s="804"/>
      <c r="DS300" s="804"/>
      <c r="DT300" s="804"/>
      <c r="DU300" s="804"/>
      <c r="DV300" s="804"/>
      <c r="DW300" s="804"/>
      <c r="DX300" s="117"/>
      <c r="DY300" s="117"/>
      <c r="DZ300" s="138"/>
      <c r="EA300" s="805"/>
      <c r="EB300" s="804"/>
      <c r="EC300" s="804"/>
      <c r="ED300" s="804"/>
      <c r="EE300" s="804"/>
      <c r="EF300" s="804"/>
      <c r="EG300" s="804"/>
      <c r="EH300" s="804"/>
      <c r="EI300" s="804"/>
      <c r="EJ300" s="804"/>
      <c r="EK300" s="804"/>
      <c r="EL300" s="806">
        <v>3700</v>
      </c>
      <c r="EM300" s="806">
        <v>3700</v>
      </c>
      <c r="EN300" s="291">
        <v>370</v>
      </c>
      <c r="EO300" s="291">
        <v>0</v>
      </c>
      <c r="EP300" s="291">
        <v>50.69</v>
      </c>
      <c r="EQ300" s="291">
        <v>0</v>
      </c>
      <c r="ER300" s="291">
        <v>0</v>
      </c>
      <c r="ES300" s="286">
        <v>0</v>
      </c>
      <c r="ET300" s="289">
        <v>34.28</v>
      </c>
      <c r="EU300" s="286">
        <v>0</v>
      </c>
      <c r="EV300" s="286">
        <v>0</v>
      </c>
      <c r="EW300" s="804"/>
      <c r="EX300" s="804"/>
      <c r="EY300" s="117"/>
      <c r="EZ300" s="292">
        <v>0</v>
      </c>
      <c r="FA300" s="278">
        <v>32.36</v>
      </c>
      <c r="FB300" s="278">
        <v>0</v>
      </c>
      <c r="FC300" s="292">
        <v>1480</v>
      </c>
      <c r="FD300" s="140"/>
      <c r="FE300" s="292"/>
      <c r="FF300" s="807"/>
      <c r="FG300" s="286">
        <v>0</v>
      </c>
      <c r="FH300" s="292">
        <v>0</v>
      </c>
      <c r="FI300" s="117"/>
      <c r="FJ300" s="117"/>
      <c r="FK300" s="113"/>
      <c r="FL300" s="840"/>
      <c r="FM300" s="286"/>
      <c r="FN300" s="286">
        <v>0</v>
      </c>
      <c r="FO300" s="286">
        <v>0</v>
      </c>
      <c r="FP300" s="117"/>
      <c r="FQ300" s="117">
        <v>1967.33</v>
      </c>
      <c r="FR300" s="808">
        <v>1732.67</v>
      </c>
      <c r="FT300" s="791"/>
      <c r="FU300" s="294">
        <v>1732.67</v>
      </c>
      <c r="FV300" s="367"/>
      <c r="FW300" s="367"/>
      <c r="FX300" s="847">
        <v>333</v>
      </c>
      <c r="FY300" s="830">
        <v>83.25</v>
      </c>
      <c r="GB300" s="2015">
        <f t="shared" si="21"/>
        <v>0</v>
      </c>
      <c r="GC300" s="2015">
        <v>3700</v>
      </c>
      <c r="GE300" s="2015">
        <f t="shared" si="22"/>
        <v>3700</v>
      </c>
    </row>
    <row r="301" spans="2:187">
      <c r="B301" s="787">
        <v>50</v>
      </c>
      <c r="C301" s="275" t="s">
        <v>607</v>
      </c>
      <c r="D301" s="309" t="s">
        <v>3</v>
      </c>
      <c r="E301" s="310" t="s">
        <v>169</v>
      </c>
      <c r="F301" s="275" t="s">
        <v>580</v>
      </c>
      <c r="G301" s="837">
        <v>34389</v>
      </c>
      <c r="H301" s="275" t="s">
        <v>563</v>
      </c>
      <c r="I301" s="275" t="s">
        <v>454</v>
      </c>
      <c r="J301" s="312" t="s">
        <v>455</v>
      </c>
      <c r="K301" s="369" t="s">
        <v>456</v>
      </c>
      <c r="L301" s="313">
        <v>100001</v>
      </c>
      <c r="M301" s="283" t="s">
        <v>470</v>
      </c>
      <c r="N301" s="299">
        <v>1</v>
      </c>
      <c r="O301" s="275" t="s">
        <v>477</v>
      </c>
      <c r="P301" s="275" t="s">
        <v>478</v>
      </c>
      <c r="Q301" s="300">
        <v>1</v>
      </c>
      <c r="R301" s="275" t="s">
        <v>564</v>
      </c>
      <c r="S301" s="301" t="s">
        <v>563</v>
      </c>
      <c r="T301" s="275" t="s">
        <v>461</v>
      </c>
      <c r="U301" s="275" t="s">
        <v>277</v>
      </c>
      <c r="V301" s="302" t="s">
        <v>553</v>
      </c>
      <c r="W301" s="302"/>
      <c r="X301" s="363" t="s">
        <v>25</v>
      </c>
      <c r="Y301" s="366" t="s">
        <v>207</v>
      </c>
      <c r="Z301" s="283" t="s">
        <v>580</v>
      </c>
      <c r="AA301" s="367"/>
      <c r="AB301" s="303">
        <v>45181</v>
      </c>
      <c r="AC301" s="367"/>
      <c r="AD301" s="305"/>
      <c r="AE301" s="274" t="s">
        <v>481</v>
      </c>
      <c r="AF301" s="275" t="s">
        <v>581</v>
      </c>
      <c r="AG301" s="276"/>
      <c r="AH301" s="277"/>
      <c r="AI301" s="367"/>
      <c r="AJ301" s="367"/>
      <c r="AK301" s="367"/>
      <c r="AL301" s="367"/>
      <c r="AM301" s="367"/>
      <c r="AN301" s="367"/>
      <c r="AO301" s="368" t="s">
        <v>466</v>
      </c>
      <c r="AP301" s="278" t="s">
        <v>594</v>
      </c>
      <c r="AQ301" s="393" t="s">
        <v>467</v>
      </c>
      <c r="AR301" s="394">
        <v>4700</v>
      </c>
      <c r="AS301" s="283">
        <v>30</v>
      </c>
      <c r="AT301" s="284"/>
      <c r="AU301" s="284">
        <v>0</v>
      </c>
      <c r="AV301" s="283"/>
      <c r="AW301" s="283"/>
      <c r="AX301" s="283"/>
      <c r="AY301" s="283"/>
      <c r="AZ301" s="283"/>
      <c r="BA301" s="285"/>
      <c r="BB301" s="284"/>
      <c r="BC301" s="284"/>
      <c r="BD301" s="284"/>
      <c r="BE301" s="284"/>
      <c r="BF301" s="285"/>
      <c r="BG301" s="284">
        <v>0</v>
      </c>
      <c r="BH301" s="284">
        <v>0</v>
      </c>
      <c r="BI301" s="276">
        <v>0</v>
      </c>
      <c r="BJ301" s="284"/>
      <c r="BK301" s="286">
        <v>0</v>
      </c>
      <c r="BL301" s="286">
        <v>0</v>
      </c>
      <c r="BM301" s="276">
        <v>0</v>
      </c>
      <c r="BN301" s="286"/>
      <c r="BO301" s="276">
        <v>0</v>
      </c>
      <c r="BP301" s="789">
        <v>240</v>
      </c>
      <c r="BQ301" s="286">
        <v>4700</v>
      </c>
      <c r="BR301" s="286">
        <v>0</v>
      </c>
      <c r="BS301" s="286">
        <v>0</v>
      </c>
      <c r="BT301" s="289">
        <v>0</v>
      </c>
      <c r="BU301" s="286">
        <v>0</v>
      </c>
      <c r="BV301" s="286">
        <v>0</v>
      </c>
      <c r="BW301" s="286">
        <v>0</v>
      </c>
      <c r="BX301" s="286"/>
      <c r="BY301" s="286">
        <v>36</v>
      </c>
      <c r="BZ301" s="286"/>
      <c r="CA301" s="286"/>
      <c r="CB301" s="286">
        <v>0</v>
      </c>
      <c r="CC301" s="286">
        <v>0</v>
      </c>
      <c r="CD301" s="286">
        <v>0</v>
      </c>
      <c r="CE301" s="286">
        <v>0</v>
      </c>
      <c r="CF301" s="286">
        <v>0</v>
      </c>
      <c r="CG301" s="398"/>
      <c r="CH301" s="286"/>
      <c r="CI301" s="286"/>
      <c r="CJ301" s="286"/>
      <c r="CK301" s="286"/>
      <c r="CL301" s="286"/>
      <c r="CM301" s="286"/>
      <c r="CN301" s="398"/>
      <c r="CO301" s="286">
        <v>0</v>
      </c>
      <c r="CP301" s="286"/>
      <c r="CQ301" s="286"/>
      <c r="CR301" s="398"/>
      <c r="CS301" s="398"/>
      <c r="CT301" s="398"/>
      <c r="CU301" s="286"/>
      <c r="CV301" s="286">
        <v>0</v>
      </c>
      <c r="CW301" s="398"/>
      <c r="CX301" s="398"/>
      <c r="CY301" s="398"/>
      <c r="CZ301" s="398"/>
      <c r="DA301" s="398"/>
      <c r="DB301" s="398"/>
      <c r="DC301" s="286"/>
      <c r="DD301" s="286"/>
      <c r="DE301" s="286"/>
      <c r="DF301" s="286"/>
      <c r="DG301" s="286"/>
      <c r="DH301" s="398"/>
      <c r="DI301" s="398"/>
      <c r="DJ301" s="286"/>
      <c r="DK301" s="286"/>
      <c r="DL301" s="286"/>
      <c r="DM301" s="398"/>
      <c r="DN301" s="398"/>
      <c r="DO301" s="398"/>
      <c r="DP301" s="398"/>
      <c r="DQ301" s="398"/>
      <c r="DR301" s="398"/>
      <c r="DS301" s="398"/>
      <c r="DT301" s="398"/>
      <c r="DU301" s="398"/>
      <c r="DV301" s="809"/>
      <c r="DW301" s="286"/>
      <c r="DX301" s="286"/>
      <c r="DY301" s="286"/>
      <c r="DZ301" s="795"/>
      <c r="EA301" s="289"/>
      <c r="EB301" s="398"/>
      <c r="EC301" s="398"/>
      <c r="ED301" s="398"/>
      <c r="EE301" s="398"/>
      <c r="EF301" s="398"/>
      <c r="EG301" s="398"/>
      <c r="EH301" s="398"/>
      <c r="EI301" s="398"/>
      <c r="EJ301" s="398"/>
      <c r="EK301" s="398"/>
      <c r="EL301" s="306">
        <v>4736</v>
      </c>
      <c r="EM301" s="306">
        <v>4736</v>
      </c>
      <c r="EN301" s="291">
        <v>473.6</v>
      </c>
      <c r="EO301" s="291">
        <v>0</v>
      </c>
      <c r="EP301" s="291">
        <v>64.88</v>
      </c>
      <c r="EQ301" s="291">
        <v>0</v>
      </c>
      <c r="ER301" s="291">
        <v>0</v>
      </c>
      <c r="ES301" s="286">
        <v>0</v>
      </c>
      <c r="ET301" s="289">
        <v>215.29</v>
      </c>
      <c r="EU301" s="286">
        <v>0</v>
      </c>
      <c r="EV301" s="286">
        <v>0</v>
      </c>
      <c r="EW301" s="398"/>
      <c r="EX301" s="398"/>
      <c r="EY301" s="286"/>
      <c r="EZ301" s="292">
        <v>115.71</v>
      </c>
      <c r="FA301" s="278">
        <v>0</v>
      </c>
      <c r="FB301" s="278">
        <v>0</v>
      </c>
      <c r="FC301" s="292">
        <v>1480</v>
      </c>
      <c r="FD301" s="292"/>
      <c r="FE301" s="292"/>
      <c r="FF301" s="292"/>
      <c r="FG301" s="286">
        <v>0</v>
      </c>
      <c r="FH301" s="292">
        <v>0</v>
      </c>
      <c r="FI301" s="286"/>
      <c r="FJ301" s="286"/>
      <c r="FK301" s="276"/>
      <c r="FL301" s="390"/>
      <c r="FM301" s="286"/>
      <c r="FN301" s="286">
        <v>36</v>
      </c>
      <c r="FO301" s="286">
        <v>16</v>
      </c>
      <c r="FP301" s="286"/>
      <c r="FQ301" s="286">
        <v>2401.48</v>
      </c>
      <c r="FR301" s="791">
        <v>2334.52</v>
      </c>
      <c r="FT301" s="791"/>
      <c r="FU301" s="294">
        <v>2334.52</v>
      </c>
      <c r="FV301" s="367"/>
      <c r="FW301" s="367"/>
      <c r="FX301" s="847">
        <v>426.24</v>
      </c>
      <c r="FY301" s="830">
        <v>106.56</v>
      </c>
      <c r="GB301" s="2015">
        <f t="shared" si="21"/>
        <v>0</v>
      </c>
      <c r="GC301" s="2015">
        <v>4736</v>
      </c>
      <c r="GE301" s="2015">
        <f t="shared" si="22"/>
        <v>4736</v>
      </c>
    </row>
    <row r="302" spans="2:187">
      <c r="B302" s="787">
        <v>51</v>
      </c>
      <c r="C302" s="275" t="s">
        <v>607</v>
      </c>
      <c r="D302" s="309" t="s">
        <v>3</v>
      </c>
      <c r="E302" s="310" t="s">
        <v>76</v>
      </c>
      <c r="F302" s="275" t="s">
        <v>582</v>
      </c>
      <c r="G302" s="839">
        <v>30552</v>
      </c>
      <c r="H302" s="373" t="s">
        <v>537</v>
      </c>
      <c r="I302" s="373" t="s">
        <v>456</v>
      </c>
      <c r="J302" s="375" t="s">
        <v>455</v>
      </c>
      <c r="K302" s="376" t="s">
        <v>456</v>
      </c>
      <c r="L302" s="377">
        <v>100001</v>
      </c>
      <c r="M302" s="378" t="s">
        <v>470</v>
      </c>
      <c r="N302" s="379">
        <v>1</v>
      </c>
      <c r="O302" s="373" t="s">
        <v>477</v>
      </c>
      <c r="P302" s="373" t="s">
        <v>478</v>
      </c>
      <c r="Q302" s="380">
        <v>1</v>
      </c>
      <c r="R302" s="373" t="s">
        <v>538</v>
      </c>
      <c r="S302" s="381" t="s">
        <v>537</v>
      </c>
      <c r="T302" s="373" t="s">
        <v>461</v>
      </c>
      <c r="U302" s="373" t="s">
        <v>633</v>
      </c>
      <c r="V302" s="383" t="s">
        <v>553</v>
      </c>
      <c r="W302" s="383"/>
      <c r="X302" s="427" t="s">
        <v>25</v>
      </c>
      <c r="Y302" s="428" t="s">
        <v>246</v>
      </c>
      <c r="Z302" s="283" t="s">
        <v>582</v>
      </c>
      <c r="AA302" s="387"/>
      <c r="AB302" s="386">
        <v>45181</v>
      </c>
      <c r="AC302" s="387"/>
      <c r="AD302" s="388"/>
      <c r="AE302" s="389" t="s">
        <v>503</v>
      </c>
      <c r="AF302" s="275" t="s">
        <v>583</v>
      </c>
      <c r="AG302" s="390"/>
      <c r="AH302" s="391"/>
      <c r="AI302" s="387"/>
      <c r="AJ302" s="387"/>
      <c r="AK302" s="387"/>
      <c r="AL302" s="387"/>
      <c r="AM302" s="387"/>
      <c r="AN302" s="387"/>
      <c r="AO302" s="392" t="s">
        <v>466</v>
      </c>
      <c r="AP302" s="289" t="s">
        <v>595</v>
      </c>
      <c r="AQ302" s="393" t="s">
        <v>467</v>
      </c>
      <c r="AR302" s="394">
        <v>6500</v>
      </c>
      <c r="AS302" s="283">
        <v>28</v>
      </c>
      <c r="AT302" s="284">
        <v>2</v>
      </c>
      <c r="AU302" s="284">
        <v>0</v>
      </c>
      <c r="AV302" s="378"/>
      <c r="AW302" s="378"/>
      <c r="AX302" s="378"/>
      <c r="AY302" s="378"/>
      <c r="AZ302" s="378"/>
      <c r="BA302" s="395"/>
      <c r="BB302" s="396"/>
      <c r="BC302" s="396"/>
      <c r="BD302" s="396"/>
      <c r="BE302" s="396"/>
      <c r="BF302" s="395"/>
      <c r="BG302" s="284">
        <v>0</v>
      </c>
      <c r="BH302" s="284">
        <v>0</v>
      </c>
      <c r="BI302" s="276">
        <v>0</v>
      </c>
      <c r="BJ302" s="284"/>
      <c r="BK302" s="286">
        <v>0</v>
      </c>
      <c r="BL302" s="286">
        <v>0</v>
      </c>
      <c r="BM302" s="276">
        <v>0</v>
      </c>
      <c r="BN302" s="286"/>
      <c r="BO302" s="276">
        <v>0</v>
      </c>
      <c r="BP302" s="794">
        <v>224</v>
      </c>
      <c r="BQ302" s="286">
        <v>6066.6666666666661</v>
      </c>
      <c r="BR302" s="286">
        <v>0</v>
      </c>
      <c r="BS302" s="286">
        <v>433.33333333333331</v>
      </c>
      <c r="BT302" s="289">
        <v>0</v>
      </c>
      <c r="BU302" s="286">
        <v>0</v>
      </c>
      <c r="BV302" s="398">
        <v>0</v>
      </c>
      <c r="BW302" s="398">
        <v>0</v>
      </c>
      <c r="BX302" s="398"/>
      <c r="BY302" s="286">
        <v>0</v>
      </c>
      <c r="BZ302" s="398"/>
      <c r="CA302" s="398"/>
      <c r="CB302" s="286">
        <v>0</v>
      </c>
      <c r="CC302" s="286">
        <v>0</v>
      </c>
      <c r="CD302" s="286">
        <v>0</v>
      </c>
      <c r="CE302" s="286">
        <v>0</v>
      </c>
      <c r="CF302" s="286">
        <v>0</v>
      </c>
      <c r="CG302" s="398"/>
      <c r="CH302" s="286"/>
      <c r="CI302" s="286"/>
      <c r="CJ302" s="286"/>
      <c r="CK302" s="286"/>
      <c r="CL302" s="286"/>
      <c r="CM302" s="286"/>
      <c r="CN302" s="398"/>
      <c r="CO302" s="286">
        <v>0</v>
      </c>
      <c r="CP302" s="286"/>
      <c r="CQ302" s="286"/>
      <c r="CR302" s="398"/>
      <c r="CS302" s="398"/>
      <c r="CT302" s="398"/>
      <c r="CU302" s="286"/>
      <c r="CV302" s="286">
        <v>0</v>
      </c>
      <c r="CW302" s="398"/>
      <c r="CX302" s="398"/>
      <c r="CY302" s="398"/>
      <c r="CZ302" s="398"/>
      <c r="DA302" s="398"/>
      <c r="DB302" s="398"/>
      <c r="DC302" s="398"/>
      <c r="DD302" s="398"/>
      <c r="DE302" s="398"/>
      <c r="DF302" s="398"/>
      <c r="DG302" s="398"/>
      <c r="DH302" s="398"/>
      <c r="DI302" s="398"/>
      <c r="DJ302" s="398"/>
      <c r="DK302" s="286"/>
      <c r="DL302" s="286"/>
      <c r="DM302" s="398"/>
      <c r="DN302" s="398"/>
      <c r="DO302" s="398"/>
      <c r="DP302" s="398"/>
      <c r="DQ302" s="398"/>
      <c r="DR302" s="398"/>
      <c r="DS302" s="398"/>
      <c r="DT302" s="398"/>
      <c r="DU302" s="398"/>
      <c r="DV302" s="809"/>
      <c r="DW302" s="398"/>
      <c r="DX302" s="398"/>
      <c r="DY302" s="398"/>
      <c r="DZ302" s="795"/>
      <c r="EA302" s="289"/>
      <c r="EB302" s="398"/>
      <c r="EC302" s="398"/>
      <c r="ED302" s="398"/>
      <c r="EE302" s="398"/>
      <c r="EF302" s="398"/>
      <c r="EG302" s="398"/>
      <c r="EH302" s="398"/>
      <c r="EI302" s="398"/>
      <c r="EJ302" s="398"/>
      <c r="EK302" s="398"/>
      <c r="EL302" s="796">
        <v>6499.9999999999991</v>
      </c>
      <c r="EM302" s="796">
        <v>6499.9999999999991</v>
      </c>
      <c r="EN302" s="291">
        <v>650</v>
      </c>
      <c r="EO302" s="291">
        <v>104</v>
      </c>
      <c r="EP302" s="291">
        <v>89.05</v>
      </c>
      <c r="EQ302" s="291">
        <v>0</v>
      </c>
      <c r="ER302" s="291">
        <v>0</v>
      </c>
      <c r="ES302" s="286">
        <v>0</v>
      </c>
      <c r="ET302" s="289">
        <v>501.24</v>
      </c>
      <c r="EU302" s="286">
        <v>0</v>
      </c>
      <c r="EV302" s="286">
        <v>0</v>
      </c>
      <c r="EW302" s="398"/>
      <c r="EX302" s="398"/>
      <c r="EY302" s="398"/>
      <c r="EZ302" s="292">
        <v>115.71</v>
      </c>
      <c r="FA302" s="278">
        <v>0</v>
      </c>
      <c r="FB302" s="278">
        <v>0</v>
      </c>
      <c r="FC302" s="292">
        <v>2600</v>
      </c>
      <c r="FD302" s="400"/>
      <c r="FE302" s="292"/>
      <c r="FF302" s="400"/>
      <c r="FG302" s="286">
        <v>0</v>
      </c>
      <c r="FH302" s="292">
        <v>0</v>
      </c>
      <c r="FI302" s="398"/>
      <c r="FJ302" s="398"/>
      <c r="FK302" s="390"/>
      <c r="FL302" s="390"/>
      <c r="FM302" s="286"/>
      <c r="FN302" s="286">
        <v>0</v>
      </c>
      <c r="FO302" s="286">
        <v>0</v>
      </c>
      <c r="FP302" s="398"/>
      <c r="FQ302" s="398">
        <v>4060</v>
      </c>
      <c r="FR302" s="797">
        <v>2440</v>
      </c>
      <c r="FT302" s="791"/>
      <c r="FU302" s="294">
        <v>2440</v>
      </c>
      <c r="FV302" s="367"/>
      <c r="FW302" s="367"/>
      <c r="FX302" s="847">
        <v>585</v>
      </c>
      <c r="FY302" s="830">
        <v>146.25</v>
      </c>
      <c r="GB302" s="2015">
        <f t="shared" si="21"/>
        <v>0</v>
      </c>
      <c r="GC302" s="2015">
        <v>6500</v>
      </c>
      <c r="GE302" s="2015">
        <f t="shared" si="22"/>
        <v>6500</v>
      </c>
    </row>
    <row r="303" spans="2:187">
      <c r="B303" s="787">
        <v>52</v>
      </c>
      <c r="C303" s="275" t="s">
        <v>607</v>
      </c>
      <c r="D303" s="309" t="s">
        <v>584</v>
      </c>
      <c r="E303" s="310" t="s">
        <v>188</v>
      </c>
      <c r="F303" s="310" t="s">
        <v>189</v>
      </c>
      <c r="G303" s="837">
        <v>30790</v>
      </c>
      <c r="H303" s="275" t="s">
        <v>585</v>
      </c>
      <c r="I303" s="275" t="s">
        <v>456</v>
      </c>
      <c r="J303" s="312" t="s">
        <v>455</v>
      </c>
      <c r="K303" s="313" t="s">
        <v>456</v>
      </c>
      <c r="L303" s="313">
        <v>100001</v>
      </c>
      <c r="M303" s="283" t="s">
        <v>470</v>
      </c>
      <c r="N303" s="299">
        <v>1</v>
      </c>
      <c r="O303" s="275" t="s">
        <v>477</v>
      </c>
      <c r="P303" s="275" t="s">
        <v>478</v>
      </c>
      <c r="Q303" s="300">
        <v>1</v>
      </c>
      <c r="R303" s="275"/>
      <c r="S303" s="301" t="s">
        <v>585</v>
      </c>
      <c r="T303" s="275" t="s">
        <v>461</v>
      </c>
      <c r="U303" s="275" t="s">
        <v>284</v>
      </c>
      <c r="V303" s="302" t="s">
        <v>586</v>
      </c>
      <c r="W303" s="302" t="s">
        <v>529</v>
      </c>
      <c r="X303" s="269"/>
      <c r="Y303" s="363"/>
      <c r="Z303" s="283" t="s">
        <v>189</v>
      </c>
      <c r="AA303" s="433"/>
      <c r="AB303" s="303">
        <v>45261</v>
      </c>
      <c r="AC303" s="367"/>
      <c r="AD303" s="305"/>
      <c r="AE303" s="274" t="s">
        <v>496</v>
      </c>
      <c r="AF303" s="275" t="s">
        <v>596</v>
      </c>
      <c r="AG303" s="276"/>
      <c r="AH303" s="277"/>
      <c r="AI303" s="367" t="s">
        <v>587</v>
      </c>
      <c r="AJ303" s="792" t="s">
        <v>597</v>
      </c>
      <c r="AK303" s="433"/>
      <c r="AL303" s="433"/>
      <c r="AM303" s="433"/>
      <c r="AN303" s="433"/>
      <c r="AO303" s="433"/>
      <c r="AP303" s="278" t="s">
        <v>594</v>
      </c>
      <c r="AQ303" s="433" t="s">
        <v>466</v>
      </c>
      <c r="AR303" s="308">
        <v>23868</v>
      </c>
      <c r="AS303" s="283">
        <v>30</v>
      </c>
      <c r="AT303" s="284"/>
      <c r="AU303" s="284">
        <v>0</v>
      </c>
      <c r="AV303" s="283"/>
      <c r="AW303" s="283"/>
      <c r="AX303" s="283"/>
      <c r="AY303" s="283"/>
      <c r="AZ303" s="283"/>
      <c r="BA303" s="285"/>
      <c r="BB303" s="284"/>
      <c r="BC303" s="284"/>
      <c r="BD303" s="284"/>
      <c r="BE303" s="284"/>
      <c r="BF303" s="285"/>
      <c r="BG303" s="284">
        <v>0</v>
      </c>
      <c r="BH303" s="284">
        <v>0</v>
      </c>
      <c r="BI303" s="276">
        <v>0</v>
      </c>
      <c r="BJ303" s="284"/>
      <c r="BK303" s="286">
        <v>0</v>
      </c>
      <c r="BL303" s="286">
        <v>0</v>
      </c>
      <c r="BM303" s="276">
        <v>0</v>
      </c>
      <c r="BN303" s="286"/>
      <c r="BO303" s="276">
        <v>0</v>
      </c>
      <c r="BP303" s="789">
        <v>240</v>
      </c>
      <c r="BQ303" s="286">
        <v>23868</v>
      </c>
      <c r="BR303" s="286">
        <v>113</v>
      </c>
      <c r="BS303" s="286">
        <v>0</v>
      </c>
      <c r="BT303" s="289">
        <v>0</v>
      </c>
      <c r="BU303" s="286">
        <v>0</v>
      </c>
      <c r="BV303" s="286">
        <v>0</v>
      </c>
      <c r="BW303" s="286">
        <v>0</v>
      </c>
      <c r="BX303" s="286"/>
      <c r="BY303" s="286">
        <v>0</v>
      </c>
      <c r="BZ303" s="286"/>
      <c r="CA303" s="286"/>
      <c r="CB303" s="286">
        <v>0</v>
      </c>
      <c r="CC303" s="286">
        <v>0</v>
      </c>
      <c r="CD303" s="286">
        <v>0</v>
      </c>
      <c r="CE303" s="286">
        <v>0</v>
      </c>
      <c r="CF303" s="286">
        <v>0</v>
      </c>
      <c r="CG303" s="286"/>
      <c r="CH303" s="286"/>
      <c r="CI303" s="790"/>
      <c r="CJ303" s="286"/>
      <c r="CK303" s="286"/>
      <c r="CL303" s="286"/>
      <c r="CM303" s="286"/>
      <c r="CO303" s="286">
        <v>0</v>
      </c>
      <c r="CP303" s="286"/>
      <c r="CQ303" s="286"/>
      <c r="CR303" s="398"/>
      <c r="CS303" s="398"/>
      <c r="CT303" s="398"/>
      <c r="CU303" s="286"/>
      <c r="CV303" s="286">
        <v>0</v>
      </c>
      <c r="CW303" s="367"/>
      <c r="CX303" s="367"/>
      <c r="CY303" s="367"/>
      <c r="CZ303" s="367"/>
      <c r="DA303" s="367"/>
      <c r="DB303" s="367"/>
      <c r="DC303" s="286"/>
      <c r="DD303" s="286"/>
      <c r="DE303" s="286"/>
      <c r="DF303" s="286"/>
      <c r="DG303" s="286"/>
      <c r="DH303" s="367"/>
      <c r="DI303" s="367"/>
      <c r="DJ303" s="286"/>
      <c r="DK303" s="286"/>
      <c r="DL303" s="286"/>
      <c r="DM303" s="367"/>
      <c r="DN303" s="367"/>
      <c r="DO303" s="367"/>
      <c r="DP303" s="367"/>
      <c r="DQ303" s="367"/>
      <c r="DR303" s="367"/>
      <c r="DS303" s="367"/>
      <c r="DT303" s="367"/>
      <c r="DU303" s="367"/>
      <c r="DV303" s="367"/>
      <c r="DW303" s="367"/>
      <c r="DX303" s="286"/>
      <c r="DY303" s="286"/>
      <c r="DZ303" s="367"/>
      <c r="EA303" s="367"/>
      <c r="EB303" s="367"/>
      <c r="EC303" s="367"/>
      <c r="ED303" s="367"/>
      <c r="EE303" s="367"/>
      <c r="EF303" s="367"/>
      <c r="EG303" s="367"/>
      <c r="EH303" s="367"/>
      <c r="EI303" s="367"/>
      <c r="EJ303" s="367"/>
      <c r="EK303" s="367"/>
      <c r="EL303" s="306">
        <v>23981</v>
      </c>
      <c r="EM303" s="306">
        <v>23981</v>
      </c>
      <c r="EN303" s="291">
        <v>2398.1</v>
      </c>
      <c r="EO303" s="291">
        <v>0</v>
      </c>
      <c r="EP303" s="291">
        <v>166.28</v>
      </c>
      <c r="EQ303" s="800">
        <v>0</v>
      </c>
      <c r="ER303" s="291">
        <v>0</v>
      </c>
      <c r="ES303" s="286">
        <v>0</v>
      </c>
      <c r="ET303" s="278">
        <v>7194.3</v>
      </c>
      <c r="EU303" s="286">
        <v>0</v>
      </c>
      <c r="EV303" s="286">
        <v>0</v>
      </c>
      <c r="EW303" s="286"/>
      <c r="EX303" s="286"/>
      <c r="EY303" s="286"/>
      <c r="EZ303" s="292">
        <v>0</v>
      </c>
      <c r="FA303" s="278">
        <v>0</v>
      </c>
      <c r="FB303" s="278">
        <v>0</v>
      </c>
      <c r="FC303" s="292">
        <v>9587.5920000000006</v>
      </c>
      <c r="FD303" s="292"/>
      <c r="FE303" s="292"/>
      <c r="FF303" s="367"/>
      <c r="FG303" s="286">
        <v>0</v>
      </c>
      <c r="FH303" s="292">
        <v>0</v>
      </c>
      <c r="FI303" s="286"/>
      <c r="FJ303" s="286"/>
      <c r="FK303" s="276"/>
      <c r="FL303" s="367"/>
      <c r="FM303" s="286"/>
      <c r="FN303" s="286">
        <v>0</v>
      </c>
      <c r="FO303" s="286">
        <v>0</v>
      </c>
      <c r="FP303" s="286"/>
      <c r="FQ303" s="286">
        <v>19346.27</v>
      </c>
      <c r="FR303" s="791">
        <v>4634.7299999999996</v>
      </c>
      <c r="FT303" s="294">
        <v>1262.1813725490194</v>
      </c>
      <c r="FU303" s="294"/>
      <c r="FV303" s="367"/>
      <c r="FW303" s="367"/>
      <c r="FX303" s="847">
        <v>2158.29</v>
      </c>
      <c r="FY303" s="830">
        <v>0</v>
      </c>
      <c r="GB303" s="2015">
        <f t="shared" si="21"/>
        <v>0</v>
      </c>
      <c r="GC303" s="2015">
        <v>23981</v>
      </c>
      <c r="GE303" s="2015">
        <f t="shared" si="22"/>
        <v>23981</v>
      </c>
    </row>
    <row r="304" spans="2:187">
      <c r="B304" s="787">
        <v>53</v>
      </c>
      <c r="C304" s="275" t="s">
        <v>607</v>
      </c>
      <c r="D304" s="309" t="s">
        <v>3</v>
      </c>
      <c r="E304" s="310" t="s">
        <v>183</v>
      </c>
      <c r="F304" s="310" t="s">
        <v>184</v>
      </c>
      <c r="G304" s="834">
        <v>34900</v>
      </c>
      <c r="H304" s="109" t="s">
        <v>484</v>
      </c>
      <c r="I304" s="109" t="s">
        <v>454</v>
      </c>
      <c r="J304" s="103" t="s">
        <v>455</v>
      </c>
      <c r="K304" s="123" t="s">
        <v>456</v>
      </c>
      <c r="L304" s="104">
        <v>100001</v>
      </c>
      <c r="M304" s="124" t="s">
        <v>457</v>
      </c>
      <c r="N304" s="125">
        <v>1</v>
      </c>
      <c r="O304" s="109" t="s">
        <v>458</v>
      </c>
      <c r="P304" s="109" t="s">
        <v>459</v>
      </c>
      <c r="Q304" s="126">
        <v>0</v>
      </c>
      <c r="R304" s="109" t="s">
        <v>485</v>
      </c>
      <c r="S304" s="127" t="s">
        <v>486</v>
      </c>
      <c r="T304" s="109" t="s">
        <v>461</v>
      </c>
      <c r="U304" s="109" t="s">
        <v>281</v>
      </c>
      <c r="V304" s="128" t="s">
        <v>553</v>
      </c>
      <c r="W304" s="128"/>
      <c r="X304" s="146" t="s">
        <v>25</v>
      </c>
      <c r="Y304" s="810" t="s">
        <v>282</v>
      </c>
      <c r="Z304" s="283" t="s">
        <v>184</v>
      </c>
      <c r="AA304" s="105"/>
      <c r="AB304" s="426">
        <v>45261</v>
      </c>
      <c r="AC304" s="105"/>
      <c r="AD304" s="132"/>
      <c r="AE304" s="133" t="s">
        <v>481</v>
      </c>
      <c r="AF304" s="275" t="s">
        <v>588</v>
      </c>
      <c r="AG304" s="113"/>
      <c r="AH304" s="134"/>
      <c r="AI304" s="105"/>
      <c r="AJ304" s="105"/>
      <c r="AK304" s="105"/>
      <c r="AL304" s="105"/>
      <c r="AM304" s="105"/>
      <c r="AN304" s="105"/>
      <c r="AO304" s="135" t="s">
        <v>466</v>
      </c>
      <c r="AP304" s="111" t="s">
        <v>595</v>
      </c>
      <c r="AQ304" s="811" t="s">
        <v>466</v>
      </c>
      <c r="AR304" s="149">
        <v>2200</v>
      </c>
      <c r="AS304" s="283">
        <v>30</v>
      </c>
      <c r="AT304" s="284"/>
      <c r="AU304" s="284">
        <v>0</v>
      </c>
      <c r="AV304" s="124"/>
      <c r="AW304" s="124"/>
      <c r="AX304" s="124"/>
      <c r="AY304" s="124"/>
      <c r="AZ304" s="124"/>
      <c r="BA304" s="136"/>
      <c r="BB304" s="137"/>
      <c r="BC304" s="137"/>
      <c r="BD304" s="137"/>
      <c r="BE304" s="137"/>
      <c r="BF304" s="136"/>
      <c r="BG304" s="284">
        <v>0</v>
      </c>
      <c r="BH304" s="284">
        <v>0</v>
      </c>
      <c r="BI304" s="276">
        <v>0</v>
      </c>
      <c r="BJ304" s="284"/>
      <c r="BK304" s="286">
        <v>0</v>
      </c>
      <c r="BL304" s="286">
        <v>0</v>
      </c>
      <c r="BM304" s="276">
        <v>0</v>
      </c>
      <c r="BN304" s="286"/>
      <c r="BO304" s="276">
        <v>0</v>
      </c>
      <c r="BP304" s="803">
        <v>240</v>
      </c>
      <c r="BQ304" s="286">
        <v>2200</v>
      </c>
      <c r="BR304" s="286">
        <v>113</v>
      </c>
      <c r="BS304" s="286">
        <v>0</v>
      </c>
      <c r="BT304" s="289">
        <v>0</v>
      </c>
      <c r="BU304" s="286">
        <v>0</v>
      </c>
      <c r="BV304" s="117">
        <v>0</v>
      </c>
      <c r="BW304" s="117">
        <v>0</v>
      </c>
      <c r="BX304" s="117"/>
      <c r="BY304" s="286">
        <v>0</v>
      </c>
      <c r="BZ304" s="117"/>
      <c r="CA304" s="117"/>
      <c r="CB304" s="286">
        <v>0</v>
      </c>
      <c r="CC304" s="286">
        <v>0</v>
      </c>
      <c r="CD304" s="286">
        <v>0</v>
      </c>
      <c r="CE304" s="286">
        <v>0</v>
      </c>
      <c r="CF304" s="286">
        <v>0</v>
      </c>
      <c r="CG304" s="804"/>
      <c r="CH304" s="286"/>
      <c r="CI304" s="286"/>
      <c r="CJ304" s="286"/>
      <c r="CK304" s="286"/>
      <c r="CL304" s="286"/>
      <c r="CM304" s="286"/>
      <c r="CO304" s="286">
        <v>0</v>
      </c>
      <c r="CP304" s="286"/>
      <c r="CQ304" s="286"/>
      <c r="CR304" s="398"/>
      <c r="CS304" s="398"/>
      <c r="CT304" s="398"/>
      <c r="CU304" s="286"/>
      <c r="CV304" s="286">
        <v>0</v>
      </c>
      <c r="CW304" s="105"/>
      <c r="CX304" s="105"/>
      <c r="CY304" s="105"/>
      <c r="DC304" s="117"/>
      <c r="DD304" s="117"/>
      <c r="DE304" s="117"/>
      <c r="DF304" s="117"/>
      <c r="DG304" s="117"/>
      <c r="DJ304" s="117"/>
      <c r="DK304" s="286"/>
      <c r="DL304" s="286"/>
      <c r="DW304" s="105"/>
      <c r="DX304" s="117"/>
      <c r="DY304" s="117"/>
      <c r="EL304" s="806">
        <v>2313</v>
      </c>
      <c r="EM304" s="806">
        <v>2313</v>
      </c>
      <c r="EN304" s="291">
        <v>231.3</v>
      </c>
      <c r="EO304" s="291">
        <v>0</v>
      </c>
      <c r="EP304" s="291">
        <v>31.69</v>
      </c>
      <c r="EQ304" s="291">
        <v>0</v>
      </c>
      <c r="ER304" s="291">
        <v>0</v>
      </c>
      <c r="ES304" s="286">
        <v>0</v>
      </c>
      <c r="ET304" s="111">
        <v>0</v>
      </c>
      <c r="EU304" s="286">
        <v>0</v>
      </c>
      <c r="EV304" s="286">
        <v>0</v>
      </c>
      <c r="EW304" s="804"/>
      <c r="EX304" s="804"/>
      <c r="EY304" s="117"/>
      <c r="EZ304" s="292">
        <v>0</v>
      </c>
      <c r="FA304" s="278">
        <v>0</v>
      </c>
      <c r="FB304" s="278">
        <v>0</v>
      </c>
      <c r="FC304" s="292">
        <v>925.2</v>
      </c>
      <c r="FD304" s="140"/>
      <c r="FE304" s="292"/>
      <c r="FF304" s="105"/>
      <c r="FG304" s="286">
        <v>0</v>
      </c>
      <c r="FH304" s="292">
        <v>0</v>
      </c>
      <c r="FI304" s="117"/>
      <c r="FJ304" s="117"/>
      <c r="FK304" s="113"/>
      <c r="FL304" s="105"/>
      <c r="FM304" s="286"/>
      <c r="FN304" s="286">
        <v>0</v>
      </c>
      <c r="FO304" s="286">
        <v>0</v>
      </c>
      <c r="FP304" s="117"/>
      <c r="FQ304" s="117">
        <v>1188.19</v>
      </c>
      <c r="FR304" s="808">
        <v>1124.81</v>
      </c>
      <c r="FT304" s="791"/>
      <c r="FU304" s="294">
        <v>1124.81</v>
      </c>
      <c r="FV304" s="367"/>
      <c r="FW304" s="367"/>
      <c r="FX304" s="847">
        <v>208.17</v>
      </c>
      <c r="FY304" s="830">
        <v>52.042499999999997</v>
      </c>
      <c r="GB304" s="2015">
        <f t="shared" si="21"/>
        <v>0</v>
      </c>
      <c r="GC304" s="2015">
        <v>2313</v>
      </c>
      <c r="GE304" s="2015">
        <f t="shared" si="22"/>
        <v>2313</v>
      </c>
    </row>
    <row r="305" spans="2:187">
      <c r="B305" s="787">
        <v>54</v>
      </c>
      <c r="C305" s="275" t="s">
        <v>607</v>
      </c>
      <c r="D305" s="309" t="s">
        <v>3</v>
      </c>
      <c r="E305" s="310" t="s">
        <v>109</v>
      </c>
      <c r="F305" s="275" t="s">
        <v>110</v>
      </c>
      <c r="G305" s="837">
        <v>33405</v>
      </c>
      <c r="H305" s="275" t="s">
        <v>537</v>
      </c>
      <c r="I305" s="275" t="s">
        <v>456</v>
      </c>
      <c r="J305" s="312" t="s">
        <v>455</v>
      </c>
      <c r="K305" s="313" t="s">
        <v>456</v>
      </c>
      <c r="L305" s="313">
        <v>100001</v>
      </c>
      <c r="M305" s="283" t="s">
        <v>470</v>
      </c>
      <c r="N305" s="299">
        <v>1</v>
      </c>
      <c r="O305" s="275" t="s">
        <v>477</v>
      </c>
      <c r="P305" s="275" t="s">
        <v>478</v>
      </c>
      <c r="Q305" s="300">
        <v>1</v>
      </c>
      <c r="R305" s="275" t="s">
        <v>538</v>
      </c>
      <c r="S305" s="301" t="s">
        <v>537</v>
      </c>
      <c r="T305" s="275" t="s">
        <v>461</v>
      </c>
      <c r="U305" s="275" t="s">
        <v>258</v>
      </c>
      <c r="V305" s="302" t="s">
        <v>553</v>
      </c>
      <c r="W305" s="302"/>
      <c r="X305" s="269" t="s">
        <v>25</v>
      </c>
      <c r="Y305" s="366" t="s">
        <v>259</v>
      </c>
      <c r="Z305" s="283" t="s">
        <v>110</v>
      </c>
      <c r="AA305" s="367"/>
      <c r="AB305" s="303">
        <v>45292</v>
      </c>
      <c r="AC305" s="367"/>
      <c r="AD305" s="305"/>
      <c r="AE305" s="274" t="s">
        <v>492</v>
      </c>
      <c r="AF305" s="275" t="s">
        <v>589</v>
      </c>
      <c r="AG305" s="276"/>
      <c r="AH305" s="277"/>
      <c r="AI305" s="367"/>
      <c r="AJ305" s="367"/>
      <c r="AK305" s="367">
        <v>200</v>
      </c>
      <c r="AL305" s="367"/>
      <c r="AM305" s="367"/>
      <c r="AN305" s="367"/>
      <c r="AO305" s="306" t="s">
        <v>466</v>
      </c>
      <c r="AP305" s="307" t="s">
        <v>595</v>
      </c>
      <c r="AQ305" s="393" t="s">
        <v>466</v>
      </c>
      <c r="AR305" s="394">
        <v>2500</v>
      </c>
      <c r="AS305" s="283">
        <v>30</v>
      </c>
      <c r="AT305" s="284"/>
      <c r="AU305" s="284">
        <v>0</v>
      </c>
      <c r="AV305" s="283"/>
      <c r="AW305" s="283"/>
      <c r="AX305" s="283"/>
      <c r="AY305" s="283"/>
      <c r="AZ305" s="283"/>
      <c r="BA305" s="285"/>
      <c r="BB305" s="284"/>
      <c r="BC305" s="284"/>
      <c r="BD305" s="284"/>
      <c r="BE305" s="284"/>
      <c r="BF305" s="285"/>
      <c r="BG305" s="284">
        <v>0</v>
      </c>
      <c r="BH305" s="284">
        <v>0</v>
      </c>
      <c r="BI305" s="276">
        <v>0</v>
      </c>
      <c r="BJ305" s="284"/>
      <c r="BK305" s="286">
        <v>0</v>
      </c>
      <c r="BL305" s="286">
        <v>0</v>
      </c>
      <c r="BM305" s="276">
        <v>0</v>
      </c>
      <c r="BN305" s="286"/>
      <c r="BO305" s="276">
        <v>5.416666666666667</v>
      </c>
      <c r="BP305" s="789">
        <v>240</v>
      </c>
      <c r="BQ305" s="286">
        <v>2500</v>
      </c>
      <c r="BR305" s="286">
        <v>113</v>
      </c>
      <c r="BS305" s="286">
        <v>0</v>
      </c>
      <c r="BT305" s="289">
        <v>0</v>
      </c>
      <c r="BU305" s="286">
        <v>0</v>
      </c>
      <c r="BV305" s="286">
        <v>0</v>
      </c>
      <c r="BW305" s="286">
        <v>0</v>
      </c>
      <c r="BX305" s="286"/>
      <c r="BY305" s="286">
        <v>0</v>
      </c>
      <c r="BZ305" s="286"/>
      <c r="CA305" s="286"/>
      <c r="CB305" s="286">
        <v>0</v>
      </c>
      <c r="CC305" s="286">
        <v>0</v>
      </c>
      <c r="CD305" s="286">
        <v>0</v>
      </c>
      <c r="CE305" s="286">
        <v>0</v>
      </c>
      <c r="CF305" s="286">
        <v>0</v>
      </c>
      <c r="CG305" s="398"/>
      <c r="CH305" s="286"/>
      <c r="CI305" s="286"/>
      <c r="CJ305" s="286"/>
      <c r="CK305" s="286"/>
      <c r="CL305" s="286"/>
      <c r="CM305" s="286"/>
      <c r="CO305" s="286">
        <v>0</v>
      </c>
      <c r="CP305" s="286"/>
      <c r="CQ305" s="286"/>
      <c r="CR305" s="398"/>
      <c r="CS305" s="398"/>
      <c r="CT305" s="398"/>
      <c r="CU305" s="286"/>
      <c r="CV305" s="286">
        <v>200</v>
      </c>
      <c r="CW305" s="367"/>
      <c r="CX305" s="367"/>
      <c r="CY305" s="367"/>
      <c r="DC305" s="286"/>
      <c r="DD305" s="286"/>
      <c r="DE305" s="286"/>
      <c r="DF305" s="286"/>
      <c r="DG305" s="286"/>
      <c r="DJ305" s="286"/>
      <c r="DK305" s="286"/>
      <c r="DL305" s="286"/>
      <c r="DW305" s="367"/>
      <c r="DX305" s="286"/>
      <c r="DY305" s="286"/>
      <c r="EL305" s="306">
        <v>2556.58</v>
      </c>
      <c r="EM305" s="306">
        <v>2813</v>
      </c>
      <c r="EN305" s="291">
        <v>255.66</v>
      </c>
      <c r="EO305" s="291">
        <v>43.21</v>
      </c>
      <c r="EP305" s="291">
        <v>35.03</v>
      </c>
      <c r="EQ305" s="291">
        <v>0</v>
      </c>
      <c r="ER305" s="291">
        <v>0</v>
      </c>
      <c r="ES305" s="286">
        <v>0</v>
      </c>
      <c r="ET305" s="111">
        <v>13.18</v>
      </c>
      <c r="EU305" s="286">
        <v>56.42</v>
      </c>
      <c r="EV305" s="286">
        <v>0</v>
      </c>
      <c r="EW305" s="398"/>
      <c r="EX305" s="398"/>
      <c r="EY305" s="286"/>
      <c r="EZ305" s="292">
        <v>231.42</v>
      </c>
      <c r="FA305" s="278">
        <v>0</v>
      </c>
      <c r="FB305" s="278">
        <v>0</v>
      </c>
      <c r="FC305" s="292">
        <v>1125.2</v>
      </c>
      <c r="FD305" s="292"/>
      <c r="FE305" s="292"/>
      <c r="FF305" s="367"/>
      <c r="FG305" s="286">
        <v>0</v>
      </c>
      <c r="FH305" s="292">
        <v>166.67</v>
      </c>
      <c r="FI305" s="286"/>
      <c r="FJ305" s="286"/>
      <c r="FK305" s="276"/>
      <c r="FL305" s="367"/>
      <c r="FM305" s="286"/>
      <c r="FN305" s="286">
        <v>0</v>
      </c>
      <c r="FO305" s="286">
        <v>0</v>
      </c>
      <c r="FP305" s="286"/>
      <c r="FQ305" s="286">
        <v>1926.79</v>
      </c>
      <c r="FR305" s="791">
        <v>886.21</v>
      </c>
      <c r="FT305" s="791"/>
      <c r="FU305" s="294">
        <v>886.21</v>
      </c>
      <c r="FV305" s="367"/>
      <c r="FW305" s="367"/>
      <c r="FX305" s="847">
        <v>230.09</v>
      </c>
      <c r="FY305" s="830">
        <v>57.522500000000001</v>
      </c>
      <c r="GB305" s="2015">
        <f t="shared" si="21"/>
        <v>0</v>
      </c>
      <c r="GC305" s="2015">
        <v>2556.58</v>
      </c>
      <c r="GE305" s="2015">
        <f t="shared" si="22"/>
        <v>2556.58</v>
      </c>
    </row>
    <row r="306" spans="2:187">
      <c r="B306" s="787">
        <v>55</v>
      </c>
      <c r="C306" s="275" t="s">
        <v>607</v>
      </c>
      <c r="D306" s="309" t="s">
        <v>3</v>
      </c>
      <c r="E306" s="310" t="s">
        <v>151</v>
      </c>
      <c r="F306" s="310" t="s">
        <v>598</v>
      </c>
      <c r="G306" s="837">
        <v>33196</v>
      </c>
      <c r="H306" s="275" t="s">
        <v>484</v>
      </c>
      <c r="I306" s="275" t="s">
        <v>454</v>
      </c>
      <c r="J306" s="312" t="s">
        <v>455</v>
      </c>
      <c r="K306" s="369" t="s">
        <v>456</v>
      </c>
      <c r="L306" s="313">
        <v>100001</v>
      </c>
      <c r="M306" s="283" t="s">
        <v>457</v>
      </c>
      <c r="N306" s="299">
        <v>1</v>
      </c>
      <c r="O306" s="275" t="s">
        <v>458</v>
      </c>
      <c r="P306" s="275" t="s">
        <v>459</v>
      </c>
      <c r="Q306" s="300">
        <v>0</v>
      </c>
      <c r="R306" s="275" t="s">
        <v>485</v>
      </c>
      <c r="S306" s="301" t="s">
        <v>486</v>
      </c>
      <c r="T306" s="275" t="s">
        <v>461</v>
      </c>
      <c r="U306" s="275" t="s">
        <v>264</v>
      </c>
      <c r="V306" s="302" t="s">
        <v>553</v>
      </c>
      <c r="W306" s="302"/>
      <c r="X306" s="269" t="s">
        <v>25</v>
      </c>
      <c r="Y306" s="459" t="s">
        <v>270</v>
      </c>
      <c r="Z306" s="283" t="s">
        <v>598</v>
      </c>
      <c r="AA306" s="367"/>
      <c r="AB306" s="303">
        <v>45313</v>
      </c>
      <c r="AC306" s="367"/>
      <c r="AD306" s="305"/>
      <c r="AE306" s="274" t="s">
        <v>533</v>
      </c>
      <c r="AF306" s="275" t="s">
        <v>599</v>
      </c>
      <c r="AG306" s="276"/>
      <c r="AH306" s="277"/>
      <c r="AI306" s="367"/>
      <c r="AJ306" s="367"/>
      <c r="AK306" s="367"/>
      <c r="AL306" s="367"/>
      <c r="AM306" s="367"/>
      <c r="AN306" s="367"/>
      <c r="AO306" s="368" t="s">
        <v>466</v>
      </c>
      <c r="AP306" s="278" t="s">
        <v>595</v>
      </c>
      <c r="AQ306" s="433" t="s">
        <v>466</v>
      </c>
      <c r="AR306" s="308">
        <v>2000</v>
      </c>
      <c r="AS306" s="283">
        <v>30</v>
      </c>
      <c r="AT306" s="284"/>
      <c r="AU306" s="284">
        <v>0</v>
      </c>
      <c r="AV306" s="283"/>
      <c r="AW306" s="283"/>
      <c r="AX306" s="283"/>
      <c r="AY306" s="283"/>
      <c r="AZ306" s="283"/>
      <c r="BA306" s="285"/>
      <c r="BB306" s="284"/>
      <c r="BC306" s="284"/>
      <c r="BD306" s="284"/>
      <c r="BE306" s="284"/>
      <c r="BF306" s="285"/>
      <c r="BG306" s="284">
        <v>0</v>
      </c>
      <c r="BH306" s="284">
        <v>0</v>
      </c>
      <c r="BI306" s="276">
        <v>0</v>
      </c>
      <c r="BJ306" s="284"/>
      <c r="BK306" s="286">
        <v>0</v>
      </c>
      <c r="BL306" s="286">
        <v>0</v>
      </c>
      <c r="BM306" s="276">
        <v>0</v>
      </c>
      <c r="BN306" s="286"/>
      <c r="BO306" s="276">
        <v>0</v>
      </c>
      <c r="BP306" s="789">
        <v>240</v>
      </c>
      <c r="BQ306" s="286">
        <v>2000.0000000000002</v>
      </c>
      <c r="BR306" s="286">
        <v>113</v>
      </c>
      <c r="BS306" s="286">
        <v>0</v>
      </c>
      <c r="BT306" s="289">
        <v>0</v>
      </c>
      <c r="BU306" s="286">
        <v>0</v>
      </c>
      <c r="BV306" s="286">
        <v>0</v>
      </c>
      <c r="BW306" s="286">
        <v>0</v>
      </c>
      <c r="BX306" s="286"/>
      <c r="BY306" s="286">
        <v>0</v>
      </c>
      <c r="BZ306" s="286"/>
      <c r="CA306" s="286"/>
      <c r="CB306" s="286">
        <v>0</v>
      </c>
      <c r="CC306" s="286">
        <v>0</v>
      </c>
      <c r="CD306" s="286">
        <v>0</v>
      </c>
      <c r="CE306" s="286">
        <v>0</v>
      </c>
      <c r="CF306" s="286">
        <v>0</v>
      </c>
      <c r="CG306" s="398"/>
      <c r="CH306" s="286"/>
      <c r="CI306" s="286"/>
      <c r="CJ306" s="286"/>
      <c r="CK306" s="286"/>
      <c r="CL306" s="286"/>
      <c r="CM306" s="286"/>
      <c r="CO306" s="286">
        <v>0</v>
      </c>
      <c r="CP306" s="286"/>
      <c r="CQ306" s="286"/>
      <c r="CR306" s="398"/>
      <c r="CS306" s="398"/>
      <c r="CT306" s="398"/>
      <c r="CU306" s="286"/>
      <c r="CV306" s="286">
        <v>0</v>
      </c>
      <c r="CW306" s="367"/>
      <c r="CX306" s="367"/>
      <c r="CY306" s="367"/>
      <c r="DC306" s="286"/>
      <c r="DD306" s="286"/>
      <c r="DE306" s="286"/>
      <c r="DF306" s="286"/>
      <c r="DG306" s="286"/>
      <c r="DJ306" s="286"/>
      <c r="DK306" s="286"/>
      <c r="DL306" s="286"/>
      <c r="DW306" s="367"/>
      <c r="DX306" s="286"/>
      <c r="DY306" s="286"/>
      <c r="EL306" s="306">
        <v>2113</v>
      </c>
      <c r="EM306" s="306">
        <v>2113</v>
      </c>
      <c r="EN306" s="291">
        <v>211.3</v>
      </c>
      <c r="EO306" s="291">
        <v>0</v>
      </c>
      <c r="EP306" s="291">
        <v>28.95</v>
      </c>
      <c r="EQ306" s="291">
        <v>0</v>
      </c>
      <c r="ER306" s="291">
        <v>0</v>
      </c>
      <c r="ES306" s="286">
        <v>0</v>
      </c>
      <c r="ET306" s="111">
        <v>0</v>
      </c>
      <c r="EU306" s="286">
        <v>0</v>
      </c>
      <c r="EV306" s="286">
        <v>0</v>
      </c>
      <c r="EW306" s="398"/>
      <c r="EX306" s="398"/>
      <c r="EY306" s="286"/>
      <c r="EZ306" s="292">
        <v>115.71</v>
      </c>
      <c r="FA306" s="278">
        <v>0</v>
      </c>
      <c r="FB306" s="278">
        <v>0</v>
      </c>
      <c r="FC306" s="292">
        <v>845.2</v>
      </c>
      <c r="FD306" s="292"/>
      <c r="FE306" s="292"/>
      <c r="FF306" s="367"/>
      <c r="FG306" s="286">
        <v>0</v>
      </c>
      <c r="FH306" s="292">
        <v>0</v>
      </c>
      <c r="FI306" s="286"/>
      <c r="FJ306" s="286"/>
      <c r="FK306" s="276"/>
      <c r="FL306" s="367"/>
      <c r="FM306" s="286"/>
      <c r="FN306" s="286">
        <v>0</v>
      </c>
      <c r="FO306" s="286">
        <v>0</v>
      </c>
      <c r="FP306" s="286"/>
      <c r="FQ306" s="286">
        <v>1201.1600000000001</v>
      </c>
      <c r="FR306" s="791">
        <v>911.84</v>
      </c>
      <c r="FT306" s="791"/>
      <c r="FU306" s="294">
        <v>911.84</v>
      </c>
      <c r="FV306" s="367"/>
      <c r="FW306" s="367"/>
      <c r="FX306" s="847">
        <v>190.17</v>
      </c>
      <c r="FY306" s="830">
        <v>47.542499999999997</v>
      </c>
      <c r="GB306" s="2015">
        <f t="shared" si="21"/>
        <v>0</v>
      </c>
      <c r="GC306" s="2015">
        <v>2113</v>
      </c>
      <c r="GE306" s="2015">
        <f t="shared" si="22"/>
        <v>2113</v>
      </c>
    </row>
    <row r="307" spans="2:187">
      <c r="B307" s="787">
        <v>56</v>
      </c>
      <c r="C307" s="275" t="s">
        <v>607</v>
      </c>
      <c r="D307" s="309" t="s">
        <v>3</v>
      </c>
      <c r="E307" s="462" t="s">
        <v>198</v>
      </c>
      <c r="F307" s="465" t="s">
        <v>199</v>
      </c>
      <c r="G307" s="839">
        <v>35500</v>
      </c>
      <c r="H307" s="373" t="s">
        <v>612</v>
      </c>
      <c r="I307" s="373" t="s">
        <v>456</v>
      </c>
      <c r="J307" s="445" t="s">
        <v>455</v>
      </c>
      <c r="K307" s="446" t="s">
        <v>456</v>
      </c>
      <c r="L307" s="447">
        <v>100001</v>
      </c>
      <c r="M307" s="448" t="s">
        <v>470</v>
      </c>
      <c r="N307" s="449">
        <v>1</v>
      </c>
      <c r="O307" s="373" t="s">
        <v>477</v>
      </c>
      <c r="P307" s="373" t="s">
        <v>478</v>
      </c>
      <c r="Q307" s="380">
        <v>1</v>
      </c>
      <c r="R307" s="373" t="s">
        <v>479</v>
      </c>
      <c r="S307" s="812" t="s">
        <v>478</v>
      </c>
      <c r="T307" s="275" t="s">
        <v>461</v>
      </c>
      <c r="U307" s="275" t="s">
        <v>612</v>
      </c>
      <c r="V307" s="383" t="s">
        <v>553</v>
      </c>
      <c r="W307" s="383"/>
      <c r="X307" s="452" t="s">
        <v>75</v>
      </c>
      <c r="Y307" s="453" t="s">
        <v>181</v>
      </c>
      <c r="Z307" s="283" t="s">
        <v>199</v>
      </c>
      <c r="AA307" s="387"/>
      <c r="AB307" s="386">
        <v>45414</v>
      </c>
      <c r="AC307" s="387"/>
      <c r="AD307" s="305"/>
      <c r="AE307" s="389" t="s">
        <v>533</v>
      </c>
      <c r="AF307" s="275" t="s">
        <v>613</v>
      </c>
      <c r="AG307" s="390"/>
      <c r="AH307" s="391"/>
      <c r="AI307" s="387"/>
      <c r="AJ307" s="387"/>
      <c r="AK307" s="387"/>
      <c r="AL307" s="387"/>
      <c r="AM307" s="387"/>
      <c r="AN307" s="387"/>
      <c r="AO307" s="392" t="s">
        <v>466</v>
      </c>
      <c r="AP307" s="289" t="s">
        <v>594</v>
      </c>
      <c r="AQ307" s="393" t="s">
        <v>467</v>
      </c>
      <c r="AR307" s="394">
        <v>2200</v>
      </c>
      <c r="AS307" s="283">
        <v>30</v>
      </c>
      <c r="AT307" s="284"/>
      <c r="AU307" s="284">
        <v>0</v>
      </c>
      <c r="AV307" s="283"/>
      <c r="AW307" s="283"/>
      <c r="AX307" s="283"/>
      <c r="AY307" s="283"/>
      <c r="AZ307" s="283"/>
      <c r="BA307" s="285"/>
      <c r="BB307" s="284"/>
      <c r="BC307" s="284"/>
      <c r="BD307" s="284"/>
      <c r="BE307" s="284"/>
      <c r="BF307" s="285"/>
      <c r="BG307" s="284">
        <v>0</v>
      </c>
      <c r="BH307" s="284">
        <v>0</v>
      </c>
      <c r="BI307" s="276">
        <v>8.5</v>
      </c>
      <c r="BJ307" s="284"/>
      <c r="BK307" s="286">
        <v>0</v>
      </c>
      <c r="BL307" s="286">
        <v>0</v>
      </c>
      <c r="BM307" s="276">
        <v>0</v>
      </c>
      <c r="BN307" s="286"/>
      <c r="BO307" s="276">
        <v>7.4666666666666668</v>
      </c>
      <c r="BP307" s="789">
        <v>240</v>
      </c>
      <c r="BQ307" s="286">
        <v>2200</v>
      </c>
      <c r="BR307" s="286">
        <v>0</v>
      </c>
      <c r="BS307" s="286">
        <v>0</v>
      </c>
      <c r="BT307" s="289">
        <v>0</v>
      </c>
      <c r="BU307" s="286">
        <v>0</v>
      </c>
      <c r="BV307" s="286">
        <v>0</v>
      </c>
      <c r="BW307" s="286">
        <v>0</v>
      </c>
      <c r="BX307" s="286"/>
      <c r="BY307" s="286">
        <v>0</v>
      </c>
      <c r="BZ307" s="286"/>
      <c r="CA307" s="286"/>
      <c r="CB307" s="286">
        <v>0</v>
      </c>
      <c r="CC307" s="286">
        <v>0</v>
      </c>
      <c r="CD307" s="286">
        <v>155.83333333333331</v>
      </c>
      <c r="CE307" s="286"/>
      <c r="CF307" s="286">
        <v>0</v>
      </c>
      <c r="CG307" s="398"/>
      <c r="CH307" s="286"/>
      <c r="CI307" s="286"/>
      <c r="CJ307" s="286"/>
      <c r="CK307" s="286"/>
      <c r="CL307" s="286"/>
      <c r="CM307" s="286"/>
      <c r="CN307" s="367"/>
      <c r="CO307" s="286">
        <v>0</v>
      </c>
      <c r="CP307" s="286"/>
      <c r="CQ307" s="286"/>
      <c r="CR307" s="286"/>
      <c r="CS307" s="286"/>
      <c r="CT307" s="286"/>
      <c r="CU307" s="286"/>
      <c r="CV307" s="286">
        <v>0</v>
      </c>
      <c r="CW307" s="367"/>
      <c r="CX307" s="367"/>
      <c r="CY307" s="367"/>
      <c r="CZ307" s="367"/>
      <c r="DA307" s="367"/>
      <c r="DB307" s="367"/>
      <c r="DC307" s="286"/>
      <c r="DD307" s="286"/>
      <c r="DE307" s="286"/>
      <c r="DF307" s="286"/>
      <c r="DG307" s="286"/>
      <c r="DH307" s="367"/>
      <c r="DI307" s="367"/>
      <c r="DJ307" s="286"/>
      <c r="DK307" s="286"/>
      <c r="DL307" s="286"/>
      <c r="DM307" s="367"/>
      <c r="DN307" s="367"/>
      <c r="DO307" s="367"/>
      <c r="DP307" s="367"/>
      <c r="DQ307" s="367"/>
      <c r="DR307" s="367"/>
      <c r="DS307" s="367"/>
      <c r="DT307" s="367"/>
      <c r="DU307" s="367"/>
      <c r="DV307" s="367"/>
      <c r="DW307" s="367"/>
      <c r="DX307" s="286"/>
      <c r="DY307" s="286"/>
      <c r="DZ307" s="367"/>
      <c r="EA307" s="367"/>
      <c r="EB307" s="367"/>
      <c r="EC307" s="367"/>
      <c r="ED307" s="367"/>
      <c r="EE307" s="367"/>
      <c r="EF307" s="367"/>
      <c r="EG307" s="367"/>
      <c r="EH307" s="367"/>
      <c r="EI307" s="367"/>
      <c r="EJ307" s="367"/>
      <c r="EK307" s="367"/>
      <c r="EL307" s="306">
        <v>2287.3933333333334</v>
      </c>
      <c r="EM307" s="306">
        <v>2355.8333333333335</v>
      </c>
      <c r="EN307" s="291">
        <v>228.74</v>
      </c>
      <c r="EO307" s="291">
        <v>0</v>
      </c>
      <c r="EP307" s="291">
        <v>31.34</v>
      </c>
      <c r="EQ307" s="291">
        <v>0</v>
      </c>
      <c r="ER307" s="291">
        <v>0</v>
      </c>
      <c r="ES307" s="286">
        <v>0</v>
      </c>
      <c r="ET307" s="111">
        <v>12.466666666666665</v>
      </c>
      <c r="EU307" s="286">
        <v>68.44</v>
      </c>
      <c r="EV307" s="286">
        <v>0</v>
      </c>
      <c r="EW307" s="286"/>
      <c r="EX307" s="286"/>
      <c r="EY307" s="286"/>
      <c r="EZ307" s="292">
        <v>0</v>
      </c>
      <c r="FA307" s="278">
        <v>0</v>
      </c>
      <c r="FB307" s="278">
        <v>0</v>
      </c>
      <c r="FC307" s="292">
        <v>880</v>
      </c>
      <c r="FD307" s="292"/>
      <c r="FE307" s="292"/>
      <c r="FF307" s="367"/>
      <c r="FG307" s="286">
        <v>0</v>
      </c>
      <c r="FH307" s="292">
        <v>0</v>
      </c>
      <c r="FI307" s="286"/>
      <c r="FJ307" s="286"/>
      <c r="FK307" s="276"/>
      <c r="FL307" s="367"/>
      <c r="FM307" s="286"/>
      <c r="FN307" s="286">
        <v>0</v>
      </c>
      <c r="FO307" s="286">
        <v>0</v>
      </c>
      <c r="FP307" s="286"/>
      <c r="FQ307" s="286">
        <v>1220.99</v>
      </c>
      <c r="FR307" s="791">
        <v>1134.8399999999999</v>
      </c>
      <c r="FT307" s="791"/>
      <c r="FU307" s="294">
        <v>1134.8399999999999</v>
      </c>
      <c r="FV307" s="367"/>
      <c r="FW307" s="367"/>
      <c r="FX307" s="847">
        <v>205.87</v>
      </c>
      <c r="FY307" s="830">
        <v>51.467500000000001</v>
      </c>
      <c r="GB307" s="2015">
        <f t="shared" si="21"/>
        <v>3.3333333335576754E-3</v>
      </c>
      <c r="GC307" s="2015">
        <v>2287.39</v>
      </c>
      <c r="GE307" s="2015">
        <f t="shared" si="22"/>
        <v>2287.39</v>
      </c>
    </row>
    <row r="308" spans="2:187">
      <c r="B308" s="787">
        <v>57</v>
      </c>
      <c r="C308" s="275" t="s">
        <v>607</v>
      </c>
      <c r="D308" s="309" t="s">
        <v>3</v>
      </c>
      <c r="E308" s="462" t="s">
        <v>201</v>
      </c>
      <c r="F308" s="465" t="s">
        <v>618</v>
      </c>
      <c r="G308" s="837"/>
      <c r="H308" s="275" t="s">
        <v>537</v>
      </c>
      <c r="I308" s="275" t="s">
        <v>454</v>
      </c>
      <c r="J308" s="456" t="s">
        <v>455</v>
      </c>
      <c r="K308" s="457" t="s">
        <v>456</v>
      </c>
      <c r="L308" s="313">
        <v>100001</v>
      </c>
      <c r="M308" s="283" t="s">
        <v>470</v>
      </c>
      <c r="N308" s="299">
        <v>1</v>
      </c>
      <c r="O308" s="275" t="s">
        <v>477</v>
      </c>
      <c r="P308" s="275" t="s">
        <v>478</v>
      </c>
      <c r="Q308" s="300">
        <v>1</v>
      </c>
      <c r="R308" s="275" t="s">
        <v>538</v>
      </c>
      <c r="S308" s="813" t="s">
        <v>537</v>
      </c>
      <c r="T308" s="275" t="s">
        <v>461</v>
      </c>
      <c r="U308" s="275" t="s">
        <v>289</v>
      </c>
      <c r="V308" s="302" t="s">
        <v>553</v>
      </c>
      <c r="W308" s="302"/>
      <c r="X308" s="269" t="s">
        <v>25</v>
      </c>
      <c r="Y308" s="459" t="s">
        <v>290</v>
      </c>
      <c r="Z308" s="283" t="s">
        <v>618</v>
      </c>
      <c r="AA308" s="367"/>
      <c r="AB308" s="303">
        <v>45481</v>
      </c>
      <c r="AC308" s="367"/>
      <c r="AD308" s="305"/>
      <c r="AE308" s="274" t="s">
        <v>464</v>
      </c>
      <c r="AF308" s="275" t="s">
        <v>619</v>
      </c>
      <c r="AG308" s="276"/>
      <c r="AH308" s="277"/>
      <c r="AI308" s="367"/>
      <c r="AJ308" s="367"/>
      <c r="AK308" s="367"/>
      <c r="AL308" s="367"/>
      <c r="AM308" s="367"/>
      <c r="AN308" s="367"/>
      <c r="AO308" s="368" t="s">
        <v>467</v>
      </c>
      <c r="AP308" s="278" t="s">
        <v>594</v>
      </c>
      <c r="AQ308" s="307" t="s">
        <v>466</v>
      </c>
      <c r="AR308" s="308">
        <v>6000</v>
      </c>
      <c r="AS308" s="283">
        <v>24</v>
      </c>
      <c r="AT308" s="284"/>
      <c r="AU308" s="284">
        <v>6</v>
      </c>
      <c r="AV308" s="283"/>
      <c r="AW308" s="283"/>
      <c r="AX308" s="283"/>
      <c r="AY308" s="283"/>
      <c r="AZ308" s="283"/>
      <c r="BA308" s="285"/>
      <c r="BB308" s="284"/>
      <c r="BC308" s="284"/>
      <c r="BD308" s="284"/>
      <c r="BE308" s="284"/>
      <c r="BF308" s="285"/>
      <c r="BG308" s="284">
        <v>0</v>
      </c>
      <c r="BH308" s="284">
        <v>0</v>
      </c>
      <c r="BI308" s="276">
        <v>0</v>
      </c>
      <c r="BJ308" s="284"/>
      <c r="BK308" s="286">
        <v>0</v>
      </c>
      <c r="BL308" s="286">
        <v>0</v>
      </c>
      <c r="BM308" s="276">
        <v>0</v>
      </c>
      <c r="BN308" s="286"/>
      <c r="BO308" s="276">
        <v>0</v>
      </c>
      <c r="BP308" s="789">
        <v>192</v>
      </c>
      <c r="BQ308" s="286">
        <v>4800</v>
      </c>
      <c r="BR308" s="286">
        <v>113</v>
      </c>
      <c r="BS308" s="286">
        <v>0</v>
      </c>
      <c r="BT308" s="289">
        <v>1222.5999999999999</v>
      </c>
      <c r="BU308" s="286">
        <v>0</v>
      </c>
      <c r="BV308" s="286">
        <v>0</v>
      </c>
      <c r="BW308" s="286">
        <v>0</v>
      </c>
      <c r="BX308" s="286"/>
      <c r="BY308" s="286">
        <v>0</v>
      </c>
      <c r="BZ308" s="286"/>
      <c r="CA308" s="286"/>
      <c r="CB308" s="286">
        <v>0</v>
      </c>
      <c r="CC308" s="286">
        <v>0</v>
      </c>
      <c r="CD308" s="286">
        <v>0</v>
      </c>
      <c r="CE308" s="286">
        <v>0</v>
      </c>
      <c r="CF308" s="286">
        <v>0</v>
      </c>
      <c r="CG308" s="286"/>
      <c r="CH308" s="286"/>
      <c r="CI308" s="286"/>
      <c r="CJ308" s="286"/>
      <c r="CK308" s="286"/>
      <c r="CL308" s="286"/>
      <c r="CM308" s="286"/>
      <c r="CN308" s="367"/>
      <c r="CO308" s="286">
        <v>0</v>
      </c>
      <c r="CP308" s="286"/>
      <c r="CQ308" s="286"/>
      <c r="CR308" s="286"/>
      <c r="CS308" s="286"/>
      <c r="CT308" s="286"/>
      <c r="CU308" s="286"/>
      <c r="CV308" s="286">
        <v>0</v>
      </c>
      <c r="CW308" s="367"/>
      <c r="CX308" s="367"/>
      <c r="CY308" s="367"/>
      <c r="CZ308" s="367"/>
      <c r="DA308" s="367"/>
      <c r="DB308" s="367"/>
      <c r="DC308" s="286"/>
      <c r="DD308" s="286"/>
      <c r="DE308" s="286"/>
      <c r="DF308" s="286"/>
      <c r="DG308" s="286"/>
      <c r="DH308" s="367"/>
      <c r="DI308" s="367"/>
      <c r="DJ308" s="286"/>
      <c r="DK308" s="286"/>
      <c r="DL308" s="286"/>
      <c r="DM308" s="367"/>
      <c r="DN308" s="367"/>
      <c r="DO308" s="367"/>
      <c r="DP308" s="367"/>
      <c r="DQ308" s="367"/>
      <c r="DR308" s="367"/>
      <c r="DS308" s="367"/>
      <c r="DT308" s="367"/>
      <c r="DU308" s="367"/>
      <c r="DV308" s="367"/>
      <c r="DW308" s="367"/>
      <c r="DX308" s="286"/>
      <c r="DY308" s="286"/>
      <c r="DZ308" s="367"/>
      <c r="EA308" s="367"/>
      <c r="EB308" s="367"/>
      <c r="EC308" s="367"/>
      <c r="ED308" s="367"/>
      <c r="EE308" s="367"/>
      <c r="EF308" s="367"/>
      <c r="EG308" s="367"/>
      <c r="EH308" s="367"/>
      <c r="EI308" s="367"/>
      <c r="EJ308" s="367"/>
      <c r="EK308" s="367"/>
      <c r="EL308" s="306">
        <v>6135.6</v>
      </c>
      <c r="EM308" s="306">
        <v>6135.6</v>
      </c>
      <c r="EN308" s="291">
        <v>613.55999999999995</v>
      </c>
      <c r="EO308" s="291">
        <v>95.1</v>
      </c>
      <c r="EP308" s="291">
        <v>84.06</v>
      </c>
      <c r="EQ308" s="291">
        <v>0</v>
      </c>
      <c r="ER308" s="291">
        <v>0</v>
      </c>
      <c r="ES308" s="286">
        <v>0</v>
      </c>
      <c r="ET308" s="111">
        <v>441.19</v>
      </c>
      <c r="EU308" s="286">
        <v>0</v>
      </c>
      <c r="EV308" s="286">
        <v>0</v>
      </c>
      <c r="EW308" s="286"/>
      <c r="EX308" s="286"/>
      <c r="EY308" s="286"/>
      <c r="EZ308" s="292">
        <v>0</v>
      </c>
      <c r="FA308" s="278">
        <v>0</v>
      </c>
      <c r="FB308" s="278">
        <v>0</v>
      </c>
      <c r="FC308" s="292">
        <v>2445.1999999999998</v>
      </c>
      <c r="FD308" s="292"/>
      <c r="FE308" s="292"/>
      <c r="FF308" s="367"/>
      <c r="FG308" s="286">
        <v>125</v>
      </c>
      <c r="FH308" s="292">
        <v>0</v>
      </c>
      <c r="FI308" s="286"/>
      <c r="FJ308" s="286"/>
      <c r="FK308" s="276"/>
      <c r="FL308" s="367"/>
      <c r="FM308" s="286"/>
      <c r="FN308" s="286">
        <v>0</v>
      </c>
      <c r="FO308" s="286">
        <v>0</v>
      </c>
      <c r="FP308" s="286"/>
      <c r="FQ308" s="286">
        <v>3804.11</v>
      </c>
      <c r="FR308" s="791">
        <v>2331.4899999999998</v>
      </c>
      <c r="FT308" s="791"/>
      <c r="FU308" s="294">
        <v>2331.4899999999998</v>
      </c>
      <c r="FV308" s="367"/>
      <c r="FW308" s="367"/>
      <c r="FX308" s="847">
        <v>552.20000000000005</v>
      </c>
      <c r="FY308" s="830">
        <v>0</v>
      </c>
      <c r="GB308" s="2015">
        <f t="shared" si="21"/>
        <v>0</v>
      </c>
      <c r="GC308" s="2015">
        <v>6135.6</v>
      </c>
      <c r="GE308" s="2015">
        <f t="shared" si="22"/>
        <v>6135.6</v>
      </c>
    </row>
    <row r="309" spans="2:187">
      <c r="B309" s="787">
        <v>58</v>
      </c>
      <c r="C309" s="275" t="s">
        <v>607</v>
      </c>
      <c r="D309" s="309" t="s">
        <v>3</v>
      </c>
      <c r="E309" s="462" t="s">
        <v>203</v>
      </c>
      <c r="F309" s="465" t="s">
        <v>620</v>
      </c>
      <c r="G309" s="837"/>
      <c r="H309" s="275" t="s">
        <v>484</v>
      </c>
      <c r="I309" s="275" t="s">
        <v>454</v>
      </c>
      <c r="J309" s="456" t="s">
        <v>455</v>
      </c>
      <c r="K309" s="457" t="s">
        <v>456</v>
      </c>
      <c r="L309" s="313">
        <v>100001</v>
      </c>
      <c r="M309" s="283" t="s">
        <v>457</v>
      </c>
      <c r="N309" s="299">
        <v>1</v>
      </c>
      <c r="O309" s="275" t="s">
        <v>458</v>
      </c>
      <c r="P309" s="275" t="s">
        <v>459</v>
      </c>
      <c r="Q309" s="300">
        <v>0</v>
      </c>
      <c r="R309" s="275" t="s">
        <v>485</v>
      </c>
      <c r="S309" s="813" t="s">
        <v>486</v>
      </c>
      <c r="T309" s="275" t="s">
        <v>461</v>
      </c>
      <c r="U309" s="275" t="s">
        <v>263</v>
      </c>
      <c r="V309" s="302" t="s">
        <v>553</v>
      </c>
      <c r="W309" s="302"/>
      <c r="X309" s="269" t="s">
        <v>292</v>
      </c>
      <c r="Y309" s="459" t="s">
        <v>291</v>
      </c>
      <c r="Z309" s="283" t="s">
        <v>620</v>
      </c>
      <c r="AA309" s="367"/>
      <c r="AB309" s="303">
        <v>45481</v>
      </c>
      <c r="AC309" s="367"/>
      <c r="AD309" s="305"/>
      <c r="AE309" s="274" t="s">
        <v>533</v>
      </c>
      <c r="AF309" s="275" t="s">
        <v>621</v>
      </c>
      <c r="AG309" s="276"/>
      <c r="AH309" s="277"/>
      <c r="AI309" s="367"/>
      <c r="AJ309" s="367"/>
      <c r="AK309" s="367"/>
      <c r="AL309" s="367"/>
      <c r="AM309" s="367"/>
      <c r="AN309" s="367"/>
      <c r="AO309" s="368" t="s">
        <v>466</v>
      </c>
      <c r="AP309" s="278" t="s">
        <v>595</v>
      </c>
      <c r="AQ309" s="307" t="s">
        <v>466</v>
      </c>
      <c r="AR309" s="308">
        <v>2200</v>
      </c>
      <c r="AS309" s="283">
        <v>30</v>
      </c>
      <c r="AT309" s="284"/>
      <c r="AU309" s="284">
        <v>0</v>
      </c>
      <c r="AV309" s="283"/>
      <c r="AW309" s="283"/>
      <c r="AX309" s="283"/>
      <c r="AY309" s="283"/>
      <c r="AZ309" s="283"/>
      <c r="BA309" s="285"/>
      <c r="BB309" s="284"/>
      <c r="BC309" s="284"/>
      <c r="BD309" s="284"/>
      <c r="BE309" s="284"/>
      <c r="BF309" s="285"/>
      <c r="BG309" s="284">
        <v>0</v>
      </c>
      <c r="BH309" s="284">
        <v>0</v>
      </c>
      <c r="BI309" s="276">
        <v>0</v>
      </c>
      <c r="BJ309" s="284"/>
      <c r="BK309" s="286">
        <v>0</v>
      </c>
      <c r="BL309" s="286">
        <v>0</v>
      </c>
      <c r="BM309" s="276">
        <v>0</v>
      </c>
      <c r="BN309" s="286"/>
      <c r="BO309" s="276">
        <v>5.7333333333333334</v>
      </c>
      <c r="BP309" s="789">
        <v>240</v>
      </c>
      <c r="BQ309" s="286">
        <v>2200</v>
      </c>
      <c r="BR309" s="286">
        <v>113</v>
      </c>
      <c r="BS309" s="286">
        <v>0</v>
      </c>
      <c r="BT309" s="289">
        <v>0</v>
      </c>
      <c r="BU309" s="286">
        <v>0</v>
      </c>
      <c r="BV309" s="286">
        <v>0</v>
      </c>
      <c r="BW309" s="286">
        <v>0</v>
      </c>
      <c r="BX309" s="286"/>
      <c r="BY309" s="286">
        <v>0</v>
      </c>
      <c r="BZ309" s="286"/>
      <c r="CA309" s="286"/>
      <c r="CB309" s="286">
        <v>0</v>
      </c>
      <c r="CC309" s="286">
        <v>0</v>
      </c>
      <c r="CD309" s="286">
        <v>0</v>
      </c>
      <c r="CE309" s="286">
        <v>0</v>
      </c>
      <c r="CF309" s="286">
        <v>0</v>
      </c>
      <c r="CG309" s="286"/>
      <c r="CH309" s="286"/>
      <c r="CI309" s="286"/>
      <c r="CJ309" s="286"/>
      <c r="CK309" s="286"/>
      <c r="CL309" s="286"/>
      <c r="CM309" s="286"/>
      <c r="CN309" s="367"/>
      <c r="CO309" s="286">
        <v>0</v>
      </c>
      <c r="CP309" s="286"/>
      <c r="CQ309" s="286"/>
      <c r="CR309" s="286"/>
      <c r="CS309" s="286"/>
      <c r="CT309" s="286"/>
      <c r="CU309" s="286"/>
      <c r="CV309" s="286">
        <v>0</v>
      </c>
      <c r="CW309" s="367"/>
      <c r="CX309" s="367"/>
      <c r="CY309" s="367"/>
      <c r="CZ309" s="367"/>
      <c r="DA309" s="367"/>
      <c r="DB309" s="367"/>
      <c r="DC309" s="286"/>
      <c r="DD309" s="286"/>
      <c r="DE309" s="286"/>
      <c r="DF309" s="286"/>
      <c r="DG309" s="286"/>
      <c r="DH309" s="367"/>
      <c r="DI309" s="367"/>
      <c r="DJ309" s="286"/>
      <c r="DK309" s="286"/>
      <c r="DL309" s="286"/>
      <c r="DM309" s="367"/>
      <c r="DN309" s="367"/>
      <c r="DO309" s="367"/>
      <c r="DP309" s="367"/>
      <c r="DQ309" s="367"/>
      <c r="DR309" s="367"/>
      <c r="DS309" s="367"/>
      <c r="DT309" s="367"/>
      <c r="DU309" s="367"/>
      <c r="DV309" s="367"/>
      <c r="DW309" s="367"/>
      <c r="DX309" s="286"/>
      <c r="DY309" s="286"/>
      <c r="DZ309" s="367"/>
      <c r="EA309" s="367"/>
      <c r="EB309" s="367"/>
      <c r="EC309" s="367"/>
      <c r="ED309" s="367"/>
      <c r="EE309" s="367"/>
      <c r="EF309" s="367"/>
      <c r="EG309" s="367"/>
      <c r="EH309" s="367"/>
      <c r="EI309" s="367"/>
      <c r="EJ309" s="367"/>
      <c r="EK309" s="367"/>
      <c r="EL309" s="306">
        <v>2260.44</v>
      </c>
      <c r="EM309" s="306">
        <v>2313</v>
      </c>
      <c r="EN309" s="291">
        <v>226.04</v>
      </c>
      <c r="EO309" s="291">
        <v>0</v>
      </c>
      <c r="EP309" s="291">
        <v>30.97</v>
      </c>
      <c r="EQ309" s="291">
        <v>0</v>
      </c>
      <c r="ER309" s="291">
        <v>0</v>
      </c>
      <c r="ES309" s="286">
        <v>0</v>
      </c>
      <c r="ET309" s="111">
        <v>0</v>
      </c>
      <c r="EU309" s="286">
        <v>52.56</v>
      </c>
      <c r="EV309" s="286">
        <v>0</v>
      </c>
      <c r="EW309" s="286"/>
      <c r="EX309" s="286"/>
      <c r="EY309" s="286"/>
      <c r="EZ309" s="292">
        <v>115.71</v>
      </c>
      <c r="FA309" s="278">
        <v>0</v>
      </c>
      <c r="FB309" s="278">
        <v>0</v>
      </c>
      <c r="FC309" s="292">
        <v>925.2</v>
      </c>
      <c r="FD309" s="292"/>
      <c r="FE309" s="292"/>
      <c r="FF309" s="367"/>
      <c r="FG309" s="286">
        <v>0</v>
      </c>
      <c r="FH309" s="292">
        <v>0</v>
      </c>
      <c r="FI309" s="286"/>
      <c r="FJ309" s="286"/>
      <c r="FK309" s="276"/>
      <c r="FL309" s="367"/>
      <c r="FM309" s="286"/>
      <c r="FN309" s="286">
        <v>0</v>
      </c>
      <c r="FO309" s="286">
        <v>0</v>
      </c>
      <c r="FP309" s="286"/>
      <c r="FQ309" s="286">
        <v>1350.48</v>
      </c>
      <c r="FR309" s="791">
        <v>962.52</v>
      </c>
      <c r="FT309" s="791"/>
      <c r="FU309" s="294">
        <v>962.52</v>
      </c>
      <c r="FV309" s="367"/>
      <c r="FW309" s="367"/>
      <c r="FX309" s="847">
        <v>203.44</v>
      </c>
      <c r="FY309" s="830">
        <v>50.86</v>
      </c>
      <c r="GB309" s="2015">
        <f t="shared" si="21"/>
        <v>0</v>
      </c>
      <c r="GC309" s="2015">
        <v>2260.44</v>
      </c>
      <c r="GE309" s="2015">
        <f t="shared" si="22"/>
        <v>2260.44</v>
      </c>
    </row>
    <row r="310" spans="2:187">
      <c r="B310" s="787">
        <v>59</v>
      </c>
      <c r="C310" s="275" t="s">
        <v>607</v>
      </c>
      <c r="D310" s="309" t="s">
        <v>3</v>
      </c>
      <c r="E310" s="462" t="s">
        <v>205</v>
      </c>
      <c r="F310" s="465" t="s">
        <v>206</v>
      </c>
      <c r="G310" s="841"/>
      <c r="H310" s="275" t="s">
        <v>600</v>
      </c>
      <c r="I310" s="275" t="s">
        <v>456</v>
      </c>
      <c r="J310" s="456" t="s">
        <v>455</v>
      </c>
      <c r="K310" s="457" t="s">
        <v>456</v>
      </c>
      <c r="L310" s="313">
        <v>100001</v>
      </c>
      <c r="M310" s="283" t="s">
        <v>457</v>
      </c>
      <c r="N310" s="299">
        <v>1</v>
      </c>
      <c r="O310" s="275" t="s">
        <v>458</v>
      </c>
      <c r="P310" s="275" t="s">
        <v>459</v>
      </c>
      <c r="Q310" s="300">
        <v>0</v>
      </c>
      <c r="R310" s="275" t="s">
        <v>485</v>
      </c>
      <c r="S310" s="461" t="s">
        <v>478</v>
      </c>
      <c r="T310" s="275" t="s">
        <v>461</v>
      </c>
      <c r="U310" s="275" t="s">
        <v>278</v>
      </c>
      <c r="V310" s="302" t="s">
        <v>553</v>
      </c>
      <c r="W310" s="367"/>
      <c r="X310" s="269" t="s">
        <v>97</v>
      </c>
      <c r="Y310" s="368" t="s">
        <v>293</v>
      </c>
      <c r="Z310" s="283" t="s">
        <v>206</v>
      </c>
      <c r="AA310" s="367"/>
      <c r="AB310" s="303">
        <v>45541</v>
      </c>
      <c r="AC310" s="367"/>
      <c r="AD310" s="305"/>
      <c r="AE310" s="367" t="s">
        <v>492</v>
      </c>
      <c r="AF310" s="275" t="s">
        <v>626</v>
      </c>
      <c r="AG310" s="367"/>
      <c r="AH310" s="367"/>
      <c r="AI310" s="367"/>
      <c r="AJ310" s="367"/>
      <c r="AK310" s="367"/>
      <c r="AL310" s="367"/>
      <c r="AM310" s="367"/>
      <c r="AN310" s="367"/>
      <c r="AO310" s="368" t="s">
        <v>467</v>
      </c>
      <c r="AP310" s="278" t="s">
        <v>595</v>
      </c>
      <c r="AQ310" s="307" t="s">
        <v>467</v>
      </c>
      <c r="AR310" s="308">
        <v>2500</v>
      </c>
      <c r="AS310" s="283">
        <v>30</v>
      </c>
      <c r="AT310" s="284"/>
      <c r="AU310" s="284">
        <v>0</v>
      </c>
      <c r="AV310" s="283"/>
      <c r="AW310" s="283"/>
      <c r="AX310" s="283"/>
      <c r="AY310" s="283"/>
      <c r="AZ310" s="283"/>
      <c r="BA310" s="285"/>
      <c r="BB310" s="284"/>
      <c r="BC310" s="284"/>
      <c r="BD310" s="284"/>
      <c r="BE310" s="284"/>
      <c r="BF310" s="285"/>
      <c r="BG310" s="284">
        <v>0</v>
      </c>
      <c r="BH310" s="284">
        <v>0</v>
      </c>
      <c r="BI310" s="276">
        <v>0</v>
      </c>
      <c r="BJ310" s="284"/>
      <c r="BK310" s="286">
        <v>0</v>
      </c>
      <c r="BL310" s="286">
        <v>0</v>
      </c>
      <c r="BM310" s="276">
        <v>0</v>
      </c>
      <c r="BN310" s="286"/>
      <c r="BO310" s="276">
        <v>0</v>
      </c>
      <c r="BP310" s="789">
        <v>240</v>
      </c>
      <c r="BQ310" s="286">
        <v>2500</v>
      </c>
      <c r="BR310" s="286">
        <v>0</v>
      </c>
      <c r="BS310" s="286">
        <v>0</v>
      </c>
      <c r="BT310" s="289">
        <v>0</v>
      </c>
      <c r="BU310" s="286">
        <v>0</v>
      </c>
      <c r="BV310" s="286">
        <v>0</v>
      </c>
      <c r="BW310" s="286">
        <v>0</v>
      </c>
      <c r="BX310" s="367"/>
      <c r="BY310" s="286">
        <v>63</v>
      </c>
      <c r="BZ310" s="286"/>
      <c r="CA310" s="367"/>
      <c r="CB310" s="286">
        <v>0</v>
      </c>
      <c r="CC310" s="286">
        <v>0</v>
      </c>
      <c r="CD310" s="286">
        <v>0</v>
      </c>
      <c r="CE310" s="286">
        <v>0</v>
      </c>
      <c r="CF310" s="286">
        <v>0</v>
      </c>
      <c r="CG310" s="286"/>
      <c r="CH310" s="286"/>
      <c r="CI310" s="367"/>
      <c r="CJ310" s="367"/>
      <c r="CK310" s="367"/>
      <c r="CL310" s="367"/>
      <c r="CM310" s="286"/>
      <c r="CN310" s="367"/>
      <c r="CO310" s="286">
        <v>0</v>
      </c>
      <c r="CP310" s="286"/>
      <c r="CQ310" s="286"/>
      <c r="CR310" s="286"/>
      <c r="CS310" s="286"/>
      <c r="CT310" s="286"/>
      <c r="CU310" s="286"/>
      <c r="CV310" s="286">
        <v>0</v>
      </c>
      <c r="CW310" s="367"/>
      <c r="CX310" s="367"/>
      <c r="CY310" s="367"/>
      <c r="CZ310" s="367"/>
      <c r="DA310" s="367"/>
      <c r="DB310" s="367"/>
      <c r="DC310" s="367"/>
      <c r="DD310" s="286"/>
      <c r="DE310" s="286"/>
      <c r="DF310" s="286"/>
      <c r="DG310" s="286"/>
      <c r="DH310" s="367"/>
      <c r="DI310" s="367"/>
      <c r="DJ310" s="286"/>
      <c r="DK310" s="286"/>
      <c r="DL310" s="286"/>
      <c r="DM310" s="367"/>
      <c r="DN310" s="367"/>
      <c r="DO310" s="367"/>
      <c r="DP310" s="367"/>
      <c r="DQ310" s="367"/>
      <c r="DR310" s="367"/>
      <c r="DS310" s="367"/>
      <c r="DT310" s="367"/>
      <c r="DU310" s="367"/>
      <c r="DV310" s="367"/>
      <c r="DW310" s="367"/>
      <c r="DX310" s="367"/>
      <c r="DY310" s="286"/>
      <c r="DZ310" s="367"/>
      <c r="EA310" s="367"/>
      <c r="EB310" s="367"/>
      <c r="EC310" s="367"/>
      <c r="ED310" s="367"/>
      <c r="EE310" s="367"/>
      <c r="EF310" s="367"/>
      <c r="EG310" s="367"/>
      <c r="EH310" s="367"/>
      <c r="EI310" s="367"/>
      <c r="EJ310" s="367"/>
      <c r="EK310" s="367"/>
      <c r="EL310" s="306">
        <v>2563</v>
      </c>
      <c r="EM310" s="306">
        <v>2563</v>
      </c>
      <c r="EN310" s="291">
        <v>256.3</v>
      </c>
      <c r="EO310" s="291">
        <v>43.31</v>
      </c>
      <c r="EP310" s="291">
        <v>35.11</v>
      </c>
      <c r="EQ310" s="291">
        <v>0</v>
      </c>
      <c r="ER310" s="291">
        <v>0</v>
      </c>
      <c r="ES310" s="286">
        <v>0</v>
      </c>
      <c r="ET310" s="111">
        <v>0</v>
      </c>
      <c r="EU310" s="286">
        <v>0</v>
      </c>
      <c r="EV310" s="286">
        <v>0</v>
      </c>
      <c r="EW310" s="286"/>
      <c r="EX310" s="286"/>
      <c r="EY310" s="286"/>
      <c r="EZ310" s="292">
        <v>0</v>
      </c>
      <c r="FA310" s="278">
        <v>0</v>
      </c>
      <c r="FB310" s="278">
        <v>0</v>
      </c>
      <c r="FC310" s="292">
        <v>1000</v>
      </c>
      <c r="FD310" s="292"/>
      <c r="FE310" s="292"/>
      <c r="FF310" s="367"/>
      <c r="FG310" s="286">
        <v>0</v>
      </c>
      <c r="FH310" s="292">
        <v>0</v>
      </c>
      <c r="FI310" s="286"/>
      <c r="FJ310" s="286"/>
      <c r="FK310" s="276"/>
      <c r="FL310" s="367"/>
      <c r="FM310" s="286"/>
      <c r="FN310" s="286">
        <v>63</v>
      </c>
      <c r="FO310" s="286">
        <v>28</v>
      </c>
      <c r="FP310" s="286"/>
      <c r="FQ310" s="286">
        <v>1425.72</v>
      </c>
      <c r="FR310" s="791">
        <v>1137.28</v>
      </c>
      <c r="FT310" s="791"/>
      <c r="FU310" s="294">
        <v>1137.28</v>
      </c>
      <c r="FV310" s="367"/>
      <c r="FW310" s="367"/>
      <c r="FX310" s="847">
        <v>230.67</v>
      </c>
      <c r="FY310" s="830">
        <v>0</v>
      </c>
      <c r="GB310" s="2015">
        <f t="shared" si="21"/>
        <v>0</v>
      </c>
      <c r="GC310" s="2015">
        <v>2563</v>
      </c>
      <c r="GE310" s="2015">
        <f t="shared" si="22"/>
        <v>2563</v>
      </c>
    </row>
    <row r="311" spans="2:187">
      <c r="B311" s="787">
        <v>60</v>
      </c>
      <c r="C311" s="275" t="s">
        <v>607</v>
      </c>
      <c r="D311" s="309" t="s">
        <v>3</v>
      </c>
      <c r="E311" s="462" t="s">
        <v>208</v>
      </c>
      <c r="F311" s="465" t="s">
        <v>209</v>
      </c>
      <c r="G311" s="841"/>
      <c r="H311" s="275" t="s">
        <v>630</v>
      </c>
      <c r="I311" s="275" t="s">
        <v>264</v>
      </c>
      <c r="J311" s="456" t="s">
        <v>455</v>
      </c>
      <c r="K311" s="457" t="s">
        <v>456</v>
      </c>
      <c r="L311" s="313">
        <v>100002</v>
      </c>
      <c r="M311" s="283" t="s">
        <v>457</v>
      </c>
      <c r="N311" s="299">
        <v>1</v>
      </c>
      <c r="O311" s="275" t="s">
        <v>458</v>
      </c>
      <c r="P311" s="275" t="s">
        <v>459</v>
      </c>
      <c r="Q311" s="300">
        <v>1</v>
      </c>
      <c r="R311" s="275" t="s">
        <v>485</v>
      </c>
      <c r="S311" s="367" t="s">
        <v>630</v>
      </c>
      <c r="T311" s="275" t="s">
        <v>461</v>
      </c>
      <c r="U311" s="275" t="s">
        <v>264</v>
      </c>
      <c r="V311" s="302" t="s">
        <v>553</v>
      </c>
      <c r="W311" s="367"/>
      <c r="X311" s="269" t="s">
        <v>25</v>
      </c>
      <c r="Y311" s="368" t="s">
        <v>294</v>
      </c>
      <c r="Z311" s="283" t="s">
        <v>209</v>
      </c>
      <c r="AA311" s="367"/>
      <c r="AB311" s="303">
        <v>45574</v>
      </c>
      <c r="AC311" s="367"/>
      <c r="AD311" s="367"/>
      <c r="AE311" s="367" t="s">
        <v>533</v>
      </c>
      <c r="AF311" s="275" t="s">
        <v>631</v>
      </c>
      <c r="AG311" s="367"/>
      <c r="AH311" s="367"/>
      <c r="AI311" s="367"/>
      <c r="AJ311" s="367"/>
      <c r="AK311" s="367"/>
      <c r="AL311" s="367"/>
      <c r="AM311" s="367"/>
      <c r="AN311" s="367"/>
      <c r="AO311" s="368" t="s">
        <v>466</v>
      </c>
      <c r="AP311" s="368" t="s">
        <v>595</v>
      </c>
      <c r="AQ311" s="368" t="s">
        <v>467</v>
      </c>
      <c r="AR311" s="308">
        <v>3000</v>
      </c>
      <c r="AS311" s="283">
        <v>30</v>
      </c>
      <c r="AT311" s="284"/>
      <c r="AU311" s="284">
        <v>0</v>
      </c>
      <c r="AV311" s="283"/>
      <c r="AW311" s="283"/>
      <c r="AX311" s="283"/>
      <c r="AY311" s="283"/>
      <c r="AZ311" s="283"/>
      <c r="BA311" s="285"/>
      <c r="BB311" s="284"/>
      <c r="BC311" s="284"/>
      <c r="BD311" s="284"/>
      <c r="BE311" s="284"/>
      <c r="BF311" s="285"/>
      <c r="BG311" s="284">
        <v>0</v>
      </c>
      <c r="BH311" s="284">
        <v>0</v>
      </c>
      <c r="BI311" s="276">
        <v>0</v>
      </c>
      <c r="BJ311" s="284"/>
      <c r="BK311" s="286">
        <v>0</v>
      </c>
      <c r="BL311" s="286">
        <v>0</v>
      </c>
      <c r="BM311" s="276">
        <v>0</v>
      </c>
      <c r="BN311" s="286"/>
      <c r="BO311" s="276">
        <v>0</v>
      </c>
      <c r="BP311" s="789">
        <v>240</v>
      </c>
      <c r="BQ311" s="286">
        <v>3000</v>
      </c>
      <c r="BR311" s="286">
        <v>0</v>
      </c>
      <c r="BS311" s="286">
        <v>0</v>
      </c>
      <c r="BT311" s="289">
        <v>0</v>
      </c>
      <c r="BU311" s="286">
        <v>0</v>
      </c>
      <c r="BV311" s="286">
        <v>0</v>
      </c>
      <c r="BW311" s="286">
        <v>0</v>
      </c>
      <c r="BX311" s="367"/>
      <c r="BY311" s="286">
        <v>0</v>
      </c>
      <c r="BZ311" s="286"/>
      <c r="CA311" s="367"/>
      <c r="CB311" s="286">
        <v>0</v>
      </c>
      <c r="CC311" s="286">
        <v>0</v>
      </c>
      <c r="CD311" s="286">
        <v>0</v>
      </c>
      <c r="CE311" s="286">
        <v>0</v>
      </c>
      <c r="CF311" s="286">
        <v>0</v>
      </c>
      <c r="CG311" s="286"/>
      <c r="CH311" s="286"/>
      <c r="CI311" s="367"/>
      <c r="CJ311" s="367"/>
      <c r="CK311" s="367"/>
      <c r="CL311" s="367"/>
      <c r="CM311" s="286"/>
      <c r="CN311" s="367"/>
      <c r="CO311" s="286">
        <v>0</v>
      </c>
      <c r="CP311" s="286"/>
      <c r="CQ311" s="286"/>
      <c r="CR311" s="286"/>
      <c r="CS311" s="286"/>
      <c r="CT311" s="286"/>
      <c r="CU311" s="286"/>
      <c r="CV311" s="286">
        <v>0</v>
      </c>
      <c r="CW311" s="367"/>
      <c r="CX311" s="367"/>
      <c r="CY311" s="367"/>
      <c r="CZ311" s="367"/>
      <c r="DA311" s="367"/>
      <c r="DB311" s="367"/>
      <c r="DC311" s="367"/>
      <c r="DD311" s="286"/>
      <c r="DE311" s="286"/>
      <c r="DF311" s="286"/>
      <c r="DG311" s="286"/>
      <c r="DH311" s="367"/>
      <c r="DI311" s="367"/>
      <c r="DJ311" s="286"/>
      <c r="DK311" s="286"/>
      <c r="DL311" s="286"/>
      <c r="DM311" s="367"/>
      <c r="DN311" s="367"/>
      <c r="DO311" s="367"/>
      <c r="DP311" s="367"/>
      <c r="DQ311" s="367"/>
      <c r="DR311" s="367"/>
      <c r="DS311" s="367"/>
      <c r="DT311" s="367"/>
      <c r="DU311" s="367"/>
      <c r="DV311" s="367"/>
      <c r="DW311" s="367"/>
      <c r="DX311" s="367"/>
      <c r="DY311" s="286"/>
      <c r="DZ311" s="367"/>
      <c r="EA311" s="367"/>
      <c r="EB311" s="367"/>
      <c r="EC311" s="367"/>
      <c r="ED311" s="367"/>
      <c r="EE311" s="367"/>
      <c r="EF311" s="367"/>
      <c r="EG311" s="367"/>
      <c r="EH311" s="367"/>
      <c r="EI311" s="367"/>
      <c r="EJ311" s="367"/>
      <c r="EK311" s="367"/>
      <c r="EL311" s="306">
        <v>3000</v>
      </c>
      <c r="EM311" s="306">
        <v>3000</v>
      </c>
      <c r="EN311" s="291">
        <v>300</v>
      </c>
      <c r="EO311" s="291">
        <v>0</v>
      </c>
      <c r="EP311" s="291">
        <v>41.1</v>
      </c>
      <c r="EQ311" s="291">
        <v>0</v>
      </c>
      <c r="ER311" s="291">
        <v>0</v>
      </c>
      <c r="ES311" s="286">
        <v>0</v>
      </c>
      <c r="ET311" s="111">
        <v>55.71</v>
      </c>
      <c r="EU311" s="286">
        <v>0</v>
      </c>
      <c r="EV311" s="286">
        <v>0</v>
      </c>
      <c r="EW311" s="286"/>
      <c r="EX311" s="286"/>
      <c r="EY311" s="286"/>
      <c r="EZ311" s="292">
        <v>0</v>
      </c>
      <c r="FA311" s="278">
        <v>0</v>
      </c>
      <c r="FB311" s="278">
        <v>0</v>
      </c>
      <c r="FC311" s="292">
        <v>880</v>
      </c>
      <c r="FD311" s="292"/>
      <c r="FE311" s="292"/>
      <c r="FF311" s="367"/>
      <c r="FG311" s="286">
        <v>0</v>
      </c>
      <c r="FH311" s="292">
        <v>0</v>
      </c>
      <c r="FI311" s="286"/>
      <c r="FJ311" s="286"/>
      <c r="FK311" s="276"/>
      <c r="FL311" s="367"/>
      <c r="FM311" s="286"/>
      <c r="FN311" s="286">
        <v>0</v>
      </c>
      <c r="FO311" s="286">
        <v>0</v>
      </c>
      <c r="FP311" s="286"/>
      <c r="FQ311" s="286">
        <v>1276.81</v>
      </c>
      <c r="FR311" s="791">
        <v>1723.19</v>
      </c>
      <c r="FT311" s="791"/>
      <c r="FU311" s="294">
        <v>1723.19</v>
      </c>
      <c r="FV311" s="367"/>
      <c r="FW311" s="367"/>
      <c r="FX311" s="847">
        <v>270</v>
      </c>
      <c r="FY311" s="830">
        <v>67.5</v>
      </c>
      <c r="GB311" s="2015">
        <f t="shared" si="21"/>
        <v>0</v>
      </c>
      <c r="GC311" s="2015">
        <v>3000</v>
      </c>
      <c r="GE311" s="2015">
        <f t="shared" si="22"/>
        <v>3000</v>
      </c>
    </row>
    <row r="312" spans="2:187">
      <c r="B312" s="787">
        <v>61</v>
      </c>
      <c r="C312" s="275" t="s">
        <v>607</v>
      </c>
      <c r="D312" s="309" t="s">
        <v>3</v>
      </c>
      <c r="E312" s="462" t="s">
        <v>211</v>
      </c>
      <c r="F312" s="465" t="s">
        <v>634</v>
      </c>
      <c r="G312" s="842"/>
      <c r="H312" s="373" t="s">
        <v>635</v>
      </c>
      <c r="I312" s="373" t="s">
        <v>295</v>
      </c>
      <c r="J312" s="445" t="s">
        <v>455</v>
      </c>
      <c r="K312" s="446" t="s">
        <v>456</v>
      </c>
      <c r="L312" s="377">
        <v>100002</v>
      </c>
      <c r="M312" s="378" t="s">
        <v>457</v>
      </c>
      <c r="N312" s="379">
        <v>1</v>
      </c>
      <c r="O312" s="373" t="s">
        <v>458</v>
      </c>
      <c r="P312" s="373" t="s">
        <v>459</v>
      </c>
      <c r="Q312" s="380">
        <v>1</v>
      </c>
      <c r="R312" s="373" t="s">
        <v>485</v>
      </c>
      <c r="S312" s="387" t="s">
        <v>635</v>
      </c>
      <c r="T312" s="373" t="s">
        <v>461</v>
      </c>
      <c r="U312" s="373" t="s">
        <v>295</v>
      </c>
      <c r="V312" s="383" t="s">
        <v>553</v>
      </c>
      <c r="W312" s="387"/>
      <c r="X312" s="392" t="s">
        <v>25</v>
      </c>
      <c r="Y312" s="464" t="s">
        <v>296</v>
      </c>
      <c r="Z312" s="283" t="s">
        <v>634</v>
      </c>
      <c r="AA312" s="387"/>
      <c r="AB312" s="386">
        <v>45600</v>
      </c>
      <c r="AC312" s="367"/>
      <c r="AD312" s="367"/>
      <c r="AE312" s="367" t="s">
        <v>496</v>
      </c>
      <c r="AF312" s="275" t="s">
        <v>636</v>
      </c>
      <c r="AG312" s="367"/>
      <c r="AH312" s="367"/>
      <c r="AI312" s="367"/>
      <c r="AJ312" s="367"/>
      <c r="AK312" s="367"/>
      <c r="AL312" s="367"/>
      <c r="AM312" s="367"/>
      <c r="AN312" s="367"/>
      <c r="AO312" s="368" t="s">
        <v>466</v>
      </c>
      <c r="AP312" s="368" t="s">
        <v>595</v>
      </c>
      <c r="AQ312" s="368" t="s">
        <v>467</v>
      </c>
      <c r="AR312" s="308">
        <v>2000</v>
      </c>
      <c r="AS312" s="283">
        <v>30</v>
      </c>
      <c r="AT312" s="284"/>
      <c r="AU312" s="284">
        <v>0</v>
      </c>
      <c r="AV312" s="283"/>
      <c r="AW312" s="283"/>
      <c r="AX312" s="283"/>
      <c r="AY312" s="283"/>
      <c r="AZ312" s="283"/>
      <c r="BA312" s="285"/>
      <c r="BB312" s="284"/>
      <c r="BC312" s="284"/>
      <c r="BD312" s="284"/>
      <c r="BE312" s="284"/>
      <c r="BF312" s="285"/>
      <c r="BG312" s="284">
        <v>0</v>
      </c>
      <c r="BH312" s="284">
        <v>0</v>
      </c>
      <c r="BI312" s="276">
        <v>0</v>
      </c>
      <c r="BJ312" s="284"/>
      <c r="BK312" s="286">
        <v>0</v>
      </c>
      <c r="BL312" s="286">
        <v>0</v>
      </c>
      <c r="BM312" s="276">
        <v>0</v>
      </c>
      <c r="BN312" s="286"/>
      <c r="BO312" s="276">
        <v>0</v>
      </c>
      <c r="BP312" s="789">
        <v>240</v>
      </c>
      <c r="BQ312" s="286">
        <v>2000.0000000000002</v>
      </c>
      <c r="BR312" s="286">
        <v>0</v>
      </c>
      <c r="BS312" s="286">
        <v>0</v>
      </c>
      <c r="BT312" s="289">
        <v>0</v>
      </c>
      <c r="BU312" s="286">
        <v>0</v>
      </c>
      <c r="BV312" s="286">
        <v>0</v>
      </c>
      <c r="BW312" s="286">
        <v>0</v>
      </c>
      <c r="BX312" s="367"/>
      <c r="BY312" s="286">
        <v>0</v>
      </c>
      <c r="BZ312" s="286"/>
      <c r="CA312" s="367"/>
      <c r="CB312" s="286">
        <v>0</v>
      </c>
      <c r="CC312" s="286">
        <v>0</v>
      </c>
      <c r="CD312" s="286">
        <v>0</v>
      </c>
      <c r="CE312" s="286">
        <v>0</v>
      </c>
      <c r="CF312" s="286">
        <v>0</v>
      </c>
      <c r="CG312" s="286"/>
      <c r="CH312" s="286"/>
      <c r="CI312" s="367"/>
      <c r="CJ312" s="367"/>
      <c r="CK312" s="367"/>
      <c r="CL312" s="367"/>
      <c r="CM312" s="286"/>
      <c r="CN312" s="367"/>
      <c r="CO312" s="286">
        <v>0</v>
      </c>
      <c r="CP312" s="286"/>
      <c r="CQ312" s="286"/>
      <c r="CR312" s="286"/>
      <c r="CS312" s="286"/>
      <c r="CT312" s="286"/>
      <c r="CU312" s="286"/>
      <c r="CV312" s="286">
        <v>0</v>
      </c>
      <c r="CW312" s="367"/>
      <c r="CX312" s="367"/>
      <c r="CY312" s="367"/>
      <c r="CZ312" s="367"/>
      <c r="DA312" s="367"/>
      <c r="DB312" s="367"/>
      <c r="DC312" s="367"/>
      <c r="DD312" s="286"/>
      <c r="DE312" s="286"/>
      <c r="DF312" s="286"/>
      <c r="DG312" s="286"/>
      <c r="DH312" s="367"/>
      <c r="DI312" s="367"/>
      <c r="DJ312" s="286"/>
      <c r="DK312" s="286"/>
      <c r="DL312" s="286"/>
      <c r="DM312" s="367"/>
      <c r="DN312" s="367"/>
      <c r="DO312" s="367"/>
      <c r="DP312" s="367"/>
      <c r="DQ312" s="367"/>
      <c r="DR312" s="367"/>
      <c r="DS312" s="367"/>
      <c r="DT312" s="367"/>
      <c r="DU312" s="367"/>
      <c r="DV312" s="367"/>
      <c r="DW312" s="367"/>
      <c r="DX312" s="367"/>
      <c r="DY312" s="286"/>
      <c r="DZ312" s="367"/>
      <c r="EA312" s="367"/>
      <c r="EB312" s="367"/>
      <c r="EC312" s="367"/>
      <c r="ED312" s="367"/>
      <c r="EE312" s="367"/>
      <c r="EF312" s="367"/>
      <c r="EG312" s="367"/>
      <c r="EH312" s="367"/>
      <c r="EI312" s="367"/>
      <c r="EJ312" s="367"/>
      <c r="EK312" s="367"/>
      <c r="EL312" s="306">
        <v>2000.0000000000002</v>
      </c>
      <c r="EM312" s="306">
        <v>2000.0000000000002</v>
      </c>
      <c r="EN312" s="291">
        <v>200</v>
      </c>
      <c r="EO312" s="291">
        <v>0</v>
      </c>
      <c r="EP312" s="291">
        <v>27.4</v>
      </c>
      <c r="EQ312" s="291">
        <v>0</v>
      </c>
      <c r="ER312" s="291">
        <v>0</v>
      </c>
      <c r="ES312" s="286">
        <v>0</v>
      </c>
      <c r="ET312" s="111">
        <v>0</v>
      </c>
      <c r="EU312" s="286">
        <v>0</v>
      </c>
      <c r="EV312" s="286">
        <v>0</v>
      </c>
      <c r="EW312" s="286"/>
      <c r="EX312" s="286"/>
      <c r="EY312" s="286"/>
      <c r="EZ312" s="292">
        <v>0</v>
      </c>
      <c r="FA312" s="278">
        <v>0</v>
      </c>
      <c r="FB312" s="278">
        <v>0</v>
      </c>
      <c r="FC312" s="292">
        <v>800</v>
      </c>
      <c r="FD312" s="292"/>
      <c r="FE312" s="292"/>
      <c r="FF312" s="367"/>
      <c r="FG312" s="286">
        <v>0</v>
      </c>
      <c r="FH312" s="292">
        <v>0</v>
      </c>
      <c r="FI312" s="286"/>
      <c r="FJ312" s="286"/>
      <c r="FK312" s="276"/>
      <c r="FL312" s="367"/>
      <c r="FM312" s="286"/>
      <c r="FN312" s="286">
        <v>0</v>
      </c>
      <c r="FO312" s="286">
        <v>0</v>
      </c>
      <c r="FP312" s="286"/>
      <c r="FQ312" s="286">
        <v>1027.4000000000001</v>
      </c>
      <c r="FR312" s="791">
        <v>972.6</v>
      </c>
      <c r="FT312" s="791"/>
      <c r="FU312" s="294">
        <v>972.6</v>
      </c>
      <c r="FV312" s="367"/>
      <c r="FW312" s="367"/>
      <c r="FX312" s="847">
        <v>180</v>
      </c>
      <c r="FY312" s="830">
        <v>45</v>
      </c>
      <c r="GB312" s="2015">
        <f t="shared" si="21"/>
        <v>0</v>
      </c>
      <c r="GC312" s="2015">
        <v>2000</v>
      </c>
      <c r="GE312" s="2015">
        <f t="shared" si="22"/>
        <v>2000</v>
      </c>
    </row>
    <row r="313" spans="2:187" ht="15.75">
      <c r="B313" s="787">
        <v>62</v>
      </c>
      <c r="C313" s="275" t="s">
        <v>607</v>
      </c>
      <c r="D313" s="309" t="s">
        <v>3</v>
      </c>
      <c r="E313" s="462" t="s">
        <v>217</v>
      </c>
      <c r="F313" s="465" t="s">
        <v>218</v>
      </c>
      <c r="G313" s="841"/>
      <c r="H313" s="275" t="s">
        <v>476</v>
      </c>
      <c r="I313" s="275" t="s">
        <v>454</v>
      </c>
      <c r="J313" s="312" t="s">
        <v>455</v>
      </c>
      <c r="K313" s="369" t="s">
        <v>456</v>
      </c>
      <c r="L313" s="369">
        <v>100001</v>
      </c>
      <c r="M313" s="283" t="s">
        <v>470</v>
      </c>
      <c r="N313" s="370">
        <v>1</v>
      </c>
      <c r="O313" s="275" t="s">
        <v>458</v>
      </c>
      <c r="P313" s="371" t="s">
        <v>478</v>
      </c>
      <c r="Q313" s="372">
        <v>1</v>
      </c>
      <c r="R313" s="275" t="s">
        <v>479</v>
      </c>
      <c r="S313" s="301" t="s">
        <v>480</v>
      </c>
      <c r="T313" s="275" t="s">
        <v>461</v>
      </c>
      <c r="U313" s="275" t="s">
        <v>298</v>
      </c>
      <c r="V313" s="302" t="s">
        <v>553</v>
      </c>
      <c r="W313" s="367"/>
      <c r="X313" s="269" t="s">
        <v>97</v>
      </c>
      <c r="Y313" s="466" t="s">
        <v>640</v>
      </c>
      <c r="Z313" s="283" t="s">
        <v>218</v>
      </c>
      <c r="AA313" s="367"/>
      <c r="AB313" s="303">
        <v>45627</v>
      </c>
      <c r="AC313" s="367"/>
      <c r="AD313" s="367"/>
      <c r="AE313" s="367" t="s">
        <v>464</v>
      </c>
      <c r="AF313" s="275" t="s">
        <v>641</v>
      </c>
      <c r="AG313" s="367"/>
      <c r="AH313" s="367"/>
      <c r="AI313" s="367"/>
      <c r="AJ313" s="367"/>
      <c r="AK313" s="367"/>
      <c r="AL313" s="367"/>
      <c r="AM313" s="367"/>
      <c r="AN313" s="367"/>
      <c r="AO313" s="368" t="s">
        <v>466</v>
      </c>
      <c r="AP313" s="368" t="s">
        <v>594</v>
      </c>
      <c r="AQ313" s="368" t="s">
        <v>467</v>
      </c>
      <c r="AR313" s="308">
        <v>3200</v>
      </c>
      <c r="AS313" s="283">
        <v>30</v>
      </c>
      <c r="AT313" s="284"/>
      <c r="AU313" s="284">
        <v>0</v>
      </c>
      <c r="AV313" s="283"/>
      <c r="AW313" s="283"/>
      <c r="AX313" s="283"/>
      <c r="AY313" s="283"/>
      <c r="AZ313" s="283"/>
      <c r="BA313" s="285"/>
      <c r="BB313" s="284"/>
      <c r="BC313" s="284"/>
      <c r="BD313" s="284"/>
      <c r="BE313" s="284"/>
      <c r="BF313" s="285"/>
      <c r="BG313" s="284">
        <v>0</v>
      </c>
      <c r="BH313" s="284">
        <v>0</v>
      </c>
      <c r="BI313" s="276">
        <v>0</v>
      </c>
      <c r="BJ313" s="284"/>
      <c r="BK313" s="286">
        <v>0</v>
      </c>
      <c r="BL313" s="286">
        <v>0</v>
      </c>
      <c r="BM313" s="276">
        <v>0</v>
      </c>
      <c r="BN313" s="286"/>
      <c r="BO313" s="276">
        <v>0</v>
      </c>
      <c r="BP313" s="789">
        <v>240</v>
      </c>
      <c r="BQ313" s="286">
        <v>3200</v>
      </c>
      <c r="BR313" s="286">
        <v>0</v>
      </c>
      <c r="BS313" s="286">
        <v>0</v>
      </c>
      <c r="BT313" s="289">
        <v>0</v>
      </c>
      <c r="BU313" s="286">
        <v>0</v>
      </c>
      <c r="BV313" s="286">
        <v>0</v>
      </c>
      <c r="BW313" s="286">
        <v>0</v>
      </c>
      <c r="BX313" s="367"/>
      <c r="BY313" s="286">
        <v>0</v>
      </c>
      <c r="BZ313" s="286"/>
      <c r="CA313" s="367"/>
      <c r="CB313" s="286">
        <v>0</v>
      </c>
      <c r="CC313" s="286">
        <v>0</v>
      </c>
      <c r="CD313" s="286">
        <v>0</v>
      </c>
      <c r="CE313" s="286">
        <v>0</v>
      </c>
      <c r="CF313" s="286">
        <v>0</v>
      </c>
      <c r="CG313" s="286"/>
      <c r="CH313" s="286"/>
      <c r="CI313" s="367"/>
      <c r="CJ313" s="367"/>
      <c r="CK313" s="367"/>
      <c r="CL313" s="367"/>
      <c r="CM313" s="286"/>
      <c r="CN313" s="367"/>
      <c r="CO313" s="286">
        <v>0</v>
      </c>
      <c r="CP313" s="286"/>
      <c r="CQ313" s="286"/>
      <c r="CR313" s="286"/>
      <c r="CS313" s="286"/>
      <c r="CT313" s="286"/>
      <c r="CU313" s="286"/>
      <c r="CV313" s="286">
        <v>0</v>
      </c>
      <c r="CW313" s="367"/>
      <c r="CX313" s="367"/>
      <c r="CY313" s="367"/>
      <c r="CZ313" s="367"/>
      <c r="DA313" s="367"/>
      <c r="DB313" s="367"/>
      <c r="DC313" s="367"/>
      <c r="DD313" s="286"/>
      <c r="DE313" s="286"/>
      <c r="DF313" s="286"/>
      <c r="DG313" s="286"/>
      <c r="DH313" s="367"/>
      <c r="DI313" s="367"/>
      <c r="DJ313" s="286"/>
      <c r="DK313" s="286"/>
      <c r="DL313" s="286"/>
      <c r="DM313" s="367"/>
      <c r="DN313" s="367"/>
      <c r="DO313" s="367"/>
      <c r="DP313" s="367"/>
      <c r="DQ313" s="367"/>
      <c r="DR313" s="367"/>
      <c r="DS313" s="367"/>
      <c r="DT313" s="367"/>
      <c r="DU313" s="367"/>
      <c r="DV313" s="367"/>
      <c r="DW313" s="367"/>
      <c r="DX313" s="367"/>
      <c r="DY313" s="286"/>
      <c r="DZ313" s="367"/>
      <c r="EA313" s="367"/>
      <c r="EB313" s="367"/>
      <c r="EC313" s="367"/>
      <c r="ED313" s="367"/>
      <c r="EE313" s="367"/>
      <c r="EF313" s="367"/>
      <c r="EG313" s="367"/>
      <c r="EH313" s="367"/>
      <c r="EI313" s="367"/>
      <c r="EJ313" s="367"/>
      <c r="EK313" s="367"/>
      <c r="EL313" s="306">
        <v>3200</v>
      </c>
      <c r="EM313" s="306">
        <v>3200</v>
      </c>
      <c r="EN313" s="291">
        <v>320</v>
      </c>
      <c r="EO313" s="291">
        <v>49.6</v>
      </c>
      <c r="EP313" s="291">
        <v>43.84</v>
      </c>
      <c r="EQ313" s="291">
        <v>0</v>
      </c>
      <c r="ER313" s="291">
        <v>0</v>
      </c>
      <c r="ES313" s="286">
        <v>0</v>
      </c>
      <c r="ET313" s="111">
        <v>51.69</v>
      </c>
      <c r="EU313" s="286">
        <v>0</v>
      </c>
      <c r="EV313" s="286">
        <v>0</v>
      </c>
      <c r="EW313" s="286"/>
      <c r="EX313" s="286"/>
      <c r="EY313" s="286"/>
      <c r="EZ313" s="292">
        <v>0</v>
      </c>
      <c r="FA313" s="278">
        <v>0</v>
      </c>
      <c r="FB313" s="278">
        <v>0</v>
      </c>
      <c r="FC313" s="292">
        <v>1280</v>
      </c>
      <c r="FD313" s="292"/>
      <c r="FE313" s="292"/>
      <c r="FF313" s="367"/>
      <c r="FG313" s="286">
        <v>0</v>
      </c>
      <c r="FH313" s="292">
        <v>0</v>
      </c>
      <c r="FI313" s="286"/>
      <c r="FJ313" s="286"/>
      <c r="FK313" s="276"/>
      <c r="FL313" s="367"/>
      <c r="FM313" s="286"/>
      <c r="FN313" s="286">
        <v>0</v>
      </c>
      <c r="FO313" s="286">
        <v>0</v>
      </c>
      <c r="FP313" s="286"/>
      <c r="FQ313" s="286">
        <v>1745.13</v>
      </c>
      <c r="FR313" s="791">
        <v>1454.87</v>
      </c>
      <c r="FT313" s="791"/>
      <c r="FU313" s="294">
        <v>1454.87</v>
      </c>
      <c r="FV313" s="367"/>
      <c r="FW313" s="367"/>
      <c r="FX313" s="847">
        <v>288</v>
      </c>
      <c r="FY313" s="830">
        <v>72</v>
      </c>
      <c r="GB313" s="2015">
        <f t="shared" si="21"/>
        <v>0</v>
      </c>
      <c r="GC313" s="2015">
        <v>3200</v>
      </c>
      <c r="GE313" s="2015">
        <f t="shared" si="22"/>
        <v>3200</v>
      </c>
    </row>
    <row r="314" spans="2:187">
      <c r="B314" s="787">
        <v>63</v>
      </c>
      <c r="C314" s="275" t="s">
        <v>607</v>
      </c>
      <c r="D314" s="309" t="s">
        <v>3</v>
      </c>
      <c r="E314" s="462" t="s">
        <v>222</v>
      </c>
      <c r="F314" s="465" t="s">
        <v>223</v>
      </c>
      <c r="G314" s="841"/>
      <c r="H314" s="275"/>
      <c r="I314" s="275"/>
      <c r="J314" s="312" t="s">
        <v>455</v>
      </c>
      <c r="K314" s="369" t="s">
        <v>456</v>
      </c>
      <c r="L314" s="369">
        <v>100001</v>
      </c>
      <c r="M314" s="283" t="s">
        <v>470</v>
      </c>
      <c r="N314" s="370">
        <v>1</v>
      </c>
      <c r="O314" s="275" t="s">
        <v>458</v>
      </c>
      <c r="P314" s="371"/>
      <c r="Q314" s="372"/>
      <c r="R314" s="275"/>
      <c r="S314" s="301"/>
      <c r="T314" s="275" t="s">
        <v>461</v>
      </c>
      <c r="U314" s="474" t="s">
        <v>277</v>
      </c>
      <c r="V314" s="302" t="s">
        <v>553</v>
      </c>
      <c r="W314" s="367"/>
      <c r="X314" s="269" t="s">
        <v>97</v>
      </c>
      <c r="Y314" s="461" t="s">
        <v>301</v>
      </c>
      <c r="Z314" s="283" t="s">
        <v>223</v>
      </c>
      <c r="AA314" s="367"/>
      <c r="AB314" s="303">
        <v>45628</v>
      </c>
      <c r="AC314" s="367"/>
      <c r="AD314" s="367"/>
      <c r="AE314" s="367" t="s">
        <v>496</v>
      </c>
      <c r="AF314" s="275" t="s">
        <v>644</v>
      </c>
      <c r="AG314" s="367"/>
      <c r="AH314" s="367"/>
      <c r="AI314" s="367"/>
      <c r="AJ314" s="367"/>
      <c r="AK314" s="367"/>
      <c r="AL314" s="367"/>
      <c r="AM314" s="367"/>
      <c r="AN314" s="367"/>
      <c r="AO314" s="368" t="s">
        <v>466</v>
      </c>
      <c r="AP314" s="278" t="s">
        <v>595</v>
      </c>
      <c r="AQ314" s="368" t="s">
        <v>467</v>
      </c>
      <c r="AR314" s="472">
        <v>3500</v>
      </c>
      <c r="AS314" s="283">
        <v>30</v>
      </c>
      <c r="AT314" s="284"/>
      <c r="AU314" s="284">
        <v>0</v>
      </c>
      <c r="AV314" s="283"/>
      <c r="AW314" s="283"/>
      <c r="AX314" s="283"/>
      <c r="AY314" s="283"/>
      <c r="AZ314" s="283"/>
      <c r="BA314" s="285"/>
      <c r="BB314" s="284"/>
      <c r="BC314" s="284"/>
      <c r="BD314" s="284"/>
      <c r="BE314" s="284"/>
      <c r="BF314" s="285"/>
      <c r="BG314" s="284">
        <v>0</v>
      </c>
      <c r="BH314" s="284">
        <v>0</v>
      </c>
      <c r="BI314" s="276">
        <v>0</v>
      </c>
      <c r="BJ314" s="284"/>
      <c r="BK314" s="286">
        <v>0</v>
      </c>
      <c r="BL314" s="286">
        <v>0</v>
      </c>
      <c r="BM314" s="276">
        <v>0</v>
      </c>
      <c r="BN314" s="286"/>
      <c r="BO314" s="276">
        <v>0</v>
      </c>
      <c r="BP314" s="789">
        <v>240</v>
      </c>
      <c r="BQ314" s="286">
        <v>3500</v>
      </c>
      <c r="BR314" s="286">
        <v>0</v>
      </c>
      <c r="BS314" s="286">
        <v>0</v>
      </c>
      <c r="BT314" s="289">
        <v>0</v>
      </c>
      <c r="BU314" s="286">
        <v>0</v>
      </c>
      <c r="BV314" s="286">
        <v>0</v>
      </c>
      <c r="BW314" s="286">
        <v>0</v>
      </c>
      <c r="BX314" s="367"/>
      <c r="BY314" s="286">
        <v>0</v>
      </c>
      <c r="BZ314" s="286"/>
      <c r="CA314" s="367"/>
      <c r="CB314" s="286">
        <v>0</v>
      </c>
      <c r="CC314" s="286">
        <v>0</v>
      </c>
      <c r="CD314" s="286">
        <v>0</v>
      </c>
      <c r="CE314" s="286">
        <v>0</v>
      </c>
      <c r="CF314" s="286">
        <v>0</v>
      </c>
      <c r="CG314" s="286"/>
      <c r="CH314" s="286"/>
      <c r="CI314" s="367"/>
      <c r="CJ314" s="367"/>
      <c r="CK314" s="367"/>
      <c r="CL314" s="367"/>
      <c r="CM314" s="286"/>
      <c r="CN314" s="367"/>
      <c r="CO314" s="286">
        <v>0</v>
      </c>
      <c r="CP314" s="286"/>
      <c r="CQ314" s="286"/>
      <c r="CR314" s="286"/>
      <c r="CS314" s="286"/>
      <c r="CT314" s="286"/>
      <c r="CU314" s="286"/>
      <c r="CV314" s="286">
        <v>0</v>
      </c>
      <c r="CW314" s="367"/>
      <c r="CX314" s="367"/>
      <c r="CY314" s="367"/>
      <c r="CZ314" s="367"/>
      <c r="DA314" s="367"/>
      <c r="DB314" s="367"/>
      <c r="DC314" s="367"/>
      <c r="DD314" s="286"/>
      <c r="DE314" s="286"/>
      <c r="DF314" s="286"/>
      <c r="DG314" s="286"/>
      <c r="DH314" s="367"/>
      <c r="DI314" s="367"/>
      <c r="DJ314" s="286"/>
      <c r="DK314" s="286"/>
      <c r="DL314" s="286"/>
      <c r="DM314" s="367"/>
      <c r="DN314" s="367"/>
      <c r="DO314" s="367"/>
      <c r="DP314" s="367"/>
      <c r="DQ314" s="367"/>
      <c r="DR314" s="367"/>
      <c r="DS314" s="367"/>
      <c r="DT314" s="367"/>
      <c r="DU314" s="367"/>
      <c r="DV314" s="367"/>
      <c r="DW314" s="367"/>
      <c r="DX314" s="367"/>
      <c r="DY314" s="286"/>
      <c r="DZ314" s="367"/>
      <c r="EA314" s="367"/>
      <c r="EB314" s="367"/>
      <c r="EC314" s="367"/>
      <c r="ED314" s="367"/>
      <c r="EE314" s="367"/>
      <c r="EF314" s="367"/>
      <c r="EG314" s="367"/>
      <c r="EH314" s="367"/>
      <c r="EI314" s="367"/>
      <c r="EJ314" s="367"/>
      <c r="EK314" s="367"/>
      <c r="EL314" s="306">
        <v>3500</v>
      </c>
      <c r="EM314" s="306">
        <v>3500</v>
      </c>
      <c r="EN314" s="291">
        <v>350</v>
      </c>
      <c r="EO314" s="291">
        <v>0</v>
      </c>
      <c r="EP314" s="291">
        <v>47.95</v>
      </c>
      <c r="EQ314" s="291">
        <v>0</v>
      </c>
      <c r="ER314" s="291">
        <v>0</v>
      </c>
      <c r="ES314" s="286">
        <v>0</v>
      </c>
      <c r="ET314" s="111">
        <v>79.94</v>
      </c>
      <c r="EU314" s="286">
        <v>0</v>
      </c>
      <c r="EV314" s="286">
        <v>0</v>
      </c>
      <c r="EW314" s="286"/>
      <c r="EX314" s="286"/>
      <c r="EY314" s="286"/>
      <c r="EZ314" s="292">
        <v>0</v>
      </c>
      <c r="FA314" s="278">
        <v>0</v>
      </c>
      <c r="FB314" s="278">
        <v>0</v>
      </c>
      <c r="FC314" s="292">
        <v>1400</v>
      </c>
      <c r="FD314" s="292"/>
      <c r="FE314" s="292"/>
      <c r="FF314" s="367"/>
      <c r="FG314" s="286">
        <v>0</v>
      </c>
      <c r="FH314" s="292">
        <v>0</v>
      </c>
      <c r="FI314" s="286"/>
      <c r="FJ314" s="286"/>
      <c r="FK314" s="276"/>
      <c r="FL314" s="367"/>
      <c r="FM314" s="286"/>
      <c r="FN314" s="286">
        <v>0</v>
      </c>
      <c r="FO314" s="286">
        <v>0</v>
      </c>
      <c r="FP314" s="286"/>
      <c r="FQ314" s="286">
        <v>1877.89</v>
      </c>
      <c r="FR314" s="791">
        <v>1622.11</v>
      </c>
      <c r="FT314" s="791"/>
      <c r="FU314" s="294">
        <v>1622.11</v>
      </c>
      <c r="FV314" s="367"/>
      <c r="FW314" s="367"/>
      <c r="FX314" s="847">
        <v>315</v>
      </c>
      <c r="FY314" s="830">
        <v>78.75</v>
      </c>
      <c r="GB314" s="2015">
        <f t="shared" si="21"/>
        <v>0</v>
      </c>
      <c r="GC314" s="2015">
        <v>3500</v>
      </c>
      <c r="GE314" s="2015">
        <f t="shared" si="22"/>
        <v>3500</v>
      </c>
    </row>
    <row r="315" spans="2:187">
      <c r="B315" s="787">
        <v>64</v>
      </c>
      <c r="C315" s="275" t="s">
        <v>607</v>
      </c>
      <c r="D315" s="309" t="s">
        <v>3</v>
      </c>
      <c r="E315" s="462" t="s">
        <v>214</v>
      </c>
      <c r="F315" s="465" t="s">
        <v>215</v>
      </c>
      <c r="G315" s="841"/>
      <c r="H315" s="275"/>
      <c r="I315" s="275"/>
      <c r="J315" s="312" t="s">
        <v>455</v>
      </c>
      <c r="K315" s="369" t="s">
        <v>456</v>
      </c>
      <c r="L315" s="369">
        <v>100001</v>
      </c>
      <c r="M315" s="283" t="s">
        <v>470</v>
      </c>
      <c r="N315" s="370">
        <v>1</v>
      </c>
      <c r="O315" s="275" t="s">
        <v>458</v>
      </c>
      <c r="P315" s="371"/>
      <c r="Q315" s="372"/>
      <c r="R315" s="275"/>
      <c r="S315" s="301"/>
      <c r="T315" s="275" t="s">
        <v>461</v>
      </c>
      <c r="U315" s="275" t="s">
        <v>273</v>
      </c>
      <c r="V315" s="302" t="s">
        <v>553</v>
      </c>
      <c r="W315" s="367"/>
      <c r="X315" s="269" t="s">
        <v>292</v>
      </c>
      <c r="Y315" s="461" t="s">
        <v>297</v>
      </c>
      <c r="Z315" s="283" t="s">
        <v>215</v>
      </c>
      <c r="AA315" s="367"/>
      <c r="AB315" s="475">
        <v>45631</v>
      </c>
      <c r="AC315" s="367"/>
      <c r="AD315" s="367"/>
      <c r="AE315" s="367" t="s">
        <v>464</v>
      </c>
      <c r="AF315" s="275" t="s">
        <v>645</v>
      </c>
      <c r="AG315" s="367"/>
      <c r="AH315" s="367"/>
      <c r="AI315" s="367"/>
      <c r="AJ315" s="367"/>
      <c r="AK315" s="367"/>
      <c r="AL315" s="367"/>
      <c r="AM315" s="367"/>
      <c r="AN315" s="367"/>
      <c r="AO315" s="368" t="s">
        <v>466</v>
      </c>
      <c r="AP315" s="278" t="s">
        <v>595</v>
      </c>
      <c r="AQ315" s="368" t="s">
        <v>466</v>
      </c>
      <c r="AR315" s="472">
        <v>4000</v>
      </c>
      <c r="AS315" s="283">
        <v>29</v>
      </c>
      <c r="AT315" s="284"/>
      <c r="AU315" s="284">
        <v>1</v>
      </c>
      <c r="AV315" s="283"/>
      <c r="AW315" s="283"/>
      <c r="AX315" s="283"/>
      <c r="AY315" s="283"/>
      <c r="AZ315" s="283"/>
      <c r="BA315" s="285"/>
      <c r="BB315" s="284"/>
      <c r="BC315" s="284"/>
      <c r="BD315" s="284"/>
      <c r="BE315" s="284"/>
      <c r="BF315" s="285"/>
      <c r="BG315" s="284">
        <v>0</v>
      </c>
      <c r="BH315" s="284">
        <v>0</v>
      </c>
      <c r="BI315" s="276">
        <v>0</v>
      </c>
      <c r="BJ315" s="284"/>
      <c r="BK315" s="286">
        <v>0</v>
      </c>
      <c r="BL315" s="286">
        <v>0</v>
      </c>
      <c r="BM315" s="276">
        <v>0</v>
      </c>
      <c r="BN315" s="286"/>
      <c r="BO315" s="276">
        <v>0</v>
      </c>
      <c r="BP315" s="789">
        <v>232</v>
      </c>
      <c r="BQ315" s="286">
        <v>3866.666666666667</v>
      </c>
      <c r="BR315" s="286">
        <v>113</v>
      </c>
      <c r="BS315" s="286">
        <v>0</v>
      </c>
      <c r="BT315" s="289">
        <v>138.80000000000001</v>
      </c>
      <c r="BU315" s="286">
        <v>0</v>
      </c>
      <c r="BV315" s="286">
        <v>0</v>
      </c>
      <c r="BW315" s="286">
        <v>0</v>
      </c>
      <c r="BX315" s="367"/>
      <c r="BY315" s="286">
        <v>72</v>
      </c>
      <c r="BZ315" s="286"/>
      <c r="CA315" s="367"/>
      <c r="CB315" s="286">
        <v>0</v>
      </c>
      <c r="CC315" s="286">
        <v>0</v>
      </c>
      <c r="CD315" s="286">
        <v>0</v>
      </c>
      <c r="CE315" s="286">
        <v>0</v>
      </c>
      <c r="CF315" s="286">
        <v>0</v>
      </c>
      <c r="CG315" s="286"/>
      <c r="CH315" s="286"/>
      <c r="CI315" s="367"/>
      <c r="CJ315" s="367"/>
      <c r="CK315" s="367"/>
      <c r="CL315" s="367"/>
      <c r="CM315" s="286"/>
      <c r="CN315" s="367"/>
      <c r="CO315" s="286">
        <v>0</v>
      </c>
      <c r="CP315" s="286"/>
      <c r="CQ315" s="286"/>
      <c r="CR315" s="286"/>
      <c r="CS315" s="286"/>
      <c r="CT315" s="286"/>
      <c r="CU315" s="286"/>
      <c r="CV315" s="286">
        <v>0</v>
      </c>
      <c r="CW315" s="367"/>
      <c r="CX315" s="367"/>
      <c r="CY315" s="367"/>
      <c r="CZ315" s="367"/>
      <c r="DA315" s="367"/>
      <c r="DB315" s="367"/>
      <c r="DC315" s="367"/>
      <c r="DD315" s="286"/>
      <c r="DE315" s="286"/>
      <c r="DF315" s="286"/>
      <c r="DG315" s="286"/>
      <c r="DH315" s="367"/>
      <c r="DI315" s="367"/>
      <c r="DJ315" s="286"/>
      <c r="DK315" s="286"/>
      <c r="DL315" s="286"/>
      <c r="DM315" s="367"/>
      <c r="DN315" s="367"/>
      <c r="DO315" s="367"/>
      <c r="DP315" s="367"/>
      <c r="DQ315" s="367"/>
      <c r="DR315" s="367"/>
      <c r="DS315" s="367"/>
      <c r="DT315" s="367"/>
      <c r="DU315" s="367"/>
      <c r="DV315" s="367"/>
      <c r="DW315" s="367"/>
      <c r="DX315" s="367"/>
      <c r="DY315" s="286"/>
      <c r="DZ315" s="367"/>
      <c r="EA315" s="367"/>
      <c r="EB315" s="367"/>
      <c r="EC315" s="367"/>
      <c r="ED315" s="367"/>
      <c r="EE315" s="367"/>
      <c r="EF315" s="367"/>
      <c r="EG315" s="367"/>
      <c r="EH315" s="367"/>
      <c r="EI315" s="367"/>
      <c r="EJ315" s="367"/>
      <c r="EK315" s="367"/>
      <c r="EL315" s="306">
        <v>4190.4666666666672</v>
      </c>
      <c r="EM315" s="306">
        <v>4190.4666666666672</v>
      </c>
      <c r="EN315" s="291">
        <v>419.05</v>
      </c>
      <c r="EO315" s="291">
        <v>64.95</v>
      </c>
      <c r="EP315" s="291">
        <v>57.41</v>
      </c>
      <c r="EQ315" s="291">
        <v>0</v>
      </c>
      <c r="ER315" s="291">
        <v>0</v>
      </c>
      <c r="ES315" s="286">
        <v>0</v>
      </c>
      <c r="ET315" s="111">
        <v>145.5</v>
      </c>
      <c r="EU315" s="286">
        <v>0</v>
      </c>
      <c r="EV315" s="286">
        <v>0</v>
      </c>
      <c r="EW315" s="286"/>
      <c r="EX315" s="286"/>
      <c r="EY315" s="286"/>
      <c r="EZ315" s="292">
        <v>0</v>
      </c>
      <c r="FA315" s="278">
        <v>0</v>
      </c>
      <c r="FB315" s="278">
        <v>0</v>
      </c>
      <c r="FC315" s="292">
        <v>1645.2</v>
      </c>
      <c r="FD315" s="292"/>
      <c r="FE315" s="292"/>
      <c r="FF315" s="367"/>
      <c r="FG315" s="286">
        <v>0</v>
      </c>
      <c r="FH315" s="292">
        <v>0</v>
      </c>
      <c r="FI315" s="286"/>
      <c r="FJ315" s="286"/>
      <c r="FK315" s="276"/>
      <c r="FL315" s="367"/>
      <c r="FM315" s="286"/>
      <c r="FN315" s="286">
        <v>72</v>
      </c>
      <c r="FO315" s="286">
        <v>32</v>
      </c>
      <c r="FP315" s="286"/>
      <c r="FQ315" s="286">
        <v>2436.11</v>
      </c>
      <c r="FR315" s="791">
        <v>1754.36</v>
      </c>
      <c r="FT315" s="791"/>
      <c r="FU315" s="294">
        <v>1754.36</v>
      </c>
      <c r="FV315" s="367"/>
      <c r="FW315" s="367"/>
      <c r="FX315" s="847">
        <v>377.14</v>
      </c>
      <c r="FY315" s="830">
        <v>94.284999999999997</v>
      </c>
      <c r="GB315" s="2015">
        <f t="shared" si="21"/>
        <v>-3.333333333102928E-3</v>
      </c>
      <c r="GC315" s="2015">
        <v>4190.47</v>
      </c>
      <c r="GE315" s="2015">
        <f t="shared" si="22"/>
        <v>4190.47</v>
      </c>
    </row>
    <row r="316" spans="2:187">
      <c r="B316" s="787">
        <v>65</v>
      </c>
      <c r="C316" s="275" t="s">
        <v>607</v>
      </c>
      <c r="D316" s="563" t="s">
        <v>3</v>
      </c>
      <c r="E316" s="773" t="s">
        <v>830</v>
      </c>
      <c r="F316" s="367" t="s">
        <v>833</v>
      </c>
      <c r="G316" s="843">
        <v>35479</v>
      </c>
      <c r="H316" s="387"/>
      <c r="I316" s="387"/>
      <c r="J316" s="375" t="s">
        <v>455</v>
      </c>
      <c r="K316" s="376" t="s">
        <v>456</v>
      </c>
      <c r="L316" s="376">
        <v>100001</v>
      </c>
      <c r="M316" s="378" t="s">
        <v>470</v>
      </c>
      <c r="N316" s="815">
        <v>1</v>
      </c>
      <c r="O316" s="373" t="s">
        <v>458</v>
      </c>
      <c r="P316" s="387"/>
      <c r="Q316" s="816"/>
      <c r="R316" s="387"/>
      <c r="S316" s="634"/>
      <c r="T316" s="373" t="s">
        <v>461</v>
      </c>
      <c r="U316" s="387" t="s">
        <v>912</v>
      </c>
      <c r="V316" s="383" t="s">
        <v>553</v>
      </c>
      <c r="W316" s="636"/>
      <c r="X316" s="726" t="s">
        <v>78</v>
      </c>
      <c r="Y316" s="392" t="s">
        <v>913</v>
      </c>
      <c r="Z316" s="283" t="s">
        <v>833</v>
      </c>
      <c r="AA316" s="387"/>
      <c r="AB316" s="639">
        <v>45658</v>
      </c>
      <c r="AC316" s="817"/>
      <c r="AD316" s="387"/>
      <c r="AE316" s="641" t="s">
        <v>496</v>
      </c>
      <c r="AF316" s="275" t="s">
        <v>914</v>
      </c>
      <c r="AG316" s="387"/>
      <c r="AH316" s="387"/>
      <c r="AI316" s="387"/>
      <c r="AJ316" s="387"/>
      <c r="AK316" s="387"/>
      <c r="AL316" s="387"/>
      <c r="AM316" s="387"/>
      <c r="AN316" s="387"/>
      <c r="AO316" s="818" t="s">
        <v>467</v>
      </c>
      <c r="AP316" s="634" t="s">
        <v>594</v>
      </c>
      <c r="AQ316" s="634" t="s">
        <v>467</v>
      </c>
      <c r="AR316" s="783">
        <v>2400</v>
      </c>
      <c r="AS316" s="283">
        <v>30</v>
      </c>
      <c r="AT316" s="396"/>
      <c r="AU316" s="284">
        <v>0</v>
      </c>
      <c r="AV316" s="378"/>
      <c r="AW316" s="378"/>
      <c r="AX316" s="378"/>
      <c r="AY316" s="378"/>
      <c r="AZ316" s="378"/>
      <c r="BA316" s="395"/>
      <c r="BB316" s="396"/>
      <c r="BC316" s="396"/>
      <c r="BD316" s="396"/>
      <c r="BE316" s="396"/>
      <c r="BF316" s="395"/>
      <c r="BG316" s="284">
        <v>0</v>
      </c>
      <c r="BH316" s="284">
        <v>0</v>
      </c>
      <c r="BI316" s="276">
        <v>0</v>
      </c>
      <c r="BJ316" s="396"/>
      <c r="BK316" s="286">
        <v>0</v>
      </c>
      <c r="BL316" s="286">
        <v>0</v>
      </c>
      <c r="BM316" s="276">
        <v>0</v>
      </c>
      <c r="BN316" s="398"/>
      <c r="BO316" s="276">
        <v>0</v>
      </c>
      <c r="BP316" s="794">
        <v>240</v>
      </c>
      <c r="BQ316" s="286">
        <v>2400</v>
      </c>
      <c r="BR316" s="286">
        <v>0</v>
      </c>
      <c r="BS316" s="286">
        <v>0</v>
      </c>
      <c r="BT316" s="289">
        <v>0</v>
      </c>
      <c r="BU316" s="286">
        <v>0</v>
      </c>
      <c r="BV316" s="286">
        <v>0</v>
      </c>
      <c r="BW316" s="286">
        <v>0</v>
      </c>
      <c r="BX316" s="387"/>
      <c r="BY316" s="286">
        <v>0</v>
      </c>
      <c r="BZ316" s="398"/>
      <c r="CA316" s="387"/>
      <c r="CB316" s="398">
        <v>0</v>
      </c>
      <c r="CC316" s="398">
        <v>0</v>
      </c>
      <c r="CD316" s="398">
        <v>0</v>
      </c>
      <c r="CE316" s="286">
        <v>0</v>
      </c>
      <c r="CF316" s="398">
        <v>0</v>
      </c>
      <c r="CG316" s="398"/>
      <c r="CH316" s="398"/>
      <c r="CI316" s="387"/>
      <c r="CJ316" s="387"/>
      <c r="CK316" s="387"/>
      <c r="CL316" s="387"/>
      <c r="CM316" s="398"/>
      <c r="CN316" s="387"/>
      <c r="CO316" s="398">
        <v>0</v>
      </c>
      <c r="CP316" s="286"/>
      <c r="CQ316" s="398"/>
      <c r="CR316" s="398"/>
      <c r="CS316" s="398"/>
      <c r="CT316" s="398"/>
      <c r="CU316" s="398"/>
      <c r="CV316" s="398">
        <v>0</v>
      </c>
      <c r="CW316" s="387"/>
      <c r="CX316" s="387"/>
      <c r="CY316" s="387"/>
      <c r="CZ316" s="387"/>
      <c r="DA316" s="387"/>
      <c r="DB316" s="387"/>
      <c r="DC316" s="387"/>
      <c r="DD316" s="398"/>
      <c r="DE316" s="398"/>
      <c r="DF316" s="398"/>
      <c r="DG316" s="398"/>
      <c r="DH316" s="387"/>
      <c r="DI316" s="387"/>
      <c r="DJ316" s="398"/>
      <c r="DK316" s="398"/>
      <c r="DL316" s="398"/>
      <c r="DM316" s="387"/>
      <c r="DN316" s="387"/>
      <c r="DO316" s="387"/>
      <c r="DP316" s="387"/>
      <c r="DQ316" s="387"/>
      <c r="DR316" s="387"/>
      <c r="DS316" s="387"/>
      <c r="DT316" s="387"/>
      <c r="DU316" s="387"/>
      <c r="DV316" s="387"/>
      <c r="DW316" s="387"/>
      <c r="DX316" s="387"/>
      <c r="DY316" s="398"/>
      <c r="DZ316" s="387"/>
      <c r="EA316" s="387"/>
      <c r="EB316" s="387"/>
      <c r="EC316" s="387"/>
      <c r="ED316" s="387"/>
      <c r="EE316" s="387"/>
      <c r="EF316" s="387"/>
      <c r="EG316" s="387"/>
      <c r="EH316" s="387"/>
      <c r="EI316" s="387"/>
      <c r="EJ316" s="387"/>
      <c r="EK316" s="387"/>
      <c r="EL316" s="796">
        <v>2400</v>
      </c>
      <c r="EM316" s="796">
        <v>2400</v>
      </c>
      <c r="EN316" s="291">
        <v>240</v>
      </c>
      <c r="EO316" s="291">
        <v>0</v>
      </c>
      <c r="EP316" s="291">
        <v>32.880000000000003</v>
      </c>
      <c r="EQ316" s="820">
        <v>0</v>
      </c>
      <c r="ER316" s="820">
        <v>0</v>
      </c>
      <c r="ES316" s="286">
        <v>0</v>
      </c>
      <c r="ET316" s="111">
        <v>0</v>
      </c>
      <c r="EU316" s="398">
        <v>0</v>
      </c>
      <c r="EV316" s="398">
        <v>0</v>
      </c>
      <c r="EW316" s="398"/>
      <c r="EX316" s="398"/>
      <c r="EY316" s="398"/>
      <c r="EZ316" s="292">
        <v>0</v>
      </c>
      <c r="FA316" s="278">
        <v>0</v>
      </c>
      <c r="FB316" s="278">
        <v>0</v>
      </c>
      <c r="FC316" s="292">
        <v>960</v>
      </c>
      <c r="FD316" s="400"/>
      <c r="FE316" s="400"/>
      <c r="FF316" s="387"/>
      <c r="FG316" s="286">
        <v>0</v>
      </c>
      <c r="FH316" s="292">
        <v>0</v>
      </c>
      <c r="FI316" s="398"/>
      <c r="FJ316" s="398"/>
      <c r="FK316" s="390"/>
      <c r="FL316" s="387"/>
      <c r="FM316" s="398"/>
      <c r="FN316" s="398">
        <v>0</v>
      </c>
      <c r="FO316" s="286">
        <v>0</v>
      </c>
      <c r="FP316" s="398"/>
      <c r="FQ316" s="398">
        <v>1232.8800000000001</v>
      </c>
      <c r="FR316" s="797">
        <v>1167.1199999999999</v>
      </c>
      <c r="FT316" s="797"/>
      <c r="FU316" s="294">
        <v>1167.1199999999999</v>
      </c>
      <c r="FV316" s="367"/>
      <c r="FW316" s="367"/>
      <c r="FX316" s="848">
        <v>216</v>
      </c>
      <c r="FY316" s="830">
        <v>0</v>
      </c>
      <c r="GB316" s="2015">
        <f t="shared" ref="GB316:GB320" si="23">+EL316-BZ316-CA316-GC316</f>
        <v>0</v>
      </c>
      <c r="GC316" s="2015">
        <v>2400</v>
      </c>
      <c r="GE316" s="2015">
        <f t="shared" ref="GE316:GE320" si="24">+GC316+DF316+CX316+EH316</f>
        <v>2400</v>
      </c>
    </row>
    <row r="317" spans="2:187">
      <c r="B317" s="787">
        <v>66</v>
      </c>
      <c r="C317" s="275" t="s">
        <v>607</v>
      </c>
      <c r="D317" s="309" t="s">
        <v>3</v>
      </c>
      <c r="E317" s="462" t="s">
        <v>831</v>
      </c>
      <c r="F317" s="465" t="s">
        <v>834</v>
      </c>
      <c r="G317" s="844" t="s">
        <v>915</v>
      </c>
      <c r="H317" s="491" t="s">
        <v>605</v>
      </c>
      <c r="I317" s="821"/>
      <c r="J317" s="312" t="s">
        <v>455</v>
      </c>
      <c r="K317" s="369" t="s">
        <v>456</v>
      </c>
      <c r="L317" s="369">
        <v>100001</v>
      </c>
      <c r="M317" s="283" t="s">
        <v>470</v>
      </c>
      <c r="N317" s="370">
        <v>1</v>
      </c>
      <c r="O317" s="275" t="s">
        <v>458</v>
      </c>
      <c r="P317" s="371"/>
      <c r="Q317" s="372"/>
      <c r="R317" s="275"/>
      <c r="S317" s="491" t="s">
        <v>605</v>
      </c>
      <c r="T317" s="275" t="s">
        <v>461</v>
      </c>
      <c r="U317" s="491" t="s">
        <v>916</v>
      </c>
      <c r="V317" s="302" t="s">
        <v>553</v>
      </c>
      <c r="W317" s="367"/>
      <c r="X317" s="269" t="s">
        <v>25</v>
      </c>
      <c r="Y317" s="492" t="s">
        <v>917</v>
      </c>
      <c r="Z317" s="283" t="s">
        <v>834</v>
      </c>
      <c r="AA317" s="367"/>
      <c r="AB317" s="822">
        <v>45663</v>
      </c>
      <c r="AC317" s="367"/>
      <c r="AD317" s="367"/>
      <c r="AE317" s="367" t="s">
        <v>496</v>
      </c>
      <c r="AF317" s="275" t="s">
        <v>921</v>
      </c>
      <c r="AG317" s="367"/>
      <c r="AH317" s="367"/>
      <c r="AI317" s="367"/>
      <c r="AJ317" s="367"/>
      <c r="AK317" s="367"/>
      <c r="AL317" s="367"/>
      <c r="AM317" s="367"/>
      <c r="AN317" s="367"/>
      <c r="AO317" s="368" t="s">
        <v>467</v>
      </c>
      <c r="AP317" s="278" t="s">
        <v>594</v>
      </c>
      <c r="AQ317" s="368" t="s">
        <v>467</v>
      </c>
      <c r="AR317" s="472">
        <v>2000</v>
      </c>
      <c r="AS317" s="283">
        <v>30</v>
      </c>
      <c r="AT317" s="284"/>
      <c r="AU317" s="284">
        <v>0</v>
      </c>
      <c r="AV317" s="283"/>
      <c r="AW317" s="283"/>
      <c r="AX317" s="283"/>
      <c r="AY317" s="283"/>
      <c r="AZ317" s="283"/>
      <c r="BA317" s="285"/>
      <c r="BB317" s="284"/>
      <c r="BC317" s="284"/>
      <c r="BD317" s="284"/>
      <c r="BE317" s="284"/>
      <c r="BF317" s="285"/>
      <c r="BG317" s="284">
        <v>0</v>
      </c>
      <c r="BH317" s="284">
        <v>0</v>
      </c>
      <c r="BI317" s="276">
        <v>0</v>
      </c>
      <c r="BJ317" s="284"/>
      <c r="BK317" s="286">
        <v>0</v>
      </c>
      <c r="BL317" s="286">
        <v>0</v>
      </c>
      <c r="BM317" s="276">
        <v>0</v>
      </c>
      <c r="BN317" s="286"/>
      <c r="BO317" s="276">
        <v>0</v>
      </c>
      <c r="BP317" s="789">
        <v>240</v>
      </c>
      <c r="BQ317" s="286">
        <v>2000.0000000000002</v>
      </c>
      <c r="BR317" s="286">
        <v>0</v>
      </c>
      <c r="BS317" s="286">
        <v>0</v>
      </c>
      <c r="BT317" s="289">
        <v>0</v>
      </c>
      <c r="BU317" s="286">
        <v>0</v>
      </c>
      <c r="BV317" s="286">
        <v>0</v>
      </c>
      <c r="BW317" s="286">
        <v>0</v>
      </c>
      <c r="BX317" s="367"/>
      <c r="BY317" s="286">
        <v>0</v>
      </c>
      <c r="BZ317" s="286"/>
      <c r="CA317" s="367"/>
      <c r="CB317" s="286">
        <v>0</v>
      </c>
      <c r="CC317" s="286">
        <v>0</v>
      </c>
      <c r="CD317" s="286">
        <v>0</v>
      </c>
      <c r="CE317" s="286">
        <v>0</v>
      </c>
      <c r="CF317" s="286">
        <v>0</v>
      </c>
      <c r="CG317" s="286"/>
      <c r="CH317" s="286"/>
      <c r="CI317" s="367"/>
      <c r="CJ317" s="367"/>
      <c r="CK317" s="367"/>
      <c r="CL317" s="367"/>
      <c r="CM317" s="286"/>
      <c r="CN317" s="367"/>
      <c r="CO317" s="286">
        <v>0</v>
      </c>
      <c r="CP317" s="286"/>
      <c r="CQ317" s="286"/>
      <c r="CR317" s="286"/>
      <c r="CS317" s="286"/>
      <c r="CT317" s="286"/>
      <c r="CU317" s="286"/>
      <c r="CV317" s="286">
        <v>0</v>
      </c>
      <c r="CW317" s="367"/>
      <c r="CX317" s="367"/>
      <c r="CY317" s="367"/>
      <c r="CZ317" s="367"/>
      <c r="DA317" s="367"/>
      <c r="DB317" s="367"/>
      <c r="DC317" s="367"/>
      <c r="DD317" s="286"/>
      <c r="DE317" s="286"/>
      <c r="DF317" s="286"/>
      <c r="DG317" s="286"/>
      <c r="DH317" s="367"/>
      <c r="DI317" s="367"/>
      <c r="DJ317" s="286"/>
      <c r="DK317" s="286"/>
      <c r="DL317" s="286"/>
      <c r="DM317" s="367"/>
      <c r="DN317" s="367"/>
      <c r="DO317" s="367"/>
      <c r="DP317" s="367"/>
      <c r="DQ317" s="367"/>
      <c r="DR317" s="367"/>
      <c r="DS317" s="367"/>
      <c r="DT317" s="367"/>
      <c r="DU317" s="367"/>
      <c r="DV317" s="367"/>
      <c r="DW317" s="367"/>
      <c r="DX317" s="367"/>
      <c r="DY317" s="286"/>
      <c r="DZ317" s="367"/>
      <c r="EA317" s="367"/>
      <c r="EB317" s="367"/>
      <c r="EC317" s="367"/>
      <c r="ED317" s="367"/>
      <c r="EE317" s="367"/>
      <c r="EF317" s="367"/>
      <c r="EG317" s="367"/>
      <c r="EH317" s="367"/>
      <c r="EI317" s="367"/>
      <c r="EJ317" s="367"/>
      <c r="EK317" s="367"/>
      <c r="EL317" s="306">
        <v>2000.0000000000002</v>
      </c>
      <c r="EM317" s="306">
        <v>2000.0000000000002</v>
      </c>
      <c r="EN317" s="291">
        <v>200</v>
      </c>
      <c r="EO317" s="291">
        <v>0</v>
      </c>
      <c r="EP317" s="291">
        <v>27.4</v>
      </c>
      <c r="EQ317" s="291">
        <v>0</v>
      </c>
      <c r="ER317" s="291">
        <v>0</v>
      </c>
      <c r="ES317" s="286">
        <v>0</v>
      </c>
      <c r="ET317" s="111">
        <v>0</v>
      </c>
      <c r="EU317" s="286">
        <v>0</v>
      </c>
      <c r="EV317" s="286">
        <v>0</v>
      </c>
      <c r="EW317" s="286"/>
      <c r="EX317" s="286"/>
      <c r="EY317" s="286"/>
      <c r="EZ317" s="292">
        <v>0</v>
      </c>
      <c r="FA317" s="278">
        <v>0</v>
      </c>
      <c r="FB317" s="278">
        <v>0</v>
      </c>
      <c r="FC317" s="292">
        <v>800</v>
      </c>
      <c r="FD317" s="292"/>
      <c r="FE317" s="292"/>
      <c r="FF317" s="367"/>
      <c r="FG317" s="286">
        <v>0</v>
      </c>
      <c r="FH317" s="292">
        <v>0</v>
      </c>
      <c r="FI317" s="286"/>
      <c r="FJ317" s="286"/>
      <c r="FK317" s="276"/>
      <c r="FL317" s="367"/>
      <c r="FM317" s="286"/>
      <c r="FN317" s="286">
        <v>0</v>
      </c>
      <c r="FO317" s="286">
        <v>0</v>
      </c>
      <c r="FP317" s="286"/>
      <c r="FQ317" s="835">
        <v>1027.4000000000001</v>
      </c>
      <c r="FR317" s="791">
        <v>972.6</v>
      </c>
      <c r="FT317" s="791"/>
      <c r="FU317" s="294">
        <v>972.6</v>
      </c>
      <c r="FV317" s="367"/>
      <c r="FW317" s="367"/>
      <c r="FX317" s="849">
        <v>180</v>
      </c>
      <c r="FY317" s="830">
        <v>0</v>
      </c>
      <c r="GB317" s="2015">
        <f t="shared" si="23"/>
        <v>0</v>
      </c>
      <c r="GC317" s="2015">
        <v>2000</v>
      </c>
      <c r="GE317" s="2015">
        <f t="shared" si="24"/>
        <v>2000</v>
      </c>
    </row>
    <row r="318" spans="2:187">
      <c r="B318" s="787">
        <v>67</v>
      </c>
      <c r="C318" s="275" t="s">
        <v>607</v>
      </c>
      <c r="D318" s="309" t="s">
        <v>3</v>
      </c>
      <c r="E318" s="462" t="s">
        <v>832</v>
      </c>
      <c r="F318" s="465" t="s">
        <v>835</v>
      </c>
      <c r="G318" s="844"/>
      <c r="H318" s="491"/>
      <c r="I318" s="821"/>
      <c r="J318" s="312" t="s">
        <v>455</v>
      </c>
      <c r="K318" s="369" t="s">
        <v>456</v>
      </c>
      <c r="L318" s="369">
        <v>100001</v>
      </c>
      <c r="M318" s="283" t="s">
        <v>470</v>
      </c>
      <c r="N318" s="370">
        <v>1</v>
      </c>
      <c r="O318" s="275"/>
      <c r="P318" s="371" t="s">
        <v>478</v>
      </c>
      <c r="Q318" s="300">
        <v>1</v>
      </c>
      <c r="R318" s="275" t="s">
        <v>485</v>
      </c>
      <c r="S318" s="491" t="s">
        <v>478</v>
      </c>
      <c r="T318" s="275" t="s">
        <v>461</v>
      </c>
      <c r="U318" s="491" t="s">
        <v>250</v>
      </c>
      <c r="V318" s="302" t="s">
        <v>553</v>
      </c>
      <c r="W318" s="367"/>
      <c r="X318" s="269" t="s">
        <v>25</v>
      </c>
      <c r="Y318" s="778" t="s">
        <v>922</v>
      </c>
      <c r="Z318" s="283" t="s">
        <v>835</v>
      </c>
      <c r="AA318" s="367"/>
      <c r="AB318" s="779">
        <v>45689</v>
      </c>
      <c r="AC318" s="367"/>
      <c r="AD318" s="367"/>
      <c r="AE318" s="367" t="s">
        <v>496</v>
      </c>
      <c r="AF318" s="275" t="s">
        <v>923</v>
      </c>
      <c r="AG318" s="367"/>
      <c r="AH318" s="367"/>
      <c r="AI318" s="367"/>
      <c r="AJ318" s="367"/>
      <c r="AK318" s="367"/>
      <c r="AL318" s="367"/>
      <c r="AM318" s="367"/>
      <c r="AN318" s="367"/>
      <c r="AO318" s="368" t="s">
        <v>467</v>
      </c>
      <c r="AP318" s="278" t="s">
        <v>595</v>
      </c>
      <c r="AQ318" s="368" t="s">
        <v>466</v>
      </c>
      <c r="AR318" s="472">
        <v>1300</v>
      </c>
      <c r="AS318" s="283">
        <v>30</v>
      </c>
      <c r="AT318" s="284"/>
      <c r="AU318" s="284">
        <v>0</v>
      </c>
      <c r="AV318" s="283"/>
      <c r="AW318" s="283"/>
      <c r="AX318" s="283"/>
      <c r="AY318" s="283"/>
      <c r="AZ318" s="283"/>
      <c r="BA318" s="285"/>
      <c r="BB318" s="284"/>
      <c r="BC318" s="284"/>
      <c r="BD318" s="284"/>
      <c r="BE318" s="284"/>
      <c r="BF318" s="285"/>
      <c r="BG318" s="284">
        <v>0</v>
      </c>
      <c r="BH318" s="284">
        <v>0</v>
      </c>
      <c r="BI318" s="276">
        <v>0</v>
      </c>
      <c r="BJ318" s="284"/>
      <c r="BK318" s="286">
        <v>0</v>
      </c>
      <c r="BL318" s="286">
        <v>0</v>
      </c>
      <c r="BM318" s="276">
        <v>0</v>
      </c>
      <c r="BN318" s="286"/>
      <c r="BO318" s="276">
        <v>0</v>
      </c>
      <c r="BP318" s="789">
        <v>240</v>
      </c>
      <c r="BQ318" s="286">
        <v>1300</v>
      </c>
      <c r="BR318" s="286">
        <v>113</v>
      </c>
      <c r="BS318" s="286">
        <v>0</v>
      </c>
      <c r="BT318" s="289">
        <v>0</v>
      </c>
      <c r="BU318" s="286">
        <v>0</v>
      </c>
      <c r="BV318" s="286">
        <v>0</v>
      </c>
      <c r="BW318" s="286">
        <v>0</v>
      </c>
      <c r="BX318" s="367"/>
      <c r="BY318" s="286">
        <v>0</v>
      </c>
      <c r="BZ318" s="286"/>
      <c r="CA318" s="367"/>
      <c r="CB318" s="286">
        <v>0</v>
      </c>
      <c r="CC318" s="286">
        <v>0</v>
      </c>
      <c r="CD318" s="286">
        <v>0</v>
      </c>
      <c r="CE318" s="286">
        <v>0</v>
      </c>
      <c r="CF318" s="286">
        <v>0</v>
      </c>
      <c r="CG318" s="286"/>
      <c r="CH318" s="286"/>
      <c r="CI318" s="367"/>
      <c r="CJ318" s="367"/>
      <c r="CK318" s="367"/>
      <c r="CL318" s="367"/>
      <c r="CM318" s="286"/>
      <c r="CN318" s="367"/>
      <c r="CO318" s="286">
        <v>0</v>
      </c>
      <c r="CP318" s="286"/>
      <c r="CQ318" s="286"/>
      <c r="CR318" s="286"/>
      <c r="CS318" s="286"/>
      <c r="CT318" s="286"/>
      <c r="CU318" s="286"/>
      <c r="CV318" s="286">
        <v>0</v>
      </c>
      <c r="CW318" s="367"/>
      <c r="CX318" s="367"/>
      <c r="CY318" s="367"/>
      <c r="CZ318" s="367"/>
      <c r="DA318" s="367"/>
      <c r="DB318" s="367"/>
      <c r="DC318" s="367"/>
      <c r="DD318" s="286"/>
      <c r="DE318" s="286"/>
      <c r="DF318" s="286"/>
      <c r="DG318" s="286"/>
      <c r="DH318" s="367"/>
      <c r="DI318" s="367"/>
      <c r="DJ318" s="286"/>
      <c r="DK318" s="286"/>
      <c r="DL318" s="286"/>
      <c r="DM318" s="367"/>
      <c r="DN318" s="367"/>
      <c r="DO318" s="367"/>
      <c r="DP318" s="367"/>
      <c r="DQ318" s="367"/>
      <c r="DR318" s="367"/>
      <c r="DS318" s="367"/>
      <c r="DT318" s="367"/>
      <c r="DU318" s="367"/>
      <c r="DV318" s="367"/>
      <c r="DW318" s="367"/>
      <c r="DX318" s="367"/>
      <c r="DY318" s="286"/>
      <c r="DZ318" s="367"/>
      <c r="EA318" s="367"/>
      <c r="EB318" s="367"/>
      <c r="EC318" s="367"/>
      <c r="ED318" s="367"/>
      <c r="EE318" s="367"/>
      <c r="EF318" s="367"/>
      <c r="EG318" s="367"/>
      <c r="EH318" s="367"/>
      <c r="EI318" s="367"/>
      <c r="EJ318" s="367"/>
      <c r="EK318" s="367"/>
      <c r="EL318" s="306">
        <v>1413</v>
      </c>
      <c r="EM318" s="306">
        <v>1413</v>
      </c>
      <c r="EN318" s="291">
        <v>141.30000000000001</v>
      </c>
      <c r="EO318" s="291">
        <v>0</v>
      </c>
      <c r="EP318" s="291">
        <v>19.36</v>
      </c>
      <c r="EQ318" s="291">
        <v>0</v>
      </c>
      <c r="ER318" s="291">
        <v>0</v>
      </c>
      <c r="ES318" s="286">
        <v>0</v>
      </c>
      <c r="ET318" s="111">
        <v>0</v>
      </c>
      <c r="EU318" s="286">
        <v>0</v>
      </c>
      <c r="EV318" s="286">
        <v>0</v>
      </c>
      <c r="EW318" s="286"/>
      <c r="EX318" s="286"/>
      <c r="EY318" s="286"/>
      <c r="EZ318" s="292">
        <v>0</v>
      </c>
      <c r="FA318" s="278">
        <v>0</v>
      </c>
      <c r="FB318" s="278">
        <v>0</v>
      </c>
      <c r="FC318" s="292">
        <v>565.20000000000005</v>
      </c>
      <c r="FD318" s="292"/>
      <c r="FE318" s="292"/>
      <c r="FF318" s="367"/>
      <c r="FG318" s="286">
        <v>0</v>
      </c>
      <c r="FH318" s="292">
        <v>0</v>
      </c>
      <c r="FI318" s="286"/>
      <c r="FJ318" s="286"/>
      <c r="FK318" s="276"/>
      <c r="FL318" s="367"/>
      <c r="FM318" s="286"/>
      <c r="FN318" s="286">
        <v>0</v>
      </c>
      <c r="FO318" s="286">
        <v>0</v>
      </c>
      <c r="FP318" s="286"/>
      <c r="FQ318" s="835">
        <v>725.86</v>
      </c>
      <c r="FR318" s="791">
        <v>687.14</v>
      </c>
      <c r="FT318" s="791"/>
      <c r="FU318" s="294">
        <v>687.14</v>
      </c>
      <c r="FV318" s="367"/>
      <c r="FW318" s="367"/>
      <c r="FX318" s="849">
        <v>127.17</v>
      </c>
      <c r="FY318" s="830">
        <v>0</v>
      </c>
      <c r="GB318" s="2015">
        <f t="shared" si="23"/>
        <v>0</v>
      </c>
      <c r="GC318" s="2015">
        <v>1413</v>
      </c>
      <c r="GE318" s="2015">
        <f t="shared" si="24"/>
        <v>1413</v>
      </c>
    </row>
    <row r="319" spans="2:187">
      <c r="B319" s="787">
        <v>68</v>
      </c>
      <c r="C319" s="275" t="s">
        <v>607</v>
      </c>
      <c r="D319" s="309" t="s">
        <v>930</v>
      </c>
      <c r="E319" s="462" t="s">
        <v>863</v>
      </c>
      <c r="F319" s="465" t="s">
        <v>864</v>
      </c>
      <c r="G319" s="845">
        <v>32899</v>
      </c>
      <c r="H319" s="491"/>
      <c r="I319" s="821"/>
      <c r="J319" s="312" t="s">
        <v>455</v>
      </c>
      <c r="K319" s="369" t="s">
        <v>456</v>
      </c>
      <c r="L319" s="369">
        <v>100001</v>
      </c>
      <c r="M319" s="283" t="s">
        <v>470</v>
      </c>
      <c r="N319" s="370">
        <v>1</v>
      </c>
      <c r="O319" s="275"/>
      <c r="P319" s="371" t="s">
        <v>478</v>
      </c>
      <c r="Q319" s="300">
        <v>1</v>
      </c>
      <c r="R319" s="275" t="s">
        <v>485</v>
      </c>
      <c r="S319" s="491" t="s">
        <v>478</v>
      </c>
      <c r="T319" s="275" t="s">
        <v>461</v>
      </c>
      <c r="U319" s="491" t="s">
        <v>931</v>
      </c>
      <c r="V319" s="302" t="s">
        <v>553</v>
      </c>
      <c r="W319" s="367"/>
      <c r="X319" s="269" t="s">
        <v>932</v>
      </c>
      <c r="Y319" s="778" t="s">
        <v>958</v>
      </c>
      <c r="Z319" s="283" t="s">
        <v>864</v>
      </c>
      <c r="AA319" s="367"/>
      <c r="AB319" s="824" t="s">
        <v>903</v>
      </c>
      <c r="AC319" s="367"/>
      <c r="AD319" s="367"/>
      <c r="AE319" s="825" t="s">
        <v>496</v>
      </c>
      <c r="AF319" s="275" t="s">
        <v>933</v>
      </c>
      <c r="AG319" s="367"/>
      <c r="AH319" s="367"/>
      <c r="AI319" s="825" t="s">
        <v>587</v>
      </c>
      <c r="AJ319" s="826">
        <v>1200</v>
      </c>
      <c r="AK319" s="367"/>
      <c r="AL319" s="367"/>
      <c r="AM319" s="367"/>
      <c r="AN319" s="367"/>
      <c r="AO319" s="368" t="s">
        <v>467</v>
      </c>
      <c r="AP319" s="278" t="s">
        <v>594</v>
      </c>
      <c r="AQ319" s="368" t="s">
        <v>467</v>
      </c>
      <c r="AR319" s="472">
        <v>4406.4000000000005</v>
      </c>
      <c r="AS319" s="283">
        <v>30</v>
      </c>
      <c r="AT319" s="284"/>
      <c r="AU319" s="284">
        <v>0</v>
      </c>
      <c r="AV319" s="283"/>
      <c r="AW319" s="283"/>
      <c r="AX319" s="283"/>
      <c r="AY319" s="283"/>
      <c r="AZ319" s="283"/>
      <c r="BA319" s="285"/>
      <c r="BB319" s="284"/>
      <c r="BC319" s="284"/>
      <c r="BD319" s="284"/>
      <c r="BE319" s="284"/>
      <c r="BF319" s="285"/>
      <c r="BG319" s="284">
        <v>0</v>
      </c>
      <c r="BH319" s="284">
        <v>0</v>
      </c>
      <c r="BI319" s="276">
        <v>0</v>
      </c>
      <c r="BJ319" s="284"/>
      <c r="BK319" s="286">
        <v>0</v>
      </c>
      <c r="BL319" s="286">
        <v>0</v>
      </c>
      <c r="BM319" s="276">
        <v>0</v>
      </c>
      <c r="BN319" s="286"/>
      <c r="BO319" s="276">
        <v>0</v>
      </c>
      <c r="BP319" s="789">
        <v>240</v>
      </c>
      <c r="BQ319" s="286">
        <v>4406.4000000000005</v>
      </c>
      <c r="BR319" s="286">
        <v>0</v>
      </c>
      <c r="BS319" s="286">
        <v>0</v>
      </c>
      <c r="BT319" s="289">
        <v>0</v>
      </c>
      <c r="BU319" s="286">
        <v>0</v>
      </c>
      <c r="BV319" s="286">
        <v>0</v>
      </c>
      <c r="BW319" s="286">
        <v>0</v>
      </c>
      <c r="BX319" s="367"/>
      <c r="BY319" s="286">
        <v>0</v>
      </c>
      <c r="BZ319" s="286"/>
      <c r="CA319" s="367"/>
      <c r="CB319" s="286">
        <v>0</v>
      </c>
      <c r="CC319" s="286">
        <v>0</v>
      </c>
      <c r="CD319" s="286">
        <v>0</v>
      </c>
      <c r="CE319" s="286">
        <v>0</v>
      </c>
      <c r="CF319" s="286">
        <v>0</v>
      </c>
      <c r="CG319" s="286"/>
      <c r="CH319" s="286"/>
      <c r="CI319" s="367"/>
      <c r="CJ319" s="367"/>
      <c r="CK319" s="367"/>
      <c r="CL319" s="367"/>
      <c r="CM319" s="286"/>
      <c r="CN319" s="367"/>
      <c r="CO319" s="286">
        <v>0</v>
      </c>
      <c r="CP319" s="286"/>
      <c r="CQ319" s="286"/>
      <c r="CR319" s="286"/>
      <c r="CS319" s="286"/>
      <c r="CT319" s="286"/>
      <c r="CU319" s="286"/>
      <c r="CV319" s="286">
        <v>0</v>
      </c>
      <c r="CW319" s="367"/>
      <c r="CX319" s="367"/>
      <c r="CY319" s="367"/>
      <c r="CZ319" s="367"/>
      <c r="DA319" s="367"/>
      <c r="DB319" s="367"/>
      <c r="DC319" s="367"/>
      <c r="DD319" s="286"/>
      <c r="DE319" s="286"/>
      <c r="DF319" s="286"/>
      <c r="DG319" s="286"/>
      <c r="DH319" s="367"/>
      <c r="DI319" s="367"/>
      <c r="DJ319" s="286"/>
      <c r="DK319" s="286"/>
      <c r="DL319" s="286"/>
      <c r="DM319" s="367"/>
      <c r="DN319" s="367"/>
      <c r="DO319" s="367"/>
      <c r="DP319" s="367"/>
      <c r="DQ319" s="367"/>
      <c r="DR319" s="367"/>
      <c r="DS319" s="367"/>
      <c r="DT319" s="367"/>
      <c r="DU319" s="367"/>
      <c r="DV319" s="367"/>
      <c r="DW319" s="367"/>
      <c r="DX319" s="367"/>
      <c r="DY319" s="286"/>
      <c r="DZ319" s="367"/>
      <c r="EA319" s="367"/>
      <c r="EB319" s="367"/>
      <c r="EC319" s="367"/>
      <c r="ED319" s="367"/>
      <c r="EE319" s="367"/>
      <c r="EF319" s="367"/>
      <c r="EG319" s="367"/>
      <c r="EH319" s="367"/>
      <c r="EI319" s="367"/>
      <c r="EJ319" s="367"/>
      <c r="EK319" s="367"/>
      <c r="EL319" s="306">
        <v>4406.4000000000005</v>
      </c>
      <c r="EM319" s="306">
        <v>4406.4000000000005</v>
      </c>
      <c r="EN319" s="291">
        <v>440.64</v>
      </c>
      <c r="EO319" s="291">
        <v>0</v>
      </c>
      <c r="EP319" s="291">
        <v>60.37</v>
      </c>
      <c r="EQ319" s="291">
        <v>0</v>
      </c>
      <c r="ER319" s="291">
        <v>0</v>
      </c>
      <c r="ES319" s="286">
        <v>0</v>
      </c>
      <c r="ET319" s="111">
        <v>117</v>
      </c>
      <c r="EU319" s="286">
        <v>0</v>
      </c>
      <c r="EV319" s="286">
        <v>0</v>
      </c>
      <c r="EW319" s="286"/>
      <c r="EX319" s="286"/>
      <c r="EY319" s="286"/>
      <c r="EZ319" s="292">
        <v>0</v>
      </c>
      <c r="FA319" s="278">
        <v>0</v>
      </c>
      <c r="FB319" s="278">
        <v>0</v>
      </c>
      <c r="FC319" s="292">
        <v>3788.3930399999999</v>
      </c>
      <c r="FD319" s="292"/>
      <c r="FE319" s="292"/>
      <c r="FF319" s="367"/>
      <c r="FG319" s="286">
        <v>0</v>
      </c>
      <c r="FH319" s="292">
        <v>0</v>
      </c>
      <c r="FI319" s="286"/>
      <c r="FJ319" s="286"/>
      <c r="FK319" s="276"/>
      <c r="FL319" s="367"/>
      <c r="FM319" s="286"/>
      <c r="FN319" s="286">
        <v>0</v>
      </c>
      <c r="FO319" s="286">
        <v>0</v>
      </c>
      <c r="FP319" s="286"/>
      <c r="FQ319" s="835">
        <v>4406.3999999999996</v>
      </c>
      <c r="FR319" s="791">
        <v>0</v>
      </c>
      <c r="FT319" s="791"/>
      <c r="FU319" s="294">
        <v>0</v>
      </c>
      <c r="FV319" s="367"/>
      <c r="FW319" s="367"/>
      <c r="FX319" s="849">
        <v>396.58</v>
      </c>
      <c r="FY319" s="830">
        <v>0</v>
      </c>
      <c r="GB319" s="2015">
        <f t="shared" si="23"/>
        <v>0</v>
      </c>
      <c r="GC319" s="2015">
        <v>4406.3999999999996</v>
      </c>
      <c r="GE319" s="2015">
        <f t="shared" si="24"/>
        <v>4406.3999999999996</v>
      </c>
    </row>
    <row r="320" spans="2:187">
      <c r="B320" s="787">
        <v>69</v>
      </c>
      <c r="C320" s="275" t="s">
        <v>607</v>
      </c>
      <c r="D320" s="309" t="s">
        <v>3</v>
      </c>
      <c r="E320" s="462" t="s">
        <v>861</v>
      </c>
      <c r="F320" s="465" t="s">
        <v>862</v>
      </c>
      <c r="G320" s="845">
        <v>35455</v>
      </c>
      <c r="H320" s="491"/>
      <c r="I320" s="821"/>
      <c r="J320" s="312" t="s">
        <v>455</v>
      </c>
      <c r="K320" s="369" t="s">
        <v>456</v>
      </c>
      <c r="L320" s="369">
        <v>100001</v>
      </c>
      <c r="M320" s="283" t="s">
        <v>470</v>
      </c>
      <c r="N320" s="370">
        <v>1</v>
      </c>
      <c r="O320" s="275"/>
      <c r="P320" s="371" t="s">
        <v>478</v>
      </c>
      <c r="Q320" s="300">
        <v>1</v>
      </c>
      <c r="R320" s="275" t="s">
        <v>485</v>
      </c>
      <c r="S320" s="491" t="s">
        <v>478</v>
      </c>
      <c r="T320" s="275" t="s">
        <v>461</v>
      </c>
      <c r="U320" s="491" t="s">
        <v>299</v>
      </c>
      <c r="V320" s="302" t="s">
        <v>553</v>
      </c>
      <c r="W320" s="367"/>
      <c r="X320" s="269" t="s">
        <v>25</v>
      </c>
      <c r="Y320" s="778" t="s">
        <v>959</v>
      </c>
      <c r="Z320" s="283" t="s">
        <v>862</v>
      </c>
      <c r="AA320" s="367"/>
      <c r="AB320" s="824">
        <v>45719</v>
      </c>
      <c r="AC320" s="367"/>
      <c r="AD320" s="367"/>
      <c r="AE320" s="825" t="s">
        <v>533</v>
      </c>
      <c r="AF320" s="275" t="s">
        <v>934</v>
      </c>
      <c r="AG320" s="367"/>
      <c r="AH320" s="367"/>
      <c r="AI320" s="825"/>
      <c r="AJ320" s="826"/>
      <c r="AK320" s="367"/>
      <c r="AL320" s="367"/>
      <c r="AM320" s="367"/>
      <c r="AN320" s="367"/>
      <c r="AO320" s="368" t="s">
        <v>467</v>
      </c>
      <c r="AP320" s="278" t="s">
        <v>595</v>
      </c>
      <c r="AQ320" s="368" t="s">
        <v>467</v>
      </c>
      <c r="AR320" s="472">
        <v>4600</v>
      </c>
      <c r="AS320" s="283">
        <v>30</v>
      </c>
      <c r="AT320" s="284"/>
      <c r="AU320" s="284">
        <v>0</v>
      </c>
      <c r="AV320" s="283"/>
      <c r="AW320" s="283"/>
      <c r="AX320" s="283"/>
      <c r="AY320" s="283"/>
      <c r="AZ320" s="283"/>
      <c r="BA320" s="285"/>
      <c r="BB320" s="284"/>
      <c r="BC320" s="284"/>
      <c r="BD320" s="284"/>
      <c r="BE320" s="284"/>
      <c r="BF320" s="285"/>
      <c r="BG320" s="284">
        <v>0</v>
      </c>
      <c r="BH320" s="284">
        <v>0</v>
      </c>
      <c r="BI320" s="276">
        <v>0</v>
      </c>
      <c r="BJ320" s="284"/>
      <c r="BK320" s="286">
        <v>0</v>
      </c>
      <c r="BL320" s="286">
        <v>0</v>
      </c>
      <c r="BM320" s="276">
        <v>0</v>
      </c>
      <c r="BN320" s="286"/>
      <c r="BO320" s="276">
        <v>0</v>
      </c>
      <c r="BP320" s="789">
        <v>240</v>
      </c>
      <c r="BQ320" s="286">
        <v>4600</v>
      </c>
      <c r="BR320" s="286">
        <v>0</v>
      </c>
      <c r="BS320" s="286">
        <v>0</v>
      </c>
      <c r="BT320" s="289">
        <v>0</v>
      </c>
      <c r="BU320" s="286">
        <v>0</v>
      </c>
      <c r="BV320" s="286">
        <v>0</v>
      </c>
      <c r="BW320" s="286">
        <v>0</v>
      </c>
      <c r="BX320" s="367"/>
      <c r="BY320" s="286">
        <v>0</v>
      </c>
      <c r="BZ320" s="286"/>
      <c r="CA320" s="367"/>
      <c r="CB320" s="286">
        <v>0</v>
      </c>
      <c r="CC320" s="286">
        <v>0</v>
      </c>
      <c r="CD320" s="286">
        <v>0</v>
      </c>
      <c r="CE320" s="286">
        <v>0</v>
      </c>
      <c r="CF320" s="286">
        <v>0</v>
      </c>
      <c r="CG320" s="286"/>
      <c r="CH320" s="286"/>
      <c r="CI320" s="367"/>
      <c r="CJ320" s="367"/>
      <c r="CK320" s="367"/>
      <c r="CL320" s="367"/>
      <c r="CM320" s="286"/>
      <c r="CN320" s="367"/>
      <c r="CO320" s="286">
        <v>0</v>
      </c>
      <c r="CP320" s="286"/>
      <c r="CQ320" s="286"/>
      <c r="CR320" s="286"/>
      <c r="CS320" s="286"/>
      <c r="CT320" s="286"/>
      <c r="CU320" s="286"/>
      <c r="CV320" s="286">
        <v>0</v>
      </c>
      <c r="CW320" s="367"/>
      <c r="CX320" s="367"/>
      <c r="CY320" s="367"/>
      <c r="CZ320" s="367"/>
      <c r="DA320" s="367"/>
      <c r="DB320" s="367"/>
      <c r="DC320" s="367"/>
      <c r="DD320" s="286"/>
      <c r="DE320" s="286"/>
      <c r="DF320" s="286"/>
      <c r="DG320" s="286"/>
      <c r="DH320" s="367"/>
      <c r="DI320" s="367"/>
      <c r="DJ320" s="286"/>
      <c r="DK320" s="286"/>
      <c r="DL320" s="286"/>
      <c r="DM320" s="367"/>
      <c r="DN320" s="367"/>
      <c r="DO320" s="367"/>
      <c r="DP320" s="367"/>
      <c r="DQ320" s="367"/>
      <c r="DR320" s="367"/>
      <c r="DS320" s="367"/>
      <c r="DT320" s="367"/>
      <c r="DU320" s="367"/>
      <c r="DV320" s="367"/>
      <c r="DW320" s="367"/>
      <c r="DX320" s="367"/>
      <c r="DY320" s="286"/>
      <c r="DZ320" s="367"/>
      <c r="EA320" s="367"/>
      <c r="EB320" s="367"/>
      <c r="EC320" s="367"/>
      <c r="ED320" s="367"/>
      <c r="EE320" s="367"/>
      <c r="EF320" s="367"/>
      <c r="EG320" s="367"/>
      <c r="EH320" s="367"/>
      <c r="EI320" s="367"/>
      <c r="EJ320" s="367"/>
      <c r="EK320" s="367"/>
      <c r="EL320" s="306">
        <v>4600</v>
      </c>
      <c r="EM320" s="306">
        <v>4600</v>
      </c>
      <c r="EN320" s="291">
        <v>460</v>
      </c>
      <c r="EO320" s="291">
        <v>0</v>
      </c>
      <c r="EP320" s="291">
        <v>63.02</v>
      </c>
      <c r="EQ320" s="291">
        <v>0</v>
      </c>
      <c r="ER320" s="291">
        <v>0</v>
      </c>
      <c r="ES320" s="286">
        <v>0</v>
      </c>
      <c r="ET320" s="111">
        <v>280.41000000000003</v>
      </c>
      <c r="EU320" s="286">
        <v>0</v>
      </c>
      <c r="EV320" s="286">
        <v>0</v>
      </c>
      <c r="EW320" s="286"/>
      <c r="EX320" s="286"/>
      <c r="EY320" s="286"/>
      <c r="EZ320" s="292">
        <v>0</v>
      </c>
      <c r="FA320" s="278">
        <v>0</v>
      </c>
      <c r="FB320" s="278">
        <v>0</v>
      </c>
      <c r="FC320" s="292">
        <v>1840</v>
      </c>
      <c r="FD320" s="292"/>
      <c r="FE320" s="292"/>
      <c r="FF320" s="367"/>
      <c r="FG320" s="286">
        <v>0</v>
      </c>
      <c r="FH320" s="292">
        <v>0</v>
      </c>
      <c r="FI320" s="286"/>
      <c r="FJ320" s="286"/>
      <c r="FK320" s="276"/>
      <c r="FL320" s="367"/>
      <c r="FM320" s="286"/>
      <c r="FN320" s="286">
        <v>0</v>
      </c>
      <c r="FO320" s="286">
        <v>0</v>
      </c>
      <c r="FP320" s="286"/>
      <c r="FQ320" s="835">
        <v>2643.43</v>
      </c>
      <c r="FR320" s="791">
        <v>1956.57</v>
      </c>
      <c r="FT320" s="791"/>
      <c r="FU320" s="294">
        <v>1956.57</v>
      </c>
      <c r="FV320" s="294"/>
      <c r="FW320" s="294"/>
      <c r="FX320" s="849">
        <v>414</v>
      </c>
      <c r="FY320" s="830">
        <v>0</v>
      </c>
      <c r="GB320" s="2015">
        <f t="shared" si="23"/>
        <v>0</v>
      </c>
      <c r="GC320" s="2015">
        <v>4600</v>
      </c>
      <c r="GE320" s="2015">
        <f t="shared" si="24"/>
        <v>4600</v>
      </c>
    </row>
    <row r="321" spans="2:187" ht="15.75" thickBot="1">
      <c r="AK321" s="90">
        <v>200</v>
      </c>
      <c r="AL321" s="90">
        <v>380</v>
      </c>
      <c r="AM321" s="90">
        <v>0</v>
      </c>
      <c r="AN321" s="90">
        <v>0</v>
      </c>
      <c r="AO321" s="90">
        <v>0</v>
      </c>
      <c r="AP321" s="90">
        <v>0</v>
      </c>
      <c r="AQ321" s="90">
        <v>0</v>
      </c>
      <c r="AR321" s="90">
        <v>567933.68864201906</v>
      </c>
      <c r="AS321" s="90">
        <v>1911</v>
      </c>
      <c r="AT321" s="90">
        <v>2</v>
      </c>
      <c r="AU321" s="90">
        <v>110</v>
      </c>
      <c r="AV321" s="90">
        <v>0</v>
      </c>
      <c r="AW321" s="90">
        <v>0</v>
      </c>
      <c r="AX321" s="90">
        <v>0</v>
      </c>
      <c r="AY321" s="90">
        <v>18</v>
      </c>
      <c r="AZ321" s="90">
        <v>0</v>
      </c>
      <c r="BA321" s="90">
        <v>0</v>
      </c>
      <c r="BB321" s="90">
        <v>0</v>
      </c>
      <c r="BC321" s="90">
        <v>0</v>
      </c>
      <c r="BD321" s="90">
        <v>0</v>
      </c>
      <c r="BE321" s="90">
        <v>0</v>
      </c>
      <c r="BF321" s="90">
        <v>0</v>
      </c>
      <c r="BG321" s="90">
        <v>2</v>
      </c>
      <c r="BH321" s="90">
        <v>3.5</v>
      </c>
      <c r="BI321" s="90">
        <v>8.5</v>
      </c>
      <c r="BJ321" s="90">
        <v>0</v>
      </c>
      <c r="BK321" s="90">
        <v>10</v>
      </c>
      <c r="BL321" s="90">
        <v>21</v>
      </c>
      <c r="BM321" s="90">
        <v>20</v>
      </c>
      <c r="BN321" s="90">
        <v>0</v>
      </c>
      <c r="BO321" s="90">
        <v>59.550000000000004</v>
      </c>
      <c r="BP321" s="90">
        <v>15288</v>
      </c>
      <c r="BQ321" s="90">
        <v>547937.02197535243</v>
      </c>
      <c r="BR321" s="90">
        <v>3955</v>
      </c>
      <c r="BS321" s="90">
        <v>433.33333333333331</v>
      </c>
      <c r="BT321" s="90">
        <v>12673.97</v>
      </c>
      <c r="BU321" s="90">
        <v>0</v>
      </c>
      <c r="BV321" s="90">
        <v>0</v>
      </c>
      <c r="BW321" s="90">
        <v>0</v>
      </c>
      <c r="BX321" s="90">
        <v>380</v>
      </c>
      <c r="BY321" s="90">
        <v>198</v>
      </c>
      <c r="BZ321" s="90">
        <v>1563.3035</v>
      </c>
      <c r="CA321" s="90">
        <v>0</v>
      </c>
      <c r="CB321" s="90">
        <v>19.927083333333332</v>
      </c>
      <c r="CC321" s="827">
        <v>37.662187500000002</v>
      </c>
      <c r="CD321" s="827">
        <v>155.83333333333331</v>
      </c>
      <c r="CE321" s="827">
        <v>0</v>
      </c>
      <c r="CF321" s="827">
        <v>0</v>
      </c>
      <c r="CG321" s="827">
        <v>0</v>
      </c>
      <c r="CH321" s="827">
        <v>0</v>
      </c>
      <c r="CI321" s="827">
        <v>0</v>
      </c>
      <c r="CJ321" s="827">
        <v>0</v>
      </c>
      <c r="CK321" s="827">
        <v>0</v>
      </c>
      <c r="CL321" s="827">
        <v>0</v>
      </c>
      <c r="CM321" s="827">
        <v>0</v>
      </c>
      <c r="CN321" s="827">
        <v>0</v>
      </c>
      <c r="CO321" s="827">
        <v>1008.691875</v>
      </c>
      <c r="CP321" s="827">
        <v>0</v>
      </c>
      <c r="CQ321" s="827">
        <v>0</v>
      </c>
      <c r="CR321" s="827">
        <v>0</v>
      </c>
      <c r="CS321" s="827">
        <v>0</v>
      </c>
      <c r="CT321" s="827">
        <v>0</v>
      </c>
      <c r="CU321" s="827">
        <v>0</v>
      </c>
      <c r="CV321" s="827">
        <v>200</v>
      </c>
      <c r="CW321" s="827">
        <v>0</v>
      </c>
      <c r="CX321" s="827">
        <v>46238.548107003167</v>
      </c>
      <c r="CY321" s="827">
        <v>3388.5502571642182</v>
      </c>
      <c r="CZ321" s="827">
        <v>0</v>
      </c>
      <c r="DA321" s="827">
        <v>0</v>
      </c>
      <c r="DB321" s="827">
        <v>0</v>
      </c>
      <c r="DC321" s="827">
        <v>0</v>
      </c>
      <c r="DD321" s="827">
        <v>0</v>
      </c>
      <c r="DE321" s="827">
        <v>0</v>
      </c>
      <c r="DF321" s="827">
        <v>0</v>
      </c>
      <c r="DG321" s="827">
        <v>0</v>
      </c>
      <c r="DH321" s="827">
        <v>0</v>
      </c>
      <c r="DI321" s="827">
        <v>0</v>
      </c>
      <c r="DJ321" s="827">
        <v>0</v>
      </c>
      <c r="DK321" s="827">
        <v>0</v>
      </c>
      <c r="DL321" s="827">
        <v>0</v>
      </c>
      <c r="DM321" s="827">
        <v>0</v>
      </c>
      <c r="DN321" s="827">
        <v>0</v>
      </c>
      <c r="DO321" s="827">
        <v>0</v>
      </c>
      <c r="DP321" s="827">
        <v>0</v>
      </c>
      <c r="DQ321" s="90">
        <v>0</v>
      </c>
      <c r="DR321" s="90">
        <v>1630.6379673471768</v>
      </c>
      <c r="DS321" s="90">
        <v>0</v>
      </c>
      <c r="DT321" s="90">
        <v>0</v>
      </c>
      <c r="DU321" s="90">
        <v>0</v>
      </c>
      <c r="DV321" s="90">
        <v>0</v>
      </c>
      <c r="DW321" s="90">
        <v>26972.486395751846</v>
      </c>
      <c r="DX321" s="90">
        <v>0</v>
      </c>
      <c r="DY321" s="90">
        <v>0</v>
      </c>
      <c r="DZ321" s="90">
        <v>0</v>
      </c>
      <c r="EA321" s="90">
        <v>0</v>
      </c>
      <c r="EB321" s="90">
        <v>2936.1111111111113</v>
      </c>
      <c r="EC321" s="90">
        <v>0</v>
      </c>
      <c r="ED321" s="90">
        <v>0</v>
      </c>
      <c r="EE321" s="90">
        <v>516.66666666666663</v>
      </c>
      <c r="EF321" s="90">
        <v>6000</v>
      </c>
      <c r="EG321" s="90">
        <v>0</v>
      </c>
      <c r="EH321" s="90">
        <v>3000</v>
      </c>
      <c r="EI321" s="90">
        <v>202.5</v>
      </c>
      <c r="EJ321" s="90">
        <v>17700</v>
      </c>
      <c r="EK321" s="90">
        <v>0</v>
      </c>
      <c r="EL321" s="90">
        <v>574170.49995451886</v>
      </c>
      <c r="EM321" s="90">
        <v>677148.24379289651</v>
      </c>
      <c r="EN321" s="90">
        <v>56594.460000000021</v>
      </c>
      <c r="EO321" s="90">
        <v>3043.74</v>
      </c>
      <c r="EP321" s="90">
        <v>4581.0700000000006</v>
      </c>
      <c r="EQ321" s="90">
        <v>0</v>
      </c>
      <c r="ER321" s="90">
        <v>0</v>
      </c>
      <c r="ES321" s="90">
        <v>1069.3800000000001</v>
      </c>
      <c r="ET321" s="90">
        <v>111843.96915833338</v>
      </c>
      <c r="EU321" s="90">
        <v>708.90999999999985</v>
      </c>
      <c r="EV321" s="90">
        <v>0</v>
      </c>
      <c r="EW321" s="90">
        <v>0</v>
      </c>
      <c r="EX321" s="90">
        <v>0</v>
      </c>
      <c r="EY321" s="90">
        <v>0</v>
      </c>
      <c r="EZ321" s="90">
        <v>4045.8200000000006</v>
      </c>
      <c r="FA321" s="90">
        <v>1508.0299999999995</v>
      </c>
      <c r="FB321" s="90">
        <v>770.43000000000006</v>
      </c>
      <c r="FC321" s="90">
        <v>286805.50704000017</v>
      </c>
      <c r="FD321" s="90">
        <v>5</v>
      </c>
      <c r="FE321" s="90">
        <v>0</v>
      </c>
      <c r="FF321" s="90">
        <v>0</v>
      </c>
      <c r="FG321" s="90">
        <v>1208.3399999999999</v>
      </c>
      <c r="FH321" s="90">
        <v>3030</v>
      </c>
      <c r="FI321" s="90">
        <v>0</v>
      </c>
      <c r="FJ321" s="90">
        <v>0</v>
      </c>
      <c r="FK321" s="90">
        <v>0</v>
      </c>
      <c r="FL321" s="90">
        <v>0</v>
      </c>
      <c r="FM321" s="90">
        <v>0</v>
      </c>
      <c r="FN321" s="90">
        <v>198</v>
      </c>
      <c r="FO321" s="90">
        <v>88</v>
      </c>
      <c r="FP321" s="90">
        <v>0</v>
      </c>
      <c r="FQ321" s="828">
        <v>475500.65000000008</v>
      </c>
      <c r="FR321" s="851">
        <v>201647.58999999997</v>
      </c>
      <c r="FT321" s="850">
        <v>18603.534313725489</v>
      </c>
      <c r="FU321" s="90">
        <v>133336.91</v>
      </c>
      <c r="FV321" s="90"/>
      <c r="FW321" s="90"/>
      <c r="FX321" s="828">
        <v>51534.667999999983</v>
      </c>
      <c r="FY321" s="851">
        <v>9369.7919999999976</v>
      </c>
      <c r="GE321" s="2015"/>
    </row>
    <row r="322" spans="2:187">
      <c r="GE322" s="2015"/>
    </row>
    <row r="323" spans="2:187" ht="14.45" customHeight="1">
      <c r="B323" s="155" t="s">
        <v>302</v>
      </c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00"/>
      <c r="P323" s="2037" t="s">
        <v>303</v>
      </c>
      <c r="Q323" s="2038"/>
      <c r="R323" s="2038"/>
      <c r="S323" s="2038"/>
      <c r="T323" s="2038"/>
      <c r="U323" s="2039"/>
      <c r="V323" s="2037" t="s">
        <v>304</v>
      </c>
      <c r="W323" s="2039"/>
      <c r="X323" s="155" t="s">
        <v>305</v>
      </c>
      <c r="Y323" s="155"/>
      <c r="Z323" s="155" t="s">
        <v>306</v>
      </c>
      <c r="AA323" s="155"/>
      <c r="AB323" s="155" t="s">
        <v>307</v>
      </c>
      <c r="AC323" s="155"/>
      <c r="AD323" s="155"/>
      <c r="AE323" s="155" t="s">
        <v>308</v>
      </c>
      <c r="AF323" s="155"/>
      <c r="AG323" s="155"/>
      <c r="AH323" s="100"/>
      <c r="AI323" s="155" t="s">
        <v>309</v>
      </c>
      <c r="AJ323" s="155"/>
      <c r="AK323" s="155" t="s">
        <v>310</v>
      </c>
      <c r="AL323" s="155"/>
      <c r="AM323" s="155"/>
      <c r="AN323" s="155"/>
      <c r="AO323" s="155"/>
      <c r="AP323" s="155"/>
      <c r="AQ323" s="155"/>
      <c r="AR323" s="155"/>
      <c r="AS323" s="155" t="s">
        <v>311</v>
      </c>
      <c r="AT323" s="155"/>
      <c r="AU323" s="155"/>
      <c r="AV323" s="155"/>
      <c r="AW323" s="155"/>
      <c r="AX323" s="155"/>
      <c r="AY323" s="155"/>
      <c r="AZ323" s="155"/>
      <c r="BA323" s="155"/>
      <c r="BB323" s="155"/>
      <c r="BC323" s="155"/>
      <c r="BD323" s="155"/>
      <c r="BE323" s="155"/>
      <c r="BF323" s="155"/>
      <c r="BG323" s="2035" t="s">
        <v>312</v>
      </c>
      <c r="BH323" s="2035"/>
      <c r="BI323" s="2035"/>
      <c r="BJ323" s="2035"/>
      <c r="BK323" s="2027" t="s">
        <v>313</v>
      </c>
      <c r="BL323" s="2027"/>
      <c r="BM323" s="2027"/>
      <c r="BN323" s="2027"/>
      <c r="BO323" s="2055" t="s">
        <v>314</v>
      </c>
      <c r="BP323" s="2055" t="s">
        <v>315</v>
      </c>
      <c r="BQ323" s="155" t="s">
        <v>316</v>
      </c>
      <c r="BR323" s="155"/>
      <c r="BS323" s="155"/>
      <c r="BT323" s="155"/>
      <c r="BU323" s="155"/>
      <c r="BV323" s="155"/>
      <c r="BW323" s="155"/>
      <c r="BX323" s="155"/>
      <c r="BY323" s="155"/>
      <c r="BZ323" s="155"/>
      <c r="CA323" s="155"/>
      <c r="CB323" s="155"/>
      <c r="CC323" s="155"/>
      <c r="CD323" s="155"/>
      <c r="CE323" s="155"/>
      <c r="CF323" s="155"/>
      <c r="CG323" s="155"/>
      <c r="CH323" s="155"/>
      <c r="CI323" s="155"/>
      <c r="CJ323" s="155"/>
      <c r="CK323" s="155"/>
      <c r="CL323" s="155"/>
      <c r="CM323" s="155"/>
      <c r="CN323" s="155"/>
      <c r="CO323" s="155"/>
      <c r="CP323" s="155"/>
      <c r="CQ323" s="155"/>
      <c r="CR323" s="155"/>
      <c r="CS323" s="155"/>
      <c r="CT323" s="155"/>
      <c r="CU323" s="155"/>
      <c r="CV323" s="155"/>
      <c r="CW323" s="155"/>
      <c r="CX323" s="155"/>
      <c r="CY323" s="155"/>
      <c r="CZ323" s="155"/>
      <c r="DA323" s="155"/>
      <c r="DB323" s="155"/>
      <c r="DC323" s="155"/>
      <c r="DD323" s="155"/>
      <c r="DE323" s="155"/>
      <c r="DF323" s="155"/>
      <c r="DG323" s="155"/>
      <c r="DH323" s="155"/>
      <c r="DI323" s="155"/>
      <c r="DJ323" s="155"/>
      <c r="DK323" s="155"/>
      <c r="DL323" s="155"/>
      <c r="DM323" s="155"/>
      <c r="DN323" s="155"/>
      <c r="DO323" s="155"/>
      <c r="DP323" s="155"/>
      <c r="DQ323" s="155"/>
      <c r="DR323" s="155"/>
      <c r="DS323" s="155"/>
      <c r="DT323" s="155"/>
      <c r="DU323" s="155"/>
      <c r="DV323" s="155"/>
      <c r="DW323" s="155"/>
      <c r="DX323" s="155"/>
      <c r="DY323" s="155"/>
      <c r="DZ323" s="155"/>
      <c r="EA323" s="155"/>
      <c r="EB323" s="155"/>
      <c r="EC323" s="155"/>
      <c r="ED323" s="155"/>
      <c r="EE323" s="155"/>
      <c r="EF323" s="155"/>
      <c r="EG323" s="155"/>
      <c r="EH323" s="155"/>
      <c r="EI323" s="155"/>
      <c r="EJ323" s="155"/>
      <c r="EK323" s="155"/>
      <c r="EL323" s="2051" t="s">
        <v>317</v>
      </c>
      <c r="EM323" s="2051" t="s">
        <v>318</v>
      </c>
      <c r="EN323" s="155" t="s">
        <v>319</v>
      </c>
      <c r="EO323" s="155"/>
      <c r="EP323" s="155"/>
      <c r="EQ323" s="155"/>
      <c r="ER323" s="155"/>
      <c r="ES323" s="155"/>
      <c r="ET323" s="155"/>
      <c r="EU323" s="155"/>
      <c r="EV323" s="155"/>
      <c r="EW323" s="155"/>
      <c r="EX323" s="155"/>
      <c r="EY323" s="155"/>
      <c r="EZ323" s="155"/>
      <c r="FA323" s="155"/>
      <c r="FB323" s="155"/>
      <c r="FC323" s="155"/>
      <c r="FD323" s="155"/>
      <c r="FE323" s="155"/>
      <c r="FF323" s="155"/>
      <c r="FG323" s="155"/>
      <c r="FH323" s="155"/>
      <c r="FI323" s="155"/>
      <c r="FJ323" s="155"/>
      <c r="FK323" s="155"/>
      <c r="FL323" s="155"/>
      <c r="FM323" s="155"/>
      <c r="FN323" s="155"/>
      <c r="FO323" s="155"/>
      <c r="FP323" s="155"/>
      <c r="FQ323" s="155"/>
      <c r="FR323" s="2051" t="s">
        <v>320</v>
      </c>
      <c r="FT323" s="2047"/>
      <c r="FU323" s="2047"/>
      <c r="FV323" s="2047"/>
      <c r="FW323" s="2047"/>
      <c r="FX323" s="154" t="s">
        <v>321</v>
      </c>
      <c r="FY323" s="154"/>
      <c r="GE323" s="2015"/>
    </row>
    <row r="324" spans="2:187" ht="27.6" customHeight="1">
      <c r="B324" s="2053" t="s">
        <v>2</v>
      </c>
      <c r="C324" s="154" t="s">
        <v>608</v>
      </c>
      <c r="D324" s="154" t="s">
        <v>322</v>
      </c>
      <c r="E324" s="154" t="s">
        <v>323</v>
      </c>
      <c r="F324" s="154" t="s">
        <v>4</v>
      </c>
      <c r="G324" s="154" t="s">
        <v>324</v>
      </c>
      <c r="H324" s="154" t="s">
        <v>6</v>
      </c>
      <c r="I324" s="154" t="s">
        <v>325</v>
      </c>
      <c r="J324" s="98" t="s">
        <v>326</v>
      </c>
      <c r="K324" s="97" t="s">
        <v>327</v>
      </c>
      <c r="L324" s="96" t="s">
        <v>328</v>
      </c>
      <c r="M324" s="96" t="s">
        <v>329</v>
      </c>
      <c r="N324" s="96" t="s">
        <v>330</v>
      </c>
      <c r="O324" s="95" t="s">
        <v>331</v>
      </c>
      <c r="P324" s="95" t="s">
        <v>332</v>
      </c>
      <c r="Q324" s="95" t="s">
        <v>330</v>
      </c>
      <c r="R324" s="2057" t="s">
        <v>333</v>
      </c>
      <c r="S324" s="2057" t="s">
        <v>334</v>
      </c>
      <c r="T324" s="154" t="s">
        <v>335</v>
      </c>
      <c r="U324" s="154" t="s">
        <v>5</v>
      </c>
      <c r="V324" s="2049" t="s">
        <v>336</v>
      </c>
      <c r="W324" s="2049" t="s">
        <v>337</v>
      </c>
      <c r="X324" s="2049" t="s">
        <v>229</v>
      </c>
      <c r="Y324" s="2049" t="s">
        <v>338</v>
      </c>
      <c r="Z324" s="2070" t="s">
        <v>229</v>
      </c>
      <c r="AA324" s="154" t="s">
        <v>339</v>
      </c>
      <c r="AB324" s="2049" t="s">
        <v>340</v>
      </c>
      <c r="AC324" s="2049" t="s">
        <v>9</v>
      </c>
      <c r="AD324" s="2049" t="s">
        <v>341</v>
      </c>
      <c r="AE324" s="154" t="s">
        <v>342</v>
      </c>
      <c r="AF324" s="154" t="s">
        <v>343</v>
      </c>
      <c r="AG324" s="154" t="s">
        <v>344</v>
      </c>
      <c r="AH324" s="154" t="s">
        <v>345</v>
      </c>
      <c r="AI324" s="154" t="s">
        <v>346</v>
      </c>
      <c r="AJ324" s="154" t="s">
        <v>347</v>
      </c>
      <c r="AK324" s="154" t="s">
        <v>348</v>
      </c>
      <c r="AL324" s="154" t="s">
        <v>349</v>
      </c>
      <c r="AM324" s="154" t="s">
        <v>350</v>
      </c>
      <c r="AN324" s="154" t="s">
        <v>351</v>
      </c>
      <c r="AO324" s="154" t="s">
        <v>352</v>
      </c>
      <c r="AP324" s="154" t="s">
        <v>590</v>
      </c>
      <c r="AQ324" s="154" t="s">
        <v>353</v>
      </c>
      <c r="AR324" s="154" t="s">
        <v>354</v>
      </c>
      <c r="AS324" s="154" t="s">
        <v>355</v>
      </c>
      <c r="AT324" s="154" t="s">
        <v>356</v>
      </c>
      <c r="AU324" s="154" t="s">
        <v>357</v>
      </c>
      <c r="AV324" s="154" t="s">
        <v>358</v>
      </c>
      <c r="AW324" s="154" t="s">
        <v>359</v>
      </c>
      <c r="AX324" s="154" t="s">
        <v>360</v>
      </c>
      <c r="AY324" s="154" t="s">
        <v>361</v>
      </c>
      <c r="AZ324" s="154" t="s">
        <v>362</v>
      </c>
      <c r="BA324" s="154" t="s">
        <v>363</v>
      </c>
      <c r="BB324" s="154" t="s">
        <v>364</v>
      </c>
      <c r="BC324" s="154" t="s">
        <v>365</v>
      </c>
      <c r="BD324" s="154" t="s">
        <v>366</v>
      </c>
      <c r="BE324" s="154" t="s">
        <v>367</v>
      </c>
      <c r="BF324" s="154"/>
      <c r="BG324" s="2046">
        <v>0.25</v>
      </c>
      <c r="BH324" s="2046">
        <v>0.35</v>
      </c>
      <c r="BI324" s="2046" t="s">
        <v>368</v>
      </c>
      <c r="BJ324" s="2046" t="s">
        <v>369</v>
      </c>
      <c r="BK324" s="2040">
        <v>0.25</v>
      </c>
      <c r="BL324" s="2040">
        <v>0.35</v>
      </c>
      <c r="BM324" s="2040" t="s">
        <v>368</v>
      </c>
      <c r="BN324" s="2040" t="s">
        <v>369</v>
      </c>
      <c r="BO324" s="2055"/>
      <c r="BP324" s="2055"/>
      <c r="BQ324" s="2042" t="s">
        <v>370</v>
      </c>
      <c r="BR324" s="2042"/>
      <c r="BS324" s="2073"/>
      <c r="BT324" s="2073"/>
      <c r="BU324" s="2073"/>
      <c r="BV324" s="2042"/>
      <c r="BW324" s="2042"/>
      <c r="BX324" s="2042"/>
      <c r="BY324" s="2042"/>
      <c r="BZ324" s="2042"/>
      <c r="CA324" s="2042"/>
      <c r="CB324" s="2042"/>
      <c r="CC324" s="2042"/>
      <c r="CD324" s="2042"/>
      <c r="CE324" s="2042"/>
      <c r="CF324" s="2042"/>
      <c r="CG324" s="2042"/>
      <c r="CH324" s="2042"/>
      <c r="CI324" s="2042"/>
      <c r="CJ324" s="2042"/>
      <c r="CK324" s="2042"/>
      <c r="CL324" s="2042"/>
      <c r="CM324" s="2042"/>
      <c r="CN324" s="2042"/>
      <c r="CO324" s="2042"/>
      <c r="CP324" s="2042"/>
      <c r="CQ324" s="2042"/>
      <c r="CR324" s="2042"/>
      <c r="CS324" s="2042"/>
      <c r="CT324" s="2042"/>
      <c r="CU324" s="2042"/>
      <c r="CV324" s="2043" t="s">
        <v>371</v>
      </c>
      <c r="CW324" s="2043"/>
      <c r="CX324" s="2043"/>
      <c r="CY324" s="2043"/>
      <c r="CZ324" s="2043"/>
      <c r="DA324" s="2043"/>
      <c r="DB324" s="2043"/>
      <c r="DC324" s="2043"/>
      <c r="DD324" s="2043"/>
      <c r="DE324" s="2043"/>
      <c r="DF324" s="2043"/>
      <c r="DG324" s="2043"/>
      <c r="DH324" s="2043"/>
      <c r="DI324" s="2043"/>
      <c r="DJ324" s="2043"/>
      <c r="DK324" s="2043"/>
      <c r="DL324" s="2043"/>
      <c r="DM324" s="2043"/>
      <c r="DN324" s="2043"/>
      <c r="DO324" s="2043"/>
      <c r="DP324" s="2044" t="s">
        <v>372</v>
      </c>
      <c r="DQ324" s="2044"/>
      <c r="DR324" s="2044"/>
      <c r="DS324" s="2044"/>
      <c r="DT324" s="2044"/>
      <c r="DU324" s="2044"/>
      <c r="DV324" s="2044"/>
      <c r="DW324" s="2044"/>
      <c r="DX324" s="2044"/>
      <c r="DY324" s="2044"/>
      <c r="DZ324" s="2044"/>
      <c r="EA324" s="2044"/>
      <c r="EB324" s="2045" t="s">
        <v>373</v>
      </c>
      <c r="EC324" s="2045"/>
      <c r="ED324" s="2045"/>
      <c r="EE324" s="2045"/>
      <c r="EF324" s="2045"/>
      <c r="EG324" s="2045"/>
      <c r="EH324" s="2045"/>
      <c r="EI324" s="2045"/>
      <c r="EJ324" s="2045"/>
      <c r="EK324" s="2045"/>
      <c r="EL324" s="2051"/>
      <c r="EM324" s="2051"/>
      <c r="EN324" s="154" t="s">
        <v>374</v>
      </c>
      <c r="EO324" s="154"/>
      <c r="EP324" s="154"/>
      <c r="EQ324" s="154"/>
      <c r="ER324" s="154"/>
      <c r="ES324" s="154"/>
      <c r="ET324" s="99" t="s">
        <v>375</v>
      </c>
      <c r="EU324" s="2043" t="s">
        <v>376</v>
      </c>
      <c r="EV324" s="2043"/>
      <c r="EW324" s="2043"/>
      <c r="EX324" s="2043"/>
      <c r="EY324" s="154" t="s">
        <v>377</v>
      </c>
      <c r="EZ324" s="154"/>
      <c r="FA324" s="154"/>
      <c r="FB324" s="154"/>
      <c r="FC324" s="154"/>
      <c r="FD324" s="154"/>
      <c r="FE324" s="154"/>
      <c r="FF324" s="154"/>
      <c r="FG324" s="154"/>
      <c r="FH324" s="154"/>
      <c r="FI324" s="154"/>
      <c r="FJ324" s="154"/>
      <c r="FK324" s="154"/>
      <c r="FL324" s="154"/>
      <c r="FM324" s="154"/>
      <c r="FN324" s="154"/>
      <c r="FO324" s="154"/>
      <c r="FP324" s="154"/>
      <c r="FQ324" s="154" t="s">
        <v>378</v>
      </c>
      <c r="FR324" s="2051"/>
      <c r="FT324" s="154" t="s">
        <v>21</v>
      </c>
      <c r="FU324" s="154" t="s">
        <v>231</v>
      </c>
      <c r="FV324" s="154"/>
      <c r="FW324" s="154"/>
      <c r="FX324" s="154"/>
      <c r="FY324" s="93" t="s">
        <v>907</v>
      </c>
      <c r="GE324" s="2015"/>
    </row>
    <row r="325" spans="2:187" ht="76.5">
      <c r="B325" s="2054"/>
      <c r="C325" s="93"/>
      <c r="D325" s="93"/>
      <c r="E325" s="93"/>
      <c r="F325" s="93"/>
      <c r="G325" s="93"/>
      <c r="H325" s="93"/>
      <c r="I325" s="93"/>
      <c r="J325" s="98" t="s">
        <v>326</v>
      </c>
      <c r="K325" s="97" t="s">
        <v>327</v>
      </c>
      <c r="L325" s="96" t="s">
        <v>328</v>
      </c>
      <c r="M325" s="96" t="s">
        <v>329</v>
      </c>
      <c r="N325" s="96" t="s">
        <v>330</v>
      </c>
      <c r="O325" s="95" t="s">
        <v>331</v>
      </c>
      <c r="P325" s="95" t="s">
        <v>332</v>
      </c>
      <c r="Q325" s="95" t="s">
        <v>330</v>
      </c>
      <c r="R325" s="2058"/>
      <c r="S325" s="2058"/>
      <c r="T325" s="93"/>
      <c r="U325" s="93"/>
      <c r="V325" s="2050"/>
      <c r="W325" s="2050"/>
      <c r="X325" s="2050"/>
      <c r="Y325" s="2050"/>
      <c r="Z325" s="2071"/>
      <c r="AA325" s="93"/>
      <c r="AB325" s="2050"/>
      <c r="AC325" s="2050"/>
      <c r="AD325" s="2050"/>
      <c r="AE325" s="93"/>
      <c r="AF325" s="93"/>
      <c r="AG325" s="93"/>
      <c r="AH325" s="93"/>
      <c r="AI325" s="93"/>
      <c r="AJ325" s="93"/>
      <c r="AK325" s="93"/>
      <c r="AL325" s="93"/>
      <c r="AM325" s="93"/>
      <c r="AN325" s="93"/>
      <c r="AO325" s="93"/>
      <c r="AP325" s="93"/>
      <c r="AQ325" s="93"/>
      <c r="AR325" s="93"/>
      <c r="AS325" s="93"/>
      <c r="AT325" s="93"/>
      <c r="AU325" s="93"/>
      <c r="AV325" s="93"/>
      <c r="AW325" s="93"/>
      <c r="AX325" s="93"/>
      <c r="AY325" s="93"/>
      <c r="AZ325" s="93"/>
      <c r="BA325" s="93"/>
      <c r="BB325" s="93"/>
      <c r="BC325" s="93"/>
      <c r="BD325" s="93"/>
      <c r="BE325" s="93"/>
      <c r="BF325" s="93"/>
      <c r="BG325" s="93"/>
      <c r="BH325" s="93"/>
      <c r="BI325" s="93"/>
      <c r="BJ325" s="93"/>
      <c r="BK325" s="2041"/>
      <c r="BL325" s="2041"/>
      <c r="BM325" s="2041"/>
      <c r="BN325" s="2041"/>
      <c r="BO325" s="2056"/>
      <c r="BP325" s="2056"/>
      <c r="BQ325" s="93" t="s">
        <v>379</v>
      </c>
      <c r="BR325" s="833" t="s">
        <v>380</v>
      </c>
      <c r="BS325" s="785" t="s">
        <v>356</v>
      </c>
      <c r="BT325" s="785" t="s">
        <v>381</v>
      </c>
      <c r="BU325" s="785" t="s">
        <v>358</v>
      </c>
      <c r="BV325" s="261" t="s">
        <v>359</v>
      </c>
      <c r="BW325" s="92" t="s">
        <v>360</v>
      </c>
      <c r="BX325" s="92" t="s">
        <v>382</v>
      </c>
      <c r="BY325" s="92" t="s">
        <v>383</v>
      </c>
      <c r="BZ325" s="92" t="s">
        <v>384</v>
      </c>
      <c r="CA325" s="92" t="s">
        <v>362</v>
      </c>
      <c r="CB325" s="92" t="s">
        <v>385</v>
      </c>
      <c r="CC325" s="92" t="s">
        <v>386</v>
      </c>
      <c r="CD325" s="92" t="s">
        <v>387</v>
      </c>
      <c r="CE325" s="119" t="s">
        <v>388</v>
      </c>
      <c r="CF325" s="92" t="s">
        <v>389</v>
      </c>
      <c r="CG325" s="92" t="s">
        <v>390</v>
      </c>
      <c r="CH325" s="92" t="s">
        <v>591</v>
      </c>
      <c r="CI325" s="92" t="s">
        <v>391</v>
      </c>
      <c r="CJ325" s="92"/>
      <c r="CK325" s="92" t="s">
        <v>392</v>
      </c>
      <c r="CL325" s="92" t="s">
        <v>393</v>
      </c>
      <c r="CM325" s="101" t="s">
        <v>601</v>
      </c>
      <c r="CN325" s="92" t="s">
        <v>394</v>
      </c>
      <c r="CO325" s="92" t="s">
        <v>313</v>
      </c>
      <c r="CP325" s="92" t="s">
        <v>391</v>
      </c>
      <c r="CQ325" s="786" t="s">
        <v>606</v>
      </c>
      <c r="CR325" s="92"/>
      <c r="CS325" s="92"/>
      <c r="CT325" s="92"/>
      <c r="CU325" s="92"/>
      <c r="CV325" s="92" t="s">
        <v>395</v>
      </c>
      <c r="CW325" s="92" t="s">
        <v>396</v>
      </c>
      <c r="CX325" s="92" t="s">
        <v>397</v>
      </c>
      <c r="CY325" s="92" t="s">
        <v>398</v>
      </c>
      <c r="CZ325" s="92" t="s">
        <v>399</v>
      </c>
      <c r="DA325" s="92" t="s">
        <v>400</v>
      </c>
      <c r="DB325" s="92" t="s">
        <v>401</v>
      </c>
      <c r="DC325" s="786" t="s">
        <v>970</v>
      </c>
      <c r="DD325" s="92" t="s">
        <v>402</v>
      </c>
      <c r="DE325" s="92" t="s">
        <v>403</v>
      </c>
      <c r="DF325" s="119" t="s">
        <v>404</v>
      </c>
      <c r="DG325" s="119" t="s">
        <v>405</v>
      </c>
      <c r="DH325" s="92" t="s">
        <v>406</v>
      </c>
      <c r="DI325" s="92" t="s">
        <v>407</v>
      </c>
      <c r="DJ325" s="119" t="s">
        <v>408</v>
      </c>
      <c r="DK325" s="119" t="s">
        <v>637</v>
      </c>
      <c r="DL325" s="92" t="s">
        <v>409</v>
      </c>
      <c r="DM325" s="92" t="s">
        <v>410</v>
      </c>
      <c r="DN325" s="92" t="s">
        <v>411</v>
      </c>
      <c r="DO325" s="92" t="s">
        <v>412</v>
      </c>
      <c r="DP325" s="92" t="s">
        <v>413</v>
      </c>
      <c r="DQ325" s="92" t="s">
        <v>414</v>
      </c>
      <c r="DR325" s="92" t="s">
        <v>415</v>
      </c>
      <c r="DS325" s="92" t="s">
        <v>416</v>
      </c>
      <c r="DT325" s="92" t="s">
        <v>417</v>
      </c>
      <c r="DU325" s="92" t="s">
        <v>306</v>
      </c>
      <c r="DV325" s="92" t="s">
        <v>418</v>
      </c>
      <c r="DW325" s="92" t="s">
        <v>419</v>
      </c>
      <c r="DX325" s="92" t="s">
        <v>592</v>
      </c>
      <c r="DY325" s="92" t="s">
        <v>420</v>
      </c>
      <c r="DZ325" s="92"/>
      <c r="EA325" s="92"/>
      <c r="EB325" s="94" t="s">
        <v>421</v>
      </c>
      <c r="EC325" s="94" t="s">
        <v>422</v>
      </c>
      <c r="ED325" s="94" t="s">
        <v>423</v>
      </c>
      <c r="EE325" s="94" t="s">
        <v>424</v>
      </c>
      <c r="EF325" s="94" t="s">
        <v>425</v>
      </c>
      <c r="EG325" s="94" t="s">
        <v>426</v>
      </c>
      <c r="EH325" s="94" t="s">
        <v>427</v>
      </c>
      <c r="EI325" s="94" t="s">
        <v>428</v>
      </c>
      <c r="EJ325" s="94" t="s">
        <v>429</v>
      </c>
      <c r="EK325" s="94" t="s">
        <v>430</v>
      </c>
      <c r="EL325" s="2052"/>
      <c r="EM325" s="2052"/>
      <c r="EN325" s="93" t="s">
        <v>431</v>
      </c>
      <c r="EO325" s="93" t="s">
        <v>432</v>
      </c>
      <c r="EP325" s="93" t="s">
        <v>433</v>
      </c>
      <c r="EQ325" s="93" t="s">
        <v>434</v>
      </c>
      <c r="ER325" s="93" t="s">
        <v>435</v>
      </c>
      <c r="ES325" s="93" t="s">
        <v>436</v>
      </c>
      <c r="ET325" s="93" t="s">
        <v>437</v>
      </c>
      <c r="EU325" s="92" t="s">
        <v>438</v>
      </c>
      <c r="EV325" s="92" t="s">
        <v>363</v>
      </c>
      <c r="EW325" s="92" t="s">
        <v>439</v>
      </c>
      <c r="EX325" s="93"/>
      <c r="EY325" s="93" t="s">
        <v>614</v>
      </c>
      <c r="EZ325" s="92" t="s">
        <v>440</v>
      </c>
      <c r="FA325" s="92" t="s">
        <v>441</v>
      </c>
      <c r="FB325" s="92" t="s">
        <v>442</v>
      </c>
      <c r="FC325" s="92" t="s">
        <v>443</v>
      </c>
      <c r="FD325" s="92" t="s">
        <v>444</v>
      </c>
      <c r="FE325" s="786" t="s">
        <v>918</v>
      </c>
      <c r="FF325" s="92" t="s">
        <v>416</v>
      </c>
      <c r="FG325" s="786" t="s">
        <v>592</v>
      </c>
      <c r="FH325" s="92" t="s">
        <v>18</v>
      </c>
      <c r="FI325" s="92" t="s">
        <v>918</v>
      </c>
      <c r="FJ325" s="92" t="s">
        <v>446</v>
      </c>
      <c r="FK325" s="92" t="s">
        <v>447</v>
      </c>
      <c r="FL325" s="92" t="s">
        <v>971</v>
      </c>
      <c r="FM325" s="119" t="s">
        <v>970</v>
      </c>
      <c r="FN325" s="92" t="s">
        <v>449</v>
      </c>
      <c r="FO325" s="92" t="s">
        <v>450</v>
      </c>
      <c r="FP325" s="119" t="s">
        <v>638</v>
      </c>
      <c r="FQ325" s="93"/>
      <c r="FR325" s="2052"/>
      <c r="FT325" s="93"/>
      <c r="FU325" s="93"/>
      <c r="FV325" s="93"/>
      <c r="FW325" s="93"/>
      <c r="FX325" s="154"/>
      <c r="FY325" s="2036"/>
      <c r="GE325" s="2015"/>
    </row>
    <row r="326" spans="2:187">
      <c r="B326" s="787">
        <v>1</v>
      </c>
      <c r="C326" s="109" t="s">
        <v>610</v>
      </c>
      <c r="D326" s="116" t="s">
        <v>3</v>
      </c>
      <c r="E326" s="108" t="s">
        <v>102</v>
      </c>
      <c r="F326" s="109" t="s">
        <v>452</v>
      </c>
      <c r="G326" s="102">
        <v>32348</v>
      </c>
      <c r="H326" s="109" t="s">
        <v>453</v>
      </c>
      <c r="I326" s="109" t="s">
        <v>454</v>
      </c>
      <c r="J326" s="103" t="s">
        <v>455</v>
      </c>
      <c r="K326" s="104" t="s">
        <v>456</v>
      </c>
      <c r="L326" s="104">
        <v>100002</v>
      </c>
      <c r="M326" s="283" t="s">
        <v>457</v>
      </c>
      <c r="N326" s="299">
        <v>1</v>
      </c>
      <c r="O326" s="275" t="s">
        <v>458</v>
      </c>
      <c r="P326" s="275" t="s">
        <v>459</v>
      </c>
      <c r="Q326" s="300">
        <v>1</v>
      </c>
      <c r="R326" s="275" t="s">
        <v>460</v>
      </c>
      <c r="S326" s="301" t="s">
        <v>453</v>
      </c>
      <c r="T326" s="275" t="s">
        <v>461</v>
      </c>
      <c r="U326" s="275" t="s">
        <v>255</v>
      </c>
      <c r="V326" s="302" t="s">
        <v>462</v>
      </c>
      <c r="W326" s="302" t="s">
        <v>463</v>
      </c>
      <c r="X326" s="269" t="s">
        <v>32</v>
      </c>
      <c r="Y326" s="270">
        <v>19307189164080</v>
      </c>
      <c r="Z326" s="283"/>
      <c r="AA326" s="283"/>
      <c r="AB326" s="303">
        <v>42948</v>
      </c>
      <c r="AC326" s="304"/>
      <c r="AD326" s="305"/>
      <c r="AE326" s="274" t="s">
        <v>464</v>
      </c>
      <c r="AF326" s="275" t="s">
        <v>465</v>
      </c>
      <c r="AG326" s="276"/>
      <c r="AH326" s="277"/>
      <c r="AI326" s="277"/>
      <c r="AJ326" s="277"/>
      <c r="AK326" s="278"/>
      <c r="AL326" s="276">
        <v>380</v>
      </c>
      <c r="AM326" s="278"/>
      <c r="AN326" s="278"/>
      <c r="AO326" s="306" t="s">
        <v>466</v>
      </c>
      <c r="AP326" s="278" t="s">
        <v>594</v>
      </c>
      <c r="AQ326" s="307" t="s">
        <v>467</v>
      </c>
      <c r="AR326" s="308">
        <v>9540</v>
      </c>
      <c r="AS326" s="283">
        <v>30</v>
      </c>
      <c r="AT326" s="284">
        <v>0</v>
      </c>
      <c r="AU326" s="284">
        <v>0</v>
      </c>
      <c r="AV326" s="283"/>
      <c r="AW326" s="283"/>
      <c r="AX326" s="283"/>
      <c r="AY326" s="283"/>
      <c r="AZ326" s="283"/>
      <c r="BA326" s="285"/>
      <c r="BB326" s="284"/>
      <c r="BC326" s="284"/>
      <c r="BD326" s="284"/>
      <c r="BE326" s="284"/>
      <c r="BF326" s="285"/>
      <c r="BG326" s="284"/>
      <c r="BH326" s="284"/>
      <c r="BI326" s="276">
        <v>8</v>
      </c>
      <c r="BJ326" s="284"/>
      <c r="BK326" s="286"/>
      <c r="BL326" s="286"/>
      <c r="BM326" s="276">
        <v>0</v>
      </c>
      <c r="BN326" s="286"/>
      <c r="BO326" s="276"/>
      <c r="BP326" s="789">
        <v>240</v>
      </c>
      <c r="BQ326" s="286">
        <v>9540</v>
      </c>
      <c r="BR326" s="286">
        <v>0</v>
      </c>
      <c r="BS326" s="286">
        <v>0</v>
      </c>
      <c r="BT326" s="289">
        <v>0</v>
      </c>
      <c r="BU326" s="286">
        <v>0</v>
      </c>
      <c r="BV326" s="286">
        <v>0</v>
      </c>
      <c r="BW326" s="286">
        <v>0</v>
      </c>
      <c r="BX326" s="286">
        <v>380</v>
      </c>
      <c r="BY326" s="286">
        <v>0</v>
      </c>
      <c r="BZ326" s="286"/>
      <c r="CA326" s="286"/>
      <c r="CB326" s="286">
        <v>0</v>
      </c>
      <c r="CC326" s="286">
        <v>0</v>
      </c>
      <c r="CD326" s="286">
        <v>636</v>
      </c>
      <c r="CE326" s="286"/>
      <c r="CF326" s="286">
        <v>0</v>
      </c>
      <c r="CG326" s="286"/>
      <c r="CH326" s="286"/>
      <c r="CI326" s="286"/>
      <c r="CJ326" s="286"/>
      <c r="CK326" s="286"/>
      <c r="CL326" s="286"/>
      <c r="CM326" s="286"/>
      <c r="CN326" s="286"/>
      <c r="CO326" s="286">
        <v>0</v>
      </c>
      <c r="CP326" s="286"/>
      <c r="CQ326" s="286"/>
      <c r="CR326" s="286"/>
      <c r="CS326" s="286"/>
      <c r="CT326" s="286"/>
      <c r="CU326" s="286"/>
      <c r="CV326" s="286">
        <v>0</v>
      </c>
      <c r="CW326" s="286"/>
      <c r="CX326" s="286"/>
      <c r="CY326" s="286"/>
      <c r="CZ326" s="286"/>
      <c r="DA326" s="286"/>
      <c r="DB326" s="286"/>
      <c r="DC326" s="286">
        <v>0</v>
      </c>
      <c r="DD326" s="286"/>
      <c r="DE326" s="286"/>
      <c r="DF326" s="286"/>
      <c r="DG326" s="286"/>
      <c r="DH326" s="286"/>
      <c r="DI326" s="286"/>
      <c r="DJ326" s="286"/>
      <c r="DK326" s="286"/>
      <c r="DL326" s="286"/>
      <c r="DM326" s="286"/>
      <c r="DN326" s="286"/>
      <c r="DO326" s="286"/>
      <c r="DP326" s="286"/>
      <c r="DQ326" s="286"/>
      <c r="DR326" s="286"/>
      <c r="DS326" s="286"/>
      <c r="DT326" s="286"/>
      <c r="DU326" s="286">
        <v>5850.71</v>
      </c>
      <c r="DV326" s="286"/>
      <c r="DW326" s="286"/>
      <c r="DX326" s="286"/>
      <c r="DY326" s="286"/>
      <c r="DZ326" s="790"/>
      <c r="EA326" s="278"/>
      <c r="EB326" s="286"/>
      <c r="EC326" s="286"/>
      <c r="ED326" s="286"/>
      <c r="EE326" s="286"/>
      <c r="EF326" s="286"/>
      <c r="EG326" s="286"/>
      <c r="EH326" s="286"/>
      <c r="EI326" s="286"/>
      <c r="EJ326" s="286"/>
      <c r="EK326" s="286"/>
      <c r="EL326" s="306">
        <v>10556</v>
      </c>
      <c r="EM326" s="306">
        <v>16406.71</v>
      </c>
      <c r="EN326" s="291">
        <v>1055.5999999999999</v>
      </c>
      <c r="EO326" s="291">
        <v>163.62</v>
      </c>
      <c r="EP326" s="291">
        <v>144.62</v>
      </c>
      <c r="EQ326" s="291">
        <v>0</v>
      </c>
      <c r="ER326" s="291">
        <v>0</v>
      </c>
      <c r="ES326" s="286">
        <v>0</v>
      </c>
      <c r="ET326" s="289">
        <v>1182</v>
      </c>
      <c r="EU326" s="286">
        <v>0</v>
      </c>
      <c r="EV326" s="286">
        <v>0</v>
      </c>
      <c r="EW326" s="286"/>
      <c r="EX326" s="286"/>
      <c r="EY326" s="286"/>
      <c r="EZ326" s="292">
        <v>0</v>
      </c>
      <c r="FA326" s="278">
        <v>45.67</v>
      </c>
      <c r="FB326" s="278">
        <v>0</v>
      </c>
      <c r="FC326" s="292">
        <v>3968</v>
      </c>
      <c r="FD326" s="292"/>
      <c r="FE326" s="292"/>
      <c r="FF326" s="292"/>
      <c r="FG326" s="286">
        <v>0</v>
      </c>
      <c r="FH326" s="292">
        <v>1855</v>
      </c>
      <c r="FI326" s="286"/>
      <c r="FJ326" s="286"/>
      <c r="FK326" s="276"/>
      <c r="FL326" s="276">
        <v>5850.71</v>
      </c>
      <c r="FM326" s="286">
        <v>0</v>
      </c>
      <c r="FN326" s="286">
        <v>0</v>
      </c>
      <c r="FO326" s="286">
        <v>0</v>
      </c>
      <c r="FP326" s="286"/>
      <c r="FQ326" s="286">
        <v>14265.22</v>
      </c>
      <c r="FR326" s="791">
        <v>2141.4899999999998</v>
      </c>
      <c r="FS326">
        <v>0</v>
      </c>
      <c r="FT326" s="791"/>
      <c r="FU326" s="294">
        <f>FR326</f>
        <v>2141.4899999999998</v>
      </c>
      <c r="FV326" s="294">
        <v>2162.6</v>
      </c>
      <c r="FW326" s="294">
        <f>+DF326+DG326-FI326</f>
        <v>0</v>
      </c>
      <c r="FX326" s="111">
        <f>+IF(EL326=0,0,IF(AND(W326="PART TIME",(AY326+AZ326)&gt;0),1130/30*(30-AY326-AZ326)*9%,IF(AND(AE326="ONP",SUM(BZ326:CA326)&gt;0),EL326*9%,IF(SUM(BZ326:CA326)&gt;0,(EL326-BZ326-CA326)*9%,ROUND(IF(EL326&lt;1130,1130*9%,(EL326)*9%),2)))))</f>
        <v>950.04</v>
      </c>
      <c r="FY326" s="286">
        <f>+(AR326+IF(AQ326="si",93,0))*$FY$10</f>
        <v>0</v>
      </c>
      <c r="GB326" s="2015">
        <f t="shared" ref="GB326:GB389" si="25">+EL326-BZ326-CA326-GC326</f>
        <v>0</v>
      </c>
      <c r="GC326" s="2015">
        <v>10556</v>
      </c>
      <c r="GE326" s="2015">
        <f t="shared" ref="GE326:GE389" si="26">+GC326+DF326+CX326+EH326</f>
        <v>10556</v>
      </c>
    </row>
    <row r="327" spans="2:187">
      <c r="B327" s="787">
        <v>2</v>
      </c>
      <c r="C327" s="109" t="s">
        <v>610</v>
      </c>
      <c r="D327" s="116" t="s">
        <v>3</v>
      </c>
      <c r="E327" s="108" t="s">
        <v>37</v>
      </c>
      <c r="F327" s="109" t="s">
        <v>468</v>
      </c>
      <c r="G327" s="102">
        <v>25197</v>
      </c>
      <c r="H327" s="109" t="s">
        <v>469</v>
      </c>
      <c r="I327" s="109" t="s">
        <v>456</v>
      </c>
      <c r="J327" s="103" t="s">
        <v>455</v>
      </c>
      <c r="K327" s="104" t="s">
        <v>456</v>
      </c>
      <c r="L327" s="104">
        <v>100001</v>
      </c>
      <c r="M327" s="283" t="s">
        <v>470</v>
      </c>
      <c r="N327" s="299">
        <v>1</v>
      </c>
      <c r="O327" s="275" t="s">
        <v>471</v>
      </c>
      <c r="P327" s="275" t="s">
        <v>472</v>
      </c>
      <c r="Q327" s="300">
        <v>1</v>
      </c>
      <c r="R327" s="275" t="s">
        <v>473</v>
      </c>
      <c r="S327" s="301" t="s">
        <v>474</v>
      </c>
      <c r="T327" s="275" t="s">
        <v>461</v>
      </c>
      <c r="U327" s="275" t="s">
        <v>235</v>
      </c>
      <c r="V327" s="302" t="s">
        <v>462</v>
      </c>
      <c r="W327" s="302"/>
      <c r="X327" s="269" t="s">
        <v>32</v>
      </c>
      <c r="Y327" s="270" t="s">
        <v>39</v>
      </c>
      <c r="Z327" s="283"/>
      <c r="AA327" s="283"/>
      <c r="AB327" s="303">
        <v>43003</v>
      </c>
      <c r="AC327" s="304"/>
      <c r="AD327" s="305"/>
      <c r="AE327" s="274" t="s">
        <v>522</v>
      </c>
      <c r="AF327" s="275" t="s">
        <v>475</v>
      </c>
      <c r="AG327" s="276"/>
      <c r="AH327" s="277"/>
      <c r="AI327" s="277"/>
      <c r="AJ327" s="277"/>
      <c r="AK327" s="278"/>
      <c r="AL327" s="276"/>
      <c r="AM327" s="278"/>
      <c r="AN327" s="278"/>
      <c r="AO327" s="306" t="s">
        <v>466</v>
      </c>
      <c r="AP327" s="278" t="s">
        <v>595</v>
      </c>
      <c r="AQ327" s="307" t="s">
        <v>467</v>
      </c>
      <c r="AR327" s="308">
        <v>12000</v>
      </c>
      <c r="AS327" s="283">
        <v>30</v>
      </c>
      <c r="AT327" s="284">
        <v>0</v>
      </c>
      <c r="AU327" s="284">
        <v>0</v>
      </c>
      <c r="AV327" s="283"/>
      <c r="AW327" s="283"/>
      <c r="AX327" s="283"/>
      <c r="AY327" s="283"/>
      <c r="AZ327" s="283"/>
      <c r="BA327" s="285"/>
      <c r="BB327" s="284"/>
      <c r="BC327" s="284"/>
      <c r="BD327" s="284"/>
      <c r="BE327" s="284"/>
      <c r="BF327" s="285"/>
      <c r="BG327" s="284"/>
      <c r="BH327" s="284"/>
      <c r="BI327" s="276">
        <v>0</v>
      </c>
      <c r="BJ327" s="284"/>
      <c r="BK327" s="286"/>
      <c r="BL327" s="286"/>
      <c r="BM327" s="276">
        <v>0</v>
      </c>
      <c r="BN327" s="286"/>
      <c r="BO327" s="276"/>
      <c r="BP327" s="789">
        <v>240</v>
      </c>
      <c r="BQ327" s="286">
        <v>12000</v>
      </c>
      <c r="BR327" s="286">
        <v>0</v>
      </c>
      <c r="BS327" s="286">
        <v>0</v>
      </c>
      <c r="BT327" s="289">
        <v>0</v>
      </c>
      <c r="BU327" s="286">
        <v>0</v>
      </c>
      <c r="BV327" s="286">
        <v>0</v>
      </c>
      <c r="BW327" s="286">
        <v>0</v>
      </c>
      <c r="BX327" s="286"/>
      <c r="BY327" s="286">
        <v>0</v>
      </c>
      <c r="BZ327" s="286"/>
      <c r="CA327" s="286"/>
      <c r="CB327" s="286">
        <v>0</v>
      </c>
      <c r="CC327" s="286">
        <v>0</v>
      </c>
      <c r="CD327" s="286">
        <v>0</v>
      </c>
      <c r="CE327" s="286"/>
      <c r="CF327" s="286">
        <v>0</v>
      </c>
      <c r="CG327" s="286"/>
      <c r="CH327" s="286"/>
      <c r="CI327" s="286"/>
      <c r="CJ327" s="286"/>
      <c r="CK327" s="286"/>
      <c r="CL327" s="286"/>
      <c r="CM327" s="286"/>
      <c r="CN327" s="286"/>
      <c r="CO327" s="286">
        <v>0</v>
      </c>
      <c r="CP327" s="286"/>
      <c r="CQ327" s="286"/>
      <c r="CR327" s="286"/>
      <c r="CS327" s="286"/>
      <c r="CT327" s="286"/>
      <c r="CU327" s="286"/>
      <c r="CV327" s="286">
        <v>0</v>
      </c>
      <c r="CW327" s="286"/>
      <c r="CX327" s="286"/>
      <c r="CY327" s="286"/>
      <c r="CZ327" s="286"/>
      <c r="DA327" s="286"/>
      <c r="DB327" s="286"/>
      <c r="DC327" s="286">
        <v>0</v>
      </c>
      <c r="DD327" s="286"/>
      <c r="DE327" s="286"/>
      <c r="DF327" s="286"/>
      <c r="DG327" s="286"/>
      <c r="DH327" s="286"/>
      <c r="DI327" s="286"/>
      <c r="DJ327" s="286"/>
      <c r="DK327" s="286"/>
      <c r="DL327" s="286"/>
      <c r="DM327" s="286"/>
      <c r="DN327" s="286"/>
      <c r="DO327" s="286"/>
      <c r="DP327" s="286"/>
      <c r="DQ327" s="286"/>
      <c r="DR327" s="286"/>
      <c r="DS327" s="286"/>
      <c r="DT327" s="286"/>
      <c r="DU327" s="286">
        <v>7000</v>
      </c>
      <c r="DV327" s="286"/>
      <c r="DW327" s="286"/>
      <c r="DX327" s="286"/>
      <c r="DY327" s="286"/>
      <c r="DZ327" s="790"/>
      <c r="EA327" s="278"/>
      <c r="EB327" s="286"/>
      <c r="EC327" s="286"/>
      <c r="ED327" s="286"/>
      <c r="EE327" s="286"/>
      <c r="EF327" s="286"/>
      <c r="EG327" s="286"/>
      <c r="EH327" s="286"/>
      <c r="EI327" s="286"/>
      <c r="EJ327" s="286"/>
      <c r="EK327" s="286"/>
      <c r="EL327" s="306">
        <v>12000</v>
      </c>
      <c r="EM327" s="306">
        <v>19000</v>
      </c>
      <c r="EN327" s="291">
        <v>1200</v>
      </c>
      <c r="EO327" s="291">
        <v>176.4</v>
      </c>
      <c r="EP327" s="291">
        <v>164.4</v>
      </c>
      <c r="EQ327" s="291">
        <v>0</v>
      </c>
      <c r="ER327" s="291">
        <v>0</v>
      </c>
      <c r="ES327" s="286">
        <v>0</v>
      </c>
      <c r="ET327" s="289">
        <v>1480.76</v>
      </c>
      <c r="EU327" s="286">
        <v>0</v>
      </c>
      <c r="EV327" s="286">
        <v>0</v>
      </c>
      <c r="EW327" s="286"/>
      <c r="EX327" s="286"/>
      <c r="EY327" s="286"/>
      <c r="EZ327" s="292">
        <v>99.59</v>
      </c>
      <c r="FA327" s="278">
        <v>141.03</v>
      </c>
      <c r="FB327" s="278">
        <v>62.8</v>
      </c>
      <c r="FC327" s="292">
        <v>4800</v>
      </c>
      <c r="FD327" s="292"/>
      <c r="FE327" s="292"/>
      <c r="FF327" s="292"/>
      <c r="FG327" s="286">
        <v>0</v>
      </c>
      <c r="FH327" s="292">
        <v>0</v>
      </c>
      <c r="FI327" s="286"/>
      <c r="FJ327" s="286"/>
      <c r="FK327" s="276"/>
      <c r="FL327" s="276">
        <v>7000</v>
      </c>
      <c r="FM327" s="286">
        <v>0</v>
      </c>
      <c r="FN327" s="286">
        <v>0</v>
      </c>
      <c r="FO327" s="286">
        <v>0</v>
      </c>
      <c r="FP327" s="286"/>
      <c r="FQ327" s="286">
        <v>15124.98</v>
      </c>
      <c r="FR327" s="791">
        <v>3875.02</v>
      </c>
      <c r="FS327">
        <v>0</v>
      </c>
      <c r="FT327" s="791"/>
      <c r="FU327" s="294">
        <f t="shared" ref="FU327:FU390" si="27">FR327</f>
        <v>3875.02</v>
      </c>
      <c r="FV327" s="294">
        <v>3788.08</v>
      </c>
      <c r="FW327" s="294">
        <f t="shared" ref="FW327:FW390" si="28">+DF327+DG327-FI327</f>
        <v>0</v>
      </c>
      <c r="FX327" s="111">
        <f t="shared" ref="FX327:FX390" si="29">+IF(EL327=0,0,IF(AND(W327="PART TIME",(AY327+AZ327)&gt;0),1130/30*(30-AY327-AZ327)*9%,IF(AND(AE327="ONP",SUM(BZ327:CA327)&gt;0),EL327*9%,IF(SUM(BZ327:CA327)&gt;0,(EL327-BZ327-CA327)*9%,ROUND(IF(EL327&lt;1130,1130*9%,(EL327)*9%),2)))))</f>
        <v>1080</v>
      </c>
      <c r="FY327" s="286">
        <f t="shared" ref="FY327:FY390" si="30">+(AR327+IF(AQ327="si",93,0))*$FY$10</f>
        <v>0</v>
      </c>
      <c r="GB327" s="2015">
        <f t="shared" si="25"/>
        <v>0</v>
      </c>
      <c r="GC327" s="2015">
        <v>12000</v>
      </c>
      <c r="GE327" s="2015">
        <f t="shared" si="26"/>
        <v>12000</v>
      </c>
    </row>
    <row r="328" spans="2:187">
      <c r="B328" s="787">
        <v>3</v>
      </c>
      <c r="C328" s="109" t="s">
        <v>610</v>
      </c>
      <c r="D328" s="116" t="s">
        <v>3</v>
      </c>
      <c r="E328" s="108" t="s">
        <v>114</v>
      </c>
      <c r="F328" s="109" t="s">
        <v>115</v>
      </c>
      <c r="G328" s="102">
        <v>33606</v>
      </c>
      <c r="H328" s="109" t="s">
        <v>476</v>
      </c>
      <c r="I328" s="109" t="s">
        <v>456</v>
      </c>
      <c r="J328" s="103" t="s">
        <v>455</v>
      </c>
      <c r="K328" s="104" t="s">
        <v>456</v>
      </c>
      <c r="L328" s="104">
        <v>100001</v>
      </c>
      <c r="M328" s="283" t="s">
        <v>470</v>
      </c>
      <c r="N328" s="299">
        <v>1</v>
      </c>
      <c r="O328" s="275" t="s">
        <v>477</v>
      </c>
      <c r="P328" s="275" t="s">
        <v>478</v>
      </c>
      <c r="Q328" s="300">
        <v>1</v>
      </c>
      <c r="R328" s="275" t="s">
        <v>479</v>
      </c>
      <c r="S328" s="301" t="s">
        <v>480</v>
      </c>
      <c r="T328" s="275" t="s">
        <v>461</v>
      </c>
      <c r="U328" s="275" t="s">
        <v>624</v>
      </c>
      <c r="V328" s="302" t="s">
        <v>462</v>
      </c>
      <c r="W328" s="302"/>
      <c r="X328" s="269" t="s">
        <v>25</v>
      </c>
      <c r="Y328" s="270" t="s">
        <v>116</v>
      </c>
      <c r="Z328" s="283"/>
      <c r="AA328" s="283"/>
      <c r="AB328" s="303">
        <v>43374</v>
      </c>
      <c r="AC328" s="304"/>
      <c r="AD328" s="305"/>
      <c r="AE328" s="274" t="s">
        <v>481</v>
      </c>
      <c r="AF328" s="275" t="s">
        <v>482</v>
      </c>
      <c r="AG328" s="276"/>
      <c r="AH328" s="277"/>
      <c r="AI328" s="277"/>
      <c r="AJ328" s="277"/>
      <c r="AK328" s="278"/>
      <c r="AL328" s="276"/>
      <c r="AM328" s="278"/>
      <c r="AN328" s="278"/>
      <c r="AO328" s="306" t="s">
        <v>466</v>
      </c>
      <c r="AP328" s="278" t="s">
        <v>595</v>
      </c>
      <c r="AQ328" s="307" t="s">
        <v>467</v>
      </c>
      <c r="AR328" s="308">
        <v>3200</v>
      </c>
      <c r="AS328" s="283">
        <v>21</v>
      </c>
      <c r="AT328" s="284">
        <v>5</v>
      </c>
      <c r="AU328" s="284">
        <v>4</v>
      </c>
      <c r="AV328" s="283"/>
      <c r="AW328" s="283"/>
      <c r="AX328" s="283"/>
      <c r="AY328" s="283"/>
      <c r="AZ328" s="283"/>
      <c r="BA328" s="285"/>
      <c r="BB328" s="284"/>
      <c r="BC328" s="284"/>
      <c r="BD328" s="284"/>
      <c r="BE328" s="284"/>
      <c r="BF328" s="285"/>
      <c r="BG328" s="284"/>
      <c r="BH328" s="284"/>
      <c r="BI328" s="276">
        <v>0</v>
      </c>
      <c r="BJ328" s="284"/>
      <c r="BK328" s="286"/>
      <c r="BL328" s="286"/>
      <c r="BM328" s="276">
        <v>0</v>
      </c>
      <c r="BN328" s="286"/>
      <c r="BO328" s="276"/>
      <c r="BP328" s="789">
        <v>168</v>
      </c>
      <c r="BQ328" s="286">
        <v>2240</v>
      </c>
      <c r="BR328" s="286">
        <v>0</v>
      </c>
      <c r="BS328" s="286">
        <v>533.33333333333337</v>
      </c>
      <c r="BT328" s="289">
        <v>426.67</v>
      </c>
      <c r="BU328" s="286">
        <v>0</v>
      </c>
      <c r="BV328" s="286">
        <v>0</v>
      </c>
      <c r="BW328" s="286">
        <v>0</v>
      </c>
      <c r="BX328" s="286"/>
      <c r="BY328" s="286">
        <v>0</v>
      </c>
      <c r="BZ328" s="286"/>
      <c r="CA328" s="286"/>
      <c r="CB328" s="286">
        <v>0</v>
      </c>
      <c r="CC328" s="286">
        <v>0</v>
      </c>
      <c r="CD328" s="286">
        <v>0</v>
      </c>
      <c r="CE328" s="286"/>
      <c r="CF328" s="286">
        <v>0</v>
      </c>
      <c r="CG328" s="286"/>
      <c r="CH328" s="286"/>
      <c r="CI328" s="286"/>
      <c r="CJ328" s="286"/>
      <c r="CK328" s="286"/>
      <c r="CL328" s="286"/>
      <c r="CM328" s="286"/>
      <c r="CN328" s="286"/>
      <c r="CO328" s="286">
        <v>0</v>
      </c>
      <c r="CP328" s="286"/>
      <c r="CQ328" s="286"/>
      <c r="CR328" s="286"/>
      <c r="CS328" s="286"/>
      <c r="CT328" s="286"/>
      <c r="CU328" s="286"/>
      <c r="CV328" s="286">
        <v>0</v>
      </c>
      <c r="CW328" s="286"/>
      <c r="CX328" s="286"/>
      <c r="CY328" s="286"/>
      <c r="CZ328" s="286"/>
      <c r="DA328" s="286"/>
      <c r="DB328" s="286"/>
      <c r="DC328" s="286">
        <v>0</v>
      </c>
      <c r="DD328" s="286"/>
      <c r="DE328" s="286"/>
      <c r="DF328" s="286"/>
      <c r="DG328" s="286"/>
      <c r="DH328" s="286"/>
      <c r="DI328" s="286"/>
      <c r="DJ328" s="286"/>
      <c r="DK328" s="286"/>
      <c r="DL328" s="286"/>
      <c r="DM328" s="286"/>
      <c r="DN328" s="286"/>
      <c r="DO328" s="286"/>
      <c r="DP328" s="286"/>
      <c r="DQ328" s="286"/>
      <c r="DR328" s="286"/>
      <c r="DS328" s="286"/>
      <c r="DT328" s="286"/>
      <c r="DU328" s="286">
        <v>1866.67</v>
      </c>
      <c r="DV328" s="286"/>
      <c r="DW328" s="286"/>
      <c r="DX328" s="286"/>
      <c r="DY328" s="286"/>
      <c r="DZ328" s="790"/>
      <c r="EA328" s="278"/>
      <c r="EB328" s="286"/>
      <c r="EC328" s="286"/>
      <c r="ED328" s="286"/>
      <c r="EE328" s="286"/>
      <c r="EF328" s="286"/>
      <c r="EG328" s="286"/>
      <c r="EH328" s="286"/>
      <c r="EI328" s="286"/>
      <c r="EJ328" s="286"/>
      <c r="EK328" s="286"/>
      <c r="EL328" s="306">
        <v>3200.0033333333336</v>
      </c>
      <c r="EM328" s="306">
        <v>5066.6733333333341</v>
      </c>
      <c r="EN328" s="291">
        <v>320</v>
      </c>
      <c r="EO328" s="291">
        <v>0</v>
      </c>
      <c r="EP328" s="291">
        <v>43.84</v>
      </c>
      <c r="EQ328" s="291">
        <v>0</v>
      </c>
      <c r="ER328" s="291">
        <v>0</v>
      </c>
      <c r="ES328" s="286">
        <v>0</v>
      </c>
      <c r="ET328" s="289">
        <v>51.88</v>
      </c>
      <c r="EU328" s="286">
        <v>0</v>
      </c>
      <c r="EV328" s="286">
        <v>0</v>
      </c>
      <c r="EW328" s="286"/>
      <c r="EX328" s="286"/>
      <c r="EY328" s="286"/>
      <c r="EZ328" s="292">
        <v>0</v>
      </c>
      <c r="FA328" s="278">
        <v>0</v>
      </c>
      <c r="FB328" s="278">
        <v>0</v>
      </c>
      <c r="FC328" s="292">
        <v>1280</v>
      </c>
      <c r="FD328" s="292"/>
      <c r="FE328" s="292"/>
      <c r="FF328" s="292"/>
      <c r="FG328" s="286">
        <v>0</v>
      </c>
      <c r="FH328" s="292">
        <v>0</v>
      </c>
      <c r="FI328" s="286"/>
      <c r="FJ328" s="286"/>
      <c r="FK328" s="276"/>
      <c r="FL328" s="276">
        <v>1866.67</v>
      </c>
      <c r="FM328" s="286">
        <v>0</v>
      </c>
      <c r="FN328" s="286">
        <v>0</v>
      </c>
      <c r="FO328" s="286">
        <v>0</v>
      </c>
      <c r="FP328" s="286"/>
      <c r="FQ328" s="286">
        <v>3562.39</v>
      </c>
      <c r="FR328" s="791">
        <v>1504.28</v>
      </c>
      <c r="FS328">
        <v>0</v>
      </c>
      <c r="FT328" s="791"/>
      <c r="FU328" s="294">
        <f t="shared" si="27"/>
        <v>1504.28</v>
      </c>
      <c r="FV328" s="294">
        <v>1328.88</v>
      </c>
      <c r="FW328" s="294">
        <f t="shared" si="28"/>
        <v>0</v>
      </c>
      <c r="FX328" s="111">
        <f t="shared" si="29"/>
        <v>288</v>
      </c>
      <c r="FY328" s="286">
        <f t="shared" si="30"/>
        <v>0</v>
      </c>
      <c r="GB328" s="2015">
        <f t="shared" si="25"/>
        <v>3.3333333335576754E-3</v>
      </c>
      <c r="GC328" s="2015">
        <v>3200</v>
      </c>
      <c r="GE328" s="2015">
        <f t="shared" si="26"/>
        <v>3200</v>
      </c>
    </row>
    <row r="329" spans="2:187">
      <c r="B329" s="787">
        <v>4</v>
      </c>
      <c r="C329" s="109" t="s">
        <v>610</v>
      </c>
      <c r="D329" s="116" t="s">
        <v>3</v>
      </c>
      <c r="E329" s="108" t="s">
        <v>40</v>
      </c>
      <c r="F329" s="109" t="s">
        <v>483</v>
      </c>
      <c r="G329" s="102">
        <v>24997</v>
      </c>
      <c r="H329" s="109" t="s">
        <v>484</v>
      </c>
      <c r="I329" s="109" t="s">
        <v>454</v>
      </c>
      <c r="J329" s="103" t="s">
        <v>455</v>
      </c>
      <c r="K329" s="104" t="s">
        <v>456</v>
      </c>
      <c r="L329" s="104">
        <v>100002</v>
      </c>
      <c r="M329" s="283" t="s">
        <v>457</v>
      </c>
      <c r="N329" s="299">
        <v>1</v>
      </c>
      <c r="O329" s="275" t="s">
        <v>458</v>
      </c>
      <c r="P329" s="275" t="s">
        <v>459</v>
      </c>
      <c r="Q329" s="300">
        <v>0</v>
      </c>
      <c r="R329" s="275" t="s">
        <v>485</v>
      </c>
      <c r="S329" s="301" t="s">
        <v>486</v>
      </c>
      <c r="T329" s="275" t="s">
        <v>461</v>
      </c>
      <c r="U329" s="275" t="s">
        <v>233</v>
      </c>
      <c r="V329" s="302" t="s">
        <v>462</v>
      </c>
      <c r="W329" s="302"/>
      <c r="X329" s="269" t="s">
        <v>32</v>
      </c>
      <c r="Y329" s="270" t="s">
        <v>42</v>
      </c>
      <c r="Z329" s="283"/>
      <c r="AA329" s="283"/>
      <c r="AB329" s="303">
        <v>42985</v>
      </c>
      <c r="AC329" s="304"/>
      <c r="AD329" s="305"/>
      <c r="AE329" s="274" t="s">
        <v>464</v>
      </c>
      <c r="AF329" s="275" t="s">
        <v>487</v>
      </c>
      <c r="AG329" s="276"/>
      <c r="AH329" s="277"/>
      <c r="AI329" s="277"/>
      <c r="AJ329" s="277"/>
      <c r="AK329" s="278"/>
      <c r="AL329" s="276"/>
      <c r="AM329" s="278"/>
      <c r="AN329" s="278"/>
      <c r="AO329" s="306" t="s">
        <v>466</v>
      </c>
      <c r="AP329" s="278" t="s">
        <v>594</v>
      </c>
      <c r="AQ329" s="307" t="s">
        <v>466</v>
      </c>
      <c r="AR329" s="308">
        <v>4600</v>
      </c>
      <c r="AS329" s="283">
        <v>30</v>
      </c>
      <c r="AT329" s="284">
        <v>0</v>
      </c>
      <c r="AU329" s="284">
        <v>0</v>
      </c>
      <c r="AV329" s="283"/>
      <c r="AW329" s="283"/>
      <c r="AX329" s="283"/>
      <c r="AY329" s="283"/>
      <c r="AZ329" s="283"/>
      <c r="BA329" s="285"/>
      <c r="BB329" s="284"/>
      <c r="BC329" s="284"/>
      <c r="BD329" s="284"/>
      <c r="BE329" s="284"/>
      <c r="BF329" s="285"/>
      <c r="BG329" s="284"/>
      <c r="BH329" s="284"/>
      <c r="BI329" s="276">
        <v>9</v>
      </c>
      <c r="BJ329" s="284"/>
      <c r="BK329" s="286"/>
      <c r="BL329" s="286"/>
      <c r="BM329" s="276">
        <v>8</v>
      </c>
      <c r="BN329" s="286"/>
      <c r="BO329" s="276"/>
      <c r="BP329" s="789">
        <v>240</v>
      </c>
      <c r="BQ329" s="286">
        <v>4600</v>
      </c>
      <c r="BR329" s="286">
        <v>113</v>
      </c>
      <c r="BS329" s="286">
        <v>0</v>
      </c>
      <c r="BT329" s="289">
        <v>0</v>
      </c>
      <c r="BU329" s="286">
        <v>0</v>
      </c>
      <c r="BV329" s="286">
        <v>0</v>
      </c>
      <c r="BW329" s="286">
        <v>0</v>
      </c>
      <c r="BX329" s="286"/>
      <c r="BY329" s="286">
        <v>0</v>
      </c>
      <c r="BZ329" s="286"/>
      <c r="CA329" s="286"/>
      <c r="CB329" s="286">
        <v>0</v>
      </c>
      <c r="CC329" s="286">
        <v>0</v>
      </c>
      <c r="CD329" s="286">
        <v>353.47499999999997</v>
      </c>
      <c r="CE329" s="286"/>
      <c r="CF329" s="286">
        <v>0</v>
      </c>
      <c r="CG329" s="286"/>
      <c r="CH329" s="286"/>
      <c r="CI329" s="286"/>
      <c r="CJ329" s="286"/>
      <c r="CK329" s="286"/>
      <c r="CL329" s="286"/>
      <c r="CM329" s="286"/>
      <c r="CN329" s="286"/>
      <c r="CO329" s="286">
        <v>314.2</v>
      </c>
      <c r="CP329" s="286"/>
      <c r="CQ329" s="286"/>
      <c r="CR329" s="286"/>
      <c r="CS329" s="286"/>
      <c r="CT329" s="286"/>
      <c r="CU329" s="286"/>
      <c r="CV329" s="286">
        <v>0</v>
      </c>
      <c r="CW329" s="286"/>
      <c r="CX329" s="286"/>
      <c r="CY329" s="286"/>
      <c r="CZ329" s="286"/>
      <c r="DA329" s="286"/>
      <c r="DB329" s="286"/>
      <c r="DC329" s="286">
        <v>0</v>
      </c>
      <c r="DD329" s="286"/>
      <c r="DE329" s="286"/>
      <c r="DF329" s="286"/>
      <c r="DG329" s="286"/>
      <c r="DH329" s="286"/>
      <c r="DI329" s="286"/>
      <c r="DJ329" s="286"/>
      <c r="DK329" s="286"/>
      <c r="DL329" s="286"/>
      <c r="DM329" s="286"/>
      <c r="DN329" s="286"/>
      <c r="DO329" s="286"/>
      <c r="DP329" s="286"/>
      <c r="DQ329" s="286"/>
      <c r="DR329" s="286"/>
      <c r="DS329" s="286"/>
      <c r="DT329" s="286"/>
      <c r="DU329" s="286">
        <v>2748.38</v>
      </c>
      <c r="DV329" s="286"/>
      <c r="DW329" s="286"/>
      <c r="DX329" s="286"/>
      <c r="DY329" s="286"/>
      <c r="DZ329" s="790"/>
      <c r="EA329" s="278"/>
      <c r="EB329" s="286"/>
      <c r="EC329" s="286"/>
      <c r="ED329" s="286"/>
      <c r="EE329" s="286"/>
      <c r="EF329" s="286"/>
      <c r="EG329" s="286"/>
      <c r="EH329" s="286"/>
      <c r="EI329" s="286"/>
      <c r="EJ329" s="286"/>
      <c r="EK329" s="286"/>
      <c r="EL329" s="306">
        <v>5380.6750000000002</v>
      </c>
      <c r="EM329" s="306">
        <v>8129.0550000000003</v>
      </c>
      <c r="EN329" s="291">
        <v>538.07000000000005</v>
      </c>
      <c r="EO329" s="291">
        <v>83.4</v>
      </c>
      <c r="EP329" s="291">
        <v>73.72</v>
      </c>
      <c r="EQ329" s="291">
        <v>0</v>
      </c>
      <c r="ER329" s="291">
        <v>0</v>
      </c>
      <c r="ES329" s="286">
        <v>0</v>
      </c>
      <c r="ET329" s="289">
        <v>305.64449999999999</v>
      </c>
      <c r="EU329" s="286">
        <v>0</v>
      </c>
      <c r="EV329" s="286">
        <v>0</v>
      </c>
      <c r="EW329" s="286"/>
      <c r="EX329" s="286"/>
      <c r="EY329" s="286"/>
      <c r="EZ329" s="292">
        <v>294.08999999999997</v>
      </c>
      <c r="FA329" s="278">
        <v>325.29000000000002</v>
      </c>
      <c r="FB329" s="278">
        <v>0</v>
      </c>
      <c r="FC329" s="292">
        <v>1885.2</v>
      </c>
      <c r="FD329" s="292">
        <v>5</v>
      </c>
      <c r="FE329" s="292"/>
      <c r="FF329" s="292"/>
      <c r="FG329" s="286">
        <v>0</v>
      </c>
      <c r="FH329" s="292">
        <v>0</v>
      </c>
      <c r="FI329" s="286"/>
      <c r="FJ329" s="286"/>
      <c r="FK329" s="276"/>
      <c r="FL329" s="276">
        <v>2748.38</v>
      </c>
      <c r="FM329" s="286">
        <v>0</v>
      </c>
      <c r="FN329" s="286">
        <v>0</v>
      </c>
      <c r="FO329" s="286">
        <v>0</v>
      </c>
      <c r="FP329" s="286"/>
      <c r="FQ329" s="286">
        <v>6258.79</v>
      </c>
      <c r="FR329" s="791">
        <v>1870.27</v>
      </c>
      <c r="FS329">
        <v>0</v>
      </c>
      <c r="FT329" s="791"/>
      <c r="FU329" s="294">
        <f t="shared" si="27"/>
        <v>1870.27</v>
      </c>
      <c r="FV329" s="294">
        <v>1229.95</v>
      </c>
      <c r="FW329" s="294">
        <f t="shared" si="28"/>
        <v>0</v>
      </c>
      <c r="FX329" s="111">
        <f t="shared" si="29"/>
        <v>484.26</v>
      </c>
      <c r="FY329" s="286">
        <f t="shared" si="30"/>
        <v>0</v>
      </c>
      <c r="GB329" s="2015">
        <f t="shared" si="25"/>
        <v>-5.0000000001091394E-3</v>
      </c>
      <c r="GC329" s="2015">
        <v>5380.68</v>
      </c>
      <c r="GE329" s="2015">
        <f t="shared" si="26"/>
        <v>5380.68</v>
      </c>
    </row>
    <row r="330" spans="2:187">
      <c r="B330" s="787">
        <v>5</v>
      </c>
      <c r="C330" s="109" t="s">
        <v>610</v>
      </c>
      <c r="D330" s="116" t="s">
        <v>3</v>
      </c>
      <c r="E330" s="108" t="s">
        <v>130</v>
      </c>
      <c r="F330" s="109" t="s">
        <v>131</v>
      </c>
      <c r="G330" s="102">
        <v>34886</v>
      </c>
      <c r="H330" s="109" t="s">
        <v>488</v>
      </c>
      <c r="I330" s="109" t="s">
        <v>456</v>
      </c>
      <c r="J330" s="103" t="s">
        <v>455</v>
      </c>
      <c r="K330" s="104" t="s">
        <v>456</v>
      </c>
      <c r="L330" s="104">
        <v>100002</v>
      </c>
      <c r="M330" s="283" t="s">
        <v>457</v>
      </c>
      <c r="N330" s="299">
        <v>0</v>
      </c>
      <c r="O330" s="275" t="s">
        <v>458</v>
      </c>
      <c r="P330" s="275" t="s">
        <v>459</v>
      </c>
      <c r="Q330" s="300">
        <v>0</v>
      </c>
      <c r="R330" s="275" t="s">
        <v>489</v>
      </c>
      <c r="S330" s="301" t="s">
        <v>488</v>
      </c>
      <c r="T330" s="275" t="s">
        <v>461</v>
      </c>
      <c r="U330" s="275" t="s">
        <v>267</v>
      </c>
      <c r="V330" s="302" t="s">
        <v>462</v>
      </c>
      <c r="W330" s="302"/>
      <c r="X330" s="269" t="s">
        <v>32</v>
      </c>
      <c r="Y330" s="270" t="s">
        <v>132</v>
      </c>
      <c r="Z330" s="283"/>
      <c r="AA330" s="283"/>
      <c r="AB330" s="303">
        <v>43243</v>
      </c>
      <c r="AC330" s="304"/>
      <c r="AD330" s="305"/>
      <c r="AE330" s="274" t="s">
        <v>481</v>
      </c>
      <c r="AF330" s="275" t="s">
        <v>490</v>
      </c>
      <c r="AG330" s="276"/>
      <c r="AH330" s="277"/>
      <c r="AI330" s="277"/>
      <c r="AJ330" s="277"/>
      <c r="AK330" s="278"/>
      <c r="AL330" s="276"/>
      <c r="AM330" s="278"/>
      <c r="AN330" s="278"/>
      <c r="AO330" s="306" t="s">
        <v>466</v>
      </c>
      <c r="AP330" s="278" t="s">
        <v>595</v>
      </c>
      <c r="AQ330" s="307" t="s">
        <v>466</v>
      </c>
      <c r="AR330" s="308">
        <v>2500</v>
      </c>
      <c r="AS330" s="283">
        <v>30</v>
      </c>
      <c r="AT330" s="284">
        <v>0</v>
      </c>
      <c r="AU330" s="284">
        <v>0</v>
      </c>
      <c r="AV330" s="283"/>
      <c r="AW330" s="283"/>
      <c r="AX330" s="283"/>
      <c r="AY330" s="283"/>
      <c r="AZ330" s="283"/>
      <c r="BA330" s="285"/>
      <c r="BB330" s="284"/>
      <c r="BC330" s="284"/>
      <c r="BD330" s="284"/>
      <c r="BE330" s="284"/>
      <c r="BF330" s="285"/>
      <c r="BG330" s="284"/>
      <c r="BH330" s="284"/>
      <c r="BI330" s="276">
        <v>0</v>
      </c>
      <c r="BJ330" s="284"/>
      <c r="BK330" s="286"/>
      <c r="BL330" s="286"/>
      <c r="BM330" s="276">
        <v>0</v>
      </c>
      <c r="BN330" s="286"/>
      <c r="BO330" s="276"/>
      <c r="BP330" s="789">
        <v>240</v>
      </c>
      <c r="BQ330" s="286">
        <v>2500</v>
      </c>
      <c r="BR330" s="286">
        <v>113</v>
      </c>
      <c r="BS330" s="286">
        <v>0</v>
      </c>
      <c r="BT330" s="289">
        <v>0</v>
      </c>
      <c r="BU330" s="286">
        <v>0</v>
      </c>
      <c r="BV330" s="286">
        <v>0</v>
      </c>
      <c r="BW330" s="286">
        <v>0</v>
      </c>
      <c r="BX330" s="286"/>
      <c r="BY330" s="286">
        <v>0</v>
      </c>
      <c r="BZ330" s="286"/>
      <c r="CA330" s="286"/>
      <c r="CB330" s="286">
        <v>0</v>
      </c>
      <c r="CC330" s="286">
        <v>0</v>
      </c>
      <c r="CD330" s="286">
        <v>0</v>
      </c>
      <c r="CE330" s="286"/>
      <c r="CF330" s="286"/>
      <c r="CG330" s="286"/>
      <c r="CH330" s="286"/>
      <c r="CI330" s="286"/>
      <c r="CJ330" s="286"/>
      <c r="CK330" s="286"/>
      <c r="CL330" s="286"/>
      <c r="CM330" s="286"/>
      <c r="CN330" s="286"/>
      <c r="CO330" s="286">
        <v>0</v>
      </c>
      <c r="CP330" s="286"/>
      <c r="CQ330" s="286"/>
      <c r="CR330" s="286"/>
      <c r="CS330" s="286"/>
      <c r="CT330" s="286"/>
      <c r="CU330" s="286"/>
      <c r="CV330" s="286">
        <v>0</v>
      </c>
      <c r="CW330" s="286"/>
      <c r="CX330" s="286"/>
      <c r="CY330" s="286"/>
      <c r="CZ330" s="286"/>
      <c r="DA330" s="286"/>
      <c r="DB330" s="286"/>
      <c r="DC330" s="286">
        <v>67.8</v>
      </c>
      <c r="DD330" s="286"/>
      <c r="DE330" s="286"/>
      <c r="DF330" s="286"/>
      <c r="DG330" s="286"/>
      <c r="DH330" s="286"/>
      <c r="DI330" s="286"/>
      <c r="DJ330" s="286"/>
      <c r="DK330" s="286"/>
      <c r="DL330" s="286"/>
      <c r="DM330" s="286"/>
      <c r="DN330" s="286"/>
      <c r="DO330" s="286"/>
      <c r="DP330" s="286"/>
      <c r="DQ330" s="286"/>
      <c r="DR330" s="286"/>
      <c r="DS330" s="286"/>
      <c r="DT330" s="286"/>
      <c r="DU330" s="286">
        <v>1514.91</v>
      </c>
      <c r="DV330" s="286"/>
      <c r="DW330" s="286"/>
      <c r="DX330" s="286"/>
      <c r="DY330" s="286"/>
      <c r="DZ330" s="790"/>
      <c r="EA330" s="278"/>
      <c r="EB330" s="286"/>
      <c r="EC330" s="286"/>
      <c r="ED330" s="286"/>
      <c r="EE330" s="286"/>
      <c r="EF330" s="286"/>
      <c r="EG330" s="286"/>
      <c r="EH330" s="286"/>
      <c r="EI330" s="286"/>
      <c r="EJ330" s="286"/>
      <c r="EK330" s="286"/>
      <c r="EL330" s="306">
        <v>2613</v>
      </c>
      <c r="EM330" s="306">
        <v>4195.71</v>
      </c>
      <c r="EN330" s="291">
        <v>261.3</v>
      </c>
      <c r="EO330" s="291">
        <v>0</v>
      </c>
      <c r="EP330" s="291">
        <v>35.799999999999997</v>
      </c>
      <c r="EQ330" s="291">
        <v>0</v>
      </c>
      <c r="ER330" s="291">
        <v>0</v>
      </c>
      <c r="ES330" s="286">
        <v>0</v>
      </c>
      <c r="ET330" s="289">
        <v>5.4239999999999995</v>
      </c>
      <c r="EU330" s="286">
        <v>0</v>
      </c>
      <c r="EV330" s="286">
        <v>0</v>
      </c>
      <c r="EW330" s="286"/>
      <c r="EX330" s="286"/>
      <c r="EY330" s="286"/>
      <c r="EZ330" s="292">
        <v>115.71</v>
      </c>
      <c r="FA330" s="278">
        <v>64.72</v>
      </c>
      <c r="FB330" s="278">
        <v>0</v>
      </c>
      <c r="FC330" s="292">
        <v>1045.2</v>
      </c>
      <c r="FD330" s="292"/>
      <c r="FE330" s="292"/>
      <c r="FF330" s="292"/>
      <c r="FG330" s="286">
        <v>0</v>
      </c>
      <c r="FH330" s="292">
        <v>0</v>
      </c>
      <c r="FI330" s="286"/>
      <c r="FJ330" s="286"/>
      <c r="FK330" s="276"/>
      <c r="FL330" s="276">
        <v>1514.91</v>
      </c>
      <c r="FM330" s="286">
        <v>67.8</v>
      </c>
      <c r="FN330" s="286">
        <v>0</v>
      </c>
      <c r="FO330" s="286">
        <v>0</v>
      </c>
      <c r="FP330" s="286"/>
      <c r="FQ330" s="286">
        <v>3110.86</v>
      </c>
      <c r="FR330" s="836">
        <v>1084.8499999999999</v>
      </c>
      <c r="FS330">
        <v>0</v>
      </c>
      <c r="FT330" s="791"/>
      <c r="FU330" s="294">
        <f t="shared" si="27"/>
        <v>1084.8499999999999</v>
      </c>
      <c r="FV330" s="294">
        <v>1082.27</v>
      </c>
      <c r="FW330" s="294">
        <f t="shared" si="28"/>
        <v>0</v>
      </c>
      <c r="FX330" s="111">
        <f t="shared" si="29"/>
        <v>235.17</v>
      </c>
      <c r="FY330" s="286">
        <f t="shared" si="30"/>
        <v>0</v>
      </c>
      <c r="GB330" s="2015">
        <f t="shared" si="25"/>
        <v>0</v>
      </c>
      <c r="GC330" s="2015">
        <v>2613</v>
      </c>
      <c r="GE330" s="2015">
        <f t="shared" si="26"/>
        <v>2613</v>
      </c>
    </row>
    <row r="331" spans="2:187">
      <c r="B331" s="787">
        <v>6</v>
      </c>
      <c r="C331" s="109" t="s">
        <v>610</v>
      </c>
      <c r="D331" s="116" t="s">
        <v>3</v>
      </c>
      <c r="E331" s="108" t="s">
        <v>43</v>
      </c>
      <c r="F331" s="109" t="s">
        <v>491</v>
      </c>
      <c r="G331" s="102">
        <v>26663</v>
      </c>
      <c r="H331" s="109" t="s">
        <v>469</v>
      </c>
      <c r="I331" s="109" t="s">
        <v>456</v>
      </c>
      <c r="J331" s="103" t="s">
        <v>455</v>
      </c>
      <c r="K331" s="104" t="s">
        <v>456</v>
      </c>
      <c r="L331" s="104">
        <v>100001</v>
      </c>
      <c r="M331" s="283" t="s">
        <v>470</v>
      </c>
      <c r="N331" s="299">
        <v>1</v>
      </c>
      <c r="O331" s="275" t="s">
        <v>471</v>
      </c>
      <c r="P331" s="275" t="s">
        <v>472</v>
      </c>
      <c r="Q331" s="300">
        <v>1</v>
      </c>
      <c r="R331" s="275" t="s">
        <v>473</v>
      </c>
      <c r="S331" s="301" t="s">
        <v>474</v>
      </c>
      <c r="T331" s="275" t="s">
        <v>461</v>
      </c>
      <c r="U331" s="275" t="s">
        <v>236</v>
      </c>
      <c r="V331" s="302" t="s">
        <v>462</v>
      </c>
      <c r="W331" s="302"/>
      <c r="X331" s="269" t="s">
        <v>32</v>
      </c>
      <c r="Y331" s="270" t="s">
        <v>45</v>
      </c>
      <c r="Z331" s="283"/>
      <c r="AA331" s="283"/>
      <c r="AB331" s="303">
        <v>42985</v>
      </c>
      <c r="AC331" s="304"/>
      <c r="AD331" s="305"/>
      <c r="AE331" s="274" t="s">
        <v>522</v>
      </c>
      <c r="AF331" s="275" t="s">
        <v>493</v>
      </c>
      <c r="AG331" s="276"/>
      <c r="AH331" s="277"/>
      <c r="AI331" s="277"/>
      <c r="AJ331" s="277"/>
      <c r="AK331" s="278"/>
      <c r="AL331" s="276"/>
      <c r="AM331" s="278"/>
      <c r="AN331" s="278"/>
      <c r="AO331" s="306" t="s">
        <v>466</v>
      </c>
      <c r="AP331" s="278" t="s">
        <v>595</v>
      </c>
      <c r="AQ331" s="307" t="s">
        <v>466</v>
      </c>
      <c r="AR331" s="308">
        <v>8500</v>
      </c>
      <c r="AS331" s="283">
        <v>30</v>
      </c>
      <c r="AT331" s="284">
        <v>0</v>
      </c>
      <c r="AU331" s="284">
        <v>0</v>
      </c>
      <c r="AV331" s="283"/>
      <c r="AW331" s="283"/>
      <c r="AX331" s="283"/>
      <c r="AY331" s="283"/>
      <c r="AZ331" s="283"/>
      <c r="BA331" s="285"/>
      <c r="BB331" s="284"/>
      <c r="BC331" s="284"/>
      <c r="BD331" s="284"/>
      <c r="BE331" s="284"/>
      <c r="BF331" s="285"/>
      <c r="BG331" s="284"/>
      <c r="BH331" s="284"/>
      <c r="BI331" s="276">
        <v>0</v>
      </c>
      <c r="BJ331" s="284"/>
      <c r="BK331" s="286"/>
      <c r="BL331" s="286"/>
      <c r="BM331" s="276">
        <v>0</v>
      </c>
      <c r="BN331" s="286"/>
      <c r="BO331" s="276"/>
      <c r="BP331" s="789">
        <v>240</v>
      </c>
      <c r="BQ331" s="286">
        <v>8500</v>
      </c>
      <c r="BR331" s="286">
        <v>113</v>
      </c>
      <c r="BS331" s="286">
        <v>0</v>
      </c>
      <c r="BT331" s="289">
        <v>0</v>
      </c>
      <c r="BU331" s="286">
        <v>0</v>
      </c>
      <c r="BV331" s="286">
        <v>0</v>
      </c>
      <c r="BW331" s="286">
        <v>0</v>
      </c>
      <c r="BX331" s="286"/>
      <c r="BY331" s="286">
        <v>0</v>
      </c>
      <c r="BZ331" s="286"/>
      <c r="CA331" s="286"/>
      <c r="CB331" s="286">
        <v>0</v>
      </c>
      <c r="CC331" s="286">
        <v>0</v>
      </c>
      <c r="CD331" s="286">
        <v>0</v>
      </c>
      <c r="CE331" s="286"/>
      <c r="CF331" s="286">
        <v>0</v>
      </c>
      <c r="CG331" s="286"/>
      <c r="CH331" s="286"/>
      <c r="CI331" s="286"/>
      <c r="CJ331" s="286"/>
      <c r="CK331" s="286"/>
      <c r="CL331" s="286"/>
      <c r="CM331" s="286"/>
      <c r="CN331" s="286"/>
      <c r="CO331" s="286">
        <v>0</v>
      </c>
      <c r="CP331" s="286"/>
      <c r="CQ331" s="286"/>
      <c r="CR331" s="286"/>
      <c r="CS331" s="286"/>
      <c r="CT331" s="286"/>
      <c r="CU331" s="286"/>
      <c r="CV331" s="286">
        <v>0</v>
      </c>
      <c r="CW331" s="286"/>
      <c r="CX331" s="286"/>
      <c r="CY331" s="286"/>
      <c r="CZ331" s="286"/>
      <c r="DA331" s="286"/>
      <c r="DB331" s="286"/>
      <c r="DC331" s="286">
        <v>67.8</v>
      </c>
      <c r="DD331" s="286"/>
      <c r="DE331" s="286"/>
      <c r="DF331" s="286"/>
      <c r="DG331" s="286"/>
      <c r="DH331" s="286"/>
      <c r="DI331" s="286"/>
      <c r="DJ331" s="286"/>
      <c r="DK331" s="286"/>
      <c r="DL331" s="286"/>
      <c r="DM331" s="286"/>
      <c r="DN331" s="286"/>
      <c r="DO331" s="286"/>
      <c r="DP331" s="286"/>
      <c r="DQ331" s="286"/>
      <c r="DR331" s="286"/>
      <c r="DS331" s="286"/>
      <c r="DT331" s="286"/>
      <c r="DU331" s="286">
        <v>5023.38</v>
      </c>
      <c r="DV331" s="286"/>
      <c r="DW331" s="286"/>
      <c r="DX331" s="286"/>
      <c r="DY331" s="286"/>
      <c r="DZ331" s="790"/>
      <c r="EA331" s="278"/>
      <c r="EB331" s="286"/>
      <c r="EC331" s="286"/>
      <c r="ED331" s="286"/>
      <c r="EE331" s="286"/>
      <c r="EF331" s="286"/>
      <c r="EG331" s="286"/>
      <c r="EH331" s="286"/>
      <c r="EI331" s="286"/>
      <c r="EJ331" s="286"/>
      <c r="EK331" s="286"/>
      <c r="EL331" s="306">
        <v>8613</v>
      </c>
      <c r="EM331" s="306">
        <v>13704.18</v>
      </c>
      <c r="EN331" s="291">
        <v>861.3</v>
      </c>
      <c r="EO331" s="291">
        <v>126.61</v>
      </c>
      <c r="EP331" s="291">
        <v>118</v>
      </c>
      <c r="EQ331" s="291">
        <v>0</v>
      </c>
      <c r="ER331" s="291">
        <v>0</v>
      </c>
      <c r="ES331" s="286">
        <v>0</v>
      </c>
      <c r="ET331" s="289">
        <v>829.29600000000005</v>
      </c>
      <c r="EU331" s="286">
        <v>0</v>
      </c>
      <c r="EV331" s="286">
        <v>0</v>
      </c>
      <c r="EW331" s="286"/>
      <c r="EX331" s="286"/>
      <c r="EY331" s="286"/>
      <c r="EZ331" s="292">
        <v>160.81</v>
      </c>
      <c r="FA331" s="278">
        <v>162.77000000000001</v>
      </c>
      <c r="FB331" s="278">
        <v>0</v>
      </c>
      <c r="FC331" s="292">
        <v>3445.2000000000003</v>
      </c>
      <c r="FD331" s="292"/>
      <c r="FE331" s="292"/>
      <c r="FF331" s="292"/>
      <c r="FG331" s="286">
        <v>0</v>
      </c>
      <c r="FH331" s="292">
        <v>0</v>
      </c>
      <c r="FI331" s="286"/>
      <c r="FJ331" s="286"/>
      <c r="FK331" s="276"/>
      <c r="FL331" s="276">
        <v>5023.38</v>
      </c>
      <c r="FM331" s="286">
        <v>67.8</v>
      </c>
      <c r="FN331" s="286">
        <v>0</v>
      </c>
      <c r="FO331" s="286">
        <v>0</v>
      </c>
      <c r="FP331" s="286"/>
      <c r="FQ331" s="286">
        <v>10795.17</v>
      </c>
      <c r="FR331" s="791">
        <v>2909.01</v>
      </c>
      <c r="FS331">
        <v>0</v>
      </c>
      <c r="FT331" s="791"/>
      <c r="FU331" s="294">
        <f t="shared" si="27"/>
        <v>2909.01</v>
      </c>
      <c r="FV331" s="294">
        <v>2751.17</v>
      </c>
      <c r="FW331" s="294">
        <f t="shared" si="28"/>
        <v>0</v>
      </c>
      <c r="FX331" s="111">
        <f t="shared" si="29"/>
        <v>775.17</v>
      </c>
      <c r="FY331" s="286">
        <f t="shared" si="30"/>
        <v>0</v>
      </c>
      <c r="GB331" s="2015">
        <f t="shared" si="25"/>
        <v>0</v>
      </c>
      <c r="GC331" s="2015">
        <v>8613</v>
      </c>
      <c r="GE331" s="2015">
        <f t="shared" si="26"/>
        <v>8613</v>
      </c>
    </row>
    <row r="332" spans="2:187">
      <c r="B332" s="787">
        <v>7</v>
      </c>
      <c r="C332" s="109" t="s">
        <v>610</v>
      </c>
      <c r="D332" s="116" t="s">
        <v>3</v>
      </c>
      <c r="E332" s="108" t="s">
        <v>22</v>
      </c>
      <c r="F332" s="109" t="s">
        <v>23</v>
      </c>
      <c r="G332" s="102">
        <v>25690</v>
      </c>
      <c r="H332" s="109" t="s">
        <v>494</v>
      </c>
      <c r="I332" s="109" t="s">
        <v>456</v>
      </c>
      <c r="J332" s="103" t="s">
        <v>455</v>
      </c>
      <c r="K332" s="104" t="s">
        <v>456</v>
      </c>
      <c r="L332" s="104">
        <v>100001</v>
      </c>
      <c r="M332" s="283" t="s">
        <v>470</v>
      </c>
      <c r="N332" s="299">
        <v>1</v>
      </c>
      <c r="O332" s="275" t="s">
        <v>477</v>
      </c>
      <c r="P332" s="275" t="s">
        <v>478</v>
      </c>
      <c r="Q332" s="300">
        <v>1</v>
      </c>
      <c r="R332" s="275" t="s">
        <v>495</v>
      </c>
      <c r="S332" s="301" t="s">
        <v>478</v>
      </c>
      <c r="T332" s="275" t="s">
        <v>461</v>
      </c>
      <c r="U332" s="275" t="s">
        <v>230</v>
      </c>
      <c r="V332" s="302" t="s">
        <v>462</v>
      </c>
      <c r="W332" s="302"/>
      <c r="X332" s="269" t="s">
        <v>25</v>
      </c>
      <c r="Y332" s="270" t="s">
        <v>26</v>
      </c>
      <c r="Z332" s="283"/>
      <c r="AA332" s="283"/>
      <c r="AB332" s="303">
        <v>43357</v>
      </c>
      <c r="AC332" s="304"/>
      <c r="AD332" s="305"/>
      <c r="AE332" s="274" t="s">
        <v>496</v>
      </c>
      <c r="AF332" s="275" t="s">
        <v>497</v>
      </c>
      <c r="AG332" s="276"/>
      <c r="AH332" s="277"/>
      <c r="AI332" s="277"/>
      <c r="AJ332" s="277"/>
      <c r="AK332" s="278"/>
      <c r="AL332" s="276"/>
      <c r="AM332" s="278"/>
      <c r="AN332" s="278"/>
      <c r="AO332" s="306" t="s">
        <v>466</v>
      </c>
      <c r="AP332" s="278" t="s">
        <v>594</v>
      </c>
      <c r="AQ332" s="307" t="s">
        <v>466</v>
      </c>
      <c r="AR332" s="296">
        <v>3000</v>
      </c>
      <c r="AS332" s="283">
        <v>30</v>
      </c>
      <c r="AT332" s="284">
        <v>0</v>
      </c>
      <c r="AU332" s="284">
        <v>0</v>
      </c>
      <c r="AV332" s="283"/>
      <c r="AW332" s="283"/>
      <c r="AX332" s="283"/>
      <c r="AY332" s="283"/>
      <c r="AZ332" s="283"/>
      <c r="BA332" s="285"/>
      <c r="BB332" s="284"/>
      <c r="BC332" s="284"/>
      <c r="BD332" s="284"/>
      <c r="BE332" s="284"/>
      <c r="BF332" s="285"/>
      <c r="BG332" s="284"/>
      <c r="BH332" s="284"/>
      <c r="BI332" s="276">
        <v>0</v>
      </c>
      <c r="BJ332" s="284"/>
      <c r="BK332" s="286"/>
      <c r="BL332" s="286"/>
      <c r="BM332" s="276">
        <v>0</v>
      </c>
      <c r="BN332" s="286"/>
      <c r="BO332" s="276"/>
      <c r="BP332" s="789">
        <v>240</v>
      </c>
      <c r="BQ332" s="286">
        <v>3000</v>
      </c>
      <c r="BR332" s="286">
        <v>113</v>
      </c>
      <c r="BS332" s="286">
        <v>0</v>
      </c>
      <c r="BT332" s="289">
        <v>0</v>
      </c>
      <c r="BU332" s="286">
        <v>0</v>
      </c>
      <c r="BV332" s="286">
        <v>0</v>
      </c>
      <c r="BW332" s="286">
        <v>0</v>
      </c>
      <c r="BX332" s="286"/>
      <c r="BY332" s="286">
        <v>0</v>
      </c>
      <c r="BZ332" s="286"/>
      <c r="CA332" s="286"/>
      <c r="CB332" s="286">
        <v>0</v>
      </c>
      <c r="CC332" s="286">
        <v>0</v>
      </c>
      <c r="CD332" s="286">
        <v>0</v>
      </c>
      <c r="CE332" s="286"/>
      <c r="CF332" s="286">
        <v>0</v>
      </c>
      <c r="CG332" s="286"/>
      <c r="CH332" s="286"/>
      <c r="CI332" s="286"/>
      <c r="CJ332" s="286"/>
      <c r="CK332" s="286"/>
      <c r="CL332" s="286"/>
      <c r="CM332" s="286"/>
      <c r="CN332" s="286"/>
      <c r="CO332" s="286">
        <v>0</v>
      </c>
      <c r="CP332" s="286"/>
      <c r="CQ332" s="286"/>
      <c r="CR332" s="286"/>
      <c r="CS332" s="286"/>
      <c r="CT332" s="286"/>
      <c r="CU332" s="286"/>
      <c r="CV332" s="286">
        <v>0</v>
      </c>
      <c r="CW332" s="286"/>
      <c r="CX332" s="286"/>
      <c r="CY332" s="286"/>
      <c r="CZ332" s="286"/>
      <c r="DA332" s="286"/>
      <c r="DB332" s="286"/>
      <c r="DC332" s="286">
        <v>0</v>
      </c>
      <c r="DD332" s="286"/>
      <c r="DE332" s="286"/>
      <c r="DF332" s="286"/>
      <c r="DG332" s="286"/>
      <c r="DH332" s="286"/>
      <c r="DI332" s="286"/>
      <c r="DJ332" s="286"/>
      <c r="DK332" s="286"/>
      <c r="DL332" s="286"/>
      <c r="DM332" s="286"/>
      <c r="DN332" s="286"/>
      <c r="DO332" s="286"/>
      <c r="DP332" s="286"/>
      <c r="DQ332" s="286"/>
      <c r="DR332" s="286"/>
      <c r="DS332" s="286"/>
      <c r="DT332" s="286"/>
      <c r="DU332" s="286">
        <v>2005.38</v>
      </c>
      <c r="DV332" s="286"/>
      <c r="DW332" s="286"/>
      <c r="DX332" s="286"/>
      <c r="DY332" s="286"/>
      <c r="DZ332" s="790"/>
      <c r="EA332" s="278"/>
      <c r="EB332" s="286"/>
      <c r="EC332" s="286"/>
      <c r="ED332" s="286"/>
      <c r="EE332" s="286"/>
      <c r="EF332" s="286"/>
      <c r="EG332" s="286"/>
      <c r="EH332" s="286"/>
      <c r="EI332" s="286"/>
      <c r="EJ332" s="286"/>
      <c r="EK332" s="286"/>
      <c r="EL332" s="306">
        <v>3113</v>
      </c>
      <c r="EM332" s="306">
        <v>5118.38</v>
      </c>
      <c r="EN332" s="291">
        <v>311.3</v>
      </c>
      <c r="EO332" s="291">
        <v>0</v>
      </c>
      <c r="EP332" s="291">
        <v>42.65</v>
      </c>
      <c r="EQ332" s="291">
        <v>0</v>
      </c>
      <c r="ER332" s="291">
        <v>0</v>
      </c>
      <c r="ES332" s="286">
        <v>0</v>
      </c>
      <c r="ET332" s="289">
        <v>52.02</v>
      </c>
      <c r="EU332" s="286">
        <v>0</v>
      </c>
      <c r="EV332" s="286">
        <v>0</v>
      </c>
      <c r="EW332" s="286"/>
      <c r="EX332" s="286"/>
      <c r="EY332" s="286"/>
      <c r="EZ332" s="292">
        <v>115.71</v>
      </c>
      <c r="FA332" s="278">
        <v>0</v>
      </c>
      <c r="FB332" s="278">
        <v>0</v>
      </c>
      <c r="FC332" s="292">
        <v>1245.2</v>
      </c>
      <c r="FD332" s="292"/>
      <c r="FE332" s="292"/>
      <c r="FF332" s="292"/>
      <c r="FG332" s="286">
        <v>0</v>
      </c>
      <c r="FH332" s="292">
        <v>500</v>
      </c>
      <c r="FI332" s="286"/>
      <c r="FJ332" s="286"/>
      <c r="FK332" s="276"/>
      <c r="FL332" s="276">
        <v>2005.38</v>
      </c>
      <c r="FM332" s="286">
        <v>0</v>
      </c>
      <c r="FN332" s="286">
        <v>0</v>
      </c>
      <c r="FO332" s="286">
        <v>0</v>
      </c>
      <c r="FP332" s="286"/>
      <c r="FQ332" s="286">
        <v>4272.26</v>
      </c>
      <c r="FR332" s="791">
        <v>846.12</v>
      </c>
      <c r="FS332">
        <v>0</v>
      </c>
      <c r="FT332" s="791"/>
      <c r="FU332" s="294">
        <f t="shared" si="27"/>
        <v>846.12</v>
      </c>
      <c r="FV332" s="294">
        <v>1776.32</v>
      </c>
      <c r="FW332" s="294">
        <f t="shared" si="28"/>
        <v>0</v>
      </c>
      <c r="FX332" s="111">
        <f t="shared" si="29"/>
        <v>280.17</v>
      </c>
      <c r="FY332" s="286">
        <f t="shared" si="30"/>
        <v>0</v>
      </c>
      <c r="GB332" s="2015">
        <f t="shared" si="25"/>
        <v>0</v>
      </c>
      <c r="GC332" s="2015">
        <v>3113</v>
      </c>
      <c r="GE332" s="2015">
        <f t="shared" si="26"/>
        <v>3113</v>
      </c>
    </row>
    <row r="333" spans="2:187">
      <c r="B333" s="787">
        <v>8</v>
      </c>
      <c r="C333" s="109" t="s">
        <v>610</v>
      </c>
      <c r="D333" s="116" t="s">
        <v>3</v>
      </c>
      <c r="E333" s="108" t="s">
        <v>70</v>
      </c>
      <c r="F333" s="109" t="s">
        <v>498</v>
      </c>
      <c r="G333" s="102">
        <v>29363</v>
      </c>
      <c r="H333" s="109" t="s">
        <v>469</v>
      </c>
      <c r="I333" s="109" t="s">
        <v>456</v>
      </c>
      <c r="J333" s="103" t="s">
        <v>455</v>
      </c>
      <c r="K333" s="104" t="s">
        <v>456</v>
      </c>
      <c r="L333" s="104">
        <v>100001</v>
      </c>
      <c r="M333" s="283" t="s">
        <v>470</v>
      </c>
      <c r="N333" s="299">
        <v>1</v>
      </c>
      <c r="O333" s="275" t="s">
        <v>471</v>
      </c>
      <c r="P333" s="275" t="s">
        <v>472</v>
      </c>
      <c r="Q333" s="300">
        <v>1</v>
      </c>
      <c r="R333" s="275" t="s">
        <v>473</v>
      </c>
      <c r="S333" s="301" t="s">
        <v>474</v>
      </c>
      <c r="T333" s="275" t="s">
        <v>461</v>
      </c>
      <c r="U333" s="275" t="s">
        <v>244</v>
      </c>
      <c r="V333" s="302" t="s">
        <v>462</v>
      </c>
      <c r="W333" s="302"/>
      <c r="X333" s="269" t="s">
        <v>32</v>
      </c>
      <c r="Y333" s="270" t="s">
        <v>72</v>
      </c>
      <c r="Z333" s="283"/>
      <c r="AA333" s="283"/>
      <c r="AB333" s="303">
        <v>42985</v>
      </c>
      <c r="AC333" s="304"/>
      <c r="AD333" s="305"/>
      <c r="AE333" s="274" t="s">
        <v>492</v>
      </c>
      <c r="AF333" s="275" t="s">
        <v>499</v>
      </c>
      <c r="AG333" s="276"/>
      <c r="AH333" s="277"/>
      <c r="AI333" s="277"/>
      <c r="AJ333" s="277"/>
      <c r="AK333" s="278"/>
      <c r="AL333" s="276"/>
      <c r="AM333" s="278"/>
      <c r="AN333" s="278"/>
      <c r="AO333" s="306" t="s">
        <v>466</v>
      </c>
      <c r="AP333" s="278" t="s">
        <v>595</v>
      </c>
      <c r="AQ333" s="307" t="s">
        <v>466</v>
      </c>
      <c r="AR333" s="308">
        <v>10000</v>
      </c>
      <c r="AS333" s="283">
        <v>30</v>
      </c>
      <c r="AT333" s="284">
        <v>0</v>
      </c>
      <c r="AU333" s="284">
        <v>0</v>
      </c>
      <c r="AV333" s="283"/>
      <c r="AW333" s="283"/>
      <c r="AX333" s="283"/>
      <c r="AY333" s="283"/>
      <c r="AZ333" s="283"/>
      <c r="BA333" s="285"/>
      <c r="BB333" s="284"/>
      <c r="BC333" s="284"/>
      <c r="BD333" s="284"/>
      <c r="BE333" s="284"/>
      <c r="BF333" s="285"/>
      <c r="BG333" s="284"/>
      <c r="BH333" s="284"/>
      <c r="BI333" s="276">
        <v>0</v>
      </c>
      <c r="BJ333" s="284"/>
      <c r="BK333" s="286"/>
      <c r="BL333" s="286"/>
      <c r="BM333" s="276">
        <v>0</v>
      </c>
      <c r="BN333" s="286"/>
      <c r="BO333" s="276"/>
      <c r="BP333" s="789">
        <v>240</v>
      </c>
      <c r="BQ333" s="286">
        <v>10000</v>
      </c>
      <c r="BR333" s="286">
        <v>113</v>
      </c>
      <c r="BS333" s="286">
        <v>0</v>
      </c>
      <c r="BT333" s="289">
        <v>0</v>
      </c>
      <c r="BU333" s="286">
        <v>0</v>
      </c>
      <c r="BV333" s="286">
        <v>0</v>
      </c>
      <c r="BW333" s="286">
        <v>0</v>
      </c>
      <c r="BX333" s="286"/>
      <c r="BY333" s="286">
        <v>0</v>
      </c>
      <c r="BZ333" s="286"/>
      <c r="CA333" s="286"/>
      <c r="CB333" s="286">
        <v>0</v>
      </c>
      <c r="CC333" s="286">
        <v>0</v>
      </c>
      <c r="CD333" s="286">
        <v>0</v>
      </c>
      <c r="CE333" s="286"/>
      <c r="CF333" s="286">
        <v>0</v>
      </c>
      <c r="CG333" s="286"/>
      <c r="CH333" s="286"/>
      <c r="CI333" s="286"/>
      <c r="CJ333" s="286"/>
      <c r="CK333" s="286"/>
      <c r="CL333" s="286"/>
      <c r="CM333" s="286"/>
      <c r="CN333" s="286"/>
      <c r="CO333" s="286">
        <v>0</v>
      </c>
      <c r="CP333" s="286"/>
      <c r="CQ333" s="286"/>
      <c r="CR333" s="286"/>
      <c r="CS333" s="286"/>
      <c r="CT333" s="286"/>
      <c r="CU333" s="286"/>
      <c r="CV333" s="286">
        <v>0</v>
      </c>
      <c r="CW333" s="286"/>
      <c r="CX333" s="286"/>
      <c r="CY333" s="286"/>
      <c r="CZ333" s="286"/>
      <c r="DA333" s="286"/>
      <c r="DB333" s="286"/>
      <c r="DC333" s="286">
        <v>67.8</v>
      </c>
      <c r="DD333" s="286"/>
      <c r="DE333" s="286"/>
      <c r="DF333" s="286"/>
      <c r="DG333" s="286"/>
      <c r="DH333" s="286"/>
      <c r="DI333" s="286"/>
      <c r="DJ333" s="286"/>
      <c r="DK333" s="286"/>
      <c r="DL333" s="286"/>
      <c r="DM333" s="286"/>
      <c r="DN333" s="286"/>
      <c r="DO333" s="286"/>
      <c r="DP333" s="286"/>
      <c r="DQ333" s="286"/>
      <c r="DR333" s="286"/>
      <c r="DS333" s="286"/>
      <c r="DT333" s="286"/>
      <c r="DU333" s="286">
        <v>5898.38</v>
      </c>
      <c r="DV333" s="286"/>
      <c r="DW333" s="286"/>
      <c r="DX333" s="286"/>
      <c r="DY333" s="286"/>
      <c r="DZ333" s="790"/>
      <c r="EA333" s="278"/>
      <c r="EB333" s="286"/>
      <c r="EC333" s="286"/>
      <c r="ED333" s="286"/>
      <c r="EE333" s="286"/>
      <c r="EF333" s="286"/>
      <c r="EG333" s="286"/>
      <c r="EH333" s="286"/>
      <c r="EI333" s="286"/>
      <c r="EJ333" s="286"/>
      <c r="EK333" s="286"/>
      <c r="EL333" s="306">
        <v>10113</v>
      </c>
      <c r="EM333" s="306">
        <v>16079.18</v>
      </c>
      <c r="EN333" s="291">
        <v>1011.3</v>
      </c>
      <c r="EO333" s="291">
        <v>170.91</v>
      </c>
      <c r="EP333" s="291">
        <v>138.55000000000001</v>
      </c>
      <c r="EQ333" s="291">
        <v>0</v>
      </c>
      <c r="ER333" s="291">
        <v>0</v>
      </c>
      <c r="ES333" s="286">
        <v>0</v>
      </c>
      <c r="ET333" s="289">
        <v>1104.9360000000001</v>
      </c>
      <c r="EU333" s="286">
        <v>0</v>
      </c>
      <c r="EV333" s="286">
        <v>0</v>
      </c>
      <c r="EW333" s="286"/>
      <c r="EX333" s="286"/>
      <c r="EY333" s="286"/>
      <c r="EZ333" s="292">
        <v>185.17</v>
      </c>
      <c r="FA333" s="278">
        <v>0</v>
      </c>
      <c r="FB333" s="278">
        <v>0</v>
      </c>
      <c r="FC333" s="292">
        <v>4045.2000000000003</v>
      </c>
      <c r="FD333" s="292"/>
      <c r="FE333" s="292"/>
      <c r="FF333" s="292"/>
      <c r="FG333" s="286">
        <v>125</v>
      </c>
      <c r="FH333" s="292">
        <v>0</v>
      </c>
      <c r="FI333" s="286"/>
      <c r="FJ333" s="286"/>
      <c r="FK333" s="276"/>
      <c r="FL333" s="276">
        <v>5898.38</v>
      </c>
      <c r="FM333" s="286">
        <v>67.8</v>
      </c>
      <c r="FN333" s="286">
        <v>0</v>
      </c>
      <c r="FO333" s="286">
        <v>0</v>
      </c>
      <c r="FP333" s="286"/>
      <c r="FQ333" s="286">
        <v>12747.25</v>
      </c>
      <c r="FR333" s="791">
        <v>3331.93</v>
      </c>
      <c r="FS333">
        <v>0</v>
      </c>
      <c r="FT333" s="791"/>
      <c r="FU333" s="294">
        <f t="shared" si="27"/>
        <v>3331.93</v>
      </c>
      <c r="FV333" s="294">
        <v>3409.52</v>
      </c>
      <c r="FW333" s="294">
        <f t="shared" si="28"/>
        <v>0</v>
      </c>
      <c r="FX333" s="111">
        <f t="shared" si="29"/>
        <v>910.17</v>
      </c>
      <c r="FY333" s="286">
        <f t="shared" si="30"/>
        <v>0</v>
      </c>
      <c r="GB333" s="2015">
        <f t="shared" si="25"/>
        <v>0</v>
      </c>
      <c r="GC333" s="2015">
        <v>10113</v>
      </c>
      <c r="GE333" s="2015">
        <f t="shared" si="26"/>
        <v>10113</v>
      </c>
    </row>
    <row r="334" spans="2:187">
      <c r="B334" s="787">
        <v>9</v>
      </c>
      <c r="C334" s="109" t="s">
        <v>610</v>
      </c>
      <c r="D334" s="116" t="s">
        <v>3</v>
      </c>
      <c r="E334" s="108" t="s">
        <v>58</v>
      </c>
      <c r="F334" s="109" t="s">
        <v>500</v>
      </c>
      <c r="G334" s="102">
        <v>26055</v>
      </c>
      <c r="H334" s="109" t="s">
        <v>501</v>
      </c>
      <c r="I334" s="109" t="s">
        <v>454</v>
      </c>
      <c r="J334" s="103" t="s">
        <v>455</v>
      </c>
      <c r="K334" s="104" t="s">
        <v>456</v>
      </c>
      <c r="L334" s="104">
        <v>100002</v>
      </c>
      <c r="M334" s="283" t="s">
        <v>457</v>
      </c>
      <c r="N334" s="299">
        <v>1</v>
      </c>
      <c r="O334" s="275" t="s">
        <v>458</v>
      </c>
      <c r="P334" s="275" t="s">
        <v>459</v>
      </c>
      <c r="Q334" s="300">
        <v>0</v>
      </c>
      <c r="R334" s="275" t="s">
        <v>485</v>
      </c>
      <c r="S334" s="301" t="s">
        <v>486</v>
      </c>
      <c r="T334" s="275" t="s">
        <v>461</v>
      </c>
      <c r="U334" s="275" t="s">
        <v>240</v>
      </c>
      <c r="V334" s="302" t="s">
        <v>462</v>
      </c>
      <c r="W334" s="302" t="s">
        <v>463</v>
      </c>
      <c r="X334" s="269" t="s">
        <v>32</v>
      </c>
      <c r="Y334" s="270" t="s">
        <v>60</v>
      </c>
      <c r="Z334" s="283"/>
      <c r="AA334" s="283"/>
      <c r="AB334" s="303">
        <v>42985</v>
      </c>
      <c r="AC334" s="304"/>
      <c r="AD334" s="305"/>
      <c r="AE334" s="274" t="s">
        <v>464</v>
      </c>
      <c r="AF334" s="275" t="s">
        <v>502</v>
      </c>
      <c r="AG334" s="276"/>
      <c r="AH334" s="277"/>
      <c r="AI334" s="277"/>
      <c r="AJ334" s="277"/>
      <c r="AK334" s="278"/>
      <c r="AL334" s="276"/>
      <c r="AM334" s="278"/>
      <c r="AN334" s="278"/>
      <c r="AO334" s="306" t="s">
        <v>466</v>
      </c>
      <c r="AP334" s="278" t="s">
        <v>594</v>
      </c>
      <c r="AQ334" s="307" t="s">
        <v>466</v>
      </c>
      <c r="AR334" s="308">
        <v>7000</v>
      </c>
      <c r="AS334" s="283">
        <v>30</v>
      </c>
      <c r="AT334" s="284">
        <v>0</v>
      </c>
      <c r="AU334" s="284">
        <v>0</v>
      </c>
      <c r="AV334" s="283"/>
      <c r="AW334" s="283"/>
      <c r="AX334" s="283"/>
      <c r="AY334" s="283"/>
      <c r="AZ334" s="283"/>
      <c r="BA334" s="285"/>
      <c r="BB334" s="284"/>
      <c r="BC334" s="284"/>
      <c r="BD334" s="284"/>
      <c r="BE334" s="284"/>
      <c r="BF334" s="285"/>
      <c r="BG334" s="284"/>
      <c r="BH334" s="284"/>
      <c r="BI334" s="276">
        <v>10</v>
      </c>
      <c r="BJ334" s="284"/>
      <c r="BK334" s="286"/>
      <c r="BL334" s="286"/>
      <c r="BM334" s="276">
        <v>18</v>
      </c>
      <c r="BN334" s="286"/>
      <c r="BO334" s="276"/>
      <c r="BP334" s="789">
        <v>240</v>
      </c>
      <c r="BQ334" s="286">
        <v>7000</v>
      </c>
      <c r="BR334" s="286">
        <v>113</v>
      </c>
      <c r="BS334" s="286">
        <v>0</v>
      </c>
      <c r="BT334" s="289">
        <v>0</v>
      </c>
      <c r="BU334" s="286">
        <v>0</v>
      </c>
      <c r="BV334" s="286">
        <v>0</v>
      </c>
      <c r="BW334" s="286">
        <v>0</v>
      </c>
      <c r="BX334" s="286"/>
      <c r="BY334" s="286">
        <v>0</v>
      </c>
      <c r="BZ334" s="286"/>
      <c r="CA334" s="286"/>
      <c r="CB334" s="286">
        <v>0</v>
      </c>
      <c r="CC334" s="286">
        <v>0</v>
      </c>
      <c r="CD334" s="286">
        <v>592.75</v>
      </c>
      <c r="CE334" s="286"/>
      <c r="CF334" s="286">
        <v>0</v>
      </c>
      <c r="CG334" s="286"/>
      <c r="CH334" s="286"/>
      <c r="CI334" s="286"/>
      <c r="CJ334" s="286"/>
      <c r="CK334" s="286"/>
      <c r="CL334" s="286"/>
      <c r="CM334" s="286"/>
      <c r="CN334" s="286"/>
      <c r="CO334" s="286">
        <v>1066.95</v>
      </c>
      <c r="CP334" s="286"/>
      <c r="CQ334" s="360"/>
      <c r="CR334" s="286"/>
      <c r="CS334" s="286"/>
      <c r="CT334" s="286"/>
      <c r="CU334" s="286"/>
      <c r="CV334" s="286">
        <v>0</v>
      </c>
      <c r="CW334" s="286"/>
      <c r="CX334" s="286"/>
      <c r="CY334" s="286"/>
      <c r="CZ334" s="286"/>
      <c r="DA334" s="286"/>
      <c r="DB334" s="286"/>
      <c r="DC334" s="286">
        <v>0</v>
      </c>
      <c r="DD334" s="286"/>
      <c r="DE334" s="286"/>
      <c r="DF334" s="286"/>
      <c r="DG334" s="286"/>
      <c r="DH334" s="286"/>
      <c r="DI334" s="286"/>
      <c r="DJ334" s="286"/>
      <c r="DK334" s="286"/>
      <c r="DL334" s="286"/>
      <c r="DM334" s="286"/>
      <c r="DN334" s="286"/>
      <c r="DO334" s="286"/>
      <c r="DP334" s="286"/>
      <c r="DQ334" s="286"/>
      <c r="DR334" s="286"/>
      <c r="DS334" s="286"/>
      <c r="DT334" s="286"/>
      <c r="DU334" s="286">
        <v>4412.2</v>
      </c>
      <c r="DV334" s="286"/>
      <c r="DW334" s="286"/>
      <c r="DX334" s="286"/>
      <c r="DY334" s="286"/>
      <c r="DZ334" s="790"/>
      <c r="EA334" s="278"/>
      <c r="EB334" s="286"/>
      <c r="EC334" s="286"/>
      <c r="ED334" s="286"/>
      <c r="EE334" s="286"/>
      <c r="EF334" s="286"/>
      <c r="EG334" s="286"/>
      <c r="EH334" s="286"/>
      <c r="EI334" s="286"/>
      <c r="EJ334" s="286"/>
      <c r="EK334" s="286"/>
      <c r="EL334" s="306">
        <v>8772.7000000000007</v>
      </c>
      <c r="EM334" s="306">
        <v>13184.900000000001</v>
      </c>
      <c r="EN334" s="291">
        <v>877.27</v>
      </c>
      <c r="EO334" s="291">
        <v>135.97999999999999</v>
      </c>
      <c r="EP334" s="291">
        <v>120.19</v>
      </c>
      <c r="EQ334" s="291">
        <v>0</v>
      </c>
      <c r="ER334" s="291">
        <v>0</v>
      </c>
      <c r="ES334" s="286">
        <v>0</v>
      </c>
      <c r="ET334" s="289">
        <v>848.95800000000008</v>
      </c>
      <c r="EU334" s="286">
        <v>0</v>
      </c>
      <c r="EV334" s="286">
        <v>0</v>
      </c>
      <c r="EW334" s="286"/>
      <c r="EX334" s="286"/>
      <c r="EY334" s="286"/>
      <c r="EZ334" s="292">
        <v>204.9</v>
      </c>
      <c r="FA334" s="278">
        <v>0</v>
      </c>
      <c r="FB334" s="278">
        <v>0</v>
      </c>
      <c r="FC334" s="292">
        <v>2845.2000000000003</v>
      </c>
      <c r="FD334" s="292"/>
      <c r="FE334" s="297"/>
      <c r="FF334" s="292"/>
      <c r="FG334" s="286">
        <v>0</v>
      </c>
      <c r="FH334" s="292">
        <v>0</v>
      </c>
      <c r="FI334" s="286"/>
      <c r="FJ334" s="286"/>
      <c r="FK334" s="276"/>
      <c r="FL334" s="276">
        <v>4412.2</v>
      </c>
      <c r="FM334" s="286">
        <v>0</v>
      </c>
      <c r="FN334" s="286">
        <v>0</v>
      </c>
      <c r="FO334" s="286">
        <v>0</v>
      </c>
      <c r="FP334" s="286"/>
      <c r="FQ334" s="286">
        <v>9444.7000000000007</v>
      </c>
      <c r="FR334" s="791">
        <v>3740.2</v>
      </c>
      <c r="FS334">
        <v>0</v>
      </c>
      <c r="FT334" s="791"/>
      <c r="FU334" s="294">
        <f t="shared" si="27"/>
        <v>3740.2</v>
      </c>
      <c r="FV334" s="294">
        <v>3014.08</v>
      </c>
      <c r="FW334" s="294">
        <f t="shared" si="28"/>
        <v>0</v>
      </c>
      <c r="FX334" s="111">
        <f t="shared" si="29"/>
        <v>789.54</v>
      </c>
      <c r="FY334" s="286">
        <f t="shared" si="30"/>
        <v>0</v>
      </c>
      <c r="GB334" s="2015">
        <f t="shared" si="25"/>
        <v>0</v>
      </c>
      <c r="GC334" s="2015">
        <v>8772.7000000000007</v>
      </c>
      <c r="GE334" s="2015">
        <f t="shared" si="26"/>
        <v>8772.7000000000007</v>
      </c>
    </row>
    <row r="335" spans="2:187">
      <c r="B335" s="787">
        <v>10</v>
      </c>
      <c r="C335" s="109" t="s">
        <v>610</v>
      </c>
      <c r="D335" s="116" t="s">
        <v>3</v>
      </c>
      <c r="E335" s="108" t="s">
        <v>30</v>
      </c>
      <c r="F335" s="109" t="s">
        <v>31</v>
      </c>
      <c r="G335" s="102">
        <v>25577</v>
      </c>
      <c r="H335" s="109" t="s">
        <v>484</v>
      </c>
      <c r="I335" s="109" t="s">
        <v>454</v>
      </c>
      <c r="J335" s="103" t="s">
        <v>455</v>
      </c>
      <c r="K335" s="104" t="s">
        <v>456</v>
      </c>
      <c r="L335" s="104">
        <v>100002</v>
      </c>
      <c r="M335" s="283" t="s">
        <v>457</v>
      </c>
      <c r="N335" s="299">
        <v>1</v>
      </c>
      <c r="O335" s="275" t="s">
        <v>458</v>
      </c>
      <c r="P335" s="275" t="s">
        <v>459</v>
      </c>
      <c r="Q335" s="300">
        <v>0</v>
      </c>
      <c r="R335" s="275" t="s">
        <v>485</v>
      </c>
      <c r="S335" s="301" t="s">
        <v>486</v>
      </c>
      <c r="T335" s="275" t="s">
        <v>461</v>
      </c>
      <c r="U335" s="275" t="s">
        <v>233</v>
      </c>
      <c r="V335" s="302" t="s">
        <v>462</v>
      </c>
      <c r="W335" s="302"/>
      <c r="X335" s="269" t="s">
        <v>32</v>
      </c>
      <c r="Y335" s="270" t="s">
        <v>33</v>
      </c>
      <c r="Z335" s="283"/>
      <c r="AA335" s="283"/>
      <c r="AB335" s="303">
        <v>43160</v>
      </c>
      <c r="AC335" s="304"/>
      <c r="AD335" s="305"/>
      <c r="AE335" s="274" t="s">
        <v>503</v>
      </c>
      <c r="AF335" s="275" t="s">
        <v>504</v>
      </c>
      <c r="AG335" s="276"/>
      <c r="AH335" s="277"/>
      <c r="AI335" s="277"/>
      <c r="AJ335" s="277"/>
      <c r="AK335" s="278"/>
      <c r="AL335" s="276"/>
      <c r="AM335" s="278"/>
      <c r="AN335" s="278"/>
      <c r="AO335" s="306"/>
      <c r="AP335" s="278" t="s">
        <v>595</v>
      </c>
      <c r="AQ335" s="307" t="s">
        <v>466</v>
      </c>
      <c r="AR335" s="308">
        <v>5000</v>
      </c>
      <c r="AS335" s="283">
        <v>30</v>
      </c>
      <c r="AT335" s="284">
        <v>0</v>
      </c>
      <c r="AU335" s="284">
        <v>0</v>
      </c>
      <c r="AV335" s="283"/>
      <c r="AW335" s="283"/>
      <c r="AX335" s="283"/>
      <c r="AY335" s="283"/>
      <c r="AZ335" s="283"/>
      <c r="BA335" s="285"/>
      <c r="BB335" s="284"/>
      <c r="BC335" s="284"/>
      <c r="BD335" s="284"/>
      <c r="BE335" s="284"/>
      <c r="BF335" s="285"/>
      <c r="BG335" s="284"/>
      <c r="BH335" s="284"/>
      <c r="BI335" s="276">
        <v>8.5</v>
      </c>
      <c r="BJ335" s="284"/>
      <c r="BK335" s="286"/>
      <c r="BL335" s="286"/>
      <c r="BM335" s="276">
        <v>8</v>
      </c>
      <c r="BN335" s="286"/>
      <c r="BO335" s="276"/>
      <c r="BP335" s="789">
        <v>240</v>
      </c>
      <c r="BQ335" s="286">
        <v>5000</v>
      </c>
      <c r="BR335" s="286">
        <v>113</v>
      </c>
      <c r="BS335" s="286">
        <v>0</v>
      </c>
      <c r="BT335" s="289">
        <v>0</v>
      </c>
      <c r="BU335" s="286">
        <v>0</v>
      </c>
      <c r="BV335" s="286">
        <v>0</v>
      </c>
      <c r="BW335" s="286">
        <v>0</v>
      </c>
      <c r="BX335" s="286"/>
      <c r="BY335" s="286">
        <v>0</v>
      </c>
      <c r="BZ335" s="286"/>
      <c r="CA335" s="286"/>
      <c r="CB335" s="286">
        <v>0</v>
      </c>
      <c r="CC335" s="286">
        <v>0</v>
      </c>
      <c r="CD335" s="286">
        <v>362.17083333333335</v>
      </c>
      <c r="CE335" s="286"/>
      <c r="CF335" s="286">
        <v>0</v>
      </c>
      <c r="CG335" s="286"/>
      <c r="CH335" s="286"/>
      <c r="CI335" s="286"/>
      <c r="CJ335" s="286"/>
      <c r="CK335" s="286"/>
      <c r="CL335" s="286"/>
      <c r="CM335" s="286"/>
      <c r="CN335" s="286"/>
      <c r="CO335" s="286">
        <v>340.86666666666667</v>
      </c>
      <c r="CP335" s="286"/>
      <c r="CQ335" s="286"/>
      <c r="CR335" s="286"/>
      <c r="CS335" s="286"/>
      <c r="CT335" s="286"/>
      <c r="CU335" s="286"/>
      <c r="CV335" s="286">
        <v>0</v>
      </c>
      <c r="CW335" s="286"/>
      <c r="CX335" s="286"/>
      <c r="CY335" s="286"/>
      <c r="CZ335" s="286"/>
      <c r="DA335" s="286"/>
      <c r="DB335" s="286"/>
      <c r="DC335" s="286">
        <v>67.8</v>
      </c>
      <c r="DD335" s="286"/>
      <c r="DE335" s="286"/>
      <c r="DF335" s="286"/>
      <c r="DG335" s="286"/>
      <c r="DH335" s="286"/>
      <c r="DI335" s="286"/>
      <c r="DJ335" s="286"/>
      <c r="DK335" s="286"/>
      <c r="DL335" s="286"/>
      <c r="DM335" s="286"/>
      <c r="DN335" s="286"/>
      <c r="DO335" s="286"/>
      <c r="DP335" s="286"/>
      <c r="DQ335" s="286"/>
      <c r="DR335" s="286"/>
      <c r="DS335" s="286"/>
      <c r="DT335" s="286"/>
      <c r="DU335" s="286">
        <v>2981.71</v>
      </c>
      <c r="DV335" s="286"/>
      <c r="DW335" s="286"/>
      <c r="DX335" s="286"/>
      <c r="DY335" s="286"/>
      <c r="DZ335" s="790"/>
      <c r="EA335" s="278"/>
      <c r="EB335" s="286"/>
      <c r="EC335" s="286"/>
      <c r="ED335" s="286"/>
      <c r="EE335" s="286"/>
      <c r="EF335" s="286"/>
      <c r="EG335" s="286"/>
      <c r="EH335" s="286"/>
      <c r="EI335" s="286"/>
      <c r="EJ335" s="286"/>
      <c r="EK335" s="286"/>
      <c r="EL335" s="306">
        <v>5816.0375000000004</v>
      </c>
      <c r="EM335" s="306">
        <v>8865.5475000000006</v>
      </c>
      <c r="EN335" s="291">
        <v>581.6</v>
      </c>
      <c r="EO335" s="291">
        <v>93.06</v>
      </c>
      <c r="EP335" s="291">
        <v>79.680000000000007</v>
      </c>
      <c r="EQ335" s="291">
        <v>0</v>
      </c>
      <c r="ER335" s="291">
        <v>0</v>
      </c>
      <c r="ES335" s="286">
        <v>0</v>
      </c>
      <c r="ET335" s="289">
        <v>382.41725000000002</v>
      </c>
      <c r="EU335" s="286">
        <v>0</v>
      </c>
      <c r="EV335" s="286">
        <v>0</v>
      </c>
      <c r="EW335" s="286"/>
      <c r="EX335" s="286"/>
      <c r="EY335" s="286"/>
      <c r="EZ335" s="292">
        <v>0</v>
      </c>
      <c r="FA335" s="278">
        <v>0</v>
      </c>
      <c r="FB335" s="278">
        <v>0</v>
      </c>
      <c r="FC335" s="292">
        <v>2045.2</v>
      </c>
      <c r="FD335" s="292"/>
      <c r="FE335" s="292"/>
      <c r="FF335" s="292"/>
      <c r="FG335" s="286">
        <v>0</v>
      </c>
      <c r="FH335" s="292">
        <v>0</v>
      </c>
      <c r="FI335" s="286"/>
      <c r="FJ335" s="286"/>
      <c r="FK335" s="276"/>
      <c r="FL335" s="276">
        <v>2981.71</v>
      </c>
      <c r="FM335" s="286">
        <v>67.8</v>
      </c>
      <c r="FN335" s="286">
        <v>0</v>
      </c>
      <c r="FO335" s="286">
        <v>0</v>
      </c>
      <c r="FP335" s="286"/>
      <c r="FQ335" s="286">
        <v>6231.47</v>
      </c>
      <c r="FR335" s="791">
        <v>2634.08</v>
      </c>
      <c r="FS335">
        <v>0</v>
      </c>
      <c r="FT335" s="791"/>
      <c r="FU335" s="294">
        <f t="shared" si="27"/>
        <v>2634.08</v>
      </c>
      <c r="FV335" s="294">
        <v>1915.02</v>
      </c>
      <c r="FW335" s="294">
        <f t="shared" si="28"/>
        <v>0</v>
      </c>
      <c r="FX335" s="111">
        <f t="shared" si="29"/>
        <v>523.44000000000005</v>
      </c>
      <c r="FY335" s="286">
        <f t="shared" si="30"/>
        <v>0</v>
      </c>
      <c r="GB335" s="2015">
        <f t="shared" si="25"/>
        <v>-2.4999999995998223E-3</v>
      </c>
      <c r="GC335" s="2015">
        <v>5816.04</v>
      </c>
      <c r="GE335" s="2015">
        <f t="shared" si="26"/>
        <v>5816.04</v>
      </c>
    </row>
    <row r="336" spans="2:187">
      <c r="B336" s="787">
        <v>11</v>
      </c>
      <c r="C336" s="109" t="s">
        <v>610</v>
      </c>
      <c r="D336" s="116" t="s">
        <v>3</v>
      </c>
      <c r="E336" s="108" t="s">
        <v>93</v>
      </c>
      <c r="F336" s="109" t="s">
        <v>505</v>
      </c>
      <c r="G336" s="102">
        <v>31251</v>
      </c>
      <c r="H336" s="109" t="s">
        <v>484</v>
      </c>
      <c r="I336" s="109" t="s">
        <v>506</v>
      </c>
      <c r="J336" s="103" t="s">
        <v>507</v>
      </c>
      <c r="K336" s="104" t="s">
        <v>508</v>
      </c>
      <c r="L336" s="104">
        <v>100002</v>
      </c>
      <c r="M336" s="283" t="s">
        <v>457</v>
      </c>
      <c r="N336" s="299">
        <v>1</v>
      </c>
      <c r="O336" s="275" t="s">
        <v>458</v>
      </c>
      <c r="P336" s="275" t="s">
        <v>459</v>
      </c>
      <c r="Q336" s="300">
        <v>0</v>
      </c>
      <c r="R336" s="275" t="s">
        <v>485</v>
      </c>
      <c r="S336" s="301" t="s">
        <v>486</v>
      </c>
      <c r="T336" s="275" t="s">
        <v>461</v>
      </c>
      <c r="U336" s="275" t="s">
        <v>928</v>
      </c>
      <c r="V336" s="302" t="s">
        <v>462</v>
      </c>
      <c r="W336" s="302"/>
      <c r="X336" s="269" t="s">
        <v>32</v>
      </c>
      <c r="Y336" s="270">
        <v>45594366852089</v>
      </c>
      <c r="Z336" s="283"/>
      <c r="AA336" s="283"/>
      <c r="AB336" s="303">
        <v>43206</v>
      </c>
      <c r="AC336" s="304"/>
      <c r="AD336" s="305"/>
      <c r="AE336" s="274" t="s">
        <v>436</v>
      </c>
      <c r="AF336" s="275" t="s">
        <v>509</v>
      </c>
      <c r="AG336" s="276"/>
      <c r="AH336" s="277"/>
      <c r="AI336" s="277"/>
      <c r="AJ336" s="277"/>
      <c r="AK336" s="278"/>
      <c r="AL336" s="276"/>
      <c r="AM336" s="278"/>
      <c r="AN336" s="278"/>
      <c r="AO336" s="306"/>
      <c r="AP336" s="278" t="s">
        <v>595</v>
      </c>
      <c r="AQ336" s="307" t="s">
        <v>466</v>
      </c>
      <c r="AR336" s="296">
        <v>4800</v>
      </c>
      <c r="AS336" s="283">
        <v>30</v>
      </c>
      <c r="AT336" s="284">
        <v>0</v>
      </c>
      <c r="AU336" s="284">
        <v>0</v>
      </c>
      <c r="AV336" s="283"/>
      <c r="AW336" s="283"/>
      <c r="AX336" s="283"/>
      <c r="AY336" s="283"/>
      <c r="AZ336" s="283"/>
      <c r="BA336" s="285"/>
      <c r="BB336" s="284"/>
      <c r="BC336" s="284"/>
      <c r="BD336" s="284"/>
      <c r="BE336" s="284"/>
      <c r="BF336" s="285"/>
      <c r="BG336" s="284"/>
      <c r="BH336" s="284"/>
      <c r="BI336" s="276">
        <v>6</v>
      </c>
      <c r="BJ336" s="284"/>
      <c r="BK336" s="286"/>
      <c r="BL336" s="286"/>
      <c r="BM336" s="276">
        <v>14</v>
      </c>
      <c r="BN336" s="286"/>
      <c r="BO336" s="276"/>
      <c r="BP336" s="789">
        <v>240</v>
      </c>
      <c r="BQ336" s="286">
        <v>4800</v>
      </c>
      <c r="BR336" s="286">
        <v>113</v>
      </c>
      <c r="BS336" s="286">
        <v>0</v>
      </c>
      <c r="BT336" s="289">
        <v>0</v>
      </c>
      <c r="BU336" s="286">
        <v>0</v>
      </c>
      <c r="BV336" s="286">
        <v>0</v>
      </c>
      <c r="BW336" s="286">
        <v>0</v>
      </c>
      <c r="BX336" s="286"/>
      <c r="BY336" s="286">
        <v>0</v>
      </c>
      <c r="BZ336" s="286"/>
      <c r="CA336" s="286"/>
      <c r="CB336" s="286">
        <v>0</v>
      </c>
      <c r="CC336" s="286">
        <v>0</v>
      </c>
      <c r="CD336" s="286">
        <v>245.65000000000003</v>
      </c>
      <c r="CE336" s="286"/>
      <c r="CF336" s="286">
        <v>0</v>
      </c>
      <c r="CG336" s="286"/>
      <c r="CH336" s="286"/>
      <c r="CI336" s="286"/>
      <c r="CJ336" s="286"/>
      <c r="CK336" s="286"/>
      <c r="CL336" s="286"/>
      <c r="CM336" s="286"/>
      <c r="CN336" s="286"/>
      <c r="CO336" s="286">
        <v>573.18333333333339</v>
      </c>
      <c r="CP336" s="286"/>
      <c r="CQ336" s="286"/>
      <c r="CR336" s="286"/>
      <c r="CS336" s="286"/>
      <c r="CT336" s="286"/>
      <c r="CU336" s="286"/>
      <c r="CV336" s="286">
        <v>0</v>
      </c>
      <c r="CW336" s="286"/>
      <c r="CX336" s="286"/>
      <c r="CY336" s="286"/>
      <c r="CZ336" s="286"/>
      <c r="DA336" s="286"/>
      <c r="DB336" s="286"/>
      <c r="DC336" s="286">
        <v>67.8</v>
      </c>
      <c r="DD336" s="286"/>
      <c r="DE336" s="286"/>
      <c r="DF336" s="286"/>
      <c r="DG336" s="286"/>
      <c r="DH336" s="286"/>
      <c r="DI336" s="286"/>
      <c r="DJ336" s="286"/>
      <c r="DK336" s="286"/>
      <c r="DL336" s="286"/>
      <c r="DM336" s="286"/>
      <c r="DN336" s="286"/>
      <c r="DO336" s="286"/>
      <c r="DP336" s="286"/>
      <c r="DQ336" s="286"/>
      <c r="DR336" s="286"/>
      <c r="DS336" s="286"/>
      <c r="DT336" s="286"/>
      <c r="DU336" s="286">
        <v>2905.02</v>
      </c>
      <c r="DV336" s="286"/>
      <c r="DW336" s="286"/>
      <c r="DX336" s="286"/>
      <c r="DY336" s="286"/>
      <c r="DZ336" s="790"/>
      <c r="EA336" s="278"/>
      <c r="EB336" s="286"/>
      <c r="EC336" s="286"/>
      <c r="ED336" s="286"/>
      <c r="EE336" s="286"/>
      <c r="EF336" s="286"/>
      <c r="EG336" s="286"/>
      <c r="EH336" s="286"/>
      <c r="EI336" s="286"/>
      <c r="EJ336" s="286"/>
      <c r="EK336" s="286"/>
      <c r="EL336" s="306">
        <v>5731.833333333333</v>
      </c>
      <c r="EM336" s="306">
        <v>8704.6533333333336</v>
      </c>
      <c r="EN336" s="291">
        <v>0</v>
      </c>
      <c r="EO336" s="291">
        <v>0</v>
      </c>
      <c r="EP336" s="291">
        <v>0</v>
      </c>
      <c r="EQ336" s="291">
        <v>0</v>
      </c>
      <c r="ER336" s="291">
        <v>0</v>
      </c>
      <c r="ES336" s="286">
        <v>745.14</v>
      </c>
      <c r="ET336" s="289">
        <v>380.24866666666668</v>
      </c>
      <c r="EU336" s="286">
        <v>0</v>
      </c>
      <c r="EV336" s="286">
        <v>0</v>
      </c>
      <c r="EW336" s="286"/>
      <c r="EX336" s="286"/>
      <c r="EY336" s="286"/>
      <c r="EZ336" s="292">
        <v>0</v>
      </c>
      <c r="FA336" s="278">
        <v>0</v>
      </c>
      <c r="FB336" s="278">
        <v>0</v>
      </c>
      <c r="FC336" s="292">
        <v>1965.2</v>
      </c>
      <c r="FD336" s="292"/>
      <c r="FE336" s="292"/>
      <c r="FF336" s="292"/>
      <c r="FG336" s="286">
        <v>125</v>
      </c>
      <c r="FH336" s="292">
        <v>0</v>
      </c>
      <c r="FI336" s="286"/>
      <c r="FJ336" s="286"/>
      <c r="FK336" s="276"/>
      <c r="FL336" s="276">
        <v>2905.02</v>
      </c>
      <c r="FM336" s="286">
        <v>67.8</v>
      </c>
      <c r="FN336" s="286">
        <v>0</v>
      </c>
      <c r="FO336" s="286">
        <v>0</v>
      </c>
      <c r="FP336" s="286"/>
      <c r="FQ336" s="286">
        <v>6188.41</v>
      </c>
      <c r="FR336" s="791">
        <v>2516.2399999999998</v>
      </c>
      <c r="FS336">
        <v>0</v>
      </c>
      <c r="FT336" s="791"/>
      <c r="FU336" s="294">
        <f t="shared" si="27"/>
        <v>2516.2399999999998</v>
      </c>
      <c r="FV336" s="294">
        <v>1900.99</v>
      </c>
      <c r="FW336" s="294">
        <f t="shared" si="28"/>
        <v>0</v>
      </c>
      <c r="FX336" s="111">
        <f t="shared" si="29"/>
        <v>515.87</v>
      </c>
      <c r="FY336" s="286">
        <f t="shared" si="30"/>
        <v>0</v>
      </c>
      <c r="GB336" s="2015">
        <f t="shared" si="25"/>
        <v>3.333333333102928E-3</v>
      </c>
      <c r="GC336" s="2015">
        <v>5731.83</v>
      </c>
      <c r="GE336" s="2015">
        <f t="shared" si="26"/>
        <v>5731.83</v>
      </c>
    </row>
    <row r="337" spans="2:187">
      <c r="B337" s="787">
        <v>12</v>
      </c>
      <c r="C337" s="109" t="s">
        <v>610</v>
      </c>
      <c r="D337" s="116" t="s">
        <v>3</v>
      </c>
      <c r="E337" s="108" t="s">
        <v>80</v>
      </c>
      <c r="F337" s="109" t="s">
        <v>510</v>
      </c>
      <c r="G337" s="102">
        <v>30662</v>
      </c>
      <c r="H337" s="109" t="s">
        <v>469</v>
      </c>
      <c r="I337" s="109" t="s">
        <v>456</v>
      </c>
      <c r="J337" s="103" t="s">
        <v>455</v>
      </c>
      <c r="K337" s="104" t="s">
        <v>456</v>
      </c>
      <c r="L337" s="104">
        <v>100001</v>
      </c>
      <c r="M337" s="283" t="s">
        <v>470</v>
      </c>
      <c r="N337" s="299">
        <v>1</v>
      </c>
      <c r="O337" s="275" t="s">
        <v>471</v>
      </c>
      <c r="P337" s="275" t="s">
        <v>472</v>
      </c>
      <c r="Q337" s="300">
        <v>1</v>
      </c>
      <c r="R337" s="275" t="s">
        <v>473</v>
      </c>
      <c r="S337" s="301" t="s">
        <v>474</v>
      </c>
      <c r="T337" s="275" t="s">
        <v>461</v>
      </c>
      <c r="U337" s="275" t="s">
        <v>247</v>
      </c>
      <c r="V337" s="302" t="s">
        <v>462</v>
      </c>
      <c r="W337" s="302"/>
      <c r="X337" s="269" t="s">
        <v>78</v>
      </c>
      <c r="Y337" s="270" t="s">
        <v>79</v>
      </c>
      <c r="Z337" s="283"/>
      <c r="AA337" s="283"/>
      <c r="AB337" s="303">
        <v>43252</v>
      </c>
      <c r="AC337" s="304"/>
      <c r="AD337" s="305"/>
      <c r="AE337" s="274" t="s">
        <v>511</v>
      </c>
      <c r="AF337" s="275" t="s">
        <v>512</v>
      </c>
      <c r="AG337" s="276"/>
      <c r="AH337" s="277"/>
      <c r="AI337" s="277"/>
      <c r="AJ337" s="277"/>
      <c r="AK337" s="278"/>
      <c r="AL337" s="276"/>
      <c r="AM337" s="278"/>
      <c r="AN337" s="278"/>
      <c r="AO337" s="306" t="s">
        <v>466</v>
      </c>
      <c r="AP337" s="278" t="s">
        <v>595</v>
      </c>
      <c r="AQ337" s="307" t="s">
        <v>466</v>
      </c>
      <c r="AR337" s="308">
        <v>4300</v>
      </c>
      <c r="AS337" s="283">
        <v>30</v>
      </c>
      <c r="AT337" s="284">
        <v>0</v>
      </c>
      <c r="AU337" s="284">
        <v>0</v>
      </c>
      <c r="AV337" s="283"/>
      <c r="AW337" s="283"/>
      <c r="AX337" s="283"/>
      <c r="AY337" s="283"/>
      <c r="AZ337" s="283"/>
      <c r="BA337" s="285"/>
      <c r="BB337" s="284"/>
      <c r="BC337" s="284"/>
      <c r="BD337" s="284"/>
      <c r="BE337" s="284"/>
      <c r="BF337" s="285"/>
      <c r="BG337" s="284"/>
      <c r="BH337" s="284"/>
      <c r="BI337" s="276">
        <v>0</v>
      </c>
      <c r="BJ337" s="284"/>
      <c r="BK337" s="286"/>
      <c r="BL337" s="286"/>
      <c r="BM337" s="276">
        <v>0</v>
      </c>
      <c r="BN337" s="286"/>
      <c r="BO337" s="276"/>
      <c r="BP337" s="789">
        <v>240</v>
      </c>
      <c r="BQ337" s="286">
        <v>4300</v>
      </c>
      <c r="BR337" s="286">
        <v>113</v>
      </c>
      <c r="BS337" s="286">
        <v>0</v>
      </c>
      <c r="BT337" s="289">
        <v>0</v>
      </c>
      <c r="BU337" s="286">
        <v>0</v>
      </c>
      <c r="BV337" s="286">
        <v>0</v>
      </c>
      <c r="BW337" s="286">
        <v>0</v>
      </c>
      <c r="BX337" s="286"/>
      <c r="BY337" s="286">
        <v>0</v>
      </c>
      <c r="BZ337" s="286"/>
      <c r="CA337" s="286"/>
      <c r="CB337" s="286">
        <v>0</v>
      </c>
      <c r="CC337" s="286">
        <v>0</v>
      </c>
      <c r="CD337" s="286">
        <v>0</v>
      </c>
      <c r="CE337" s="286"/>
      <c r="CF337" s="286">
        <v>0</v>
      </c>
      <c r="CG337" s="286"/>
      <c r="CH337" s="286"/>
      <c r="CI337" s="286"/>
      <c r="CJ337" s="286"/>
      <c r="CK337" s="286"/>
      <c r="CL337" s="286"/>
      <c r="CM337" s="286"/>
      <c r="CN337" s="286"/>
      <c r="CO337" s="286">
        <v>0</v>
      </c>
      <c r="CP337" s="286"/>
      <c r="CQ337" s="286"/>
      <c r="CR337" s="286"/>
      <c r="CS337" s="286"/>
      <c r="CT337" s="286"/>
      <c r="CU337" s="286"/>
      <c r="CV337" s="286">
        <v>0</v>
      </c>
      <c r="CW337" s="286"/>
      <c r="CX337" s="286"/>
      <c r="CY337" s="286"/>
      <c r="CZ337" s="286"/>
      <c r="DA337" s="286"/>
      <c r="DB337" s="286"/>
      <c r="DC337" s="286">
        <v>67.8</v>
      </c>
      <c r="DD337" s="286"/>
      <c r="DE337" s="286"/>
      <c r="DF337" s="286"/>
      <c r="DG337" s="286"/>
      <c r="DH337" s="286"/>
      <c r="DI337" s="286"/>
      <c r="DJ337" s="286"/>
      <c r="DK337" s="286"/>
      <c r="DL337" s="286"/>
      <c r="DM337" s="286"/>
      <c r="DN337" s="286"/>
      <c r="DO337" s="286"/>
      <c r="DP337" s="286"/>
      <c r="DQ337" s="286"/>
      <c r="DR337" s="286"/>
      <c r="DS337" s="286"/>
      <c r="DT337" s="286"/>
      <c r="DU337" s="286">
        <v>2573.38</v>
      </c>
      <c r="DV337" s="286"/>
      <c r="DW337" s="286"/>
      <c r="DX337" s="286"/>
      <c r="DY337" s="286"/>
      <c r="DZ337" s="790"/>
      <c r="EA337" s="278"/>
      <c r="EB337" s="286"/>
      <c r="EC337" s="286"/>
      <c r="ED337" s="286"/>
      <c r="EE337" s="286"/>
      <c r="EF337" s="286"/>
      <c r="EG337" s="286"/>
      <c r="EH337" s="286"/>
      <c r="EI337" s="286"/>
      <c r="EJ337" s="286"/>
      <c r="EK337" s="286"/>
      <c r="EL337" s="306">
        <v>4413</v>
      </c>
      <c r="EM337" s="306">
        <v>7054.18</v>
      </c>
      <c r="EN337" s="291">
        <v>441.3</v>
      </c>
      <c r="EO337" s="291">
        <v>0</v>
      </c>
      <c r="EP337" s="291">
        <v>60.46</v>
      </c>
      <c r="EQ337" s="291">
        <v>0</v>
      </c>
      <c r="ER337" s="291">
        <v>0</v>
      </c>
      <c r="ES337" s="286">
        <v>0</v>
      </c>
      <c r="ET337" s="289">
        <v>174.06199999999998</v>
      </c>
      <c r="EU337" s="286">
        <v>0</v>
      </c>
      <c r="EV337" s="286">
        <v>0</v>
      </c>
      <c r="EW337" s="286"/>
      <c r="EX337" s="286"/>
      <c r="EY337" s="286"/>
      <c r="EZ337" s="292">
        <v>347.13</v>
      </c>
      <c r="FA337" s="278">
        <v>91.95</v>
      </c>
      <c r="FB337" s="278">
        <v>0</v>
      </c>
      <c r="FC337" s="292">
        <v>1765.2</v>
      </c>
      <c r="FD337" s="292"/>
      <c r="FE337" s="292"/>
      <c r="FF337" s="292"/>
      <c r="FG337" s="286">
        <v>0</v>
      </c>
      <c r="FH337" s="292">
        <v>0</v>
      </c>
      <c r="FI337" s="286"/>
      <c r="FJ337" s="286"/>
      <c r="FK337" s="276"/>
      <c r="FL337" s="276">
        <v>2573.38</v>
      </c>
      <c r="FM337" s="286">
        <v>67.8</v>
      </c>
      <c r="FN337" s="286">
        <v>0</v>
      </c>
      <c r="FO337" s="286">
        <v>0</v>
      </c>
      <c r="FP337" s="286"/>
      <c r="FQ337" s="286">
        <v>5521.28</v>
      </c>
      <c r="FR337" s="791">
        <v>1532.9</v>
      </c>
      <c r="FS337">
        <v>0</v>
      </c>
      <c r="FT337" s="791"/>
      <c r="FU337" s="294">
        <f t="shared" si="27"/>
        <v>1532.9</v>
      </c>
      <c r="FV337" s="294">
        <v>1552.84</v>
      </c>
      <c r="FW337" s="294">
        <f t="shared" si="28"/>
        <v>0</v>
      </c>
      <c r="FX337" s="111">
        <f t="shared" si="29"/>
        <v>397.17</v>
      </c>
      <c r="FY337" s="286">
        <f t="shared" si="30"/>
        <v>0</v>
      </c>
      <c r="GB337" s="2015">
        <f t="shared" si="25"/>
        <v>0</v>
      </c>
      <c r="GC337" s="2015">
        <v>4413</v>
      </c>
      <c r="GE337" s="2015">
        <f t="shared" si="26"/>
        <v>4413</v>
      </c>
    </row>
    <row r="338" spans="2:187">
      <c r="B338" s="787">
        <v>13</v>
      </c>
      <c r="C338" s="109" t="s">
        <v>610</v>
      </c>
      <c r="D338" s="116" t="s">
        <v>3</v>
      </c>
      <c r="E338" s="108" t="s">
        <v>67</v>
      </c>
      <c r="F338" s="109" t="s">
        <v>513</v>
      </c>
      <c r="G338" s="102">
        <v>29312</v>
      </c>
      <c r="H338" s="109" t="s">
        <v>488</v>
      </c>
      <c r="I338" s="109" t="s">
        <v>456</v>
      </c>
      <c r="J338" s="103" t="s">
        <v>455</v>
      </c>
      <c r="K338" s="104" t="s">
        <v>456</v>
      </c>
      <c r="L338" s="104">
        <v>100002</v>
      </c>
      <c r="M338" s="283" t="s">
        <v>457</v>
      </c>
      <c r="N338" s="299">
        <v>0</v>
      </c>
      <c r="O338" s="275" t="s">
        <v>458</v>
      </c>
      <c r="P338" s="275" t="s">
        <v>459</v>
      </c>
      <c r="Q338" s="300">
        <v>0</v>
      </c>
      <c r="R338" s="275" t="s">
        <v>489</v>
      </c>
      <c r="S338" s="301" t="s">
        <v>488</v>
      </c>
      <c r="T338" s="275" t="s">
        <v>461</v>
      </c>
      <c r="U338" s="275" t="s">
        <v>243</v>
      </c>
      <c r="V338" s="302" t="s">
        <v>462</v>
      </c>
      <c r="W338" s="302"/>
      <c r="X338" s="269" t="s">
        <v>32</v>
      </c>
      <c r="Y338" s="270" t="s">
        <v>69</v>
      </c>
      <c r="Z338" s="283"/>
      <c r="AA338" s="283"/>
      <c r="AB338" s="303">
        <v>42985</v>
      </c>
      <c r="AC338" s="304"/>
      <c r="AD338" s="305"/>
      <c r="AE338" s="274" t="s">
        <v>464</v>
      </c>
      <c r="AF338" s="275" t="s">
        <v>514</v>
      </c>
      <c r="AG338" s="276"/>
      <c r="AH338" s="277"/>
      <c r="AI338" s="277"/>
      <c r="AJ338" s="277"/>
      <c r="AK338" s="278"/>
      <c r="AL338" s="276"/>
      <c r="AM338" s="278"/>
      <c r="AN338" s="278"/>
      <c r="AO338" s="306"/>
      <c r="AP338" s="278" t="s">
        <v>595</v>
      </c>
      <c r="AQ338" s="307" t="s">
        <v>466</v>
      </c>
      <c r="AR338" s="308">
        <v>5040</v>
      </c>
      <c r="AS338" s="283">
        <v>20</v>
      </c>
      <c r="AT338" s="284">
        <v>0</v>
      </c>
      <c r="AU338" s="284">
        <v>10</v>
      </c>
      <c r="AV338" s="283"/>
      <c r="AW338" s="283"/>
      <c r="AX338" s="283"/>
      <c r="AY338" s="283"/>
      <c r="AZ338" s="283"/>
      <c r="BA338" s="285"/>
      <c r="BB338" s="284"/>
      <c r="BC338" s="284"/>
      <c r="BD338" s="284"/>
      <c r="BE338" s="284"/>
      <c r="BF338" s="285"/>
      <c r="BG338" s="284"/>
      <c r="BH338" s="284"/>
      <c r="BI338" s="276">
        <v>0</v>
      </c>
      <c r="BJ338" s="284"/>
      <c r="BK338" s="286"/>
      <c r="BL338" s="286"/>
      <c r="BM338" s="276">
        <v>0</v>
      </c>
      <c r="BN338" s="286"/>
      <c r="BO338" s="276"/>
      <c r="BP338" s="789">
        <v>160</v>
      </c>
      <c r="BQ338" s="286">
        <v>3360</v>
      </c>
      <c r="BR338" s="286">
        <v>113</v>
      </c>
      <c r="BS338" s="286">
        <v>0</v>
      </c>
      <c r="BT338" s="289">
        <v>1760.55</v>
      </c>
      <c r="BU338" s="286">
        <v>0</v>
      </c>
      <c r="BV338" s="286">
        <v>0</v>
      </c>
      <c r="BW338" s="286">
        <v>0</v>
      </c>
      <c r="BX338" s="286"/>
      <c r="BY338" s="286">
        <v>0</v>
      </c>
      <c r="BZ338" s="286"/>
      <c r="CA338" s="286"/>
      <c r="CB338" s="286">
        <v>0</v>
      </c>
      <c r="CC338" s="286">
        <v>0</v>
      </c>
      <c r="CD338" s="286">
        <v>0</v>
      </c>
      <c r="CE338" s="286"/>
      <c r="CF338" s="286">
        <v>0</v>
      </c>
      <c r="CG338" s="286"/>
      <c r="CH338" s="286"/>
      <c r="CI338" s="286"/>
      <c r="CJ338" s="286"/>
      <c r="CK338" s="286"/>
      <c r="CL338" s="286"/>
      <c r="CM338" s="286"/>
      <c r="CN338" s="286"/>
      <c r="CO338" s="286">
        <v>0</v>
      </c>
      <c r="CP338" s="286"/>
      <c r="CQ338" s="286"/>
      <c r="CR338" s="286"/>
      <c r="CS338" s="286"/>
      <c r="CT338" s="286"/>
      <c r="CU338" s="286"/>
      <c r="CV338" s="286">
        <v>0</v>
      </c>
      <c r="CW338" s="286"/>
      <c r="CX338" s="286"/>
      <c r="CY338" s="286"/>
      <c r="CZ338" s="286"/>
      <c r="DA338" s="286"/>
      <c r="DB338" s="286"/>
      <c r="DC338" s="286">
        <v>67.8</v>
      </c>
      <c r="DD338" s="286"/>
      <c r="DE338" s="286"/>
      <c r="DF338" s="286"/>
      <c r="DG338" s="286"/>
      <c r="DH338" s="286"/>
      <c r="DI338" s="286"/>
      <c r="DJ338" s="286"/>
      <c r="DK338" s="286"/>
      <c r="DL338" s="286"/>
      <c r="DM338" s="286"/>
      <c r="DN338" s="286"/>
      <c r="DO338" s="286"/>
      <c r="DP338" s="286"/>
      <c r="DQ338" s="286"/>
      <c r="DR338" s="286"/>
      <c r="DS338" s="286"/>
      <c r="DT338" s="286"/>
      <c r="DU338" s="286">
        <v>3069.37</v>
      </c>
      <c r="DV338" s="286"/>
      <c r="DW338" s="286"/>
      <c r="DX338" s="286"/>
      <c r="DY338" s="286"/>
      <c r="DZ338" s="790"/>
      <c r="EA338" s="278"/>
      <c r="EB338" s="286"/>
      <c r="EC338" s="286"/>
      <c r="ED338" s="286"/>
      <c r="EE338" s="286"/>
      <c r="EF338" s="286"/>
      <c r="EG338" s="286"/>
      <c r="EH338" s="286"/>
      <c r="EI338" s="286"/>
      <c r="EJ338" s="286"/>
      <c r="EK338" s="286"/>
      <c r="EL338" s="306">
        <v>5233.55</v>
      </c>
      <c r="EM338" s="306">
        <v>8370.7200000000012</v>
      </c>
      <c r="EN338" s="291">
        <v>523.36</v>
      </c>
      <c r="EO338" s="291">
        <v>81.12</v>
      </c>
      <c r="EP338" s="291">
        <v>71.7</v>
      </c>
      <c r="EQ338" s="291">
        <v>0</v>
      </c>
      <c r="ER338" s="291">
        <v>0</v>
      </c>
      <c r="ES338" s="286">
        <v>0</v>
      </c>
      <c r="ET338" s="289">
        <v>295.02199999999999</v>
      </c>
      <c r="EU338" s="286">
        <v>0</v>
      </c>
      <c r="EV338" s="286">
        <v>0</v>
      </c>
      <c r="EW338" s="286"/>
      <c r="EX338" s="286"/>
      <c r="EY338" s="286"/>
      <c r="EZ338" s="292">
        <v>0</v>
      </c>
      <c r="FA338" s="278">
        <v>105.48</v>
      </c>
      <c r="FB338" s="278">
        <v>0</v>
      </c>
      <c r="FC338" s="292">
        <v>2061.2000000000003</v>
      </c>
      <c r="FD338" s="292"/>
      <c r="FE338" s="292"/>
      <c r="FF338" s="292"/>
      <c r="FG338" s="286">
        <v>125</v>
      </c>
      <c r="FH338" s="292">
        <v>0</v>
      </c>
      <c r="FI338" s="286"/>
      <c r="FJ338" s="286"/>
      <c r="FK338" s="276"/>
      <c r="FL338" s="276">
        <v>3069.37</v>
      </c>
      <c r="FM338" s="286">
        <v>67.8</v>
      </c>
      <c r="FN338" s="286">
        <v>0</v>
      </c>
      <c r="FO338" s="286">
        <v>0</v>
      </c>
      <c r="FP338" s="286"/>
      <c r="FQ338" s="286">
        <v>6400.05</v>
      </c>
      <c r="FR338" s="791">
        <v>1970.67</v>
      </c>
      <c r="FS338">
        <v>0</v>
      </c>
      <c r="FT338" s="791"/>
      <c r="FU338" s="294">
        <f t="shared" si="27"/>
        <v>1970.67</v>
      </c>
      <c r="FV338" s="294">
        <v>1918.55</v>
      </c>
      <c r="FW338" s="294">
        <f t="shared" si="28"/>
        <v>0</v>
      </c>
      <c r="FX338" s="111">
        <f t="shared" si="29"/>
        <v>471.02</v>
      </c>
      <c r="FY338" s="286">
        <f t="shared" si="30"/>
        <v>0</v>
      </c>
      <c r="GB338" s="2015">
        <f t="shared" si="25"/>
        <v>-1.0000000000218279E-2</v>
      </c>
      <c r="GC338" s="2015">
        <v>5233.5600000000004</v>
      </c>
      <c r="GE338" s="2015">
        <f t="shared" si="26"/>
        <v>5233.5600000000004</v>
      </c>
    </row>
    <row r="339" spans="2:187">
      <c r="B339" s="787">
        <v>14</v>
      </c>
      <c r="C339" s="109" t="s">
        <v>610</v>
      </c>
      <c r="D339" s="309" t="s">
        <v>3</v>
      </c>
      <c r="E339" s="310" t="s">
        <v>124</v>
      </c>
      <c r="F339" s="275" t="s">
        <v>125</v>
      </c>
      <c r="G339" s="311">
        <v>34101</v>
      </c>
      <c r="H339" s="275" t="s">
        <v>484</v>
      </c>
      <c r="I339" s="275" t="s">
        <v>506</v>
      </c>
      <c r="J339" s="312" t="s">
        <v>507</v>
      </c>
      <c r="K339" s="313" t="s">
        <v>508</v>
      </c>
      <c r="L339" s="313">
        <v>100002</v>
      </c>
      <c r="M339" s="283" t="s">
        <v>457</v>
      </c>
      <c r="N339" s="299">
        <v>1</v>
      </c>
      <c r="O339" s="275" t="s">
        <v>458</v>
      </c>
      <c r="P339" s="275" t="s">
        <v>459</v>
      </c>
      <c r="Q339" s="300">
        <v>0</v>
      </c>
      <c r="R339" s="275" t="s">
        <v>485</v>
      </c>
      <c r="S339" s="301" t="s">
        <v>486</v>
      </c>
      <c r="T339" s="275" t="s">
        <v>461</v>
      </c>
      <c r="U339" s="275" t="s">
        <v>264</v>
      </c>
      <c r="V339" s="302" t="s">
        <v>462</v>
      </c>
      <c r="W339" s="302"/>
      <c r="X339" s="269" t="s">
        <v>32</v>
      </c>
      <c r="Y339" s="270">
        <v>45537717056073</v>
      </c>
      <c r="Z339" s="283"/>
      <c r="AA339" s="283"/>
      <c r="AB339" s="303">
        <v>43402</v>
      </c>
      <c r="AC339" s="304"/>
      <c r="AD339" s="305"/>
      <c r="AE339" s="274" t="s">
        <v>481</v>
      </c>
      <c r="AF339" s="275" t="s">
        <v>515</v>
      </c>
      <c r="AG339" s="276"/>
      <c r="AH339" s="277"/>
      <c r="AI339" s="277"/>
      <c r="AJ339" s="277"/>
      <c r="AK339" s="278"/>
      <c r="AL339" s="276"/>
      <c r="AM339" s="278"/>
      <c r="AN339" s="278"/>
      <c r="AO339" s="306" t="s">
        <v>466</v>
      </c>
      <c r="AP339" s="278" t="s">
        <v>594</v>
      </c>
      <c r="AQ339" s="307" t="s">
        <v>467</v>
      </c>
      <c r="AR339" s="308">
        <v>2600</v>
      </c>
      <c r="AS339" s="283">
        <v>30</v>
      </c>
      <c r="AT339" s="284">
        <v>0</v>
      </c>
      <c r="AU339" s="284">
        <v>0</v>
      </c>
      <c r="AV339" s="283"/>
      <c r="AW339" s="283"/>
      <c r="AX339" s="283"/>
      <c r="AY339" s="283"/>
      <c r="AZ339" s="283"/>
      <c r="BA339" s="285"/>
      <c r="BB339" s="284"/>
      <c r="BC339" s="284"/>
      <c r="BD339" s="284"/>
      <c r="BE339" s="284"/>
      <c r="BF339" s="285"/>
      <c r="BG339" s="284"/>
      <c r="BH339" s="284"/>
      <c r="BI339" s="276">
        <v>5.5</v>
      </c>
      <c r="BJ339" s="284"/>
      <c r="BK339" s="286"/>
      <c r="BL339" s="286"/>
      <c r="BM339" s="276">
        <v>0</v>
      </c>
      <c r="BN339" s="286"/>
      <c r="BO339" s="276"/>
      <c r="BP339" s="789">
        <v>240</v>
      </c>
      <c r="BQ339" s="286">
        <v>2600</v>
      </c>
      <c r="BR339" s="286">
        <v>0</v>
      </c>
      <c r="BS339" s="286">
        <v>0</v>
      </c>
      <c r="BT339" s="289">
        <v>0</v>
      </c>
      <c r="BU339" s="286">
        <v>0</v>
      </c>
      <c r="BV339" s="286">
        <v>0</v>
      </c>
      <c r="BW339" s="286">
        <v>0</v>
      </c>
      <c r="BX339" s="286"/>
      <c r="BY339" s="286">
        <v>0</v>
      </c>
      <c r="BZ339" s="286"/>
      <c r="CA339" s="286"/>
      <c r="CB339" s="286">
        <v>0</v>
      </c>
      <c r="CC339" s="286">
        <v>0</v>
      </c>
      <c r="CD339" s="286">
        <v>119.16666666666667</v>
      </c>
      <c r="CE339" s="286"/>
      <c r="CF339" s="286">
        <v>0</v>
      </c>
      <c r="CG339" s="286"/>
      <c r="CH339" s="286"/>
      <c r="CI339" s="286"/>
      <c r="CJ339" s="286"/>
      <c r="CK339" s="286"/>
      <c r="CL339" s="286"/>
      <c r="CM339" s="286"/>
      <c r="CN339" s="286"/>
      <c r="CO339" s="286">
        <v>0</v>
      </c>
      <c r="CP339" s="286"/>
      <c r="CQ339" s="286"/>
      <c r="CR339" s="286"/>
      <c r="CS339" s="286"/>
      <c r="CT339" s="286"/>
      <c r="CU339" s="286"/>
      <c r="CV339" s="286">
        <v>0</v>
      </c>
      <c r="CW339" s="286"/>
      <c r="CX339" s="286"/>
      <c r="CY339" s="286"/>
      <c r="CZ339" s="286"/>
      <c r="DA339" s="286"/>
      <c r="DB339" s="286"/>
      <c r="DC339" s="286">
        <v>0</v>
      </c>
      <c r="DD339" s="286"/>
      <c r="DE339" s="286"/>
      <c r="DF339" s="286"/>
      <c r="DG339" s="286"/>
      <c r="DH339" s="286"/>
      <c r="DI339" s="286"/>
      <c r="DJ339" s="286"/>
      <c r="DK339" s="286"/>
      <c r="DL339" s="286"/>
      <c r="DM339" s="286"/>
      <c r="DN339" s="286"/>
      <c r="DO339" s="286"/>
      <c r="DP339" s="286"/>
      <c r="DQ339" s="286"/>
      <c r="DR339" s="286"/>
      <c r="DS339" s="286"/>
      <c r="DT339" s="286"/>
      <c r="DU339" s="286">
        <v>1567.97</v>
      </c>
      <c r="DV339" s="286"/>
      <c r="DW339" s="286"/>
      <c r="DX339" s="286"/>
      <c r="DY339" s="286"/>
      <c r="DZ339" s="790"/>
      <c r="EA339" s="278"/>
      <c r="EB339" s="286"/>
      <c r="EC339" s="286"/>
      <c r="ED339" s="286"/>
      <c r="EE339" s="286"/>
      <c r="EF339" s="286"/>
      <c r="EG339" s="286"/>
      <c r="EH339" s="286"/>
      <c r="EI339" s="286"/>
      <c r="EJ339" s="286"/>
      <c r="EK339" s="286"/>
      <c r="EL339" s="306">
        <v>2719.1666666666665</v>
      </c>
      <c r="EM339" s="306">
        <v>4287.1366666666663</v>
      </c>
      <c r="EN339" s="291">
        <v>271.92</v>
      </c>
      <c r="EO339" s="291">
        <v>0</v>
      </c>
      <c r="EP339" s="291">
        <v>37.25</v>
      </c>
      <c r="EQ339" s="291">
        <v>0</v>
      </c>
      <c r="ER339" s="291">
        <v>0</v>
      </c>
      <c r="ES339" s="286">
        <v>0</v>
      </c>
      <c r="ET339" s="289">
        <v>9.5333333333333332</v>
      </c>
      <c r="EU339" s="286">
        <v>0</v>
      </c>
      <c r="EV339" s="286">
        <v>0</v>
      </c>
      <c r="EW339" s="286"/>
      <c r="EX339" s="286"/>
      <c r="EY339" s="286"/>
      <c r="EZ339" s="292">
        <v>0</v>
      </c>
      <c r="FA339" s="278">
        <v>0</v>
      </c>
      <c r="FB339" s="278">
        <v>0</v>
      </c>
      <c r="FC339" s="292">
        <v>1040</v>
      </c>
      <c r="FD339" s="292"/>
      <c r="FE339" s="292"/>
      <c r="FF339" s="292"/>
      <c r="FG339" s="286">
        <v>0</v>
      </c>
      <c r="FH339" s="292">
        <v>0</v>
      </c>
      <c r="FI339" s="286"/>
      <c r="FJ339" s="286"/>
      <c r="FK339" s="276"/>
      <c r="FL339" s="276">
        <v>1567.97</v>
      </c>
      <c r="FM339" s="286">
        <v>0</v>
      </c>
      <c r="FN339" s="286">
        <v>0</v>
      </c>
      <c r="FO339" s="286">
        <v>0</v>
      </c>
      <c r="FP339" s="286"/>
      <c r="FQ339" s="286">
        <v>2926.67</v>
      </c>
      <c r="FR339" s="791">
        <v>1360.47</v>
      </c>
      <c r="FS339">
        <v>0</v>
      </c>
      <c r="FT339" s="791"/>
      <c r="FU339" s="294">
        <f t="shared" si="27"/>
        <v>1360.47</v>
      </c>
      <c r="FV339" s="294">
        <v>1062.0899999999999</v>
      </c>
      <c r="FW339" s="294">
        <f t="shared" si="28"/>
        <v>0</v>
      </c>
      <c r="FX339" s="111">
        <f t="shared" si="29"/>
        <v>244.73</v>
      </c>
      <c r="FY339" s="286">
        <f t="shared" si="30"/>
        <v>0</v>
      </c>
      <c r="GB339" s="2015">
        <f t="shared" si="25"/>
        <v>-3.3333333335576754E-3</v>
      </c>
      <c r="GC339" s="2015">
        <v>2719.17</v>
      </c>
      <c r="GE339" s="2015">
        <f t="shared" si="26"/>
        <v>2719.17</v>
      </c>
    </row>
    <row r="340" spans="2:187">
      <c r="B340" s="787">
        <v>15</v>
      </c>
      <c r="C340" s="109" t="s">
        <v>610</v>
      </c>
      <c r="D340" s="309" t="s">
        <v>3</v>
      </c>
      <c r="E340" s="310" t="s">
        <v>118</v>
      </c>
      <c r="F340" s="275" t="s">
        <v>119</v>
      </c>
      <c r="G340" s="311">
        <v>33735</v>
      </c>
      <c r="H340" s="275" t="s">
        <v>484</v>
      </c>
      <c r="I340" s="275" t="s">
        <v>506</v>
      </c>
      <c r="J340" s="312" t="s">
        <v>507</v>
      </c>
      <c r="K340" s="313" t="s">
        <v>508</v>
      </c>
      <c r="L340" s="313">
        <v>100002</v>
      </c>
      <c r="M340" s="283" t="s">
        <v>457</v>
      </c>
      <c r="N340" s="299">
        <v>1</v>
      </c>
      <c r="O340" s="275" t="s">
        <v>458</v>
      </c>
      <c r="P340" s="275" t="s">
        <v>459</v>
      </c>
      <c r="Q340" s="300">
        <v>0</v>
      </c>
      <c r="R340" s="275" t="s">
        <v>485</v>
      </c>
      <c r="S340" s="301" t="s">
        <v>486</v>
      </c>
      <c r="T340" s="275" t="s">
        <v>461</v>
      </c>
      <c r="U340" s="275" t="s">
        <v>262</v>
      </c>
      <c r="V340" s="302" t="s">
        <v>462</v>
      </c>
      <c r="W340" s="302"/>
      <c r="X340" s="314" t="s">
        <v>97</v>
      </c>
      <c r="Y340" s="315" t="s">
        <v>120</v>
      </c>
      <c r="Z340" s="283"/>
      <c r="AA340" s="283"/>
      <c r="AB340" s="303">
        <v>43160</v>
      </c>
      <c r="AC340" s="304"/>
      <c r="AD340" s="305"/>
      <c r="AE340" s="274" t="s">
        <v>436</v>
      </c>
      <c r="AF340" s="275" t="s">
        <v>509</v>
      </c>
      <c r="AG340" s="276"/>
      <c r="AH340" s="277"/>
      <c r="AI340" s="277"/>
      <c r="AJ340" s="277"/>
      <c r="AK340" s="278"/>
      <c r="AL340" s="276"/>
      <c r="AM340" s="278"/>
      <c r="AN340" s="278"/>
      <c r="AO340" s="306" t="s">
        <v>466</v>
      </c>
      <c r="AP340" s="278" t="s">
        <v>595</v>
      </c>
      <c r="AQ340" s="307" t="s">
        <v>466</v>
      </c>
      <c r="AR340" s="308">
        <v>3200</v>
      </c>
      <c r="AS340" s="283">
        <v>15</v>
      </c>
      <c r="AT340" s="284">
        <v>0</v>
      </c>
      <c r="AU340" s="284">
        <v>15</v>
      </c>
      <c r="AV340" s="283"/>
      <c r="AW340" s="283"/>
      <c r="AX340" s="283"/>
      <c r="AY340" s="283"/>
      <c r="AZ340" s="283"/>
      <c r="BA340" s="285"/>
      <c r="BB340" s="284"/>
      <c r="BC340" s="284"/>
      <c r="BD340" s="284"/>
      <c r="BE340" s="284"/>
      <c r="BF340" s="285"/>
      <c r="BG340" s="284"/>
      <c r="BH340" s="284"/>
      <c r="BI340" s="276">
        <v>0</v>
      </c>
      <c r="BJ340" s="284"/>
      <c r="BK340" s="286"/>
      <c r="BL340" s="286"/>
      <c r="BM340" s="276">
        <v>0</v>
      </c>
      <c r="BN340" s="286"/>
      <c r="BO340" s="276"/>
      <c r="BP340" s="789">
        <v>120</v>
      </c>
      <c r="BQ340" s="286">
        <v>1600</v>
      </c>
      <c r="BR340" s="286">
        <v>113</v>
      </c>
      <c r="BS340" s="286">
        <v>0</v>
      </c>
      <c r="BT340" s="289">
        <v>1656.5</v>
      </c>
      <c r="BU340" s="286">
        <v>0</v>
      </c>
      <c r="BV340" s="286">
        <v>0</v>
      </c>
      <c r="BW340" s="286">
        <v>0</v>
      </c>
      <c r="BX340" s="286"/>
      <c r="BY340" s="286">
        <v>0</v>
      </c>
      <c r="BZ340" s="286"/>
      <c r="CA340" s="286"/>
      <c r="CB340" s="286">
        <v>0</v>
      </c>
      <c r="CC340" s="286">
        <v>0</v>
      </c>
      <c r="CD340" s="286">
        <v>0</v>
      </c>
      <c r="CE340" s="286"/>
      <c r="CF340" s="286">
        <v>0</v>
      </c>
      <c r="CG340" s="286"/>
      <c r="CH340" s="286"/>
      <c r="CI340" s="286"/>
      <c r="CJ340" s="286"/>
      <c r="CK340" s="286"/>
      <c r="CL340" s="286"/>
      <c r="CM340" s="286"/>
      <c r="CN340" s="286"/>
      <c r="CO340" s="286">
        <v>0</v>
      </c>
      <c r="CP340" s="286"/>
      <c r="CQ340" s="286"/>
      <c r="CR340" s="286"/>
      <c r="CS340" s="286"/>
      <c r="CT340" s="286"/>
      <c r="CU340" s="286"/>
      <c r="CV340" s="286">
        <v>0</v>
      </c>
      <c r="CW340" s="286"/>
      <c r="CX340" s="286"/>
      <c r="CY340" s="286"/>
      <c r="CZ340" s="286"/>
      <c r="DA340" s="286"/>
      <c r="DB340" s="286"/>
      <c r="DC340" s="286">
        <v>67.8</v>
      </c>
      <c r="DD340" s="286"/>
      <c r="DE340" s="286"/>
      <c r="DF340" s="286"/>
      <c r="DG340" s="286"/>
      <c r="DH340" s="286"/>
      <c r="DI340" s="286"/>
      <c r="DJ340" s="286"/>
      <c r="DK340" s="286"/>
      <c r="DL340" s="286"/>
      <c r="DM340" s="286"/>
      <c r="DN340" s="286"/>
      <c r="DO340" s="286"/>
      <c r="DP340" s="286"/>
      <c r="DQ340" s="286"/>
      <c r="DR340" s="286"/>
      <c r="DS340" s="286"/>
      <c r="DT340" s="286"/>
      <c r="DU340" s="286">
        <v>1931.71</v>
      </c>
      <c r="DV340" s="286"/>
      <c r="DW340" s="286"/>
      <c r="DX340" s="286"/>
      <c r="DY340" s="286"/>
      <c r="DZ340" s="790"/>
      <c r="EA340" s="278"/>
      <c r="EB340" s="286"/>
      <c r="EC340" s="286"/>
      <c r="ED340" s="286"/>
      <c r="EE340" s="286"/>
      <c r="EF340" s="286"/>
      <c r="EG340" s="286"/>
      <c r="EH340" s="286"/>
      <c r="EI340" s="286"/>
      <c r="EJ340" s="286"/>
      <c r="EK340" s="286"/>
      <c r="EL340" s="306">
        <v>3369.5</v>
      </c>
      <c r="EM340" s="306">
        <v>5369.01</v>
      </c>
      <c r="EN340" s="291">
        <v>0</v>
      </c>
      <c r="EO340" s="291">
        <v>0</v>
      </c>
      <c r="EP340" s="291">
        <v>0</v>
      </c>
      <c r="EQ340" s="291">
        <v>0</v>
      </c>
      <c r="ER340" s="291">
        <v>0</v>
      </c>
      <c r="ES340" s="286">
        <v>438.04</v>
      </c>
      <c r="ET340" s="289">
        <v>67.614000000000004</v>
      </c>
      <c r="EU340" s="286">
        <v>0</v>
      </c>
      <c r="EV340" s="286">
        <v>0</v>
      </c>
      <c r="EW340" s="286"/>
      <c r="EX340" s="286"/>
      <c r="EY340" s="286"/>
      <c r="EZ340" s="292">
        <v>115.71</v>
      </c>
      <c r="FA340" s="278">
        <v>0</v>
      </c>
      <c r="FB340" s="278">
        <v>0</v>
      </c>
      <c r="FC340" s="292">
        <v>1325.2</v>
      </c>
      <c r="FD340" s="292"/>
      <c r="FE340" s="292"/>
      <c r="FF340" s="292"/>
      <c r="FG340" s="286">
        <v>0</v>
      </c>
      <c r="FH340" s="292">
        <v>0</v>
      </c>
      <c r="FI340" s="286"/>
      <c r="FJ340" s="286"/>
      <c r="FK340" s="276"/>
      <c r="FL340" s="276">
        <v>1931.71</v>
      </c>
      <c r="FM340" s="286">
        <v>67.8</v>
      </c>
      <c r="FN340" s="286">
        <v>0</v>
      </c>
      <c r="FO340" s="286">
        <v>0</v>
      </c>
      <c r="FP340" s="286"/>
      <c r="FQ340" s="286">
        <v>3946.07</v>
      </c>
      <c r="FR340" s="791">
        <v>1422.94</v>
      </c>
      <c r="FS340">
        <v>0</v>
      </c>
      <c r="FT340" s="791"/>
      <c r="FU340" s="294">
        <f t="shared" si="27"/>
        <v>1422.94</v>
      </c>
      <c r="FV340" s="294">
        <v>1603.58</v>
      </c>
      <c r="FW340" s="294">
        <f t="shared" si="28"/>
        <v>0</v>
      </c>
      <c r="FX340" s="111">
        <f t="shared" si="29"/>
        <v>303.26</v>
      </c>
      <c r="FY340" s="286">
        <f t="shared" si="30"/>
        <v>0</v>
      </c>
      <c r="GB340" s="2015">
        <f t="shared" si="25"/>
        <v>0</v>
      </c>
      <c r="GC340" s="2015">
        <v>3369.5</v>
      </c>
      <c r="GE340" s="2015">
        <f t="shared" si="26"/>
        <v>3369.5</v>
      </c>
    </row>
    <row r="341" spans="2:187">
      <c r="B341" s="787">
        <v>16</v>
      </c>
      <c r="C341" s="109" t="s">
        <v>610</v>
      </c>
      <c r="D341" s="309" t="s">
        <v>3</v>
      </c>
      <c r="E341" s="310" t="s">
        <v>52</v>
      </c>
      <c r="F341" s="275" t="s">
        <v>516</v>
      </c>
      <c r="G341" s="311">
        <v>28257</v>
      </c>
      <c r="H341" s="275" t="s">
        <v>484</v>
      </c>
      <c r="I341" s="275" t="s">
        <v>454</v>
      </c>
      <c r="J341" s="312" t="s">
        <v>455</v>
      </c>
      <c r="K341" s="313" t="s">
        <v>456</v>
      </c>
      <c r="L341" s="313">
        <v>100002</v>
      </c>
      <c r="M341" s="283" t="s">
        <v>457</v>
      </c>
      <c r="N341" s="299">
        <v>1</v>
      </c>
      <c r="O341" s="275" t="s">
        <v>458</v>
      </c>
      <c r="P341" s="275" t="s">
        <v>459</v>
      </c>
      <c r="Q341" s="300">
        <v>0</v>
      </c>
      <c r="R341" s="275" t="s">
        <v>485</v>
      </c>
      <c r="S341" s="301" t="s">
        <v>486</v>
      </c>
      <c r="T341" s="275" t="s">
        <v>461</v>
      </c>
      <c r="U341" s="275" t="s">
        <v>239</v>
      </c>
      <c r="V341" s="302" t="s">
        <v>462</v>
      </c>
      <c r="W341" s="302"/>
      <c r="X341" s="269" t="s">
        <v>32</v>
      </c>
      <c r="Y341" s="270" t="s">
        <v>54</v>
      </c>
      <c r="Z341" s="283"/>
      <c r="AA341" s="283"/>
      <c r="AB341" s="303">
        <v>43070</v>
      </c>
      <c r="AC341" s="304"/>
      <c r="AD341" s="305"/>
      <c r="AE341" s="274" t="s">
        <v>492</v>
      </c>
      <c r="AF341" s="275" t="s">
        <v>517</v>
      </c>
      <c r="AG341" s="276"/>
      <c r="AH341" s="277"/>
      <c r="AI341" s="277"/>
      <c r="AJ341" s="277"/>
      <c r="AK341" s="278"/>
      <c r="AL341" s="276"/>
      <c r="AM341" s="278"/>
      <c r="AN341" s="278"/>
      <c r="AO341" s="306"/>
      <c r="AP341" s="278" t="s">
        <v>594</v>
      </c>
      <c r="AQ341" s="307" t="s">
        <v>466</v>
      </c>
      <c r="AR341" s="308">
        <v>4000</v>
      </c>
      <c r="AS341" s="283">
        <v>20</v>
      </c>
      <c r="AT341" s="284">
        <v>0</v>
      </c>
      <c r="AU341" s="284">
        <v>10</v>
      </c>
      <c r="AV341" s="283"/>
      <c r="AW341" s="283"/>
      <c r="AX341" s="283"/>
      <c r="AY341" s="283"/>
      <c r="AZ341" s="283"/>
      <c r="BA341" s="285"/>
      <c r="BB341" s="284"/>
      <c r="BC341" s="284"/>
      <c r="BD341" s="284"/>
      <c r="BE341" s="284"/>
      <c r="BF341" s="285"/>
      <c r="BG341" s="284"/>
      <c r="BH341" s="284"/>
      <c r="BI341" s="276">
        <v>0</v>
      </c>
      <c r="BJ341" s="284"/>
      <c r="BK341" s="286"/>
      <c r="BL341" s="286"/>
      <c r="BM341" s="276">
        <v>8</v>
      </c>
      <c r="BN341" s="286"/>
      <c r="BO341" s="276"/>
      <c r="BP341" s="789">
        <v>160</v>
      </c>
      <c r="BQ341" s="286">
        <v>2666.666666666667</v>
      </c>
      <c r="BR341" s="286">
        <v>113</v>
      </c>
      <c r="BS341" s="286">
        <v>0</v>
      </c>
      <c r="BT341" s="289">
        <v>1371</v>
      </c>
      <c r="BU341" s="286">
        <v>0</v>
      </c>
      <c r="BV341" s="286">
        <v>0</v>
      </c>
      <c r="BW341" s="286">
        <v>0</v>
      </c>
      <c r="BX341" s="286"/>
      <c r="BY341" s="286">
        <v>0</v>
      </c>
      <c r="BZ341" s="286"/>
      <c r="CA341" s="286"/>
      <c r="CB341" s="286">
        <v>0</v>
      </c>
      <c r="CC341" s="286">
        <v>0</v>
      </c>
      <c r="CD341" s="286">
        <v>0</v>
      </c>
      <c r="CE341" s="286"/>
      <c r="CF341" s="286">
        <v>0</v>
      </c>
      <c r="CG341" s="286"/>
      <c r="CH341" s="286"/>
      <c r="CI341" s="286"/>
      <c r="CJ341" s="286"/>
      <c r="CK341" s="286"/>
      <c r="CL341" s="286"/>
      <c r="CM341" s="286"/>
      <c r="CN341" s="286"/>
      <c r="CO341" s="286">
        <v>274.2</v>
      </c>
      <c r="CP341" s="286"/>
      <c r="CQ341" s="286"/>
      <c r="CR341" s="286"/>
      <c r="CS341" s="286"/>
      <c r="CT341" s="286"/>
      <c r="CU341" s="286"/>
      <c r="CV341" s="286">
        <v>0</v>
      </c>
      <c r="CW341" s="286"/>
      <c r="CX341" s="286"/>
      <c r="CY341" s="286"/>
      <c r="CZ341" s="286"/>
      <c r="DA341" s="286"/>
      <c r="DB341" s="286"/>
      <c r="DC341" s="286">
        <v>0</v>
      </c>
      <c r="DD341" s="286"/>
      <c r="DE341" s="286"/>
      <c r="DF341" s="286"/>
      <c r="DG341" s="286"/>
      <c r="DH341" s="286"/>
      <c r="DI341" s="286"/>
      <c r="DJ341" s="286"/>
      <c r="DK341" s="286"/>
      <c r="DL341" s="286"/>
      <c r="DM341" s="286"/>
      <c r="DN341" s="286"/>
      <c r="DO341" s="286"/>
      <c r="DP341" s="286"/>
      <c r="DQ341" s="286"/>
      <c r="DR341" s="286"/>
      <c r="DS341" s="286"/>
      <c r="DT341" s="286"/>
      <c r="DU341" s="286">
        <v>2398.38</v>
      </c>
      <c r="DV341" s="286"/>
      <c r="DW341" s="286"/>
      <c r="DX341" s="286"/>
      <c r="DY341" s="286"/>
      <c r="DZ341" s="790"/>
      <c r="EA341" s="278"/>
      <c r="EB341" s="286"/>
      <c r="EC341" s="286"/>
      <c r="ED341" s="286"/>
      <c r="EE341" s="286"/>
      <c r="EF341" s="286"/>
      <c r="EG341" s="286"/>
      <c r="EH341" s="286"/>
      <c r="EI341" s="286"/>
      <c r="EJ341" s="286"/>
      <c r="EK341" s="286"/>
      <c r="EL341" s="306">
        <v>4424.8666666666668</v>
      </c>
      <c r="EM341" s="306">
        <v>6823.2466666666669</v>
      </c>
      <c r="EN341" s="291">
        <v>442.49</v>
      </c>
      <c r="EO341" s="291">
        <v>74.78</v>
      </c>
      <c r="EP341" s="291">
        <v>60.62</v>
      </c>
      <c r="EQ341" s="291">
        <v>0</v>
      </c>
      <c r="ER341" s="291">
        <v>0</v>
      </c>
      <c r="ES341" s="286">
        <v>0</v>
      </c>
      <c r="ET341" s="289">
        <v>156.80799999999999</v>
      </c>
      <c r="EU341" s="286">
        <v>0</v>
      </c>
      <c r="EV341" s="286">
        <v>0</v>
      </c>
      <c r="EW341" s="286"/>
      <c r="EX341" s="286"/>
      <c r="EY341" s="286"/>
      <c r="EZ341" s="292">
        <v>0</v>
      </c>
      <c r="FA341" s="278">
        <v>0</v>
      </c>
      <c r="FB341" s="278">
        <v>0</v>
      </c>
      <c r="FC341" s="292">
        <v>1645.2</v>
      </c>
      <c r="FD341" s="292"/>
      <c r="FE341" s="292"/>
      <c r="FF341" s="292"/>
      <c r="FG341" s="286">
        <v>0</v>
      </c>
      <c r="FH341" s="292">
        <v>0</v>
      </c>
      <c r="FI341" s="286"/>
      <c r="FJ341" s="286"/>
      <c r="FK341" s="276"/>
      <c r="FL341" s="276">
        <v>2398.38</v>
      </c>
      <c r="FM341" s="286">
        <v>0</v>
      </c>
      <c r="FN341" s="286">
        <v>0</v>
      </c>
      <c r="FO341" s="286">
        <v>0</v>
      </c>
      <c r="FP341" s="286"/>
      <c r="FQ341" s="286">
        <v>4778.28</v>
      </c>
      <c r="FR341" s="791">
        <v>2044.97</v>
      </c>
      <c r="FS341">
        <v>0</v>
      </c>
      <c r="FT341" s="791"/>
      <c r="FU341" s="294">
        <f t="shared" si="27"/>
        <v>2044.97</v>
      </c>
      <c r="FV341" s="294">
        <v>1668.93</v>
      </c>
      <c r="FW341" s="294">
        <f t="shared" si="28"/>
        <v>0</v>
      </c>
      <c r="FX341" s="111">
        <f t="shared" si="29"/>
        <v>398.24</v>
      </c>
      <c r="FY341" s="286">
        <f t="shared" si="30"/>
        <v>0</v>
      </c>
      <c r="GB341" s="2015">
        <f t="shared" si="25"/>
        <v>-3.333333333102928E-3</v>
      </c>
      <c r="GC341" s="2015">
        <v>4424.87</v>
      </c>
      <c r="GE341" s="2015">
        <f t="shared" si="26"/>
        <v>4424.87</v>
      </c>
    </row>
    <row r="342" spans="2:187">
      <c r="B342" s="787">
        <v>17</v>
      </c>
      <c r="C342" s="109" t="s">
        <v>610</v>
      </c>
      <c r="D342" s="309" t="s">
        <v>3</v>
      </c>
      <c r="E342" s="310" t="s">
        <v>55</v>
      </c>
      <c r="F342" s="275" t="s">
        <v>56</v>
      </c>
      <c r="G342" s="311">
        <v>28453</v>
      </c>
      <c r="H342" s="275" t="s">
        <v>494</v>
      </c>
      <c r="I342" s="275" t="s">
        <v>456</v>
      </c>
      <c r="J342" s="312" t="s">
        <v>455</v>
      </c>
      <c r="K342" s="313" t="s">
        <v>456</v>
      </c>
      <c r="L342" s="313">
        <v>100001</v>
      </c>
      <c r="M342" s="283" t="s">
        <v>470</v>
      </c>
      <c r="N342" s="299">
        <v>1</v>
      </c>
      <c r="O342" s="275" t="s">
        <v>477</v>
      </c>
      <c r="P342" s="275" t="s">
        <v>478</v>
      </c>
      <c r="Q342" s="300">
        <v>1</v>
      </c>
      <c r="R342" s="275" t="s">
        <v>495</v>
      </c>
      <c r="S342" s="301" t="s">
        <v>478</v>
      </c>
      <c r="T342" s="275" t="s">
        <v>461</v>
      </c>
      <c r="U342" s="275" t="s">
        <v>611</v>
      </c>
      <c r="V342" s="302" t="s">
        <v>462</v>
      </c>
      <c r="W342" s="302" t="s">
        <v>463</v>
      </c>
      <c r="X342" s="269" t="s">
        <v>32</v>
      </c>
      <c r="Y342" s="270" t="s">
        <v>57</v>
      </c>
      <c r="Z342" s="283"/>
      <c r="AA342" s="283"/>
      <c r="AB342" s="303">
        <v>43382</v>
      </c>
      <c r="AC342" s="304"/>
      <c r="AD342" s="305"/>
      <c r="AE342" s="274" t="s">
        <v>503</v>
      </c>
      <c r="AF342" s="275" t="s">
        <v>518</v>
      </c>
      <c r="AG342" s="276"/>
      <c r="AH342" s="277"/>
      <c r="AI342" s="277"/>
      <c r="AJ342" s="277"/>
      <c r="AK342" s="278"/>
      <c r="AL342" s="276"/>
      <c r="AM342" s="278"/>
      <c r="AN342" s="278"/>
      <c r="AO342" s="306" t="s">
        <v>466</v>
      </c>
      <c r="AP342" s="278" t="s">
        <v>595</v>
      </c>
      <c r="AQ342" s="307" t="s">
        <v>466</v>
      </c>
      <c r="AR342" s="308">
        <v>8000</v>
      </c>
      <c r="AS342" s="283">
        <v>30</v>
      </c>
      <c r="AT342" s="284">
        <v>0</v>
      </c>
      <c r="AU342" s="284">
        <v>0</v>
      </c>
      <c r="AV342" s="283"/>
      <c r="AW342" s="283"/>
      <c r="AX342" s="283"/>
      <c r="AY342" s="283"/>
      <c r="AZ342" s="283"/>
      <c r="BA342" s="285"/>
      <c r="BB342" s="284"/>
      <c r="BC342" s="284"/>
      <c r="BD342" s="284"/>
      <c r="BE342" s="284"/>
      <c r="BF342" s="285"/>
      <c r="BG342" s="284"/>
      <c r="BH342" s="284"/>
      <c r="BI342" s="276">
        <v>0</v>
      </c>
      <c r="BJ342" s="284"/>
      <c r="BK342" s="286"/>
      <c r="BL342" s="286"/>
      <c r="BM342" s="276">
        <v>0</v>
      </c>
      <c r="BN342" s="286"/>
      <c r="BO342" s="276"/>
      <c r="BP342" s="789">
        <v>240</v>
      </c>
      <c r="BQ342" s="286">
        <v>8000.0000000000009</v>
      </c>
      <c r="BR342" s="286">
        <v>113</v>
      </c>
      <c r="BS342" s="286">
        <v>0</v>
      </c>
      <c r="BT342" s="289">
        <v>0</v>
      </c>
      <c r="BU342" s="286">
        <v>0</v>
      </c>
      <c r="BV342" s="286">
        <v>0</v>
      </c>
      <c r="BW342" s="286">
        <v>0</v>
      </c>
      <c r="BX342" s="286"/>
      <c r="BY342" s="286">
        <v>0</v>
      </c>
      <c r="BZ342" s="286"/>
      <c r="CA342" s="286"/>
      <c r="CB342" s="286">
        <v>0</v>
      </c>
      <c r="CC342" s="286">
        <v>0</v>
      </c>
      <c r="CD342" s="286">
        <v>0</v>
      </c>
      <c r="CE342" s="286"/>
      <c r="CF342" s="286">
        <v>0</v>
      </c>
      <c r="CG342" s="286"/>
      <c r="CH342" s="286"/>
      <c r="CI342" s="286"/>
      <c r="CJ342" s="286"/>
      <c r="CK342" s="286"/>
      <c r="CL342" s="286"/>
      <c r="CM342" s="286"/>
      <c r="CN342" s="286"/>
      <c r="CO342" s="286">
        <v>0</v>
      </c>
      <c r="CP342" s="286"/>
      <c r="CQ342" s="286"/>
      <c r="CR342" s="286"/>
      <c r="CS342" s="286"/>
      <c r="CT342" s="286"/>
      <c r="CU342" s="286"/>
      <c r="CV342" s="286">
        <v>0</v>
      </c>
      <c r="CW342" s="286"/>
      <c r="CX342" s="286"/>
      <c r="CY342" s="286"/>
      <c r="CZ342" s="286"/>
      <c r="DA342" s="286"/>
      <c r="DB342" s="286"/>
      <c r="DC342" s="286">
        <v>67.8</v>
      </c>
      <c r="DD342" s="286"/>
      <c r="DE342" s="286"/>
      <c r="DF342" s="286"/>
      <c r="DG342" s="286"/>
      <c r="DH342" s="286"/>
      <c r="DI342" s="286">
        <v>6244.1</v>
      </c>
      <c r="DJ342" s="286"/>
      <c r="DK342" s="286"/>
      <c r="DL342" s="286"/>
      <c r="DM342" s="286"/>
      <c r="DN342" s="286"/>
      <c r="DO342" s="286"/>
      <c r="DP342" s="286"/>
      <c r="DQ342" s="286"/>
      <c r="DR342" s="286"/>
      <c r="DS342" s="286"/>
      <c r="DT342" s="286"/>
      <c r="DU342" s="286">
        <v>4731.71</v>
      </c>
      <c r="DV342" s="286"/>
      <c r="DW342" s="286"/>
      <c r="DX342" s="286"/>
      <c r="DY342" s="286"/>
      <c r="DZ342" s="790"/>
      <c r="EA342" s="278"/>
      <c r="EB342" s="286"/>
      <c r="EC342" s="286"/>
      <c r="ED342" s="286"/>
      <c r="EE342" s="286"/>
      <c r="EF342" s="286"/>
      <c r="EG342" s="286"/>
      <c r="EH342" s="286"/>
      <c r="EI342" s="286"/>
      <c r="EJ342" s="286"/>
      <c r="EK342" s="286"/>
      <c r="EL342" s="306">
        <v>8113.0000000000009</v>
      </c>
      <c r="EM342" s="306">
        <v>19156.61</v>
      </c>
      <c r="EN342" s="291">
        <v>811.3</v>
      </c>
      <c r="EO342" s="291">
        <v>129.81</v>
      </c>
      <c r="EP342" s="291">
        <v>111.15</v>
      </c>
      <c r="EQ342" s="291">
        <v>0</v>
      </c>
      <c r="ER342" s="291">
        <v>0</v>
      </c>
      <c r="ES342" s="286">
        <v>0</v>
      </c>
      <c r="ET342" s="420">
        <v>1651.5819999999999</v>
      </c>
      <c r="EU342" s="286">
        <v>0</v>
      </c>
      <c r="EV342" s="286">
        <v>0</v>
      </c>
      <c r="EW342" s="286"/>
      <c r="EX342" s="286"/>
      <c r="EY342" s="286"/>
      <c r="EZ342" s="292">
        <v>115.71</v>
      </c>
      <c r="FA342" s="278">
        <v>116.01</v>
      </c>
      <c r="FB342" s="278">
        <v>0</v>
      </c>
      <c r="FC342" s="292">
        <v>3245.2000000000003</v>
      </c>
      <c r="FD342" s="292"/>
      <c r="FE342" s="292"/>
      <c r="FF342" s="292"/>
      <c r="FG342" s="286">
        <v>0</v>
      </c>
      <c r="FH342" s="292">
        <v>0</v>
      </c>
      <c r="FI342" s="286">
        <v>5369.9260000000004</v>
      </c>
      <c r="FJ342" s="286"/>
      <c r="FK342" s="276"/>
      <c r="FL342" s="276">
        <v>4731.71</v>
      </c>
      <c r="FM342" s="286">
        <v>67.8</v>
      </c>
      <c r="FN342" s="286">
        <v>0</v>
      </c>
      <c r="FO342" s="286">
        <v>0</v>
      </c>
      <c r="FP342" s="286"/>
      <c r="FQ342" s="286">
        <v>16350.2</v>
      </c>
      <c r="FR342" s="791">
        <v>2806.41</v>
      </c>
      <c r="FS342">
        <v>0</v>
      </c>
      <c r="FT342" s="791"/>
      <c r="FU342" s="294">
        <f t="shared" si="27"/>
        <v>2806.41</v>
      </c>
      <c r="FV342" s="294">
        <v>2807.28</v>
      </c>
      <c r="FW342" s="294">
        <f t="shared" si="28"/>
        <v>-5369.9260000000004</v>
      </c>
      <c r="FX342" s="111">
        <f t="shared" si="29"/>
        <v>730.17</v>
      </c>
      <c r="FY342" s="286">
        <f t="shared" si="30"/>
        <v>0</v>
      </c>
      <c r="GB342" s="2015">
        <f t="shared" si="25"/>
        <v>0</v>
      </c>
      <c r="GC342" s="2015">
        <v>8113</v>
      </c>
      <c r="GE342" s="2015">
        <f t="shared" si="26"/>
        <v>8113</v>
      </c>
    </row>
    <row r="343" spans="2:187">
      <c r="B343" s="787">
        <v>18</v>
      </c>
      <c r="C343" s="109" t="s">
        <v>610</v>
      </c>
      <c r="D343" s="309" t="s">
        <v>3</v>
      </c>
      <c r="E343" s="310" t="s">
        <v>46</v>
      </c>
      <c r="F343" s="852" t="s">
        <v>519</v>
      </c>
      <c r="G343" s="311">
        <v>26321</v>
      </c>
      <c r="H343" s="275" t="s">
        <v>488</v>
      </c>
      <c r="I343" s="275" t="s">
        <v>456</v>
      </c>
      <c r="J343" s="312" t="s">
        <v>455</v>
      </c>
      <c r="K343" s="313" t="s">
        <v>456</v>
      </c>
      <c r="L343" s="313">
        <v>100002</v>
      </c>
      <c r="M343" s="283" t="s">
        <v>457</v>
      </c>
      <c r="N343" s="299">
        <v>0</v>
      </c>
      <c r="O343" s="275" t="s">
        <v>458</v>
      </c>
      <c r="P343" s="275" t="s">
        <v>459</v>
      </c>
      <c r="Q343" s="300">
        <v>0</v>
      </c>
      <c r="R343" s="275" t="s">
        <v>489</v>
      </c>
      <c r="S343" s="301" t="s">
        <v>488</v>
      </c>
      <c r="T343" s="275" t="s">
        <v>461</v>
      </c>
      <c r="U343" s="275" t="s">
        <v>237</v>
      </c>
      <c r="V343" s="302" t="s">
        <v>462</v>
      </c>
      <c r="W343" s="302" t="s">
        <v>463</v>
      </c>
      <c r="X343" s="269" t="s">
        <v>32</v>
      </c>
      <c r="Y343" s="270" t="s">
        <v>48</v>
      </c>
      <c r="Z343" s="283"/>
      <c r="AA343" s="283"/>
      <c r="AB343" s="303">
        <v>42985</v>
      </c>
      <c r="AC343" s="304"/>
      <c r="AD343" s="305"/>
      <c r="AE343" s="274" t="s">
        <v>464</v>
      </c>
      <c r="AF343" s="275" t="s">
        <v>520</v>
      </c>
      <c r="AG343" s="276"/>
      <c r="AH343" s="277"/>
      <c r="AI343" s="277"/>
      <c r="AJ343" s="277"/>
      <c r="AK343" s="278"/>
      <c r="AL343" s="276"/>
      <c r="AM343" s="278"/>
      <c r="AN343" s="278"/>
      <c r="AO343" s="306" t="s">
        <v>466</v>
      </c>
      <c r="AP343" s="278" t="s">
        <v>595</v>
      </c>
      <c r="AQ343" s="307" t="s">
        <v>466</v>
      </c>
      <c r="AR343" s="296">
        <v>15000</v>
      </c>
      <c r="AS343" s="283">
        <v>30</v>
      </c>
      <c r="AT343" s="284">
        <v>0</v>
      </c>
      <c r="AU343" s="284">
        <v>0</v>
      </c>
      <c r="AV343" s="283"/>
      <c r="AW343" s="283"/>
      <c r="AX343" s="283"/>
      <c r="AY343" s="283"/>
      <c r="AZ343" s="283"/>
      <c r="BA343" s="285"/>
      <c r="BB343" s="284"/>
      <c r="BC343" s="284"/>
      <c r="BD343" s="284"/>
      <c r="BE343" s="284"/>
      <c r="BF343" s="285"/>
      <c r="BG343" s="284"/>
      <c r="BH343" s="284"/>
      <c r="BI343" s="276">
        <v>0</v>
      </c>
      <c r="BJ343" s="284"/>
      <c r="BK343" s="286"/>
      <c r="BL343" s="286"/>
      <c r="BM343" s="276">
        <v>0</v>
      </c>
      <c r="BN343" s="286"/>
      <c r="BO343" s="276"/>
      <c r="BP343" s="789">
        <v>240</v>
      </c>
      <c r="BQ343" s="286">
        <v>15000</v>
      </c>
      <c r="BR343" s="286">
        <v>113</v>
      </c>
      <c r="BS343" s="286">
        <v>0</v>
      </c>
      <c r="BT343" s="289">
        <v>0</v>
      </c>
      <c r="BU343" s="286">
        <v>0</v>
      </c>
      <c r="BV343" s="286">
        <v>0</v>
      </c>
      <c r="BW343" s="286">
        <v>0</v>
      </c>
      <c r="BX343" s="286"/>
      <c r="BY343" s="286">
        <v>0</v>
      </c>
      <c r="BZ343" s="286"/>
      <c r="CA343" s="286"/>
      <c r="CB343" s="286">
        <v>0</v>
      </c>
      <c r="CC343" s="286">
        <v>0</v>
      </c>
      <c r="CD343" s="286">
        <v>0</v>
      </c>
      <c r="CE343" s="286"/>
      <c r="CF343" s="286">
        <v>0</v>
      </c>
      <c r="CG343" s="286"/>
      <c r="CH343" s="286"/>
      <c r="CI343" s="286"/>
      <c r="CJ343" s="286"/>
      <c r="CK343" s="286"/>
      <c r="CL343" s="286"/>
      <c r="CM343" s="286"/>
      <c r="CN343" s="286"/>
      <c r="CO343" s="286">
        <v>0</v>
      </c>
      <c r="CP343" s="286"/>
      <c r="CQ343" s="286"/>
      <c r="CR343" s="286"/>
      <c r="CS343" s="286"/>
      <c r="CT343" s="286"/>
      <c r="CU343" s="286"/>
      <c r="CV343" s="286">
        <v>0</v>
      </c>
      <c r="CW343" s="286"/>
      <c r="CX343" s="286"/>
      <c r="CY343" s="286"/>
      <c r="CZ343" s="286"/>
      <c r="DA343" s="286"/>
      <c r="DB343" s="286"/>
      <c r="DC343" s="286">
        <v>67.8</v>
      </c>
      <c r="DD343" s="286"/>
      <c r="DE343" s="286"/>
      <c r="DF343" s="286"/>
      <c r="DG343" s="286"/>
      <c r="DH343" s="286"/>
      <c r="DI343" s="286"/>
      <c r="DJ343" s="286"/>
      <c r="DK343" s="286"/>
      <c r="DL343" s="286"/>
      <c r="DM343" s="286"/>
      <c r="DN343" s="286"/>
      <c r="DO343" s="286"/>
      <c r="DP343" s="286"/>
      <c r="DQ343" s="286"/>
      <c r="DR343" s="286"/>
      <c r="DS343" s="286"/>
      <c r="DT343" s="286"/>
      <c r="DU343" s="286">
        <v>8684.57</v>
      </c>
      <c r="DV343" s="286"/>
      <c r="DW343" s="286"/>
      <c r="DX343" s="286"/>
      <c r="DY343" s="286"/>
      <c r="DZ343" s="790"/>
      <c r="EA343" s="278"/>
      <c r="EB343" s="286"/>
      <c r="EC343" s="286"/>
      <c r="ED343" s="286"/>
      <c r="EE343" s="286"/>
      <c r="EF343" s="286"/>
      <c r="EG343" s="286"/>
      <c r="EH343" s="286"/>
      <c r="EI343" s="286"/>
      <c r="EJ343" s="286"/>
      <c r="EK343" s="286"/>
      <c r="EL343" s="306">
        <v>15113</v>
      </c>
      <c r="EM343" s="306">
        <v>23865.37</v>
      </c>
      <c r="EN343" s="291">
        <v>1511.3</v>
      </c>
      <c r="EO343" s="291">
        <v>234.25</v>
      </c>
      <c r="EP343" s="291">
        <v>166.28</v>
      </c>
      <c r="EQ343" s="291">
        <v>0</v>
      </c>
      <c r="ER343" s="291">
        <v>0</v>
      </c>
      <c r="ES343" s="286">
        <v>0</v>
      </c>
      <c r="ET343" s="289">
        <v>2199.35</v>
      </c>
      <c r="EU343" s="286">
        <v>0</v>
      </c>
      <c r="EV343" s="286">
        <v>0</v>
      </c>
      <c r="EW343" s="286"/>
      <c r="EX343" s="286"/>
      <c r="EY343" s="286"/>
      <c r="EZ343" s="292">
        <v>0</v>
      </c>
      <c r="FA343" s="278">
        <v>0</v>
      </c>
      <c r="FB343" s="278">
        <v>0</v>
      </c>
      <c r="FC343" s="292">
        <v>6045.2000000000007</v>
      </c>
      <c r="FD343" s="292"/>
      <c r="FE343" s="292"/>
      <c r="FF343" s="292"/>
      <c r="FG343" s="286">
        <v>0</v>
      </c>
      <c r="FH343" s="292">
        <v>0</v>
      </c>
      <c r="FI343" s="286"/>
      <c r="FJ343" s="286"/>
      <c r="FK343" s="276"/>
      <c r="FL343" s="276">
        <v>8684.57</v>
      </c>
      <c r="FM343" s="286">
        <v>67.8</v>
      </c>
      <c r="FN343" s="286">
        <v>0</v>
      </c>
      <c r="FO343" s="286">
        <v>0</v>
      </c>
      <c r="FP343" s="286"/>
      <c r="FQ343" s="286">
        <v>18908.75</v>
      </c>
      <c r="FR343" s="791">
        <v>4956.62</v>
      </c>
      <c r="FS343">
        <v>0</v>
      </c>
      <c r="FT343" s="791"/>
      <c r="FU343" s="294">
        <f t="shared" si="27"/>
        <v>4956.62</v>
      </c>
      <c r="FV343" s="294">
        <v>3997.85</v>
      </c>
      <c r="FW343" s="294">
        <f t="shared" si="28"/>
        <v>0</v>
      </c>
      <c r="FX343" s="111">
        <f t="shared" si="29"/>
        <v>1360.17</v>
      </c>
      <c r="FY343" s="286">
        <f t="shared" si="30"/>
        <v>0</v>
      </c>
      <c r="GB343" s="2015">
        <f t="shared" si="25"/>
        <v>0</v>
      </c>
      <c r="GC343" s="2015">
        <v>15113</v>
      </c>
      <c r="GE343" s="2015">
        <f t="shared" si="26"/>
        <v>15113</v>
      </c>
    </row>
    <row r="344" spans="2:187">
      <c r="B344" s="787">
        <v>19</v>
      </c>
      <c r="C344" s="109" t="s">
        <v>610</v>
      </c>
      <c r="D344" s="309" t="s">
        <v>3</v>
      </c>
      <c r="E344" s="310" t="s">
        <v>34</v>
      </c>
      <c r="F344" s="852" t="s">
        <v>521</v>
      </c>
      <c r="G344" s="311">
        <v>27152</v>
      </c>
      <c r="H344" s="275" t="s">
        <v>469</v>
      </c>
      <c r="I344" s="275" t="s">
        <v>456</v>
      </c>
      <c r="J344" s="312" t="s">
        <v>455</v>
      </c>
      <c r="K344" s="313" t="s">
        <v>456</v>
      </c>
      <c r="L344" s="313">
        <v>100001</v>
      </c>
      <c r="M344" s="283" t="s">
        <v>470</v>
      </c>
      <c r="N344" s="299">
        <v>1</v>
      </c>
      <c r="O344" s="275" t="s">
        <v>471</v>
      </c>
      <c r="P344" s="275" t="s">
        <v>472</v>
      </c>
      <c r="Q344" s="300">
        <v>1</v>
      </c>
      <c r="R344" s="275" t="s">
        <v>473</v>
      </c>
      <c r="S344" s="301" t="s">
        <v>474</v>
      </c>
      <c r="T344" s="275" t="s">
        <v>461</v>
      </c>
      <c r="U344" s="275" t="s">
        <v>234</v>
      </c>
      <c r="V344" s="302" t="s">
        <v>462</v>
      </c>
      <c r="W344" s="302"/>
      <c r="X344" s="269" t="s">
        <v>32</v>
      </c>
      <c r="Y344" s="270" t="s">
        <v>36</v>
      </c>
      <c r="Z344" s="283"/>
      <c r="AA344" s="283"/>
      <c r="AB344" s="303">
        <v>43003</v>
      </c>
      <c r="AC344" s="304"/>
      <c r="AD344" s="305"/>
      <c r="AE344" s="274" t="s">
        <v>522</v>
      </c>
      <c r="AF344" s="275" t="s">
        <v>523</v>
      </c>
      <c r="AG344" s="276"/>
      <c r="AH344" s="277"/>
      <c r="AI344" s="277"/>
      <c r="AJ344" s="277"/>
      <c r="AK344" s="278"/>
      <c r="AL344" s="276"/>
      <c r="AM344" s="278"/>
      <c r="AN344" s="278"/>
      <c r="AO344" s="306" t="s">
        <v>466</v>
      </c>
      <c r="AP344" s="278" t="s">
        <v>595</v>
      </c>
      <c r="AQ344" s="307" t="s">
        <v>466</v>
      </c>
      <c r="AR344" s="308">
        <v>12000</v>
      </c>
      <c r="AS344" s="283">
        <v>18</v>
      </c>
      <c r="AT344" s="284">
        <v>0</v>
      </c>
      <c r="AU344" s="284">
        <v>12</v>
      </c>
      <c r="AV344" s="283"/>
      <c r="AW344" s="283"/>
      <c r="AX344" s="283"/>
      <c r="AY344" s="283"/>
      <c r="AZ344" s="283"/>
      <c r="BA344" s="285"/>
      <c r="BB344" s="284"/>
      <c r="BC344" s="284"/>
      <c r="BD344" s="284"/>
      <c r="BE344" s="284"/>
      <c r="BF344" s="285"/>
      <c r="BG344" s="284"/>
      <c r="BH344" s="284"/>
      <c r="BI344" s="276">
        <v>0</v>
      </c>
      <c r="BJ344" s="284"/>
      <c r="BK344" s="286"/>
      <c r="BL344" s="286"/>
      <c r="BM344" s="276">
        <v>0</v>
      </c>
      <c r="BN344" s="286"/>
      <c r="BO344" s="276"/>
      <c r="BP344" s="789">
        <v>144</v>
      </c>
      <c r="BQ344" s="286">
        <v>7200</v>
      </c>
      <c r="BR344" s="286">
        <v>113</v>
      </c>
      <c r="BS344" s="286">
        <v>0</v>
      </c>
      <c r="BT344" s="289">
        <v>4845.2</v>
      </c>
      <c r="BU344" s="286">
        <v>0</v>
      </c>
      <c r="BV344" s="286">
        <v>0</v>
      </c>
      <c r="BW344" s="286">
        <v>0</v>
      </c>
      <c r="BX344" s="286"/>
      <c r="BY344" s="286">
        <v>0</v>
      </c>
      <c r="BZ344" s="286"/>
      <c r="CA344" s="286"/>
      <c r="CB344" s="286">
        <v>0</v>
      </c>
      <c r="CC344" s="286">
        <v>0</v>
      </c>
      <c r="CD344" s="286">
        <v>0</v>
      </c>
      <c r="CE344" s="286"/>
      <c r="CF344" s="286">
        <v>0</v>
      </c>
      <c r="CG344" s="286"/>
      <c r="CH344" s="286"/>
      <c r="CI344" s="286"/>
      <c r="CJ344" s="286"/>
      <c r="CK344" s="286"/>
      <c r="CL344" s="286"/>
      <c r="CM344" s="286"/>
      <c r="CN344" s="286"/>
      <c r="CO344" s="286">
        <v>0</v>
      </c>
      <c r="CP344" s="286"/>
      <c r="CQ344" s="286"/>
      <c r="CR344" s="286"/>
      <c r="CS344" s="286"/>
      <c r="CT344" s="286"/>
      <c r="CU344" s="286"/>
      <c r="CV344" s="286">
        <v>0</v>
      </c>
      <c r="CW344" s="286"/>
      <c r="CX344" s="286"/>
      <c r="CY344" s="286"/>
      <c r="CZ344" s="286"/>
      <c r="DA344" s="286"/>
      <c r="DB344" s="286"/>
      <c r="DC344" s="286">
        <v>67.8</v>
      </c>
      <c r="DD344" s="286"/>
      <c r="DE344" s="286"/>
      <c r="DF344" s="286"/>
      <c r="DG344" s="286"/>
      <c r="DH344" s="286"/>
      <c r="DI344" s="286"/>
      <c r="DJ344" s="286"/>
      <c r="DK344" s="286"/>
      <c r="DL344" s="286"/>
      <c r="DM344" s="286"/>
      <c r="DN344" s="286"/>
      <c r="DO344" s="286"/>
      <c r="DP344" s="286"/>
      <c r="DQ344" s="286"/>
      <c r="DR344" s="286"/>
      <c r="DS344" s="286"/>
      <c r="DT344" s="286"/>
      <c r="DU344" s="286">
        <v>7065.04</v>
      </c>
      <c r="DV344" s="286"/>
      <c r="DW344" s="286"/>
      <c r="DX344" s="286"/>
      <c r="DY344" s="286"/>
      <c r="DZ344" s="790"/>
      <c r="EA344" s="278"/>
      <c r="EB344" s="286"/>
      <c r="EC344" s="286"/>
      <c r="ED344" s="286"/>
      <c r="EE344" s="286"/>
      <c r="EF344" s="286"/>
      <c r="EG344" s="286"/>
      <c r="EH344" s="286"/>
      <c r="EI344" s="286"/>
      <c r="EJ344" s="286"/>
      <c r="EK344" s="286"/>
      <c r="EL344" s="306">
        <v>12158.2</v>
      </c>
      <c r="EM344" s="306">
        <v>19291.04</v>
      </c>
      <c r="EN344" s="291">
        <v>1215.82</v>
      </c>
      <c r="EO344" s="291">
        <v>178.73</v>
      </c>
      <c r="EP344" s="291">
        <v>166.28</v>
      </c>
      <c r="EQ344" s="291">
        <v>0</v>
      </c>
      <c r="ER344" s="291">
        <v>0</v>
      </c>
      <c r="ES344" s="286">
        <v>0</v>
      </c>
      <c r="ET344" s="289">
        <v>1506.896</v>
      </c>
      <c r="EU344" s="286">
        <v>0</v>
      </c>
      <c r="EV344" s="286">
        <v>0</v>
      </c>
      <c r="EW344" s="286"/>
      <c r="EX344" s="286"/>
      <c r="EY344" s="286"/>
      <c r="EZ344" s="292">
        <v>831.87</v>
      </c>
      <c r="FA344" s="278">
        <v>0</v>
      </c>
      <c r="FB344" s="278">
        <v>52.9</v>
      </c>
      <c r="FC344" s="292">
        <v>4845.2</v>
      </c>
      <c r="FD344" s="292"/>
      <c r="FE344" s="292"/>
      <c r="FF344" s="292"/>
      <c r="FG344" s="286">
        <v>0</v>
      </c>
      <c r="FH344" s="292">
        <v>0</v>
      </c>
      <c r="FI344" s="286"/>
      <c r="FJ344" s="286"/>
      <c r="FK344" s="415"/>
      <c r="FL344" s="276">
        <v>7065.04</v>
      </c>
      <c r="FM344" s="286">
        <v>67.8</v>
      </c>
      <c r="FN344" s="286">
        <v>0</v>
      </c>
      <c r="FO344" s="286">
        <v>0</v>
      </c>
      <c r="FP344" s="286"/>
      <c r="FQ344" s="286">
        <v>15930.54</v>
      </c>
      <c r="FR344" s="791">
        <v>3360.5</v>
      </c>
      <c r="FS344">
        <v>0</v>
      </c>
      <c r="FT344" s="791"/>
      <c r="FU344" s="294">
        <f t="shared" si="27"/>
        <v>3360.5</v>
      </c>
      <c r="FV344" s="294">
        <v>3252.83</v>
      </c>
      <c r="FW344" s="294">
        <f t="shared" si="28"/>
        <v>0</v>
      </c>
      <c r="FX344" s="111">
        <f t="shared" si="29"/>
        <v>1094.24</v>
      </c>
      <c r="FY344" s="286">
        <f t="shared" si="30"/>
        <v>0</v>
      </c>
      <c r="GB344" s="2015">
        <f t="shared" si="25"/>
        <v>0</v>
      </c>
      <c r="GC344" s="2015">
        <v>12158.2</v>
      </c>
      <c r="GE344" s="2015">
        <f t="shared" si="26"/>
        <v>12158.2</v>
      </c>
    </row>
    <row r="345" spans="2:187">
      <c r="B345" s="787">
        <v>20</v>
      </c>
      <c r="C345" s="109" t="s">
        <v>610</v>
      </c>
      <c r="D345" s="309" t="s">
        <v>3</v>
      </c>
      <c r="E345" s="310" t="s">
        <v>27</v>
      </c>
      <c r="F345" s="275" t="s">
        <v>524</v>
      </c>
      <c r="G345" s="311">
        <v>25978</v>
      </c>
      <c r="H345" s="275" t="s">
        <v>525</v>
      </c>
      <c r="I345" s="275" t="s">
        <v>456</v>
      </c>
      <c r="J345" s="312" t="s">
        <v>455</v>
      </c>
      <c r="K345" s="313" t="s">
        <v>456</v>
      </c>
      <c r="L345" s="275" t="s">
        <v>526</v>
      </c>
      <c r="M345" s="275" t="s">
        <v>526</v>
      </c>
      <c r="N345" s="275" t="s">
        <v>526</v>
      </c>
      <c r="O345" s="275" t="s">
        <v>526</v>
      </c>
      <c r="P345" s="275" t="s">
        <v>526</v>
      </c>
      <c r="Q345" s="275" t="s">
        <v>526</v>
      </c>
      <c r="R345" s="275" t="s">
        <v>527</v>
      </c>
      <c r="S345" s="301" t="s">
        <v>525</v>
      </c>
      <c r="T345" s="275" t="s">
        <v>528</v>
      </c>
      <c r="U345" s="275" t="s">
        <v>232</v>
      </c>
      <c r="V345" s="302" t="s">
        <v>462</v>
      </c>
      <c r="W345" s="302" t="s">
        <v>529</v>
      </c>
      <c r="X345" s="269" t="s">
        <v>25</v>
      </c>
      <c r="Y345" s="459" t="s">
        <v>29</v>
      </c>
      <c r="Z345" s="283"/>
      <c r="AA345" s="283"/>
      <c r="AB345" s="303">
        <v>43003</v>
      </c>
      <c r="AC345" s="304"/>
      <c r="AD345" s="305"/>
      <c r="AE345" s="274" t="s">
        <v>522</v>
      </c>
      <c r="AF345" s="275" t="s">
        <v>530</v>
      </c>
      <c r="AG345" s="276"/>
      <c r="AH345" s="277"/>
      <c r="AI345" s="277" t="s">
        <v>531</v>
      </c>
      <c r="AJ345" s="792" t="s">
        <v>604</v>
      </c>
      <c r="AK345" s="278"/>
      <c r="AL345" s="276"/>
      <c r="AM345" s="278"/>
      <c r="AN345" s="278"/>
      <c r="AO345" s="306" t="s">
        <v>466</v>
      </c>
      <c r="AP345" s="278" t="s">
        <v>594</v>
      </c>
      <c r="AQ345" s="307" t="s">
        <v>466</v>
      </c>
      <c r="AR345" s="308">
        <v>40563.981661343634</v>
      </c>
      <c r="AS345" s="283">
        <v>30</v>
      </c>
      <c r="AT345" s="284">
        <v>0</v>
      </c>
      <c r="AU345" s="284">
        <v>0</v>
      </c>
      <c r="AV345" s="283"/>
      <c r="AW345" s="283"/>
      <c r="AX345" s="283"/>
      <c r="AY345" s="283"/>
      <c r="AZ345" s="283"/>
      <c r="BA345" s="285"/>
      <c r="BB345" s="284"/>
      <c r="BC345" s="284"/>
      <c r="BD345" s="284"/>
      <c r="BE345" s="284"/>
      <c r="BF345" s="285"/>
      <c r="BG345" s="284"/>
      <c r="BH345" s="284"/>
      <c r="BI345" s="276">
        <v>0</v>
      </c>
      <c r="BJ345" s="284"/>
      <c r="BK345" s="286"/>
      <c r="BL345" s="286"/>
      <c r="BM345" s="276">
        <v>0</v>
      </c>
      <c r="BN345" s="286"/>
      <c r="BO345" s="276"/>
      <c r="BP345" s="789">
        <v>240</v>
      </c>
      <c r="BQ345" s="286">
        <v>40563.981661343634</v>
      </c>
      <c r="BR345" s="286">
        <v>113</v>
      </c>
      <c r="BS345" s="286">
        <v>0</v>
      </c>
      <c r="BT345" s="289">
        <v>0</v>
      </c>
      <c r="BU345" s="286">
        <v>0</v>
      </c>
      <c r="BV345" s="286">
        <v>0</v>
      </c>
      <c r="BW345" s="286">
        <v>0</v>
      </c>
      <c r="BX345" s="286"/>
      <c r="BY345" s="286">
        <v>0</v>
      </c>
      <c r="BZ345" s="286"/>
      <c r="CA345" s="286"/>
      <c r="CB345" s="286">
        <v>0</v>
      </c>
      <c r="CC345" s="286">
        <v>0</v>
      </c>
      <c r="CD345" s="286">
        <v>0</v>
      </c>
      <c r="CE345" s="286"/>
      <c r="CF345" s="286">
        <v>0</v>
      </c>
      <c r="CG345" s="286"/>
      <c r="CH345" s="286"/>
      <c r="CI345" s="286"/>
      <c r="CJ345" s="286"/>
      <c r="CK345" s="286"/>
      <c r="CL345" s="286"/>
      <c r="CM345" s="286"/>
      <c r="CN345" s="286"/>
      <c r="CO345" s="286">
        <v>0</v>
      </c>
      <c r="CP345" s="286"/>
      <c r="CQ345" s="286"/>
      <c r="CR345" s="286"/>
      <c r="CS345" s="286"/>
      <c r="CT345" s="286"/>
      <c r="CU345" s="286"/>
      <c r="CV345" s="286">
        <v>0</v>
      </c>
      <c r="CW345" s="286"/>
      <c r="CX345" s="286">
        <v>6779.4969435572721</v>
      </c>
      <c r="CY345" s="286">
        <v>457.61604369011587</v>
      </c>
      <c r="CZ345" s="286"/>
      <c r="DA345" s="286"/>
      <c r="DB345" s="286"/>
      <c r="DC345" s="286">
        <v>0</v>
      </c>
      <c r="DD345" s="286"/>
      <c r="DE345" s="286"/>
      <c r="DF345" s="286"/>
      <c r="DG345" s="286"/>
      <c r="DH345" s="337"/>
      <c r="DI345" s="286"/>
      <c r="DJ345" s="286"/>
      <c r="DK345" s="286"/>
      <c r="DL345" s="286"/>
      <c r="DM345" s="337"/>
      <c r="DN345" s="286"/>
      <c r="DO345" s="286"/>
      <c r="DP345" s="286"/>
      <c r="DQ345" s="286"/>
      <c r="DR345" s="286"/>
      <c r="DS345" s="286"/>
      <c r="DT345" s="286"/>
      <c r="DU345" s="286"/>
      <c r="DV345" s="286"/>
      <c r="DW345" s="286">
        <v>3954.7065504084089</v>
      </c>
      <c r="DX345" s="286"/>
      <c r="DY345" s="286"/>
      <c r="DZ345" s="790"/>
      <c r="EA345" s="278"/>
      <c r="EB345" s="286"/>
      <c r="EC345" s="286"/>
      <c r="ED345" s="286"/>
      <c r="EE345" s="286"/>
      <c r="EF345" s="286"/>
      <c r="EG345" s="286"/>
      <c r="EH345" s="286"/>
      <c r="EI345" s="286"/>
      <c r="EJ345" s="286"/>
      <c r="EK345" s="286"/>
      <c r="EL345" s="306">
        <v>40676.981661343634</v>
      </c>
      <c r="EM345" s="306">
        <v>51868.801198999434</v>
      </c>
      <c r="EN345" s="291">
        <v>4067.7</v>
      </c>
      <c r="EO345" s="291">
        <v>597.95000000000005</v>
      </c>
      <c r="EP345" s="291">
        <v>166.28</v>
      </c>
      <c r="EQ345" s="291">
        <v>0</v>
      </c>
      <c r="ER345" s="291">
        <v>0</v>
      </c>
      <c r="ES345" s="286">
        <v>0</v>
      </c>
      <c r="ET345" s="289">
        <v>10548.37</v>
      </c>
      <c r="EU345" s="286">
        <v>0</v>
      </c>
      <c r="EV345" s="286">
        <v>0</v>
      </c>
      <c r="EW345" s="286"/>
      <c r="EX345" s="286"/>
      <c r="EY345" s="286"/>
      <c r="EZ345" s="292">
        <v>0</v>
      </c>
      <c r="FA345" s="278">
        <v>0</v>
      </c>
      <c r="FB345" s="278">
        <v>654.73</v>
      </c>
      <c r="FC345" s="292">
        <v>22679.372000000003</v>
      </c>
      <c r="FD345" s="292"/>
      <c r="FE345" s="292"/>
      <c r="FF345" s="292"/>
      <c r="FG345" s="286">
        <v>0</v>
      </c>
      <c r="FH345" s="292">
        <v>0</v>
      </c>
      <c r="FI345" s="286"/>
      <c r="FJ345" s="286"/>
      <c r="FK345" s="276"/>
      <c r="FL345" s="337"/>
      <c r="FM345" s="286">
        <v>0</v>
      </c>
      <c r="FN345" s="286">
        <v>0</v>
      </c>
      <c r="FO345" s="286">
        <v>0</v>
      </c>
      <c r="FP345" s="286"/>
      <c r="FQ345" s="286">
        <v>38714.400000000001</v>
      </c>
      <c r="FR345" s="791">
        <v>13154.4</v>
      </c>
      <c r="FS345">
        <v>0</v>
      </c>
      <c r="FT345" s="791"/>
      <c r="FU345" s="294"/>
      <c r="FV345" s="294">
        <v>15606.52</v>
      </c>
      <c r="FW345" s="294">
        <f t="shared" si="28"/>
        <v>0</v>
      </c>
      <c r="FX345" s="111">
        <f t="shared" si="29"/>
        <v>3660.93</v>
      </c>
      <c r="FY345" s="286">
        <f t="shared" si="30"/>
        <v>0</v>
      </c>
      <c r="GB345" s="2015">
        <f t="shared" si="25"/>
        <v>1.6613436309853569E-3</v>
      </c>
      <c r="GC345" s="2015">
        <v>40676.980000000003</v>
      </c>
      <c r="GE345" s="2015">
        <f t="shared" si="26"/>
        <v>47456.476943557274</v>
      </c>
    </row>
    <row r="346" spans="2:187">
      <c r="B346" s="787">
        <v>21</v>
      </c>
      <c r="C346" s="109" t="s">
        <v>610</v>
      </c>
      <c r="D346" s="309" t="s">
        <v>3</v>
      </c>
      <c r="E346" s="310" t="s">
        <v>86</v>
      </c>
      <c r="F346" s="275" t="s">
        <v>87</v>
      </c>
      <c r="G346" s="311">
        <v>30917</v>
      </c>
      <c r="H346" s="275" t="s">
        <v>453</v>
      </c>
      <c r="I346" s="275" t="s">
        <v>506</v>
      </c>
      <c r="J346" s="312" t="s">
        <v>507</v>
      </c>
      <c r="K346" s="313" t="s">
        <v>508</v>
      </c>
      <c r="L346" s="313">
        <v>100002</v>
      </c>
      <c r="M346" s="283" t="s">
        <v>457</v>
      </c>
      <c r="N346" s="299">
        <v>1</v>
      </c>
      <c r="O346" s="275" t="s">
        <v>458</v>
      </c>
      <c r="P346" s="275" t="s">
        <v>459</v>
      </c>
      <c r="Q346" s="300">
        <v>1</v>
      </c>
      <c r="R346" s="275" t="s">
        <v>460</v>
      </c>
      <c r="S346" s="301" t="s">
        <v>453</v>
      </c>
      <c r="T346" s="275" t="s">
        <v>461</v>
      </c>
      <c r="U346" s="275" t="s">
        <v>249</v>
      </c>
      <c r="V346" s="302" t="s">
        <v>462</v>
      </c>
      <c r="W346" s="302"/>
      <c r="X346" s="269" t="s">
        <v>32</v>
      </c>
      <c r="Y346" s="270" t="s">
        <v>85</v>
      </c>
      <c r="Z346" s="283"/>
      <c r="AA346" s="283"/>
      <c r="AB346" s="303">
        <v>43222</v>
      </c>
      <c r="AC346" s="304"/>
      <c r="AD346" s="305"/>
      <c r="AE346" s="274" t="s">
        <v>464</v>
      </c>
      <c r="AF346" s="275" t="s">
        <v>532</v>
      </c>
      <c r="AG346" s="276"/>
      <c r="AH346" s="277"/>
      <c r="AI346" s="277"/>
      <c r="AJ346" s="277"/>
      <c r="AK346" s="278"/>
      <c r="AL346" s="276"/>
      <c r="AM346" s="278"/>
      <c r="AN346" s="278"/>
      <c r="AO346" s="306" t="s">
        <v>466</v>
      </c>
      <c r="AP346" s="278" t="s">
        <v>594</v>
      </c>
      <c r="AQ346" s="307" t="s">
        <v>467</v>
      </c>
      <c r="AR346" s="308">
        <v>3000</v>
      </c>
      <c r="AS346" s="283">
        <v>30</v>
      </c>
      <c r="AT346" s="284">
        <v>0</v>
      </c>
      <c r="AU346" s="284">
        <v>0</v>
      </c>
      <c r="AV346" s="283"/>
      <c r="AW346" s="283"/>
      <c r="AX346" s="283"/>
      <c r="AY346" s="283"/>
      <c r="AZ346" s="283"/>
      <c r="BA346" s="285"/>
      <c r="BB346" s="284"/>
      <c r="BC346" s="284"/>
      <c r="BD346" s="284"/>
      <c r="BE346" s="284"/>
      <c r="BF346" s="285"/>
      <c r="BG346" s="284"/>
      <c r="BH346" s="284"/>
      <c r="BI346" s="276">
        <v>0</v>
      </c>
      <c r="BJ346" s="284"/>
      <c r="BK346" s="286"/>
      <c r="BL346" s="286"/>
      <c r="BM346" s="276">
        <v>0</v>
      </c>
      <c r="BN346" s="286"/>
      <c r="BO346" s="276"/>
      <c r="BP346" s="789">
        <v>240</v>
      </c>
      <c r="BQ346" s="286">
        <v>3000</v>
      </c>
      <c r="BR346" s="286">
        <v>0</v>
      </c>
      <c r="BS346" s="286">
        <v>0</v>
      </c>
      <c r="BT346" s="289">
        <v>0</v>
      </c>
      <c r="BU346" s="286">
        <v>0</v>
      </c>
      <c r="BV346" s="286">
        <v>0</v>
      </c>
      <c r="BW346" s="286">
        <v>0</v>
      </c>
      <c r="BX346" s="286"/>
      <c r="BY346" s="286">
        <v>0</v>
      </c>
      <c r="BZ346" s="286"/>
      <c r="CA346" s="286"/>
      <c r="CB346" s="286">
        <v>0</v>
      </c>
      <c r="CC346" s="286">
        <v>0</v>
      </c>
      <c r="CD346" s="286">
        <v>0</v>
      </c>
      <c r="CE346" s="286"/>
      <c r="CF346" s="286">
        <v>0</v>
      </c>
      <c r="CG346" s="286"/>
      <c r="CH346" s="286"/>
      <c r="CI346" s="286"/>
      <c r="CJ346" s="286"/>
      <c r="CK346" s="286"/>
      <c r="CL346" s="286"/>
      <c r="CM346" s="286"/>
      <c r="CN346" s="286"/>
      <c r="CO346" s="286">
        <v>0</v>
      </c>
      <c r="CP346" s="286"/>
      <c r="CQ346" s="286"/>
      <c r="CR346" s="286"/>
      <c r="CS346" s="286"/>
      <c r="CT346" s="286"/>
      <c r="CU346" s="286"/>
      <c r="CV346" s="286">
        <v>0</v>
      </c>
      <c r="CW346" s="286"/>
      <c r="CX346" s="286"/>
      <c r="CY346" s="286"/>
      <c r="CZ346" s="286"/>
      <c r="DA346" s="286"/>
      <c r="DB346" s="286"/>
      <c r="DC346" s="286">
        <v>0</v>
      </c>
      <c r="DD346" s="286"/>
      <c r="DE346" s="286"/>
      <c r="DF346" s="286"/>
      <c r="DG346" s="286"/>
      <c r="DH346" s="286"/>
      <c r="DI346" s="286"/>
      <c r="DJ346" s="286"/>
      <c r="DK346" s="286"/>
      <c r="DL346" s="286"/>
      <c r="DM346" s="286"/>
      <c r="DN346" s="286"/>
      <c r="DO346" s="286"/>
      <c r="DP346" s="286"/>
      <c r="DQ346" s="286"/>
      <c r="DR346" s="286"/>
      <c r="DS346" s="286"/>
      <c r="DT346" s="286"/>
      <c r="DU346" s="286">
        <v>1750</v>
      </c>
      <c r="DV346" s="286"/>
      <c r="DW346" s="286"/>
      <c r="DX346" s="286"/>
      <c r="DY346" s="286"/>
      <c r="DZ346" s="790"/>
      <c r="EA346" s="278"/>
      <c r="EB346" s="286"/>
      <c r="EC346" s="286"/>
      <c r="ED346" s="286"/>
      <c r="EE346" s="286"/>
      <c r="EF346" s="286"/>
      <c r="EG346" s="286"/>
      <c r="EH346" s="286"/>
      <c r="EI346" s="286"/>
      <c r="EJ346" s="286"/>
      <c r="EK346" s="286"/>
      <c r="EL346" s="306">
        <v>3000</v>
      </c>
      <c r="EM346" s="306">
        <v>4750</v>
      </c>
      <c r="EN346" s="291">
        <v>300</v>
      </c>
      <c r="EO346" s="291">
        <v>46.5</v>
      </c>
      <c r="EP346" s="291">
        <v>41.1</v>
      </c>
      <c r="EQ346" s="291">
        <v>0</v>
      </c>
      <c r="ER346" s="291">
        <v>0</v>
      </c>
      <c r="ES346" s="286">
        <v>0</v>
      </c>
      <c r="ET346" s="289">
        <v>34.299999999999997</v>
      </c>
      <c r="EU346" s="286">
        <v>0</v>
      </c>
      <c r="EV346" s="286">
        <v>0</v>
      </c>
      <c r="EW346" s="286"/>
      <c r="EX346" s="286"/>
      <c r="EY346" s="286"/>
      <c r="EZ346" s="292">
        <v>0</v>
      </c>
      <c r="FA346" s="278">
        <v>0</v>
      </c>
      <c r="FB346" s="278">
        <v>0</v>
      </c>
      <c r="FC346" s="292">
        <v>1200</v>
      </c>
      <c r="FD346" s="292"/>
      <c r="FE346" s="292"/>
      <c r="FF346" s="292"/>
      <c r="FG346" s="286">
        <v>0</v>
      </c>
      <c r="FH346" s="292">
        <v>0</v>
      </c>
      <c r="FI346" s="286"/>
      <c r="FJ346" s="286"/>
      <c r="FK346" s="276"/>
      <c r="FL346" s="276">
        <v>1750</v>
      </c>
      <c r="FM346" s="286">
        <v>0</v>
      </c>
      <c r="FN346" s="286">
        <v>0</v>
      </c>
      <c r="FO346" s="286">
        <v>0</v>
      </c>
      <c r="FP346" s="286"/>
      <c r="FQ346" s="286">
        <v>3371.9</v>
      </c>
      <c r="FR346" s="791">
        <v>1378.1</v>
      </c>
      <c r="FS346">
        <v>0</v>
      </c>
      <c r="FT346" s="791"/>
      <c r="FU346" s="294">
        <f t="shared" si="27"/>
        <v>1378.1</v>
      </c>
      <c r="FV346" s="294">
        <v>1209.42</v>
      </c>
      <c r="FW346" s="294">
        <f t="shared" si="28"/>
        <v>0</v>
      </c>
      <c r="FX346" s="111">
        <f t="shared" si="29"/>
        <v>270</v>
      </c>
      <c r="FY346" s="286">
        <f t="shared" si="30"/>
        <v>0</v>
      </c>
      <c r="GB346" s="2015">
        <f t="shared" si="25"/>
        <v>0</v>
      </c>
      <c r="GC346" s="2015">
        <v>3000</v>
      </c>
      <c r="GE346" s="2015">
        <f t="shared" si="26"/>
        <v>3000</v>
      </c>
    </row>
    <row r="347" spans="2:187">
      <c r="B347" s="787">
        <v>22</v>
      </c>
      <c r="C347" s="109" t="s">
        <v>610</v>
      </c>
      <c r="D347" s="309" t="s">
        <v>3</v>
      </c>
      <c r="E347" s="310" t="s">
        <v>111</v>
      </c>
      <c r="F347" s="275" t="s">
        <v>112</v>
      </c>
      <c r="G347" s="311">
        <v>33862</v>
      </c>
      <c r="H347" s="275" t="s">
        <v>453</v>
      </c>
      <c r="I347" s="275" t="s">
        <v>454</v>
      </c>
      <c r="J347" s="312" t="s">
        <v>455</v>
      </c>
      <c r="K347" s="313" t="s">
        <v>456</v>
      </c>
      <c r="L347" s="313">
        <v>100002</v>
      </c>
      <c r="M347" s="283" t="s">
        <v>457</v>
      </c>
      <c r="N347" s="299">
        <v>1</v>
      </c>
      <c r="O347" s="275" t="s">
        <v>458</v>
      </c>
      <c r="P347" s="275" t="s">
        <v>459</v>
      </c>
      <c r="Q347" s="300">
        <v>1</v>
      </c>
      <c r="R347" s="275" t="s">
        <v>460</v>
      </c>
      <c r="S347" s="301" t="s">
        <v>453</v>
      </c>
      <c r="T347" s="275" t="s">
        <v>461</v>
      </c>
      <c r="U347" s="275" t="s">
        <v>260</v>
      </c>
      <c r="V347" s="302" t="s">
        <v>462</v>
      </c>
      <c r="W347" s="302"/>
      <c r="X347" s="269" t="s">
        <v>32</v>
      </c>
      <c r="Y347" s="270" t="s">
        <v>113</v>
      </c>
      <c r="Z347" s="283"/>
      <c r="AA347" s="283"/>
      <c r="AB347" s="303">
        <v>43206</v>
      </c>
      <c r="AC347" s="304"/>
      <c r="AD347" s="305"/>
      <c r="AE347" s="274" t="s">
        <v>533</v>
      </c>
      <c r="AF347" s="275" t="s">
        <v>534</v>
      </c>
      <c r="AG347" s="276"/>
      <c r="AH347" s="277"/>
      <c r="AI347" s="277"/>
      <c r="AJ347" s="277"/>
      <c r="AK347" s="278"/>
      <c r="AL347" s="276"/>
      <c r="AM347" s="278"/>
      <c r="AN347" s="278"/>
      <c r="AO347" s="306" t="s">
        <v>467</v>
      </c>
      <c r="AP347" s="278" t="s">
        <v>594</v>
      </c>
      <c r="AQ347" s="307" t="s">
        <v>467</v>
      </c>
      <c r="AR347" s="308">
        <v>3500</v>
      </c>
      <c r="AS347" s="283">
        <v>23</v>
      </c>
      <c r="AT347" s="284">
        <v>0</v>
      </c>
      <c r="AU347" s="284">
        <v>7</v>
      </c>
      <c r="AV347" s="283"/>
      <c r="AW347" s="283"/>
      <c r="AX347" s="283"/>
      <c r="AY347" s="283"/>
      <c r="AZ347" s="283"/>
      <c r="BA347" s="285"/>
      <c r="BB347" s="284"/>
      <c r="BC347" s="284"/>
      <c r="BD347" s="284"/>
      <c r="BE347" s="284"/>
      <c r="BF347" s="285"/>
      <c r="BG347" s="284"/>
      <c r="BH347" s="284"/>
      <c r="BI347" s="276">
        <v>8</v>
      </c>
      <c r="BJ347" s="284"/>
      <c r="BK347" s="286"/>
      <c r="BL347" s="286"/>
      <c r="BM347" s="276">
        <v>0</v>
      </c>
      <c r="BN347" s="286"/>
      <c r="BO347" s="276"/>
      <c r="BP347" s="789">
        <v>184</v>
      </c>
      <c r="BQ347" s="286">
        <v>2683.3333333333335</v>
      </c>
      <c r="BR347" s="286">
        <v>0</v>
      </c>
      <c r="BS347" s="286">
        <v>0</v>
      </c>
      <c r="BT347" s="289">
        <v>855.23</v>
      </c>
      <c r="BU347" s="286">
        <v>0</v>
      </c>
      <c r="BV347" s="286">
        <v>0</v>
      </c>
      <c r="BW347" s="286">
        <v>0</v>
      </c>
      <c r="BX347" s="286"/>
      <c r="BY347" s="286">
        <v>0</v>
      </c>
      <c r="BZ347" s="286"/>
      <c r="CA347" s="286"/>
      <c r="CB347" s="286">
        <v>0</v>
      </c>
      <c r="CC347" s="286">
        <v>0</v>
      </c>
      <c r="CD347" s="286">
        <v>233.33333333333334</v>
      </c>
      <c r="CE347" s="286"/>
      <c r="CF347" s="286">
        <v>0</v>
      </c>
      <c r="CG347" s="286"/>
      <c r="CH347" s="286"/>
      <c r="CI347" s="286"/>
      <c r="CJ347" s="286"/>
      <c r="CK347" s="286"/>
      <c r="CL347" s="286"/>
      <c r="CM347" s="286"/>
      <c r="CN347" s="286"/>
      <c r="CO347" s="286">
        <v>0</v>
      </c>
      <c r="CP347" s="286"/>
      <c r="CQ347" s="286"/>
      <c r="CR347" s="286"/>
      <c r="CS347" s="286"/>
      <c r="CT347" s="286"/>
      <c r="CU347" s="286"/>
      <c r="CV347" s="286">
        <v>0</v>
      </c>
      <c r="CW347" s="286"/>
      <c r="CX347" s="286"/>
      <c r="CY347" s="286"/>
      <c r="CZ347" s="286"/>
      <c r="DA347" s="286"/>
      <c r="DB347" s="286"/>
      <c r="DC347" s="286">
        <v>0</v>
      </c>
      <c r="DD347" s="286"/>
      <c r="DE347" s="286"/>
      <c r="DF347" s="286"/>
      <c r="DG347" s="286"/>
      <c r="DH347" s="286"/>
      <c r="DI347" s="286"/>
      <c r="DJ347" s="286"/>
      <c r="DK347" s="286"/>
      <c r="DL347" s="286"/>
      <c r="DM347" s="286"/>
      <c r="DN347" s="286"/>
      <c r="DO347" s="286"/>
      <c r="DP347" s="286"/>
      <c r="DQ347" s="286"/>
      <c r="DR347" s="286"/>
      <c r="DS347" s="286"/>
      <c r="DT347" s="286"/>
      <c r="DU347" s="286">
        <v>2148.61</v>
      </c>
      <c r="DV347" s="286"/>
      <c r="DW347" s="286"/>
      <c r="DX347" s="286"/>
      <c r="DY347" s="286"/>
      <c r="DZ347" s="790"/>
      <c r="EA347" s="278"/>
      <c r="EB347" s="286"/>
      <c r="EC347" s="286"/>
      <c r="ED347" s="286"/>
      <c r="EE347" s="286"/>
      <c r="EF347" s="286"/>
      <c r="EG347" s="286"/>
      <c r="EH347" s="286"/>
      <c r="EI347" s="286"/>
      <c r="EJ347" s="286"/>
      <c r="EK347" s="286"/>
      <c r="EL347" s="306">
        <v>3771.896666666667</v>
      </c>
      <c r="EM347" s="306">
        <v>5920.5066666666671</v>
      </c>
      <c r="EN347" s="291">
        <v>377.19</v>
      </c>
      <c r="EO347" s="291">
        <v>0</v>
      </c>
      <c r="EP347" s="291">
        <v>51.67</v>
      </c>
      <c r="EQ347" s="291">
        <v>0</v>
      </c>
      <c r="ER347" s="291">
        <v>0</v>
      </c>
      <c r="ES347" s="286">
        <v>0</v>
      </c>
      <c r="ET347" s="289">
        <v>43.186666666666667</v>
      </c>
      <c r="EU347" s="286">
        <v>0</v>
      </c>
      <c r="EV347" s="286">
        <v>0</v>
      </c>
      <c r="EW347" s="286"/>
      <c r="EX347" s="286"/>
      <c r="EY347" s="286"/>
      <c r="EZ347" s="292">
        <v>0</v>
      </c>
      <c r="FA347" s="278">
        <v>0</v>
      </c>
      <c r="FB347" s="278">
        <v>0</v>
      </c>
      <c r="FC347" s="292">
        <v>1400</v>
      </c>
      <c r="FD347" s="292"/>
      <c r="FE347" s="292"/>
      <c r="FF347" s="292"/>
      <c r="FG347" s="286">
        <v>0</v>
      </c>
      <c r="FH347" s="292">
        <v>0</v>
      </c>
      <c r="FI347" s="286"/>
      <c r="FJ347" s="286"/>
      <c r="FK347" s="276"/>
      <c r="FL347" s="276">
        <v>2148.61</v>
      </c>
      <c r="FM347" s="286">
        <v>0</v>
      </c>
      <c r="FN347" s="286">
        <v>0</v>
      </c>
      <c r="FO347" s="286">
        <v>0</v>
      </c>
      <c r="FP347" s="286"/>
      <c r="FQ347" s="286">
        <v>4020.66</v>
      </c>
      <c r="FR347" s="791">
        <v>1899.85</v>
      </c>
      <c r="FS347">
        <v>0</v>
      </c>
      <c r="FT347" s="791"/>
      <c r="FU347" s="294">
        <f t="shared" si="27"/>
        <v>1899.85</v>
      </c>
      <c r="FV347" s="294">
        <v>1631.42</v>
      </c>
      <c r="FW347" s="294">
        <f t="shared" si="28"/>
        <v>0</v>
      </c>
      <c r="FX347" s="111">
        <f t="shared" si="29"/>
        <v>339.47</v>
      </c>
      <c r="FY347" s="286">
        <f t="shared" si="30"/>
        <v>0</v>
      </c>
      <c r="GB347" s="2015">
        <f t="shared" si="25"/>
        <v>6.6666666671153507E-3</v>
      </c>
      <c r="GC347" s="2015">
        <v>3771.89</v>
      </c>
      <c r="GE347" s="2015">
        <f t="shared" si="26"/>
        <v>3771.89</v>
      </c>
    </row>
    <row r="348" spans="2:187">
      <c r="B348" s="787">
        <v>23</v>
      </c>
      <c r="C348" s="109" t="s">
        <v>610</v>
      </c>
      <c r="D348" s="309" t="s">
        <v>3</v>
      </c>
      <c r="E348" s="310" t="s">
        <v>167</v>
      </c>
      <c r="F348" s="275" t="s">
        <v>168</v>
      </c>
      <c r="G348" s="311">
        <v>34503</v>
      </c>
      <c r="H348" s="275" t="s">
        <v>469</v>
      </c>
      <c r="I348" s="275" t="s">
        <v>456</v>
      </c>
      <c r="J348" s="312" t="s">
        <v>455</v>
      </c>
      <c r="K348" s="313" t="s">
        <v>456</v>
      </c>
      <c r="L348" s="313">
        <v>100001</v>
      </c>
      <c r="M348" s="283" t="s">
        <v>470</v>
      </c>
      <c r="N348" s="299">
        <v>1</v>
      </c>
      <c r="O348" s="275" t="s">
        <v>471</v>
      </c>
      <c r="P348" s="275" t="s">
        <v>472</v>
      </c>
      <c r="Q348" s="300">
        <v>1</v>
      </c>
      <c r="R348" s="275" t="s">
        <v>473</v>
      </c>
      <c r="S348" s="301" t="s">
        <v>474</v>
      </c>
      <c r="T348" s="275" t="s">
        <v>461</v>
      </c>
      <c r="U348" s="275" t="s">
        <v>272</v>
      </c>
      <c r="V348" s="302" t="s">
        <v>462</v>
      </c>
      <c r="W348" s="302"/>
      <c r="X348" s="269" t="s">
        <v>32</v>
      </c>
      <c r="Y348" s="270" t="s">
        <v>166</v>
      </c>
      <c r="Z348" s="283"/>
      <c r="AA348" s="283"/>
      <c r="AB348" s="303">
        <v>43497</v>
      </c>
      <c r="AC348" s="304"/>
      <c r="AD348" s="305"/>
      <c r="AE348" s="274" t="s">
        <v>481</v>
      </c>
      <c r="AF348" s="275" t="s">
        <v>535</v>
      </c>
      <c r="AG348" s="276"/>
      <c r="AH348" s="277"/>
      <c r="AI348" s="277"/>
      <c r="AJ348" s="277"/>
      <c r="AK348" s="278"/>
      <c r="AL348" s="276"/>
      <c r="AM348" s="278"/>
      <c r="AN348" s="278"/>
      <c r="AO348" s="306" t="s">
        <v>466</v>
      </c>
      <c r="AP348" s="278" t="s">
        <v>595</v>
      </c>
      <c r="AQ348" s="307" t="s">
        <v>467</v>
      </c>
      <c r="AR348" s="296">
        <v>5800</v>
      </c>
      <c r="AS348" s="283">
        <v>30</v>
      </c>
      <c r="AT348" s="284">
        <v>0</v>
      </c>
      <c r="AU348" s="284">
        <v>0</v>
      </c>
      <c r="AV348" s="283"/>
      <c r="AW348" s="283"/>
      <c r="AX348" s="283"/>
      <c r="AY348" s="283"/>
      <c r="AZ348" s="283"/>
      <c r="BA348" s="285"/>
      <c r="BB348" s="284"/>
      <c r="BC348" s="284"/>
      <c r="BD348" s="284"/>
      <c r="BE348" s="284"/>
      <c r="BF348" s="285"/>
      <c r="BG348" s="284"/>
      <c r="BH348" s="284"/>
      <c r="BI348" s="276">
        <v>0</v>
      </c>
      <c r="BJ348" s="284"/>
      <c r="BK348" s="286"/>
      <c r="BL348" s="286"/>
      <c r="BM348" s="276">
        <v>0</v>
      </c>
      <c r="BN348" s="286"/>
      <c r="BO348" s="276"/>
      <c r="BP348" s="789">
        <v>240</v>
      </c>
      <c r="BQ348" s="286">
        <v>5800</v>
      </c>
      <c r="BR348" s="286">
        <v>0</v>
      </c>
      <c r="BS348" s="286">
        <v>0</v>
      </c>
      <c r="BT348" s="289">
        <v>0</v>
      </c>
      <c r="BU348" s="286">
        <v>0</v>
      </c>
      <c r="BV348" s="286">
        <v>0</v>
      </c>
      <c r="BW348" s="286">
        <v>0</v>
      </c>
      <c r="BX348" s="286"/>
      <c r="BY348" s="286">
        <v>0</v>
      </c>
      <c r="BZ348" s="286"/>
      <c r="CA348" s="286"/>
      <c r="CB348" s="286">
        <v>0</v>
      </c>
      <c r="CC348" s="286">
        <v>0</v>
      </c>
      <c r="CD348" s="286">
        <v>0</v>
      </c>
      <c r="CE348" s="286"/>
      <c r="CF348" s="286">
        <v>0</v>
      </c>
      <c r="CG348" s="286"/>
      <c r="CH348" s="286"/>
      <c r="CI348" s="286"/>
      <c r="CJ348" s="286"/>
      <c r="CK348" s="286"/>
      <c r="CL348" s="286"/>
      <c r="CM348" s="286"/>
      <c r="CN348" s="286"/>
      <c r="CO348" s="286">
        <v>0</v>
      </c>
      <c r="CP348" s="286"/>
      <c r="CQ348" s="360"/>
      <c r="CR348" s="286"/>
      <c r="CS348" s="286"/>
      <c r="CT348" s="286"/>
      <c r="CU348" s="286"/>
      <c r="CV348" s="286">
        <v>0</v>
      </c>
      <c r="CW348" s="286"/>
      <c r="CX348" s="286"/>
      <c r="CY348" s="286"/>
      <c r="CZ348" s="286"/>
      <c r="DA348" s="286"/>
      <c r="DB348" s="286"/>
      <c r="DC348" s="286">
        <v>0</v>
      </c>
      <c r="DD348" s="286"/>
      <c r="DE348" s="286"/>
      <c r="DF348" s="286"/>
      <c r="DG348" s="286"/>
      <c r="DH348" s="286"/>
      <c r="DI348" s="286"/>
      <c r="DJ348" s="286"/>
      <c r="DK348" s="286"/>
      <c r="DL348" s="286"/>
      <c r="DM348" s="286"/>
      <c r="DN348" s="286"/>
      <c r="DO348" s="286"/>
      <c r="DP348" s="286"/>
      <c r="DQ348" s="286"/>
      <c r="DR348" s="286"/>
      <c r="DS348" s="286"/>
      <c r="DT348" s="286"/>
      <c r="DU348" s="286">
        <v>3316.67</v>
      </c>
      <c r="DV348" s="286"/>
      <c r="DW348" s="286"/>
      <c r="DX348" s="286"/>
      <c r="DY348" s="286"/>
      <c r="DZ348" s="790"/>
      <c r="EA348" s="278"/>
      <c r="EB348" s="286"/>
      <c r="EC348" s="286"/>
      <c r="ED348" s="286"/>
      <c r="EE348" s="286"/>
      <c r="EF348" s="286"/>
      <c r="EG348" s="286"/>
      <c r="EH348" s="286"/>
      <c r="EI348" s="286"/>
      <c r="EJ348" s="286"/>
      <c r="EK348" s="286"/>
      <c r="EL348" s="306">
        <v>5800</v>
      </c>
      <c r="EM348" s="306">
        <v>9116.67</v>
      </c>
      <c r="EN348" s="291">
        <v>580</v>
      </c>
      <c r="EO348" s="291">
        <v>0</v>
      </c>
      <c r="EP348" s="291">
        <v>79.459999999999994</v>
      </c>
      <c r="EQ348" s="291">
        <v>0</v>
      </c>
      <c r="ER348" s="291">
        <v>0</v>
      </c>
      <c r="ES348" s="286">
        <v>0</v>
      </c>
      <c r="ET348" s="289">
        <v>391.17</v>
      </c>
      <c r="EU348" s="286">
        <v>0</v>
      </c>
      <c r="EV348" s="286">
        <v>0</v>
      </c>
      <c r="EW348" s="286"/>
      <c r="EX348" s="286"/>
      <c r="EY348" s="286"/>
      <c r="EZ348" s="292">
        <v>0</v>
      </c>
      <c r="FA348" s="278">
        <v>0</v>
      </c>
      <c r="FB348" s="278">
        <v>0</v>
      </c>
      <c r="FC348" s="292">
        <v>2320</v>
      </c>
      <c r="FD348" s="292"/>
      <c r="FE348" s="297"/>
      <c r="FF348" s="292"/>
      <c r="FG348" s="286">
        <v>0</v>
      </c>
      <c r="FH348" s="292">
        <v>0</v>
      </c>
      <c r="FI348" s="286"/>
      <c r="FJ348" s="286"/>
      <c r="FK348" s="276"/>
      <c r="FL348" s="276">
        <v>3316.67</v>
      </c>
      <c r="FM348" s="286">
        <v>0</v>
      </c>
      <c r="FN348" s="286">
        <v>0</v>
      </c>
      <c r="FO348" s="286">
        <v>0</v>
      </c>
      <c r="FP348" s="286"/>
      <c r="FQ348" s="286">
        <v>6687.3</v>
      </c>
      <c r="FR348" s="791">
        <v>2429.37</v>
      </c>
      <c r="FS348">
        <v>0</v>
      </c>
      <c r="FT348" s="791"/>
      <c r="FU348" s="294">
        <f t="shared" si="27"/>
        <v>2429.37</v>
      </c>
      <c r="FV348" s="294">
        <v>2139.79</v>
      </c>
      <c r="FW348" s="294">
        <f t="shared" si="28"/>
        <v>0</v>
      </c>
      <c r="FX348" s="111">
        <f t="shared" si="29"/>
        <v>522</v>
      </c>
      <c r="FY348" s="286">
        <f t="shared" si="30"/>
        <v>0</v>
      </c>
      <c r="GB348" s="2015">
        <f t="shared" si="25"/>
        <v>0</v>
      </c>
      <c r="GC348" s="2015">
        <v>5800</v>
      </c>
      <c r="GE348" s="2015">
        <f t="shared" si="26"/>
        <v>5800</v>
      </c>
    </row>
    <row r="349" spans="2:187">
      <c r="B349" s="787">
        <v>24</v>
      </c>
      <c r="C349" s="109" t="s">
        <v>610</v>
      </c>
      <c r="D349" s="309" t="s">
        <v>3</v>
      </c>
      <c r="E349" s="310" t="s">
        <v>161</v>
      </c>
      <c r="F349" s="275" t="s">
        <v>162</v>
      </c>
      <c r="G349" s="311">
        <v>36216</v>
      </c>
      <c r="H349" s="275" t="s">
        <v>494</v>
      </c>
      <c r="I349" s="275" t="s">
        <v>456</v>
      </c>
      <c r="J349" s="312" t="s">
        <v>455</v>
      </c>
      <c r="K349" s="313" t="s">
        <v>456</v>
      </c>
      <c r="L349" s="313">
        <v>100001</v>
      </c>
      <c r="M349" s="283" t="s">
        <v>470</v>
      </c>
      <c r="N349" s="299">
        <v>1</v>
      </c>
      <c r="O349" s="275" t="s">
        <v>477</v>
      </c>
      <c r="P349" s="275" t="s">
        <v>478</v>
      </c>
      <c r="Q349" s="300">
        <v>1</v>
      </c>
      <c r="R349" s="275" t="s">
        <v>495</v>
      </c>
      <c r="S349" s="301" t="s">
        <v>478</v>
      </c>
      <c r="T349" s="275" t="s">
        <v>461</v>
      </c>
      <c r="U349" s="275" t="s">
        <v>274</v>
      </c>
      <c r="V349" s="302" t="s">
        <v>462</v>
      </c>
      <c r="W349" s="302"/>
      <c r="X349" s="269" t="s">
        <v>78</v>
      </c>
      <c r="Y349" s="315" t="s">
        <v>275</v>
      </c>
      <c r="Z349" s="283"/>
      <c r="AA349" s="283"/>
      <c r="AB349" s="303">
        <v>43530</v>
      </c>
      <c r="AC349" s="304"/>
      <c r="AD349" s="305"/>
      <c r="AE349" s="274" t="s">
        <v>481</v>
      </c>
      <c r="AF349" s="275" t="s">
        <v>536</v>
      </c>
      <c r="AG349" s="276"/>
      <c r="AH349" s="277"/>
      <c r="AI349" s="277"/>
      <c r="AJ349" s="277"/>
      <c r="AK349" s="278"/>
      <c r="AL349" s="276"/>
      <c r="AM349" s="278"/>
      <c r="AN349" s="278"/>
      <c r="AO349" s="306" t="s">
        <v>466</v>
      </c>
      <c r="AP349" s="278" t="s">
        <v>595</v>
      </c>
      <c r="AQ349" s="307" t="s">
        <v>467</v>
      </c>
      <c r="AR349" s="308">
        <v>3500</v>
      </c>
      <c r="AS349" s="283">
        <v>28</v>
      </c>
      <c r="AT349" s="284">
        <v>2</v>
      </c>
      <c r="AU349" s="284">
        <v>0</v>
      </c>
      <c r="AV349" s="283"/>
      <c r="AW349" s="283"/>
      <c r="AX349" s="283"/>
      <c r="AY349" s="283"/>
      <c r="AZ349" s="283"/>
      <c r="BA349" s="285"/>
      <c r="BB349" s="284"/>
      <c r="BC349" s="284"/>
      <c r="BD349" s="284"/>
      <c r="BE349" s="284"/>
      <c r="BF349" s="285"/>
      <c r="BG349" s="284"/>
      <c r="BH349" s="284"/>
      <c r="BI349" s="276">
        <v>0</v>
      </c>
      <c r="BJ349" s="284"/>
      <c r="BK349" s="286"/>
      <c r="BL349" s="286"/>
      <c r="BM349" s="276">
        <v>0</v>
      </c>
      <c r="BN349" s="286"/>
      <c r="BO349" s="276"/>
      <c r="BP349" s="789">
        <v>224</v>
      </c>
      <c r="BQ349" s="286">
        <v>3266.666666666667</v>
      </c>
      <c r="BR349" s="286">
        <v>0</v>
      </c>
      <c r="BS349" s="286">
        <v>233.33333333333334</v>
      </c>
      <c r="BT349" s="289">
        <v>0</v>
      </c>
      <c r="BU349" s="286">
        <v>0</v>
      </c>
      <c r="BV349" s="286">
        <v>0</v>
      </c>
      <c r="BW349" s="286">
        <v>0</v>
      </c>
      <c r="BX349" s="286"/>
      <c r="BY349" s="286">
        <v>0</v>
      </c>
      <c r="BZ349" s="286"/>
      <c r="CA349" s="286"/>
      <c r="CB349" s="286">
        <v>0</v>
      </c>
      <c r="CC349" s="286">
        <v>0</v>
      </c>
      <c r="CD349" s="286">
        <v>0</v>
      </c>
      <c r="CE349" s="286"/>
      <c r="CF349" s="286">
        <v>0</v>
      </c>
      <c r="CG349" s="286"/>
      <c r="CH349" s="286"/>
      <c r="CI349" s="286"/>
      <c r="CJ349" s="286"/>
      <c r="CK349" s="286"/>
      <c r="CL349" s="286"/>
      <c r="CM349" s="286"/>
      <c r="CN349" s="286"/>
      <c r="CO349" s="286">
        <v>0</v>
      </c>
      <c r="CP349" s="286"/>
      <c r="CQ349" s="286"/>
      <c r="CR349" s="286"/>
      <c r="CS349" s="286"/>
      <c r="CT349" s="286"/>
      <c r="CU349" s="286"/>
      <c r="CV349" s="286">
        <v>0</v>
      </c>
      <c r="CW349" s="286"/>
      <c r="CX349" s="286"/>
      <c r="CY349" s="286"/>
      <c r="CZ349" s="286"/>
      <c r="DA349" s="286"/>
      <c r="DB349" s="286"/>
      <c r="DC349" s="286">
        <v>0</v>
      </c>
      <c r="DD349" s="286"/>
      <c r="DE349" s="286"/>
      <c r="DF349" s="286"/>
      <c r="DG349" s="286"/>
      <c r="DH349" s="286"/>
      <c r="DI349" s="286"/>
      <c r="DJ349" s="286"/>
      <c r="DK349" s="286"/>
      <c r="DL349" s="286"/>
      <c r="DM349" s="286"/>
      <c r="DN349" s="286"/>
      <c r="DO349" s="286"/>
      <c r="DP349" s="286"/>
      <c r="DQ349" s="286"/>
      <c r="DR349" s="286"/>
      <c r="DS349" s="286"/>
      <c r="DT349" s="286"/>
      <c r="DU349" s="286">
        <v>2041.67</v>
      </c>
      <c r="DV349" s="286"/>
      <c r="DW349" s="286"/>
      <c r="DX349" s="286"/>
      <c r="DY349" s="286"/>
      <c r="DZ349" s="790"/>
      <c r="EA349" s="278"/>
      <c r="EB349" s="286"/>
      <c r="EC349" s="286"/>
      <c r="ED349" s="286"/>
      <c r="EE349" s="286"/>
      <c r="EF349" s="286"/>
      <c r="EG349" s="286"/>
      <c r="EH349" s="286"/>
      <c r="EI349" s="286"/>
      <c r="EJ349" s="286"/>
      <c r="EK349" s="286"/>
      <c r="EL349" s="306">
        <v>3500.0000000000005</v>
      </c>
      <c r="EM349" s="306">
        <v>5541.67</v>
      </c>
      <c r="EN349" s="291">
        <v>350</v>
      </c>
      <c r="EO349" s="291">
        <v>0</v>
      </c>
      <c r="EP349" s="291">
        <v>47.95</v>
      </c>
      <c r="EQ349" s="291">
        <v>0</v>
      </c>
      <c r="ER349" s="291">
        <v>0</v>
      </c>
      <c r="ES349" s="286">
        <v>0</v>
      </c>
      <c r="ET349" s="289">
        <v>3.99</v>
      </c>
      <c r="EU349" s="286">
        <v>0</v>
      </c>
      <c r="EV349" s="286">
        <v>0</v>
      </c>
      <c r="EW349" s="286"/>
      <c r="EX349" s="286"/>
      <c r="EY349" s="286"/>
      <c r="EZ349" s="292">
        <v>0</v>
      </c>
      <c r="FA349" s="278">
        <v>0</v>
      </c>
      <c r="FB349" s="278">
        <v>0</v>
      </c>
      <c r="FC349" s="292">
        <v>1400</v>
      </c>
      <c r="FD349" s="292"/>
      <c r="FE349" s="292"/>
      <c r="FF349" s="292"/>
      <c r="FG349" s="286">
        <v>0</v>
      </c>
      <c r="FH349" s="292">
        <v>0</v>
      </c>
      <c r="FI349" s="286"/>
      <c r="FJ349" s="286"/>
      <c r="FK349" s="276"/>
      <c r="FL349" s="276">
        <v>2041.67</v>
      </c>
      <c r="FM349" s="286">
        <v>0</v>
      </c>
      <c r="FN349" s="286">
        <v>0</v>
      </c>
      <c r="FO349" s="286">
        <v>0</v>
      </c>
      <c r="FP349" s="286"/>
      <c r="FQ349" s="286">
        <v>3843.61</v>
      </c>
      <c r="FR349" s="791">
        <v>1698.06</v>
      </c>
      <c r="FS349">
        <v>0</v>
      </c>
      <c r="FT349" s="791"/>
      <c r="FU349" s="294">
        <f t="shared" si="27"/>
        <v>1698.06</v>
      </c>
      <c r="FV349" s="294">
        <v>1586.81</v>
      </c>
      <c r="FW349" s="294">
        <f t="shared" si="28"/>
        <v>0</v>
      </c>
      <c r="FX349" s="111">
        <f t="shared" si="29"/>
        <v>315</v>
      </c>
      <c r="FY349" s="286">
        <f t="shared" si="30"/>
        <v>0</v>
      </c>
      <c r="GB349" s="2015">
        <f t="shared" si="25"/>
        <v>0</v>
      </c>
      <c r="GC349" s="2015">
        <v>3500</v>
      </c>
      <c r="GE349" s="2015">
        <f t="shared" si="26"/>
        <v>3500</v>
      </c>
    </row>
    <row r="350" spans="2:187">
      <c r="B350" s="787">
        <v>25</v>
      </c>
      <c r="C350" s="109" t="s">
        <v>610</v>
      </c>
      <c r="D350" s="402" t="s">
        <v>3</v>
      </c>
      <c r="E350" s="403" t="s">
        <v>136</v>
      </c>
      <c r="F350" s="320" t="s">
        <v>137</v>
      </c>
      <c r="G350" s="404">
        <v>33313</v>
      </c>
      <c r="H350" s="320" t="s">
        <v>537</v>
      </c>
      <c r="I350" s="320" t="s">
        <v>456</v>
      </c>
      <c r="J350" s="405" t="s">
        <v>455</v>
      </c>
      <c r="K350" s="406" t="s">
        <v>456</v>
      </c>
      <c r="L350" s="406">
        <v>100001</v>
      </c>
      <c r="M350" s="298" t="s">
        <v>470</v>
      </c>
      <c r="N350" s="407">
        <v>1</v>
      </c>
      <c r="O350" s="320" t="s">
        <v>477</v>
      </c>
      <c r="P350" s="320" t="s">
        <v>478</v>
      </c>
      <c r="Q350" s="408">
        <v>1</v>
      </c>
      <c r="R350" s="320" t="s">
        <v>538</v>
      </c>
      <c r="S350" s="409" t="s">
        <v>537</v>
      </c>
      <c r="T350" s="320" t="s">
        <v>461</v>
      </c>
      <c r="U350" s="320" t="s">
        <v>254</v>
      </c>
      <c r="V350" s="410" t="s">
        <v>462</v>
      </c>
      <c r="W350" s="410"/>
      <c r="X350" s="438" t="s">
        <v>32</v>
      </c>
      <c r="Y350" s="853" t="s">
        <v>138</v>
      </c>
      <c r="Z350" s="283"/>
      <c r="AA350" s="298"/>
      <c r="AB350" s="414">
        <v>43525</v>
      </c>
      <c r="AC350" s="854"/>
      <c r="AD350" s="855"/>
      <c r="AE350" s="362" t="s">
        <v>533</v>
      </c>
      <c r="AF350" s="320" t="s">
        <v>628</v>
      </c>
      <c r="AG350" s="415"/>
      <c r="AH350" s="416"/>
      <c r="AI350" s="416"/>
      <c r="AJ350" s="416"/>
      <c r="AK350" s="420"/>
      <c r="AL350" s="415"/>
      <c r="AM350" s="420"/>
      <c r="AN350" s="420"/>
      <c r="AO350" s="856" t="s">
        <v>466</v>
      </c>
      <c r="AP350" s="420" t="s">
        <v>594</v>
      </c>
      <c r="AQ350" s="421" t="s">
        <v>467</v>
      </c>
      <c r="AR350" s="296">
        <v>3500</v>
      </c>
      <c r="AS350" s="283">
        <v>30</v>
      </c>
      <c r="AT350" s="284">
        <v>0</v>
      </c>
      <c r="AU350" s="284">
        <v>0</v>
      </c>
      <c r="AV350" s="298"/>
      <c r="AW350" s="298"/>
      <c r="AX350" s="298"/>
      <c r="AY350" s="298"/>
      <c r="AZ350" s="298"/>
      <c r="BA350" s="857"/>
      <c r="BB350" s="858"/>
      <c r="BC350" s="858"/>
      <c r="BD350" s="858"/>
      <c r="BE350" s="858"/>
      <c r="BF350" s="857"/>
      <c r="BG350" s="284"/>
      <c r="BH350" s="284"/>
      <c r="BI350" s="276">
        <v>0</v>
      </c>
      <c r="BJ350" s="284"/>
      <c r="BK350" s="286"/>
      <c r="BL350" s="286"/>
      <c r="BM350" s="276">
        <v>0</v>
      </c>
      <c r="BN350" s="286"/>
      <c r="BO350" s="276"/>
      <c r="BP350" s="859">
        <v>240</v>
      </c>
      <c r="BQ350" s="360">
        <v>3500</v>
      </c>
      <c r="BR350" s="360">
        <v>0</v>
      </c>
      <c r="BS350" s="360">
        <v>0</v>
      </c>
      <c r="BT350" s="289">
        <v>0</v>
      </c>
      <c r="BU350" s="360">
        <v>0</v>
      </c>
      <c r="BV350" s="360">
        <v>0</v>
      </c>
      <c r="BW350" s="360">
        <v>0</v>
      </c>
      <c r="BX350" s="360"/>
      <c r="BY350" s="286">
        <v>0</v>
      </c>
      <c r="BZ350" s="360"/>
      <c r="CA350" s="360"/>
      <c r="CB350" s="360">
        <v>0</v>
      </c>
      <c r="CC350" s="360">
        <v>0</v>
      </c>
      <c r="CD350" s="360">
        <v>0</v>
      </c>
      <c r="CE350" s="286"/>
      <c r="CF350" s="360">
        <v>0</v>
      </c>
      <c r="CG350" s="360"/>
      <c r="CH350" s="360"/>
      <c r="CI350" s="360"/>
      <c r="CJ350" s="360"/>
      <c r="CK350" s="360"/>
      <c r="CL350" s="360"/>
      <c r="CM350" s="360"/>
      <c r="CN350" s="286"/>
      <c r="CO350" s="360">
        <v>0</v>
      </c>
      <c r="CP350" s="286"/>
      <c r="CQ350" s="360"/>
      <c r="CR350" s="360"/>
      <c r="CS350" s="360"/>
      <c r="CT350" s="360"/>
      <c r="CU350" s="360"/>
      <c r="CV350" s="360">
        <v>0</v>
      </c>
      <c r="CW350" s="360"/>
      <c r="CX350" s="360"/>
      <c r="CY350" s="360"/>
      <c r="CZ350" s="360"/>
      <c r="DA350" s="360"/>
      <c r="DB350" s="360"/>
      <c r="DC350" s="286">
        <v>0</v>
      </c>
      <c r="DD350" s="360"/>
      <c r="DE350" s="360"/>
      <c r="DF350" s="360"/>
      <c r="DG350" s="360"/>
      <c r="DH350" s="360"/>
      <c r="DI350" s="360"/>
      <c r="DJ350" s="360"/>
      <c r="DK350" s="360"/>
      <c r="DL350" s="360"/>
      <c r="DM350" s="360"/>
      <c r="DN350" s="360"/>
      <c r="DO350" s="360"/>
      <c r="DP350" s="360"/>
      <c r="DQ350" s="360"/>
      <c r="DR350" s="360"/>
      <c r="DS350" s="360"/>
      <c r="DT350" s="360"/>
      <c r="DU350" s="286">
        <v>2000</v>
      </c>
      <c r="DV350" s="360"/>
      <c r="DW350" s="360"/>
      <c r="DX350" s="360"/>
      <c r="DY350" s="360"/>
      <c r="DZ350" s="860"/>
      <c r="EA350" s="420"/>
      <c r="EB350" s="360"/>
      <c r="EC350" s="360"/>
      <c r="ED350" s="360"/>
      <c r="EE350" s="360"/>
      <c r="EF350" s="360"/>
      <c r="EG350" s="360"/>
      <c r="EH350" s="360"/>
      <c r="EI350" s="360"/>
      <c r="EJ350" s="360"/>
      <c r="EK350" s="360"/>
      <c r="EL350" s="856">
        <v>3500</v>
      </c>
      <c r="EM350" s="856">
        <v>5500</v>
      </c>
      <c r="EN350" s="861">
        <v>350</v>
      </c>
      <c r="EO350" s="291">
        <v>0</v>
      </c>
      <c r="EP350" s="291">
        <v>47.95</v>
      </c>
      <c r="EQ350" s="861">
        <v>0</v>
      </c>
      <c r="ER350" s="861">
        <v>0</v>
      </c>
      <c r="ES350" s="360">
        <v>0</v>
      </c>
      <c r="ET350" s="289">
        <v>0</v>
      </c>
      <c r="EU350" s="360">
        <v>0</v>
      </c>
      <c r="EV350" s="360">
        <v>0</v>
      </c>
      <c r="EW350" s="360"/>
      <c r="EX350" s="360"/>
      <c r="EY350" s="360"/>
      <c r="EZ350" s="292">
        <v>0</v>
      </c>
      <c r="FA350" s="278">
        <v>0</v>
      </c>
      <c r="FB350" s="278">
        <v>0</v>
      </c>
      <c r="FC350" s="292">
        <v>1400</v>
      </c>
      <c r="FD350" s="297"/>
      <c r="FE350" s="297"/>
      <c r="FF350" s="297"/>
      <c r="FG350" s="286">
        <v>0</v>
      </c>
      <c r="FH350" s="292">
        <v>0</v>
      </c>
      <c r="FI350" s="360"/>
      <c r="FJ350" s="360"/>
      <c r="FK350" s="415"/>
      <c r="FL350" s="415">
        <v>2000</v>
      </c>
      <c r="FM350" s="286">
        <v>0</v>
      </c>
      <c r="FN350" s="360">
        <v>0</v>
      </c>
      <c r="FO350" s="286">
        <v>0</v>
      </c>
      <c r="FP350" s="360"/>
      <c r="FQ350" s="360">
        <v>3797.95</v>
      </c>
      <c r="FR350" s="862">
        <v>1702.05</v>
      </c>
      <c r="FS350">
        <v>0</v>
      </c>
      <c r="FT350" s="862"/>
      <c r="FU350" s="423">
        <f t="shared" si="27"/>
        <v>1702.05</v>
      </c>
      <c r="FV350" s="423">
        <v>1401.09</v>
      </c>
      <c r="FW350" s="423">
        <f t="shared" si="28"/>
        <v>0</v>
      </c>
      <c r="FX350" s="916">
        <f t="shared" si="29"/>
        <v>315</v>
      </c>
      <c r="FY350" s="360">
        <f t="shared" si="30"/>
        <v>0</v>
      </c>
      <c r="GB350" s="2015">
        <f t="shared" si="25"/>
        <v>0</v>
      </c>
      <c r="GC350" s="2015">
        <v>3500</v>
      </c>
      <c r="GE350" s="2015">
        <f t="shared" si="26"/>
        <v>3500</v>
      </c>
    </row>
    <row r="351" spans="2:187">
      <c r="B351" s="787">
        <v>26</v>
      </c>
      <c r="C351" s="109" t="s">
        <v>610</v>
      </c>
      <c r="D351" s="309" t="s">
        <v>539</v>
      </c>
      <c r="E351" s="310" t="s">
        <v>186</v>
      </c>
      <c r="F351" s="275" t="s">
        <v>540</v>
      </c>
      <c r="G351" s="311">
        <v>24827</v>
      </c>
      <c r="H351" s="275" t="s">
        <v>525</v>
      </c>
      <c r="I351" s="275" t="s">
        <v>456</v>
      </c>
      <c r="J351" s="312" t="s">
        <v>455</v>
      </c>
      <c r="K351" s="313" t="s">
        <v>456</v>
      </c>
      <c r="L351" s="313" t="s">
        <v>541</v>
      </c>
      <c r="M351" s="283" t="s">
        <v>542</v>
      </c>
      <c r="N351" s="299">
        <v>1</v>
      </c>
      <c r="O351" s="275" t="s">
        <v>526</v>
      </c>
      <c r="P351" s="275" t="s">
        <v>526</v>
      </c>
      <c r="Q351" s="300">
        <v>1</v>
      </c>
      <c r="R351" s="275" t="s">
        <v>527</v>
      </c>
      <c r="S351" s="301" t="s">
        <v>525</v>
      </c>
      <c r="T351" s="275" t="s">
        <v>528</v>
      </c>
      <c r="U351" s="275" t="s">
        <v>283</v>
      </c>
      <c r="V351" s="302" t="s">
        <v>462</v>
      </c>
      <c r="W351" s="302"/>
      <c r="X351" s="269" t="s">
        <v>25</v>
      </c>
      <c r="Y351" s="793" t="s">
        <v>173</v>
      </c>
      <c r="Z351" s="283"/>
      <c r="AA351" s="283"/>
      <c r="AB351" s="303">
        <v>43678</v>
      </c>
      <c r="AC351" s="304"/>
      <c r="AD351" s="305"/>
      <c r="AE351" s="274" t="s">
        <v>496</v>
      </c>
      <c r="AF351" s="275" t="s">
        <v>543</v>
      </c>
      <c r="AG351" s="276"/>
      <c r="AH351" s="277"/>
      <c r="AI351" s="277" t="s">
        <v>531</v>
      </c>
      <c r="AJ351" s="792" t="s">
        <v>544</v>
      </c>
      <c r="AK351" s="278"/>
      <c r="AL351" s="276"/>
      <c r="AM351" s="278"/>
      <c r="AN351" s="278"/>
      <c r="AO351" s="306" t="s">
        <v>466</v>
      </c>
      <c r="AP351" s="278" t="s">
        <v>594</v>
      </c>
      <c r="AQ351" s="278" t="s">
        <v>467</v>
      </c>
      <c r="AR351" s="308">
        <v>164559.3309962741</v>
      </c>
      <c r="AS351" s="283">
        <v>30</v>
      </c>
      <c r="AT351" s="284">
        <v>0</v>
      </c>
      <c r="AU351" s="284">
        <v>0</v>
      </c>
      <c r="AV351" s="283"/>
      <c r="AW351" s="283"/>
      <c r="AX351" s="283"/>
      <c r="AY351" s="283"/>
      <c r="AZ351" s="283"/>
      <c r="BA351" s="285"/>
      <c r="BB351" s="284"/>
      <c r="BC351" s="284"/>
      <c r="BD351" s="284"/>
      <c r="BE351" s="284"/>
      <c r="BF351" s="285"/>
      <c r="BG351" s="284"/>
      <c r="BH351" s="284"/>
      <c r="BI351" s="276">
        <v>0</v>
      </c>
      <c r="BJ351" s="284"/>
      <c r="BK351" s="286"/>
      <c r="BL351" s="286"/>
      <c r="BM351" s="276">
        <v>0</v>
      </c>
      <c r="BN351" s="286"/>
      <c r="BO351" s="276"/>
      <c r="BP351" s="789">
        <v>240</v>
      </c>
      <c r="BQ351" s="286">
        <v>164559.3309962741</v>
      </c>
      <c r="BR351" s="286">
        <v>0</v>
      </c>
      <c r="BS351" s="286">
        <v>0</v>
      </c>
      <c r="BT351" s="289">
        <v>0</v>
      </c>
      <c r="BU351" s="286">
        <v>0</v>
      </c>
      <c r="BV351" s="286">
        <v>0</v>
      </c>
      <c r="BW351" s="286">
        <v>0</v>
      </c>
      <c r="BX351" s="286"/>
      <c r="BY351" s="286">
        <v>0</v>
      </c>
      <c r="BZ351" s="286"/>
      <c r="CA351" s="286"/>
      <c r="CB351" s="286">
        <v>0</v>
      </c>
      <c r="CC351" s="286">
        <v>0</v>
      </c>
      <c r="CD351" s="286">
        <v>0</v>
      </c>
      <c r="CE351" s="286"/>
      <c r="CF351" s="286">
        <v>0</v>
      </c>
      <c r="CG351" s="286"/>
      <c r="CH351" s="286"/>
      <c r="CI351" s="286"/>
      <c r="CJ351" s="286"/>
      <c r="CK351" s="286"/>
      <c r="CL351" s="286"/>
      <c r="CM351" s="286"/>
      <c r="CN351" s="286"/>
      <c r="CO351" s="286">
        <v>0</v>
      </c>
      <c r="CP351" s="286"/>
      <c r="CQ351" s="286"/>
      <c r="CR351" s="286"/>
      <c r="CS351" s="286"/>
      <c r="CT351" s="286"/>
      <c r="CU351" s="286"/>
      <c r="CV351" s="286">
        <v>0</v>
      </c>
      <c r="CW351" s="286"/>
      <c r="CX351" s="286">
        <v>27426.555166045684</v>
      </c>
      <c r="CY351" s="286">
        <v>1851.2924737080839</v>
      </c>
      <c r="CZ351" s="286"/>
      <c r="DA351" s="286"/>
      <c r="DB351" s="286"/>
      <c r="DC351" s="286">
        <v>0</v>
      </c>
      <c r="DD351" s="286"/>
      <c r="DE351" s="286"/>
      <c r="DF351" s="286"/>
      <c r="DG351" s="286"/>
      <c r="DH351" s="286"/>
      <c r="DI351" s="286"/>
      <c r="DJ351" s="286"/>
      <c r="DK351" s="286"/>
      <c r="DL351" s="286"/>
      <c r="DM351" s="286"/>
      <c r="DN351" s="286"/>
      <c r="DO351" s="286"/>
      <c r="DP351" s="286"/>
      <c r="DQ351" s="286"/>
      <c r="DR351" s="286"/>
      <c r="DS351" s="286"/>
      <c r="DT351" s="286"/>
      <c r="DU351" s="286"/>
      <c r="DV351" s="286"/>
      <c r="DW351" s="286">
        <v>15998.823846859983</v>
      </c>
      <c r="DX351" s="286"/>
      <c r="DY351" s="286"/>
      <c r="DZ351" s="790"/>
      <c r="EA351" s="278"/>
      <c r="EB351" s="286"/>
      <c r="EC351" s="286"/>
      <c r="ED351" s="286"/>
      <c r="EE351" s="286"/>
      <c r="EF351" s="286"/>
      <c r="EG351" s="286"/>
      <c r="EH351" s="286"/>
      <c r="EI351" s="286"/>
      <c r="EJ351" s="286"/>
      <c r="EK351" s="286"/>
      <c r="EL351" s="306">
        <v>164559.3309962741</v>
      </c>
      <c r="EM351" s="306">
        <v>209836.00248288785</v>
      </c>
      <c r="EN351" s="291">
        <v>16455.93</v>
      </c>
      <c r="EO351" s="291">
        <v>0</v>
      </c>
      <c r="EP351" s="291">
        <v>166.28</v>
      </c>
      <c r="EQ351" s="291">
        <v>0</v>
      </c>
      <c r="ER351" s="291">
        <v>0</v>
      </c>
      <c r="ES351" s="286">
        <v>0</v>
      </c>
      <c r="ET351" s="289">
        <v>65463.79</v>
      </c>
      <c r="EU351" s="286">
        <v>0</v>
      </c>
      <c r="EV351" s="286">
        <v>0</v>
      </c>
      <c r="EW351" s="286"/>
      <c r="EX351" s="286"/>
      <c r="EY351" s="286"/>
      <c r="EZ351" s="292">
        <v>0</v>
      </c>
      <c r="FA351" s="278">
        <v>0</v>
      </c>
      <c r="FB351" s="278">
        <v>0</v>
      </c>
      <c r="FC351" s="292">
        <v>77529.649999999994</v>
      </c>
      <c r="FD351" s="292"/>
      <c r="FE351" s="292"/>
      <c r="FF351" s="292"/>
      <c r="FG351" s="286">
        <v>0</v>
      </c>
      <c r="FH351" s="292">
        <v>0</v>
      </c>
      <c r="FI351" s="286"/>
      <c r="FJ351" s="286"/>
      <c r="FK351" s="276"/>
      <c r="FL351" s="276"/>
      <c r="FM351" s="286">
        <v>0</v>
      </c>
      <c r="FN351" s="286">
        <v>0</v>
      </c>
      <c r="FO351" s="286">
        <v>0</v>
      </c>
      <c r="FP351" s="286"/>
      <c r="FQ351" s="286">
        <v>159615.65</v>
      </c>
      <c r="FR351" s="791">
        <v>50220.35</v>
      </c>
      <c r="FS351">
        <v>0</v>
      </c>
      <c r="FT351" s="294">
        <f>35000-21241</f>
        <v>13759</v>
      </c>
      <c r="FU351" s="294"/>
      <c r="FV351" s="294">
        <v>53818.01</v>
      </c>
      <c r="FW351" s="294">
        <f t="shared" si="28"/>
        <v>0</v>
      </c>
      <c r="FX351" s="111">
        <f t="shared" si="29"/>
        <v>14810.34</v>
      </c>
      <c r="FY351" s="286">
        <f>+(AR351+IF(AQ351="si",93,0))*$FY$10</f>
        <v>0</v>
      </c>
      <c r="GB351" s="2015">
        <f t="shared" si="25"/>
        <v>9.9627411691471934E-4</v>
      </c>
      <c r="GC351" s="2015">
        <v>164559.32999999999</v>
      </c>
      <c r="GE351" s="2015">
        <f t="shared" si="26"/>
        <v>191985.88516604569</v>
      </c>
    </row>
    <row r="352" spans="2:187">
      <c r="B352" s="787">
        <v>27</v>
      </c>
      <c r="C352" s="109" t="s">
        <v>610</v>
      </c>
      <c r="D352" s="309" t="s">
        <v>3</v>
      </c>
      <c r="E352" s="310" t="s">
        <v>148</v>
      </c>
      <c r="F352" s="275" t="s">
        <v>149</v>
      </c>
      <c r="G352" s="311">
        <v>34469</v>
      </c>
      <c r="H352" s="275" t="s">
        <v>484</v>
      </c>
      <c r="I352" s="275" t="s">
        <v>454</v>
      </c>
      <c r="J352" s="312" t="s">
        <v>455</v>
      </c>
      <c r="K352" s="313" t="s">
        <v>456</v>
      </c>
      <c r="L352" s="313">
        <v>100002</v>
      </c>
      <c r="M352" s="283" t="s">
        <v>457</v>
      </c>
      <c r="N352" s="299">
        <v>1</v>
      </c>
      <c r="O352" s="275" t="s">
        <v>458</v>
      </c>
      <c r="P352" s="275" t="s">
        <v>459</v>
      </c>
      <c r="Q352" s="300">
        <v>0</v>
      </c>
      <c r="R352" s="275" t="s">
        <v>485</v>
      </c>
      <c r="S352" s="301" t="s">
        <v>486</v>
      </c>
      <c r="T352" s="275" t="s">
        <v>461</v>
      </c>
      <c r="U352" s="275" t="s">
        <v>239</v>
      </c>
      <c r="V352" s="302" t="s">
        <v>462</v>
      </c>
      <c r="W352" s="302"/>
      <c r="X352" s="269" t="s">
        <v>25</v>
      </c>
      <c r="Y352" s="270" t="s">
        <v>153</v>
      </c>
      <c r="Z352" s="283"/>
      <c r="AA352" s="283"/>
      <c r="AB352" s="303">
        <v>43724</v>
      </c>
      <c r="AC352" s="304"/>
      <c r="AD352" s="305"/>
      <c r="AE352" s="274" t="s">
        <v>533</v>
      </c>
      <c r="AF352" s="275" t="s">
        <v>546</v>
      </c>
      <c r="AG352" s="276"/>
      <c r="AH352" s="277"/>
      <c r="AI352" s="277"/>
      <c r="AJ352" s="277"/>
      <c r="AK352" s="278"/>
      <c r="AL352" s="276"/>
      <c r="AM352" s="278"/>
      <c r="AN352" s="278"/>
      <c r="AO352" s="306" t="s">
        <v>466</v>
      </c>
      <c r="AP352" s="278" t="s">
        <v>594</v>
      </c>
      <c r="AQ352" s="307" t="s">
        <v>466</v>
      </c>
      <c r="AR352" s="308">
        <v>3300</v>
      </c>
      <c r="AS352" s="283">
        <v>30</v>
      </c>
      <c r="AT352" s="284">
        <v>0</v>
      </c>
      <c r="AU352" s="284">
        <v>0</v>
      </c>
      <c r="AV352" s="283"/>
      <c r="AW352" s="283"/>
      <c r="AX352" s="283"/>
      <c r="AY352" s="283"/>
      <c r="AZ352" s="283"/>
      <c r="BA352" s="285"/>
      <c r="BB352" s="284"/>
      <c r="BC352" s="284"/>
      <c r="BD352" s="284"/>
      <c r="BE352" s="284"/>
      <c r="BF352" s="285"/>
      <c r="BG352" s="284"/>
      <c r="BH352" s="284"/>
      <c r="BI352" s="276">
        <v>2</v>
      </c>
      <c r="BJ352" s="284"/>
      <c r="BK352" s="286"/>
      <c r="BL352" s="286"/>
      <c r="BM352" s="276">
        <v>13</v>
      </c>
      <c r="BN352" s="286"/>
      <c r="BO352" s="276"/>
      <c r="BP352" s="789">
        <v>240</v>
      </c>
      <c r="BQ352" s="286">
        <v>3300</v>
      </c>
      <c r="BR352" s="286">
        <v>113</v>
      </c>
      <c r="BS352" s="286">
        <v>0</v>
      </c>
      <c r="BT352" s="289">
        <v>0</v>
      </c>
      <c r="BU352" s="286">
        <v>0</v>
      </c>
      <c r="BV352" s="286">
        <v>0</v>
      </c>
      <c r="BW352" s="286">
        <v>0</v>
      </c>
      <c r="BX352" s="286"/>
      <c r="BY352" s="286">
        <v>0</v>
      </c>
      <c r="BZ352" s="286"/>
      <c r="CA352" s="286"/>
      <c r="CB352" s="286">
        <v>0</v>
      </c>
      <c r="CC352" s="286">
        <v>0</v>
      </c>
      <c r="CD352" s="286">
        <v>56.883333333333333</v>
      </c>
      <c r="CE352" s="286"/>
      <c r="CF352" s="286">
        <v>0</v>
      </c>
      <c r="CG352" s="286"/>
      <c r="CH352" s="286"/>
      <c r="CI352" s="286"/>
      <c r="CJ352" s="286"/>
      <c r="CK352" s="286"/>
      <c r="CL352" s="286"/>
      <c r="CM352" s="286"/>
      <c r="CN352" s="286"/>
      <c r="CO352" s="286">
        <v>369.74166666666667</v>
      </c>
      <c r="CP352" s="286"/>
      <c r="CQ352" s="286"/>
      <c r="CR352" s="286"/>
      <c r="CS352" s="286"/>
      <c r="CT352" s="286"/>
      <c r="CU352" s="286"/>
      <c r="CV352" s="286">
        <v>0</v>
      </c>
      <c r="CW352" s="286"/>
      <c r="CX352" s="286"/>
      <c r="CY352" s="286"/>
      <c r="CZ352" s="286"/>
      <c r="DA352" s="286"/>
      <c r="DB352" s="286"/>
      <c r="DC352" s="286">
        <v>0</v>
      </c>
      <c r="DD352" s="286"/>
      <c r="DE352" s="286"/>
      <c r="DF352" s="286"/>
      <c r="DG352" s="286"/>
      <c r="DH352" s="286"/>
      <c r="DI352" s="286"/>
      <c r="DJ352" s="286"/>
      <c r="DK352" s="286"/>
      <c r="DL352" s="286"/>
      <c r="DM352" s="286"/>
      <c r="DN352" s="286"/>
      <c r="DO352" s="286"/>
      <c r="DP352" s="286"/>
      <c r="DQ352" s="286"/>
      <c r="DR352" s="286"/>
      <c r="DS352" s="286"/>
      <c r="DT352" s="286"/>
      <c r="DU352" s="286">
        <v>2098.15</v>
      </c>
      <c r="DV352" s="286"/>
      <c r="DW352" s="286"/>
      <c r="DX352" s="286"/>
      <c r="DY352" s="286"/>
      <c r="DZ352" s="790"/>
      <c r="EA352" s="278"/>
      <c r="EB352" s="286"/>
      <c r="EC352" s="286"/>
      <c r="ED352" s="286"/>
      <c r="EE352" s="286"/>
      <c r="EF352" s="286"/>
      <c r="EG352" s="286"/>
      <c r="EH352" s="286"/>
      <c r="EI352" s="286"/>
      <c r="EJ352" s="286"/>
      <c r="EK352" s="286"/>
      <c r="EL352" s="306">
        <v>3839.625</v>
      </c>
      <c r="EM352" s="306">
        <v>5937.7749999999996</v>
      </c>
      <c r="EN352" s="291">
        <v>383.96</v>
      </c>
      <c r="EO352" s="291">
        <v>0</v>
      </c>
      <c r="EP352" s="291">
        <v>52.6</v>
      </c>
      <c r="EQ352" s="291">
        <v>0</v>
      </c>
      <c r="ER352" s="291">
        <v>0</v>
      </c>
      <c r="ES352" s="286">
        <v>0</v>
      </c>
      <c r="ET352" s="289">
        <v>59.727500000000006</v>
      </c>
      <c r="EU352" s="286">
        <v>0</v>
      </c>
      <c r="EV352" s="286">
        <v>0</v>
      </c>
      <c r="EW352" s="286"/>
      <c r="EX352" s="286"/>
      <c r="EY352" s="286"/>
      <c r="EZ352" s="292">
        <v>240.32</v>
      </c>
      <c r="FA352" s="278">
        <v>0</v>
      </c>
      <c r="FB352" s="278">
        <v>0</v>
      </c>
      <c r="FC352" s="292">
        <v>1365.2</v>
      </c>
      <c r="FD352" s="292"/>
      <c r="FE352" s="292"/>
      <c r="FF352" s="292"/>
      <c r="FG352" s="286">
        <v>0</v>
      </c>
      <c r="FH352" s="292">
        <v>0</v>
      </c>
      <c r="FI352" s="286"/>
      <c r="FJ352" s="286"/>
      <c r="FK352" s="276"/>
      <c r="FL352" s="276">
        <v>2098.15</v>
      </c>
      <c r="FM352" s="286">
        <v>0</v>
      </c>
      <c r="FN352" s="286">
        <v>0</v>
      </c>
      <c r="FO352" s="286">
        <v>0</v>
      </c>
      <c r="FP352" s="286"/>
      <c r="FQ352" s="286">
        <v>4199.96</v>
      </c>
      <c r="FR352" s="791">
        <v>1737.82</v>
      </c>
      <c r="FS352">
        <v>0</v>
      </c>
      <c r="FT352" s="791"/>
      <c r="FU352" s="294">
        <f t="shared" si="27"/>
        <v>1737.82</v>
      </c>
      <c r="FV352" s="294">
        <v>1267.06</v>
      </c>
      <c r="FW352" s="294">
        <f t="shared" si="28"/>
        <v>0</v>
      </c>
      <c r="FX352" s="111">
        <f t="shared" si="29"/>
        <v>345.57</v>
      </c>
      <c r="FY352" s="286">
        <f t="shared" si="30"/>
        <v>0</v>
      </c>
      <c r="GB352" s="2015">
        <f t="shared" si="25"/>
        <v>5.0000000001091394E-3</v>
      </c>
      <c r="GC352" s="2015">
        <v>3839.62</v>
      </c>
      <c r="GE352" s="2015">
        <f t="shared" si="26"/>
        <v>3839.62</v>
      </c>
    </row>
    <row r="353" spans="2:187">
      <c r="B353" s="787">
        <v>28</v>
      </c>
      <c r="C353" s="109" t="s">
        <v>610</v>
      </c>
      <c r="D353" s="309" t="s">
        <v>3</v>
      </c>
      <c r="E353" s="310" t="s">
        <v>157</v>
      </c>
      <c r="F353" s="275" t="s">
        <v>158</v>
      </c>
      <c r="G353" s="311">
        <v>34058</v>
      </c>
      <c r="H353" s="275" t="s">
        <v>469</v>
      </c>
      <c r="I353" s="275" t="s">
        <v>456</v>
      </c>
      <c r="J353" s="312" t="s">
        <v>455</v>
      </c>
      <c r="K353" s="313" t="s">
        <v>456</v>
      </c>
      <c r="L353" s="313">
        <v>100001</v>
      </c>
      <c r="M353" s="283" t="s">
        <v>470</v>
      </c>
      <c r="N353" s="299">
        <v>1</v>
      </c>
      <c r="O353" s="275" t="s">
        <v>471</v>
      </c>
      <c r="P353" s="275" t="s">
        <v>472</v>
      </c>
      <c r="Q353" s="300">
        <v>1</v>
      </c>
      <c r="R353" s="275" t="s">
        <v>473</v>
      </c>
      <c r="S353" s="301" t="s">
        <v>474</v>
      </c>
      <c r="T353" s="275" t="s">
        <v>461</v>
      </c>
      <c r="U353" s="275" t="s">
        <v>272</v>
      </c>
      <c r="V353" s="302" t="s">
        <v>462</v>
      </c>
      <c r="W353" s="302"/>
      <c r="X353" s="269" t="s">
        <v>25</v>
      </c>
      <c r="Y353" s="270" t="s">
        <v>156</v>
      </c>
      <c r="Z353" s="283"/>
      <c r="AA353" s="283"/>
      <c r="AB353" s="303">
        <v>43845</v>
      </c>
      <c r="AC353" s="304"/>
      <c r="AD353" s="305"/>
      <c r="AE353" s="274" t="s">
        <v>533</v>
      </c>
      <c r="AF353" s="275" t="s">
        <v>629</v>
      </c>
      <c r="AG353" s="276"/>
      <c r="AH353" s="277"/>
      <c r="AI353" s="277"/>
      <c r="AJ353" s="277"/>
      <c r="AK353" s="278"/>
      <c r="AL353" s="276"/>
      <c r="AM353" s="278"/>
      <c r="AN353" s="278"/>
      <c r="AO353" s="306" t="s">
        <v>466</v>
      </c>
      <c r="AP353" s="278" t="s">
        <v>594</v>
      </c>
      <c r="AQ353" s="307" t="s">
        <v>467</v>
      </c>
      <c r="AR353" s="308">
        <v>3600</v>
      </c>
      <c r="AS353" s="283">
        <v>30</v>
      </c>
      <c r="AT353" s="284">
        <v>0</v>
      </c>
      <c r="AU353" s="284">
        <v>0</v>
      </c>
      <c r="AV353" s="283"/>
      <c r="AW353" s="283"/>
      <c r="AX353" s="283"/>
      <c r="AY353" s="283"/>
      <c r="AZ353" s="283"/>
      <c r="BA353" s="285"/>
      <c r="BB353" s="284"/>
      <c r="BC353" s="284"/>
      <c r="BD353" s="284"/>
      <c r="BE353" s="284"/>
      <c r="BF353" s="285"/>
      <c r="BG353" s="284"/>
      <c r="BH353" s="284"/>
      <c r="BI353" s="276">
        <v>0</v>
      </c>
      <c r="BJ353" s="284"/>
      <c r="BK353" s="286"/>
      <c r="BL353" s="286"/>
      <c r="BM353" s="276">
        <v>0</v>
      </c>
      <c r="BN353" s="286"/>
      <c r="BO353" s="276"/>
      <c r="BP353" s="789">
        <v>240</v>
      </c>
      <c r="BQ353" s="286">
        <v>3600</v>
      </c>
      <c r="BR353" s="286">
        <v>0</v>
      </c>
      <c r="BS353" s="286">
        <v>0</v>
      </c>
      <c r="BT353" s="289">
        <v>0</v>
      </c>
      <c r="BU353" s="286">
        <v>0</v>
      </c>
      <c r="BV353" s="286">
        <v>0</v>
      </c>
      <c r="BW353" s="286">
        <v>0</v>
      </c>
      <c r="BX353" s="286"/>
      <c r="BY353" s="286">
        <v>0</v>
      </c>
      <c r="BZ353" s="286"/>
      <c r="CA353" s="286"/>
      <c r="CB353" s="286">
        <v>0</v>
      </c>
      <c r="CC353" s="286">
        <v>0</v>
      </c>
      <c r="CD353" s="286">
        <v>0</v>
      </c>
      <c r="CE353" s="286"/>
      <c r="CF353" s="286">
        <v>0</v>
      </c>
      <c r="CG353" s="286"/>
      <c r="CH353" s="286"/>
      <c r="CI353" s="286"/>
      <c r="CJ353" s="286"/>
      <c r="CK353" s="286"/>
      <c r="CL353" s="286"/>
      <c r="CM353" s="286"/>
      <c r="CN353" s="286"/>
      <c r="CO353" s="286">
        <v>0</v>
      </c>
      <c r="CP353" s="286"/>
      <c r="CQ353" s="286"/>
      <c r="CR353" s="286"/>
      <c r="CS353" s="286"/>
      <c r="CT353" s="286"/>
      <c r="CU353" s="286"/>
      <c r="CV353" s="286">
        <v>0</v>
      </c>
      <c r="CW353" s="286"/>
      <c r="CX353" s="286"/>
      <c r="CY353" s="286"/>
      <c r="CZ353" s="286"/>
      <c r="DA353" s="286"/>
      <c r="DB353" s="286"/>
      <c r="DC353" s="286">
        <v>0</v>
      </c>
      <c r="DD353" s="286"/>
      <c r="DE353" s="286"/>
      <c r="DF353" s="286"/>
      <c r="DG353" s="286"/>
      <c r="DH353" s="286"/>
      <c r="DI353" s="286"/>
      <c r="DJ353" s="286"/>
      <c r="DK353" s="286"/>
      <c r="DL353" s="286"/>
      <c r="DM353" s="286"/>
      <c r="DN353" s="286"/>
      <c r="DO353" s="286"/>
      <c r="DP353" s="286"/>
      <c r="DQ353" s="286"/>
      <c r="DR353" s="286"/>
      <c r="DS353" s="286"/>
      <c r="DT353" s="286"/>
      <c r="DU353" s="286">
        <v>2100</v>
      </c>
      <c r="DV353" s="286"/>
      <c r="DW353" s="286"/>
      <c r="DX353" s="286"/>
      <c r="DY353" s="286"/>
      <c r="DZ353" s="790"/>
      <c r="EA353" s="278"/>
      <c r="EB353" s="286"/>
      <c r="EC353" s="286"/>
      <c r="ED353" s="286"/>
      <c r="EE353" s="286"/>
      <c r="EF353" s="286"/>
      <c r="EG353" s="286"/>
      <c r="EH353" s="286"/>
      <c r="EI353" s="286"/>
      <c r="EJ353" s="286"/>
      <c r="EK353" s="286"/>
      <c r="EL353" s="306">
        <v>3600</v>
      </c>
      <c r="EM353" s="306">
        <v>5700</v>
      </c>
      <c r="EN353" s="291">
        <v>360</v>
      </c>
      <c r="EO353" s="291">
        <v>0</v>
      </c>
      <c r="EP353" s="291">
        <v>49.32</v>
      </c>
      <c r="EQ353" s="291">
        <v>0</v>
      </c>
      <c r="ER353" s="291">
        <v>0</v>
      </c>
      <c r="ES353" s="286">
        <v>0</v>
      </c>
      <c r="ET353" s="289">
        <v>13</v>
      </c>
      <c r="EU353" s="286">
        <v>0</v>
      </c>
      <c r="EV353" s="286">
        <v>0</v>
      </c>
      <c r="EW353" s="286"/>
      <c r="EX353" s="286"/>
      <c r="EY353" s="286"/>
      <c r="EZ353" s="292">
        <v>0</v>
      </c>
      <c r="FA353" s="278">
        <v>34.799999999999997</v>
      </c>
      <c r="FB353" s="278">
        <v>0</v>
      </c>
      <c r="FC353" s="292">
        <v>1440</v>
      </c>
      <c r="FD353" s="292"/>
      <c r="FE353" s="292"/>
      <c r="FF353" s="292"/>
      <c r="FG353" s="286">
        <v>0</v>
      </c>
      <c r="FH353" s="292">
        <v>0</v>
      </c>
      <c r="FI353" s="286"/>
      <c r="FJ353" s="286"/>
      <c r="FK353" s="276"/>
      <c r="FL353" s="276">
        <v>2100</v>
      </c>
      <c r="FM353" s="286">
        <v>0</v>
      </c>
      <c r="FN353" s="286">
        <v>0</v>
      </c>
      <c r="FO353" s="286">
        <v>0</v>
      </c>
      <c r="FP353" s="286"/>
      <c r="FQ353" s="286">
        <v>3997.12</v>
      </c>
      <c r="FR353" s="791">
        <v>1702.88</v>
      </c>
      <c r="FS353">
        <v>0</v>
      </c>
      <c r="FT353" s="791"/>
      <c r="FU353" s="294">
        <f t="shared" si="27"/>
        <v>1702.88</v>
      </c>
      <c r="FV353" s="294">
        <v>1441.11</v>
      </c>
      <c r="FW353" s="294">
        <f t="shared" si="28"/>
        <v>0</v>
      </c>
      <c r="FX353" s="111">
        <f t="shared" si="29"/>
        <v>324</v>
      </c>
      <c r="FY353" s="286">
        <f t="shared" si="30"/>
        <v>0</v>
      </c>
      <c r="GB353" s="2015">
        <f t="shared" si="25"/>
        <v>0</v>
      </c>
      <c r="GC353" s="2015">
        <v>3600</v>
      </c>
      <c r="GE353" s="2015">
        <f t="shared" si="26"/>
        <v>3600</v>
      </c>
    </row>
    <row r="354" spans="2:187">
      <c r="B354" s="787">
        <v>29</v>
      </c>
      <c r="C354" s="109" t="s">
        <v>610</v>
      </c>
      <c r="D354" s="309" t="s">
        <v>3</v>
      </c>
      <c r="E354" s="310" t="s">
        <v>139</v>
      </c>
      <c r="F354" s="275" t="s">
        <v>140</v>
      </c>
      <c r="G354" s="311">
        <v>33826</v>
      </c>
      <c r="H354" s="275" t="s">
        <v>484</v>
      </c>
      <c r="I354" s="275" t="s">
        <v>454</v>
      </c>
      <c r="J354" s="312" t="s">
        <v>455</v>
      </c>
      <c r="K354" s="313" t="s">
        <v>456</v>
      </c>
      <c r="L354" s="313">
        <v>100002</v>
      </c>
      <c r="M354" s="283" t="s">
        <v>457</v>
      </c>
      <c r="N354" s="299">
        <v>1</v>
      </c>
      <c r="O354" s="275" t="s">
        <v>458</v>
      </c>
      <c r="P354" s="275" t="s">
        <v>459</v>
      </c>
      <c r="Q354" s="300">
        <v>0</v>
      </c>
      <c r="R354" s="275" t="s">
        <v>485</v>
      </c>
      <c r="S354" s="301" t="s">
        <v>486</v>
      </c>
      <c r="T354" s="275" t="s">
        <v>461</v>
      </c>
      <c r="U354" s="275" t="s">
        <v>261</v>
      </c>
      <c r="V354" s="302" t="s">
        <v>462</v>
      </c>
      <c r="W354" s="302"/>
      <c r="X354" s="269" t="s">
        <v>25</v>
      </c>
      <c r="Y354" s="363" t="s">
        <v>142</v>
      </c>
      <c r="Z354" s="283"/>
      <c r="AA354" s="283"/>
      <c r="AB354" s="303">
        <v>43973</v>
      </c>
      <c r="AC354" s="304"/>
      <c r="AD354" s="305"/>
      <c r="AE354" s="274" t="s">
        <v>511</v>
      </c>
      <c r="AF354" s="275" t="s">
        <v>549</v>
      </c>
      <c r="AG354" s="276"/>
      <c r="AH354" s="277"/>
      <c r="AI354" s="277"/>
      <c r="AJ354" s="277"/>
      <c r="AK354" s="278"/>
      <c r="AL354" s="276"/>
      <c r="AM354" s="278"/>
      <c r="AN354" s="278"/>
      <c r="AO354" s="306" t="s">
        <v>466</v>
      </c>
      <c r="AP354" s="278" t="s">
        <v>595</v>
      </c>
      <c r="AQ354" s="307" t="s">
        <v>467</v>
      </c>
      <c r="AR354" s="308">
        <v>2200</v>
      </c>
      <c r="AS354" s="283">
        <v>30</v>
      </c>
      <c r="AT354" s="284">
        <v>0</v>
      </c>
      <c r="AU354" s="284">
        <v>0</v>
      </c>
      <c r="AV354" s="283"/>
      <c r="AW354" s="283"/>
      <c r="AX354" s="283"/>
      <c r="AY354" s="283"/>
      <c r="AZ354" s="283"/>
      <c r="BA354" s="285"/>
      <c r="BB354" s="284"/>
      <c r="BC354" s="284"/>
      <c r="BD354" s="284"/>
      <c r="BE354" s="284"/>
      <c r="BF354" s="285"/>
      <c r="BG354" s="284"/>
      <c r="BH354" s="284"/>
      <c r="BI354" s="276">
        <v>0</v>
      </c>
      <c r="BJ354" s="284"/>
      <c r="BK354" s="286"/>
      <c r="BL354" s="286"/>
      <c r="BM354" s="276">
        <v>0</v>
      </c>
      <c r="BN354" s="286"/>
      <c r="BO354" s="276"/>
      <c r="BP354" s="789">
        <v>240</v>
      </c>
      <c r="BQ354" s="286">
        <v>2200</v>
      </c>
      <c r="BR354" s="286">
        <v>0</v>
      </c>
      <c r="BS354" s="286">
        <v>0</v>
      </c>
      <c r="BT354" s="289">
        <v>0</v>
      </c>
      <c r="BU354" s="286">
        <v>0</v>
      </c>
      <c r="BV354" s="286">
        <v>0</v>
      </c>
      <c r="BW354" s="286">
        <v>0</v>
      </c>
      <c r="BX354" s="286"/>
      <c r="BY354" s="286">
        <v>0</v>
      </c>
      <c r="BZ354" s="286"/>
      <c r="CA354" s="286">
        <v>0</v>
      </c>
      <c r="CB354" s="286">
        <v>0</v>
      </c>
      <c r="CC354" s="286">
        <v>0</v>
      </c>
      <c r="CD354" s="286">
        <v>0</v>
      </c>
      <c r="CE354" s="286"/>
      <c r="CF354" s="286">
        <v>0</v>
      </c>
      <c r="CG354" s="286"/>
      <c r="CH354" s="286"/>
      <c r="CI354" s="286"/>
      <c r="CJ354" s="286"/>
      <c r="CK354" s="286"/>
      <c r="CL354" s="286"/>
      <c r="CM354" s="286"/>
      <c r="CN354" s="286"/>
      <c r="CO354" s="286">
        <v>0</v>
      </c>
      <c r="CP354" s="286"/>
      <c r="CQ354" s="286"/>
      <c r="CR354" s="286"/>
      <c r="CS354" s="286"/>
      <c r="CT354" s="286"/>
      <c r="CU354" s="286"/>
      <c r="CV354" s="286">
        <v>0</v>
      </c>
      <c r="CW354" s="286"/>
      <c r="CX354" s="286"/>
      <c r="CY354" s="286"/>
      <c r="CZ354" s="286"/>
      <c r="DA354" s="286"/>
      <c r="DB354" s="286"/>
      <c r="DC354" s="286">
        <v>67.8</v>
      </c>
      <c r="DD354" s="286"/>
      <c r="DE354" s="286"/>
      <c r="DF354" s="286"/>
      <c r="DG354" s="286"/>
      <c r="DH354" s="286"/>
      <c r="DI354" s="286"/>
      <c r="DJ354" s="286"/>
      <c r="DK354" s="286"/>
      <c r="DL354" s="286"/>
      <c r="DM354" s="286"/>
      <c r="DN354" s="286"/>
      <c r="DO354" s="286"/>
      <c r="DP354" s="286"/>
      <c r="DQ354" s="286"/>
      <c r="DR354" s="286"/>
      <c r="DS354" s="286"/>
      <c r="DT354" s="286"/>
      <c r="DU354" s="286">
        <v>1283.3399999999999</v>
      </c>
      <c r="DV354" s="286"/>
      <c r="DW354" s="286"/>
      <c r="DX354" s="286"/>
      <c r="DY354" s="286"/>
      <c r="DZ354" s="790"/>
      <c r="EA354" s="278"/>
      <c r="EB354" s="286"/>
      <c r="EC354" s="286"/>
      <c r="ED354" s="286"/>
      <c r="EE354" s="286"/>
      <c r="EF354" s="286"/>
      <c r="EG354" s="286"/>
      <c r="EH354" s="286"/>
      <c r="EI354" s="286"/>
      <c r="EJ354" s="286"/>
      <c r="EK354" s="286"/>
      <c r="EL354" s="306">
        <v>2200</v>
      </c>
      <c r="EM354" s="306">
        <v>3551.1400000000003</v>
      </c>
      <c r="EN354" s="291">
        <v>220</v>
      </c>
      <c r="EO354" s="291">
        <v>0</v>
      </c>
      <c r="EP354" s="291">
        <v>30.14</v>
      </c>
      <c r="EQ354" s="291">
        <v>0</v>
      </c>
      <c r="ER354" s="291">
        <v>0</v>
      </c>
      <c r="ES354" s="286">
        <v>0</v>
      </c>
      <c r="ET354" s="289">
        <v>5.4239999999999995</v>
      </c>
      <c r="EU354" s="286">
        <v>0</v>
      </c>
      <c r="EV354" s="286">
        <v>0</v>
      </c>
      <c r="EW354" s="286"/>
      <c r="EX354" s="286"/>
      <c r="EY354" s="286"/>
      <c r="EZ354" s="292">
        <v>0</v>
      </c>
      <c r="FA354" s="278">
        <v>0</v>
      </c>
      <c r="FB354" s="278">
        <v>0</v>
      </c>
      <c r="FC354" s="292">
        <v>880</v>
      </c>
      <c r="FD354" s="292"/>
      <c r="FE354" s="292"/>
      <c r="FF354" s="292"/>
      <c r="FG354" s="286">
        <v>0</v>
      </c>
      <c r="FH354" s="292">
        <v>0</v>
      </c>
      <c r="FI354" s="286"/>
      <c r="FJ354" s="286"/>
      <c r="FK354" s="276"/>
      <c r="FL354" s="276">
        <v>1283.3399999999999</v>
      </c>
      <c r="FM354" s="286">
        <v>67.8</v>
      </c>
      <c r="FN354" s="286">
        <v>0</v>
      </c>
      <c r="FO354" s="286">
        <v>0</v>
      </c>
      <c r="FP354" s="286"/>
      <c r="FQ354" s="286">
        <v>2486.6999999999998</v>
      </c>
      <c r="FR354" s="791">
        <v>1064.44</v>
      </c>
      <c r="FS354">
        <v>0</v>
      </c>
      <c r="FT354" s="791"/>
      <c r="FU354" s="294">
        <f t="shared" si="27"/>
        <v>1064.44</v>
      </c>
      <c r="FV354" s="294">
        <v>873.36</v>
      </c>
      <c r="FW354" s="294">
        <f t="shared" si="28"/>
        <v>0</v>
      </c>
      <c r="FX354" s="111">
        <f t="shared" si="29"/>
        <v>198</v>
      </c>
      <c r="FY354" s="286">
        <f t="shared" si="30"/>
        <v>0</v>
      </c>
      <c r="GB354" s="2015">
        <f t="shared" si="25"/>
        <v>0</v>
      </c>
      <c r="GC354" s="2015">
        <v>2200</v>
      </c>
      <c r="GE354" s="2015">
        <f t="shared" si="26"/>
        <v>2200</v>
      </c>
    </row>
    <row r="355" spans="2:187">
      <c r="B355" s="787">
        <v>30</v>
      </c>
      <c r="C355" s="109" t="s">
        <v>610</v>
      </c>
      <c r="D355" s="309" t="s">
        <v>3</v>
      </c>
      <c r="E355" s="310" t="s">
        <v>64</v>
      </c>
      <c r="F355" s="275" t="s">
        <v>65</v>
      </c>
      <c r="G355" s="311">
        <v>27851</v>
      </c>
      <c r="H355" s="275" t="s">
        <v>550</v>
      </c>
      <c r="I355" s="275" t="s">
        <v>454</v>
      </c>
      <c r="J355" s="312" t="s">
        <v>455</v>
      </c>
      <c r="K355" s="313" t="s">
        <v>456</v>
      </c>
      <c r="L355" s="313">
        <v>100002</v>
      </c>
      <c r="M355" s="283" t="s">
        <v>457</v>
      </c>
      <c r="N355" s="299">
        <v>0</v>
      </c>
      <c r="O355" s="275" t="s">
        <v>458</v>
      </c>
      <c r="P355" s="275" t="s">
        <v>459</v>
      </c>
      <c r="Q355" s="300">
        <v>1</v>
      </c>
      <c r="R355" s="275" t="s">
        <v>551</v>
      </c>
      <c r="S355" s="301" t="s">
        <v>552</v>
      </c>
      <c r="T355" s="275" t="s">
        <v>461</v>
      </c>
      <c r="U355" s="275" t="s">
        <v>242</v>
      </c>
      <c r="V355" s="302" t="s">
        <v>553</v>
      </c>
      <c r="W355" s="302"/>
      <c r="X355" s="269" t="s">
        <v>25</v>
      </c>
      <c r="Y355" s="363" t="s">
        <v>66</v>
      </c>
      <c r="Z355" s="283"/>
      <c r="AA355" s="283"/>
      <c r="AB355" s="303">
        <v>44111</v>
      </c>
      <c r="AC355" s="304"/>
      <c r="AD355" s="305"/>
      <c r="AE355" s="274" t="s">
        <v>503</v>
      </c>
      <c r="AF355" s="275" t="s">
        <v>554</v>
      </c>
      <c r="AG355" s="276"/>
      <c r="AH355" s="277"/>
      <c r="AI355" s="277"/>
      <c r="AJ355" s="277"/>
      <c r="AK355" s="278"/>
      <c r="AL355" s="276"/>
      <c r="AM355" s="278"/>
      <c r="AN355" s="278"/>
      <c r="AO355" s="307" t="s">
        <v>467</v>
      </c>
      <c r="AP355" s="278" t="s">
        <v>594</v>
      </c>
      <c r="AQ355" s="307" t="s">
        <v>466</v>
      </c>
      <c r="AR355" s="308">
        <v>3600</v>
      </c>
      <c r="AS355" s="283">
        <v>30</v>
      </c>
      <c r="AT355" s="284">
        <v>0</v>
      </c>
      <c r="AU355" s="284">
        <v>0</v>
      </c>
      <c r="AV355" s="283"/>
      <c r="AW355" s="283"/>
      <c r="AX355" s="283"/>
      <c r="AY355" s="283"/>
      <c r="AZ355" s="283"/>
      <c r="BA355" s="285"/>
      <c r="BB355" s="284"/>
      <c r="BC355" s="284"/>
      <c r="BD355" s="284"/>
      <c r="BE355" s="284"/>
      <c r="BF355" s="285"/>
      <c r="BG355" s="284"/>
      <c r="BH355" s="284"/>
      <c r="BI355" s="276">
        <v>0</v>
      </c>
      <c r="BJ355" s="284"/>
      <c r="BK355" s="286"/>
      <c r="BL355" s="286"/>
      <c r="BM355" s="276">
        <v>0</v>
      </c>
      <c r="BN355" s="286"/>
      <c r="BO355" s="276"/>
      <c r="BP355" s="789">
        <v>240</v>
      </c>
      <c r="BQ355" s="286">
        <v>3600</v>
      </c>
      <c r="BR355" s="286">
        <v>113</v>
      </c>
      <c r="BS355" s="286">
        <v>0</v>
      </c>
      <c r="BT355" s="289">
        <v>0</v>
      </c>
      <c r="BU355" s="286">
        <v>0</v>
      </c>
      <c r="BV355" s="286">
        <v>0</v>
      </c>
      <c r="BW355" s="286">
        <v>0</v>
      </c>
      <c r="BX355" s="286"/>
      <c r="BY355" s="286">
        <v>0</v>
      </c>
      <c r="BZ355" s="286"/>
      <c r="CA355" s="286"/>
      <c r="CB355" s="286">
        <v>0</v>
      </c>
      <c r="CC355" s="286">
        <v>0</v>
      </c>
      <c r="CD355" s="286">
        <v>0</v>
      </c>
      <c r="CE355" s="286"/>
      <c r="CF355" s="286">
        <v>0</v>
      </c>
      <c r="CG355" s="286"/>
      <c r="CH355" s="286"/>
      <c r="CI355" s="286"/>
      <c r="CJ355" s="286"/>
      <c r="CK355" s="286"/>
      <c r="CL355" s="286"/>
      <c r="CM355" s="286"/>
      <c r="CN355" s="286"/>
      <c r="CO355" s="286">
        <v>0</v>
      </c>
      <c r="CP355" s="286"/>
      <c r="CQ355" s="286"/>
      <c r="CR355" s="286"/>
      <c r="CS355" s="286"/>
      <c r="CT355" s="286"/>
      <c r="CU355" s="286"/>
      <c r="CV355" s="286">
        <v>0</v>
      </c>
      <c r="CW355" s="286"/>
      <c r="CX355" s="286"/>
      <c r="CY355" s="286"/>
      <c r="CZ355" s="286"/>
      <c r="DA355" s="286"/>
      <c r="DB355" s="286"/>
      <c r="DC355" s="286">
        <v>0</v>
      </c>
      <c r="DD355" s="286"/>
      <c r="DE355" s="286"/>
      <c r="DF355" s="286"/>
      <c r="DG355" s="286"/>
      <c r="DH355" s="286"/>
      <c r="DI355" s="286"/>
      <c r="DJ355" s="286"/>
      <c r="DK355" s="286"/>
      <c r="DL355" s="286"/>
      <c r="DM355" s="286"/>
      <c r="DN355" s="286"/>
      <c r="DO355" s="286"/>
      <c r="DP355" s="286"/>
      <c r="DQ355" s="286"/>
      <c r="DR355" s="286"/>
      <c r="DS355" s="286"/>
      <c r="DT355" s="286"/>
      <c r="DU355" s="286">
        <v>2165.04</v>
      </c>
      <c r="DV355" s="286"/>
      <c r="DW355" s="286"/>
      <c r="DX355" s="286"/>
      <c r="DY355" s="286"/>
      <c r="DZ355" s="790"/>
      <c r="EA355" s="278"/>
      <c r="EB355" s="286"/>
      <c r="EC355" s="286"/>
      <c r="ED355" s="286"/>
      <c r="EE355" s="286"/>
      <c r="EF355" s="286"/>
      <c r="EG355" s="286"/>
      <c r="EH355" s="286"/>
      <c r="EI355" s="286"/>
      <c r="EJ355" s="286"/>
      <c r="EK355" s="286"/>
      <c r="EL355" s="306">
        <v>3713</v>
      </c>
      <c r="EM355" s="306">
        <v>5878.04</v>
      </c>
      <c r="EN355" s="291">
        <v>371.3</v>
      </c>
      <c r="EO355" s="291">
        <v>59.41</v>
      </c>
      <c r="EP355" s="291">
        <v>50.87</v>
      </c>
      <c r="EQ355" s="291">
        <v>0</v>
      </c>
      <c r="ER355" s="291">
        <v>0</v>
      </c>
      <c r="ES355" s="286">
        <v>0</v>
      </c>
      <c r="ET355" s="289">
        <v>38.770000000000003</v>
      </c>
      <c r="EU355" s="286">
        <v>0</v>
      </c>
      <c r="EV355" s="286">
        <v>0</v>
      </c>
      <c r="EW355" s="286"/>
      <c r="EX355" s="286"/>
      <c r="EY355" s="286"/>
      <c r="EZ355" s="292">
        <v>0</v>
      </c>
      <c r="FA355" s="278">
        <v>0</v>
      </c>
      <c r="FB355" s="278">
        <v>0</v>
      </c>
      <c r="FC355" s="292">
        <v>1485.2</v>
      </c>
      <c r="FD355" s="292"/>
      <c r="FE355" s="292"/>
      <c r="FF355" s="292"/>
      <c r="FG355" s="286">
        <v>0</v>
      </c>
      <c r="FH355" s="292">
        <v>333.33</v>
      </c>
      <c r="FI355" s="286"/>
      <c r="FJ355" s="286"/>
      <c r="FK355" s="276"/>
      <c r="FL355" s="276">
        <v>2165.04</v>
      </c>
      <c r="FM355" s="286">
        <v>0</v>
      </c>
      <c r="FN355" s="286">
        <v>0</v>
      </c>
      <c r="FO355" s="286">
        <v>0</v>
      </c>
      <c r="FP355" s="286"/>
      <c r="FQ355" s="286">
        <v>4503.92</v>
      </c>
      <c r="FR355" s="791">
        <v>1374.12</v>
      </c>
      <c r="FS355">
        <v>0</v>
      </c>
      <c r="FT355" s="791"/>
      <c r="FU355" s="294">
        <f t="shared" si="27"/>
        <v>1374.12</v>
      </c>
      <c r="FV355" s="294">
        <v>1445.25</v>
      </c>
      <c r="FW355" s="294">
        <f t="shared" si="28"/>
        <v>0</v>
      </c>
      <c r="FX355" s="111">
        <f t="shared" si="29"/>
        <v>334.17</v>
      </c>
      <c r="FY355" s="286">
        <f t="shared" si="30"/>
        <v>0</v>
      </c>
      <c r="GB355" s="2015">
        <f t="shared" si="25"/>
        <v>0</v>
      </c>
      <c r="GC355" s="2015">
        <v>3713</v>
      </c>
      <c r="GE355" s="2015">
        <f t="shared" si="26"/>
        <v>3713</v>
      </c>
    </row>
    <row r="356" spans="2:187">
      <c r="B356" s="787">
        <v>31</v>
      </c>
      <c r="C356" s="109" t="s">
        <v>610</v>
      </c>
      <c r="D356" s="309" t="s">
        <v>3</v>
      </c>
      <c r="E356" s="310" t="s">
        <v>95</v>
      </c>
      <c r="F356" s="275" t="s">
        <v>96</v>
      </c>
      <c r="G356" s="311">
        <v>31567</v>
      </c>
      <c r="H356" s="275" t="s">
        <v>555</v>
      </c>
      <c r="I356" s="275" t="s">
        <v>454</v>
      </c>
      <c r="J356" s="312" t="s">
        <v>455</v>
      </c>
      <c r="K356" s="313" t="s">
        <v>456</v>
      </c>
      <c r="L356" s="313">
        <v>100001</v>
      </c>
      <c r="M356" s="283" t="s">
        <v>470</v>
      </c>
      <c r="N356" s="299">
        <v>1</v>
      </c>
      <c r="O356" s="275" t="s">
        <v>477</v>
      </c>
      <c r="P356" s="275" t="s">
        <v>478</v>
      </c>
      <c r="Q356" s="300">
        <v>1</v>
      </c>
      <c r="R356" s="275" t="s">
        <v>556</v>
      </c>
      <c r="S356" s="301" t="s">
        <v>555</v>
      </c>
      <c r="T356" s="275" t="s">
        <v>461</v>
      </c>
      <c r="U356" s="275" t="s">
        <v>253</v>
      </c>
      <c r="V356" s="302" t="s">
        <v>462</v>
      </c>
      <c r="W356" s="302" t="s">
        <v>463</v>
      </c>
      <c r="X356" s="269" t="s">
        <v>25</v>
      </c>
      <c r="Y356" s="270" t="s">
        <v>92</v>
      </c>
      <c r="Z356" s="283"/>
      <c r="AA356" s="283"/>
      <c r="AB356" s="303">
        <v>44348</v>
      </c>
      <c r="AC356" s="304"/>
      <c r="AD356" s="305"/>
      <c r="AE356" s="274" t="s">
        <v>503</v>
      </c>
      <c r="AF356" s="275" t="s">
        <v>557</v>
      </c>
      <c r="AG356" s="276"/>
      <c r="AH356" s="277"/>
      <c r="AI356" s="277"/>
      <c r="AJ356" s="277"/>
      <c r="AK356" s="278"/>
      <c r="AL356" s="276"/>
      <c r="AM356" s="278"/>
      <c r="AN356" s="278"/>
      <c r="AO356" s="306" t="s">
        <v>466</v>
      </c>
      <c r="AP356" s="278" t="s">
        <v>595</v>
      </c>
      <c r="AQ356" s="307" t="s">
        <v>466</v>
      </c>
      <c r="AR356" s="308">
        <v>6900</v>
      </c>
      <c r="AS356" s="283">
        <v>27</v>
      </c>
      <c r="AT356" s="284">
        <v>0</v>
      </c>
      <c r="AU356" s="284">
        <v>3</v>
      </c>
      <c r="AV356" s="283"/>
      <c r="AW356" s="283"/>
      <c r="AX356" s="283"/>
      <c r="AY356" s="283"/>
      <c r="AZ356" s="283"/>
      <c r="BA356" s="285"/>
      <c r="BB356" s="284"/>
      <c r="BC356" s="284"/>
      <c r="BD356" s="284"/>
      <c r="BE356" s="284"/>
      <c r="BF356" s="285"/>
      <c r="BG356" s="284"/>
      <c r="BH356" s="284"/>
      <c r="BI356" s="276">
        <v>0</v>
      </c>
      <c r="BJ356" s="284"/>
      <c r="BK356" s="286"/>
      <c r="BL356" s="286"/>
      <c r="BM356" s="276">
        <v>0</v>
      </c>
      <c r="BN356" s="286"/>
      <c r="BO356" s="276"/>
      <c r="BP356" s="789">
        <v>216</v>
      </c>
      <c r="BQ356" s="286">
        <v>6210</v>
      </c>
      <c r="BR356" s="286">
        <v>113</v>
      </c>
      <c r="BS356" s="286">
        <v>0</v>
      </c>
      <c r="BT356" s="289">
        <v>702.65</v>
      </c>
      <c r="BU356" s="286">
        <v>0</v>
      </c>
      <c r="BV356" s="286">
        <v>0</v>
      </c>
      <c r="BW356" s="286">
        <v>0</v>
      </c>
      <c r="BX356" s="286"/>
      <c r="BY356" s="286">
        <v>18</v>
      </c>
      <c r="BZ356" s="286"/>
      <c r="CA356" s="286"/>
      <c r="CB356" s="286">
        <v>0</v>
      </c>
      <c r="CC356" s="286">
        <v>0</v>
      </c>
      <c r="CD356" s="286">
        <v>0</v>
      </c>
      <c r="CE356" s="286"/>
      <c r="CF356" s="286">
        <v>0</v>
      </c>
      <c r="CG356" s="286"/>
      <c r="CH356" s="286"/>
      <c r="CI356" s="286"/>
      <c r="CJ356" s="286"/>
      <c r="CK356" s="286"/>
      <c r="CL356" s="286"/>
      <c r="CM356" s="286"/>
      <c r="CN356" s="286"/>
      <c r="CO356" s="286">
        <v>0</v>
      </c>
      <c r="CP356" s="286"/>
      <c r="CQ356" s="286"/>
      <c r="CR356" s="286"/>
      <c r="CS356" s="286"/>
      <c r="CT356" s="286"/>
      <c r="CU356" s="286"/>
      <c r="CV356" s="286">
        <v>0</v>
      </c>
      <c r="CW356" s="286"/>
      <c r="CX356" s="286"/>
      <c r="CY356" s="286"/>
      <c r="CZ356" s="286"/>
      <c r="DA356" s="286"/>
      <c r="DB356" s="286"/>
      <c r="DC356" s="286">
        <v>67.8</v>
      </c>
      <c r="DD356" s="286"/>
      <c r="DE356" s="286"/>
      <c r="DF356" s="286"/>
      <c r="DG356" s="286"/>
      <c r="DH356" s="286"/>
      <c r="DI356" s="286"/>
      <c r="DJ356" s="286"/>
      <c r="DK356" s="286"/>
      <c r="DL356" s="286"/>
      <c r="DM356" s="286"/>
      <c r="DN356" s="286"/>
      <c r="DO356" s="286"/>
      <c r="DP356" s="286"/>
      <c r="DQ356" s="286"/>
      <c r="DR356" s="286"/>
      <c r="DS356" s="286"/>
      <c r="DT356" s="286"/>
      <c r="DU356" s="286">
        <v>4096.79</v>
      </c>
      <c r="DV356" s="286"/>
      <c r="DW356" s="286"/>
      <c r="DX356" s="286"/>
      <c r="DY356" s="286"/>
      <c r="DZ356" s="790"/>
      <c r="EA356" s="278"/>
      <c r="EB356" s="286"/>
      <c r="EC356" s="286"/>
      <c r="ED356" s="286"/>
      <c r="EE356" s="286"/>
      <c r="EF356" s="286"/>
      <c r="EG356" s="286"/>
      <c r="EH356" s="286"/>
      <c r="EI356" s="286"/>
      <c r="EJ356" s="286"/>
      <c r="EK356" s="286"/>
      <c r="EL356" s="306">
        <v>7043.65</v>
      </c>
      <c r="EM356" s="306">
        <v>11208.24</v>
      </c>
      <c r="EN356" s="291">
        <v>704.37</v>
      </c>
      <c r="EO356" s="291">
        <v>112.7</v>
      </c>
      <c r="EP356" s="291">
        <v>96.5</v>
      </c>
      <c r="EQ356" s="291">
        <v>0</v>
      </c>
      <c r="ER356" s="291">
        <v>0</v>
      </c>
      <c r="ES356" s="286">
        <v>0</v>
      </c>
      <c r="ET356" s="289">
        <v>599.36199999999997</v>
      </c>
      <c r="EU356" s="286">
        <v>0</v>
      </c>
      <c r="EV356" s="286">
        <v>0</v>
      </c>
      <c r="EW356" s="286"/>
      <c r="EX356" s="286"/>
      <c r="EY356" s="286"/>
      <c r="EZ356" s="292">
        <v>231.42</v>
      </c>
      <c r="FA356" s="278">
        <v>81.08</v>
      </c>
      <c r="FB356" s="278">
        <v>0</v>
      </c>
      <c r="FC356" s="292">
        <v>2805.2000000000003</v>
      </c>
      <c r="FD356" s="292"/>
      <c r="FE356" s="292"/>
      <c r="FF356" s="292"/>
      <c r="FG356" s="286">
        <v>125</v>
      </c>
      <c r="FH356" s="292">
        <v>175</v>
      </c>
      <c r="FI356" s="286"/>
      <c r="FJ356" s="286"/>
      <c r="FK356" s="276"/>
      <c r="FL356" s="276">
        <v>4096.79</v>
      </c>
      <c r="FM356" s="286">
        <v>67.8</v>
      </c>
      <c r="FN356" s="286">
        <v>18</v>
      </c>
      <c r="FO356" s="286">
        <v>8</v>
      </c>
      <c r="FP356" s="286"/>
      <c r="FQ356" s="286">
        <v>9121.2199999999993</v>
      </c>
      <c r="FR356" s="791">
        <v>2087.02</v>
      </c>
      <c r="FS356">
        <v>0</v>
      </c>
      <c r="FT356" s="791"/>
      <c r="FU356" s="294">
        <f t="shared" si="27"/>
        <v>2087.02</v>
      </c>
      <c r="FV356" s="294">
        <v>2339.1799999999998</v>
      </c>
      <c r="FW356" s="294">
        <f t="shared" si="28"/>
        <v>0</v>
      </c>
      <c r="FX356" s="111">
        <f t="shared" si="29"/>
        <v>633.92999999999995</v>
      </c>
      <c r="FY356" s="286">
        <f t="shared" si="30"/>
        <v>0</v>
      </c>
      <c r="GB356" s="2015">
        <f t="shared" si="25"/>
        <v>0</v>
      </c>
      <c r="GC356" s="2015">
        <v>7043.65</v>
      </c>
      <c r="GE356" s="2015">
        <f t="shared" si="26"/>
        <v>7043.65</v>
      </c>
    </row>
    <row r="357" spans="2:187">
      <c r="B357" s="787">
        <v>32</v>
      </c>
      <c r="C357" s="109" t="s">
        <v>610</v>
      </c>
      <c r="D357" s="309" t="s">
        <v>3</v>
      </c>
      <c r="E357" s="310" t="s">
        <v>145</v>
      </c>
      <c r="F357" s="275" t="s">
        <v>146</v>
      </c>
      <c r="G357" s="311">
        <v>33721</v>
      </c>
      <c r="H357" s="275" t="s">
        <v>484</v>
      </c>
      <c r="I357" s="275" t="s">
        <v>454</v>
      </c>
      <c r="J357" s="312" t="s">
        <v>455</v>
      </c>
      <c r="K357" s="313" t="s">
        <v>456</v>
      </c>
      <c r="L357" s="313">
        <v>100002</v>
      </c>
      <c r="M357" s="283" t="s">
        <v>457</v>
      </c>
      <c r="N357" s="299">
        <v>1</v>
      </c>
      <c r="O357" s="275" t="s">
        <v>458</v>
      </c>
      <c r="P357" s="275" t="s">
        <v>459</v>
      </c>
      <c r="Q357" s="300">
        <v>0</v>
      </c>
      <c r="R357" s="275" t="s">
        <v>485</v>
      </c>
      <c r="S357" s="301" t="s">
        <v>486</v>
      </c>
      <c r="T357" s="275" t="s">
        <v>461</v>
      </c>
      <c r="U357" s="275" t="s">
        <v>264</v>
      </c>
      <c r="V357" s="302" t="s">
        <v>553</v>
      </c>
      <c r="W357" s="302"/>
      <c r="X357" s="269" t="s">
        <v>78</v>
      </c>
      <c r="Y357" s="270" t="s">
        <v>150</v>
      </c>
      <c r="Z357" s="283"/>
      <c r="AA357" s="283"/>
      <c r="AB357" s="303">
        <v>44432</v>
      </c>
      <c r="AC357" s="304"/>
      <c r="AD357" s="305"/>
      <c r="AE357" s="274" t="s">
        <v>533</v>
      </c>
      <c r="AF357" s="275" t="s">
        <v>558</v>
      </c>
      <c r="AG357" s="276"/>
      <c r="AH357" s="277"/>
      <c r="AI357" s="277"/>
      <c r="AJ357" s="277"/>
      <c r="AK357" s="278"/>
      <c r="AL357" s="276"/>
      <c r="AM357" s="278"/>
      <c r="AN357" s="278"/>
      <c r="AO357" s="306" t="s">
        <v>466</v>
      </c>
      <c r="AP357" s="278" t="s">
        <v>594</v>
      </c>
      <c r="AQ357" s="307" t="s">
        <v>466</v>
      </c>
      <c r="AR357" s="308">
        <v>2200</v>
      </c>
      <c r="AS357" s="283">
        <v>30</v>
      </c>
      <c r="AT357" s="284">
        <v>0</v>
      </c>
      <c r="AU357" s="284">
        <v>0</v>
      </c>
      <c r="AV357" s="283"/>
      <c r="AW357" s="283"/>
      <c r="AX357" s="283"/>
      <c r="AY357" s="283"/>
      <c r="AZ357" s="283"/>
      <c r="BA357" s="285"/>
      <c r="BB357" s="284"/>
      <c r="BC357" s="284"/>
      <c r="BD357" s="284"/>
      <c r="BE357" s="284"/>
      <c r="BF357" s="285"/>
      <c r="BG357" s="284"/>
      <c r="BH357" s="284"/>
      <c r="BI357" s="276">
        <v>0</v>
      </c>
      <c r="BJ357" s="284"/>
      <c r="BK357" s="286"/>
      <c r="BL357" s="286"/>
      <c r="BM357" s="276">
        <v>0</v>
      </c>
      <c r="BN357" s="286"/>
      <c r="BO357" s="276"/>
      <c r="BP357" s="789">
        <v>240</v>
      </c>
      <c r="BQ357" s="286">
        <v>2200</v>
      </c>
      <c r="BR357" s="286">
        <v>113</v>
      </c>
      <c r="BS357" s="286">
        <v>0</v>
      </c>
      <c r="BT357" s="289">
        <v>0</v>
      </c>
      <c r="BU357" s="286">
        <v>0</v>
      </c>
      <c r="BV357" s="286">
        <v>0</v>
      </c>
      <c r="BW357" s="286">
        <v>0</v>
      </c>
      <c r="BX357" s="286"/>
      <c r="BY357" s="286">
        <v>0</v>
      </c>
      <c r="BZ357" s="286"/>
      <c r="CA357" s="286"/>
      <c r="CB357" s="286">
        <v>0</v>
      </c>
      <c r="CC357" s="286">
        <v>0</v>
      </c>
      <c r="CD357" s="286">
        <v>0</v>
      </c>
      <c r="CE357" s="286"/>
      <c r="CF357" s="286">
        <v>0</v>
      </c>
      <c r="CG357" s="286"/>
      <c r="CH357" s="286"/>
      <c r="CI357" s="286"/>
      <c r="CJ357" s="286"/>
      <c r="CK357" s="286"/>
      <c r="CL357" s="286"/>
      <c r="CM357" s="286"/>
      <c r="CN357" s="286"/>
      <c r="CO357" s="286">
        <v>0</v>
      </c>
      <c r="CP357" s="286"/>
      <c r="CQ357" s="286"/>
      <c r="CR357" s="286"/>
      <c r="CS357" s="286"/>
      <c r="CT357" s="286"/>
      <c r="CU357" s="286"/>
      <c r="CV357" s="286">
        <v>0</v>
      </c>
      <c r="CW357" s="286"/>
      <c r="CX357" s="286"/>
      <c r="CY357" s="286"/>
      <c r="CZ357" s="286"/>
      <c r="DA357" s="286"/>
      <c r="DB357" s="286"/>
      <c r="DC357" s="286">
        <v>0</v>
      </c>
      <c r="DD357" s="286"/>
      <c r="DE357" s="286"/>
      <c r="DF357" s="286"/>
      <c r="DG357" s="286"/>
      <c r="DH357" s="286"/>
      <c r="DI357" s="286"/>
      <c r="DJ357" s="286"/>
      <c r="DK357" s="286"/>
      <c r="DL357" s="286"/>
      <c r="DM357" s="286"/>
      <c r="DN357" s="286"/>
      <c r="DO357" s="286"/>
      <c r="DP357" s="286"/>
      <c r="DQ357" s="286"/>
      <c r="DR357" s="286"/>
      <c r="DS357" s="286"/>
      <c r="DT357" s="286"/>
      <c r="DU357" s="286">
        <v>1391.98</v>
      </c>
      <c r="DV357" s="286"/>
      <c r="DW357" s="286"/>
      <c r="DX357" s="286"/>
      <c r="DY357" s="286"/>
      <c r="DZ357" s="790"/>
      <c r="EA357" s="278"/>
      <c r="EB357" s="286"/>
      <c r="EC357" s="286"/>
      <c r="ED357" s="286"/>
      <c r="EE357" s="286"/>
      <c r="EF357" s="286"/>
      <c r="EG357" s="286"/>
      <c r="EH357" s="286"/>
      <c r="EI357" s="286"/>
      <c r="EJ357" s="286"/>
      <c r="EK357" s="286"/>
      <c r="EL357" s="306">
        <v>2313</v>
      </c>
      <c r="EM357" s="306">
        <v>3704.98</v>
      </c>
      <c r="EN357" s="291">
        <v>231.3</v>
      </c>
      <c r="EO357" s="291">
        <v>0</v>
      </c>
      <c r="EP357" s="291">
        <v>31.69</v>
      </c>
      <c r="EQ357" s="291">
        <v>0</v>
      </c>
      <c r="ER357" s="291">
        <v>0</v>
      </c>
      <c r="ES357" s="286">
        <v>0</v>
      </c>
      <c r="ET357" s="289">
        <v>0</v>
      </c>
      <c r="EU357" s="286">
        <v>0</v>
      </c>
      <c r="EV357" s="286">
        <v>0</v>
      </c>
      <c r="EW357" s="286"/>
      <c r="EX357" s="286"/>
      <c r="EY357" s="286"/>
      <c r="EZ357" s="292">
        <v>115.71</v>
      </c>
      <c r="FA357" s="278">
        <v>0</v>
      </c>
      <c r="FB357" s="278">
        <v>0</v>
      </c>
      <c r="FC357" s="292">
        <v>925.2</v>
      </c>
      <c r="FD357" s="292"/>
      <c r="FE357" s="292"/>
      <c r="FF357" s="292"/>
      <c r="FG357" s="286">
        <v>0</v>
      </c>
      <c r="FH357" s="292">
        <v>0</v>
      </c>
      <c r="FI357" s="286"/>
      <c r="FJ357" s="286"/>
      <c r="FK357" s="276"/>
      <c r="FL357" s="276">
        <v>1391.98</v>
      </c>
      <c r="FM357" s="286">
        <v>0</v>
      </c>
      <c r="FN357" s="286">
        <v>0</v>
      </c>
      <c r="FO357" s="286">
        <v>0</v>
      </c>
      <c r="FP357" s="286"/>
      <c r="FQ357" s="286">
        <v>2695.88</v>
      </c>
      <c r="FR357" s="791">
        <v>1009.1</v>
      </c>
      <c r="FS357">
        <v>0</v>
      </c>
      <c r="FT357" s="791"/>
      <c r="FU357" s="294">
        <f t="shared" si="27"/>
        <v>1009.1</v>
      </c>
      <c r="FV357" s="294">
        <v>977.93</v>
      </c>
      <c r="FW357" s="294">
        <f t="shared" si="28"/>
        <v>0</v>
      </c>
      <c r="FX357" s="111">
        <f t="shared" si="29"/>
        <v>208.17</v>
      </c>
      <c r="FY357" s="286">
        <f t="shared" si="30"/>
        <v>0</v>
      </c>
      <c r="GB357" s="2015">
        <f t="shared" si="25"/>
        <v>0</v>
      </c>
      <c r="GC357" s="2015">
        <v>2313</v>
      </c>
      <c r="GE357" s="2015">
        <f t="shared" si="26"/>
        <v>2313</v>
      </c>
    </row>
    <row r="358" spans="2:187">
      <c r="B358" s="787">
        <v>33</v>
      </c>
      <c r="C358" s="109" t="s">
        <v>610</v>
      </c>
      <c r="D358" s="309" t="s">
        <v>3</v>
      </c>
      <c r="E358" s="310" t="s">
        <v>154</v>
      </c>
      <c r="F358" s="275" t="s">
        <v>155</v>
      </c>
      <c r="G358" s="311">
        <v>35064</v>
      </c>
      <c r="H358" s="275" t="s">
        <v>469</v>
      </c>
      <c r="I358" s="275" t="s">
        <v>454</v>
      </c>
      <c r="J358" s="312" t="s">
        <v>455</v>
      </c>
      <c r="K358" s="313" t="s">
        <v>456</v>
      </c>
      <c r="L358" s="313">
        <v>100001</v>
      </c>
      <c r="M358" s="283" t="s">
        <v>470</v>
      </c>
      <c r="N358" s="299">
        <v>1</v>
      </c>
      <c r="O358" s="275" t="s">
        <v>471</v>
      </c>
      <c r="P358" s="275" t="s">
        <v>472</v>
      </c>
      <c r="Q358" s="300">
        <v>1</v>
      </c>
      <c r="R358" s="275" t="s">
        <v>473</v>
      </c>
      <c r="S358" s="301" t="s">
        <v>474</v>
      </c>
      <c r="T358" s="275" t="s">
        <v>461</v>
      </c>
      <c r="U358" s="275" t="s">
        <v>271</v>
      </c>
      <c r="V358" s="302" t="s">
        <v>553</v>
      </c>
      <c r="W358" s="302"/>
      <c r="X358" s="364" t="s">
        <v>25</v>
      </c>
      <c r="Y358" s="365" t="s">
        <v>616</v>
      </c>
      <c r="Z358" s="283"/>
      <c r="AA358" s="283"/>
      <c r="AB358" s="303">
        <v>44453</v>
      </c>
      <c r="AC358" s="304"/>
      <c r="AD358" s="305"/>
      <c r="AE358" s="274" t="s">
        <v>496</v>
      </c>
      <c r="AF358" s="275" t="s">
        <v>625</v>
      </c>
      <c r="AG358" s="276"/>
      <c r="AH358" s="277"/>
      <c r="AI358" s="277"/>
      <c r="AJ358" s="277"/>
      <c r="AK358" s="278"/>
      <c r="AL358" s="276"/>
      <c r="AM358" s="278"/>
      <c r="AN358" s="278"/>
      <c r="AO358" s="306" t="s">
        <v>466</v>
      </c>
      <c r="AP358" s="278" t="s">
        <v>594</v>
      </c>
      <c r="AQ358" s="307" t="s">
        <v>467</v>
      </c>
      <c r="AR358" s="308">
        <v>2500</v>
      </c>
      <c r="AS358" s="283">
        <v>30</v>
      </c>
      <c r="AT358" s="284">
        <v>0</v>
      </c>
      <c r="AU358" s="284">
        <v>0</v>
      </c>
      <c r="AV358" s="283"/>
      <c r="AW358" s="283"/>
      <c r="AX358" s="283"/>
      <c r="AY358" s="283"/>
      <c r="AZ358" s="283"/>
      <c r="BA358" s="285"/>
      <c r="BB358" s="284"/>
      <c r="BC358" s="284"/>
      <c r="BD358" s="284"/>
      <c r="BE358" s="284"/>
      <c r="BF358" s="285"/>
      <c r="BG358" s="284"/>
      <c r="BH358" s="284"/>
      <c r="BI358" s="276">
        <v>0</v>
      </c>
      <c r="BJ358" s="284"/>
      <c r="BK358" s="286"/>
      <c r="BL358" s="286"/>
      <c r="BM358" s="276">
        <v>0</v>
      </c>
      <c r="BN358" s="286"/>
      <c r="BO358" s="276"/>
      <c r="BP358" s="789">
        <v>240</v>
      </c>
      <c r="BQ358" s="286">
        <v>2500</v>
      </c>
      <c r="BR358" s="286">
        <v>0</v>
      </c>
      <c r="BS358" s="286">
        <v>0</v>
      </c>
      <c r="BT358" s="289">
        <v>0</v>
      </c>
      <c r="BU358" s="286">
        <v>0</v>
      </c>
      <c r="BV358" s="286">
        <v>0</v>
      </c>
      <c r="BW358" s="286">
        <v>0</v>
      </c>
      <c r="BX358" s="286"/>
      <c r="BY358" s="286">
        <v>0</v>
      </c>
      <c r="BZ358" s="286"/>
      <c r="CA358" s="286"/>
      <c r="CB358" s="286">
        <v>0</v>
      </c>
      <c r="CC358" s="286">
        <v>0</v>
      </c>
      <c r="CD358" s="286">
        <v>0</v>
      </c>
      <c r="CE358" s="286"/>
      <c r="CF358" s="286">
        <v>0</v>
      </c>
      <c r="CG358" s="286"/>
      <c r="CH358" s="286"/>
      <c r="CI358" s="286"/>
      <c r="CJ358" s="286"/>
      <c r="CK358" s="286"/>
      <c r="CL358" s="286"/>
      <c r="CM358" s="286"/>
      <c r="CN358" s="286"/>
      <c r="CO358" s="286">
        <v>0</v>
      </c>
      <c r="CP358" s="286"/>
      <c r="CQ358" s="286"/>
      <c r="CR358" s="286"/>
      <c r="CS358" s="286"/>
      <c r="CT358" s="286"/>
      <c r="CU358" s="286"/>
      <c r="CV358" s="286">
        <v>0</v>
      </c>
      <c r="CW358" s="286"/>
      <c r="CX358" s="286"/>
      <c r="CY358" s="286"/>
      <c r="CZ358" s="286"/>
      <c r="DA358" s="286"/>
      <c r="DB358" s="286"/>
      <c r="DC358" s="286">
        <v>0</v>
      </c>
      <c r="DD358" s="286"/>
      <c r="DE358" s="286"/>
      <c r="DF358" s="286"/>
      <c r="DG358" s="286"/>
      <c r="DH358" s="286"/>
      <c r="DI358" s="286"/>
      <c r="DJ358" s="286"/>
      <c r="DK358" s="286"/>
      <c r="DL358" s="286"/>
      <c r="DM358" s="286"/>
      <c r="DN358" s="286"/>
      <c r="DO358" s="286"/>
      <c r="DP358" s="286"/>
      <c r="DQ358" s="286"/>
      <c r="DR358" s="286"/>
      <c r="DS358" s="286"/>
      <c r="DT358" s="286"/>
      <c r="DU358" s="286">
        <v>1458.34</v>
      </c>
      <c r="DV358" s="286"/>
      <c r="DW358" s="286"/>
      <c r="DX358" s="286"/>
      <c r="DY358" s="286"/>
      <c r="DZ358" s="790"/>
      <c r="EA358" s="278"/>
      <c r="EB358" s="286"/>
      <c r="EC358" s="286"/>
      <c r="ED358" s="286"/>
      <c r="EE358" s="286"/>
      <c r="EF358" s="286"/>
      <c r="EG358" s="286"/>
      <c r="EH358" s="286"/>
      <c r="EI358" s="286"/>
      <c r="EJ358" s="286"/>
      <c r="EK358" s="286"/>
      <c r="EL358" s="306">
        <v>2500</v>
      </c>
      <c r="EM358" s="306">
        <v>3958.34</v>
      </c>
      <c r="EN358" s="291">
        <v>250</v>
      </c>
      <c r="EO358" s="291">
        <v>0</v>
      </c>
      <c r="EP358" s="291">
        <v>34.25</v>
      </c>
      <c r="EQ358" s="291">
        <v>0</v>
      </c>
      <c r="ER358" s="291">
        <v>0</v>
      </c>
      <c r="ES358" s="286">
        <v>0</v>
      </c>
      <c r="ET358" s="289">
        <v>0</v>
      </c>
      <c r="EU358" s="286">
        <v>0</v>
      </c>
      <c r="EV358" s="286">
        <v>0</v>
      </c>
      <c r="EW358" s="286"/>
      <c r="EX358" s="286"/>
      <c r="EY358" s="286"/>
      <c r="EZ358" s="292">
        <v>0</v>
      </c>
      <c r="FA358" s="278">
        <v>32.36</v>
      </c>
      <c r="FB358" s="278">
        <v>0</v>
      </c>
      <c r="FC358" s="292">
        <v>1000</v>
      </c>
      <c r="FD358" s="292"/>
      <c r="FE358" s="292"/>
      <c r="FF358" s="292"/>
      <c r="FG358" s="286">
        <v>0</v>
      </c>
      <c r="FH358" s="292">
        <v>0</v>
      </c>
      <c r="FI358" s="286"/>
      <c r="FJ358" s="286"/>
      <c r="FK358" s="276"/>
      <c r="FL358" s="276">
        <v>1458.34</v>
      </c>
      <c r="FM358" s="286">
        <v>0</v>
      </c>
      <c r="FN358" s="286">
        <v>0</v>
      </c>
      <c r="FO358" s="286">
        <v>0</v>
      </c>
      <c r="FP358" s="286"/>
      <c r="FQ358" s="286">
        <v>2774.95</v>
      </c>
      <c r="FR358" s="791">
        <v>1183.3900000000001</v>
      </c>
      <c r="FS358">
        <v>0</v>
      </c>
      <c r="FT358" s="791"/>
      <c r="FU358" s="294">
        <f t="shared" si="27"/>
        <v>1183.3900000000001</v>
      </c>
      <c r="FV358" s="294">
        <v>804.79</v>
      </c>
      <c r="FW358" s="294">
        <f t="shared" si="28"/>
        <v>0</v>
      </c>
      <c r="FX358" s="111">
        <f t="shared" si="29"/>
        <v>225</v>
      </c>
      <c r="FY358" s="286">
        <f t="shared" si="30"/>
        <v>0</v>
      </c>
      <c r="GB358" s="2015">
        <f t="shared" si="25"/>
        <v>0</v>
      </c>
      <c r="GC358" s="2015">
        <v>2500</v>
      </c>
      <c r="GE358" s="2015">
        <f t="shared" si="26"/>
        <v>2500</v>
      </c>
    </row>
    <row r="359" spans="2:187">
      <c r="B359" s="787">
        <v>34</v>
      </c>
      <c r="C359" s="109" t="s">
        <v>610</v>
      </c>
      <c r="D359" s="309" t="s">
        <v>3</v>
      </c>
      <c r="E359" s="310" t="s">
        <v>164</v>
      </c>
      <c r="F359" s="275" t="s">
        <v>165</v>
      </c>
      <c r="G359" s="311">
        <v>36099</v>
      </c>
      <c r="H359" s="275" t="s">
        <v>488</v>
      </c>
      <c r="I359" s="275" t="s">
        <v>454</v>
      </c>
      <c r="J359" s="312" t="s">
        <v>455</v>
      </c>
      <c r="K359" s="313" t="s">
        <v>456</v>
      </c>
      <c r="L359" s="313">
        <v>100002</v>
      </c>
      <c r="M359" s="283" t="s">
        <v>457</v>
      </c>
      <c r="N359" s="299">
        <v>0</v>
      </c>
      <c r="O359" s="275" t="s">
        <v>458</v>
      </c>
      <c r="P359" s="275" t="s">
        <v>459</v>
      </c>
      <c r="Q359" s="300">
        <v>0</v>
      </c>
      <c r="R359" s="275" t="s">
        <v>489</v>
      </c>
      <c r="S359" s="301" t="s">
        <v>488</v>
      </c>
      <c r="T359" s="275" t="s">
        <v>461</v>
      </c>
      <c r="U359" s="275" t="s">
        <v>276</v>
      </c>
      <c r="V359" s="302" t="s">
        <v>553</v>
      </c>
      <c r="W359" s="302"/>
      <c r="X359" s="269" t="s">
        <v>25</v>
      </c>
      <c r="Y359" s="270" t="s">
        <v>163</v>
      </c>
      <c r="Z359" s="283"/>
      <c r="AA359" s="283"/>
      <c r="AB359" s="303">
        <v>44483</v>
      </c>
      <c r="AC359" s="304"/>
      <c r="AD359" s="305"/>
      <c r="AE359" s="274" t="s">
        <v>496</v>
      </c>
      <c r="AF359" s="275" t="s">
        <v>559</v>
      </c>
      <c r="AG359" s="276"/>
      <c r="AH359" s="277"/>
      <c r="AI359" s="277"/>
      <c r="AJ359" s="277"/>
      <c r="AK359" s="278"/>
      <c r="AL359" s="276"/>
      <c r="AM359" s="278"/>
      <c r="AN359" s="278"/>
      <c r="AO359" s="306" t="s">
        <v>466</v>
      </c>
      <c r="AP359" s="278" t="s">
        <v>595</v>
      </c>
      <c r="AQ359" s="307" t="s">
        <v>467</v>
      </c>
      <c r="AR359" s="308">
        <v>2000</v>
      </c>
      <c r="AS359" s="283">
        <v>30</v>
      </c>
      <c r="AT359" s="284">
        <v>0</v>
      </c>
      <c r="AU359" s="284">
        <v>0</v>
      </c>
      <c r="AV359" s="283"/>
      <c r="AW359" s="283"/>
      <c r="AX359" s="283"/>
      <c r="AY359" s="283"/>
      <c r="AZ359" s="283"/>
      <c r="BA359" s="285"/>
      <c r="BB359" s="284"/>
      <c r="BC359" s="284"/>
      <c r="BD359" s="284"/>
      <c r="BE359" s="284"/>
      <c r="BF359" s="285"/>
      <c r="BG359" s="284"/>
      <c r="BH359" s="284"/>
      <c r="BI359" s="276">
        <v>0</v>
      </c>
      <c r="BJ359" s="284"/>
      <c r="BK359" s="286"/>
      <c r="BL359" s="286"/>
      <c r="BM359" s="276">
        <v>0</v>
      </c>
      <c r="BN359" s="286"/>
      <c r="BO359" s="276"/>
      <c r="BP359" s="789">
        <v>240</v>
      </c>
      <c r="BQ359" s="286">
        <v>2000.0000000000002</v>
      </c>
      <c r="BR359" s="286">
        <v>0</v>
      </c>
      <c r="BS359" s="286">
        <v>0</v>
      </c>
      <c r="BT359" s="289">
        <v>0</v>
      </c>
      <c r="BU359" s="286">
        <v>0</v>
      </c>
      <c r="BV359" s="286">
        <v>0</v>
      </c>
      <c r="BW359" s="286">
        <v>0</v>
      </c>
      <c r="BX359" s="286"/>
      <c r="BY359" s="286">
        <v>0</v>
      </c>
      <c r="BZ359" s="286"/>
      <c r="CA359" s="286"/>
      <c r="CB359" s="286">
        <v>0</v>
      </c>
      <c r="CC359" s="286">
        <v>0</v>
      </c>
      <c r="CD359" s="286">
        <v>0</v>
      </c>
      <c r="CE359" s="286"/>
      <c r="CF359" s="286">
        <v>0</v>
      </c>
      <c r="CG359" s="286"/>
      <c r="CH359" s="286"/>
      <c r="CI359" s="286"/>
      <c r="CJ359" s="286"/>
      <c r="CK359" s="286"/>
      <c r="CL359" s="286"/>
      <c r="CM359" s="286"/>
      <c r="CN359" s="286"/>
      <c r="CO359" s="286">
        <v>0</v>
      </c>
      <c r="CP359" s="286"/>
      <c r="CQ359" s="286"/>
      <c r="CR359" s="286"/>
      <c r="CS359" s="286"/>
      <c r="CT359" s="286"/>
      <c r="CU359" s="286"/>
      <c r="CV359" s="286">
        <v>0</v>
      </c>
      <c r="CW359" s="286"/>
      <c r="CX359" s="286"/>
      <c r="CY359" s="286"/>
      <c r="CZ359" s="286"/>
      <c r="DA359" s="286"/>
      <c r="DB359" s="286"/>
      <c r="DC359" s="286">
        <v>0</v>
      </c>
      <c r="DD359" s="286"/>
      <c r="DE359" s="286"/>
      <c r="DF359" s="286"/>
      <c r="DG359" s="286"/>
      <c r="DH359" s="286"/>
      <c r="DI359" s="286"/>
      <c r="DJ359" s="286"/>
      <c r="DK359" s="286"/>
      <c r="DL359" s="286"/>
      <c r="DM359" s="286"/>
      <c r="DN359" s="286"/>
      <c r="DO359" s="286"/>
      <c r="DP359" s="286"/>
      <c r="DQ359" s="286"/>
      <c r="DR359" s="286"/>
      <c r="DS359" s="286"/>
      <c r="DT359" s="286"/>
      <c r="DU359" s="286">
        <v>1195.1400000000001</v>
      </c>
      <c r="DV359" s="286"/>
      <c r="DW359" s="286"/>
      <c r="DX359" s="286"/>
      <c r="DY359" s="286"/>
      <c r="DZ359" s="790"/>
      <c r="EA359" s="278"/>
      <c r="EB359" s="286"/>
      <c r="EC359" s="286"/>
      <c r="ED359" s="286"/>
      <c r="EE359" s="286"/>
      <c r="EF359" s="286"/>
      <c r="EG359" s="286"/>
      <c r="EH359" s="286"/>
      <c r="EI359" s="286"/>
      <c r="EJ359" s="286"/>
      <c r="EK359" s="286"/>
      <c r="EL359" s="306">
        <v>2000.0000000000002</v>
      </c>
      <c r="EM359" s="306">
        <v>3195.1400000000003</v>
      </c>
      <c r="EN359" s="291">
        <v>200</v>
      </c>
      <c r="EO359" s="291">
        <v>0</v>
      </c>
      <c r="EP359" s="291">
        <v>27.4</v>
      </c>
      <c r="EQ359" s="291">
        <v>0</v>
      </c>
      <c r="ER359" s="291">
        <v>0</v>
      </c>
      <c r="ES359" s="286">
        <v>0</v>
      </c>
      <c r="ET359" s="289">
        <v>0</v>
      </c>
      <c r="EU359" s="286">
        <v>0</v>
      </c>
      <c r="EV359" s="286">
        <v>0</v>
      </c>
      <c r="EW359" s="286"/>
      <c r="EX359" s="286"/>
      <c r="EY359" s="286"/>
      <c r="EZ359" s="292">
        <v>62</v>
      </c>
      <c r="FA359" s="278">
        <v>10.87</v>
      </c>
      <c r="FB359" s="278">
        <v>0</v>
      </c>
      <c r="FC359" s="292">
        <v>800</v>
      </c>
      <c r="FD359" s="292"/>
      <c r="FE359" s="292"/>
      <c r="FF359" s="292"/>
      <c r="FG359" s="286">
        <v>0</v>
      </c>
      <c r="FH359" s="292">
        <v>0</v>
      </c>
      <c r="FI359" s="286"/>
      <c r="FJ359" s="286"/>
      <c r="FK359" s="276"/>
      <c r="FL359" s="276">
        <v>1195.1400000000001</v>
      </c>
      <c r="FM359" s="286">
        <v>0</v>
      </c>
      <c r="FN359" s="286">
        <v>0</v>
      </c>
      <c r="FO359" s="286">
        <v>0</v>
      </c>
      <c r="FP359" s="286"/>
      <c r="FQ359" s="286">
        <v>2295.41</v>
      </c>
      <c r="FR359" s="791">
        <v>899.73</v>
      </c>
      <c r="FS359">
        <v>0</v>
      </c>
      <c r="FT359" s="791"/>
      <c r="FU359" s="294">
        <f t="shared" si="27"/>
        <v>899.73</v>
      </c>
      <c r="FV359" s="294">
        <v>886.23</v>
      </c>
      <c r="FW359" s="294">
        <f t="shared" si="28"/>
        <v>0</v>
      </c>
      <c r="FX359" s="111">
        <f t="shared" si="29"/>
        <v>180</v>
      </c>
      <c r="FY359" s="286">
        <f t="shared" si="30"/>
        <v>0</v>
      </c>
      <c r="GB359" s="2015">
        <f t="shared" si="25"/>
        <v>0</v>
      </c>
      <c r="GC359" s="2015">
        <v>2000</v>
      </c>
      <c r="GE359" s="2015">
        <f t="shared" si="26"/>
        <v>2000</v>
      </c>
    </row>
    <row r="360" spans="2:187">
      <c r="B360" s="787">
        <v>35</v>
      </c>
      <c r="C360" s="109" t="s">
        <v>610</v>
      </c>
      <c r="D360" s="309" t="s">
        <v>3</v>
      </c>
      <c r="E360" s="310" t="s">
        <v>143</v>
      </c>
      <c r="F360" s="275" t="s">
        <v>144</v>
      </c>
      <c r="G360" s="311">
        <v>34320</v>
      </c>
      <c r="H360" s="275" t="s">
        <v>469</v>
      </c>
      <c r="I360" s="275" t="s">
        <v>454</v>
      </c>
      <c r="J360" s="312" t="s">
        <v>455</v>
      </c>
      <c r="K360" s="313" t="s">
        <v>456</v>
      </c>
      <c r="L360" s="313">
        <v>100001</v>
      </c>
      <c r="M360" s="283" t="s">
        <v>470</v>
      </c>
      <c r="N360" s="299">
        <v>1</v>
      </c>
      <c r="O360" s="275" t="s">
        <v>471</v>
      </c>
      <c r="P360" s="275" t="s">
        <v>472</v>
      </c>
      <c r="Q360" s="300">
        <v>1</v>
      </c>
      <c r="R360" s="275" t="s">
        <v>473</v>
      </c>
      <c r="S360" s="301" t="s">
        <v>474</v>
      </c>
      <c r="T360" s="275" t="s">
        <v>461</v>
      </c>
      <c r="U360" s="275" t="s">
        <v>269</v>
      </c>
      <c r="V360" s="302" t="s">
        <v>553</v>
      </c>
      <c r="W360" s="302"/>
      <c r="X360" s="269" t="s">
        <v>25</v>
      </c>
      <c r="Y360" s="315" t="s">
        <v>147</v>
      </c>
      <c r="Z360" s="283"/>
      <c r="AA360" s="283"/>
      <c r="AB360" s="303">
        <v>44483</v>
      </c>
      <c r="AC360" s="304"/>
      <c r="AD360" s="305"/>
      <c r="AE360" s="274" t="s">
        <v>533</v>
      </c>
      <c r="AF360" s="275" t="s">
        <v>560</v>
      </c>
      <c r="AG360" s="276"/>
      <c r="AH360" s="277"/>
      <c r="AI360" s="277"/>
      <c r="AJ360" s="277"/>
      <c r="AK360" s="278"/>
      <c r="AL360" s="276"/>
      <c r="AM360" s="278"/>
      <c r="AN360" s="278"/>
      <c r="AO360" s="306" t="s">
        <v>466</v>
      </c>
      <c r="AP360" s="278" t="s">
        <v>594</v>
      </c>
      <c r="AQ360" s="307" t="s">
        <v>467</v>
      </c>
      <c r="AR360" s="308">
        <v>2500</v>
      </c>
      <c r="AS360" s="283">
        <v>30</v>
      </c>
      <c r="AT360" s="284">
        <v>0</v>
      </c>
      <c r="AU360" s="284">
        <v>0</v>
      </c>
      <c r="AV360" s="283"/>
      <c r="AW360" s="283"/>
      <c r="AX360" s="283"/>
      <c r="AY360" s="283"/>
      <c r="AZ360" s="283"/>
      <c r="BA360" s="285"/>
      <c r="BB360" s="284"/>
      <c r="BC360" s="284"/>
      <c r="BD360" s="284"/>
      <c r="BE360" s="284"/>
      <c r="BF360" s="285"/>
      <c r="BG360" s="284"/>
      <c r="BH360" s="284"/>
      <c r="BI360" s="276">
        <v>0</v>
      </c>
      <c r="BJ360" s="284"/>
      <c r="BK360" s="286"/>
      <c r="BL360" s="286"/>
      <c r="BM360" s="276">
        <v>0</v>
      </c>
      <c r="BN360" s="286"/>
      <c r="BO360" s="276"/>
      <c r="BP360" s="789">
        <v>240</v>
      </c>
      <c r="BQ360" s="286">
        <v>2500</v>
      </c>
      <c r="BR360" s="286">
        <v>0</v>
      </c>
      <c r="BS360" s="286">
        <v>0</v>
      </c>
      <c r="BT360" s="289">
        <v>0</v>
      </c>
      <c r="BU360" s="286">
        <v>0</v>
      </c>
      <c r="BV360" s="286">
        <v>0</v>
      </c>
      <c r="BW360" s="286">
        <v>0</v>
      </c>
      <c r="BX360" s="286"/>
      <c r="BY360" s="286">
        <v>0</v>
      </c>
      <c r="BZ360" s="286"/>
      <c r="CA360" s="286"/>
      <c r="CB360" s="286">
        <v>0</v>
      </c>
      <c r="CC360" s="286">
        <v>0</v>
      </c>
      <c r="CD360" s="286">
        <v>0</v>
      </c>
      <c r="CE360" s="286"/>
      <c r="CF360" s="286">
        <v>0</v>
      </c>
      <c r="CG360" s="286"/>
      <c r="CH360" s="286"/>
      <c r="CI360" s="286"/>
      <c r="CJ360" s="286"/>
      <c r="CK360" s="286"/>
      <c r="CL360" s="286"/>
      <c r="CM360" s="286"/>
      <c r="CN360" s="286"/>
      <c r="CO360" s="286">
        <v>0</v>
      </c>
      <c r="CP360" s="286"/>
      <c r="CQ360" s="286"/>
      <c r="CR360" s="286"/>
      <c r="CS360" s="286"/>
      <c r="CT360" s="286"/>
      <c r="CU360" s="286"/>
      <c r="CV360" s="286">
        <v>0</v>
      </c>
      <c r="CW360" s="286"/>
      <c r="CX360" s="286"/>
      <c r="CY360" s="286"/>
      <c r="CZ360" s="286"/>
      <c r="DA360" s="286"/>
      <c r="DB360" s="286"/>
      <c r="DC360" s="286">
        <v>0</v>
      </c>
      <c r="DD360" s="286"/>
      <c r="DE360" s="286"/>
      <c r="DF360" s="286"/>
      <c r="DG360" s="286"/>
      <c r="DH360" s="286"/>
      <c r="DI360" s="286"/>
      <c r="DJ360" s="286"/>
      <c r="DK360" s="286"/>
      <c r="DL360" s="286"/>
      <c r="DM360" s="286"/>
      <c r="DN360" s="286"/>
      <c r="DO360" s="286"/>
      <c r="DP360" s="286"/>
      <c r="DQ360" s="286"/>
      <c r="DR360" s="286"/>
      <c r="DS360" s="286"/>
      <c r="DT360" s="286"/>
      <c r="DU360" s="286">
        <v>1458.34</v>
      </c>
      <c r="DV360" s="286"/>
      <c r="DW360" s="286"/>
      <c r="DX360" s="286"/>
      <c r="DY360" s="286"/>
      <c r="DZ360" s="790"/>
      <c r="EA360" s="278"/>
      <c r="EB360" s="286"/>
      <c r="EC360" s="286"/>
      <c r="ED360" s="286"/>
      <c r="EE360" s="286"/>
      <c r="EF360" s="286"/>
      <c r="EG360" s="286"/>
      <c r="EH360" s="286"/>
      <c r="EI360" s="286"/>
      <c r="EJ360" s="286"/>
      <c r="EK360" s="286"/>
      <c r="EL360" s="306">
        <v>2500</v>
      </c>
      <c r="EM360" s="306">
        <v>3958.34</v>
      </c>
      <c r="EN360" s="291">
        <v>250</v>
      </c>
      <c r="EO360" s="291">
        <v>0</v>
      </c>
      <c r="EP360" s="291">
        <v>34.25</v>
      </c>
      <c r="EQ360" s="291">
        <v>0</v>
      </c>
      <c r="ER360" s="291">
        <v>0</v>
      </c>
      <c r="ES360" s="286">
        <v>0</v>
      </c>
      <c r="ET360" s="289">
        <v>0</v>
      </c>
      <c r="EU360" s="286">
        <v>0</v>
      </c>
      <c r="EV360" s="286">
        <v>0</v>
      </c>
      <c r="EW360" s="286"/>
      <c r="EX360" s="286"/>
      <c r="EY360" s="286"/>
      <c r="EZ360" s="292">
        <v>0</v>
      </c>
      <c r="FA360" s="278">
        <v>32.36</v>
      </c>
      <c r="FB360" s="278">
        <v>0</v>
      </c>
      <c r="FC360" s="292">
        <v>1000</v>
      </c>
      <c r="FD360" s="292"/>
      <c r="FE360" s="292"/>
      <c r="FF360" s="292"/>
      <c r="FG360" s="286">
        <v>0</v>
      </c>
      <c r="FH360" s="292">
        <v>0</v>
      </c>
      <c r="FI360" s="286"/>
      <c r="FJ360" s="286"/>
      <c r="FK360" s="276"/>
      <c r="FL360" s="276">
        <v>1458.34</v>
      </c>
      <c r="FM360" s="286">
        <v>0</v>
      </c>
      <c r="FN360" s="286">
        <v>0</v>
      </c>
      <c r="FO360" s="286">
        <v>0</v>
      </c>
      <c r="FP360" s="286"/>
      <c r="FQ360" s="286">
        <v>2774.95</v>
      </c>
      <c r="FR360" s="791">
        <v>1183.3900000000001</v>
      </c>
      <c r="FS360">
        <v>0</v>
      </c>
      <c r="FT360" s="791"/>
      <c r="FU360" s="294">
        <f t="shared" si="27"/>
        <v>1183.3900000000001</v>
      </c>
      <c r="FV360" s="294">
        <v>828.19</v>
      </c>
      <c r="FW360" s="294">
        <f t="shared" si="28"/>
        <v>0</v>
      </c>
      <c r="FX360" s="111">
        <f t="shared" si="29"/>
        <v>225</v>
      </c>
      <c r="FY360" s="286">
        <f t="shared" si="30"/>
        <v>0</v>
      </c>
      <c r="GB360" s="2015">
        <f t="shared" si="25"/>
        <v>0</v>
      </c>
      <c r="GC360" s="2015">
        <v>2500</v>
      </c>
      <c r="GE360" s="2015">
        <f t="shared" si="26"/>
        <v>2500</v>
      </c>
    </row>
    <row r="361" spans="2:187">
      <c r="B361" s="787">
        <v>36</v>
      </c>
      <c r="C361" s="109" t="s">
        <v>610</v>
      </c>
      <c r="D361" s="309" t="s">
        <v>3</v>
      </c>
      <c r="E361" s="310" t="s">
        <v>121</v>
      </c>
      <c r="F361" s="275" t="s">
        <v>122</v>
      </c>
      <c r="G361" s="311">
        <v>33835</v>
      </c>
      <c r="H361" s="275" t="s">
        <v>484</v>
      </c>
      <c r="I361" s="275" t="s">
        <v>454</v>
      </c>
      <c r="J361" s="312" t="s">
        <v>455</v>
      </c>
      <c r="K361" s="313" t="s">
        <v>456</v>
      </c>
      <c r="L361" s="313">
        <v>100002</v>
      </c>
      <c r="M361" s="283" t="s">
        <v>457</v>
      </c>
      <c r="N361" s="299">
        <v>1</v>
      </c>
      <c r="O361" s="275" t="s">
        <v>458</v>
      </c>
      <c r="P361" s="275" t="s">
        <v>459</v>
      </c>
      <c r="Q361" s="300">
        <v>0</v>
      </c>
      <c r="R361" s="275" t="s">
        <v>485</v>
      </c>
      <c r="S361" s="301" t="s">
        <v>486</v>
      </c>
      <c r="T361" s="275" t="s">
        <v>461</v>
      </c>
      <c r="U361" s="275" t="s">
        <v>263</v>
      </c>
      <c r="V361" s="302" t="s">
        <v>553</v>
      </c>
      <c r="W361" s="302"/>
      <c r="X361" s="269" t="s">
        <v>25</v>
      </c>
      <c r="Y361" s="270" t="s">
        <v>123</v>
      </c>
      <c r="Z361" s="283"/>
      <c r="AA361" s="283"/>
      <c r="AB361" s="303">
        <v>44539</v>
      </c>
      <c r="AC361" s="304"/>
      <c r="AD361" s="305"/>
      <c r="AE361" s="274" t="s">
        <v>481</v>
      </c>
      <c r="AF361" s="275" t="s">
        <v>561</v>
      </c>
      <c r="AG361" s="276"/>
      <c r="AH361" s="277"/>
      <c r="AI361" s="277"/>
      <c r="AJ361" s="277"/>
      <c r="AK361" s="278"/>
      <c r="AL361" s="276"/>
      <c r="AM361" s="278"/>
      <c r="AN361" s="278"/>
      <c r="AO361" s="306" t="s">
        <v>466</v>
      </c>
      <c r="AP361" s="278" t="s">
        <v>594</v>
      </c>
      <c r="AQ361" s="307" t="s">
        <v>466</v>
      </c>
      <c r="AR361" s="308">
        <v>2200</v>
      </c>
      <c r="AS361" s="283">
        <v>30</v>
      </c>
      <c r="AT361" s="284">
        <v>0</v>
      </c>
      <c r="AU361" s="284">
        <v>0</v>
      </c>
      <c r="AV361" s="283"/>
      <c r="AW361" s="283"/>
      <c r="AX361" s="283"/>
      <c r="AY361" s="283"/>
      <c r="AZ361" s="283"/>
      <c r="BA361" s="285"/>
      <c r="BB361" s="284"/>
      <c r="BC361" s="284"/>
      <c r="BD361" s="284"/>
      <c r="BE361" s="284"/>
      <c r="BF361" s="285"/>
      <c r="BG361" s="284"/>
      <c r="BH361" s="284"/>
      <c r="BI361" s="276">
        <v>0</v>
      </c>
      <c r="BJ361" s="284"/>
      <c r="BK361" s="286"/>
      <c r="BL361" s="286"/>
      <c r="BM361" s="276">
        <v>0</v>
      </c>
      <c r="BN361" s="286"/>
      <c r="BO361" s="276"/>
      <c r="BP361" s="789">
        <v>240</v>
      </c>
      <c r="BQ361" s="286">
        <v>2200</v>
      </c>
      <c r="BR361" s="286">
        <v>113</v>
      </c>
      <c r="BS361" s="286">
        <v>0</v>
      </c>
      <c r="BT361" s="289">
        <v>0</v>
      </c>
      <c r="BU361" s="286">
        <v>0</v>
      </c>
      <c r="BV361" s="286">
        <v>0</v>
      </c>
      <c r="BW361" s="286">
        <v>0</v>
      </c>
      <c r="BX361" s="286"/>
      <c r="BY361" s="286">
        <v>0</v>
      </c>
      <c r="BZ361" s="286"/>
      <c r="CA361" s="286"/>
      <c r="CB361" s="286">
        <v>0</v>
      </c>
      <c r="CC361" s="286">
        <v>0</v>
      </c>
      <c r="CD361" s="286">
        <v>0</v>
      </c>
      <c r="CE361" s="286"/>
      <c r="CF361" s="286">
        <v>0</v>
      </c>
      <c r="CG361" s="286"/>
      <c r="CH361" s="286"/>
      <c r="CI361" s="286"/>
      <c r="CJ361" s="286"/>
      <c r="CK361" s="286"/>
      <c r="CL361" s="286"/>
      <c r="CM361" s="286"/>
      <c r="CN361" s="286"/>
      <c r="CO361" s="286">
        <v>0</v>
      </c>
      <c r="CP361" s="286"/>
      <c r="CQ361" s="286"/>
      <c r="CR361" s="286"/>
      <c r="CS361" s="286"/>
      <c r="CT361" s="286"/>
      <c r="CU361" s="286"/>
      <c r="CV361" s="286">
        <v>0</v>
      </c>
      <c r="CW361" s="286"/>
      <c r="CX361" s="286"/>
      <c r="CY361" s="286"/>
      <c r="CZ361" s="286"/>
      <c r="DA361" s="286"/>
      <c r="DB361" s="286"/>
      <c r="DC361" s="286">
        <v>0</v>
      </c>
      <c r="DD361" s="286"/>
      <c r="DE361" s="286"/>
      <c r="DF361" s="286"/>
      <c r="DG361" s="286"/>
      <c r="DH361" s="286"/>
      <c r="DI361" s="286"/>
      <c r="DJ361" s="286"/>
      <c r="DK361" s="286"/>
      <c r="DL361" s="286"/>
      <c r="DM361" s="286"/>
      <c r="DN361" s="286"/>
      <c r="DO361" s="286"/>
      <c r="DP361" s="286"/>
      <c r="DQ361" s="286"/>
      <c r="DR361" s="286"/>
      <c r="DS361" s="286"/>
      <c r="DT361" s="286"/>
      <c r="DU361" s="286">
        <v>1348.38</v>
      </c>
      <c r="DV361" s="286"/>
      <c r="DW361" s="286"/>
      <c r="DX361" s="286"/>
      <c r="DY361" s="286"/>
      <c r="DZ361" s="790"/>
      <c r="EA361" s="278"/>
      <c r="EB361" s="286"/>
      <c r="EC361" s="286"/>
      <c r="ED361" s="286"/>
      <c r="EE361" s="286"/>
      <c r="EF361" s="286"/>
      <c r="EG361" s="286"/>
      <c r="EH361" s="286"/>
      <c r="EI361" s="286"/>
      <c r="EJ361" s="286"/>
      <c r="EK361" s="286"/>
      <c r="EL361" s="306">
        <v>2313</v>
      </c>
      <c r="EM361" s="306">
        <v>3661.38</v>
      </c>
      <c r="EN361" s="291">
        <v>231.3</v>
      </c>
      <c r="EO361" s="291">
        <v>0</v>
      </c>
      <c r="EP361" s="291">
        <v>31.69</v>
      </c>
      <c r="EQ361" s="291">
        <v>0</v>
      </c>
      <c r="ER361" s="291">
        <v>0</v>
      </c>
      <c r="ES361" s="286">
        <v>0</v>
      </c>
      <c r="ET361" s="289">
        <v>0</v>
      </c>
      <c r="EU361" s="286">
        <v>0</v>
      </c>
      <c r="EV361" s="286">
        <v>0</v>
      </c>
      <c r="EW361" s="286"/>
      <c r="EX361" s="286"/>
      <c r="EY361" s="286"/>
      <c r="EZ361" s="292">
        <v>115.71</v>
      </c>
      <c r="FA361" s="278">
        <v>0</v>
      </c>
      <c r="FB361" s="278">
        <v>0</v>
      </c>
      <c r="FC361" s="292">
        <v>925.2</v>
      </c>
      <c r="FD361" s="292"/>
      <c r="FE361" s="292"/>
      <c r="FF361" s="292"/>
      <c r="FG361" s="286">
        <v>125</v>
      </c>
      <c r="FH361" s="292">
        <v>0</v>
      </c>
      <c r="FI361" s="286"/>
      <c r="FJ361" s="286"/>
      <c r="FK361" s="276"/>
      <c r="FL361" s="276">
        <v>1348.38</v>
      </c>
      <c r="FM361" s="286">
        <v>0</v>
      </c>
      <c r="FN361" s="286">
        <v>0</v>
      </c>
      <c r="FO361" s="286">
        <v>0</v>
      </c>
      <c r="FP361" s="286"/>
      <c r="FQ361" s="286">
        <v>2777.28</v>
      </c>
      <c r="FR361" s="791">
        <v>884.1</v>
      </c>
      <c r="FS361">
        <v>0</v>
      </c>
      <c r="FT361" s="791"/>
      <c r="FU361" s="294">
        <f t="shared" si="27"/>
        <v>884.1</v>
      </c>
      <c r="FV361" s="294">
        <v>950.52</v>
      </c>
      <c r="FW361" s="294">
        <f t="shared" si="28"/>
        <v>0</v>
      </c>
      <c r="FX361" s="111">
        <f t="shared" si="29"/>
        <v>208.17</v>
      </c>
      <c r="FY361" s="286">
        <f t="shared" si="30"/>
        <v>0</v>
      </c>
      <c r="GB361" s="2015">
        <f t="shared" si="25"/>
        <v>0</v>
      </c>
      <c r="GC361" s="2015">
        <v>2313</v>
      </c>
      <c r="GE361" s="2015">
        <f t="shared" si="26"/>
        <v>2313</v>
      </c>
    </row>
    <row r="362" spans="2:187">
      <c r="B362" s="787">
        <v>37</v>
      </c>
      <c r="C362" s="109" t="s">
        <v>610</v>
      </c>
      <c r="D362" s="309" t="s">
        <v>3</v>
      </c>
      <c r="E362" s="310" t="s">
        <v>104</v>
      </c>
      <c r="F362" s="275" t="s">
        <v>105</v>
      </c>
      <c r="G362" s="311">
        <v>32719</v>
      </c>
      <c r="H362" s="275" t="s">
        <v>453</v>
      </c>
      <c r="I362" s="275" t="s">
        <v>454</v>
      </c>
      <c r="J362" s="312" t="s">
        <v>455</v>
      </c>
      <c r="K362" s="313" t="s">
        <v>456</v>
      </c>
      <c r="L362" s="313">
        <v>100002</v>
      </c>
      <c r="M362" s="283" t="s">
        <v>457</v>
      </c>
      <c r="N362" s="299">
        <v>1</v>
      </c>
      <c r="O362" s="275" t="s">
        <v>458</v>
      </c>
      <c r="P362" s="275" t="s">
        <v>459</v>
      </c>
      <c r="Q362" s="300">
        <v>1</v>
      </c>
      <c r="R362" s="275" t="s">
        <v>460</v>
      </c>
      <c r="S362" s="301" t="s">
        <v>453</v>
      </c>
      <c r="T362" s="275" t="s">
        <v>461</v>
      </c>
      <c r="U362" s="275" t="s">
        <v>257</v>
      </c>
      <c r="V362" s="302" t="s">
        <v>553</v>
      </c>
      <c r="W362" s="302"/>
      <c r="X362" s="269" t="s">
        <v>25</v>
      </c>
      <c r="Y362" s="270" t="s">
        <v>106</v>
      </c>
      <c r="Z362" s="283"/>
      <c r="AA362" s="283"/>
      <c r="AB362" s="303">
        <v>44600</v>
      </c>
      <c r="AC362" s="304"/>
      <c r="AD362" s="305"/>
      <c r="AE362" s="274" t="s">
        <v>533</v>
      </c>
      <c r="AF362" s="275" t="s">
        <v>562</v>
      </c>
      <c r="AG362" s="276"/>
      <c r="AH362" s="277"/>
      <c r="AI362" s="277"/>
      <c r="AJ362" s="277"/>
      <c r="AK362" s="278"/>
      <c r="AL362" s="276"/>
      <c r="AM362" s="278"/>
      <c r="AN362" s="278"/>
      <c r="AO362" s="306"/>
      <c r="AP362" s="278" t="s">
        <v>595</v>
      </c>
      <c r="AQ362" s="307" t="s">
        <v>466</v>
      </c>
      <c r="AR362" s="308">
        <v>2500</v>
      </c>
      <c r="AS362" s="283">
        <v>23</v>
      </c>
      <c r="AT362" s="284">
        <v>0</v>
      </c>
      <c r="AU362" s="284">
        <v>7</v>
      </c>
      <c r="AV362" s="283"/>
      <c r="AW362" s="283"/>
      <c r="AX362" s="283"/>
      <c r="AY362" s="283"/>
      <c r="AZ362" s="283"/>
      <c r="BA362" s="285"/>
      <c r="BB362" s="284"/>
      <c r="BC362" s="284"/>
      <c r="BD362" s="284"/>
      <c r="BE362" s="284"/>
      <c r="BF362" s="285"/>
      <c r="BG362" s="284"/>
      <c r="BH362" s="284"/>
      <c r="BI362" s="276">
        <v>8</v>
      </c>
      <c r="BJ362" s="284"/>
      <c r="BK362" s="286"/>
      <c r="BL362" s="286"/>
      <c r="BM362" s="276">
        <v>0</v>
      </c>
      <c r="BN362" s="286"/>
      <c r="BO362" s="276"/>
      <c r="BP362" s="789">
        <v>184</v>
      </c>
      <c r="BQ362" s="286">
        <v>1916.6666666666665</v>
      </c>
      <c r="BR362" s="286">
        <v>113</v>
      </c>
      <c r="BS362" s="286">
        <v>0</v>
      </c>
      <c r="BT362" s="289">
        <v>638.42999999999995</v>
      </c>
      <c r="BU362" s="286">
        <v>0</v>
      </c>
      <c r="BV362" s="286">
        <v>0</v>
      </c>
      <c r="BW362" s="286">
        <v>0</v>
      </c>
      <c r="BX362" s="286"/>
      <c r="BY362" s="286">
        <v>0</v>
      </c>
      <c r="BZ362" s="286"/>
      <c r="CA362" s="286"/>
      <c r="CB362" s="286">
        <v>0</v>
      </c>
      <c r="CC362" s="286">
        <v>0</v>
      </c>
      <c r="CD362" s="286">
        <v>174.2</v>
      </c>
      <c r="CE362" s="286"/>
      <c r="CF362" s="286">
        <v>0</v>
      </c>
      <c r="CG362" s="286"/>
      <c r="CH362" s="286"/>
      <c r="CI362" s="286"/>
      <c r="CJ362" s="286"/>
      <c r="CK362" s="286"/>
      <c r="CL362" s="286"/>
      <c r="CM362" s="286"/>
      <c r="CN362" s="286"/>
      <c r="CO362" s="286">
        <v>0</v>
      </c>
      <c r="CP362" s="286"/>
      <c r="CQ362" s="286"/>
      <c r="CR362" s="286"/>
      <c r="CS362" s="286"/>
      <c r="CT362" s="286"/>
      <c r="CU362" s="286"/>
      <c r="CV362" s="286">
        <v>0</v>
      </c>
      <c r="CW362" s="286"/>
      <c r="CX362" s="286"/>
      <c r="CY362" s="286"/>
      <c r="CZ362" s="286"/>
      <c r="DA362" s="286"/>
      <c r="DB362" s="286"/>
      <c r="DC362" s="286">
        <v>67.8</v>
      </c>
      <c r="DD362" s="286"/>
      <c r="DE362" s="286"/>
      <c r="DF362" s="286"/>
      <c r="DG362" s="286"/>
      <c r="DH362" s="286"/>
      <c r="DI362" s="286"/>
      <c r="DJ362" s="286"/>
      <c r="DK362" s="286"/>
      <c r="DL362" s="286"/>
      <c r="DM362" s="286"/>
      <c r="DN362" s="286"/>
      <c r="DO362" s="286"/>
      <c r="DP362" s="286"/>
      <c r="DQ362" s="286"/>
      <c r="DR362" s="286"/>
      <c r="DS362" s="286"/>
      <c r="DT362" s="286"/>
      <c r="DU362" s="286">
        <v>1603.61</v>
      </c>
      <c r="DV362" s="286"/>
      <c r="DW362" s="286"/>
      <c r="DX362" s="286"/>
      <c r="DY362" s="286"/>
      <c r="DZ362" s="790"/>
      <c r="EA362" s="278"/>
      <c r="EB362" s="286"/>
      <c r="EC362" s="286"/>
      <c r="ED362" s="286"/>
      <c r="EE362" s="286"/>
      <c r="EF362" s="286"/>
      <c r="EG362" s="286"/>
      <c r="EH362" s="286"/>
      <c r="EI362" s="286"/>
      <c r="EJ362" s="286"/>
      <c r="EK362" s="286"/>
      <c r="EL362" s="306">
        <v>2842.2966666666662</v>
      </c>
      <c r="EM362" s="306">
        <v>4513.706666666666</v>
      </c>
      <c r="EN362" s="291">
        <v>284.23</v>
      </c>
      <c r="EO362" s="291">
        <v>0</v>
      </c>
      <c r="EP362" s="291">
        <v>38.94</v>
      </c>
      <c r="EQ362" s="291">
        <v>0</v>
      </c>
      <c r="ER362" s="291">
        <v>0</v>
      </c>
      <c r="ES362" s="286">
        <v>0</v>
      </c>
      <c r="ET362" s="289">
        <v>21.03</v>
      </c>
      <c r="EU362" s="286">
        <v>0</v>
      </c>
      <c r="EV362" s="286">
        <v>0</v>
      </c>
      <c r="EW362" s="286"/>
      <c r="EX362" s="286"/>
      <c r="EY362" s="286"/>
      <c r="EZ362" s="292">
        <v>0</v>
      </c>
      <c r="FA362" s="278">
        <v>56.54</v>
      </c>
      <c r="FB362" s="278">
        <v>0</v>
      </c>
      <c r="FC362" s="292">
        <v>1045.2</v>
      </c>
      <c r="FD362" s="292"/>
      <c r="FE362" s="292"/>
      <c r="FF362" s="292"/>
      <c r="FG362" s="286">
        <v>125</v>
      </c>
      <c r="FH362" s="292">
        <v>0</v>
      </c>
      <c r="FI362" s="286"/>
      <c r="FJ362" s="286"/>
      <c r="FK362" s="276"/>
      <c r="FL362" s="276">
        <v>1603.61</v>
      </c>
      <c r="FM362" s="286">
        <v>67.8</v>
      </c>
      <c r="FN362" s="286">
        <v>0</v>
      </c>
      <c r="FO362" s="286">
        <v>0</v>
      </c>
      <c r="FP362" s="286"/>
      <c r="FQ362" s="286">
        <v>3242.35</v>
      </c>
      <c r="FR362" s="791">
        <v>1271.3599999999999</v>
      </c>
      <c r="FS362">
        <v>0</v>
      </c>
      <c r="FT362" s="791"/>
      <c r="FU362" s="294">
        <f t="shared" si="27"/>
        <v>1271.3599999999999</v>
      </c>
      <c r="FV362" s="294">
        <v>1220.51</v>
      </c>
      <c r="FW362" s="294">
        <f t="shared" si="28"/>
        <v>0</v>
      </c>
      <c r="FX362" s="111">
        <f t="shared" si="29"/>
        <v>255.81</v>
      </c>
      <c r="FY362" s="286">
        <f t="shared" si="30"/>
        <v>0</v>
      </c>
      <c r="GB362" s="2015">
        <f t="shared" si="25"/>
        <v>-3.3333333340124227E-3</v>
      </c>
      <c r="GC362" s="2015">
        <v>2842.3</v>
      </c>
      <c r="GE362" s="2015">
        <f t="shared" si="26"/>
        <v>2842.3</v>
      </c>
    </row>
    <row r="363" spans="2:187">
      <c r="B363" s="787">
        <v>38</v>
      </c>
      <c r="C363" s="109" t="s">
        <v>610</v>
      </c>
      <c r="D363" s="309" t="s">
        <v>3</v>
      </c>
      <c r="E363" s="310" t="s">
        <v>179</v>
      </c>
      <c r="F363" s="275" t="s">
        <v>180</v>
      </c>
      <c r="G363" s="311">
        <v>34742</v>
      </c>
      <c r="H363" s="275" t="s">
        <v>469</v>
      </c>
      <c r="I363" s="275" t="s">
        <v>454</v>
      </c>
      <c r="J363" s="312" t="s">
        <v>455</v>
      </c>
      <c r="K363" s="313" t="s">
        <v>456</v>
      </c>
      <c r="L363" s="313">
        <v>100001</v>
      </c>
      <c r="M363" s="283" t="s">
        <v>470</v>
      </c>
      <c r="N363" s="299">
        <v>1</v>
      </c>
      <c r="O363" s="275" t="s">
        <v>471</v>
      </c>
      <c r="P363" s="275" t="s">
        <v>472</v>
      </c>
      <c r="Q363" s="300">
        <v>1</v>
      </c>
      <c r="R363" s="275" t="s">
        <v>473</v>
      </c>
      <c r="S363" s="301" t="s">
        <v>474</v>
      </c>
      <c r="T363" s="275" t="s">
        <v>461</v>
      </c>
      <c r="U363" s="275" t="s">
        <v>280</v>
      </c>
      <c r="V363" s="302" t="s">
        <v>553</v>
      </c>
      <c r="W363" s="302"/>
      <c r="X363" s="269" t="s">
        <v>25</v>
      </c>
      <c r="Y363" s="270" t="s">
        <v>171</v>
      </c>
      <c r="Z363" s="283"/>
      <c r="AA363" s="283"/>
      <c r="AB363" s="303">
        <v>44636</v>
      </c>
      <c r="AC363" s="304"/>
      <c r="AD363" s="305"/>
      <c r="AE363" s="274" t="s">
        <v>533</v>
      </c>
      <c r="AF363" s="275" t="s">
        <v>565</v>
      </c>
      <c r="AG363" s="276"/>
      <c r="AH363" s="277"/>
      <c r="AI363" s="277"/>
      <c r="AJ363" s="277"/>
      <c r="AK363" s="278"/>
      <c r="AL363" s="276"/>
      <c r="AM363" s="278"/>
      <c r="AN363" s="278"/>
      <c r="AO363" s="306" t="s">
        <v>466</v>
      </c>
      <c r="AP363" s="278" t="s">
        <v>594</v>
      </c>
      <c r="AQ363" s="307" t="s">
        <v>467</v>
      </c>
      <c r="AR363" s="308">
        <v>2600</v>
      </c>
      <c r="AS363" s="283">
        <v>30</v>
      </c>
      <c r="AT363" s="284">
        <v>0</v>
      </c>
      <c r="AU363" s="284">
        <v>0</v>
      </c>
      <c r="AV363" s="283"/>
      <c r="AW363" s="283"/>
      <c r="AX363" s="283"/>
      <c r="AY363" s="283"/>
      <c r="AZ363" s="283"/>
      <c r="BA363" s="285"/>
      <c r="BB363" s="284"/>
      <c r="BC363" s="284"/>
      <c r="BD363" s="284"/>
      <c r="BE363" s="284"/>
      <c r="BF363" s="285"/>
      <c r="BG363" s="284"/>
      <c r="BH363" s="284"/>
      <c r="BI363" s="276">
        <v>0</v>
      </c>
      <c r="BJ363" s="284"/>
      <c r="BK363" s="286"/>
      <c r="BL363" s="286"/>
      <c r="BM363" s="276">
        <v>0</v>
      </c>
      <c r="BN363" s="286"/>
      <c r="BO363" s="276"/>
      <c r="BP363" s="789">
        <v>240</v>
      </c>
      <c r="BQ363" s="286">
        <v>2600</v>
      </c>
      <c r="BR363" s="286">
        <v>0</v>
      </c>
      <c r="BS363" s="286">
        <v>0</v>
      </c>
      <c r="BT363" s="289">
        <v>0</v>
      </c>
      <c r="BU363" s="286">
        <v>0</v>
      </c>
      <c r="BV363" s="286">
        <v>0</v>
      </c>
      <c r="BW363" s="286">
        <v>0</v>
      </c>
      <c r="BX363" s="286"/>
      <c r="BY363" s="286">
        <v>0</v>
      </c>
      <c r="BZ363" s="286"/>
      <c r="CA363" s="286"/>
      <c r="CB363" s="286">
        <v>0</v>
      </c>
      <c r="CC363" s="286">
        <v>0</v>
      </c>
      <c r="CD363" s="286">
        <v>0</v>
      </c>
      <c r="CE363" s="286"/>
      <c r="CF363" s="286">
        <v>0</v>
      </c>
      <c r="CG363" s="286"/>
      <c r="CH363" s="286"/>
      <c r="CI363" s="286"/>
      <c r="CJ363" s="286"/>
      <c r="CK363" s="286"/>
      <c r="CL363" s="286"/>
      <c r="CM363" s="286"/>
      <c r="CN363" s="286"/>
      <c r="CO363" s="286">
        <v>0</v>
      </c>
      <c r="CP363" s="286"/>
      <c r="CQ363" s="286"/>
      <c r="CR363" s="286"/>
      <c r="CS363" s="286"/>
      <c r="CT363" s="286"/>
      <c r="CU363" s="286"/>
      <c r="CV363" s="286">
        <v>0</v>
      </c>
      <c r="CW363" s="286"/>
      <c r="CX363" s="286"/>
      <c r="CY363" s="286"/>
      <c r="CZ363" s="286"/>
      <c r="DA363" s="286"/>
      <c r="DB363" s="286"/>
      <c r="DC363" s="286">
        <v>0</v>
      </c>
      <c r="DD363" s="286"/>
      <c r="DE363" s="286"/>
      <c r="DF363" s="286"/>
      <c r="DG363" s="286"/>
      <c r="DH363" s="286"/>
      <c r="DI363" s="286"/>
      <c r="DJ363" s="286"/>
      <c r="DK363" s="286"/>
      <c r="DL363" s="286"/>
      <c r="DM363" s="286"/>
      <c r="DN363" s="286"/>
      <c r="DO363" s="286"/>
      <c r="DP363" s="286"/>
      <c r="DQ363" s="286"/>
      <c r="DR363" s="286"/>
      <c r="DS363" s="286"/>
      <c r="DT363" s="286"/>
      <c r="DU363" s="286">
        <v>1516.67</v>
      </c>
      <c r="DV363" s="286"/>
      <c r="DW363" s="286"/>
      <c r="DX363" s="286"/>
      <c r="DY363" s="286"/>
      <c r="DZ363" s="790"/>
      <c r="EA363" s="278"/>
      <c r="EB363" s="286"/>
      <c r="EC363" s="286"/>
      <c r="ED363" s="286"/>
      <c r="EE363" s="286"/>
      <c r="EF363" s="286"/>
      <c r="EG363" s="286"/>
      <c r="EH363" s="286"/>
      <c r="EI363" s="286"/>
      <c r="EJ363" s="286"/>
      <c r="EK363" s="286"/>
      <c r="EL363" s="306">
        <v>2600</v>
      </c>
      <c r="EM363" s="306">
        <v>4116.67</v>
      </c>
      <c r="EN363" s="291">
        <v>260</v>
      </c>
      <c r="EO363" s="291">
        <v>0</v>
      </c>
      <c r="EP363" s="291">
        <v>35.619999999999997</v>
      </c>
      <c r="EQ363" s="291">
        <v>0</v>
      </c>
      <c r="ER363" s="291">
        <v>0</v>
      </c>
      <c r="ES363" s="286">
        <v>0</v>
      </c>
      <c r="ET363" s="289">
        <v>0</v>
      </c>
      <c r="EU363" s="286">
        <v>0</v>
      </c>
      <c r="EV363" s="286">
        <v>0</v>
      </c>
      <c r="EW363" s="286"/>
      <c r="EX363" s="286"/>
      <c r="EY363" s="286"/>
      <c r="EZ363" s="292">
        <v>0</v>
      </c>
      <c r="FA363" s="278">
        <v>0</v>
      </c>
      <c r="FB363" s="278">
        <v>0</v>
      </c>
      <c r="FC363" s="292">
        <v>1040</v>
      </c>
      <c r="FD363" s="292"/>
      <c r="FE363" s="292"/>
      <c r="FF363" s="292"/>
      <c r="FG363" s="286">
        <v>0</v>
      </c>
      <c r="FH363" s="292">
        <v>0</v>
      </c>
      <c r="FI363" s="286"/>
      <c r="FJ363" s="286"/>
      <c r="FK363" s="276"/>
      <c r="FL363" s="276">
        <v>1516.67</v>
      </c>
      <c r="FM363" s="286">
        <v>0</v>
      </c>
      <c r="FN363" s="286">
        <v>0</v>
      </c>
      <c r="FO363" s="286">
        <v>0</v>
      </c>
      <c r="FP363" s="286"/>
      <c r="FQ363" s="286">
        <v>2852.29</v>
      </c>
      <c r="FR363" s="791">
        <v>1264.3800000000001</v>
      </c>
      <c r="FS363">
        <v>0</v>
      </c>
      <c r="FT363" s="791"/>
      <c r="FU363" s="294">
        <f t="shared" si="27"/>
        <v>1264.3800000000001</v>
      </c>
      <c r="FV363" s="294">
        <v>1254.81</v>
      </c>
      <c r="FW363" s="294">
        <f t="shared" si="28"/>
        <v>0</v>
      </c>
      <c r="FX363" s="111">
        <f t="shared" si="29"/>
        <v>234</v>
      </c>
      <c r="FY363" s="286">
        <f t="shared" si="30"/>
        <v>0</v>
      </c>
      <c r="GB363" s="2015">
        <f t="shared" si="25"/>
        <v>0</v>
      </c>
      <c r="GC363" s="2015">
        <v>2600</v>
      </c>
      <c r="GE363" s="2015">
        <f t="shared" si="26"/>
        <v>2600</v>
      </c>
    </row>
    <row r="364" spans="2:187">
      <c r="B364" s="787">
        <v>39</v>
      </c>
      <c r="C364" s="109" t="s">
        <v>610</v>
      </c>
      <c r="D364" s="309" t="s">
        <v>3</v>
      </c>
      <c r="E364" s="310" t="s">
        <v>61</v>
      </c>
      <c r="F364" s="275" t="s">
        <v>62</v>
      </c>
      <c r="G364" s="311">
        <v>27048</v>
      </c>
      <c r="H364" s="275" t="s">
        <v>494</v>
      </c>
      <c r="I364" s="275" t="s">
        <v>454</v>
      </c>
      <c r="J364" s="312" t="s">
        <v>455</v>
      </c>
      <c r="K364" s="313" t="s">
        <v>456</v>
      </c>
      <c r="L364" s="313">
        <v>100001</v>
      </c>
      <c r="M364" s="283" t="s">
        <v>470</v>
      </c>
      <c r="N364" s="299">
        <v>1</v>
      </c>
      <c r="O364" s="275" t="s">
        <v>477</v>
      </c>
      <c r="P364" s="275" t="s">
        <v>478</v>
      </c>
      <c r="Q364" s="300">
        <v>1</v>
      </c>
      <c r="R364" s="275" t="s">
        <v>495</v>
      </c>
      <c r="S364" s="301" t="s">
        <v>478</v>
      </c>
      <c r="T364" s="275" t="s">
        <v>461</v>
      </c>
      <c r="U364" s="275" t="s">
        <v>241</v>
      </c>
      <c r="V364" s="302" t="s">
        <v>553</v>
      </c>
      <c r="W364" s="302"/>
      <c r="X364" s="269" t="s">
        <v>25</v>
      </c>
      <c r="Y364" s="366" t="s">
        <v>63</v>
      </c>
      <c r="Z364" s="283"/>
      <c r="AB364" s="303">
        <v>44677</v>
      </c>
      <c r="AC364" s="367"/>
      <c r="AD364" s="305"/>
      <c r="AE364" s="274" t="s">
        <v>511</v>
      </c>
      <c r="AF364" s="275" t="s">
        <v>566</v>
      </c>
      <c r="AG364" s="276"/>
      <c r="AH364" s="277"/>
      <c r="AI364" s="367"/>
      <c r="AJ364" s="367"/>
      <c r="AK364" s="367"/>
      <c r="AL364" s="367"/>
      <c r="AM364" s="367"/>
      <c r="AN364" s="367"/>
      <c r="AO364" s="368"/>
      <c r="AP364" s="278" t="s">
        <v>594</v>
      </c>
      <c r="AQ364" s="307" t="s">
        <v>466</v>
      </c>
      <c r="AR364" s="308">
        <v>1800</v>
      </c>
      <c r="AS364" s="283">
        <v>25</v>
      </c>
      <c r="AT364" s="284">
        <v>0</v>
      </c>
      <c r="AU364" s="284">
        <v>0</v>
      </c>
      <c r="AV364" s="283"/>
      <c r="AW364" s="283"/>
      <c r="AX364" s="283">
        <v>5</v>
      </c>
      <c r="AY364" s="283"/>
      <c r="AZ364" s="283"/>
      <c r="BA364" s="285"/>
      <c r="BB364" s="284"/>
      <c r="BC364" s="284"/>
      <c r="BD364" s="284"/>
      <c r="BE364" s="284"/>
      <c r="BF364" s="285"/>
      <c r="BG364" s="284"/>
      <c r="BH364" s="284"/>
      <c r="BI364" s="276">
        <v>0</v>
      </c>
      <c r="BJ364" s="284"/>
      <c r="BK364" s="286"/>
      <c r="BL364" s="286"/>
      <c r="BM364" s="276">
        <v>0</v>
      </c>
      <c r="BN364" s="286"/>
      <c r="BO364" s="276"/>
      <c r="BP364" s="789">
        <v>200</v>
      </c>
      <c r="BQ364" s="286">
        <v>1500</v>
      </c>
      <c r="BR364" s="286">
        <v>113</v>
      </c>
      <c r="BS364" s="286">
        <v>0</v>
      </c>
      <c r="BT364" s="289">
        <v>0</v>
      </c>
      <c r="BU364" s="286">
        <v>0</v>
      </c>
      <c r="BV364" s="286">
        <v>0</v>
      </c>
      <c r="BW364" s="286">
        <v>300</v>
      </c>
      <c r="BX364" s="286"/>
      <c r="BY364" s="286">
        <v>18</v>
      </c>
      <c r="BZ364" s="286"/>
      <c r="CA364" s="286"/>
      <c r="CB364" s="286">
        <v>0</v>
      </c>
      <c r="CC364" s="286">
        <v>0</v>
      </c>
      <c r="CD364" s="286">
        <v>0</v>
      </c>
      <c r="CE364" s="286"/>
      <c r="CF364" s="286">
        <v>0</v>
      </c>
      <c r="CG364" s="286"/>
      <c r="CH364" s="286"/>
      <c r="CI364" s="286"/>
      <c r="CJ364" s="286"/>
      <c r="CK364" s="286"/>
      <c r="CL364" s="286"/>
      <c r="CM364" s="286"/>
      <c r="CN364" s="286"/>
      <c r="CO364" s="286">
        <v>0</v>
      </c>
      <c r="CP364" s="286"/>
      <c r="CQ364" s="286"/>
      <c r="CR364" s="286"/>
      <c r="CS364" s="286"/>
      <c r="CT364" s="286"/>
      <c r="CU364" s="286"/>
      <c r="CV364" s="286">
        <v>0</v>
      </c>
      <c r="CW364" s="286"/>
      <c r="CX364" s="286"/>
      <c r="CY364" s="286"/>
      <c r="CZ364" s="286"/>
      <c r="DA364" s="286"/>
      <c r="DB364" s="286"/>
      <c r="DC364" s="286">
        <v>0</v>
      </c>
      <c r="DD364" s="286"/>
      <c r="DE364" s="286"/>
      <c r="DF364" s="286"/>
      <c r="DG364" s="286"/>
      <c r="DH364" s="286"/>
      <c r="DI364" s="286"/>
      <c r="DJ364" s="286"/>
      <c r="DK364" s="286"/>
      <c r="DL364" s="286"/>
      <c r="DM364" s="286"/>
      <c r="DN364" s="286"/>
      <c r="DO364" s="286"/>
      <c r="DP364" s="286"/>
      <c r="DQ364" s="286"/>
      <c r="DR364" s="286"/>
      <c r="DS364" s="286"/>
      <c r="DT364" s="286"/>
      <c r="DU364" s="286">
        <v>1226.47</v>
      </c>
      <c r="DV364" s="286"/>
      <c r="DW364" s="286"/>
      <c r="DX364" s="286"/>
      <c r="DY364" s="286"/>
      <c r="DZ364" s="790"/>
      <c r="EA364" s="278"/>
      <c r="EB364" s="286"/>
      <c r="EC364" s="286"/>
      <c r="ED364" s="286"/>
      <c r="EE364" s="286"/>
      <c r="EF364" s="286"/>
      <c r="EG364" s="286"/>
      <c r="EH364" s="286"/>
      <c r="EI364" s="286"/>
      <c r="EJ364" s="286"/>
      <c r="EK364" s="286"/>
      <c r="EL364" s="306">
        <v>1931</v>
      </c>
      <c r="EM364" s="306">
        <v>3157.4700000000003</v>
      </c>
      <c r="EN364" s="291">
        <v>193.1</v>
      </c>
      <c r="EO364" s="291">
        <v>0</v>
      </c>
      <c r="EP364" s="291">
        <v>26.45</v>
      </c>
      <c r="EQ364" s="291">
        <v>0</v>
      </c>
      <c r="ER364" s="291">
        <v>0</v>
      </c>
      <c r="ES364" s="286">
        <v>0</v>
      </c>
      <c r="ET364" s="289">
        <v>0</v>
      </c>
      <c r="EU364" s="286">
        <v>0</v>
      </c>
      <c r="EV364" s="286">
        <v>0</v>
      </c>
      <c r="EW364" s="286"/>
      <c r="EX364" s="286"/>
      <c r="EY364" s="286"/>
      <c r="EZ364" s="292">
        <v>0</v>
      </c>
      <c r="FA364" s="278">
        <v>0</v>
      </c>
      <c r="FB364" s="278">
        <v>0</v>
      </c>
      <c r="FC364" s="292">
        <v>765.2</v>
      </c>
      <c r="FD364" s="292"/>
      <c r="FE364" s="292"/>
      <c r="FF364" s="292"/>
      <c r="FG364" s="286">
        <v>0</v>
      </c>
      <c r="FH364" s="292">
        <v>150</v>
      </c>
      <c r="FI364" s="286"/>
      <c r="FJ364" s="286"/>
      <c r="FK364" s="276"/>
      <c r="FL364" s="276">
        <v>1226.47</v>
      </c>
      <c r="FM364" s="286">
        <v>0</v>
      </c>
      <c r="FN364" s="286">
        <v>18</v>
      </c>
      <c r="FO364" s="286">
        <v>8</v>
      </c>
      <c r="FP364" s="286"/>
      <c r="FQ364" s="286">
        <v>2387.2199999999998</v>
      </c>
      <c r="FR364" s="791">
        <v>770.25</v>
      </c>
      <c r="FS364">
        <v>0</v>
      </c>
      <c r="FT364" s="791"/>
      <c r="FU364" s="294">
        <f t="shared" si="27"/>
        <v>770.25</v>
      </c>
      <c r="FV364" s="294">
        <v>910.65</v>
      </c>
      <c r="FW364" s="294">
        <f t="shared" si="28"/>
        <v>0</v>
      </c>
      <c r="FX364" s="111">
        <f t="shared" si="29"/>
        <v>173.79</v>
      </c>
      <c r="FY364" s="286">
        <f t="shared" si="30"/>
        <v>0</v>
      </c>
      <c r="GB364" s="2015">
        <f t="shared" si="25"/>
        <v>0</v>
      </c>
      <c r="GC364" s="2015">
        <v>1931</v>
      </c>
      <c r="GE364" s="2015">
        <f t="shared" si="26"/>
        <v>1931</v>
      </c>
    </row>
    <row r="365" spans="2:187">
      <c r="B365" s="787">
        <v>40</v>
      </c>
      <c r="C365" s="109" t="s">
        <v>610</v>
      </c>
      <c r="D365" s="309" t="s">
        <v>3</v>
      </c>
      <c r="E365" s="310" t="s">
        <v>133</v>
      </c>
      <c r="F365" s="275" t="s">
        <v>134</v>
      </c>
      <c r="G365" s="311">
        <v>36953</v>
      </c>
      <c r="H365" s="275" t="s">
        <v>494</v>
      </c>
      <c r="I365" s="275" t="s">
        <v>454</v>
      </c>
      <c r="J365" s="312" t="s">
        <v>455</v>
      </c>
      <c r="K365" s="313" t="s">
        <v>456</v>
      </c>
      <c r="L365" s="313">
        <v>100001</v>
      </c>
      <c r="M365" s="283" t="s">
        <v>470</v>
      </c>
      <c r="N365" s="299">
        <v>1</v>
      </c>
      <c r="O365" s="275" t="s">
        <v>477</v>
      </c>
      <c r="P365" s="275" t="s">
        <v>478</v>
      </c>
      <c r="Q365" s="300">
        <v>1</v>
      </c>
      <c r="R365" s="275" t="s">
        <v>495</v>
      </c>
      <c r="S365" s="301" t="s">
        <v>478</v>
      </c>
      <c r="T365" s="275" t="s">
        <v>461</v>
      </c>
      <c r="U365" s="275" t="s">
        <v>268</v>
      </c>
      <c r="V365" s="302" t="s">
        <v>553</v>
      </c>
      <c r="W365" s="302"/>
      <c r="X365" s="269" t="s">
        <v>25</v>
      </c>
      <c r="Y365" s="366" t="s">
        <v>135</v>
      </c>
      <c r="Z365" s="283"/>
      <c r="AB365" s="303">
        <v>44799</v>
      </c>
      <c r="AC365" s="367"/>
      <c r="AD365" s="305"/>
      <c r="AE365" s="274" t="s">
        <v>496</v>
      </c>
      <c r="AF365" s="275" t="s">
        <v>567</v>
      </c>
      <c r="AG365" s="276"/>
      <c r="AH365" s="277"/>
      <c r="AI365" s="367"/>
      <c r="AJ365" s="367"/>
      <c r="AK365" s="367"/>
      <c r="AL365" s="367"/>
      <c r="AM365" s="367"/>
      <c r="AN365" s="367"/>
      <c r="AO365" s="368" t="s">
        <v>466</v>
      </c>
      <c r="AP365" s="278" t="s">
        <v>594</v>
      </c>
      <c r="AQ365" s="307" t="s">
        <v>467</v>
      </c>
      <c r="AR365" s="308">
        <v>2200</v>
      </c>
      <c r="AS365" s="283">
        <v>28</v>
      </c>
      <c r="AT365" s="284">
        <v>2</v>
      </c>
      <c r="AU365" s="284">
        <v>0</v>
      </c>
      <c r="AV365" s="283"/>
      <c r="AW365" s="283"/>
      <c r="AX365" s="283"/>
      <c r="AY365" s="283"/>
      <c r="AZ365" s="283"/>
      <c r="BA365" s="285"/>
      <c r="BB365" s="284"/>
      <c r="BC365" s="284"/>
      <c r="BD365" s="284"/>
      <c r="BE365" s="284"/>
      <c r="BF365" s="285"/>
      <c r="BG365" s="284"/>
      <c r="BH365" s="284"/>
      <c r="BI365" s="276">
        <v>0</v>
      </c>
      <c r="BJ365" s="284"/>
      <c r="BK365" s="286"/>
      <c r="BL365" s="286"/>
      <c r="BM365" s="276">
        <v>0</v>
      </c>
      <c r="BN365" s="286"/>
      <c r="BO365" s="276"/>
      <c r="BP365" s="789">
        <v>224</v>
      </c>
      <c r="BQ365" s="286">
        <v>2053.333333333333</v>
      </c>
      <c r="BR365" s="286">
        <v>0</v>
      </c>
      <c r="BS365" s="286">
        <v>146.66666666666666</v>
      </c>
      <c r="BT365" s="289">
        <v>0</v>
      </c>
      <c r="BU365" s="286">
        <v>0</v>
      </c>
      <c r="BV365" s="286">
        <v>0</v>
      </c>
      <c r="BW365" s="286">
        <v>0</v>
      </c>
      <c r="BX365" s="286"/>
      <c r="BY365" s="286">
        <v>0</v>
      </c>
      <c r="BZ365" s="286"/>
      <c r="CA365" s="286"/>
      <c r="CB365" s="286">
        <v>0</v>
      </c>
      <c r="CC365" s="286">
        <v>0</v>
      </c>
      <c r="CD365" s="286">
        <v>0</v>
      </c>
      <c r="CE365" s="286"/>
      <c r="CF365" s="286">
        <v>0</v>
      </c>
      <c r="CG365" s="286"/>
      <c r="CH365" s="286"/>
      <c r="CI365" s="286"/>
      <c r="CJ365" s="286"/>
      <c r="CK365" s="286"/>
      <c r="CL365" s="286"/>
      <c r="CM365" s="286"/>
      <c r="CN365" s="286"/>
      <c r="CO365" s="286">
        <v>0</v>
      </c>
      <c r="CP365" s="286"/>
      <c r="CQ365" s="286"/>
      <c r="CR365" s="286"/>
      <c r="CS365" s="286"/>
      <c r="CT365" s="286"/>
      <c r="CU365" s="286"/>
      <c r="CV365" s="286">
        <v>0</v>
      </c>
      <c r="CW365" s="286"/>
      <c r="CX365" s="286"/>
      <c r="CY365" s="286"/>
      <c r="CZ365" s="286"/>
      <c r="DA365" s="286"/>
      <c r="DB365" s="286"/>
      <c r="DC365" s="286">
        <v>0</v>
      </c>
      <c r="DD365" s="286"/>
      <c r="DE365" s="286"/>
      <c r="DF365" s="286"/>
      <c r="DG365" s="286"/>
      <c r="DH365" s="286"/>
      <c r="DI365" s="286"/>
      <c r="DJ365" s="286"/>
      <c r="DK365" s="286"/>
      <c r="DL365" s="286"/>
      <c r="DM365" s="286"/>
      <c r="DN365" s="286"/>
      <c r="DO365" s="286"/>
      <c r="DP365" s="286"/>
      <c r="DQ365" s="286"/>
      <c r="DR365" s="286"/>
      <c r="DS365" s="286"/>
      <c r="DT365" s="286"/>
      <c r="DU365" s="286">
        <v>1270.42</v>
      </c>
      <c r="DV365" s="286"/>
      <c r="DW365" s="286"/>
      <c r="DX365" s="286"/>
      <c r="DY365" s="286"/>
      <c r="DZ365" s="790"/>
      <c r="EA365" s="278"/>
      <c r="EB365" s="286"/>
      <c r="EC365" s="286"/>
      <c r="ED365" s="286"/>
      <c r="EE365" s="286"/>
      <c r="EF365" s="286"/>
      <c r="EG365" s="286"/>
      <c r="EH365" s="286"/>
      <c r="EI365" s="286"/>
      <c r="EJ365" s="286"/>
      <c r="EK365" s="286"/>
      <c r="EL365" s="306">
        <v>2199.9999999999995</v>
      </c>
      <c r="EM365" s="306">
        <v>3470.4199999999996</v>
      </c>
      <c r="EN365" s="291">
        <v>220</v>
      </c>
      <c r="EO365" s="291">
        <v>0</v>
      </c>
      <c r="EP365" s="291">
        <v>30.14</v>
      </c>
      <c r="EQ365" s="291">
        <v>0</v>
      </c>
      <c r="ER365" s="291">
        <v>0</v>
      </c>
      <c r="ES365" s="286">
        <v>0</v>
      </c>
      <c r="ET365" s="289">
        <v>0</v>
      </c>
      <c r="EU365" s="286">
        <v>0</v>
      </c>
      <c r="EV365" s="286">
        <v>0</v>
      </c>
      <c r="EW365" s="286"/>
      <c r="EX365" s="286"/>
      <c r="EY365" s="286"/>
      <c r="EZ365" s="292">
        <v>0</v>
      </c>
      <c r="FA365" s="278">
        <v>0</v>
      </c>
      <c r="FB365" s="278">
        <v>0</v>
      </c>
      <c r="FC365" s="292">
        <v>880</v>
      </c>
      <c r="FD365" s="292"/>
      <c r="FE365" s="292"/>
      <c r="FF365" s="292"/>
      <c r="FG365" s="286">
        <v>0</v>
      </c>
      <c r="FH365" s="292">
        <v>0</v>
      </c>
      <c r="FI365" s="286"/>
      <c r="FJ365" s="286"/>
      <c r="FK365" s="276"/>
      <c r="FL365" s="276">
        <v>1270.42</v>
      </c>
      <c r="FM365" s="286">
        <v>0</v>
      </c>
      <c r="FN365" s="286">
        <v>0</v>
      </c>
      <c r="FO365" s="286">
        <v>0</v>
      </c>
      <c r="FP365" s="286"/>
      <c r="FQ365" s="286">
        <v>2400.56</v>
      </c>
      <c r="FR365" s="791">
        <v>1069.8599999999999</v>
      </c>
      <c r="FS365">
        <v>0</v>
      </c>
      <c r="FT365" s="791"/>
      <c r="FU365" s="294">
        <f t="shared" si="27"/>
        <v>1069.8599999999999</v>
      </c>
      <c r="FV365" s="294">
        <v>962.84</v>
      </c>
      <c r="FW365" s="294">
        <f t="shared" si="28"/>
        <v>0</v>
      </c>
      <c r="FX365" s="111">
        <f t="shared" si="29"/>
        <v>198</v>
      </c>
      <c r="FY365" s="286">
        <f t="shared" si="30"/>
        <v>0</v>
      </c>
      <c r="GB365" s="2015">
        <f t="shared" si="25"/>
        <v>0</v>
      </c>
      <c r="GC365" s="2015">
        <v>2200</v>
      </c>
      <c r="GE365" s="2015">
        <f t="shared" si="26"/>
        <v>2200</v>
      </c>
    </row>
    <row r="366" spans="2:187">
      <c r="B366" s="787">
        <v>41</v>
      </c>
      <c r="C366" s="109" t="s">
        <v>610</v>
      </c>
      <c r="D366" s="309" t="s">
        <v>3</v>
      </c>
      <c r="E366" s="310" t="s">
        <v>126</v>
      </c>
      <c r="F366" s="275" t="s">
        <v>127</v>
      </c>
      <c r="G366" s="311">
        <v>34064</v>
      </c>
      <c r="H366" s="275" t="s">
        <v>469</v>
      </c>
      <c r="I366" s="275" t="s">
        <v>454</v>
      </c>
      <c r="J366" s="312" t="s">
        <v>455</v>
      </c>
      <c r="K366" s="369" t="s">
        <v>456</v>
      </c>
      <c r="L366" s="369">
        <v>100001</v>
      </c>
      <c r="M366" s="283" t="s">
        <v>470</v>
      </c>
      <c r="N366" s="370">
        <v>1</v>
      </c>
      <c r="O366" s="371" t="s">
        <v>471</v>
      </c>
      <c r="P366" s="371" t="s">
        <v>472</v>
      </c>
      <c r="Q366" s="372">
        <v>1</v>
      </c>
      <c r="R366" s="275" t="s">
        <v>473</v>
      </c>
      <c r="S366" s="301" t="s">
        <v>474</v>
      </c>
      <c r="T366" s="275" t="s">
        <v>461</v>
      </c>
      <c r="U366" s="275" t="s">
        <v>266</v>
      </c>
      <c r="V366" s="302" t="s">
        <v>553</v>
      </c>
      <c r="W366" s="302"/>
      <c r="X366" s="363" t="s">
        <v>97</v>
      </c>
      <c r="Y366" s="366" t="s">
        <v>128</v>
      </c>
      <c r="Z366" s="283"/>
      <c r="AB366" s="303">
        <v>44911</v>
      </c>
      <c r="AC366" s="367"/>
      <c r="AD366" s="305"/>
      <c r="AE366" s="274" t="s">
        <v>481</v>
      </c>
      <c r="AF366" s="275" t="s">
        <v>568</v>
      </c>
      <c r="AG366" s="276"/>
      <c r="AH366" s="277"/>
      <c r="AI366" s="367"/>
      <c r="AJ366" s="367"/>
      <c r="AK366" s="367"/>
      <c r="AL366" s="367"/>
      <c r="AM366" s="367"/>
      <c r="AN366" s="367"/>
      <c r="AO366" s="368"/>
      <c r="AP366" s="278" t="s">
        <v>595</v>
      </c>
      <c r="AQ366" s="307" t="s">
        <v>466</v>
      </c>
      <c r="AR366" s="308">
        <v>2200</v>
      </c>
      <c r="AS366" s="283">
        <v>23</v>
      </c>
      <c r="AT366" s="284">
        <v>0</v>
      </c>
      <c r="AU366" s="284">
        <v>7</v>
      </c>
      <c r="AV366" s="283"/>
      <c r="AW366" s="283"/>
      <c r="AX366" s="283"/>
      <c r="AY366" s="283"/>
      <c r="AZ366" s="283"/>
      <c r="BA366" s="285"/>
      <c r="BB366" s="284"/>
      <c r="BC366" s="284"/>
      <c r="BD366" s="284"/>
      <c r="BE366" s="284"/>
      <c r="BF366" s="285"/>
      <c r="BG366" s="284"/>
      <c r="BH366" s="284"/>
      <c r="BI366" s="276">
        <v>0</v>
      </c>
      <c r="BJ366" s="284"/>
      <c r="BK366" s="286"/>
      <c r="BL366" s="286"/>
      <c r="BM366" s="276">
        <v>0</v>
      </c>
      <c r="BN366" s="286"/>
      <c r="BO366" s="276"/>
      <c r="BP366" s="789">
        <v>184</v>
      </c>
      <c r="BQ366" s="286">
        <v>1686.6666666666665</v>
      </c>
      <c r="BR366" s="286">
        <v>113</v>
      </c>
      <c r="BS366" s="286">
        <v>0</v>
      </c>
      <c r="BT366" s="289">
        <v>539.70000000000005</v>
      </c>
      <c r="BU366" s="286">
        <v>0</v>
      </c>
      <c r="BV366" s="286">
        <v>0</v>
      </c>
      <c r="BW366" s="286">
        <v>0</v>
      </c>
      <c r="BX366" s="286"/>
      <c r="BY366" s="286">
        <v>0</v>
      </c>
      <c r="BZ366" s="286"/>
      <c r="CA366" s="286"/>
      <c r="CB366" s="286">
        <v>0</v>
      </c>
      <c r="CC366" s="286">
        <v>0</v>
      </c>
      <c r="CD366" s="286">
        <v>0</v>
      </c>
      <c r="CE366" s="286"/>
      <c r="CF366" s="286">
        <v>0</v>
      </c>
      <c r="CG366" s="286"/>
      <c r="CH366" s="286"/>
      <c r="CI366" s="286"/>
      <c r="CJ366" s="286"/>
      <c r="CK366" s="286"/>
      <c r="CL366" s="286"/>
      <c r="CM366" s="286"/>
      <c r="CN366" s="286"/>
      <c r="CO366" s="286">
        <v>0</v>
      </c>
      <c r="CP366" s="286"/>
      <c r="CQ366" s="286"/>
      <c r="CR366" s="286"/>
      <c r="CS366" s="286"/>
      <c r="CT366" s="286"/>
      <c r="CU366" s="286"/>
      <c r="CV366" s="286">
        <v>0</v>
      </c>
      <c r="CW366" s="286"/>
      <c r="CX366" s="286"/>
      <c r="CY366" s="286"/>
      <c r="CZ366" s="286"/>
      <c r="DA366" s="286"/>
      <c r="DB366" s="286"/>
      <c r="DC366" s="286">
        <v>67.8</v>
      </c>
      <c r="DD366" s="286"/>
      <c r="DE366" s="286"/>
      <c r="DF366" s="286"/>
      <c r="DG366" s="286"/>
      <c r="DH366" s="286"/>
      <c r="DI366" s="286"/>
      <c r="DJ366" s="286"/>
      <c r="DK366" s="286"/>
      <c r="DL366" s="286"/>
      <c r="DM366" s="286"/>
      <c r="DN366" s="286"/>
      <c r="DO366" s="286"/>
      <c r="DP366" s="286"/>
      <c r="DQ366" s="286"/>
      <c r="DR366" s="286"/>
      <c r="DS366" s="286"/>
      <c r="DT366" s="286"/>
      <c r="DU366" s="286">
        <v>1348.38</v>
      </c>
      <c r="DV366" s="286"/>
      <c r="DW366" s="286"/>
      <c r="DX366" s="286"/>
      <c r="DY366" s="286"/>
      <c r="DZ366" s="790"/>
      <c r="EA366" s="278"/>
      <c r="EB366" s="286"/>
      <c r="EC366" s="286"/>
      <c r="ED366" s="286"/>
      <c r="EE366" s="286"/>
      <c r="EF366" s="286"/>
      <c r="EG366" s="286"/>
      <c r="EH366" s="286"/>
      <c r="EI366" s="286"/>
      <c r="EJ366" s="286"/>
      <c r="EK366" s="286"/>
      <c r="EL366" s="306">
        <v>2339.3666666666668</v>
      </c>
      <c r="EM366" s="306">
        <v>3755.5466666666671</v>
      </c>
      <c r="EN366" s="291">
        <v>233.94</v>
      </c>
      <c r="EO366" s="291">
        <v>0</v>
      </c>
      <c r="EP366" s="291">
        <v>32.049999999999997</v>
      </c>
      <c r="EQ366" s="291">
        <v>0</v>
      </c>
      <c r="ER366" s="291">
        <v>0</v>
      </c>
      <c r="ES366" s="286">
        <v>0</v>
      </c>
      <c r="ET366" s="289">
        <v>5.4239999999999995</v>
      </c>
      <c r="EU366" s="286">
        <v>0</v>
      </c>
      <c r="EV366" s="286">
        <v>0</v>
      </c>
      <c r="EW366" s="286"/>
      <c r="EX366" s="286"/>
      <c r="EY366" s="286"/>
      <c r="EZ366" s="292">
        <v>0</v>
      </c>
      <c r="FA366" s="278">
        <v>0</v>
      </c>
      <c r="FB366" s="278">
        <v>0</v>
      </c>
      <c r="FC366" s="292">
        <v>925.2</v>
      </c>
      <c r="FD366" s="292"/>
      <c r="FE366" s="292"/>
      <c r="FF366" s="292"/>
      <c r="FG366" s="286">
        <v>0</v>
      </c>
      <c r="FH366" s="292">
        <v>0</v>
      </c>
      <c r="FI366" s="286"/>
      <c r="FJ366" s="286"/>
      <c r="FK366" s="276"/>
      <c r="FL366" s="276">
        <v>1348.38</v>
      </c>
      <c r="FM366" s="286">
        <v>67.8</v>
      </c>
      <c r="FN366" s="286">
        <v>0</v>
      </c>
      <c r="FO366" s="286">
        <v>0</v>
      </c>
      <c r="FP366" s="286"/>
      <c r="FQ366" s="286">
        <v>2612.79</v>
      </c>
      <c r="FR366" s="791">
        <v>1142.76</v>
      </c>
      <c r="FS366">
        <v>0</v>
      </c>
      <c r="FT366" s="791"/>
      <c r="FU366" s="294">
        <f t="shared" si="27"/>
        <v>1142.76</v>
      </c>
      <c r="FV366" s="294">
        <v>1132.6400000000001</v>
      </c>
      <c r="FW366" s="294">
        <f t="shared" si="28"/>
        <v>0</v>
      </c>
      <c r="FX366" s="111">
        <f t="shared" si="29"/>
        <v>210.54</v>
      </c>
      <c r="FY366" s="286">
        <f t="shared" si="30"/>
        <v>0</v>
      </c>
      <c r="GB366" s="2015">
        <f t="shared" si="25"/>
        <v>-3.333333333102928E-3</v>
      </c>
      <c r="GC366" s="2015">
        <v>2339.37</v>
      </c>
      <c r="GE366" s="2015">
        <f t="shared" si="26"/>
        <v>2339.37</v>
      </c>
    </row>
    <row r="367" spans="2:187">
      <c r="B367" s="787">
        <v>42</v>
      </c>
      <c r="C367" s="109" t="s">
        <v>610</v>
      </c>
      <c r="D367" s="309" t="s">
        <v>3</v>
      </c>
      <c r="E367" s="310" t="s">
        <v>49</v>
      </c>
      <c r="F367" s="275" t="s">
        <v>50</v>
      </c>
      <c r="G367" s="311">
        <v>27128</v>
      </c>
      <c r="H367" s="275" t="s">
        <v>476</v>
      </c>
      <c r="I367" s="275" t="s">
        <v>454</v>
      </c>
      <c r="J367" s="312" t="s">
        <v>455</v>
      </c>
      <c r="K367" s="369" t="s">
        <v>456</v>
      </c>
      <c r="L367" s="369">
        <v>100001</v>
      </c>
      <c r="M367" s="283" t="s">
        <v>470</v>
      </c>
      <c r="N367" s="370">
        <v>1</v>
      </c>
      <c r="O367" s="371" t="s">
        <v>477</v>
      </c>
      <c r="P367" s="371" t="s">
        <v>478</v>
      </c>
      <c r="Q367" s="372">
        <v>1</v>
      </c>
      <c r="R367" s="275" t="s">
        <v>479</v>
      </c>
      <c r="S367" s="301" t="s">
        <v>480</v>
      </c>
      <c r="T367" s="275" t="s">
        <v>461</v>
      </c>
      <c r="U367" s="275" t="s">
        <v>238</v>
      </c>
      <c r="V367" s="302" t="s">
        <v>553</v>
      </c>
      <c r="W367" s="302" t="s">
        <v>463</v>
      </c>
      <c r="X367" s="363" t="s">
        <v>25</v>
      </c>
      <c r="Y367" s="366" t="s">
        <v>51</v>
      </c>
      <c r="Z367" s="283"/>
      <c r="AB367" s="303">
        <v>44911</v>
      </c>
      <c r="AC367" s="367"/>
      <c r="AD367" s="305"/>
      <c r="AE367" s="274" t="s">
        <v>492</v>
      </c>
      <c r="AF367" s="275" t="s">
        <v>569</v>
      </c>
      <c r="AG367" s="276"/>
      <c r="AH367" s="277"/>
      <c r="AI367" s="367"/>
      <c r="AJ367" s="367"/>
      <c r="AK367" s="367"/>
      <c r="AL367" s="367"/>
      <c r="AM367" s="367"/>
      <c r="AN367" s="367"/>
      <c r="AO367" s="368" t="s">
        <v>466</v>
      </c>
      <c r="AP367" s="278" t="s">
        <v>595</v>
      </c>
      <c r="AQ367" s="307" t="s">
        <v>467</v>
      </c>
      <c r="AR367" s="308">
        <v>6500</v>
      </c>
      <c r="AS367" s="283">
        <v>15</v>
      </c>
      <c r="AT367" s="284">
        <v>0</v>
      </c>
      <c r="AU367" s="284">
        <v>15</v>
      </c>
      <c r="AV367" s="283"/>
      <c r="AW367" s="283"/>
      <c r="AX367" s="283"/>
      <c r="AY367" s="283"/>
      <c r="AZ367" s="283"/>
      <c r="BA367" s="285"/>
      <c r="BB367" s="284"/>
      <c r="BC367" s="284"/>
      <c r="BD367" s="284"/>
      <c r="BE367" s="284"/>
      <c r="BF367" s="285"/>
      <c r="BG367" s="284"/>
      <c r="BH367" s="284"/>
      <c r="BI367" s="276">
        <v>0</v>
      </c>
      <c r="BJ367" s="284"/>
      <c r="BK367" s="286"/>
      <c r="BL367" s="286"/>
      <c r="BM367" s="276">
        <v>0</v>
      </c>
      <c r="BN367" s="286"/>
      <c r="BO367" s="276"/>
      <c r="BP367" s="789">
        <v>120</v>
      </c>
      <c r="BQ367" s="286">
        <v>3250</v>
      </c>
      <c r="BR367" s="286">
        <v>0</v>
      </c>
      <c r="BS367" s="286">
        <v>0</v>
      </c>
      <c r="BT367" s="289">
        <v>3250</v>
      </c>
      <c r="BU367" s="286">
        <v>0</v>
      </c>
      <c r="BV367" s="286">
        <v>0</v>
      </c>
      <c r="BW367" s="286">
        <v>0</v>
      </c>
      <c r="BX367" s="286"/>
      <c r="BY367" s="286">
        <v>0</v>
      </c>
      <c r="BZ367" s="286"/>
      <c r="CA367" s="286"/>
      <c r="CB367" s="286">
        <v>0</v>
      </c>
      <c r="CC367" s="286">
        <v>0</v>
      </c>
      <c r="CD367" s="286">
        <v>0</v>
      </c>
      <c r="CE367" s="286"/>
      <c r="CF367" s="286">
        <v>0</v>
      </c>
      <c r="CG367" s="286"/>
      <c r="CH367" s="286"/>
      <c r="CI367" s="286"/>
      <c r="CJ367" s="286"/>
      <c r="CK367" s="286"/>
      <c r="CL367" s="286"/>
      <c r="CM367" s="286"/>
      <c r="CN367" s="286"/>
      <c r="CO367" s="286">
        <v>0</v>
      </c>
      <c r="CP367" s="286"/>
      <c r="CQ367" s="286"/>
      <c r="CR367" s="286"/>
      <c r="CS367" s="286"/>
      <c r="CT367" s="286"/>
      <c r="CU367" s="286"/>
      <c r="CV367" s="286">
        <v>0</v>
      </c>
      <c r="CW367" s="286"/>
      <c r="CX367" s="286"/>
      <c r="CY367" s="286"/>
      <c r="CZ367" s="286"/>
      <c r="DA367" s="286"/>
      <c r="DB367" s="286"/>
      <c r="DC367" s="286">
        <v>0</v>
      </c>
      <c r="DD367" s="286"/>
      <c r="DE367" s="286"/>
      <c r="DF367" s="286"/>
      <c r="DG367" s="286"/>
      <c r="DH367" s="286"/>
      <c r="DI367" s="286"/>
      <c r="DJ367" s="286"/>
      <c r="DK367" s="286"/>
      <c r="DL367" s="286"/>
      <c r="DM367" s="286"/>
      <c r="DN367" s="286"/>
      <c r="DO367" s="286"/>
      <c r="DP367" s="286"/>
      <c r="DQ367" s="286"/>
      <c r="DR367" s="286"/>
      <c r="DS367" s="286"/>
      <c r="DT367" s="286"/>
      <c r="DU367" s="286">
        <v>3791.67</v>
      </c>
      <c r="DV367" s="286"/>
      <c r="DW367" s="286"/>
      <c r="DX367" s="286"/>
      <c r="DY367" s="286"/>
      <c r="DZ367" s="790"/>
      <c r="EA367" s="278"/>
      <c r="EB367" s="286"/>
      <c r="EC367" s="286"/>
      <c r="ED367" s="286"/>
      <c r="EE367" s="286"/>
      <c r="EF367" s="286"/>
      <c r="EG367" s="286"/>
      <c r="EH367" s="286"/>
      <c r="EI367" s="286"/>
      <c r="EJ367" s="286"/>
      <c r="EK367" s="286"/>
      <c r="EL367" s="306">
        <v>6500</v>
      </c>
      <c r="EM367" s="306">
        <v>10291.67</v>
      </c>
      <c r="EN367" s="291">
        <v>650</v>
      </c>
      <c r="EO367" s="291">
        <v>109.85</v>
      </c>
      <c r="EP367" s="291">
        <v>89.05</v>
      </c>
      <c r="EQ367" s="291">
        <v>0</v>
      </c>
      <c r="ER367" s="291">
        <v>0</v>
      </c>
      <c r="ES367" s="286">
        <v>0</v>
      </c>
      <c r="ET367" s="289">
        <v>501.24</v>
      </c>
      <c r="EU367" s="286">
        <v>0</v>
      </c>
      <c r="EV367" s="286">
        <v>0</v>
      </c>
      <c r="EW367" s="286"/>
      <c r="EX367" s="286"/>
      <c r="EY367" s="286"/>
      <c r="EZ367" s="292">
        <v>0</v>
      </c>
      <c r="FA367" s="278">
        <v>174.74</v>
      </c>
      <c r="FB367" s="278">
        <v>0</v>
      </c>
      <c r="FC367" s="292">
        <v>2600</v>
      </c>
      <c r="FD367" s="292"/>
      <c r="FE367" s="292"/>
      <c r="FF367" s="292"/>
      <c r="FG367" s="286">
        <v>0</v>
      </c>
      <c r="FH367" s="292">
        <v>0</v>
      </c>
      <c r="FI367" s="286"/>
      <c r="FJ367" s="286"/>
      <c r="FK367" s="276"/>
      <c r="FL367" s="276">
        <v>3791.67</v>
      </c>
      <c r="FM367" s="286">
        <v>0</v>
      </c>
      <c r="FN367" s="286">
        <v>0</v>
      </c>
      <c r="FO367" s="286">
        <v>0</v>
      </c>
      <c r="FP367" s="286"/>
      <c r="FQ367" s="286">
        <v>7916.55</v>
      </c>
      <c r="FR367" s="791">
        <v>2375.12</v>
      </c>
      <c r="FS367">
        <v>0</v>
      </c>
      <c r="FT367" s="791"/>
      <c r="FU367" s="294">
        <f t="shared" si="27"/>
        <v>2375.12</v>
      </c>
      <c r="FV367" s="294">
        <v>2007.31</v>
      </c>
      <c r="FW367" s="294">
        <f t="shared" si="28"/>
        <v>0</v>
      </c>
      <c r="FX367" s="111">
        <f t="shared" si="29"/>
        <v>585</v>
      </c>
      <c r="FY367" s="286">
        <f t="shared" si="30"/>
        <v>0</v>
      </c>
      <c r="GB367" s="2015">
        <f t="shared" si="25"/>
        <v>0</v>
      </c>
      <c r="GC367" s="2015">
        <v>6500</v>
      </c>
      <c r="GE367" s="2015">
        <f t="shared" si="26"/>
        <v>6500</v>
      </c>
    </row>
    <row r="368" spans="2:187">
      <c r="B368" s="787">
        <v>43</v>
      </c>
      <c r="C368" s="109" t="s">
        <v>610</v>
      </c>
      <c r="D368" s="309" t="s">
        <v>3</v>
      </c>
      <c r="E368" s="310" t="s">
        <v>90</v>
      </c>
      <c r="F368" s="275" t="s">
        <v>570</v>
      </c>
      <c r="G368" s="311">
        <v>30884</v>
      </c>
      <c r="H368" s="275" t="s">
        <v>494</v>
      </c>
      <c r="I368" s="275" t="s">
        <v>456</v>
      </c>
      <c r="J368" s="312" t="s">
        <v>455</v>
      </c>
      <c r="K368" s="369" t="s">
        <v>456</v>
      </c>
      <c r="L368" s="313">
        <v>100001</v>
      </c>
      <c r="M368" s="283" t="s">
        <v>470</v>
      </c>
      <c r="N368" s="299">
        <v>1</v>
      </c>
      <c r="O368" s="275" t="s">
        <v>477</v>
      </c>
      <c r="P368" s="275" t="s">
        <v>478</v>
      </c>
      <c r="Q368" s="300">
        <v>1</v>
      </c>
      <c r="R368" s="275" t="s">
        <v>495</v>
      </c>
      <c r="S368" s="301" t="s">
        <v>478</v>
      </c>
      <c r="T368" s="275" t="s">
        <v>545</v>
      </c>
      <c r="U368" s="275" t="s">
        <v>250</v>
      </c>
      <c r="V368" s="302" t="s">
        <v>462</v>
      </c>
      <c r="W368" s="302"/>
      <c r="X368" s="363" t="s">
        <v>25</v>
      </c>
      <c r="Y368" s="366" t="s">
        <v>88</v>
      </c>
      <c r="Z368" s="283"/>
      <c r="AB368" s="303">
        <v>44935</v>
      </c>
      <c r="AC368" s="367"/>
      <c r="AD368" s="305"/>
      <c r="AE368" s="274" t="s">
        <v>533</v>
      </c>
      <c r="AF368" s="275" t="s">
        <v>571</v>
      </c>
      <c r="AG368" s="276"/>
      <c r="AH368" s="277"/>
      <c r="AI368" s="367"/>
      <c r="AJ368" s="367"/>
      <c r="AK368" s="367"/>
      <c r="AL368" s="367"/>
      <c r="AM368" s="367"/>
      <c r="AN368" s="367"/>
      <c r="AO368" s="368"/>
      <c r="AP368" s="278" t="s">
        <v>595</v>
      </c>
      <c r="AQ368" s="307" t="s">
        <v>466</v>
      </c>
      <c r="AR368" s="308">
        <v>1800</v>
      </c>
      <c r="AS368" s="283">
        <v>30</v>
      </c>
      <c r="AT368" s="284">
        <v>0</v>
      </c>
      <c r="AU368" s="284">
        <v>0</v>
      </c>
      <c r="AV368" s="283"/>
      <c r="AW368" s="283"/>
      <c r="AX368" s="283"/>
      <c r="AY368" s="283"/>
      <c r="AZ368" s="283"/>
      <c r="BA368" s="285"/>
      <c r="BB368" s="284"/>
      <c r="BC368" s="284"/>
      <c r="BD368" s="284"/>
      <c r="BE368" s="284"/>
      <c r="BF368" s="285"/>
      <c r="BG368" s="284"/>
      <c r="BH368" s="284"/>
      <c r="BI368" s="276">
        <v>0</v>
      </c>
      <c r="BJ368" s="284"/>
      <c r="BK368" s="286"/>
      <c r="BL368" s="286"/>
      <c r="BM368" s="276">
        <v>0</v>
      </c>
      <c r="BN368" s="286"/>
      <c r="BO368" s="276"/>
      <c r="BP368" s="789">
        <v>240</v>
      </c>
      <c r="BQ368" s="286">
        <v>1800</v>
      </c>
      <c r="BR368" s="286">
        <v>113</v>
      </c>
      <c r="BS368" s="286">
        <v>0</v>
      </c>
      <c r="BT368" s="289">
        <v>0</v>
      </c>
      <c r="BU368" s="286">
        <v>0</v>
      </c>
      <c r="BV368" s="286">
        <v>0</v>
      </c>
      <c r="BW368" s="286">
        <v>0</v>
      </c>
      <c r="BX368" s="286"/>
      <c r="BY368" s="286">
        <v>0</v>
      </c>
      <c r="BZ368" s="286"/>
      <c r="CA368" s="286"/>
      <c r="CB368" s="286">
        <v>0</v>
      </c>
      <c r="CC368" s="286">
        <v>0</v>
      </c>
      <c r="CD368" s="286">
        <v>0</v>
      </c>
      <c r="CE368" s="286"/>
      <c r="CF368" s="286">
        <v>0</v>
      </c>
      <c r="CG368" s="286"/>
      <c r="CH368" s="286"/>
      <c r="CI368" s="286"/>
      <c r="CJ368" s="286"/>
      <c r="CK368" s="286"/>
      <c r="CL368" s="286"/>
      <c r="CM368" s="286"/>
      <c r="CN368" s="286"/>
      <c r="CO368" s="286">
        <v>0</v>
      </c>
      <c r="CP368" s="286"/>
      <c r="CQ368" s="286"/>
      <c r="CR368" s="286"/>
      <c r="CS368" s="286"/>
      <c r="CT368" s="286"/>
      <c r="CU368" s="286"/>
      <c r="CV368" s="286">
        <v>0</v>
      </c>
      <c r="CW368" s="286"/>
      <c r="CX368" s="286"/>
      <c r="CY368" s="286"/>
      <c r="CZ368" s="286"/>
      <c r="DA368" s="286"/>
      <c r="DB368" s="286"/>
      <c r="DC368" s="286">
        <v>67.8</v>
      </c>
      <c r="DD368" s="286"/>
      <c r="DE368" s="286"/>
      <c r="DF368" s="286"/>
      <c r="DG368" s="286"/>
      <c r="DH368" s="286"/>
      <c r="DI368" s="286"/>
      <c r="DJ368" s="286"/>
      <c r="DK368" s="286"/>
      <c r="DL368" s="286"/>
      <c r="DM368" s="286"/>
      <c r="DN368" s="286"/>
      <c r="DO368" s="286"/>
      <c r="DP368" s="286"/>
      <c r="DQ368" s="286"/>
      <c r="DR368" s="286"/>
      <c r="DS368" s="286"/>
      <c r="DT368" s="286"/>
      <c r="DU368" s="286">
        <v>1115.04</v>
      </c>
      <c r="DV368" s="286"/>
      <c r="DW368" s="286"/>
      <c r="DX368" s="286"/>
      <c r="DY368" s="286"/>
      <c r="DZ368" s="790"/>
      <c r="EA368" s="278"/>
      <c r="EB368" s="286"/>
      <c r="EC368" s="286"/>
      <c r="ED368" s="286"/>
      <c r="EE368" s="286"/>
      <c r="EF368" s="286"/>
      <c r="EG368" s="286"/>
      <c r="EH368" s="286"/>
      <c r="EI368" s="286"/>
      <c r="EJ368" s="286"/>
      <c r="EK368" s="286"/>
      <c r="EL368" s="306">
        <v>1913</v>
      </c>
      <c r="EM368" s="306">
        <v>3095.84</v>
      </c>
      <c r="EN368" s="291">
        <v>191.3</v>
      </c>
      <c r="EO368" s="291">
        <v>0</v>
      </c>
      <c r="EP368" s="291">
        <v>26.21</v>
      </c>
      <c r="EQ368" s="291">
        <v>0</v>
      </c>
      <c r="ER368" s="291">
        <v>0</v>
      </c>
      <c r="ES368" s="286">
        <v>0</v>
      </c>
      <c r="ET368" s="289">
        <v>5.4239999999999995</v>
      </c>
      <c r="EU368" s="286">
        <v>0</v>
      </c>
      <c r="EV368" s="286">
        <v>0</v>
      </c>
      <c r="EW368" s="286"/>
      <c r="EX368" s="286"/>
      <c r="EY368" s="286"/>
      <c r="EZ368" s="292">
        <v>0</v>
      </c>
      <c r="FA368" s="278">
        <v>0</v>
      </c>
      <c r="FB368" s="278">
        <v>0</v>
      </c>
      <c r="FC368" s="292">
        <v>765.2</v>
      </c>
      <c r="FD368" s="292"/>
      <c r="FE368" s="292"/>
      <c r="FF368" s="292"/>
      <c r="FG368" s="286">
        <v>0</v>
      </c>
      <c r="FH368" s="292">
        <v>0</v>
      </c>
      <c r="FI368" s="286"/>
      <c r="FJ368" s="286"/>
      <c r="FK368" s="276"/>
      <c r="FL368" s="276">
        <v>1115.04</v>
      </c>
      <c r="FM368" s="286">
        <v>67.8</v>
      </c>
      <c r="FN368" s="286">
        <v>0</v>
      </c>
      <c r="FO368" s="286">
        <v>0</v>
      </c>
      <c r="FP368" s="286"/>
      <c r="FQ368" s="286">
        <v>2170.9699999999998</v>
      </c>
      <c r="FR368" s="791">
        <v>924.87</v>
      </c>
      <c r="FS368">
        <v>0</v>
      </c>
      <c r="FT368" s="791"/>
      <c r="FU368" s="294">
        <f t="shared" si="27"/>
        <v>924.87</v>
      </c>
      <c r="FV368" s="294">
        <v>672.03</v>
      </c>
      <c r="FW368" s="294">
        <f t="shared" si="28"/>
        <v>0</v>
      </c>
      <c r="FX368" s="111">
        <f t="shared" si="29"/>
        <v>172.17</v>
      </c>
      <c r="FY368" s="286">
        <f t="shared" si="30"/>
        <v>0</v>
      </c>
      <c r="GB368" s="2015">
        <f t="shared" si="25"/>
        <v>0</v>
      </c>
      <c r="GC368" s="2015">
        <v>1913</v>
      </c>
      <c r="GE368" s="2015">
        <f t="shared" si="26"/>
        <v>1913</v>
      </c>
    </row>
    <row r="369" spans="2:187">
      <c r="B369" s="787">
        <v>45</v>
      </c>
      <c r="C369" s="109" t="s">
        <v>610</v>
      </c>
      <c r="D369" s="309" t="s">
        <v>3</v>
      </c>
      <c r="E369" s="310" t="s">
        <v>174</v>
      </c>
      <c r="F369" s="373" t="s">
        <v>175</v>
      </c>
      <c r="G369" s="374">
        <v>35323</v>
      </c>
      <c r="H369" s="373" t="s">
        <v>484</v>
      </c>
      <c r="I369" s="373" t="s">
        <v>454</v>
      </c>
      <c r="J369" s="375" t="s">
        <v>455</v>
      </c>
      <c r="K369" s="376" t="s">
        <v>456</v>
      </c>
      <c r="L369" s="377">
        <v>100001</v>
      </c>
      <c r="M369" s="378" t="s">
        <v>457</v>
      </c>
      <c r="N369" s="379">
        <v>1</v>
      </c>
      <c r="O369" s="373" t="s">
        <v>458</v>
      </c>
      <c r="P369" s="373" t="s">
        <v>459</v>
      </c>
      <c r="Q369" s="380">
        <v>0</v>
      </c>
      <c r="R369" s="373" t="s">
        <v>485</v>
      </c>
      <c r="S369" s="381" t="s">
        <v>486</v>
      </c>
      <c r="T369" s="373" t="s">
        <v>461</v>
      </c>
      <c r="U369" s="373" t="s">
        <v>279</v>
      </c>
      <c r="V369" s="383" t="s">
        <v>553</v>
      </c>
      <c r="W369" s="383"/>
      <c r="X369" s="384" t="s">
        <v>25</v>
      </c>
      <c r="Y369" s="122" t="s">
        <v>185</v>
      </c>
      <c r="Z369" s="283"/>
      <c r="AB369" s="386">
        <v>45125</v>
      </c>
      <c r="AC369" s="387"/>
      <c r="AD369" s="388"/>
      <c r="AE369" s="389" t="s">
        <v>481</v>
      </c>
      <c r="AF369" s="275" t="s">
        <v>574</v>
      </c>
      <c r="AG369" s="390"/>
      <c r="AH369" s="391"/>
      <c r="AI369" s="387"/>
      <c r="AJ369" s="387"/>
      <c r="AK369" s="387"/>
      <c r="AL369" s="387"/>
      <c r="AM369" s="387"/>
      <c r="AN369" s="387"/>
      <c r="AO369" s="392"/>
      <c r="AP369" s="289" t="s">
        <v>594</v>
      </c>
      <c r="AQ369" s="393" t="s">
        <v>467</v>
      </c>
      <c r="AR369" s="394">
        <v>2000</v>
      </c>
      <c r="AS369" s="283">
        <v>30</v>
      </c>
      <c r="AT369" s="284">
        <v>0</v>
      </c>
      <c r="AU369" s="284">
        <v>0</v>
      </c>
      <c r="AV369" s="378"/>
      <c r="AW369" s="378"/>
      <c r="AX369" s="378"/>
      <c r="AY369" s="378"/>
      <c r="AZ369" s="378"/>
      <c r="BA369" s="395"/>
      <c r="BB369" s="396"/>
      <c r="BC369" s="396"/>
      <c r="BD369" s="396"/>
      <c r="BE369" s="396"/>
      <c r="BF369" s="395"/>
      <c r="BG369" s="284"/>
      <c r="BH369" s="284"/>
      <c r="BI369" s="276">
        <v>0</v>
      </c>
      <c r="BJ369" s="284"/>
      <c r="BK369" s="286"/>
      <c r="BL369" s="286"/>
      <c r="BM369" s="276">
        <v>0</v>
      </c>
      <c r="BN369" s="286"/>
      <c r="BO369" s="276"/>
      <c r="BP369" s="794">
        <v>240</v>
      </c>
      <c r="BQ369" s="286">
        <v>2000.0000000000002</v>
      </c>
      <c r="BR369" s="286">
        <v>0</v>
      </c>
      <c r="BS369" s="286">
        <v>0</v>
      </c>
      <c r="BT369" s="289">
        <v>0</v>
      </c>
      <c r="BU369" s="286">
        <v>0</v>
      </c>
      <c r="BV369" s="398">
        <v>0</v>
      </c>
      <c r="BW369" s="398">
        <v>0</v>
      </c>
      <c r="BX369" s="398"/>
      <c r="BY369" s="286">
        <v>0</v>
      </c>
      <c r="BZ369" s="398"/>
      <c r="CA369" s="398"/>
      <c r="CB369" s="286">
        <v>0</v>
      </c>
      <c r="CC369" s="286">
        <v>0</v>
      </c>
      <c r="CD369" s="286">
        <v>0</v>
      </c>
      <c r="CE369" s="286"/>
      <c r="CF369" s="286">
        <v>0</v>
      </c>
      <c r="CG369" s="398"/>
      <c r="CH369" s="286"/>
      <c r="CI369" s="286"/>
      <c r="CJ369" s="286"/>
      <c r="CK369" s="286"/>
      <c r="CL369" s="286"/>
      <c r="CM369" s="286"/>
      <c r="CN369" s="286"/>
      <c r="CO369" s="286">
        <v>0</v>
      </c>
      <c r="CP369" s="286"/>
      <c r="CQ369" s="286"/>
      <c r="CR369" s="398"/>
      <c r="CS369" s="398"/>
      <c r="CT369" s="398"/>
      <c r="CU369" s="286"/>
      <c r="CV369" s="286">
        <v>0</v>
      </c>
      <c r="CW369" s="398"/>
      <c r="CX369" s="398"/>
      <c r="CY369" s="398"/>
      <c r="CZ369" s="398"/>
      <c r="DA369" s="398"/>
      <c r="DB369" s="398"/>
      <c r="DC369" s="286">
        <v>0</v>
      </c>
      <c r="DD369" s="398"/>
      <c r="DE369" s="398"/>
      <c r="DF369" s="398"/>
      <c r="DG369" s="398"/>
      <c r="DH369" s="398"/>
      <c r="DI369" s="398"/>
      <c r="DJ369" s="398"/>
      <c r="DK369" s="286"/>
      <c r="DL369" s="286"/>
      <c r="DM369" s="398"/>
      <c r="DN369" s="398"/>
      <c r="DO369" s="398"/>
      <c r="DP369" s="398"/>
      <c r="DQ369" s="398"/>
      <c r="DR369" s="398"/>
      <c r="DS369" s="398"/>
      <c r="DT369" s="398"/>
      <c r="DU369" s="286">
        <v>1166.67</v>
      </c>
      <c r="DV369" s="398"/>
      <c r="DW369" s="398"/>
      <c r="DX369" s="398"/>
      <c r="DY369" s="398"/>
      <c r="DZ369" s="795"/>
      <c r="EA369" s="289"/>
      <c r="EB369" s="398"/>
      <c r="EC369" s="398"/>
      <c r="ED369" s="398"/>
      <c r="EE369" s="398"/>
      <c r="EF369" s="398"/>
      <c r="EG369" s="398"/>
      <c r="EH369" s="398"/>
      <c r="EI369" s="398"/>
      <c r="EJ369" s="398"/>
      <c r="EK369" s="398"/>
      <c r="EL369" s="796">
        <v>2000.0000000000002</v>
      </c>
      <c r="EM369" s="796">
        <v>3166.67</v>
      </c>
      <c r="EN369" s="291">
        <v>200</v>
      </c>
      <c r="EO369" s="291">
        <v>0</v>
      </c>
      <c r="EP369" s="291">
        <v>27.4</v>
      </c>
      <c r="EQ369" s="291">
        <v>0</v>
      </c>
      <c r="ER369" s="291">
        <v>0</v>
      </c>
      <c r="ES369" s="286">
        <v>0</v>
      </c>
      <c r="ET369" s="289">
        <v>0</v>
      </c>
      <c r="EU369" s="286">
        <v>0</v>
      </c>
      <c r="EV369" s="286">
        <v>0</v>
      </c>
      <c r="EW369" s="398"/>
      <c r="EX369" s="398"/>
      <c r="EY369" s="398"/>
      <c r="EZ369" s="292">
        <v>0</v>
      </c>
      <c r="FA369" s="278">
        <v>0</v>
      </c>
      <c r="FB369" s="278">
        <v>0</v>
      </c>
      <c r="FC369" s="292">
        <v>800</v>
      </c>
      <c r="FD369" s="400"/>
      <c r="FE369" s="292"/>
      <c r="FF369" s="400"/>
      <c r="FG369" s="286">
        <v>0</v>
      </c>
      <c r="FH369" s="292">
        <v>0</v>
      </c>
      <c r="FI369" s="398"/>
      <c r="FJ369" s="398"/>
      <c r="FK369" s="390"/>
      <c r="FL369" s="390">
        <v>1166.67</v>
      </c>
      <c r="FM369" s="286">
        <v>0</v>
      </c>
      <c r="FN369" s="286">
        <v>0</v>
      </c>
      <c r="FO369" s="286">
        <v>0</v>
      </c>
      <c r="FP369" s="398"/>
      <c r="FQ369" s="398">
        <v>2194.0700000000002</v>
      </c>
      <c r="FR369" s="797">
        <v>972.6</v>
      </c>
      <c r="FS369">
        <v>0</v>
      </c>
      <c r="FT369" s="791"/>
      <c r="FU369" s="294">
        <f t="shared" si="27"/>
        <v>972.6</v>
      </c>
      <c r="FV369" s="294">
        <v>966</v>
      </c>
      <c r="FW369" s="294">
        <f t="shared" si="28"/>
        <v>0</v>
      </c>
      <c r="FX369" s="111">
        <f t="shared" si="29"/>
        <v>180</v>
      </c>
      <c r="FY369" s="286">
        <f t="shared" si="30"/>
        <v>0</v>
      </c>
      <c r="GB369" s="2015">
        <f t="shared" si="25"/>
        <v>0</v>
      </c>
      <c r="GC369" s="2015">
        <v>2000</v>
      </c>
      <c r="GE369" s="2015">
        <f t="shared" si="26"/>
        <v>2000</v>
      </c>
    </row>
    <row r="370" spans="2:187">
      <c r="B370" s="787">
        <v>46</v>
      </c>
      <c r="C370" s="109" t="s">
        <v>610</v>
      </c>
      <c r="D370" s="309" t="s">
        <v>539</v>
      </c>
      <c r="E370" s="310" t="s">
        <v>190</v>
      </c>
      <c r="F370" s="275" t="s">
        <v>191</v>
      </c>
      <c r="G370" s="311">
        <v>32274</v>
      </c>
      <c r="H370" s="275" t="s">
        <v>555</v>
      </c>
      <c r="I370" s="275" t="s">
        <v>454</v>
      </c>
      <c r="J370" s="312" t="s">
        <v>455</v>
      </c>
      <c r="K370" s="313" t="s">
        <v>456</v>
      </c>
      <c r="L370" s="313">
        <v>100001</v>
      </c>
      <c r="M370" s="283" t="s">
        <v>470</v>
      </c>
      <c r="N370" s="299">
        <v>1</v>
      </c>
      <c r="O370" s="275" t="s">
        <v>477</v>
      </c>
      <c r="P370" s="275" t="s">
        <v>478</v>
      </c>
      <c r="Q370" s="300">
        <v>1</v>
      </c>
      <c r="R370" s="275" t="s">
        <v>556</v>
      </c>
      <c r="S370" s="301" t="s">
        <v>555</v>
      </c>
      <c r="T370" s="275" t="s">
        <v>461</v>
      </c>
      <c r="U370" s="275" t="s">
        <v>286</v>
      </c>
      <c r="V370" s="302" t="s">
        <v>462</v>
      </c>
      <c r="W370" s="302" t="s">
        <v>529</v>
      </c>
      <c r="X370" s="363" t="s">
        <v>75</v>
      </c>
      <c r="Y370" s="366" t="s">
        <v>213</v>
      </c>
      <c r="Z370" s="283"/>
      <c r="AA370" s="367"/>
      <c r="AB370" s="303">
        <v>45170</v>
      </c>
      <c r="AC370" s="367"/>
      <c r="AD370" s="305"/>
      <c r="AE370" s="274" t="s">
        <v>496</v>
      </c>
      <c r="AF370" s="275" t="s">
        <v>575</v>
      </c>
      <c r="AG370" s="276"/>
      <c r="AH370" s="277"/>
      <c r="AI370" s="367" t="s">
        <v>531</v>
      </c>
      <c r="AJ370" s="798">
        <v>6000</v>
      </c>
      <c r="AK370" s="367"/>
      <c r="AL370" s="799"/>
      <c r="AM370" s="367"/>
      <c r="AN370" s="367"/>
      <c r="AO370" s="368"/>
      <c r="AP370" s="278" t="s">
        <v>595</v>
      </c>
      <c r="AQ370" s="307" t="s">
        <v>466</v>
      </c>
      <c r="AR370" s="308">
        <v>22027.627076084056</v>
      </c>
      <c r="AS370" s="283">
        <v>30</v>
      </c>
      <c r="AT370" s="284">
        <v>0</v>
      </c>
      <c r="AU370" s="284">
        <v>0</v>
      </c>
      <c r="AV370" s="283"/>
      <c r="AW370" s="283"/>
      <c r="AX370" s="283"/>
      <c r="AY370" s="283"/>
      <c r="AZ370" s="283"/>
      <c r="BA370" s="285"/>
      <c r="BB370" s="284"/>
      <c r="BC370" s="284"/>
      <c r="BD370" s="284"/>
      <c r="BE370" s="284"/>
      <c r="BF370" s="285"/>
      <c r="BG370" s="284"/>
      <c r="BH370" s="284"/>
      <c r="BI370" s="276">
        <v>0</v>
      </c>
      <c r="BJ370" s="284"/>
      <c r="BK370" s="286"/>
      <c r="BL370" s="286"/>
      <c r="BM370" s="276">
        <v>0</v>
      </c>
      <c r="BN370" s="286"/>
      <c r="BO370" s="276"/>
      <c r="BP370" s="789">
        <v>240</v>
      </c>
      <c r="BQ370" s="286">
        <v>22027.627076084056</v>
      </c>
      <c r="BR370" s="286">
        <v>113</v>
      </c>
      <c r="BS370" s="286">
        <v>0</v>
      </c>
      <c r="BT370" s="289">
        <v>0</v>
      </c>
      <c r="BU370" s="286">
        <v>0</v>
      </c>
      <c r="BV370" s="286">
        <v>0</v>
      </c>
      <c r="BW370" s="286">
        <v>0</v>
      </c>
      <c r="BX370" s="286"/>
      <c r="BY370" s="286">
        <v>0</v>
      </c>
      <c r="BZ370" s="286"/>
      <c r="CA370" s="286"/>
      <c r="CB370" s="286">
        <v>0</v>
      </c>
      <c r="CC370" s="286">
        <v>0</v>
      </c>
      <c r="CD370" s="286">
        <v>0</v>
      </c>
      <c r="CE370" s="286"/>
      <c r="CF370" s="286">
        <v>0</v>
      </c>
      <c r="CG370" s="286"/>
      <c r="CH370" s="286"/>
      <c r="CI370" s="790"/>
      <c r="CJ370" s="286"/>
      <c r="CK370" s="286"/>
      <c r="CL370" s="286"/>
      <c r="CM370" s="286"/>
      <c r="CN370" s="286"/>
      <c r="CO370" s="286">
        <v>0</v>
      </c>
      <c r="CP370" s="286"/>
      <c r="CQ370" s="286"/>
      <c r="CR370" s="398"/>
      <c r="CS370" s="398"/>
      <c r="CT370" s="398"/>
      <c r="CU370" s="286"/>
      <c r="CV370" s="286">
        <v>0</v>
      </c>
      <c r="CW370" s="286"/>
      <c r="CX370" s="286">
        <v>3690.1045126806762</v>
      </c>
      <c r="CY370" s="286">
        <v>332.10940614126082</v>
      </c>
      <c r="CZ370" s="286"/>
      <c r="DA370" s="286"/>
      <c r="DB370" s="286"/>
      <c r="DC370" s="286">
        <v>0</v>
      </c>
      <c r="DD370" s="286"/>
      <c r="DE370" s="286"/>
      <c r="DF370" s="286"/>
      <c r="DG370" s="286"/>
      <c r="DH370" s="286"/>
      <c r="DI370" s="286"/>
      <c r="DJ370" s="286"/>
      <c r="DK370" s="286"/>
      <c r="DL370" s="278"/>
      <c r="DM370" s="286"/>
      <c r="DN370" s="286"/>
      <c r="DO370" s="286"/>
      <c r="DP370" s="286"/>
      <c r="DQ370" s="286"/>
      <c r="DR370" s="286"/>
      <c r="DS370" s="286"/>
      <c r="DT370" s="286"/>
      <c r="DU370" s="286"/>
      <c r="DV370" s="286"/>
      <c r="DW370" s="286">
        <v>2152.5609657303944</v>
      </c>
      <c r="DX370" s="286"/>
      <c r="DY370" s="286"/>
      <c r="DZ370" s="286"/>
      <c r="EA370" s="278"/>
      <c r="EB370" s="286"/>
      <c r="EC370" s="286"/>
      <c r="ED370" s="286"/>
      <c r="EE370" s="286"/>
      <c r="EF370" s="286"/>
      <c r="EG370" s="286"/>
      <c r="EH370" s="286"/>
      <c r="EI370" s="286"/>
      <c r="EJ370" s="286"/>
      <c r="EK370" s="286"/>
      <c r="EL370" s="306">
        <v>22140.627076084056</v>
      </c>
      <c r="EM370" s="306">
        <v>28315.401960636387</v>
      </c>
      <c r="EN370" s="291">
        <v>2214.06</v>
      </c>
      <c r="EO370" s="291">
        <v>0</v>
      </c>
      <c r="EP370" s="291">
        <v>166.28</v>
      </c>
      <c r="EQ370" s="800">
        <v>0</v>
      </c>
      <c r="ER370" s="291">
        <v>0</v>
      </c>
      <c r="ES370" s="286">
        <v>0</v>
      </c>
      <c r="ET370" s="289">
        <v>4035.06</v>
      </c>
      <c r="EU370" s="286">
        <v>0</v>
      </c>
      <c r="EV370" s="286">
        <v>0</v>
      </c>
      <c r="EW370" s="286"/>
      <c r="EX370" s="286"/>
      <c r="EY370" s="286"/>
      <c r="EZ370" s="292">
        <v>0</v>
      </c>
      <c r="FA370" s="278">
        <v>0</v>
      </c>
      <c r="FB370" s="278">
        <v>0</v>
      </c>
      <c r="FC370" s="292">
        <v>21900</v>
      </c>
      <c r="FD370" s="292"/>
      <c r="FE370" s="292"/>
      <c r="FF370" s="292"/>
      <c r="FG370" s="286">
        <v>0</v>
      </c>
      <c r="FH370" s="292">
        <v>0</v>
      </c>
      <c r="FI370" s="286"/>
      <c r="FJ370" s="286"/>
      <c r="FK370" s="276"/>
      <c r="FL370" s="276"/>
      <c r="FM370" s="286">
        <v>0</v>
      </c>
      <c r="FN370" s="286">
        <v>0</v>
      </c>
      <c r="FO370" s="286">
        <v>0</v>
      </c>
      <c r="FP370" s="286"/>
      <c r="FQ370" s="286">
        <v>28315.4</v>
      </c>
      <c r="FR370" s="791">
        <v>0</v>
      </c>
      <c r="FS370">
        <v>0</v>
      </c>
      <c r="FT370" s="294"/>
      <c r="FU370" s="294">
        <f t="shared" si="27"/>
        <v>0</v>
      </c>
      <c r="FV370" s="294">
        <v>0</v>
      </c>
      <c r="FW370" s="294">
        <f t="shared" si="28"/>
        <v>0</v>
      </c>
      <c r="FX370" s="111">
        <f t="shared" si="29"/>
        <v>1992.66</v>
      </c>
      <c r="FY370" s="286">
        <f t="shared" si="30"/>
        <v>0</v>
      </c>
      <c r="GB370" s="2015">
        <f t="shared" si="25"/>
        <v>-2.9239159448479768E-3</v>
      </c>
      <c r="GC370" s="2015">
        <v>22140.63</v>
      </c>
      <c r="GE370" s="2015">
        <f t="shared" si="26"/>
        <v>25830.734512680676</v>
      </c>
    </row>
    <row r="371" spans="2:187">
      <c r="B371" s="787">
        <v>47</v>
      </c>
      <c r="C371" s="109" t="s">
        <v>610</v>
      </c>
      <c r="D371" s="309" t="s">
        <v>539</v>
      </c>
      <c r="E371" s="310" t="s">
        <v>194</v>
      </c>
      <c r="F371" s="275" t="s">
        <v>195</v>
      </c>
      <c r="G371" s="311">
        <v>32866</v>
      </c>
      <c r="H371" s="275" t="s">
        <v>494</v>
      </c>
      <c r="I371" s="275" t="s">
        <v>454</v>
      </c>
      <c r="J371" s="312" t="s">
        <v>455</v>
      </c>
      <c r="K371" s="313" t="s">
        <v>456</v>
      </c>
      <c r="L371" s="313">
        <v>100001</v>
      </c>
      <c r="M371" s="283" t="s">
        <v>470</v>
      </c>
      <c r="N371" s="299">
        <v>1</v>
      </c>
      <c r="O371" s="275" t="s">
        <v>477</v>
      </c>
      <c r="P371" s="275" t="s">
        <v>478</v>
      </c>
      <c r="Q371" s="300">
        <v>1</v>
      </c>
      <c r="R371" s="275" t="s">
        <v>495</v>
      </c>
      <c r="S371" s="301" t="s">
        <v>478</v>
      </c>
      <c r="T371" s="275" t="s">
        <v>461</v>
      </c>
      <c r="U371" s="275" t="s">
        <v>288</v>
      </c>
      <c r="V371" s="302" t="s">
        <v>462</v>
      </c>
      <c r="W371" s="302" t="s">
        <v>529</v>
      </c>
      <c r="X371" s="363" t="s">
        <v>219</v>
      </c>
      <c r="Y371" s="461">
        <v>2100152084</v>
      </c>
      <c r="Z371" s="283"/>
      <c r="AA371" s="367"/>
      <c r="AB371" s="303">
        <v>45170</v>
      </c>
      <c r="AC371" s="367"/>
      <c r="AD371" s="305"/>
      <c r="AE371" s="274" t="s">
        <v>496</v>
      </c>
      <c r="AF371" s="275" t="s">
        <v>576</v>
      </c>
      <c r="AG371" s="276"/>
      <c r="AH371" s="277"/>
      <c r="AI371" s="367" t="s">
        <v>531</v>
      </c>
      <c r="AJ371" s="798">
        <v>7000</v>
      </c>
      <c r="AK371" s="367"/>
      <c r="AL371" s="367"/>
      <c r="AM371" s="367"/>
      <c r="AN371" s="367"/>
      <c r="AO371" s="368"/>
      <c r="AP371" s="278" t="s">
        <v>594</v>
      </c>
      <c r="AQ371" s="307" t="s">
        <v>466</v>
      </c>
      <c r="AR371" s="308">
        <v>26454.791832233153</v>
      </c>
      <c r="AS371" s="283">
        <v>30</v>
      </c>
      <c r="AT371" s="284">
        <v>0</v>
      </c>
      <c r="AU371" s="284">
        <v>0</v>
      </c>
      <c r="AV371" s="283"/>
      <c r="AW371" s="283"/>
      <c r="AX371" s="283"/>
      <c r="AY371" s="283"/>
      <c r="AZ371" s="283"/>
      <c r="BA371" s="285"/>
      <c r="BB371" s="284"/>
      <c r="BC371" s="284"/>
      <c r="BD371" s="284"/>
      <c r="BE371" s="284"/>
      <c r="BF371" s="285"/>
      <c r="BG371" s="284"/>
      <c r="BH371" s="284"/>
      <c r="BI371" s="276">
        <v>0</v>
      </c>
      <c r="BJ371" s="284"/>
      <c r="BK371" s="286"/>
      <c r="BL371" s="286"/>
      <c r="BM371" s="276">
        <v>0</v>
      </c>
      <c r="BN371" s="286"/>
      <c r="BO371" s="276"/>
      <c r="BP371" s="789">
        <v>240</v>
      </c>
      <c r="BQ371" s="286">
        <v>26454.791832233153</v>
      </c>
      <c r="BR371" s="286">
        <v>113</v>
      </c>
      <c r="BS371" s="286">
        <v>0</v>
      </c>
      <c r="BT371" s="289">
        <v>0</v>
      </c>
      <c r="BU371" s="286">
        <v>0</v>
      </c>
      <c r="BV371" s="286">
        <v>0</v>
      </c>
      <c r="BW371" s="286">
        <v>0</v>
      </c>
      <c r="BX371" s="286"/>
      <c r="BY371" s="286">
        <v>0</v>
      </c>
      <c r="BZ371" s="286"/>
      <c r="CA371" s="286"/>
      <c r="CB371" s="286">
        <v>0</v>
      </c>
      <c r="CC371" s="286">
        <v>0</v>
      </c>
      <c r="CD371" s="286">
        <v>0</v>
      </c>
      <c r="CE371" s="286"/>
      <c r="CF371" s="286">
        <v>0</v>
      </c>
      <c r="CG371" s="286"/>
      <c r="CH371" s="286"/>
      <c r="CI371" s="790"/>
      <c r="CJ371" s="286"/>
      <c r="CK371" s="286"/>
      <c r="CL371" s="286"/>
      <c r="CM371" s="286"/>
      <c r="CN371" s="286"/>
      <c r="CO371" s="286">
        <v>0</v>
      </c>
      <c r="CP371" s="286"/>
      <c r="CQ371" s="286"/>
      <c r="CR371" s="398"/>
      <c r="CS371" s="398"/>
      <c r="CT371" s="398"/>
      <c r="CU371" s="286"/>
      <c r="CV371" s="286">
        <v>0</v>
      </c>
      <c r="CW371" s="286"/>
      <c r="CX371" s="286">
        <v>4427.9653053721922</v>
      </c>
      <c r="CY371" s="286">
        <v>398.5168774834973</v>
      </c>
      <c r="CZ371" s="286"/>
      <c r="DA371" s="286"/>
      <c r="DB371" s="286"/>
      <c r="DC371" s="286">
        <v>0</v>
      </c>
      <c r="DD371" s="286"/>
      <c r="DE371" s="286"/>
      <c r="DF371" s="286"/>
      <c r="DG371" s="286"/>
      <c r="DH371" s="286"/>
      <c r="DI371" s="286"/>
      <c r="DJ371" s="286"/>
      <c r="DK371" s="286"/>
      <c r="DL371" s="278"/>
      <c r="DM371" s="286"/>
      <c r="DN371" s="286"/>
      <c r="DO371" s="286"/>
      <c r="DP371" s="286"/>
      <c r="DQ371" s="286"/>
      <c r="DR371" s="286"/>
      <c r="DS371" s="286"/>
      <c r="DT371" s="286"/>
      <c r="DU371" s="286"/>
      <c r="DV371" s="286"/>
      <c r="DW371" s="286">
        <v>2582.979761467112</v>
      </c>
      <c r="DX371" s="286"/>
      <c r="DY371" s="286"/>
      <c r="DZ371" s="286"/>
      <c r="EA371" s="278"/>
      <c r="EB371" s="286"/>
      <c r="EC371" s="286"/>
      <c r="ED371" s="286"/>
      <c r="EE371" s="286"/>
      <c r="EF371" s="286"/>
      <c r="EG371" s="286"/>
      <c r="EH371" s="286"/>
      <c r="EI371" s="286"/>
      <c r="EJ371" s="286"/>
      <c r="EK371" s="286"/>
      <c r="EL371" s="306">
        <v>26567.791832233153</v>
      </c>
      <c r="EM371" s="306">
        <v>33977.253776555954</v>
      </c>
      <c r="EN371" s="291">
        <v>2656.78</v>
      </c>
      <c r="EO371" s="291">
        <v>0</v>
      </c>
      <c r="EP371" s="291">
        <v>166.28</v>
      </c>
      <c r="EQ371" s="800">
        <v>0</v>
      </c>
      <c r="ER371" s="291">
        <v>0</v>
      </c>
      <c r="ES371" s="286">
        <v>0</v>
      </c>
      <c r="ET371" s="289">
        <v>5604.19</v>
      </c>
      <c r="EU371" s="286">
        <v>0</v>
      </c>
      <c r="EV371" s="286">
        <v>0</v>
      </c>
      <c r="EW371" s="286"/>
      <c r="EX371" s="286"/>
      <c r="EY371" s="286"/>
      <c r="EZ371" s="292">
        <v>0</v>
      </c>
      <c r="FA371" s="278">
        <v>0</v>
      </c>
      <c r="FB371" s="278">
        <v>0</v>
      </c>
      <c r="FC371" s="292">
        <v>25550</v>
      </c>
      <c r="FD371" s="292"/>
      <c r="FE371" s="292"/>
      <c r="FF371" s="292"/>
      <c r="FG371" s="286">
        <v>0</v>
      </c>
      <c r="FH371" s="292">
        <v>0</v>
      </c>
      <c r="FI371" s="286"/>
      <c r="FJ371" s="286"/>
      <c r="FK371" s="276"/>
      <c r="FL371" s="276"/>
      <c r="FM371" s="286">
        <v>0</v>
      </c>
      <c r="FN371" s="286">
        <v>0</v>
      </c>
      <c r="FO371" s="286">
        <v>0</v>
      </c>
      <c r="FP371" s="286"/>
      <c r="FQ371" s="286">
        <v>33977.25</v>
      </c>
      <c r="FR371" s="791">
        <v>0</v>
      </c>
      <c r="FS371">
        <v>0</v>
      </c>
      <c r="FT371" s="294"/>
      <c r="FU371" s="294">
        <f t="shared" si="27"/>
        <v>0</v>
      </c>
      <c r="FV371" s="294">
        <v>0</v>
      </c>
      <c r="FW371" s="294">
        <f t="shared" si="28"/>
        <v>0</v>
      </c>
      <c r="FX371" s="111">
        <f t="shared" si="29"/>
        <v>2391.1</v>
      </c>
      <c r="FY371" s="286">
        <f t="shared" si="30"/>
        <v>0</v>
      </c>
      <c r="GB371" s="2015">
        <f t="shared" si="25"/>
        <v>1.8322331525268964E-3</v>
      </c>
      <c r="GC371" s="2015">
        <v>26567.79</v>
      </c>
      <c r="GE371" s="2015">
        <f t="shared" si="26"/>
        <v>30995.755305372193</v>
      </c>
    </row>
    <row r="372" spans="2:187">
      <c r="B372" s="787">
        <v>48</v>
      </c>
      <c r="C372" s="109" t="s">
        <v>610</v>
      </c>
      <c r="D372" s="309" t="s">
        <v>539</v>
      </c>
      <c r="E372" s="310" t="s">
        <v>192</v>
      </c>
      <c r="F372" s="275" t="s">
        <v>193</v>
      </c>
      <c r="G372" s="311">
        <v>34000</v>
      </c>
      <c r="H372" s="275" t="s">
        <v>494</v>
      </c>
      <c r="I372" s="275" t="s">
        <v>456</v>
      </c>
      <c r="J372" s="312" t="s">
        <v>455</v>
      </c>
      <c r="K372" s="369" t="s">
        <v>456</v>
      </c>
      <c r="L372" s="313">
        <v>100001</v>
      </c>
      <c r="M372" s="283" t="s">
        <v>470</v>
      </c>
      <c r="N372" s="299">
        <v>1</v>
      </c>
      <c r="O372" s="275" t="s">
        <v>477</v>
      </c>
      <c r="P372" s="275" t="s">
        <v>478</v>
      </c>
      <c r="Q372" s="300">
        <v>1</v>
      </c>
      <c r="R372" s="275" t="s">
        <v>495</v>
      </c>
      <c r="S372" s="301" t="s">
        <v>478</v>
      </c>
      <c r="T372" s="275" t="s">
        <v>461</v>
      </c>
      <c r="U372" s="275" t="s">
        <v>287</v>
      </c>
      <c r="V372" s="302" t="s">
        <v>462</v>
      </c>
      <c r="W372" s="302" t="s">
        <v>529</v>
      </c>
      <c r="X372" s="363" t="s">
        <v>75</v>
      </c>
      <c r="Y372" s="366" t="s">
        <v>216</v>
      </c>
      <c r="Z372" s="283"/>
      <c r="AA372" s="367"/>
      <c r="AB372" s="303">
        <v>45170</v>
      </c>
      <c r="AC372" s="367"/>
      <c r="AD372" s="305"/>
      <c r="AE372" s="274" t="s">
        <v>496</v>
      </c>
      <c r="AF372" s="275" t="s">
        <v>577</v>
      </c>
      <c r="AG372" s="276"/>
      <c r="AH372" s="277"/>
      <c r="AI372" s="367" t="s">
        <v>531</v>
      </c>
      <c r="AJ372" s="798">
        <v>6000</v>
      </c>
      <c r="AK372" s="367"/>
      <c r="AL372" s="367"/>
      <c r="AM372" s="367"/>
      <c r="AN372" s="367"/>
      <c r="AO372" s="368"/>
      <c r="AP372" s="278" t="s">
        <v>594</v>
      </c>
      <c r="AQ372" s="307" t="s">
        <v>466</v>
      </c>
      <c r="AR372" s="308">
        <v>22027.627076084056</v>
      </c>
      <c r="AS372" s="283">
        <v>30</v>
      </c>
      <c r="AT372" s="284">
        <v>0</v>
      </c>
      <c r="AU372" s="284">
        <v>0</v>
      </c>
      <c r="AV372" s="283"/>
      <c r="AW372" s="283"/>
      <c r="AX372" s="283"/>
      <c r="AY372" s="283"/>
      <c r="AZ372" s="283"/>
      <c r="BA372" s="285"/>
      <c r="BB372" s="284"/>
      <c r="BC372" s="284"/>
      <c r="BD372" s="284"/>
      <c r="BE372" s="284"/>
      <c r="BF372" s="285"/>
      <c r="BG372" s="284"/>
      <c r="BH372" s="284"/>
      <c r="BI372" s="276">
        <v>0</v>
      </c>
      <c r="BJ372" s="284"/>
      <c r="BK372" s="286"/>
      <c r="BL372" s="286"/>
      <c r="BM372" s="276">
        <v>0</v>
      </c>
      <c r="BN372" s="286"/>
      <c r="BO372" s="276"/>
      <c r="BP372" s="789">
        <v>240</v>
      </c>
      <c r="BQ372" s="286">
        <v>22027.627076084056</v>
      </c>
      <c r="BR372" s="286">
        <v>113</v>
      </c>
      <c r="BS372" s="286">
        <v>0</v>
      </c>
      <c r="BT372" s="289">
        <v>0</v>
      </c>
      <c r="BU372" s="286">
        <v>0</v>
      </c>
      <c r="BV372" s="286">
        <v>0</v>
      </c>
      <c r="BW372" s="286">
        <v>0</v>
      </c>
      <c r="BX372" s="286"/>
      <c r="BY372" s="286">
        <v>0</v>
      </c>
      <c r="BZ372" s="286"/>
      <c r="CA372" s="286"/>
      <c r="CB372" s="286">
        <v>0</v>
      </c>
      <c r="CC372" s="286">
        <v>0</v>
      </c>
      <c r="CD372" s="286">
        <v>0</v>
      </c>
      <c r="CE372" s="286"/>
      <c r="CF372" s="286">
        <v>0</v>
      </c>
      <c r="CG372" s="286"/>
      <c r="CH372" s="286"/>
      <c r="CI372" s="790"/>
      <c r="CJ372" s="286"/>
      <c r="CK372" s="286"/>
      <c r="CL372" s="286"/>
      <c r="CM372" s="286"/>
      <c r="CN372" s="286"/>
      <c r="CO372" s="286">
        <v>0</v>
      </c>
      <c r="CP372" s="286"/>
      <c r="CQ372" s="286"/>
      <c r="CR372" s="398"/>
      <c r="CS372" s="398"/>
      <c r="CT372" s="398"/>
      <c r="CU372" s="286"/>
      <c r="CV372" s="286">
        <v>0</v>
      </c>
      <c r="CW372" s="286"/>
      <c r="CX372" s="286">
        <v>3690.1045126806762</v>
      </c>
      <c r="CY372" s="286">
        <v>332.10940614126082</v>
      </c>
      <c r="CZ372" s="286"/>
      <c r="DA372" s="286"/>
      <c r="DB372" s="286"/>
      <c r="DC372" s="286">
        <v>0</v>
      </c>
      <c r="DD372" s="286"/>
      <c r="DE372" s="286"/>
      <c r="DF372" s="286"/>
      <c r="DG372" s="286"/>
      <c r="DH372" s="286"/>
      <c r="DI372" s="286"/>
      <c r="DJ372" s="286"/>
      <c r="DK372" s="286"/>
      <c r="DL372" s="278"/>
      <c r="DM372" s="286"/>
      <c r="DN372" s="286"/>
      <c r="DO372" s="286"/>
      <c r="DP372" s="286"/>
      <c r="DQ372" s="286"/>
      <c r="DR372" s="286"/>
      <c r="DS372" s="286"/>
      <c r="DT372" s="286"/>
      <c r="DU372" s="286"/>
      <c r="DV372" s="286"/>
      <c r="DW372" s="286">
        <v>2152.5609657303944</v>
      </c>
      <c r="DX372" s="286"/>
      <c r="DY372" s="286"/>
      <c r="DZ372" s="286"/>
      <c r="EA372" s="278"/>
      <c r="EB372" s="286"/>
      <c r="EC372" s="286"/>
      <c r="ED372" s="286"/>
      <c r="EE372" s="286"/>
      <c r="EF372" s="286"/>
      <c r="EG372" s="286"/>
      <c r="EH372" s="286"/>
      <c r="EI372" s="286"/>
      <c r="EJ372" s="286"/>
      <c r="EK372" s="286"/>
      <c r="EL372" s="306">
        <v>22140.627076084056</v>
      </c>
      <c r="EM372" s="306">
        <v>28315.401960636387</v>
      </c>
      <c r="EN372" s="291">
        <v>2214.06</v>
      </c>
      <c r="EO372" s="291">
        <v>0</v>
      </c>
      <c r="EP372" s="291">
        <v>166.28</v>
      </c>
      <c r="EQ372" s="800">
        <v>0</v>
      </c>
      <c r="ER372" s="291">
        <v>0</v>
      </c>
      <c r="ES372" s="286">
        <v>0</v>
      </c>
      <c r="ET372" s="289">
        <v>4035.06</v>
      </c>
      <c r="EU372" s="286">
        <v>0</v>
      </c>
      <c r="EV372" s="286">
        <v>0</v>
      </c>
      <c r="EW372" s="286"/>
      <c r="EX372" s="286"/>
      <c r="EY372" s="286"/>
      <c r="EZ372" s="292">
        <v>0</v>
      </c>
      <c r="FA372" s="278">
        <v>0</v>
      </c>
      <c r="FB372" s="278">
        <v>0</v>
      </c>
      <c r="FC372" s="292">
        <v>21900</v>
      </c>
      <c r="FD372" s="292"/>
      <c r="FE372" s="292"/>
      <c r="FF372" s="292"/>
      <c r="FG372" s="286">
        <v>0</v>
      </c>
      <c r="FH372" s="292">
        <v>0</v>
      </c>
      <c r="FI372" s="286"/>
      <c r="FJ372" s="286"/>
      <c r="FK372" s="276"/>
      <c r="FL372" s="276"/>
      <c r="FM372" s="286">
        <v>0</v>
      </c>
      <c r="FN372" s="286">
        <v>0</v>
      </c>
      <c r="FO372" s="286">
        <v>0</v>
      </c>
      <c r="FP372" s="286"/>
      <c r="FQ372" s="286">
        <v>28315.4</v>
      </c>
      <c r="FR372" s="791">
        <v>0</v>
      </c>
      <c r="FS372">
        <v>0</v>
      </c>
      <c r="FT372" s="294"/>
      <c r="FU372" s="294">
        <f t="shared" si="27"/>
        <v>0</v>
      </c>
      <c r="FV372" s="294">
        <v>0</v>
      </c>
      <c r="FW372" s="294">
        <f t="shared" si="28"/>
        <v>0</v>
      </c>
      <c r="FX372" s="111">
        <f t="shared" si="29"/>
        <v>1992.66</v>
      </c>
      <c r="FY372" s="286">
        <f t="shared" si="30"/>
        <v>0</v>
      </c>
      <c r="GB372" s="2015">
        <f t="shared" si="25"/>
        <v>-2.9239159448479768E-3</v>
      </c>
      <c r="GC372" s="2015">
        <v>22140.63</v>
      </c>
      <c r="GE372" s="2015">
        <f t="shared" si="26"/>
        <v>25830.734512680676</v>
      </c>
    </row>
    <row r="373" spans="2:187">
      <c r="B373" s="787">
        <v>49</v>
      </c>
      <c r="C373" s="109" t="s">
        <v>610</v>
      </c>
      <c r="D373" s="309" t="s">
        <v>3</v>
      </c>
      <c r="E373" s="310" t="s">
        <v>176</v>
      </c>
      <c r="F373" s="109" t="s">
        <v>578</v>
      </c>
      <c r="G373" s="102">
        <v>34578</v>
      </c>
      <c r="H373" s="109" t="s">
        <v>563</v>
      </c>
      <c r="I373" s="109" t="s">
        <v>454</v>
      </c>
      <c r="J373" s="103" t="s">
        <v>455</v>
      </c>
      <c r="K373" s="123" t="s">
        <v>456</v>
      </c>
      <c r="L373" s="104">
        <v>100001</v>
      </c>
      <c r="M373" s="124" t="s">
        <v>470</v>
      </c>
      <c r="N373" s="125">
        <v>1</v>
      </c>
      <c r="O373" s="109" t="s">
        <v>477</v>
      </c>
      <c r="P373" s="109" t="s">
        <v>478</v>
      </c>
      <c r="Q373" s="126">
        <v>1</v>
      </c>
      <c r="R373" s="109" t="s">
        <v>564</v>
      </c>
      <c r="S373" s="127" t="s">
        <v>563</v>
      </c>
      <c r="T373" s="109" t="s">
        <v>461</v>
      </c>
      <c r="U373" s="109" t="s">
        <v>277</v>
      </c>
      <c r="V373" s="128" t="s">
        <v>553</v>
      </c>
      <c r="W373" s="128"/>
      <c r="X373" s="129" t="s">
        <v>25</v>
      </c>
      <c r="Y373" s="130" t="s">
        <v>210</v>
      </c>
      <c r="Z373" s="283"/>
      <c r="AA373" s="256"/>
      <c r="AB373" s="426">
        <v>45181</v>
      </c>
      <c r="AC373" s="105"/>
      <c r="AD373" s="132"/>
      <c r="AE373" s="133" t="s">
        <v>481</v>
      </c>
      <c r="AF373" s="275" t="s">
        <v>579</v>
      </c>
      <c r="AG373" s="113"/>
      <c r="AH373" s="134"/>
      <c r="AI373" s="105"/>
      <c r="AJ373" s="105"/>
      <c r="AK373" s="105"/>
      <c r="AL373" s="105"/>
      <c r="AM373" s="105"/>
      <c r="AN373" s="105"/>
      <c r="AO373" s="135" t="s">
        <v>466</v>
      </c>
      <c r="AP373" s="111" t="s">
        <v>595</v>
      </c>
      <c r="AQ373" s="801" t="s">
        <v>467</v>
      </c>
      <c r="AR373" s="802">
        <v>3700</v>
      </c>
      <c r="AS373" s="283">
        <v>29</v>
      </c>
      <c r="AT373" s="284">
        <v>0</v>
      </c>
      <c r="AU373" s="284">
        <v>1</v>
      </c>
      <c r="AV373" s="124"/>
      <c r="AW373" s="124"/>
      <c r="AX373" s="124"/>
      <c r="AY373" s="124"/>
      <c r="AZ373" s="124"/>
      <c r="BA373" s="136"/>
      <c r="BB373" s="137"/>
      <c r="BC373" s="137"/>
      <c r="BD373" s="137"/>
      <c r="BE373" s="137"/>
      <c r="BF373" s="136"/>
      <c r="BG373" s="284"/>
      <c r="BH373" s="284"/>
      <c r="BI373" s="276">
        <v>0</v>
      </c>
      <c r="BJ373" s="284"/>
      <c r="BK373" s="286"/>
      <c r="BL373" s="286"/>
      <c r="BM373" s="276">
        <v>0</v>
      </c>
      <c r="BN373" s="286"/>
      <c r="BO373" s="276"/>
      <c r="BP373" s="803">
        <v>232</v>
      </c>
      <c r="BQ373" s="286">
        <v>3576.6666666666665</v>
      </c>
      <c r="BR373" s="286">
        <v>0</v>
      </c>
      <c r="BS373" s="286">
        <v>0</v>
      </c>
      <c r="BT373" s="289">
        <v>123.33</v>
      </c>
      <c r="BU373" s="286">
        <v>0</v>
      </c>
      <c r="BV373" s="117">
        <v>0</v>
      </c>
      <c r="BW373" s="117">
        <v>0</v>
      </c>
      <c r="BX373" s="117"/>
      <c r="BY373" s="286">
        <v>0</v>
      </c>
      <c r="BZ373" s="117"/>
      <c r="CA373" s="117"/>
      <c r="CB373" s="286">
        <v>0</v>
      </c>
      <c r="CC373" s="286">
        <v>0</v>
      </c>
      <c r="CD373" s="286">
        <v>0</v>
      </c>
      <c r="CE373" s="286"/>
      <c r="CF373" s="286">
        <v>0</v>
      </c>
      <c r="CG373" s="804"/>
      <c r="CH373" s="286"/>
      <c r="CI373" s="286"/>
      <c r="CJ373" s="286"/>
      <c r="CK373" s="286"/>
      <c r="CL373" s="286"/>
      <c r="CM373" s="286"/>
      <c r="CN373" s="286"/>
      <c r="CO373" s="286">
        <v>0</v>
      </c>
      <c r="CP373" s="286"/>
      <c r="CQ373" s="286"/>
      <c r="CR373" s="398"/>
      <c r="CS373" s="398"/>
      <c r="CT373" s="398"/>
      <c r="CU373" s="286"/>
      <c r="CV373" s="286">
        <v>0</v>
      </c>
      <c r="CW373" s="804"/>
      <c r="CX373" s="804"/>
      <c r="CY373" s="804"/>
      <c r="CZ373" s="804"/>
      <c r="DA373" s="804"/>
      <c r="DB373" s="804"/>
      <c r="DC373" s="286">
        <v>0</v>
      </c>
      <c r="DD373" s="117"/>
      <c r="DE373" s="117"/>
      <c r="DF373" s="117"/>
      <c r="DG373" s="117"/>
      <c r="DH373" s="804"/>
      <c r="DI373" s="804"/>
      <c r="DJ373" s="117"/>
      <c r="DK373" s="286"/>
      <c r="DL373" s="286"/>
      <c r="DM373" s="804"/>
      <c r="DN373" s="804"/>
      <c r="DO373" s="804"/>
      <c r="DP373" s="804"/>
      <c r="DQ373" s="804"/>
      <c r="DR373" s="804"/>
      <c r="DS373" s="804"/>
      <c r="DT373" s="804"/>
      <c r="DU373" s="286">
        <v>2158.34</v>
      </c>
      <c r="DV373" s="804"/>
      <c r="DW373" s="804"/>
      <c r="DX373" s="117"/>
      <c r="DY373" s="117"/>
      <c r="DZ373" s="138"/>
      <c r="EA373" s="805"/>
      <c r="EB373" s="804"/>
      <c r="EC373" s="804"/>
      <c r="ED373" s="804"/>
      <c r="EE373" s="804"/>
      <c r="EF373" s="804"/>
      <c r="EG373" s="804"/>
      <c r="EH373" s="804"/>
      <c r="EI373" s="804"/>
      <c r="EJ373" s="804"/>
      <c r="EK373" s="804"/>
      <c r="EL373" s="806">
        <v>3699.9966666666664</v>
      </c>
      <c r="EM373" s="806">
        <v>5858.3366666666661</v>
      </c>
      <c r="EN373" s="291">
        <v>370</v>
      </c>
      <c r="EO373" s="291">
        <v>0</v>
      </c>
      <c r="EP373" s="291">
        <v>50.69</v>
      </c>
      <c r="EQ373" s="291">
        <v>0</v>
      </c>
      <c r="ER373" s="291">
        <v>0</v>
      </c>
      <c r="ES373" s="286">
        <v>0</v>
      </c>
      <c r="ET373" s="289">
        <v>34.28</v>
      </c>
      <c r="EU373" s="286">
        <v>0</v>
      </c>
      <c r="EV373" s="286">
        <v>0</v>
      </c>
      <c r="EW373" s="804"/>
      <c r="EX373" s="804"/>
      <c r="EY373" s="117"/>
      <c r="EZ373" s="292">
        <v>0</v>
      </c>
      <c r="FA373" s="278">
        <v>32.36</v>
      </c>
      <c r="FB373" s="278">
        <v>0</v>
      </c>
      <c r="FC373" s="292">
        <v>1480</v>
      </c>
      <c r="FD373" s="140"/>
      <c r="FE373" s="292"/>
      <c r="FF373" s="807"/>
      <c r="FG373" s="286">
        <v>0</v>
      </c>
      <c r="FH373" s="292">
        <v>0</v>
      </c>
      <c r="FI373" s="117"/>
      <c r="FJ373" s="117"/>
      <c r="FK373" s="113"/>
      <c r="FL373" s="840">
        <v>2158.34</v>
      </c>
      <c r="FM373" s="286">
        <v>0</v>
      </c>
      <c r="FN373" s="286">
        <v>0</v>
      </c>
      <c r="FO373" s="286">
        <v>0</v>
      </c>
      <c r="FP373" s="117"/>
      <c r="FQ373" s="117">
        <v>4125.67</v>
      </c>
      <c r="FR373" s="808">
        <v>1732.67</v>
      </c>
      <c r="FS373">
        <v>0</v>
      </c>
      <c r="FT373" s="791"/>
      <c r="FU373" s="294">
        <f t="shared" si="27"/>
        <v>1732.67</v>
      </c>
      <c r="FV373" s="294">
        <v>1678.77</v>
      </c>
      <c r="FW373" s="294">
        <f t="shared" si="28"/>
        <v>0</v>
      </c>
      <c r="FX373" s="111">
        <f t="shared" si="29"/>
        <v>333</v>
      </c>
      <c r="FY373" s="286">
        <f t="shared" si="30"/>
        <v>0</v>
      </c>
      <c r="GB373" s="2015">
        <f t="shared" si="25"/>
        <v>-3.3333333335576754E-3</v>
      </c>
      <c r="GC373" s="2015">
        <v>3700</v>
      </c>
      <c r="GE373" s="2015">
        <f t="shared" si="26"/>
        <v>3700</v>
      </c>
    </row>
    <row r="374" spans="2:187">
      <c r="B374" s="787">
        <v>50</v>
      </c>
      <c r="C374" s="109" t="s">
        <v>610</v>
      </c>
      <c r="D374" s="309" t="s">
        <v>3</v>
      </c>
      <c r="E374" s="310" t="s">
        <v>169</v>
      </c>
      <c r="F374" s="275" t="s">
        <v>580</v>
      </c>
      <c r="G374" s="311">
        <v>34389</v>
      </c>
      <c r="H374" s="275" t="s">
        <v>563</v>
      </c>
      <c r="I374" s="275" t="s">
        <v>454</v>
      </c>
      <c r="J374" s="312" t="s">
        <v>455</v>
      </c>
      <c r="K374" s="369" t="s">
        <v>456</v>
      </c>
      <c r="L374" s="313">
        <v>100001</v>
      </c>
      <c r="M374" s="283" t="s">
        <v>470</v>
      </c>
      <c r="N374" s="299">
        <v>1</v>
      </c>
      <c r="O374" s="275" t="s">
        <v>477</v>
      </c>
      <c r="P374" s="275" t="s">
        <v>478</v>
      </c>
      <c r="Q374" s="300">
        <v>1</v>
      </c>
      <c r="R374" s="275" t="s">
        <v>564</v>
      </c>
      <c r="S374" s="301" t="s">
        <v>563</v>
      </c>
      <c r="T374" s="275" t="s">
        <v>461</v>
      </c>
      <c r="U374" s="275" t="s">
        <v>277</v>
      </c>
      <c r="V374" s="302" t="s">
        <v>553</v>
      </c>
      <c r="W374" s="302"/>
      <c r="X374" s="363" t="s">
        <v>25</v>
      </c>
      <c r="Y374" s="366" t="s">
        <v>207</v>
      </c>
      <c r="Z374" s="283"/>
      <c r="AA374" s="367"/>
      <c r="AB374" s="303">
        <v>45181</v>
      </c>
      <c r="AC374" s="367"/>
      <c r="AD374" s="305"/>
      <c r="AE374" s="274" t="s">
        <v>481</v>
      </c>
      <c r="AF374" s="275" t="s">
        <v>581</v>
      </c>
      <c r="AG374" s="276"/>
      <c r="AH374" s="277"/>
      <c r="AI374" s="367"/>
      <c r="AJ374" s="367"/>
      <c r="AK374" s="367"/>
      <c r="AL374" s="367"/>
      <c r="AM374" s="367"/>
      <c r="AN374" s="367"/>
      <c r="AO374" s="368" t="s">
        <v>466</v>
      </c>
      <c r="AP374" s="278" t="s">
        <v>594</v>
      </c>
      <c r="AQ374" s="393" t="s">
        <v>467</v>
      </c>
      <c r="AR374" s="429">
        <v>4700</v>
      </c>
      <c r="AS374" s="283">
        <v>28</v>
      </c>
      <c r="AT374" s="284">
        <v>1</v>
      </c>
      <c r="AU374" s="284">
        <v>1</v>
      </c>
      <c r="AV374" s="283"/>
      <c r="AW374" s="283"/>
      <c r="AX374" s="283"/>
      <c r="AY374" s="283"/>
      <c r="AZ374" s="283"/>
      <c r="BA374" s="285"/>
      <c r="BB374" s="284"/>
      <c r="BC374" s="284"/>
      <c r="BD374" s="284"/>
      <c r="BE374" s="284"/>
      <c r="BF374" s="285"/>
      <c r="BG374" s="284"/>
      <c r="BH374" s="284"/>
      <c r="BI374" s="276">
        <v>0</v>
      </c>
      <c r="BJ374" s="284"/>
      <c r="BK374" s="286"/>
      <c r="BL374" s="286"/>
      <c r="BM374" s="276">
        <v>0</v>
      </c>
      <c r="BN374" s="286"/>
      <c r="BO374" s="276"/>
      <c r="BP374" s="789">
        <v>224</v>
      </c>
      <c r="BQ374" s="286">
        <v>4386.6666666666661</v>
      </c>
      <c r="BR374" s="286">
        <v>0</v>
      </c>
      <c r="BS374" s="286">
        <v>156.66666666666666</v>
      </c>
      <c r="BT374" s="289">
        <v>158.16999999999999</v>
      </c>
      <c r="BU374" s="286">
        <v>0</v>
      </c>
      <c r="BV374" s="286">
        <v>0</v>
      </c>
      <c r="BW374" s="286">
        <v>0</v>
      </c>
      <c r="BX374" s="286"/>
      <c r="BY374" s="286">
        <v>45</v>
      </c>
      <c r="BZ374" s="286"/>
      <c r="CA374" s="286"/>
      <c r="CB374" s="286">
        <v>0</v>
      </c>
      <c r="CC374" s="286">
        <v>0</v>
      </c>
      <c r="CD374" s="286">
        <v>0</v>
      </c>
      <c r="CE374" s="286"/>
      <c r="CF374" s="286">
        <v>0</v>
      </c>
      <c r="CG374" s="398"/>
      <c r="CH374" s="286"/>
      <c r="CI374" s="286"/>
      <c r="CJ374" s="286"/>
      <c r="CK374" s="286"/>
      <c r="CL374" s="286"/>
      <c r="CM374" s="286"/>
      <c r="CN374" s="286"/>
      <c r="CO374" s="286">
        <v>0</v>
      </c>
      <c r="CP374" s="286"/>
      <c r="CQ374" s="286"/>
      <c r="CR374" s="398"/>
      <c r="CS374" s="398"/>
      <c r="CT374" s="398"/>
      <c r="CU374" s="286"/>
      <c r="CV374" s="286">
        <v>0</v>
      </c>
      <c r="CW374" s="398"/>
      <c r="CX374" s="398"/>
      <c r="CY374" s="398"/>
      <c r="CZ374" s="398"/>
      <c r="DA374" s="398"/>
      <c r="DB374" s="398"/>
      <c r="DC374" s="286">
        <v>0</v>
      </c>
      <c r="DD374" s="286"/>
      <c r="DE374" s="286"/>
      <c r="DF374" s="286"/>
      <c r="DG374" s="286"/>
      <c r="DH374" s="398"/>
      <c r="DI374" s="398"/>
      <c r="DJ374" s="286"/>
      <c r="DK374" s="286"/>
      <c r="DL374" s="286"/>
      <c r="DM374" s="398"/>
      <c r="DN374" s="398"/>
      <c r="DO374" s="398"/>
      <c r="DP374" s="398"/>
      <c r="DQ374" s="398"/>
      <c r="DR374" s="398"/>
      <c r="DS374" s="398"/>
      <c r="DT374" s="398"/>
      <c r="DU374" s="286">
        <v>2688.96</v>
      </c>
      <c r="DV374" s="809"/>
      <c r="DW374" s="286"/>
      <c r="DX374" s="286"/>
      <c r="DY374" s="286"/>
      <c r="DZ374" s="795"/>
      <c r="EA374" s="289"/>
      <c r="EB374" s="398"/>
      <c r="EC374" s="398"/>
      <c r="ED374" s="398"/>
      <c r="EE374" s="398"/>
      <c r="EF374" s="398"/>
      <c r="EG374" s="398"/>
      <c r="EH374" s="398"/>
      <c r="EI374" s="398"/>
      <c r="EJ374" s="398"/>
      <c r="EK374" s="398"/>
      <c r="EL374" s="306">
        <v>4746.5033333333331</v>
      </c>
      <c r="EM374" s="306">
        <v>7435.4633333333331</v>
      </c>
      <c r="EN374" s="291">
        <v>474.65</v>
      </c>
      <c r="EO374" s="291">
        <v>0</v>
      </c>
      <c r="EP374" s="291">
        <v>65.03</v>
      </c>
      <c r="EQ374" s="291">
        <v>0</v>
      </c>
      <c r="ER374" s="291">
        <v>0</v>
      </c>
      <c r="ES374" s="286">
        <v>0</v>
      </c>
      <c r="ET374" s="289">
        <v>216.91</v>
      </c>
      <c r="EU374" s="286">
        <v>0</v>
      </c>
      <c r="EV374" s="286">
        <v>0</v>
      </c>
      <c r="EW374" s="398"/>
      <c r="EX374" s="398"/>
      <c r="EY374" s="286"/>
      <c r="EZ374" s="292">
        <v>115.71</v>
      </c>
      <c r="FA374" s="278">
        <v>0</v>
      </c>
      <c r="FB374" s="278">
        <v>0</v>
      </c>
      <c r="FC374" s="292">
        <v>1880</v>
      </c>
      <c r="FD374" s="292"/>
      <c r="FE374" s="292"/>
      <c r="FF374" s="292"/>
      <c r="FG374" s="286">
        <v>0</v>
      </c>
      <c r="FH374" s="292">
        <v>0</v>
      </c>
      <c r="FI374" s="286"/>
      <c r="FJ374" s="286"/>
      <c r="FK374" s="276"/>
      <c r="FL374" s="390">
        <v>2688.96</v>
      </c>
      <c r="FM374" s="286">
        <v>0</v>
      </c>
      <c r="FN374" s="286">
        <v>45</v>
      </c>
      <c r="FO374" s="286">
        <v>20</v>
      </c>
      <c r="FP374" s="286"/>
      <c r="FQ374" s="286">
        <v>5506.26</v>
      </c>
      <c r="FR374" s="791">
        <v>1929.2</v>
      </c>
      <c r="FS374">
        <v>0</v>
      </c>
      <c r="FT374" s="791"/>
      <c r="FU374" s="294">
        <f t="shared" si="27"/>
        <v>1929.2</v>
      </c>
      <c r="FV374" s="294">
        <v>1486.01</v>
      </c>
      <c r="FW374" s="294">
        <f t="shared" si="28"/>
        <v>0</v>
      </c>
      <c r="FX374" s="111">
        <f t="shared" si="29"/>
        <v>427.19</v>
      </c>
      <c r="FY374" s="286">
        <f t="shared" si="30"/>
        <v>0</v>
      </c>
      <c r="GB374" s="2015">
        <f t="shared" si="25"/>
        <v>-6.6666666671153507E-3</v>
      </c>
      <c r="GC374" s="2015">
        <v>4746.51</v>
      </c>
      <c r="GE374" s="2015">
        <f t="shared" si="26"/>
        <v>4746.51</v>
      </c>
    </row>
    <row r="375" spans="2:187">
      <c r="B375" s="787">
        <v>51</v>
      </c>
      <c r="C375" s="109" t="s">
        <v>610</v>
      </c>
      <c r="D375" s="309" t="s">
        <v>3</v>
      </c>
      <c r="E375" s="310" t="s">
        <v>76</v>
      </c>
      <c r="F375" s="373" t="s">
        <v>582</v>
      </c>
      <c r="G375" s="374">
        <v>30552</v>
      </c>
      <c r="H375" s="373" t="s">
        <v>537</v>
      </c>
      <c r="I375" s="373" t="s">
        <v>456</v>
      </c>
      <c r="J375" s="375" t="s">
        <v>455</v>
      </c>
      <c r="K375" s="376" t="s">
        <v>456</v>
      </c>
      <c r="L375" s="377">
        <v>100001</v>
      </c>
      <c r="M375" s="378" t="s">
        <v>470</v>
      </c>
      <c r="N375" s="379">
        <v>1</v>
      </c>
      <c r="O375" s="373" t="s">
        <v>477</v>
      </c>
      <c r="P375" s="373" t="s">
        <v>478</v>
      </c>
      <c r="Q375" s="380">
        <v>1</v>
      </c>
      <c r="R375" s="373" t="s">
        <v>538</v>
      </c>
      <c r="S375" s="381" t="s">
        <v>537</v>
      </c>
      <c r="T375" s="373" t="s">
        <v>461</v>
      </c>
      <c r="U375" s="373" t="s">
        <v>633</v>
      </c>
      <c r="V375" s="383" t="s">
        <v>553</v>
      </c>
      <c r="W375" s="383"/>
      <c r="X375" s="427" t="s">
        <v>25</v>
      </c>
      <c r="Y375" s="428" t="s">
        <v>246</v>
      </c>
      <c r="Z375" s="283"/>
      <c r="AA375" s="387"/>
      <c r="AB375" s="386">
        <v>45181</v>
      </c>
      <c r="AC375" s="387"/>
      <c r="AD375" s="388"/>
      <c r="AE375" s="389" t="s">
        <v>503</v>
      </c>
      <c r="AF375" s="275" t="s">
        <v>583</v>
      </c>
      <c r="AG375" s="390"/>
      <c r="AH375" s="391"/>
      <c r="AI375" s="387"/>
      <c r="AJ375" s="387"/>
      <c r="AK375" s="387"/>
      <c r="AL375" s="387"/>
      <c r="AM375" s="387"/>
      <c r="AN375" s="387"/>
      <c r="AO375" s="392" t="s">
        <v>466</v>
      </c>
      <c r="AP375" s="289" t="s">
        <v>595</v>
      </c>
      <c r="AQ375" s="393" t="s">
        <v>467</v>
      </c>
      <c r="AR375" s="394">
        <v>6500</v>
      </c>
      <c r="AS375" s="283">
        <v>27</v>
      </c>
      <c r="AT375" s="284">
        <v>0</v>
      </c>
      <c r="AU375" s="284">
        <v>3</v>
      </c>
      <c r="AV375" s="378"/>
      <c r="AW375" s="378"/>
      <c r="AX375" s="378"/>
      <c r="AY375" s="378"/>
      <c r="AZ375" s="378"/>
      <c r="BA375" s="395"/>
      <c r="BB375" s="396"/>
      <c r="BC375" s="396"/>
      <c r="BD375" s="396"/>
      <c r="BE375" s="396"/>
      <c r="BF375" s="395"/>
      <c r="BG375" s="284"/>
      <c r="BH375" s="284"/>
      <c r="BI375" s="276">
        <v>0</v>
      </c>
      <c r="BJ375" s="284"/>
      <c r="BK375" s="286"/>
      <c r="BL375" s="286"/>
      <c r="BM375" s="276">
        <v>0</v>
      </c>
      <c r="BN375" s="286"/>
      <c r="BO375" s="276"/>
      <c r="BP375" s="794">
        <v>216</v>
      </c>
      <c r="BQ375" s="286">
        <v>5850</v>
      </c>
      <c r="BR375" s="286">
        <v>0</v>
      </c>
      <c r="BS375" s="286">
        <v>0</v>
      </c>
      <c r="BT375" s="289">
        <v>650</v>
      </c>
      <c r="BU375" s="286">
        <v>0</v>
      </c>
      <c r="BV375" s="398">
        <v>0</v>
      </c>
      <c r="BW375" s="398">
        <v>0</v>
      </c>
      <c r="BX375" s="398"/>
      <c r="BY375" s="286">
        <v>0</v>
      </c>
      <c r="BZ375" s="398"/>
      <c r="CA375" s="398"/>
      <c r="CB375" s="286">
        <v>0</v>
      </c>
      <c r="CC375" s="286">
        <v>0</v>
      </c>
      <c r="CD375" s="286">
        <v>0</v>
      </c>
      <c r="CE375" s="286"/>
      <c r="CF375" s="286">
        <v>0</v>
      </c>
      <c r="CG375" s="398"/>
      <c r="CH375" s="286"/>
      <c r="CI375" s="286"/>
      <c r="CJ375" s="286"/>
      <c r="CK375" s="286"/>
      <c r="CL375" s="286"/>
      <c r="CM375" s="286"/>
      <c r="CN375" s="286"/>
      <c r="CO375" s="286">
        <v>0</v>
      </c>
      <c r="CP375" s="286"/>
      <c r="CQ375" s="286"/>
      <c r="CR375" s="398"/>
      <c r="CS375" s="398"/>
      <c r="CT375" s="398"/>
      <c r="CU375" s="286"/>
      <c r="CV375" s="286">
        <v>0</v>
      </c>
      <c r="CW375" s="398"/>
      <c r="CX375" s="398"/>
      <c r="CY375" s="398"/>
      <c r="CZ375" s="398"/>
      <c r="DA375" s="398"/>
      <c r="DB375" s="398"/>
      <c r="DC375" s="286">
        <v>0</v>
      </c>
      <c r="DD375" s="398"/>
      <c r="DE375" s="398"/>
      <c r="DF375" s="398"/>
      <c r="DG375" s="398"/>
      <c r="DH375" s="398"/>
      <c r="DI375" s="398"/>
      <c r="DJ375" s="398"/>
      <c r="DK375" s="286"/>
      <c r="DL375" s="286"/>
      <c r="DM375" s="398"/>
      <c r="DN375" s="398"/>
      <c r="DO375" s="398"/>
      <c r="DP375" s="398"/>
      <c r="DQ375" s="398"/>
      <c r="DR375" s="398"/>
      <c r="DS375" s="398"/>
      <c r="DT375" s="398"/>
      <c r="DU375" s="286">
        <v>3791.67</v>
      </c>
      <c r="DV375" s="809"/>
      <c r="DW375" s="398"/>
      <c r="DX375" s="398"/>
      <c r="DY375" s="398"/>
      <c r="DZ375" s="795"/>
      <c r="EA375" s="289"/>
      <c r="EB375" s="398"/>
      <c r="EC375" s="398"/>
      <c r="ED375" s="398"/>
      <c r="EE375" s="398"/>
      <c r="EF375" s="398"/>
      <c r="EG375" s="398"/>
      <c r="EH375" s="398"/>
      <c r="EI375" s="398"/>
      <c r="EJ375" s="398"/>
      <c r="EK375" s="398"/>
      <c r="EL375" s="796">
        <v>6500</v>
      </c>
      <c r="EM375" s="796">
        <v>10291.67</v>
      </c>
      <c r="EN375" s="291">
        <v>650</v>
      </c>
      <c r="EO375" s="291">
        <v>104</v>
      </c>
      <c r="EP375" s="291">
        <v>89.05</v>
      </c>
      <c r="EQ375" s="291">
        <v>0</v>
      </c>
      <c r="ER375" s="291">
        <v>0</v>
      </c>
      <c r="ES375" s="286">
        <v>0</v>
      </c>
      <c r="ET375" s="289">
        <v>501.24</v>
      </c>
      <c r="EU375" s="286">
        <v>0</v>
      </c>
      <c r="EV375" s="286">
        <v>0</v>
      </c>
      <c r="EW375" s="398"/>
      <c r="EX375" s="398"/>
      <c r="EY375" s="398"/>
      <c r="EZ375" s="292">
        <v>115.71</v>
      </c>
      <c r="FA375" s="278">
        <v>0</v>
      </c>
      <c r="FB375" s="278">
        <v>0</v>
      </c>
      <c r="FC375" s="292">
        <v>2600</v>
      </c>
      <c r="FD375" s="400"/>
      <c r="FE375" s="292"/>
      <c r="FF375" s="400"/>
      <c r="FG375" s="286">
        <v>0</v>
      </c>
      <c r="FH375" s="292">
        <v>188.89</v>
      </c>
      <c r="FI375" s="398"/>
      <c r="FJ375" s="398"/>
      <c r="FK375" s="390"/>
      <c r="FL375" s="390">
        <v>3791.67</v>
      </c>
      <c r="FM375" s="286">
        <v>0</v>
      </c>
      <c r="FN375" s="286">
        <v>0</v>
      </c>
      <c r="FO375" s="286">
        <v>0</v>
      </c>
      <c r="FP375" s="398"/>
      <c r="FQ375" s="398">
        <v>8040.56</v>
      </c>
      <c r="FR375" s="797">
        <v>2251.11</v>
      </c>
      <c r="FS375">
        <v>0</v>
      </c>
      <c r="FT375" s="791"/>
      <c r="FU375" s="294">
        <f t="shared" si="27"/>
        <v>2251.11</v>
      </c>
      <c r="FV375" s="294">
        <v>1937.23</v>
      </c>
      <c r="FW375" s="294">
        <f t="shared" si="28"/>
        <v>0</v>
      </c>
      <c r="FX375" s="111">
        <f t="shared" si="29"/>
        <v>585</v>
      </c>
      <c r="FY375" s="286">
        <f t="shared" si="30"/>
        <v>0</v>
      </c>
      <c r="GB375" s="2015">
        <f t="shared" si="25"/>
        <v>0</v>
      </c>
      <c r="GC375" s="2015">
        <v>6500</v>
      </c>
      <c r="GE375" s="2015">
        <f t="shared" si="26"/>
        <v>6500</v>
      </c>
    </row>
    <row r="376" spans="2:187">
      <c r="B376" s="787">
        <v>52</v>
      </c>
      <c r="C376" s="109" t="s">
        <v>610</v>
      </c>
      <c r="D376" s="309" t="s">
        <v>584</v>
      </c>
      <c r="E376" s="310" t="s">
        <v>188</v>
      </c>
      <c r="F376" s="310" t="s">
        <v>189</v>
      </c>
      <c r="G376" s="311">
        <v>30790</v>
      </c>
      <c r="H376" s="275" t="s">
        <v>585</v>
      </c>
      <c r="I376" s="275" t="s">
        <v>456</v>
      </c>
      <c r="J376" s="312" t="s">
        <v>455</v>
      </c>
      <c r="K376" s="313" t="s">
        <v>456</v>
      </c>
      <c r="L376" s="313">
        <v>100001</v>
      </c>
      <c r="M376" s="283" t="s">
        <v>470</v>
      </c>
      <c r="N376" s="299">
        <v>1</v>
      </c>
      <c r="O376" s="275" t="s">
        <v>477</v>
      </c>
      <c r="P376" s="275" t="s">
        <v>478</v>
      </c>
      <c r="Q376" s="300">
        <v>1</v>
      </c>
      <c r="R376" s="275"/>
      <c r="S376" s="301" t="s">
        <v>585</v>
      </c>
      <c r="T376" s="275" t="s">
        <v>461</v>
      </c>
      <c r="U376" s="275" t="s">
        <v>284</v>
      </c>
      <c r="V376" s="302" t="s">
        <v>586</v>
      </c>
      <c r="W376" s="302" t="s">
        <v>529</v>
      </c>
      <c r="X376" s="269"/>
      <c r="Y376" s="363"/>
      <c r="Z376" s="283"/>
      <c r="AA376" s="433"/>
      <c r="AB376" s="303">
        <v>45261</v>
      </c>
      <c r="AC376" s="367"/>
      <c r="AD376" s="305"/>
      <c r="AE376" s="274" t="s">
        <v>496</v>
      </c>
      <c r="AF376" s="275" t="s">
        <v>596</v>
      </c>
      <c r="AG376" s="276"/>
      <c r="AH376" s="277"/>
      <c r="AI376" s="367" t="s">
        <v>587</v>
      </c>
      <c r="AJ376" s="792" t="s">
        <v>597</v>
      </c>
      <c r="AK376" s="433"/>
      <c r="AL376" s="433"/>
      <c r="AM376" s="433"/>
      <c r="AN376" s="433"/>
      <c r="AO376" s="433"/>
      <c r="AP376" s="278" t="s">
        <v>594</v>
      </c>
      <c r="AQ376" s="433" t="s">
        <v>466</v>
      </c>
      <c r="AR376" s="308">
        <v>23725</v>
      </c>
      <c r="AS376" s="283">
        <v>30</v>
      </c>
      <c r="AT376" s="284">
        <v>0</v>
      </c>
      <c r="AU376" s="284">
        <v>0</v>
      </c>
      <c r="AV376" s="283"/>
      <c r="AW376" s="283"/>
      <c r="AX376" s="283"/>
      <c r="AY376" s="283"/>
      <c r="AZ376" s="283"/>
      <c r="BA376" s="285"/>
      <c r="BB376" s="284"/>
      <c r="BC376" s="284"/>
      <c r="BD376" s="284"/>
      <c r="BE376" s="284"/>
      <c r="BF376" s="285"/>
      <c r="BG376" s="284"/>
      <c r="BH376" s="284"/>
      <c r="BI376" s="276">
        <v>0</v>
      </c>
      <c r="BJ376" s="284"/>
      <c r="BK376" s="286"/>
      <c r="BL376" s="286"/>
      <c r="BM376" s="276">
        <v>0</v>
      </c>
      <c r="BN376" s="286"/>
      <c r="BO376" s="276"/>
      <c r="BP376" s="789">
        <v>240</v>
      </c>
      <c r="BQ376" s="286">
        <v>23725</v>
      </c>
      <c r="BR376" s="286">
        <v>113</v>
      </c>
      <c r="BS376" s="286">
        <v>0</v>
      </c>
      <c r="BT376" s="289">
        <v>0</v>
      </c>
      <c r="BU376" s="286">
        <v>0</v>
      </c>
      <c r="BV376" s="286">
        <v>0</v>
      </c>
      <c r="BW376" s="286">
        <v>0</v>
      </c>
      <c r="BX376" s="286"/>
      <c r="BY376" s="286">
        <v>0</v>
      </c>
      <c r="BZ376" s="286"/>
      <c r="CA376" s="286"/>
      <c r="CB376" s="286">
        <v>0</v>
      </c>
      <c r="CC376" s="286">
        <v>0</v>
      </c>
      <c r="CD376" s="286">
        <v>0</v>
      </c>
      <c r="CE376" s="286"/>
      <c r="CF376" s="286">
        <v>0</v>
      </c>
      <c r="CG376" s="286"/>
      <c r="CH376" s="286"/>
      <c r="CI376" s="790"/>
      <c r="CJ376" s="286"/>
      <c r="CK376" s="286"/>
      <c r="CL376" s="286"/>
      <c r="CM376" s="286"/>
      <c r="CN376" s="286"/>
      <c r="CO376" s="286">
        <v>0</v>
      </c>
      <c r="CP376" s="286"/>
      <c r="CQ376" s="286"/>
      <c r="CR376" s="398"/>
      <c r="CS376" s="398"/>
      <c r="CT376" s="398"/>
      <c r="CU376" s="286"/>
      <c r="CV376" s="286">
        <v>0</v>
      </c>
      <c r="CW376" s="367"/>
      <c r="CX376" s="367"/>
      <c r="CY376" s="367"/>
      <c r="CZ376" s="367"/>
      <c r="DA376" s="367"/>
      <c r="DB376" s="367"/>
      <c r="DC376" s="286">
        <v>0</v>
      </c>
      <c r="DD376" s="286"/>
      <c r="DE376" s="286"/>
      <c r="DF376" s="286"/>
      <c r="DG376" s="286"/>
      <c r="DH376" s="367"/>
      <c r="DI376" s="367"/>
      <c r="DJ376" s="286"/>
      <c r="DK376" s="286"/>
      <c r="DL376" s="286"/>
      <c r="DM376" s="367"/>
      <c r="DN376" s="367"/>
      <c r="DO376" s="367"/>
      <c r="DP376" s="367"/>
      <c r="DQ376" s="367"/>
      <c r="DR376" s="367"/>
      <c r="DS376" s="367"/>
      <c r="DT376" s="367"/>
      <c r="DU376" s="286">
        <v>14042.75</v>
      </c>
      <c r="DV376" s="367"/>
      <c r="DW376" s="367"/>
      <c r="DX376" s="286"/>
      <c r="DY376" s="286"/>
      <c r="DZ376" s="367"/>
      <c r="EA376" s="367"/>
      <c r="EB376" s="367"/>
      <c r="EC376" s="367"/>
      <c r="ED376" s="367"/>
      <c r="EE376" s="367"/>
      <c r="EF376" s="367"/>
      <c r="EG376" s="367"/>
      <c r="EH376" s="367"/>
      <c r="EI376" s="367"/>
      <c r="EJ376" s="367"/>
      <c r="EK376" s="367"/>
      <c r="EL376" s="306">
        <v>23838</v>
      </c>
      <c r="EM376" s="306">
        <v>37880.75</v>
      </c>
      <c r="EN376" s="291">
        <v>2383.8000000000002</v>
      </c>
      <c r="EO376" s="291">
        <v>0</v>
      </c>
      <c r="EP376" s="291">
        <v>166.28</v>
      </c>
      <c r="EQ376" s="800">
        <v>0</v>
      </c>
      <c r="ER376" s="291">
        <v>0</v>
      </c>
      <c r="ES376" s="286">
        <v>0</v>
      </c>
      <c r="ET376" s="863">
        <v>7151.4</v>
      </c>
      <c r="EU376" s="286">
        <v>0</v>
      </c>
      <c r="EV376" s="286">
        <v>0</v>
      </c>
      <c r="EW376" s="286"/>
      <c r="EX376" s="286"/>
      <c r="EY376" s="286"/>
      <c r="EZ376" s="292">
        <v>0</v>
      </c>
      <c r="FA376" s="278">
        <v>0</v>
      </c>
      <c r="FB376" s="278">
        <v>0</v>
      </c>
      <c r="FC376" s="292">
        <v>9561.482</v>
      </c>
      <c r="FD376" s="292"/>
      <c r="FE376" s="292"/>
      <c r="FF376" s="367"/>
      <c r="FG376" s="286">
        <v>0</v>
      </c>
      <c r="FH376" s="292">
        <v>0</v>
      </c>
      <c r="FI376" s="286"/>
      <c r="FJ376" s="286"/>
      <c r="FK376" s="276"/>
      <c r="FL376" s="367">
        <v>14042.75</v>
      </c>
      <c r="FM376" s="286">
        <v>0</v>
      </c>
      <c r="FN376" s="286">
        <v>0</v>
      </c>
      <c r="FO376" s="286">
        <v>0</v>
      </c>
      <c r="FP376" s="286"/>
      <c r="FQ376" s="286">
        <v>33305.71</v>
      </c>
      <c r="FR376" s="791">
        <v>4575.04</v>
      </c>
      <c r="FS376">
        <v>0</v>
      </c>
      <c r="FT376" s="294">
        <v>1253.4356164383562</v>
      </c>
      <c r="FU376" s="294"/>
      <c r="FV376" s="294">
        <v>4710.62</v>
      </c>
      <c r="FW376" s="294">
        <f t="shared" si="28"/>
        <v>0</v>
      </c>
      <c r="FX376" s="111">
        <f t="shared" si="29"/>
        <v>2145.42</v>
      </c>
      <c r="FY376" s="286">
        <f t="shared" si="30"/>
        <v>0</v>
      </c>
      <c r="GB376" s="2015">
        <f t="shared" si="25"/>
        <v>0</v>
      </c>
      <c r="GC376" s="2015">
        <v>23838</v>
      </c>
      <c r="GE376" s="2015">
        <f t="shared" si="26"/>
        <v>23838</v>
      </c>
    </row>
    <row r="377" spans="2:187">
      <c r="B377" s="787">
        <v>53</v>
      </c>
      <c r="C377" s="109" t="s">
        <v>610</v>
      </c>
      <c r="D377" s="309" t="s">
        <v>3</v>
      </c>
      <c r="E377" s="310" t="s">
        <v>183</v>
      </c>
      <c r="F377" s="108" t="s">
        <v>184</v>
      </c>
      <c r="G377" s="102">
        <v>34900</v>
      </c>
      <c r="H377" s="109" t="s">
        <v>484</v>
      </c>
      <c r="I377" s="109" t="s">
        <v>454</v>
      </c>
      <c r="J377" s="103" t="s">
        <v>455</v>
      </c>
      <c r="K377" s="123" t="s">
        <v>456</v>
      </c>
      <c r="L377" s="104">
        <v>100001</v>
      </c>
      <c r="M377" s="124" t="s">
        <v>457</v>
      </c>
      <c r="N377" s="125">
        <v>1</v>
      </c>
      <c r="O377" s="109" t="s">
        <v>458</v>
      </c>
      <c r="P377" s="109" t="s">
        <v>459</v>
      </c>
      <c r="Q377" s="126">
        <v>0</v>
      </c>
      <c r="R377" s="109" t="s">
        <v>485</v>
      </c>
      <c r="S377" s="127" t="s">
        <v>486</v>
      </c>
      <c r="T377" s="109" t="s">
        <v>461</v>
      </c>
      <c r="U377" s="109" t="s">
        <v>281</v>
      </c>
      <c r="V377" s="128" t="s">
        <v>553</v>
      </c>
      <c r="W377" s="128"/>
      <c r="X377" s="146" t="s">
        <v>25</v>
      </c>
      <c r="Y377" s="810" t="s">
        <v>282</v>
      </c>
      <c r="Z377" s="283"/>
      <c r="AA377" s="105"/>
      <c r="AB377" s="426">
        <v>45261</v>
      </c>
      <c r="AC377" s="105"/>
      <c r="AD377" s="132"/>
      <c r="AE377" s="133" t="s">
        <v>481</v>
      </c>
      <c r="AF377" s="275" t="s">
        <v>588</v>
      </c>
      <c r="AG377" s="113"/>
      <c r="AH377" s="134"/>
      <c r="AI377" s="105"/>
      <c r="AJ377" s="105"/>
      <c r="AK377" s="105"/>
      <c r="AL377" s="105"/>
      <c r="AM377" s="105"/>
      <c r="AN377" s="105"/>
      <c r="AO377" s="135" t="s">
        <v>466</v>
      </c>
      <c r="AP377" s="111" t="s">
        <v>595</v>
      </c>
      <c r="AQ377" s="811" t="s">
        <v>466</v>
      </c>
      <c r="AR377" s="149">
        <v>2200</v>
      </c>
      <c r="AS377" s="283">
        <v>30</v>
      </c>
      <c r="AT377" s="284">
        <v>0</v>
      </c>
      <c r="AU377" s="284">
        <v>0</v>
      </c>
      <c r="AV377" s="124"/>
      <c r="AW377" s="124"/>
      <c r="AX377" s="124"/>
      <c r="AY377" s="124"/>
      <c r="AZ377" s="124"/>
      <c r="BA377" s="136"/>
      <c r="BB377" s="137"/>
      <c r="BC377" s="137"/>
      <c r="BD377" s="137"/>
      <c r="BE377" s="137"/>
      <c r="BF377" s="136"/>
      <c r="BG377" s="284"/>
      <c r="BH377" s="284"/>
      <c r="BI377" s="276">
        <v>2.5</v>
      </c>
      <c r="BJ377" s="284"/>
      <c r="BK377" s="286"/>
      <c r="BL377" s="286"/>
      <c r="BM377" s="276">
        <v>0</v>
      </c>
      <c r="BN377" s="286"/>
      <c r="BO377" s="276"/>
      <c r="BP377" s="803">
        <v>240</v>
      </c>
      <c r="BQ377" s="286">
        <v>2200</v>
      </c>
      <c r="BR377" s="286">
        <v>113</v>
      </c>
      <c r="BS377" s="286">
        <v>0</v>
      </c>
      <c r="BT377" s="289">
        <v>0</v>
      </c>
      <c r="BU377" s="286">
        <v>0</v>
      </c>
      <c r="BV377" s="117">
        <v>0</v>
      </c>
      <c r="BW377" s="117">
        <v>0</v>
      </c>
      <c r="BX377" s="117"/>
      <c r="BY377" s="286">
        <v>0</v>
      </c>
      <c r="BZ377" s="117"/>
      <c r="CA377" s="117"/>
      <c r="CB377" s="286">
        <v>0</v>
      </c>
      <c r="CC377" s="286">
        <v>0</v>
      </c>
      <c r="CD377" s="286">
        <v>48.1875</v>
      </c>
      <c r="CE377" s="286"/>
      <c r="CF377" s="286">
        <v>0</v>
      </c>
      <c r="CG377" s="804"/>
      <c r="CH377" s="286"/>
      <c r="CI377" s="286"/>
      <c r="CJ377" s="286"/>
      <c r="CK377" s="286"/>
      <c r="CL377" s="286"/>
      <c r="CM377" s="286"/>
      <c r="CN377" s="286"/>
      <c r="CO377" s="286">
        <v>0</v>
      </c>
      <c r="CP377" s="286"/>
      <c r="CQ377" s="286"/>
      <c r="CR377" s="398"/>
      <c r="CS377" s="398"/>
      <c r="CT377" s="398"/>
      <c r="CU377" s="286"/>
      <c r="CV377" s="286">
        <v>0</v>
      </c>
      <c r="CW377" s="105"/>
      <c r="CX377" s="105"/>
      <c r="CY377" s="105"/>
      <c r="DC377" s="286">
        <v>67.8</v>
      </c>
      <c r="DD377" s="117"/>
      <c r="DE377" s="117"/>
      <c r="DF377" s="117"/>
      <c r="DG377" s="117"/>
      <c r="DJ377" s="117"/>
      <c r="DK377" s="286"/>
      <c r="DL377" s="286"/>
      <c r="DU377" s="286">
        <v>1348.38</v>
      </c>
      <c r="DW377" s="105"/>
      <c r="DX377" s="117"/>
      <c r="DY377" s="117"/>
      <c r="EL377" s="806">
        <v>2361.1875</v>
      </c>
      <c r="EM377" s="806">
        <v>3777.3675000000003</v>
      </c>
      <c r="EN377" s="291">
        <v>236.12</v>
      </c>
      <c r="EO377" s="291">
        <v>0</v>
      </c>
      <c r="EP377" s="291">
        <v>32.35</v>
      </c>
      <c r="EQ377" s="291">
        <v>0</v>
      </c>
      <c r="ER377" s="291">
        <v>0</v>
      </c>
      <c r="ES377" s="286">
        <v>0</v>
      </c>
      <c r="ET377" s="111">
        <v>9.2789999999999999</v>
      </c>
      <c r="EU377" s="286">
        <v>0</v>
      </c>
      <c r="EV377" s="286">
        <v>0</v>
      </c>
      <c r="EW377" s="804"/>
      <c r="EX377" s="804"/>
      <c r="EY377" s="117"/>
      <c r="EZ377" s="292">
        <v>0</v>
      </c>
      <c r="FA377" s="278">
        <v>0</v>
      </c>
      <c r="FB377" s="278">
        <v>0</v>
      </c>
      <c r="FC377" s="292">
        <v>925.2</v>
      </c>
      <c r="FD377" s="140"/>
      <c r="FE377" s="292"/>
      <c r="FF377" s="105"/>
      <c r="FG377" s="286">
        <v>0</v>
      </c>
      <c r="FH377" s="292">
        <v>0</v>
      </c>
      <c r="FI377" s="117"/>
      <c r="FJ377" s="117"/>
      <c r="FK377" s="113"/>
      <c r="FL377" s="105">
        <v>1348.38</v>
      </c>
      <c r="FM377" s="286">
        <v>67.8</v>
      </c>
      <c r="FN377" s="286">
        <v>0</v>
      </c>
      <c r="FO377" s="286">
        <v>0</v>
      </c>
      <c r="FP377" s="117"/>
      <c r="FQ377" s="117">
        <v>2619.13</v>
      </c>
      <c r="FR377" s="808">
        <v>1158.24</v>
      </c>
      <c r="FS377">
        <v>0</v>
      </c>
      <c r="FT377" s="791"/>
      <c r="FU377" s="294">
        <f t="shared" si="27"/>
        <v>1158.24</v>
      </c>
      <c r="FV377" s="294">
        <v>1112.1099999999999</v>
      </c>
      <c r="FW377" s="294">
        <f t="shared" si="28"/>
        <v>0</v>
      </c>
      <c r="FX377" s="111">
        <f t="shared" si="29"/>
        <v>212.51</v>
      </c>
      <c r="FY377" s="286">
        <f t="shared" si="30"/>
        <v>0</v>
      </c>
      <c r="GB377" s="2015">
        <f t="shared" si="25"/>
        <v>-2.5000000000545697E-3</v>
      </c>
      <c r="GC377" s="2015">
        <v>2361.19</v>
      </c>
      <c r="GE377" s="2015">
        <f t="shared" si="26"/>
        <v>2361.19</v>
      </c>
    </row>
    <row r="378" spans="2:187">
      <c r="B378" s="787">
        <v>54</v>
      </c>
      <c r="C378" s="109" t="s">
        <v>610</v>
      </c>
      <c r="D378" s="309" t="s">
        <v>3</v>
      </c>
      <c r="E378" s="310" t="s">
        <v>109</v>
      </c>
      <c r="F378" s="275" t="s">
        <v>110</v>
      </c>
      <c r="G378" s="311">
        <v>33405</v>
      </c>
      <c r="H378" s="275" t="s">
        <v>537</v>
      </c>
      <c r="I378" s="275" t="s">
        <v>456</v>
      </c>
      <c r="J378" s="312" t="s">
        <v>455</v>
      </c>
      <c r="K378" s="313" t="s">
        <v>456</v>
      </c>
      <c r="L378" s="313">
        <v>100001</v>
      </c>
      <c r="M378" s="283" t="s">
        <v>470</v>
      </c>
      <c r="N378" s="299">
        <v>1</v>
      </c>
      <c r="O378" s="275" t="s">
        <v>477</v>
      </c>
      <c r="P378" s="275" t="s">
        <v>478</v>
      </c>
      <c r="Q378" s="300">
        <v>1</v>
      </c>
      <c r="R378" s="275" t="s">
        <v>538</v>
      </c>
      <c r="S378" s="301" t="s">
        <v>537</v>
      </c>
      <c r="T378" s="275" t="s">
        <v>461</v>
      </c>
      <c r="U378" s="275" t="s">
        <v>258</v>
      </c>
      <c r="V378" s="302" t="s">
        <v>553</v>
      </c>
      <c r="W378" s="302"/>
      <c r="X378" s="269" t="s">
        <v>25</v>
      </c>
      <c r="Y378" s="366" t="s">
        <v>259</v>
      </c>
      <c r="Z378" s="283"/>
      <c r="AA378" s="367"/>
      <c r="AB378" s="303">
        <v>45292</v>
      </c>
      <c r="AC378" s="367"/>
      <c r="AD378" s="305"/>
      <c r="AE378" s="274" t="s">
        <v>492</v>
      </c>
      <c r="AF378" s="275" t="s">
        <v>589</v>
      </c>
      <c r="AG378" s="276"/>
      <c r="AH378" s="277"/>
      <c r="AI378" s="367"/>
      <c r="AJ378" s="367"/>
      <c r="AK378" s="367">
        <v>200</v>
      </c>
      <c r="AL378" s="367"/>
      <c r="AM378" s="367"/>
      <c r="AN378" s="367"/>
      <c r="AO378" s="306" t="s">
        <v>466</v>
      </c>
      <c r="AP378" s="307" t="s">
        <v>595</v>
      </c>
      <c r="AQ378" s="393" t="s">
        <v>466</v>
      </c>
      <c r="AR378" s="394">
        <v>2500</v>
      </c>
      <c r="AS378" s="283">
        <v>25</v>
      </c>
      <c r="AT378" s="284">
        <v>0</v>
      </c>
      <c r="AU378" s="284">
        <v>5</v>
      </c>
      <c r="AV378" s="283"/>
      <c r="AW378" s="283"/>
      <c r="AX378" s="283"/>
      <c r="AY378" s="283"/>
      <c r="AZ378" s="283"/>
      <c r="BA378" s="285"/>
      <c r="BB378" s="284"/>
      <c r="BC378" s="284"/>
      <c r="BD378" s="284"/>
      <c r="BE378" s="284"/>
      <c r="BF378" s="285"/>
      <c r="BG378" s="284"/>
      <c r="BH378" s="284"/>
      <c r="BI378" s="276">
        <v>0</v>
      </c>
      <c r="BJ378" s="284"/>
      <c r="BK378" s="286"/>
      <c r="BL378" s="286"/>
      <c r="BM378" s="276">
        <v>0</v>
      </c>
      <c r="BN378" s="286"/>
      <c r="BO378" s="276"/>
      <c r="BP378" s="789">
        <v>200</v>
      </c>
      <c r="BQ378" s="286">
        <v>2083.333333333333</v>
      </c>
      <c r="BR378" s="286">
        <v>113</v>
      </c>
      <c r="BS378" s="286">
        <v>0</v>
      </c>
      <c r="BT378" s="289">
        <v>435.5</v>
      </c>
      <c r="BU378" s="286">
        <v>0</v>
      </c>
      <c r="BV378" s="286">
        <v>0</v>
      </c>
      <c r="BW378" s="286">
        <v>0</v>
      </c>
      <c r="BX378" s="286"/>
      <c r="BY378" s="286">
        <v>0</v>
      </c>
      <c r="BZ378" s="286"/>
      <c r="CA378" s="286"/>
      <c r="CB378" s="286">
        <v>0</v>
      </c>
      <c r="CC378" s="286">
        <v>0</v>
      </c>
      <c r="CD378" s="286">
        <v>0</v>
      </c>
      <c r="CE378" s="286"/>
      <c r="CF378" s="286">
        <v>0</v>
      </c>
      <c r="CG378" s="398"/>
      <c r="CH378" s="286"/>
      <c r="CI378" s="286"/>
      <c r="CJ378" s="286"/>
      <c r="CK378" s="286"/>
      <c r="CL378" s="286"/>
      <c r="CM378" s="286"/>
      <c r="CN378" s="286"/>
      <c r="CO378" s="286">
        <v>0</v>
      </c>
      <c r="CP378" s="286"/>
      <c r="CQ378" s="286"/>
      <c r="CR378" s="398"/>
      <c r="CS378" s="398"/>
      <c r="CT378" s="398"/>
      <c r="CU378" s="286"/>
      <c r="CV378" s="286">
        <v>200</v>
      </c>
      <c r="CW378" s="367"/>
      <c r="CX378" s="367"/>
      <c r="CY378" s="367"/>
      <c r="DC378" s="286">
        <v>67.8</v>
      </c>
      <c r="DD378" s="286"/>
      <c r="DE378" s="286"/>
      <c r="DF378" s="286"/>
      <c r="DG378" s="286"/>
      <c r="DJ378" s="286"/>
      <c r="DK378" s="286"/>
      <c r="DL378" s="286"/>
      <c r="DU378" s="286">
        <v>1523.38</v>
      </c>
      <c r="DW378" s="367"/>
      <c r="DX378" s="286"/>
      <c r="DY378" s="286"/>
      <c r="EL378" s="306">
        <v>2631.833333333333</v>
      </c>
      <c r="EM378" s="306">
        <v>4423.0133333333333</v>
      </c>
      <c r="EN378" s="291">
        <v>263.18</v>
      </c>
      <c r="EO378" s="291">
        <v>44.48</v>
      </c>
      <c r="EP378" s="291">
        <v>36.06</v>
      </c>
      <c r="EQ378" s="291">
        <v>0</v>
      </c>
      <c r="ER378" s="291">
        <v>0</v>
      </c>
      <c r="ES378" s="286">
        <v>0</v>
      </c>
      <c r="ET378" s="111">
        <v>18.793999999999997</v>
      </c>
      <c r="EU378" s="286">
        <v>0</v>
      </c>
      <c r="EV378" s="286">
        <v>0</v>
      </c>
      <c r="EW378" s="398"/>
      <c r="EX378" s="398"/>
      <c r="EY378" s="286"/>
      <c r="EZ378" s="292">
        <v>231.42</v>
      </c>
      <c r="FA378" s="278">
        <v>0</v>
      </c>
      <c r="FB378" s="278">
        <v>0</v>
      </c>
      <c r="FC378" s="292">
        <v>1125.2</v>
      </c>
      <c r="FD378" s="292"/>
      <c r="FE378" s="292"/>
      <c r="FF378" s="367"/>
      <c r="FG378" s="286">
        <v>0</v>
      </c>
      <c r="FH378" s="292">
        <v>166.67</v>
      </c>
      <c r="FI378" s="286"/>
      <c r="FJ378" s="286"/>
      <c r="FK378" s="276"/>
      <c r="FL378" s="367">
        <v>1523.38</v>
      </c>
      <c r="FM378" s="286">
        <v>67.8</v>
      </c>
      <c r="FN378" s="286">
        <v>0</v>
      </c>
      <c r="FO378" s="286">
        <v>0</v>
      </c>
      <c r="FP378" s="286"/>
      <c r="FQ378" s="286">
        <v>3476.98</v>
      </c>
      <c r="FR378" s="791">
        <v>946.03</v>
      </c>
      <c r="FS378">
        <v>0</v>
      </c>
      <c r="FT378" s="791"/>
      <c r="FU378" s="294">
        <f t="shared" si="27"/>
        <v>946.03</v>
      </c>
      <c r="FV378" s="294">
        <v>999.12</v>
      </c>
      <c r="FW378" s="294">
        <f t="shared" si="28"/>
        <v>0</v>
      </c>
      <c r="FX378" s="111">
        <f t="shared" si="29"/>
        <v>236.87</v>
      </c>
      <c r="FY378" s="286">
        <f t="shared" si="30"/>
        <v>0</v>
      </c>
      <c r="GB378" s="2015">
        <f t="shared" si="25"/>
        <v>3.333333333102928E-3</v>
      </c>
      <c r="GC378" s="2015">
        <v>2631.83</v>
      </c>
      <c r="GE378" s="2015">
        <f t="shared" si="26"/>
        <v>2631.83</v>
      </c>
    </row>
    <row r="379" spans="2:187">
      <c r="B379" s="787">
        <v>55</v>
      </c>
      <c r="C379" s="109" t="s">
        <v>610</v>
      </c>
      <c r="D379" s="309" t="s">
        <v>3</v>
      </c>
      <c r="E379" s="310" t="s">
        <v>151</v>
      </c>
      <c r="F379" s="310" t="s">
        <v>598</v>
      </c>
      <c r="G379" s="311">
        <v>33196</v>
      </c>
      <c r="H379" s="275" t="s">
        <v>484</v>
      </c>
      <c r="I379" s="275" t="s">
        <v>454</v>
      </c>
      <c r="J379" s="312" t="s">
        <v>455</v>
      </c>
      <c r="K379" s="369" t="s">
        <v>456</v>
      </c>
      <c r="L379" s="313">
        <v>100001</v>
      </c>
      <c r="M379" s="283" t="s">
        <v>457</v>
      </c>
      <c r="N379" s="299">
        <v>1</v>
      </c>
      <c r="O379" s="275" t="s">
        <v>458</v>
      </c>
      <c r="P379" s="275" t="s">
        <v>459</v>
      </c>
      <c r="Q379" s="300">
        <v>0</v>
      </c>
      <c r="R379" s="275" t="s">
        <v>485</v>
      </c>
      <c r="S379" s="301" t="s">
        <v>486</v>
      </c>
      <c r="T379" s="275" t="s">
        <v>461</v>
      </c>
      <c r="U379" s="275" t="s">
        <v>264</v>
      </c>
      <c r="V379" s="302" t="s">
        <v>553</v>
      </c>
      <c r="W379" s="302"/>
      <c r="X379" s="269" t="s">
        <v>25</v>
      </c>
      <c r="Y379" s="459" t="s">
        <v>270</v>
      </c>
      <c r="Z379" s="283"/>
      <c r="AA379" s="367"/>
      <c r="AB379" s="303">
        <v>45313</v>
      </c>
      <c r="AC379" s="367"/>
      <c r="AD379" s="305"/>
      <c r="AE379" s="274" t="s">
        <v>533</v>
      </c>
      <c r="AF379" s="275" t="s">
        <v>599</v>
      </c>
      <c r="AG379" s="276"/>
      <c r="AH379" s="277"/>
      <c r="AI379" s="367"/>
      <c r="AJ379" s="367"/>
      <c r="AK379" s="367"/>
      <c r="AL379" s="367"/>
      <c r="AM379" s="367"/>
      <c r="AN379" s="367"/>
      <c r="AO379" s="368" t="s">
        <v>466</v>
      </c>
      <c r="AP379" s="278" t="s">
        <v>595</v>
      </c>
      <c r="AQ379" s="433" t="s">
        <v>466</v>
      </c>
      <c r="AR379" s="308">
        <v>2000</v>
      </c>
      <c r="AS379" s="283">
        <v>30</v>
      </c>
      <c r="AT379" s="284">
        <v>0</v>
      </c>
      <c r="AU379" s="284">
        <v>0</v>
      </c>
      <c r="AV379" s="283"/>
      <c r="AW379" s="283"/>
      <c r="AX379" s="283"/>
      <c r="AY379" s="283"/>
      <c r="AZ379" s="283"/>
      <c r="BA379" s="285"/>
      <c r="BB379" s="284"/>
      <c r="BC379" s="284"/>
      <c r="BD379" s="284"/>
      <c r="BE379" s="284"/>
      <c r="BF379" s="285"/>
      <c r="BG379" s="284"/>
      <c r="BH379" s="284"/>
      <c r="BI379" s="276">
        <v>0</v>
      </c>
      <c r="BJ379" s="284"/>
      <c r="BK379" s="286"/>
      <c r="BL379" s="286"/>
      <c r="BM379" s="276">
        <v>8</v>
      </c>
      <c r="BN379" s="286"/>
      <c r="BO379" s="276"/>
      <c r="BP379" s="789">
        <v>240</v>
      </c>
      <c r="BQ379" s="286">
        <v>2000.0000000000002</v>
      </c>
      <c r="BR379" s="286">
        <v>113</v>
      </c>
      <c r="BS379" s="286">
        <v>0</v>
      </c>
      <c r="BT379" s="289">
        <v>0</v>
      </c>
      <c r="BU379" s="286">
        <v>0</v>
      </c>
      <c r="BV379" s="286">
        <v>0</v>
      </c>
      <c r="BW379" s="286">
        <v>0</v>
      </c>
      <c r="BX379" s="286"/>
      <c r="BY379" s="286">
        <v>0</v>
      </c>
      <c r="BZ379" s="286"/>
      <c r="CA379" s="286"/>
      <c r="CB379" s="286">
        <v>0</v>
      </c>
      <c r="CC379" s="286">
        <v>0</v>
      </c>
      <c r="CD379" s="286">
        <v>0</v>
      </c>
      <c r="CE379" s="286"/>
      <c r="CF379" s="286">
        <v>0</v>
      </c>
      <c r="CG379" s="398"/>
      <c r="CH379" s="286"/>
      <c r="CI379" s="286"/>
      <c r="CJ379" s="286"/>
      <c r="CK379" s="286"/>
      <c r="CL379" s="286"/>
      <c r="CM379" s="286"/>
      <c r="CN379" s="286"/>
      <c r="CO379" s="286">
        <v>140.86666666666667</v>
      </c>
      <c r="CP379" s="286"/>
      <c r="CQ379" s="286"/>
      <c r="CR379" s="398"/>
      <c r="CS379" s="398"/>
      <c r="CT379" s="398"/>
      <c r="CU379" s="286"/>
      <c r="CV379" s="286">
        <v>0</v>
      </c>
      <c r="CW379" s="367"/>
      <c r="CX379" s="367"/>
      <c r="CY379" s="367"/>
      <c r="DC379" s="286">
        <v>67.8</v>
      </c>
      <c r="DD379" s="286"/>
      <c r="DE379" s="286"/>
      <c r="DF379" s="286"/>
      <c r="DG379" s="286"/>
      <c r="DJ379" s="286"/>
      <c r="DK379" s="286"/>
      <c r="DL379" s="286"/>
      <c r="DU379" s="286">
        <v>1242.54</v>
      </c>
      <c r="DW379" s="367"/>
      <c r="DX379" s="286"/>
      <c r="DY379" s="286"/>
      <c r="EL379" s="306">
        <v>2253.8666666666668</v>
      </c>
      <c r="EM379" s="306">
        <v>3564.2066666666669</v>
      </c>
      <c r="EN379" s="291">
        <v>225.39</v>
      </c>
      <c r="EO379" s="291">
        <v>0</v>
      </c>
      <c r="EP379" s="291">
        <v>30.88</v>
      </c>
      <c r="EQ379" s="291">
        <v>0</v>
      </c>
      <c r="ER379" s="291">
        <v>0</v>
      </c>
      <c r="ES379" s="286">
        <v>0</v>
      </c>
      <c r="ET379" s="111">
        <v>16.693333333333335</v>
      </c>
      <c r="EU379" s="286">
        <v>0</v>
      </c>
      <c r="EV379" s="286">
        <v>0</v>
      </c>
      <c r="EW379" s="398"/>
      <c r="EX379" s="398"/>
      <c r="EY379" s="286"/>
      <c r="EZ379" s="292">
        <v>115.71</v>
      </c>
      <c r="FA379" s="278">
        <v>0</v>
      </c>
      <c r="FB379" s="278">
        <v>0</v>
      </c>
      <c r="FC379" s="292">
        <v>845.2</v>
      </c>
      <c r="FD379" s="292"/>
      <c r="FE379" s="292"/>
      <c r="FF379" s="367"/>
      <c r="FG379" s="286">
        <v>0</v>
      </c>
      <c r="FH379" s="292">
        <v>0</v>
      </c>
      <c r="FI379" s="286"/>
      <c r="FJ379" s="286"/>
      <c r="FK379" s="276"/>
      <c r="FL379" s="367">
        <v>1242.54</v>
      </c>
      <c r="FM379" s="286">
        <v>67.8</v>
      </c>
      <c r="FN379" s="286">
        <v>0</v>
      </c>
      <c r="FO379" s="286">
        <v>0</v>
      </c>
      <c r="FP379" s="286"/>
      <c r="FQ379" s="286">
        <v>2544.21</v>
      </c>
      <c r="FR379" s="791">
        <v>1020</v>
      </c>
      <c r="FS379">
        <v>0</v>
      </c>
      <c r="FT379" s="791"/>
      <c r="FU379" s="294">
        <f t="shared" si="27"/>
        <v>1020</v>
      </c>
      <c r="FV379" s="294">
        <v>1012.3</v>
      </c>
      <c r="FW379" s="294">
        <f t="shared" si="28"/>
        <v>0</v>
      </c>
      <c r="FX379" s="111">
        <f t="shared" si="29"/>
        <v>202.85</v>
      </c>
      <c r="FY379" s="286">
        <f t="shared" si="30"/>
        <v>0</v>
      </c>
      <c r="GB379" s="2015">
        <f t="shared" si="25"/>
        <v>-3.333333333102928E-3</v>
      </c>
      <c r="GC379" s="2015">
        <v>2253.87</v>
      </c>
      <c r="GE379" s="2015">
        <f t="shared" si="26"/>
        <v>2253.87</v>
      </c>
    </row>
    <row r="380" spans="2:187">
      <c r="B380" s="787">
        <v>56</v>
      </c>
      <c r="C380" s="109" t="s">
        <v>610</v>
      </c>
      <c r="D380" s="442" t="s">
        <v>3</v>
      </c>
      <c r="E380" s="443" t="s">
        <v>198</v>
      </c>
      <c r="F380" s="444" t="s">
        <v>199</v>
      </c>
      <c r="G380" s="374">
        <v>35500</v>
      </c>
      <c r="H380" s="373" t="s">
        <v>612</v>
      </c>
      <c r="I380" s="373" t="s">
        <v>456</v>
      </c>
      <c r="J380" s="445" t="s">
        <v>455</v>
      </c>
      <c r="K380" s="446" t="s">
        <v>456</v>
      </c>
      <c r="L380" s="447">
        <v>100001</v>
      </c>
      <c r="M380" s="448" t="s">
        <v>470</v>
      </c>
      <c r="N380" s="449">
        <v>1</v>
      </c>
      <c r="O380" s="373" t="s">
        <v>477</v>
      </c>
      <c r="P380" s="373" t="s">
        <v>478</v>
      </c>
      <c r="Q380" s="380">
        <v>1</v>
      </c>
      <c r="R380" s="373" t="s">
        <v>479</v>
      </c>
      <c r="S380" s="812" t="s">
        <v>478</v>
      </c>
      <c r="T380" s="275" t="s">
        <v>461</v>
      </c>
      <c r="U380" s="275" t="s">
        <v>612</v>
      </c>
      <c r="V380" s="383" t="s">
        <v>553</v>
      </c>
      <c r="W380" s="383"/>
      <c r="X380" s="452" t="s">
        <v>75</v>
      </c>
      <c r="Y380" s="453" t="s">
        <v>181</v>
      </c>
      <c r="Z380" s="283"/>
      <c r="AA380" s="387"/>
      <c r="AB380" s="386">
        <v>45414</v>
      </c>
      <c r="AC380" s="387"/>
      <c r="AD380" s="305"/>
      <c r="AE380" s="389" t="s">
        <v>533</v>
      </c>
      <c r="AF380" s="275" t="s">
        <v>613</v>
      </c>
      <c r="AG380" s="390"/>
      <c r="AH380" s="391"/>
      <c r="AI380" s="387"/>
      <c r="AJ380" s="387"/>
      <c r="AK380" s="387"/>
      <c r="AL380" s="387"/>
      <c r="AM380" s="387"/>
      <c r="AN380" s="387"/>
      <c r="AO380" s="392" t="s">
        <v>466</v>
      </c>
      <c r="AP380" s="289" t="s">
        <v>594</v>
      </c>
      <c r="AQ380" s="393" t="s">
        <v>467</v>
      </c>
      <c r="AR380" s="394">
        <v>2200</v>
      </c>
      <c r="AS380" s="283">
        <v>28</v>
      </c>
      <c r="AT380" s="284">
        <v>2</v>
      </c>
      <c r="AU380" s="284">
        <v>0</v>
      </c>
      <c r="AV380" s="283"/>
      <c r="AW380" s="283"/>
      <c r="AX380" s="283"/>
      <c r="AY380" s="283"/>
      <c r="AZ380" s="283"/>
      <c r="BA380" s="857"/>
      <c r="BB380" s="284"/>
      <c r="BC380" s="284"/>
      <c r="BD380" s="284"/>
      <c r="BE380" s="284"/>
      <c r="BF380" s="285"/>
      <c r="BG380" s="284"/>
      <c r="BH380" s="284"/>
      <c r="BI380" s="276">
        <v>0</v>
      </c>
      <c r="BJ380" s="284"/>
      <c r="BK380" s="286"/>
      <c r="BL380" s="286"/>
      <c r="BM380" s="276">
        <v>0</v>
      </c>
      <c r="BN380" s="286"/>
      <c r="BO380" s="276"/>
      <c r="BP380" s="789">
        <v>224</v>
      </c>
      <c r="BQ380" s="286">
        <v>2053.333333333333</v>
      </c>
      <c r="BR380" s="286">
        <v>0</v>
      </c>
      <c r="BS380" s="286">
        <v>146.66666666666666</v>
      </c>
      <c r="BT380" s="289">
        <v>0</v>
      </c>
      <c r="BU380" s="286">
        <v>0</v>
      </c>
      <c r="BV380" s="286">
        <v>0</v>
      </c>
      <c r="BW380" s="286">
        <v>0</v>
      </c>
      <c r="BX380" s="286"/>
      <c r="BY380" s="286">
        <v>0</v>
      </c>
      <c r="BZ380" s="286"/>
      <c r="CA380" s="286"/>
      <c r="CB380" s="286">
        <v>0</v>
      </c>
      <c r="CC380" s="286">
        <v>0</v>
      </c>
      <c r="CD380" s="286">
        <v>0</v>
      </c>
      <c r="CE380" s="286"/>
      <c r="CF380" s="286">
        <v>0</v>
      </c>
      <c r="CG380" s="398"/>
      <c r="CH380" s="286"/>
      <c r="CI380" s="286"/>
      <c r="CJ380" s="286"/>
      <c r="CK380" s="286"/>
      <c r="CL380" s="286"/>
      <c r="CM380" s="286"/>
      <c r="CN380" s="286"/>
      <c r="CO380" s="286">
        <v>0</v>
      </c>
      <c r="CP380" s="286"/>
      <c r="CQ380" s="286"/>
      <c r="CR380" s="286"/>
      <c r="CS380" s="286"/>
      <c r="CT380" s="286"/>
      <c r="CU380" s="286"/>
      <c r="CV380" s="286">
        <v>0</v>
      </c>
      <c r="CW380" s="367"/>
      <c r="CX380" s="367"/>
      <c r="CY380" s="367"/>
      <c r="CZ380" s="367"/>
      <c r="DA380" s="367"/>
      <c r="DB380" s="367"/>
      <c r="DC380" s="286">
        <v>0</v>
      </c>
      <c r="DD380" s="286"/>
      <c r="DE380" s="286"/>
      <c r="DF380" s="286"/>
      <c r="DG380" s="286"/>
      <c r="DH380" s="367"/>
      <c r="DI380" s="367"/>
      <c r="DJ380" s="286"/>
      <c r="DK380" s="286"/>
      <c r="DL380" s="286"/>
      <c r="DM380" s="367"/>
      <c r="DN380" s="367"/>
      <c r="DO380" s="367"/>
      <c r="DP380" s="367"/>
      <c r="DQ380" s="367"/>
      <c r="DR380" s="367"/>
      <c r="DS380" s="367"/>
      <c r="DT380" s="367"/>
      <c r="DU380" s="286">
        <v>1276.21</v>
      </c>
      <c r="DV380" s="367"/>
      <c r="DW380" s="367"/>
      <c r="DX380" s="286"/>
      <c r="DY380" s="286"/>
      <c r="DZ380" s="367"/>
      <c r="EA380" s="367"/>
      <c r="EB380" s="367"/>
      <c r="EC380" s="367"/>
      <c r="ED380" s="367"/>
      <c r="EE380" s="367"/>
      <c r="EF380" s="367"/>
      <c r="EG380" s="367"/>
      <c r="EH380" s="367"/>
      <c r="EI380" s="367"/>
      <c r="EJ380" s="367"/>
      <c r="EK380" s="367"/>
      <c r="EL380" s="306">
        <v>2199.9999999999995</v>
      </c>
      <c r="EM380" s="306">
        <v>3476.2099999999996</v>
      </c>
      <c r="EN380" s="291">
        <v>220</v>
      </c>
      <c r="EO380" s="291">
        <v>0</v>
      </c>
      <c r="EP380" s="291">
        <v>30.14</v>
      </c>
      <c r="EQ380" s="291">
        <v>0</v>
      </c>
      <c r="ER380" s="291">
        <v>0</v>
      </c>
      <c r="ES380" s="286">
        <v>0</v>
      </c>
      <c r="ET380" s="111">
        <v>0</v>
      </c>
      <c r="EU380" s="286">
        <v>0</v>
      </c>
      <c r="EV380" s="286">
        <v>0</v>
      </c>
      <c r="EW380" s="286"/>
      <c r="EX380" s="286"/>
      <c r="EY380" s="286"/>
      <c r="EZ380" s="292">
        <v>0</v>
      </c>
      <c r="FA380" s="278">
        <v>0</v>
      </c>
      <c r="FB380" s="278">
        <v>0</v>
      </c>
      <c r="FC380" s="292">
        <v>880</v>
      </c>
      <c r="FD380" s="292"/>
      <c r="FE380" s="292"/>
      <c r="FF380" s="367"/>
      <c r="FG380" s="286">
        <v>0</v>
      </c>
      <c r="FH380" s="292">
        <v>0</v>
      </c>
      <c r="FI380" s="286"/>
      <c r="FJ380" s="286"/>
      <c r="FK380" s="276"/>
      <c r="FL380" s="367">
        <v>1276.21</v>
      </c>
      <c r="FM380" s="286">
        <v>0</v>
      </c>
      <c r="FN380" s="286">
        <v>0</v>
      </c>
      <c r="FO380" s="286">
        <v>0</v>
      </c>
      <c r="FP380" s="286"/>
      <c r="FQ380" s="286">
        <v>2406.35</v>
      </c>
      <c r="FR380" s="791">
        <v>1069.8599999999999</v>
      </c>
      <c r="FS380">
        <v>0</v>
      </c>
      <c r="FT380" s="791"/>
      <c r="FU380" s="294">
        <f t="shared" si="27"/>
        <v>1069.8599999999999</v>
      </c>
      <c r="FV380" s="455">
        <v>1062.5999999999999</v>
      </c>
      <c r="FW380" s="294">
        <f t="shared" si="28"/>
        <v>0</v>
      </c>
      <c r="FX380" s="111">
        <f t="shared" si="29"/>
        <v>198</v>
      </c>
      <c r="FY380" s="398">
        <f t="shared" si="30"/>
        <v>0</v>
      </c>
      <c r="GB380" s="2015">
        <f t="shared" si="25"/>
        <v>0</v>
      </c>
      <c r="GC380" s="2015">
        <v>2200</v>
      </c>
      <c r="GE380" s="2015">
        <f t="shared" si="26"/>
        <v>2200</v>
      </c>
    </row>
    <row r="381" spans="2:187">
      <c r="B381" s="787">
        <v>57</v>
      </c>
      <c r="C381" s="109" t="s">
        <v>610</v>
      </c>
      <c r="D381" s="309" t="s">
        <v>3</v>
      </c>
      <c r="E381" s="443" t="s">
        <v>201</v>
      </c>
      <c r="F381" s="444" t="s">
        <v>618</v>
      </c>
      <c r="G381" s="311"/>
      <c r="H381" s="275" t="s">
        <v>537</v>
      </c>
      <c r="I381" s="275" t="s">
        <v>454</v>
      </c>
      <c r="J381" s="456" t="s">
        <v>455</v>
      </c>
      <c r="K381" s="457" t="s">
        <v>456</v>
      </c>
      <c r="L381" s="313">
        <v>100001</v>
      </c>
      <c r="M381" s="283" t="s">
        <v>470</v>
      </c>
      <c r="N381" s="299">
        <v>1</v>
      </c>
      <c r="O381" s="275" t="s">
        <v>477</v>
      </c>
      <c r="P381" s="275" t="s">
        <v>478</v>
      </c>
      <c r="Q381" s="300">
        <v>1</v>
      </c>
      <c r="R381" s="275" t="s">
        <v>538</v>
      </c>
      <c r="S381" s="813" t="s">
        <v>537</v>
      </c>
      <c r="T381" s="275" t="s">
        <v>461</v>
      </c>
      <c r="U381" s="275" t="s">
        <v>289</v>
      </c>
      <c r="V381" s="302" t="s">
        <v>553</v>
      </c>
      <c r="W381" s="302"/>
      <c r="X381" s="269" t="s">
        <v>25</v>
      </c>
      <c r="Y381" s="459" t="s">
        <v>290</v>
      </c>
      <c r="Z381" s="283"/>
      <c r="AA381" s="367"/>
      <c r="AB381" s="303">
        <v>45481</v>
      </c>
      <c r="AC381" s="367"/>
      <c r="AD381" s="305"/>
      <c r="AE381" s="274" t="s">
        <v>464</v>
      </c>
      <c r="AF381" s="275" t="s">
        <v>619</v>
      </c>
      <c r="AG381" s="276"/>
      <c r="AH381" s="277"/>
      <c r="AI381" s="367"/>
      <c r="AJ381" s="367"/>
      <c r="AK381" s="367"/>
      <c r="AL381" s="367"/>
      <c r="AM381" s="367"/>
      <c r="AN381" s="367"/>
      <c r="AO381" s="368" t="s">
        <v>467</v>
      </c>
      <c r="AP381" s="278" t="s">
        <v>594</v>
      </c>
      <c r="AQ381" s="307" t="s">
        <v>466</v>
      </c>
      <c r="AR381" s="308">
        <v>6000</v>
      </c>
      <c r="AS381" s="283">
        <v>30</v>
      </c>
      <c r="AT381" s="284">
        <v>0</v>
      </c>
      <c r="AU381" s="284">
        <v>0</v>
      </c>
      <c r="AV381" s="283"/>
      <c r="AW381" s="283"/>
      <c r="AX381" s="283"/>
      <c r="AY381" s="283"/>
      <c r="AZ381" s="283"/>
      <c r="BA381" s="285"/>
      <c r="BB381" s="284"/>
      <c r="BC381" s="284"/>
      <c r="BD381" s="284"/>
      <c r="BE381" s="284"/>
      <c r="BF381" s="285"/>
      <c r="BG381" s="284"/>
      <c r="BH381" s="284"/>
      <c r="BI381" s="276">
        <v>0</v>
      </c>
      <c r="BJ381" s="284"/>
      <c r="BK381" s="286"/>
      <c r="BL381" s="286"/>
      <c r="BM381" s="276">
        <v>0</v>
      </c>
      <c r="BN381" s="286"/>
      <c r="BO381" s="276"/>
      <c r="BP381" s="789">
        <v>240</v>
      </c>
      <c r="BQ381" s="286">
        <v>6000</v>
      </c>
      <c r="BR381" s="286">
        <v>113</v>
      </c>
      <c r="BS381" s="286">
        <v>0</v>
      </c>
      <c r="BT381" s="289">
        <v>0</v>
      </c>
      <c r="BU381" s="286">
        <v>0</v>
      </c>
      <c r="BV381" s="286">
        <v>0</v>
      </c>
      <c r="BW381" s="286">
        <v>0</v>
      </c>
      <c r="BX381" s="286"/>
      <c r="BY381" s="286">
        <v>0</v>
      </c>
      <c r="BZ381" s="286"/>
      <c r="CA381" s="286"/>
      <c r="CB381" s="286">
        <v>0</v>
      </c>
      <c r="CC381" s="286">
        <v>0</v>
      </c>
      <c r="CD381" s="286">
        <v>0</v>
      </c>
      <c r="CE381" s="286"/>
      <c r="CF381" s="286">
        <v>0</v>
      </c>
      <c r="CG381" s="286"/>
      <c r="CH381" s="286"/>
      <c r="CI381" s="286"/>
      <c r="CJ381" s="286"/>
      <c r="CK381" s="286"/>
      <c r="CL381" s="286"/>
      <c r="CM381" s="286"/>
      <c r="CN381" s="286"/>
      <c r="CO381" s="286">
        <v>0</v>
      </c>
      <c r="CP381" s="286"/>
      <c r="CQ381" s="286"/>
      <c r="CR381" s="286"/>
      <c r="CS381" s="286"/>
      <c r="CT381" s="286"/>
      <c r="CU381" s="286"/>
      <c r="CV381" s="286">
        <v>0</v>
      </c>
      <c r="CW381" s="367"/>
      <c r="CX381" s="367"/>
      <c r="CY381" s="367"/>
      <c r="CZ381" s="367"/>
      <c r="DA381" s="367"/>
      <c r="DB381" s="367"/>
      <c r="DC381" s="286">
        <v>0</v>
      </c>
      <c r="DD381" s="286"/>
      <c r="DE381" s="286"/>
      <c r="DF381" s="286"/>
      <c r="DG381" s="286"/>
      <c r="DH381" s="367"/>
      <c r="DI381" s="367"/>
      <c r="DJ381" s="286"/>
      <c r="DK381" s="286"/>
      <c r="DL381" s="286"/>
      <c r="DM381" s="367"/>
      <c r="DN381" s="367"/>
      <c r="DO381" s="367"/>
      <c r="DP381" s="367"/>
      <c r="DQ381" s="367"/>
      <c r="DR381" s="367"/>
      <c r="DS381" s="367"/>
      <c r="DT381" s="367"/>
      <c r="DU381" s="286">
        <v>3480.29</v>
      </c>
      <c r="DV381" s="367"/>
      <c r="DW381" s="367"/>
      <c r="DX381" s="286"/>
      <c r="DY381" s="286"/>
      <c r="DZ381" s="367"/>
      <c r="EA381" s="367"/>
      <c r="EB381" s="367"/>
      <c r="EC381" s="367"/>
      <c r="ED381" s="367"/>
      <c r="EE381" s="367"/>
      <c r="EF381" s="367"/>
      <c r="EG381" s="367"/>
      <c r="EH381" s="367"/>
      <c r="EI381" s="367"/>
      <c r="EJ381" s="367"/>
      <c r="EK381" s="367"/>
      <c r="EL381" s="306">
        <v>6113</v>
      </c>
      <c r="EM381" s="306">
        <v>9593.2900000000009</v>
      </c>
      <c r="EN381" s="291">
        <v>611.29999999999995</v>
      </c>
      <c r="EO381" s="291">
        <v>94.75</v>
      </c>
      <c r="EP381" s="291">
        <v>83.75</v>
      </c>
      <c r="EQ381" s="291">
        <v>0</v>
      </c>
      <c r="ER381" s="291">
        <v>0</v>
      </c>
      <c r="ES381" s="286">
        <v>0</v>
      </c>
      <c r="ET381" s="111">
        <v>441.19</v>
      </c>
      <c r="EU381" s="286">
        <v>0</v>
      </c>
      <c r="EV381" s="286">
        <v>0</v>
      </c>
      <c r="EW381" s="286"/>
      <c r="EX381" s="286"/>
      <c r="EY381" s="286"/>
      <c r="EZ381" s="292">
        <v>0</v>
      </c>
      <c r="FA381" s="278">
        <v>0</v>
      </c>
      <c r="FB381" s="278">
        <v>0</v>
      </c>
      <c r="FC381" s="292">
        <v>2445.2000000000003</v>
      </c>
      <c r="FD381" s="292"/>
      <c r="FE381" s="292"/>
      <c r="FF381" s="367"/>
      <c r="FG381" s="286">
        <v>125</v>
      </c>
      <c r="FH381" s="292">
        <v>0</v>
      </c>
      <c r="FI381" s="286"/>
      <c r="FJ381" s="286"/>
      <c r="FK381" s="276"/>
      <c r="FL381" s="367">
        <v>3480.29</v>
      </c>
      <c r="FM381" s="286">
        <v>0</v>
      </c>
      <c r="FN381" s="286">
        <v>0</v>
      </c>
      <c r="FO381" s="286">
        <v>0</v>
      </c>
      <c r="FP381" s="286"/>
      <c r="FQ381" s="286">
        <v>7281.48</v>
      </c>
      <c r="FR381" s="791">
        <v>2311.81</v>
      </c>
      <c r="FS381">
        <v>0</v>
      </c>
      <c r="FT381" s="791"/>
      <c r="FU381" s="294">
        <f t="shared" si="27"/>
        <v>2311.81</v>
      </c>
      <c r="FV381" s="294">
        <v>2598.25</v>
      </c>
      <c r="FW381" s="294">
        <f t="shared" si="28"/>
        <v>0</v>
      </c>
      <c r="FX381" s="111">
        <f t="shared" si="29"/>
        <v>550.16999999999996</v>
      </c>
      <c r="FY381" s="286">
        <f t="shared" si="30"/>
        <v>0</v>
      </c>
      <c r="GB381" s="2015">
        <f t="shared" si="25"/>
        <v>0</v>
      </c>
      <c r="GC381" s="2015">
        <v>6113</v>
      </c>
      <c r="GE381" s="2015">
        <f t="shared" si="26"/>
        <v>6113</v>
      </c>
    </row>
    <row r="382" spans="2:187">
      <c r="B382" s="787">
        <v>58</v>
      </c>
      <c r="C382" s="109" t="s">
        <v>610</v>
      </c>
      <c r="D382" s="309" t="s">
        <v>3</v>
      </c>
      <c r="E382" s="443" t="s">
        <v>203</v>
      </c>
      <c r="F382" s="444" t="s">
        <v>620</v>
      </c>
      <c r="G382" s="311"/>
      <c r="H382" s="275" t="s">
        <v>484</v>
      </c>
      <c r="I382" s="275" t="s">
        <v>454</v>
      </c>
      <c r="J382" s="456" t="s">
        <v>455</v>
      </c>
      <c r="K382" s="457" t="s">
        <v>456</v>
      </c>
      <c r="L382" s="313">
        <v>100001</v>
      </c>
      <c r="M382" s="283" t="s">
        <v>457</v>
      </c>
      <c r="N382" s="299">
        <v>1</v>
      </c>
      <c r="O382" s="275" t="s">
        <v>458</v>
      </c>
      <c r="P382" s="275" t="s">
        <v>459</v>
      </c>
      <c r="Q382" s="300">
        <v>0</v>
      </c>
      <c r="R382" s="275" t="s">
        <v>485</v>
      </c>
      <c r="S382" s="813" t="s">
        <v>486</v>
      </c>
      <c r="T382" s="275" t="s">
        <v>461</v>
      </c>
      <c r="U382" s="275" t="s">
        <v>263</v>
      </c>
      <c r="V382" s="302" t="s">
        <v>553</v>
      </c>
      <c r="W382" s="302"/>
      <c r="X382" s="269" t="s">
        <v>292</v>
      </c>
      <c r="Y382" s="459" t="s">
        <v>291</v>
      </c>
      <c r="Z382" s="283"/>
      <c r="AA382" s="367"/>
      <c r="AB382" s="303">
        <v>45481</v>
      </c>
      <c r="AC382" s="367"/>
      <c r="AD382" s="305"/>
      <c r="AE382" s="274" t="s">
        <v>533</v>
      </c>
      <c r="AF382" s="275" t="s">
        <v>621</v>
      </c>
      <c r="AG382" s="276"/>
      <c r="AH382" s="277"/>
      <c r="AI382" s="367"/>
      <c r="AJ382" s="367"/>
      <c r="AK382" s="367"/>
      <c r="AL382" s="367"/>
      <c r="AM382" s="367"/>
      <c r="AN382" s="367"/>
      <c r="AO382" s="368" t="s">
        <v>466</v>
      </c>
      <c r="AP382" s="278" t="s">
        <v>595</v>
      </c>
      <c r="AQ382" s="307" t="s">
        <v>466</v>
      </c>
      <c r="AR382" s="308">
        <v>2200</v>
      </c>
      <c r="AS382" s="283">
        <v>30</v>
      </c>
      <c r="AT382" s="284">
        <v>0</v>
      </c>
      <c r="AU382" s="284">
        <v>0</v>
      </c>
      <c r="AV382" s="283"/>
      <c r="AW382" s="283"/>
      <c r="AX382" s="283"/>
      <c r="AY382" s="283"/>
      <c r="AZ382" s="283"/>
      <c r="BA382" s="285"/>
      <c r="BB382" s="284"/>
      <c r="BC382" s="284"/>
      <c r="BD382" s="284"/>
      <c r="BE382" s="284"/>
      <c r="BF382" s="285"/>
      <c r="BG382" s="284"/>
      <c r="BH382" s="284"/>
      <c r="BI382" s="276">
        <v>2</v>
      </c>
      <c r="BJ382" s="284"/>
      <c r="BK382" s="286"/>
      <c r="BL382" s="286"/>
      <c r="BM382" s="276">
        <v>13</v>
      </c>
      <c r="BN382" s="286"/>
      <c r="BO382" s="276"/>
      <c r="BP382" s="789">
        <v>240</v>
      </c>
      <c r="BQ382" s="286">
        <v>2200</v>
      </c>
      <c r="BR382" s="286">
        <v>113</v>
      </c>
      <c r="BS382" s="286">
        <v>0</v>
      </c>
      <c r="BT382" s="289">
        <v>0</v>
      </c>
      <c r="BU382" s="286">
        <v>0</v>
      </c>
      <c r="BV382" s="286">
        <v>0</v>
      </c>
      <c r="BW382" s="286">
        <v>0</v>
      </c>
      <c r="BX382" s="286"/>
      <c r="BY382" s="286">
        <v>0</v>
      </c>
      <c r="BZ382" s="286"/>
      <c r="CA382" s="286"/>
      <c r="CB382" s="286">
        <v>0</v>
      </c>
      <c r="CC382" s="286">
        <v>0</v>
      </c>
      <c r="CD382" s="286">
        <v>38.549999999999997</v>
      </c>
      <c r="CE382" s="286"/>
      <c r="CF382" s="286">
        <v>0</v>
      </c>
      <c r="CG382" s="286"/>
      <c r="CH382" s="286"/>
      <c r="CI382" s="286"/>
      <c r="CJ382" s="286"/>
      <c r="CK382" s="286"/>
      <c r="CL382" s="286"/>
      <c r="CM382" s="286"/>
      <c r="CN382" s="286"/>
      <c r="CO382" s="286">
        <v>250.57499999999999</v>
      </c>
      <c r="CP382" s="286"/>
      <c r="CQ382" s="286"/>
      <c r="CR382" s="286"/>
      <c r="CS382" s="286"/>
      <c r="CT382" s="286"/>
      <c r="CU382" s="286"/>
      <c r="CV382" s="286">
        <v>0</v>
      </c>
      <c r="CW382" s="367"/>
      <c r="CX382" s="367"/>
      <c r="CY382" s="367"/>
      <c r="CZ382" s="367"/>
      <c r="DA382" s="367"/>
      <c r="DB382" s="367"/>
      <c r="DC382" s="286">
        <v>67.8</v>
      </c>
      <c r="DD382" s="286"/>
      <c r="DE382" s="286"/>
      <c r="DF382" s="286"/>
      <c r="DG382" s="286"/>
      <c r="DH382" s="367"/>
      <c r="DI382" s="367"/>
      <c r="DJ382" s="286"/>
      <c r="DK382" s="286"/>
      <c r="DL382" s="286"/>
      <c r="DM382" s="367"/>
      <c r="DN382" s="367"/>
      <c r="DO382" s="367"/>
      <c r="DP382" s="367"/>
      <c r="DQ382" s="367"/>
      <c r="DR382" s="367"/>
      <c r="DS382" s="367"/>
      <c r="DT382" s="367"/>
      <c r="DU382" s="286">
        <v>1316.4</v>
      </c>
      <c r="DV382" s="367"/>
      <c r="DW382" s="367"/>
      <c r="DX382" s="286"/>
      <c r="DY382" s="286"/>
      <c r="DZ382" s="367"/>
      <c r="EA382" s="367"/>
      <c r="EB382" s="367"/>
      <c r="EC382" s="367"/>
      <c r="ED382" s="367"/>
      <c r="EE382" s="367"/>
      <c r="EF382" s="367"/>
      <c r="EG382" s="367"/>
      <c r="EH382" s="367"/>
      <c r="EI382" s="367"/>
      <c r="EJ382" s="367"/>
      <c r="EK382" s="367"/>
      <c r="EL382" s="306">
        <v>2602.125</v>
      </c>
      <c r="EM382" s="306">
        <v>3986.3250000000003</v>
      </c>
      <c r="EN382" s="291">
        <v>260.20999999999998</v>
      </c>
      <c r="EO382" s="291">
        <v>0</v>
      </c>
      <c r="EP382" s="291">
        <v>35.65</v>
      </c>
      <c r="EQ382" s="291">
        <v>0</v>
      </c>
      <c r="ER382" s="291">
        <v>0</v>
      </c>
      <c r="ES382" s="286">
        <v>0</v>
      </c>
      <c r="ET382" s="111">
        <v>28.554000000000002</v>
      </c>
      <c r="EU382" s="286">
        <v>0</v>
      </c>
      <c r="EV382" s="286">
        <v>0</v>
      </c>
      <c r="EW382" s="286"/>
      <c r="EX382" s="286"/>
      <c r="EY382" s="286"/>
      <c r="EZ382" s="292">
        <v>115.71</v>
      </c>
      <c r="FA382" s="278">
        <v>0</v>
      </c>
      <c r="FB382" s="278">
        <v>0</v>
      </c>
      <c r="FC382" s="292">
        <v>925.2</v>
      </c>
      <c r="FD382" s="292"/>
      <c r="FE382" s="292"/>
      <c r="FF382" s="367"/>
      <c r="FG382" s="286">
        <v>0</v>
      </c>
      <c r="FH382" s="292">
        <v>0</v>
      </c>
      <c r="FI382" s="286"/>
      <c r="FJ382" s="286"/>
      <c r="FK382" s="276"/>
      <c r="FL382" s="367">
        <v>1316.4</v>
      </c>
      <c r="FM382" s="286">
        <v>67.8</v>
      </c>
      <c r="FN382" s="286">
        <v>0</v>
      </c>
      <c r="FO382" s="286">
        <v>0</v>
      </c>
      <c r="FP382" s="286"/>
      <c r="FQ382" s="286">
        <v>2749.52</v>
      </c>
      <c r="FR382" s="791">
        <v>1236.81</v>
      </c>
      <c r="FS382">
        <v>0</v>
      </c>
      <c r="FT382" s="791"/>
      <c r="FU382" s="294">
        <f t="shared" si="27"/>
        <v>1236.81</v>
      </c>
      <c r="FV382" s="455">
        <v>980.25</v>
      </c>
      <c r="FW382" s="455">
        <f t="shared" si="28"/>
        <v>0</v>
      </c>
      <c r="FX382" s="111">
        <f t="shared" si="29"/>
        <v>234.19</v>
      </c>
      <c r="FY382" s="398">
        <f t="shared" si="30"/>
        <v>0</v>
      </c>
      <c r="GB382" s="2015">
        <f t="shared" si="25"/>
        <v>-5.0000000001091394E-3</v>
      </c>
      <c r="GC382" s="2015">
        <v>2602.13</v>
      </c>
      <c r="GE382" s="2015">
        <f t="shared" si="26"/>
        <v>2602.13</v>
      </c>
    </row>
    <row r="383" spans="2:187">
      <c r="B383" s="787">
        <v>59</v>
      </c>
      <c r="C383" s="109" t="s">
        <v>610</v>
      </c>
      <c r="D383" s="309" t="s">
        <v>3</v>
      </c>
      <c r="E383" s="443" t="s">
        <v>205</v>
      </c>
      <c r="F383" s="444" t="s">
        <v>206</v>
      </c>
      <c r="G383" s="367"/>
      <c r="H383" s="275" t="s">
        <v>600</v>
      </c>
      <c r="I383" s="275" t="s">
        <v>456</v>
      </c>
      <c r="J383" s="456" t="s">
        <v>455</v>
      </c>
      <c r="K383" s="457" t="s">
        <v>456</v>
      </c>
      <c r="L383" s="313">
        <v>100001</v>
      </c>
      <c r="M383" s="283" t="s">
        <v>457</v>
      </c>
      <c r="N383" s="299">
        <v>1</v>
      </c>
      <c r="O383" s="275" t="s">
        <v>458</v>
      </c>
      <c r="P383" s="275" t="s">
        <v>459</v>
      </c>
      <c r="Q383" s="300">
        <v>0</v>
      </c>
      <c r="R383" s="275" t="s">
        <v>485</v>
      </c>
      <c r="S383" s="461" t="s">
        <v>478</v>
      </c>
      <c r="T383" s="275" t="s">
        <v>461</v>
      </c>
      <c r="U383" s="275" t="s">
        <v>278</v>
      </c>
      <c r="V383" s="302" t="s">
        <v>553</v>
      </c>
      <c r="W383" s="367"/>
      <c r="X383" s="269" t="s">
        <v>97</v>
      </c>
      <c r="Y383" s="368" t="s">
        <v>293</v>
      </c>
      <c r="Z383" s="283"/>
      <c r="AA383" s="367"/>
      <c r="AB383" s="303">
        <v>45541</v>
      </c>
      <c r="AC383" s="367"/>
      <c r="AD383" s="305"/>
      <c r="AE383" s="367" t="s">
        <v>492</v>
      </c>
      <c r="AF383" s="275" t="s">
        <v>626</v>
      </c>
      <c r="AG383" s="367"/>
      <c r="AH383" s="367"/>
      <c r="AI383" s="367"/>
      <c r="AJ383" s="367"/>
      <c r="AK383" s="367"/>
      <c r="AL383" s="367"/>
      <c r="AM383" s="367"/>
      <c r="AN383" s="367"/>
      <c r="AO383" s="368" t="s">
        <v>467</v>
      </c>
      <c r="AP383" s="278" t="s">
        <v>595</v>
      </c>
      <c r="AQ383" s="307" t="s">
        <v>467</v>
      </c>
      <c r="AR383" s="308">
        <v>2500</v>
      </c>
      <c r="AS383" s="283">
        <v>30</v>
      </c>
      <c r="AT383" s="284">
        <v>0</v>
      </c>
      <c r="AU383" s="284">
        <v>0</v>
      </c>
      <c r="AV383" s="283"/>
      <c r="AW383" s="283"/>
      <c r="AX383" s="283"/>
      <c r="AY383" s="283"/>
      <c r="AZ383" s="283"/>
      <c r="BA383" s="285"/>
      <c r="BB383" s="284"/>
      <c r="BC383" s="284"/>
      <c r="BD383" s="284"/>
      <c r="BE383" s="284"/>
      <c r="BF383" s="285"/>
      <c r="BG383" s="284"/>
      <c r="BH383" s="284"/>
      <c r="BI383" s="276">
        <v>0</v>
      </c>
      <c r="BJ383" s="284"/>
      <c r="BK383" s="286"/>
      <c r="BL383" s="286"/>
      <c r="BM383" s="276">
        <v>0</v>
      </c>
      <c r="BN383" s="286"/>
      <c r="BO383" s="276"/>
      <c r="BP383" s="789">
        <v>240</v>
      </c>
      <c r="BQ383" s="286">
        <v>2500</v>
      </c>
      <c r="BR383" s="286">
        <v>0</v>
      </c>
      <c r="BS383" s="286">
        <v>0</v>
      </c>
      <c r="BT383" s="289">
        <v>0</v>
      </c>
      <c r="BU383" s="286">
        <v>0</v>
      </c>
      <c r="BV383" s="286">
        <v>0</v>
      </c>
      <c r="BW383" s="286">
        <v>0</v>
      </c>
      <c r="BX383" s="367"/>
      <c r="BY383" s="286">
        <v>99</v>
      </c>
      <c r="BZ383" s="286"/>
      <c r="CA383" s="367"/>
      <c r="CB383" s="286">
        <v>0</v>
      </c>
      <c r="CC383" s="286">
        <v>0</v>
      </c>
      <c r="CD383" s="286">
        <v>0</v>
      </c>
      <c r="CE383" s="286"/>
      <c r="CF383" s="286">
        <v>0</v>
      </c>
      <c r="CG383" s="286"/>
      <c r="CH383" s="286"/>
      <c r="CI383" s="367"/>
      <c r="CJ383" s="367"/>
      <c r="CK383" s="367"/>
      <c r="CL383" s="367"/>
      <c r="CM383" s="286"/>
      <c r="CN383" s="286"/>
      <c r="CO383" s="286">
        <v>0</v>
      </c>
      <c r="CP383" s="286"/>
      <c r="CQ383" s="286"/>
      <c r="CR383" s="286"/>
      <c r="CS383" s="286"/>
      <c r="CT383" s="286"/>
      <c r="CU383" s="286"/>
      <c r="CV383" s="286">
        <v>0</v>
      </c>
      <c r="CW383" s="367"/>
      <c r="CX383" s="367"/>
      <c r="CY383" s="367"/>
      <c r="CZ383" s="367"/>
      <c r="DA383" s="367"/>
      <c r="DB383" s="367"/>
      <c r="DC383" s="286">
        <v>0</v>
      </c>
      <c r="DD383" s="286"/>
      <c r="DE383" s="286"/>
      <c r="DF383" s="286"/>
      <c r="DG383" s="286"/>
      <c r="DH383" s="367"/>
      <c r="DI383" s="367"/>
      <c r="DJ383" s="286"/>
      <c r="DK383" s="286"/>
      <c r="DL383" s="286"/>
      <c r="DM383" s="367"/>
      <c r="DN383" s="367"/>
      <c r="DO383" s="367"/>
      <c r="DP383" s="367"/>
      <c r="DQ383" s="367"/>
      <c r="DR383" s="367"/>
      <c r="DS383" s="367"/>
      <c r="DT383" s="367"/>
      <c r="DU383" s="286">
        <v>1375.92</v>
      </c>
      <c r="DV383" s="367"/>
      <c r="DW383" s="367"/>
      <c r="DX383" s="367"/>
      <c r="DY383" s="286"/>
      <c r="DZ383" s="367"/>
      <c r="EA383" s="367"/>
      <c r="EB383" s="367"/>
      <c r="EC383" s="367"/>
      <c r="ED383" s="367"/>
      <c r="EE383" s="367"/>
      <c r="EF383" s="367"/>
      <c r="EG383" s="367"/>
      <c r="EH383" s="367"/>
      <c r="EI383" s="367"/>
      <c r="EJ383" s="367"/>
      <c r="EK383" s="367"/>
      <c r="EL383" s="306">
        <v>2599</v>
      </c>
      <c r="EM383" s="306">
        <v>3974.92</v>
      </c>
      <c r="EN383" s="291">
        <v>259.89999999999998</v>
      </c>
      <c r="EO383" s="291">
        <v>43.92</v>
      </c>
      <c r="EP383" s="291">
        <v>35.61</v>
      </c>
      <c r="EQ383" s="291">
        <v>0</v>
      </c>
      <c r="ER383" s="291">
        <v>0</v>
      </c>
      <c r="ES383" s="286">
        <v>0</v>
      </c>
      <c r="ET383" s="111">
        <v>0</v>
      </c>
      <c r="EU383" s="286">
        <v>0</v>
      </c>
      <c r="EV383" s="286">
        <v>0</v>
      </c>
      <c r="EW383" s="286"/>
      <c r="EX383" s="286"/>
      <c r="EY383" s="286"/>
      <c r="EZ383" s="292">
        <v>0</v>
      </c>
      <c r="FA383" s="278">
        <v>0</v>
      </c>
      <c r="FB383" s="278">
        <v>0</v>
      </c>
      <c r="FC383" s="292">
        <v>1000</v>
      </c>
      <c r="FD383" s="292"/>
      <c r="FE383" s="292"/>
      <c r="FF383" s="367"/>
      <c r="FG383" s="286">
        <v>0</v>
      </c>
      <c r="FH383" s="292">
        <v>0</v>
      </c>
      <c r="FI383" s="286"/>
      <c r="FJ383" s="286"/>
      <c r="FK383" s="276"/>
      <c r="FL383" s="367">
        <v>1375.92</v>
      </c>
      <c r="FM383" s="286">
        <v>0</v>
      </c>
      <c r="FN383" s="286">
        <v>99</v>
      </c>
      <c r="FO383" s="286">
        <v>44</v>
      </c>
      <c r="FP383" s="286"/>
      <c r="FQ383" s="286">
        <v>2858.35</v>
      </c>
      <c r="FR383" s="791">
        <v>1116.57</v>
      </c>
      <c r="FS383">
        <v>0</v>
      </c>
      <c r="FT383" s="791"/>
      <c r="FU383" s="294">
        <f t="shared" si="27"/>
        <v>1116.57</v>
      </c>
      <c r="FV383" s="294">
        <v>981.25</v>
      </c>
      <c r="FW383" s="294">
        <f t="shared" si="28"/>
        <v>0</v>
      </c>
      <c r="FX383" s="111">
        <f t="shared" si="29"/>
        <v>233.91</v>
      </c>
      <c r="FY383" s="286">
        <f t="shared" si="30"/>
        <v>0</v>
      </c>
      <c r="GB383" s="2015">
        <f t="shared" si="25"/>
        <v>0</v>
      </c>
      <c r="GC383" s="2015">
        <v>2599</v>
      </c>
      <c r="GE383" s="2015">
        <f t="shared" si="26"/>
        <v>2599</v>
      </c>
    </row>
    <row r="384" spans="2:187">
      <c r="B384" s="787">
        <v>60</v>
      </c>
      <c r="C384" s="109" t="s">
        <v>610</v>
      </c>
      <c r="D384" s="309" t="s">
        <v>3</v>
      </c>
      <c r="E384" s="443" t="s">
        <v>208</v>
      </c>
      <c r="F384" s="444" t="s">
        <v>209</v>
      </c>
      <c r="G384" s="367"/>
      <c r="H384" s="275" t="s">
        <v>630</v>
      </c>
      <c r="I384" s="275" t="s">
        <v>264</v>
      </c>
      <c r="J384" s="456" t="s">
        <v>455</v>
      </c>
      <c r="K384" s="457" t="s">
        <v>456</v>
      </c>
      <c r="L384" s="313">
        <v>100002</v>
      </c>
      <c r="M384" s="283" t="s">
        <v>457</v>
      </c>
      <c r="N384" s="299">
        <v>1</v>
      </c>
      <c r="O384" s="275" t="s">
        <v>458</v>
      </c>
      <c r="P384" s="275" t="s">
        <v>459</v>
      </c>
      <c r="Q384" s="300">
        <v>1</v>
      </c>
      <c r="R384" s="275" t="s">
        <v>485</v>
      </c>
      <c r="S384" s="367" t="s">
        <v>630</v>
      </c>
      <c r="T384" s="275" t="s">
        <v>461</v>
      </c>
      <c r="U384" s="275" t="s">
        <v>264</v>
      </c>
      <c r="V384" s="302" t="s">
        <v>553</v>
      </c>
      <c r="W384" s="367"/>
      <c r="X384" s="269" t="s">
        <v>25</v>
      </c>
      <c r="Y384" s="368" t="s">
        <v>294</v>
      </c>
      <c r="Z384" s="283"/>
      <c r="AA384" s="367"/>
      <c r="AB384" s="303">
        <v>45574</v>
      </c>
      <c r="AC384" s="367"/>
      <c r="AD384" s="367"/>
      <c r="AE384" s="367" t="s">
        <v>533</v>
      </c>
      <c r="AF384" s="275" t="s">
        <v>631</v>
      </c>
      <c r="AG384" s="367"/>
      <c r="AH384" s="367"/>
      <c r="AI384" s="367"/>
      <c r="AJ384" s="367"/>
      <c r="AK384" s="367"/>
      <c r="AL384" s="367"/>
      <c r="AM384" s="367"/>
      <c r="AN384" s="367"/>
      <c r="AO384" s="368" t="s">
        <v>466</v>
      </c>
      <c r="AP384" s="368" t="s">
        <v>595</v>
      </c>
      <c r="AQ384" s="368" t="s">
        <v>467</v>
      </c>
      <c r="AR384" s="296">
        <v>3000</v>
      </c>
      <c r="AS384" s="283">
        <v>30</v>
      </c>
      <c r="AT384" s="284">
        <v>0</v>
      </c>
      <c r="AU384" s="284">
        <v>0</v>
      </c>
      <c r="AV384" s="283"/>
      <c r="AW384" s="283"/>
      <c r="AX384" s="283"/>
      <c r="AY384" s="283"/>
      <c r="AZ384" s="283"/>
      <c r="BA384" s="285"/>
      <c r="BB384" s="284"/>
      <c r="BC384" s="284"/>
      <c r="BD384" s="284"/>
      <c r="BE384" s="284"/>
      <c r="BF384" s="285"/>
      <c r="BG384" s="284"/>
      <c r="BH384" s="284"/>
      <c r="BI384" s="276">
        <v>0</v>
      </c>
      <c r="BJ384" s="284"/>
      <c r="BK384" s="286"/>
      <c r="BL384" s="286"/>
      <c r="BM384" s="276">
        <v>12</v>
      </c>
      <c r="BN384" s="286"/>
      <c r="BO384" s="276"/>
      <c r="BP384" s="789">
        <v>240</v>
      </c>
      <c r="BQ384" s="286">
        <v>3000</v>
      </c>
      <c r="BR384" s="286">
        <v>0</v>
      </c>
      <c r="BS384" s="286">
        <v>0</v>
      </c>
      <c r="BT384" s="289">
        <v>0</v>
      </c>
      <c r="BU384" s="286">
        <v>0</v>
      </c>
      <c r="BV384" s="286">
        <v>0</v>
      </c>
      <c r="BW384" s="286">
        <v>0</v>
      </c>
      <c r="BX384" s="367"/>
      <c r="BY384" s="286">
        <v>0</v>
      </c>
      <c r="BZ384" s="286"/>
      <c r="CA384" s="367"/>
      <c r="CB384" s="286">
        <v>0</v>
      </c>
      <c r="CC384" s="286">
        <v>0</v>
      </c>
      <c r="CD384" s="286">
        <v>0</v>
      </c>
      <c r="CE384" s="286"/>
      <c r="CF384" s="286">
        <v>0</v>
      </c>
      <c r="CG384" s="286"/>
      <c r="CH384" s="286"/>
      <c r="CI384" s="367"/>
      <c r="CJ384" s="367"/>
      <c r="CK384" s="367"/>
      <c r="CL384" s="367"/>
      <c r="CM384" s="286"/>
      <c r="CN384" s="286"/>
      <c r="CO384" s="286">
        <v>300</v>
      </c>
      <c r="CP384" s="286"/>
      <c r="CQ384" s="286"/>
      <c r="CR384" s="286"/>
      <c r="CS384" s="286"/>
      <c r="CT384" s="286"/>
      <c r="CU384" s="286"/>
      <c r="CV384" s="286">
        <v>0</v>
      </c>
      <c r="CW384" s="367"/>
      <c r="CX384" s="367"/>
      <c r="CY384" s="367"/>
      <c r="CZ384" s="367"/>
      <c r="DA384" s="367"/>
      <c r="DB384" s="367"/>
      <c r="DC384" s="286">
        <v>0</v>
      </c>
      <c r="DD384" s="286"/>
      <c r="DE384" s="286"/>
      <c r="DF384" s="286"/>
      <c r="DG384" s="286"/>
      <c r="DH384" s="367"/>
      <c r="DI384" s="367"/>
      <c r="DJ384" s="286"/>
      <c r="DK384" s="286"/>
      <c r="DL384" s="286"/>
      <c r="DM384" s="367"/>
      <c r="DN384" s="367"/>
      <c r="DO384" s="367"/>
      <c r="DP384" s="367"/>
      <c r="DQ384" s="367"/>
      <c r="DR384" s="367"/>
      <c r="DS384" s="367"/>
      <c r="DT384" s="367"/>
      <c r="DU384" s="286">
        <v>1751.91</v>
      </c>
      <c r="DV384" s="367"/>
      <c r="DW384" s="367"/>
      <c r="DX384" s="367"/>
      <c r="DY384" s="286"/>
      <c r="DZ384" s="367"/>
      <c r="EA384" s="367"/>
      <c r="EB384" s="367"/>
      <c r="EC384" s="367"/>
      <c r="ED384" s="367"/>
      <c r="EE384" s="367"/>
      <c r="EF384" s="367"/>
      <c r="EG384" s="367"/>
      <c r="EH384" s="367"/>
      <c r="EI384" s="367"/>
      <c r="EJ384" s="367"/>
      <c r="EK384" s="367"/>
      <c r="EL384" s="306">
        <v>3300</v>
      </c>
      <c r="EM384" s="306">
        <v>5051.91</v>
      </c>
      <c r="EN384" s="291">
        <v>330</v>
      </c>
      <c r="EO384" s="291">
        <v>0</v>
      </c>
      <c r="EP384" s="291">
        <v>45.21</v>
      </c>
      <c r="EQ384" s="291">
        <v>0</v>
      </c>
      <c r="ER384" s="291">
        <v>0</v>
      </c>
      <c r="ES384" s="286">
        <v>0</v>
      </c>
      <c r="ET384" s="111">
        <v>80.78</v>
      </c>
      <c r="EU384" s="286">
        <v>0</v>
      </c>
      <c r="EV384" s="286">
        <v>0</v>
      </c>
      <c r="EW384" s="286"/>
      <c r="EX384" s="286"/>
      <c r="EY384" s="286"/>
      <c r="EZ384" s="292">
        <v>0</v>
      </c>
      <c r="FA384" s="278">
        <v>0</v>
      </c>
      <c r="FB384" s="278">
        <v>0</v>
      </c>
      <c r="FC384" s="292">
        <v>1200</v>
      </c>
      <c r="FD384" s="292"/>
      <c r="FE384" s="292"/>
      <c r="FF384" s="367"/>
      <c r="FG384" s="286">
        <v>0</v>
      </c>
      <c r="FH384" s="292">
        <v>0</v>
      </c>
      <c r="FI384" s="286"/>
      <c r="FJ384" s="286"/>
      <c r="FK384" s="276"/>
      <c r="FL384" s="367">
        <v>1751.91</v>
      </c>
      <c r="FM384" s="286">
        <v>0</v>
      </c>
      <c r="FN384" s="286">
        <v>0</v>
      </c>
      <c r="FO384" s="286">
        <v>0</v>
      </c>
      <c r="FP384" s="286"/>
      <c r="FQ384" s="286">
        <v>3407.9</v>
      </c>
      <c r="FR384" s="791">
        <v>1644.01</v>
      </c>
      <c r="FS384">
        <v>0</v>
      </c>
      <c r="FT384" s="791"/>
      <c r="FU384" s="294">
        <f t="shared" si="27"/>
        <v>1644.01</v>
      </c>
      <c r="FV384" s="294">
        <v>983.25</v>
      </c>
      <c r="FW384" s="294">
        <f t="shared" si="28"/>
        <v>0</v>
      </c>
      <c r="FX384" s="111">
        <f t="shared" si="29"/>
        <v>297</v>
      </c>
      <c r="FY384" s="286">
        <f t="shared" si="30"/>
        <v>0</v>
      </c>
      <c r="GB384" s="2015">
        <f t="shared" si="25"/>
        <v>0</v>
      </c>
      <c r="GC384" s="2015">
        <v>3300</v>
      </c>
      <c r="GE384" s="2015">
        <f t="shared" si="26"/>
        <v>3300</v>
      </c>
    </row>
    <row r="385" spans="2:187">
      <c r="B385" s="787">
        <v>61</v>
      </c>
      <c r="C385" s="109" t="s">
        <v>610</v>
      </c>
      <c r="D385" s="309" t="s">
        <v>3</v>
      </c>
      <c r="E385" s="462" t="s">
        <v>211</v>
      </c>
      <c r="F385" s="444" t="s">
        <v>634</v>
      </c>
      <c r="G385" s="387"/>
      <c r="H385" s="373" t="s">
        <v>635</v>
      </c>
      <c r="I385" s="373" t="s">
        <v>295</v>
      </c>
      <c r="J385" s="445" t="s">
        <v>455</v>
      </c>
      <c r="K385" s="446" t="s">
        <v>456</v>
      </c>
      <c r="L385" s="377">
        <v>100002</v>
      </c>
      <c r="M385" s="378" t="s">
        <v>457</v>
      </c>
      <c r="N385" s="379">
        <v>1</v>
      </c>
      <c r="O385" s="373" t="s">
        <v>458</v>
      </c>
      <c r="P385" s="373" t="s">
        <v>459</v>
      </c>
      <c r="Q385" s="380">
        <v>1</v>
      </c>
      <c r="R385" s="373" t="s">
        <v>485</v>
      </c>
      <c r="S385" s="387" t="s">
        <v>635</v>
      </c>
      <c r="T385" s="373" t="s">
        <v>461</v>
      </c>
      <c r="U385" s="373" t="s">
        <v>295</v>
      </c>
      <c r="V385" s="383" t="s">
        <v>553</v>
      </c>
      <c r="W385" s="387"/>
      <c r="X385" s="392" t="s">
        <v>25</v>
      </c>
      <c r="Y385" s="464" t="s">
        <v>296</v>
      </c>
      <c r="Z385" s="283"/>
      <c r="AA385" s="387"/>
      <c r="AB385" s="386">
        <v>45600</v>
      </c>
      <c r="AC385" s="367"/>
      <c r="AD385" s="367"/>
      <c r="AE385" s="367" t="s">
        <v>496</v>
      </c>
      <c r="AF385" s="275" t="s">
        <v>636</v>
      </c>
      <c r="AG385" s="367"/>
      <c r="AH385" s="367"/>
      <c r="AI385" s="367"/>
      <c r="AJ385" s="367"/>
      <c r="AK385" s="367"/>
      <c r="AL385" s="367"/>
      <c r="AM385" s="367"/>
      <c r="AN385" s="367"/>
      <c r="AO385" s="368" t="s">
        <v>466</v>
      </c>
      <c r="AP385" s="368" t="s">
        <v>595</v>
      </c>
      <c r="AQ385" s="368" t="s">
        <v>467</v>
      </c>
      <c r="AR385" s="308">
        <v>2000</v>
      </c>
      <c r="AS385" s="283">
        <v>30</v>
      </c>
      <c r="AT385" s="284">
        <v>0</v>
      </c>
      <c r="AU385" s="284">
        <v>0</v>
      </c>
      <c r="AV385" s="283"/>
      <c r="AW385" s="283"/>
      <c r="AX385" s="283"/>
      <c r="AY385" s="283"/>
      <c r="AZ385" s="283"/>
      <c r="BA385" s="285"/>
      <c r="BB385" s="284"/>
      <c r="BC385" s="284"/>
      <c r="BD385" s="284"/>
      <c r="BE385" s="284"/>
      <c r="BF385" s="285"/>
      <c r="BG385" s="284"/>
      <c r="BH385" s="284"/>
      <c r="BI385" s="276">
        <v>0</v>
      </c>
      <c r="BJ385" s="284"/>
      <c r="BK385" s="286"/>
      <c r="BL385" s="286"/>
      <c r="BM385" s="276">
        <v>0</v>
      </c>
      <c r="BN385" s="286"/>
      <c r="BO385" s="276"/>
      <c r="BP385" s="789">
        <v>240</v>
      </c>
      <c r="BQ385" s="286">
        <v>2000.0000000000002</v>
      </c>
      <c r="BR385" s="286">
        <v>0</v>
      </c>
      <c r="BS385" s="286">
        <v>0</v>
      </c>
      <c r="BT385" s="289">
        <v>0</v>
      </c>
      <c r="BU385" s="286">
        <v>0</v>
      </c>
      <c r="BV385" s="286">
        <v>0</v>
      </c>
      <c r="BW385" s="286">
        <v>0</v>
      </c>
      <c r="BX385" s="367"/>
      <c r="BY385" s="286">
        <v>0</v>
      </c>
      <c r="BZ385" s="286"/>
      <c r="CA385" s="367"/>
      <c r="CB385" s="286">
        <v>0</v>
      </c>
      <c r="CC385" s="286">
        <v>0</v>
      </c>
      <c r="CD385" s="286">
        <v>0</v>
      </c>
      <c r="CE385" s="286"/>
      <c r="CF385" s="286">
        <v>0</v>
      </c>
      <c r="CG385" s="286"/>
      <c r="CH385" s="286"/>
      <c r="CI385" s="367"/>
      <c r="CJ385" s="367"/>
      <c r="CK385" s="367"/>
      <c r="CL385" s="367"/>
      <c r="CM385" s="286"/>
      <c r="CN385" s="286"/>
      <c r="CO385" s="286">
        <v>0</v>
      </c>
      <c r="CP385" s="286"/>
      <c r="CQ385" s="286"/>
      <c r="CR385" s="286"/>
      <c r="CS385" s="286"/>
      <c r="CT385" s="286"/>
      <c r="CU385" s="286"/>
      <c r="CV385" s="286">
        <v>0</v>
      </c>
      <c r="CW385" s="367"/>
      <c r="CX385" s="367"/>
      <c r="CY385" s="367"/>
      <c r="CZ385" s="367"/>
      <c r="DA385" s="367"/>
      <c r="DB385" s="367"/>
      <c r="DC385" s="286">
        <v>0</v>
      </c>
      <c r="DD385" s="286"/>
      <c r="DE385" s="286"/>
      <c r="DF385" s="286"/>
      <c r="DG385" s="286"/>
      <c r="DH385" s="367"/>
      <c r="DI385" s="367"/>
      <c r="DJ385" s="286"/>
      <c r="DK385" s="286"/>
      <c r="DL385" s="286"/>
      <c r="DM385" s="367"/>
      <c r="DN385" s="367"/>
      <c r="DO385" s="367"/>
      <c r="DP385" s="367"/>
      <c r="DQ385" s="367"/>
      <c r="DR385" s="367"/>
      <c r="DS385" s="367"/>
      <c r="DT385" s="367"/>
      <c r="DU385" s="286">
        <v>1010.65</v>
      </c>
      <c r="DV385" s="367"/>
      <c r="DW385" s="367"/>
      <c r="DX385" s="367"/>
      <c r="DY385" s="286"/>
      <c r="DZ385" s="367"/>
      <c r="EA385" s="367"/>
      <c r="EB385" s="367"/>
      <c r="EC385" s="367"/>
      <c r="ED385" s="367"/>
      <c r="EE385" s="367"/>
      <c r="EF385" s="367"/>
      <c r="EG385" s="367"/>
      <c r="EH385" s="367"/>
      <c r="EI385" s="367"/>
      <c r="EJ385" s="367"/>
      <c r="EK385" s="367"/>
      <c r="EL385" s="306">
        <v>2000.0000000000002</v>
      </c>
      <c r="EM385" s="306">
        <v>3010.65</v>
      </c>
      <c r="EN385" s="291">
        <v>200</v>
      </c>
      <c r="EO385" s="291">
        <v>0</v>
      </c>
      <c r="EP385" s="291">
        <v>27.4</v>
      </c>
      <c r="EQ385" s="291">
        <v>0</v>
      </c>
      <c r="ER385" s="291">
        <v>0</v>
      </c>
      <c r="ES385" s="286">
        <v>0</v>
      </c>
      <c r="ET385" s="111">
        <v>0</v>
      </c>
      <c r="EU385" s="286">
        <v>0</v>
      </c>
      <c r="EV385" s="286">
        <v>0</v>
      </c>
      <c r="EW385" s="286"/>
      <c r="EX385" s="286"/>
      <c r="EY385" s="286"/>
      <c r="EZ385" s="292">
        <v>0</v>
      </c>
      <c r="FA385" s="278">
        <v>0</v>
      </c>
      <c r="FB385" s="278">
        <v>0</v>
      </c>
      <c r="FC385" s="292">
        <v>800</v>
      </c>
      <c r="FD385" s="292"/>
      <c r="FE385" s="292"/>
      <c r="FF385" s="367"/>
      <c r="FG385" s="286">
        <v>0</v>
      </c>
      <c r="FH385" s="292">
        <v>0</v>
      </c>
      <c r="FI385" s="286"/>
      <c r="FJ385" s="286"/>
      <c r="FK385" s="276"/>
      <c r="FL385" s="367">
        <v>1010.65</v>
      </c>
      <c r="FM385" s="286">
        <v>0</v>
      </c>
      <c r="FN385" s="286">
        <v>0</v>
      </c>
      <c r="FO385" s="286">
        <v>0</v>
      </c>
      <c r="FP385" s="286"/>
      <c r="FQ385" s="286">
        <v>2038.05</v>
      </c>
      <c r="FR385" s="791">
        <v>972.6</v>
      </c>
      <c r="FS385">
        <v>0</v>
      </c>
      <c r="FT385" s="791"/>
      <c r="FU385" s="294">
        <f t="shared" si="27"/>
        <v>972.6</v>
      </c>
      <c r="FV385" s="294">
        <v>984.25</v>
      </c>
      <c r="FW385" s="294">
        <f t="shared" si="28"/>
        <v>0</v>
      </c>
      <c r="FX385" s="111">
        <f t="shared" si="29"/>
        <v>180</v>
      </c>
      <c r="FY385" s="286">
        <f t="shared" si="30"/>
        <v>0</v>
      </c>
      <c r="GB385" s="2015">
        <f t="shared" si="25"/>
        <v>0</v>
      </c>
      <c r="GC385" s="2015">
        <v>2000</v>
      </c>
      <c r="GE385" s="2015">
        <f t="shared" si="26"/>
        <v>2000</v>
      </c>
    </row>
    <row r="386" spans="2:187" ht="15.75">
      <c r="B386" s="787">
        <v>62</v>
      </c>
      <c r="C386" s="109" t="s">
        <v>610</v>
      </c>
      <c r="D386" s="309" t="s">
        <v>3</v>
      </c>
      <c r="E386" s="462" t="s">
        <v>217</v>
      </c>
      <c r="F386" s="465" t="s">
        <v>218</v>
      </c>
      <c r="G386" s="367"/>
      <c r="H386" s="275" t="s">
        <v>476</v>
      </c>
      <c r="I386" s="275" t="s">
        <v>454</v>
      </c>
      <c r="J386" s="312" t="s">
        <v>455</v>
      </c>
      <c r="K386" s="369" t="s">
        <v>456</v>
      </c>
      <c r="L386" s="369">
        <v>100001</v>
      </c>
      <c r="M386" s="283" t="s">
        <v>470</v>
      </c>
      <c r="N386" s="370">
        <v>1</v>
      </c>
      <c r="O386" s="275" t="s">
        <v>458</v>
      </c>
      <c r="P386" s="371" t="s">
        <v>478</v>
      </c>
      <c r="Q386" s="372">
        <v>1</v>
      </c>
      <c r="R386" s="275" t="s">
        <v>479</v>
      </c>
      <c r="S386" s="301" t="s">
        <v>480</v>
      </c>
      <c r="T386" s="275" t="s">
        <v>461</v>
      </c>
      <c r="U386" s="275" t="s">
        <v>298</v>
      </c>
      <c r="V386" s="302" t="s">
        <v>553</v>
      </c>
      <c r="W386" s="367"/>
      <c r="X386" s="269" t="s">
        <v>97</v>
      </c>
      <c r="Y386" s="466" t="s">
        <v>640</v>
      </c>
      <c r="Z386" s="283"/>
      <c r="AA386" s="367"/>
      <c r="AB386" s="467">
        <v>45627</v>
      </c>
      <c r="AC386" s="367"/>
      <c r="AD386" s="367"/>
      <c r="AE386" s="367" t="s">
        <v>464</v>
      </c>
      <c r="AF386" s="275" t="s">
        <v>641</v>
      </c>
      <c r="AG386" s="367"/>
      <c r="AH386" s="367"/>
      <c r="AI386" s="367"/>
      <c r="AJ386" s="367"/>
      <c r="AK386" s="367"/>
      <c r="AL386" s="367"/>
      <c r="AM386" s="367"/>
      <c r="AN386" s="367"/>
      <c r="AO386" s="368" t="s">
        <v>466</v>
      </c>
      <c r="AP386" s="368" t="s">
        <v>594</v>
      </c>
      <c r="AQ386" s="368" t="s">
        <v>467</v>
      </c>
      <c r="AR386" s="468">
        <v>3200</v>
      </c>
      <c r="AS386" s="283">
        <v>30</v>
      </c>
      <c r="AT386" s="284">
        <v>0</v>
      </c>
      <c r="AU386" s="284">
        <v>0</v>
      </c>
      <c r="AV386" s="283"/>
      <c r="AW386" s="283"/>
      <c r="AX386" s="283"/>
      <c r="AY386" s="283"/>
      <c r="AZ386" s="283"/>
      <c r="BA386" s="285"/>
      <c r="BB386" s="284"/>
      <c r="BC386" s="284"/>
      <c r="BD386" s="284"/>
      <c r="BE386" s="284"/>
      <c r="BF386" s="285"/>
      <c r="BG386" s="284"/>
      <c r="BH386" s="284"/>
      <c r="BI386" s="276">
        <v>0</v>
      </c>
      <c r="BJ386" s="284"/>
      <c r="BK386" s="286"/>
      <c r="BL386" s="286"/>
      <c r="BM386" s="276">
        <v>0</v>
      </c>
      <c r="BN386" s="286"/>
      <c r="BO386" s="276"/>
      <c r="BP386" s="789">
        <v>240</v>
      </c>
      <c r="BQ386" s="286">
        <v>3200</v>
      </c>
      <c r="BR386" s="286">
        <v>0</v>
      </c>
      <c r="BS386" s="286">
        <v>0</v>
      </c>
      <c r="BT386" s="289">
        <v>0</v>
      </c>
      <c r="BU386" s="286">
        <v>0</v>
      </c>
      <c r="BV386" s="286">
        <v>0</v>
      </c>
      <c r="BW386" s="286">
        <v>0</v>
      </c>
      <c r="BX386" s="367"/>
      <c r="BY386" s="286">
        <v>0</v>
      </c>
      <c r="BZ386" s="286"/>
      <c r="CA386" s="367"/>
      <c r="CB386" s="286">
        <v>0</v>
      </c>
      <c r="CC386" s="286">
        <v>0</v>
      </c>
      <c r="CD386" s="286">
        <v>0</v>
      </c>
      <c r="CE386" s="286"/>
      <c r="CF386" s="286">
        <v>0</v>
      </c>
      <c r="CG386" s="286"/>
      <c r="CH386" s="286"/>
      <c r="CI386" s="367"/>
      <c r="CJ386" s="367"/>
      <c r="CK386" s="367"/>
      <c r="CL386" s="367"/>
      <c r="CM386" s="286"/>
      <c r="CN386" s="286"/>
      <c r="CO386" s="286">
        <v>0</v>
      </c>
      <c r="CP386" s="286"/>
      <c r="CQ386" s="286"/>
      <c r="CR386" s="286"/>
      <c r="CS386" s="286"/>
      <c r="CT386" s="286"/>
      <c r="CU386" s="286"/>
      <c r="CV386" s="286">
        <v>0</v>
      </c>
      <c r="CW386" s="367"/>
      <c r="CX386" s="367"/>
      <c r="CY386" s="367"/>
      <c r="CZ386" s="367"/>
      <c r="DA386" s="367"/>
      <c r="DB386" s="367"/>
      <c r="DC386" s="286">
        <v>0</v>
      </c>
      <c r="DD386" s="286"/>
      <c r="DE386" s="286"/>
      <c r="DF386" s="286"/>
      <c r="DG386" s="286"/>
      <c r="DH386" s="367"/>
      <c r="DI386" s="367"/>
      <c r="DJ386" s="286"/>
      <c r="DK386" s="286"/>
      <c r="DL386" s="286"/>
      <c r="DM386" s="367"/>
      <c r="DN386" s="367"/>
      <c r="DO386" s="367"/>
      <c r="DP386" s="367"/>
      <c r="DQ386" s="367"/>
      <c r="DR386" s="367"/>
      <c r="DS386" s="367"/>
      <c r="DT386" s="367"/>
      <c r="DU386" s="286">
        <v>1370.37</v>
      </c>
      <c r="DV386" s="367"/>
      <c r="DW386" s="367"/>
      <c r="DX386" s="367"/>
      <c r="DY386" s="286"/>
      <c r="DZ386" s="367"/>
      <c r="EA386" s="367"/>
      <c r="EB386" s="367"/>
      <c r="EC386" s="367"/>
      <c r="ED386" s="367"/>
      <c r="EE386" s="367"/>
      <c r="EF386" s="367"/>
      <c r="EG386" s="367"/>
      <c r="EH386" s="367"/>
      <c r="EI386" s="367"/>
      <c r="EJ386" s="367"/>
      <c r="EK386" s="367"/>
      <c r="EL386" s="306">
        <v>3200</v>
      </c>
      <c r="EM386" s="306">
        <v>4570.37</v>
      </c>
      <c r="EN386" s="291">
        <v>320</v>
      </c>
      <c r="EO386" s="291">
        <v>49.6</v>
      </c>
      <c r="EP386" s="291">
        <v>43.84</v>
      </c>
      <c r="EQ386" s="291">
        <v>0</v>
      </c>
      <c r="ER386" s="291">
        <v>0</v>
      </c>
      <c r="ES386" s="286">
        <v>0</v>
      </c>
      <c r="ET386" s="111">
        <v>51.69</v>
      </c>
      <c r="EU386" s="286">
        <v>0</v>
      </c>
      <c r="EV386" s="286">
        <v>0</v>
      </c>
      <c r="EW386" s="286"/>
      <c r="EX386" s="286"/>
      <c r="EY386" s="286"/>
      <c r="EZ386" s="292">
        <v>0</v>
      </c>
      <c r="FA386" s="278">
        <v>0</v>
      </c>
      <c r="FB386" s="278">
        <v>0</v>
      </c>
      <c r="FC386" s="292">
        <v>1280</v>
      </c>
      <c r="FD386" s="292"/>
      <c r="FE386" s="292"/>
      <c r="FF386" s="367"/>
      <c r="FG386" s="286">
        <v>0</v>
      </c>
      <c r="FH386" s="292">
        <v>0</v>
      </c>
      <c r="FI386" s="286"/>
      <c r="FJ386" s="286"/>
      <c r="FK386" s="276"/>
      <c r="FL386" s="367">
        <v>1370.37</v>
      </c>
      <c r="FM386" s="286">
        <v>0</v>
      </c>
      <c r="FN386" s="286">
        <v>0</v>
      </c>
      <c r="FO386" s="286">
        <v>0</v>
      </c>
      <c r="FP386" s="286"/>
      <c r="FQ386" s="286">
        <v>3115.5</v>
      </c>
      <c r="FR386" s="791">
        <v>1454.87</v>
      </c>
      <c r="FS386">
        <v>0</v>
      </c>
      <c r="FT386" s="791"/>
      <c r="FU386" s="294">
        <f t="shared" si="27"/>
        <v>1454.87</v>
      </c>
      <c r="FV386" s="294">
        <v>984.25</v>
      </c>
      <c r="FW386" s="294">
        <f t="shared" si="28"/>
        <v>0</v>
      </c>
      <c r="FX386" s="111">
        <f t="shared" si="29"/>
        <v>288</v>
      </c>
      <c r="FY386" s="286">
        <f t="shared" si="30"/>
        <v>0</v>
      </c>
      <c r="GB386" s="2015">
        <f t="shared" si="25"/>
        <v>0</v>
      </c>
      <c r="GC386" s="2015">
        <v>3200</v>
      </c>
      <c r="GE386" s="2015">
        <f t="shared" si="26"/>
        <v>3200</v>
      </c>
    </row>
    <row r="387" spans="2:187">
      <c r="B387" s="787">
        <v>63</v>
      </c>
      <c r="C387" s="109" t="s">
        <v>610</v>
      </c>
      <c r="D387" s="309" t="s">
        <v>3</v>
      </c>
      <c r="E387" s="462" t="s">
        <v>222</v>
      </c>
      <c r="F387" s="465" t="s">
        <v>223</v>
      </c>
      <c r="G387" s="367"/>
      <c r="H387" s="275"/>
      <c r="I387" s="275"/>
      <c r="J387" s="312" t="s">
        <v>455</v>
      </c>
      <c r="K387" s="369" t="s">
        <v>456</v>
      </c>
      <c r="L387" s="369">
        <v>100001</v>
      </c>
      <c r="M387" s="283" t="s">
        <v>470</v>
      </c>
      <c r="N387" s="370">
        <v>1</v>
      </c>
      <c r="O387" s="275" t="s">
        <v>458</v>
      </c>
      <c r="P387" s="371"/>
      <c r="Q387" s="372"/>
      <c r="R387" s="275"/>
      <c r="S387" s="301"/>
      <c r="T387" s="275" t="s">
        <v>461</v>
      </c>
      <c r="U387" s="474" t="s">
        <v>277</v>
      </c>
      <c r="V387" s="302" t="s">
        <v>553</v>
      </c>
      <c r="W387" s="367"/>
      <c r="X387" s="269" t="s">
        <v>97</v>
      </c>
      <c r="Y387" s="461" t="s">
        <v>301</v>
      </c>
      <c r="Z387" s="283"/>
      <c r="AA387" s="367"/>
      <c r="AB387" s="467">
        <v>45628</v>
      </c>
      <c r="AC387" s="367"/>
      <c r="AD387" s="367"/>
      <c r="AE387" s="367" t="s">
        <v>496</v>
      </c>
      <c r="AF387" s="275" t="s">
        <v>644</v>
      </c>
      <c r="AG387" s="367"/>
      <c r="AH387" s="367"/>
      <c r="AI387" s="367"/>
      <c r="AJ387" s="367"/>
      <c r="AK387" s="367"/>
      <c r="AL387" s="367"/>
      <c r="AM387" s="367"/>
      <c r="AN387" s="367"/>
      <c r="AO387" s="368" t="s">
        <v>466</v>
      </c>
      <c r="AP387" s="278" t="s">
        <v>595</v>
      </c>
      <c r="AQ387" s="368" t="s">
        <v>467</v>
      </c>
      <c r="AR387" s="472">
        <v>3500</v>
      </c>
      <c r="AS387" s="283">
        <v>30</v>
      </c>
      <c r="AT387" s="284">
        <v>0</v>
      </c>
      <c r="AU387" s="284">
        <v>0</v>
      </c>
      <c r="AV387" s="283"/>
      <c r="AW387" s="283"/>
      <c r="AX387" s="283"/>
      <c r="AY387" s="283"/>
      <c r="AZ387" s="283"/>
      <c r="BA387" s="285"/>
      <c r="BB387" s="284"/>
      <c r="BC387" s="284"/>
      <c r="BD387" s="284"/>
      <c r="BE387" s="284"/>
      <c r="BF387" s="285"/>
      <c r="BG387" s="284"/>
      <c r="BH387" s="284"/>
      <c r="BI387" s="276">
        <v>0</v>
      </c>
      <c r="BJ387" s="284"/>
      <c r="BK387" s="286"/>
      <c r="BL387" s="286"/>
      <c r="BM387" s="276">
        <v>0</v>
      </c>
      <c r="BN387" s="286"/>
      <c r="BO387" s="276"/>
      <c r="BP387" s="789">
        <v>240</v>
      </c>
      <c r="BQ387" s="286">
        <v>3500</v>
      </c>
      <c r="BR387" s="286">
        <v>0</v>
      </c>
      <c r="BS387" s="286">
        <v>0</v>
      </c>
      <c r="BT387" s="289">
        <v>0</v>
      </c>
      <c r="BU387" s="286">
        <v>0</v>
      </c>
      <c r="BV387" s="286">
        <v>0</v>
      </c>
      <c r="BW387" s="286">
        <v>0</v>
      </c>
      <c r="BX387" s="367"/>
      <c r="BY387" s="286">
        <v>0</v>
      </c>
      <c r="BZ387" s="286"/>
      <c r="CA387" s="367"/>
      <c r="CB387" s="286">
        <v>0</v>
      </c>
      <c r="CC387" s="286">
        <v>0</v>
      </c>
      <c r="CD387" s="286">
        <v>0</v>
      </c>
      <c r="CE387" s="286"/>
      <c r="CF387" s="286">
        <v>0</v>
      </c>
      <c r="CG387" s="286"/>
      <c r="CH387" s="286"/>
      <c r="CI387" s="367"/>
      <c r="CJ387" s="367"/>
      <c r="CK387" s="367"/>
      <c r="CL387" s="367"/>
      <c r="CM387" s="286"/>
      <c r="CN387" s="286"/>
      <c r="CO387" s="286">
        <v>0</v>
      </c>
      <c r="CP387" s="286"/>
      <c r="CQ387" s="286"/>
      <c r="CR387" s="286"/>
      <c r="CS387" s="286"/>
      <c r="CT387" s="286"/>
      <c r="CU387" s="286"/>
      <c r="CV387" s="286">
        <v>0</v>
      </c>
      <c r="CW387" s="367"/>
      <c r="CX387" s="367"/>
      <c r="CY387" s="367"/>
      <c r="CZ387" s="367"/>
      <c r="DA387" s="367"/>
      <c r="DB387" s="367"/>
      <c r="DC387" s="286">
        <v>0</v>
      </c>
      <c r="DD387" s="286"/>
      <c r="DE387" s="286"/>
      <c r="DF387" s="286"/>
      <c r="DG387" s="286"/>
      <c r="DH387" s="367"/>
      <c r="DI387" s="367"/>
      <c r="DJ387" s="286"/>
      <c r="DK387" s="286"/>
      <c r="DL387" s="286"/>
      <c r="DM387" s="367"/>
      <c r="DN387" s="367"/>
      <c r="DO387" s="367"/>
      <c r="DP387" s="367"/>
      <c r="DQ387" s="367"/>
      <c r="DR387" s="367"/>
      <c r="DS387" s="367"/>
      <c r="DT387" s="367"/>
      <c r="DU387" s="286">
        <v>1448.61</v>
      </c>
      <c r="DV387" s="367"/>
      <c r="DW387" s="367"/>
      <c r="DX387" s="367"/>
      <c r="DY387" s="286"/>
      <c r="DZ387" s="367"/>
      <c r="EA387" s="367"/>
      <c r="EB387" s="367"/>
      <c r="EC387" s="367"/>
      <c r="ED387" s="367"/>
      <c r="EE387" s="367"/>
      <c r="EF387" s="367"/>
      <c r="EG387" s="367"/>
      <c r="EH387" s="367"/>
      <c r="EI387" s="367"/>
      <c r="EJ387" s="367"/>
      <c r="EK387" s="367"/>
      <c r="EL387" s="306">
        <v>3500</v>
      </c>
      <c r="EM387" s="306">
        <v>4948.6099999999997</v>
      </c>
      <c r="EN387" s="291">
        <v>350</v>
      </c>
      <c r="EO387" s="291">
        <v>0</v>
      </c>
      <c r="EP387" s="291">
        <v>47.95</v>
      </c>
      <c r="EQ387" s="291">
        <v>0</v>
      </c>
      <c r="ER387" s="291">
        <v>0</v>
      </c>
      <c r="ES387" s="286">
        <v>0</v>
      </c>
      <c r="ET387" s="111">
        <v>79.94</v>
      </c>
      <c r="EU387" s="286">
        <v>0</v>
      </c>
      <c r="EV387" s="286">
        <v>0</v>
      </c>
      <c r="EW387" s="286"/>
      <c r="EX387" s="286"/>
      <c r="EY387" s="286"/>
      <c r="EZ387" s="292">
        <v>0</v>
      </c>
      <c r="FA387" s="278">
        <v>0</v>
      </c>
      <c r="FB387" s="278">
        <v>0</v>
      </c>
      <c r="FC387" s="292">
        <v>1400</v>
      </c>
      <c r="FD387" s="292"/>
      <c r="FE387" s="292"/>
      <c r="FF387" s="367"/>
      <c r="FG387" s="286">
        <v>0</v>
      </c>
      <c r="FH387" s="292">
        <v>0</v>
      </c>
      <c r="FI387" s="286"/>
      <c r="FJ387" s="286"/>
      <c r="FK387" s="276"/>
      <c r="FL387" s="367">
        <v>1448.61</v>
      </c>
      <c r="FM387" s="286">
        <v>0</v>
      </c>
      <c r="FN387" s="286">
        <v>0</v>
      </c>
      <c r="FO387" s="286">
        <v>0</v>
      </c>
      <c r="FP387" s="286"/>
      <c r="FQ387" s="286">
        <v>3326.5</v>
      </c>
      <c r="FR387" s="791">
        <v>1622.11</v>
      </c>
      <c r="FS387">
        <v>0</v>
      </c>
      <c r="FT387" s="791"/>
      <c r="FU387" s="294">
        <f t="shared" si="27"/>
        <v>1622.11</v>
      </c>
      <c r="FV387" s="294">
        <v>985.25</v>
      </c>
      <c r="FW387" s="294">
        <f t="shared" si="28"/>
        <v>0</v>
      </c>
      <c r="FX387" s="111">
        <f t="shared" si="29"/>
        <v>315</v>
      </c>
      <c r="FY387" s="286">
        <f t="shared" si="30"/>
        <v>0</v>
      </c>
      <c r="GB387" s="2015">
        <f t="shared" si="25"/>
        <v>0</v>
      </c>
      <c r="GC387" s="2015">
        <v>3500</v>
      </c>
      <c r="GE387" s="2015">
        <f t="shared" si="26"/>
        <v>3500</v>
      </c>
    </row>
    <row r="388" spans="2:187">
      <c r="B388" s="787">
        <v>64</v>
      </c>
      <c r="C388" s="109" t="s">
        <v>610</v>
      </c>
      <c r="D388" s="309" t="s">
        <v>3</v>
      </c>
      <c r="E388" s="462" t="s">
        <v>214</v>
      </c>
      <c r="F388" s="465" t="s">
        <v>215</v>
      </c>
      <c r="G388" s="367"/>
      <c r="H388" s="275"/>
      <c r="I388" s="275"/>
      <c r="J388" s="312" t="s">
        <v>455</v>
      </c>
      <c r="K388" s="369" t="s">
        <v>456</v>
      </c>
      <c r="L388" s="369">
        <v>100001</v>
      </c>
      <c r="M388" s="283" t="s">
        <v>470</v>
      </c>
      <c r="N388" s="370">
        <v>1</v>
      </c>
      <c r="O388" s="275" t="s">
        <v>458</v>
      </c>
      <c r="P388" s="371"/>
      <c r="Q388" s="372"/>
      <c r="R388" s="275"/>
      <c r="S388" s="301"/>
      <c r="T388" s="275" t="s">
        <v>461</v>
      </c>
      <c r="U388" s="275" t="s">
        <v>273</v>
      </c>
      <c r="V388" s="302" t="s">
        <v>553</v>
      </c>
      <c r="W388" s="367"/>
      <c r="X388" s="269" t="s">
        <v>292</v>
      </c>
      <c r="Y388" s="461" t="s">
        <v>297</v>
      </c>
      <c r="Z388" s="283"/>
      <c r="AA388" s="367"/>
      <c r="AB388" s="475">
        <v>45631</v>
      </c>
      <c r="AC388" s="367"/>
      <c r="AD388" s="367"/>
      <c r="AE388" s="367" t="s">
        <v>464</v>
      </c>
      <c r="AF388" s="275" t="s">
        <v>645</v>
      </c>
      <c r="AG388" s="367"/>
      <c r="AH388" s="367"/>
      <c r="AI388" s="367"/>
      <c r="AJ388" s="367"/>
      <c r="AK388" s="367"/>
      <c r="AL388" s="367"/>
      <c r="AM388" s="367"/>
      <c r="AN388" s="367"/>
      <c r="AO388" s="368" t="s">
        <v>466</v>
      </c>
      <c r="AP388" s="278" t="s">
        <v>595</v>
      </c>
      <c r="AQ388" s="368" t="s">
        <v>466</v>
      </c>
      <c r="AR388" s="472">
        <v>4000</v>
      </c>
      <c r="AS388" s="283">
        <v>30</v>
      </c>
      <c r="AT388" s="284">
        <v>0</v>
      </c>
      <c r="AU388" s="284">
        <v>0</v>
      </c>
      <c r="AV388" s="283"/>
      <c r="AW388" s="283"/>
      <c r="AX388" s="283"/>
      <c r="AY388" s="283"/>
      <c r="AZ388" s="283"/>
      <c r="BA388" s="285"/>
      <c r="BB388" s="284"/>
      <c r="BC388" s="284"/>
      <c r="BD388" s="284"/>
      <c r="BE388" s="284"/>
      <c r="BF388" s="285"/>
      <c r="BG388" s="284"/>
      <c r="BH388" s="284"/>
      <c r="BI388" s="276">
        <v>0</v>
      </c>
      <c r="BJ388" s="284"/>
      <c r="BK388" s="286"/>
      <c r="BL388" s="286"/>
      <c r="BM388" s="276">
        <v>0</v>
      </c>
      <c r="BN388" s="286"/>
      <c r="BO388" s="276"/>
      <c r="BP388" s="789">
        <v>240</v>
      </c>
      <c r="BQ388" s="286">
        <v>4000.0000000000005</v>
      </c>
      <c r="BR388" s="286">
        <v>113</v>
      </c>
      <c r="BS388" s="286">
        <v>0</v>
      </c>
      <c r="BT388" s="289">
        <v>0</v>
      </c>
      <c r="BU388" s="286">
        <v>0</v>
      </c>
      <c r="BV388" s="286">
        <v>0</v>
      </c>
      <c r="BW388" s="286">
        <v>0</v>
      </c>
      <c r="BX388" s="367"/>
      <c r="BY388" s="286">
        <v>108</v>
      </c>
      <c r="BZ388" s="286"/>
      <c r="CA388" s="367"/>
      <c r="CB388" s="286">
        <v>0</v>
      </c>
      <c r="CC388" s="286">
        <v>0</v>
      </c>
      <c r="CD388" s="286">
        <v>0</v>
      </c>
      <c r="CE388" s="286"/>
      <c r="CF388" s="286">
        <v>0</v>
      </c>
      <c r="CG388" s="286"/>
      <c r="CH388" s="286"/>
      <c r="CI388" s="367"/>
      <c r="CJ388" s="367"/>
      <c r="CK388" s="367"/>
      <c r="CL388" s="367"/>
      <c r="CM388" s="286"/>
      <c r="CN388" s="286"/>
      <c r="CO388" s="286">
        <v>0</v>
      </c>
      <c r="CP388" s="286"/>
      <c r="CQ388" s="286"/>
      <c r="CR388" s="286"/>
      <c r="CS388" s="286"/>
      <c r="CT388" s="286"/>
      <c r="CU388" s="286"/>
      <c r="CV388" s="286">
        <v>0</v>
      </c>
      <c r="CW388" s="367"/>
      <c r="CX388" s="367"/>
      <c r="CY388" s="367"/>
      <c r="CZ388" s="367"/>
      <c r="DA388" s="367"/>
      <c r="DB388" s="367"/>
      <c r="DC388" s="286">
        <v>67.8</v>
      </c>
      <c r="DD388" s="286"/>
      <c r="DE388" s="286"/>
      <c r="DF388" s="286"/>
      <c r="DG388" s="286"/>
      <c r="DH388" s="367"/>
      <c r="DI388" s="367"/>
      <c r="DJ388" s="286"/>
      <c r="DK388" s="286"/>
      <c r="DL388" s="286"/>
      <c r="DM388" s="367"/>
      <c r="DN388" s="367"/>
      <c r="DO388" s="367"/>
      <c r="DP388" s="367"/>
      <c r="DQ388" s="367"/>
      <c r="DR388" s="367"/>
      <c r="DS388" s="367"/>
      <c r="DT388" s="367"/>
      <c r="DU388" s="286">
        <v>1693.6</v>
      </c>
      <c r="DV388" s="367"/>
      <c r="DW388" s="367"/>
      <c r="DX388" s="367"/>
      <c r="DY388" s="286"/>
      <c r="DZ388" s="367"/>
      <c r="EA388" s="367"/>
      <c r="EB388" s="367"/>
      <c r="EC388" s="367"/>
      <c r="ED388" s="367"/>
      <c r="EE388" s="367"/>
      <c r="EF388" s="367"/>
      <c r="EG388" s="367"/>
      <c r="EH388" s="367"/>
      <c r="EI388" s="367"/>
      <c r="EJ388" s="367"/>
      <c r="EK388" s="367"/>
      <c r="EL388" s="306">
        <v>4221</v>
      </c>
      <c r="EM388" s="306">
        <v>5982.4</v>
      </c>
      <c r="EN388" s="291">
        <v>422.1</v>
      </c>
      <c r="EO388" s="291">
        <v>65.430000000000007</v>
      </c>
      <c r="EP388" s="291">
        <v>57.83</v>
      </c>
      <c r="EQ388" s="291">
        <v>0</v>
      </c>
      <c r="ER388" s="291">
        <v>0</v>
      </c>
      <c r="ES388" s="286">
        <v>0</v>
      </c>
      <c r="ET388" s="111">
        <v>154.57400000000001</v>
      </c>
      <c r="EU388" s="286">
        <v>0</v>
      </c>
      <c r="EV388" s="286">
        <v>0</v>
      </c>
      <c r="EW388" s="286"/>
      <c r="EX388" s="286"/>
      <c r="EY388" s="286"/>
      <c r="EZ388" s="292">
        <v>0</v>
      </c>
      <c r="FA388" s="278">
        <v>0</v>
      </c>
      <c r="FB388" s="278">
        <v>0</v>
      </c>
      <c r="FC388" s="292">
        <v>1645.2</v>
      </c>
      <c r="FD388" s="292"/>
      <c r="FE388" s="292"/>
      <c r="FF388" s="367"/>
      <c r="FG388" s="286">
        <v>0</v>
      </c>
      <c r="FH388" s="292">
        <v>0</v>
      </c>
      <c r="FI388" s="286"/>
      <c r="FJ388" s="286"/>
      <c r="FK388" s="276"/>
      <c r="FL388" s="367">
        <v>1693.6</v>
      </c>
      <c r="FM388" s="286">
        <v>67.8</v>
      </c>
      <c r="FN388" s="286">
        <v>108</v>
      </c>
      <c r="FO388" s="286">
        <v>48</v>
      </c>
      <c r="FP388" s="286"/>
      <c r="FQ388" s="286">
        <v>4262.53</v>
      </c>
      <c r="FR388" s="791">
        <v>1719.87</v>
      </c>
      <c r="FS388">
        <v>0</v>
      </c>
      <c r="FT388" s="791"/>
      <c r="FU388" s="294">
        <f t="shared" si="27"/>
        <v>1719.87</v>
      </c>
      <c r="FV388" s="294">
        <v>986.25</v>
      </c>
      <c r="FW388" s="294">
        <f t="shared" si="28"/>
        <v>0</v>
      </c>
      <c r="FX388" s="111">
        <f t="shared" si="29"/>
        <v>379.89</v>
      </c>
      <c r="FY388" s="286">
        <f t="shared" si="30"/>
        <v>0</v>
      </c>
      <c r="GB388" s="2015">
        <f t="shared" si="25"/>
        <v>0</v>
      </c>
      <c r="GC388" s="2015">
        <v>4221</v>
      </c>
      <c r="GE388" s="2015">
        <f t="shared" si="26"/>
        <v>4221</v>
      </c>
    </row>
    <row r="389" spans="2:187">
      <c r="B389" s="787">
        <v>65</v>
      </c>
      <c r="C389" s="109" t="s">
        <v>610</v>
      </c>
      <c r="D389" s="864" t="s">
        <v>3</v>
      </c>
      <c r="E389" s="814" t="s">
        <v>830</v>
      </c>
      <c r="F389" s="387" t="s">
        <v>833</v>
      </c>
      <c r="G389" s="627">
        <v>35479</v>
      </c>
      <c r="H389" s="387"/>
      <c r="I389" s="387"/>
      <c r="J389" s="375" t="s">
        <v>455</v>
      </c>
      <c r="K389" s="376" t="s">
        <v>456</v>
      </c>
      <c r="L389" s="376">
        <v>100001</v>
      </c>
      <c r="M389" s="378" t="s">
        <v>470</v>
      </c>
      <c r="N389" s="815">
        <v>1</v>
      </c>
      <c r="O389" s="373" t="s">
        <v>458</v>
      </c>
      <c r="P389" s="387"/>
      <c r="Q389" s="865"/>
      <c r="R389" s="387"/>
      <c r="S389" s="866"/>
      <c r="T389" s="373" t="s">
        <v>461</v>
      </c>
      <c r="U389" s="387" t="s">
        <v>912</v>
      </c>
      <c r="V389" s="383" t="s">
        <v>553</v>
      </c>
      <c r="W389" s="867"/>
      <c r="X389" s="868" t="s">
        <v>78</v>
      </c>
      <c r="Y389" s="392" t="s">
        <v>913</v>
      </c>
      <c r="Z389" s="283"/>
      <c r="AA389" s="387"/>
      <c r="AB389" s="639">
        <v>45658</v>
      </c>
      <c r="AC389" s="817"/>
      <c r="AD389" s="387"/>
      <c r="AE389" s="869" t="s">
        <v>496</v>
      </c>
      <c r="AF389" s="275" t="s">
        <v>914</v>
      </c>
      <c r="AG389" s="387"/>
      <c r="AH389" s="387"/>
      <c r="AI389" s="387"/>
      <c r="AJ389" s="387"/>
      <c r="AK389" s="387"/>
      <c r="AL389" s="387"/>
      <c r="AM389" s="387"/>
      <c r="AN389" s="387"/>
      <c r="AO389" s="870" t="s">
        <v>467</v>
      </c>
      <c r="AP389" s="866" t="s">
        <v>594</v>
      </c>
      <c r="AQ389" s="866" t="s">
        <v>467</v>
      </c>
      <c r="AR389" s="783">
        <v>2400</v>
      </c>
      <c r="AS389" s="283">
        <v>30</v>
      </c>
      <c r="AT389" s="284">
        <v>0</v>
      </c>
      <c r="AU389" s="284">
        <v>0</v>
      </c>
      <c r="AV389" s="378"/>
      <c r="AW389" s="378"/>
      <c r="AX389" s="378"/>
      <c r="AY389" s="378"/>
      <c r="AZ389" s="378"/>
      <c r="BA389" s="395"/>
      <c r="BB389" s="396"/>
      <c r="BC389" s="396"/>
      <c r="BD389" s="396"/>
      <c r="BE389" s="396"/>
      <c r="BF389" s="395"/>
      <c r="BG389" s="284"/>
      <c r="BH389" s="284"/>
      <c r="BI389" s="276">
        <v>0</v>
      </c>
      <c r="BJ389" s="284"/>
      <c r="BK389" s="286"/>
      <c r="BL389" s="286"/>
      <c r="BM389" s="276">
        <v>0</v>
      </c>
      <c r="BN389" s="286"/>
      <c r="BO389" s="276"/>
      <c r="BP389" s="794">
        <v>240</v>
      </c>
      <c r="BQ389" s="286">
        <v>2400</v>
      </c>
      <c r="BR389" s="286">
        <v>0</v>
      </c>
      <c r="BS389" s="286">
        <v>0</v>
      </c>
      <c r="BT389" s="289">
        <v>0</v>
      </c>
      <c r="BU389" s="286">
        <v>0</v>
      </c>
      <c r="BV389" s="286">
        <v>0</v>
      </c>
      <c r="BW389" s="286">
        <v>0</v>
      </c>
      <c r="BX389" s="387"/>
      <c r="BY389" s="286">
        <v>0</v>
      </c>
      <c r="BZ389" s="398"/>
      <c r="CA389" s="387"/>
      <c r="CB389" s="398">
        <v>0</v>
      </c>
      <c r="CC389" s="398">
        <v>0</v>
      </c>
      <c r="CD389" s="398">
        <v>0</v>
      </c>
      <c r="CE389" s="286"/>
      <c r="CF389" s="398">
        <v>0</v>
      </c>
      <c r="CG389" s="398"/>
      <c r="CH389" s="398"/>
      <c r="CI389" s="387"/>
      <c r="CJ389" s="387"/>
      <c r="CK389" s="387"/>
      <c r="CL389" s="387"/>
      <c r="CM389" s="398"/>
      <c r="CN389" s="286"/>
      <c r="CO389" s="398">
        <v>0</v>
      </c>
      <c r="CP389" s="286"/>
      <c r="CQ389" s="398"/>
      <c r="CR389" s="398"/>
      <c r="CS389" s="398"/>
      <c r="CT389" s="398"/>
      <c r="CU389" s="398"/>
      <c r="CV389" s="398">
        <v>0</v>
      </c>
      <c r="CW389" s="387"/>
      <c r="CX389" s="387"/>
      <c r="CY389" s="387"/>
      <c r="CZ389" s="387"/>
      <c r="DA389" s="387"/>
      <c r="DB389" s="387"/>
      <c r="DC389" s="286">
        <v>0</v>
      </c>
      <c r="DD389" s="398"/>
      <c r="DE389" s="398"/>
      <c r="DF389" s="398"/>
      <c r="DG389" s="398"/>
      <c r="DH389" s="387"/>
      <c r="DI389" s="387"/>
      <c r="DJ389" s="398"/>
      <c r="DK389" s="398"/>
      <c r="DL389" s="398"/>
      <c r="DM389" s="387"/>
      <c r="DN389" s="387"/>
      <c r="DO389" s="387"/>
      <c r="DP389" s="387"/>
      <c r="DQ389" s="387"/>
      <c r="DR389" s="387"/>
      <c r="DS389" s="387"/>
      <c r="DT389" s="387"/>
      <c r="DU389" s="286">
        <v>800</v>
      </c>
      <c r="DV389" s="387"/>
      <c r="DW389" s="387"/>
      <c r="DX389" s="387"/>
      <c r="DY389" s="398"/>
      <c r="DZ389" s="387"/>
      <c r="EA389" s="387"/>
      <c r="EB389" s="387"/>
      <c r="EC389" s="387"/>
      <c r="ED389" s="387"/>
      <c r="EE389" s="387"/>
      <c r="EF389" s="387"/>
      <c r="EG389" s="387"/>
      <c r="EH389" s="387"/>
      <c r="EI389" s="387"/>
      <c r="EJ389" s="387"/>
      <c r="EK389" s="387"/>
      <c r="EL389" s="796">
        <v>2400</v>
      </c>
      <c r="EM389" s="796">
        <v>3200</v>
      </c>
      <c r="EN389" s="291">
        <v>240</v>
      </c>
      <c r="EO389" s="291">
        <v>0</v>
      </c>
      <c r="EP389" s="291">
        <v>32.880000000000003</v>
      </c>
      <c r="EQ389" s="820">
        <v>0</v>
      </c>
      <c r="ER389" s="820">
        <v>0</v>
      </c>
      <c r="ES389" s="286">
        <v>0</v>
      </c>
      <c r="ET389" s="111">
        <v>0</v>
      </c>
      <c r="EU389" s="398">
        <v>0</v>
      </c>
      <c r="EV389" s="398">
        <v>0</v>
      </c>
      <c r="EW389" s="398"/>
      <c r="EX389" s="398"/>
      <c r="EY389" s="398"/>
      <c r="EZ389" s="292">
        <v>0</v>
      </c>
      <c r="FA389" s="278">
        <v>0</v>
      </c>
      <c r="FB389" s="278">
        <v>0</v>
      </c>
      <c r="FC389" s="292">
        <v>960</v>
      </c>
      <c r="FD389" s="400"/>
      <c r="FE389" s="400"/>
      <c r="FF389" s="387"/>
      <c r="FG389" s="286">
        <v>0</v>
      </c>
      <c r="FH389" s="292">
        <v>0</v>
      </c>
      <c r="FI389" s="398"/>
      <c r="FJ389" s="398"/>
      <c r="FK389" s="390"/>
      <c r="FL389" s="387">
        <v>800</v>
      </c>
      <c r="FM389" s="286">
        <v>0</v>
      </c>
      <c r="FN389" s="398">
        <v>0</v>
      </c>
      <c r="FO389" s="286">
        <v>0</v>
      </c>
      <c r="FP389" s="398"/>
      <c r="FQ389" s="398">
        <v>2032.88</v>
      </c>
      <c r="FR389" s="797">
        <v>1167.1199999999999</v>
      </c>
      <c r="FS389">
        <v>0</v>
      </c>
      <c r="FT389" s="797"/>
      <c r="FU389" s="294">
        <f t="shared" si="27"/>
        <v>1167.1199999999999</v>
      </c>
      <c r="FV389" s="455">
        <v>987.25</v>
      </c>
      <c r="FW389" s="455">
        <f t="shared" si="28"/>
        <v>0</v>
      </c>
      <c r="FX389" s="805">
        <f t="shared" si="29"/>
        <v>216</v>
      </c>
      <c r="FY389" s="398">
        <f t="shared" si="30"/>
        <v>0</v>
      </c>
      <c r="GB389" s="2015">
        <f t="shared" si="25"/>
        <v>0</v>
      </c>
      <c r="GC389" s="2015">
        <v>2400</v>
      </c>
      <c r="GE389" s="2015">
        <f t="shared" si="26"/>
        <v>2400</v>
      </c>
    </row>
    <row r="390" spans="2:187">
      <c r="B390" s="871">
        <v>66</v>
      </c>
      <c r="C390" s="109" t="s">
        <v>610</v>
      </c>
      <c r="D390" s="873" t="s">
        <v>3</v>
      </c>
      <c r="E390" s="874" t="s">
        <v>831</v>
      </c>
      <c r="F390" s="875" t="s">
        <v>860</v>
      </c>
      <c r="G390" s="876" t="s">
        <v>915</v>
      </c>
      <c r="H390" s="877" t="s">
        <v>605</v>
      </c>
      <c r="I390" s="876"/>
      <c r="J390" s="878" t="s">
        <v>455</v>
      </c>
      <c r="K390" s="879" t="s">
        <v>456</v>
      </c>
      <c r="L390" s="879">
        <v>100001</v>
      </c>
      <c r="M390" s="880" t="s">
        <v>470</v>
      </c>
      <c r="N390" s="881">
        <v>1</v>
      </c>
      <c r="O390" s="872" t="s">
        <v>458</v>
      </c>
      <c r="P390" s="882"/>
      <c r="Q390" s="883"/>
      <c r="R390" s="872"/>
      <c r="S390" s="877" t="s">
        <v>605</v>
      </c>
      <c r="T390" s="872" t="s">
        <v>461</v>
      </c>
      <c r="U390" s="877" t="s">
        <v>916</v>
      </c>
      <c r="V390" s="884" t="s">
        <v>553</v>
      </c>
      <c r="W390" s="885"/>
      <c r="X390" s="886" t="s">
        <v>25</v>
      </c>
      <c r="Y390" s="887" t="s">
        <v>917</v>
      </c>
      <c r="Z390" s="880"/>
      <c r="AA390" s="885"/>
      <c r="AB390" s="888">
        <v>45663</v>
      </c>
      <c r="AC390" s="2146">
        <v>45807</v>
      </c>
      <c r="AD390" s="885"/>
      <c r="AE390" s="885" t="s">
        <v>496</v>
      </c>
      <c r="AF390" s="872" t="s">
        <v>921</v>
      </c>
      <c r="AG390" s="885"/>
      <c r="AH390" s="885"/>
      <c r="AI390" s="885"/>
      <c r="AJ390" s="885"/>
      <c r="AK390" s="885"/>
      <c r="AL390" s="885"/>
      <c r="AM390" s="885"/>
      <c r="AN390" s="885"/>
      <c r="AO390" s="889" t="s">
        <v>467</v>
      </c>
      <c r="AP390" s="890" t="s">
        <v>594</v>
      </c>
      <c r="AQ390" s="889" t="s">
        <v>467</v>
      </c>
      <c r="AR390" s="891">
        <v>2000</v>
      </c>
      <c r="AS390" s="880">
        <v>30</v>
      </c>
      <c r="AT390" s="892">
        <v>0</v>
      </c>
      <c r="AU390" s="892">
        <v>0</v>
      </c>
      <c r="AV390" s="880"/>
      <c r="AW390" s="880"/>
      <c r="AX390" s="880"/>
      <c r="AY390" s="880"/>
      <c r="AZ390" s="880"/>
      <c r="BA390" s="893"/>
      <c r="BB390" s="892"/>
      <c r="BC390" s="892"/>
      <c r="BD390" s="892"/>
      <c r="BE390" s="892"/>
      <c r="BF390" s="893"/>
      <c r="BG390" s="892"/>
      <c r="BH390" s="892"/>
      <c r="BI390" s="894">
        <v>0</v>
      </c>
      <c r="BJ390" s="892"/>
      <c r="BK390" s="895"/>
      <c r="BL390" s="895"/>
      <c r="BM390" s="894">
        <v>0</v>
      </c>
      <c r="BN390" s="895"/>
      <c r="BO390" s="894"/>
      <c r="BP390" s="896">
        <v>240</v>
      </c>
      <c r="BQ390" s="895">
        <v>2000.0000000000002</v>
      </c>
      <c r="BR390" s="895">
        <v>0</v>
      </c>
      <c r="BS390" s="895">
        <v>0</v>
      </c>
      <c r="BT390" s="897">
        <v>0</v>
      </c>
      <c r="BU390" s="895">
        <v>0</v>
      </c>
      <c r="BV390" s="895">
        <v>0</v>
      </c>
      <c r="BW390" s="895">
        <v>0</v>
      </c>
      <c r="BX390" s="885"/>
      <c r="BY390" s="895">
        <v>0</v>
      </c>
      <c r="BZ390" s="895"/>
      <c r="CA390" s="885"/>
      <c r="CB390" s="895">
        <v>0</v>
      </c>
      <c r="CC390" s="895">
        <v>0</v>
      </c>
      <c r="CD390" s="895">
        <v>0</v>
      </c>
      <c r="CE390" s="895"/>
      <c r="CF390" s="895">
        <v>0</v>
      </c>
      <c r="CG390" s="895"/>
      <c r="CH390" s="895"/>
      <c r="CI390" s="885"/>
      <c r="CJ390" s="885"/>
      <c r="CK390" s="885"/>
      <c r="CL390" s="885"/>
      <c r="CM390" s="895"/>
      <c r="CN390" s="895"/>
      <c r="CO390" s="895">
        <v>0</v>
      </c>
      <c r="CP390" s="895"/>
      <c r="CQ390" s="895"/>
      <c r="CR390" s="895"/>
      <c r="CS390" s="895"/>
      <c r="CT390" s="895"/>
      <c r="CU390" s="895"/>
      <c r="CV390" s="895">
        <v>0</v>
      </c>
      <c r="CW390" s="885"/>
      <c r="CX390" s="885"/>
      <c r="CY390" s="885"/>
      <c r="CZ390" s="885"/>
      <c r="DA390" s="885"/>
      <c r="DB390" s="885"/>
      <c r="DC390" s="895">
        <v>0</v>
      </c>
      <c r="DD390" s="895"/>
      <c r="DE390" s="895"/>
      <c r="DF390" s="895"/>
      <c r="DG390" s="895"/>
      <c r="DH390" s="885"/>
      <c r="DI390" s="885"/>
      <c r="DJ390" s="895"/>
      <c r="DK390" s="895"/>
      <c r="DL390" s="895"/>
      <c r="DM390" s="885"/>
      <c r="DN390" s="885"/>
      <c r="DO390" s="885"/>
      <c r="DP390" s="885"/>
      <c r="DQ390" s="885"/>
      <c r="DR390" s="885"/>
      <c r="DS390" s="885"/>
      <c r="DT390" s="885"/>
      <c r="DU390" s="895">
        <v>638.89</v>
      </c>
      <c r="DV390" s="885"/>
      <c r="DW390" s="885"/>
      <c r="DX390" s="885"/>
      <c r="DY390" s="895"/>
      <c r="DZ390" s="885"/>
      <c r="EA390" s="885"/>
      <c r="EB390" s="885">
        <v>166.66666666666666</v>
      </c>
      <c r="EC390" s="885"/>
      <c r="ED390" s="885"/>
      <c r="EE390" s="885">
        <v>805.55555555555554</v>
      </c>
      <c r="EF390" s="885"/>
      <c r="EG390" s="885"/>
      <c r="EH390" s="885">
        <v>1333.3333333333333</v>
      </c>
      <c r="EI390" s="885">
        <v>119.99999999999999</v>
      </c>
      <c r="EJ390" s="885"/>
      <c r="EK390" s="885"/>
      <c r="EL390" s="898">
        <v>2805.5555555555557</v>
      </c>
      <c r="EM390" s="898">
        <v>5064.445555555556</v>
      </c>
      <c r="EN390" s="899">
        <v>280.56</v>
      </c>
      <c r="EO390" s="899">
        <v>0</v>
      </c>
      <c r="EP390" s="899">
        <v>38.44</v>
      </c>
      <c r="EQ390" s="899">
        <v>0</v>
      </c>
      <c r="ER390" s="899">
        <v>0</v>
      </c>
      <c r="ES390" s="895">
        <v>0</v>
      </c>
      <c r="ET390" s="900">
        <v>0</v>
      </c>
      <c r="EU390" s="901">
        <v>0</v>
      </c>
      <c r="EV390" s="901">
        <v>0</v>
      </c>
      <c r="EW390" s="895"/>
      <c r="EX390" s="895"/>
      <c r="EY390" s="895"/>
      <c r="EZ390" s="902">
        <v>0</v>
      </c>
      <c r="FA390" s="890">
        <v>0</v>
      </c>
      <c r="FB390" s="890">
        <v>0</v>
      </c>
      <c r="FC390" s="902">
        <v>800</v>
      </c>
      <c r="FD390" s="902"/>
      <c r="FE390" s="902"/>
      <c r="FF390" s="885"/>
      <c r="FG390" s="895">
        <v>0</v>
      </c>
      <c r="FH390" s="902">
        <v>0</v>
      </c>
      <c r="FI390" s="895"/>
      <c r="FJ390" s="895"/>
      <c r="FK390" s="894"/>
      <c r="FL390" s="885">
        <v>638.89</v>
      </c>
      <c r="FM390" s="895">
        <v>0</v>
      </c>
      <c r="FN390" s="895">
        <v>0</v>
      </c>
      <c r="FO390" s="895">
        <v>0</v>
      </c>
      <c r="FP390" s="895"/>
      <c r="FQ390" s="895">
        <v>1757.89</v>
      </c>
      <c r="FR390" s="903">
        <v>3306.56</v>
      </c>
      <c r="FS390">
        <v>0</v>
      </c>
      <c r="FT390" s="903"/>
      <c r="FU390" s="917">
        <f t="shared" si="27"/>
        <v>3306.56</v>
      </c>
      <c r="FV390" s="917">
        <v>988.25</v>
      </c>
      <c r="FW390" s="917">
        <f t="shared" si="28"/>
        <v>0</v>
      </c>
      <c r="FX390" s="890">
        <f t="shared" si="29"/>
        <v>252.5</v>
      </c>
      <c r="FY390" s="895">
        <f t="shared" si="30"/>
        <v>0</v>
      </c>
      <c r="GB390" s="2015">
        <f t="shared" ref="GB390:GB395" si="31">+EL390-BZ390-CA390-GC390</f>
        <v>-4.4444444442888198E-3</v>
      </c>
      <c r="GC390" s="2015">
        <v>2805.56</v>
      </c>
      <c r="GE390" s="2015">
        <f t="shared" ref="GE390:GE395" si="32">+GC390+DF390+CX390+EH390</f>
        <v>4138.8933333333334</v>
      </c>
    </row>
    <row r="391" spans="2:187">
      <c r="B391" s="904">
        <v>67</v>
      </c>
      <c r="C391" s="109" t="s">
        <v>610</v>
      </c>
      <c r="D391" s="442" t="s">
        <v>3</v>
      </c>
      <c r="E391" s="443" t="s">
        <v>832</v>
      </c>
      <c r="F391" s="444" t="s">
        <v>835</v>
      </c>
      <c r="G391" s="905"/>
      <c r="H391" s="906"/>
      <c r="I391" s="905"/>
      <c r="J391" s="375" t="s">
        <v>455</v>
      </c>
      <c r="K391" s="376" t="s">
        <v>456</v>
      </c>
      <c r="L391" s="376">
        <v>100001</v>
      </c>
      <c r="M391" s="378" t="s">
        <v>470</v>
      </c>
      <c r="N391" s="815">
        <v>1</v>
      </c>
      <c r="O391" s="373"/>
      <c r="P391" s="907" t="s">
        <v>478</v>
      </c>
      <c r="Q391" s="380">
        <v>1</v>
      </c>
      <c r="R391" s="373" t="s">
        <v>485</v>
      </c>
      <c r="S391" s="906" t="s">
        <v>478</v>
      </c>
      <c r="T391" s="373" t="s">
        <v>461</v>
      </c>
      <c r="U391" s="906" t="s">
        <v>250</v>
      </c>
      <c r="V391" s="383" t="s">
        <v>553</v>
      </c>
      <c r="W391" s="387"/>
      <c r="X391" s="452" t="s">
        <v>25</v>
      </c>
      <c r="Y391" s="908" t="s">
        <v>922</v>
      </c>
      <c r="Z391" s="378"/>
      <c r="AA391" s="387"/>
      <c r="AB391" s="817">
        <v>45689</v>
      </c>
      <c r="AC391" s="387"/>
      <c r="AD391" s="387"/>
      <c r="AE391" s="387" t="s">
        <v>496</v>
      </c>
      <c r="AF391" s="373" t="s">
        <v>923</v>
      </c>
      <c r="AG391" s="387"/>
      <c r="AH391" s="387"/>
      <c r="AI391" s="387"/>
      <c r="AJ391" s="387"/>
      <c r="AK391" s="387"/>
      <c r="AL391" s="387"/>
      <c r="AM391" s="387"/>
      <c r="AN391" s="387"/>
      <c r="AO391" s="392" t="s">
        <v>467</v>
      </c>
      <c r="AP391" s="289" t="s">
        <v>595</v>
      </c>
      <c r="AQ391" s="392" t="s">
        <v>466</v>
      </c>
      <c r="AR391" s="783">
        <v>1300</v>
      </c>
      <c r="AS391" s="378">
        <v>30</v>
      </c>
      <c r="AT391" s="284">
        <v>0</v>
      </c>
      <c r="AU391" s="284">
        <v>0</v>
      </c>
      <c r="AV391" s="378"/>
      <c r="AW391" s="378"/>
      <c r="AX391" s="378"/>
      <c r="AY391" s="378"/>
      <c r="AZ391" s="378"/>
      <c r="BA391" s="395"/>
      <c r="BB391" s="396"/>
      <c r="BC391" s="396"/>
      <c r="BD391" s="396"/>
      <c r="BE391" s="396"/>
      <c r="BF391" s="395"/>
      <c r="BG391" s="284"/>
      <c r="BH391" s="284"/>
      <c r="BI391" s="276">
        <v>5</v>
      </c>
      <c r="BJ391" s="284"/>
      <c r="BK391" s="286"/>
      <c r="BL391" s="286"/>
      <c r="BM391" s="276">
        <v>0</v>
      </c>
      <c r="BN391" s="286"/>
      <c r="BO391" s="276"/>
      <c r="BP391" s="794">
        <v>240</v>
      </c>
      <c r="BQ391" s="398">
        <v>1300</v>
      </c>
      <c r="BR391" s="398">
        <v>113</v>
      </c>
      <c r="BS391" s="398">
        <v>0</v>
      </c>
      <c r="BT391" s="289">
        <v>0</v>
      </c>
      <c r="BU391" s="398">
        <v>0</v>
      </c>
      <c r="BV391" s="398">
        <v>0</v>
      </c>
      <c r="BW391" s="398">
        <v>0</v>
      </c>
      <c r="BX391" s="387"/>
      <c r="BY391" s="286">
        <v>0</v>
      </c>
      <c r="BZ391" s="398"/>
      <c r="CA391" s="387"/>
      <c r="CB391" s="398">
        <v>0</v>
      </c>
      <c r="CC391" s="398">
        <v>0</v>
      </c>
      <c r="CD391" s="398">
        <v>58.875</v>
      </c>
      <c r="CE391" s="398"/>
      <c r="CF391" s="398">
        <v>0</v>
      </c>
      <c r="CG391" s="398"/>
      <c r="CH391" s="398"/>
      <c r="CI391" s="387"/>
      <c r="CJ391" s="387"/>
      <c r="CK391" s="387"/>
      <c r="CL391" s="387"/>
      <c r="CM391" s="398"/>
      <c r="CN391" s="286"/>
      <c r="CO391" s="398">
        <v>0</v>
      </c>
      <c r="CP391" s="398"/>
      <c r="CQ391" s="398"/>
      <c r="CR391" s="398"/>
      <c r="CS391" s="398"/>
      <c r="CT391" s="398"/>
      <c r="CU391" s="398"/>
      <c r="CV391" s="398">
        <v>0</v>
      </c>
      <c r="CW391" s="387"/>
      <c r="CX391" s="387"/>
      <c r="CY391" s="387"/>
      <c r="CZ391" s="387"/>
      <c r="DA391" s="387"/>
      <c r="DB391" s="387"/>
      <c r="DC391" s="286">
        <v>67.8</v>
      </c>
      <c r="DD391" s="398"/>
      <c r="DE391" s="398"/>
      <c r="DF391" s="398"/>
      <c r="DG391" s="398"/>
      <c r="DH391" s="387"/>
      <c r="DI391" s="387"/>
      <c r="DJ391" s="398"/>
      <c r="DK391" s="398"/>
      <c r="DL391" s="398"/>
      <c r="DM391" s="387"/>
      <c r="DN391" s="387"/>
      <c r="DO391" s="387"/>
      <c r="DP391" s="387"/>
      <c r="DQ391" s="387"/>
      <c r="DR391" s="387"/>
      <c r="DS391" s="387"/>
      <c r="DT391" s="387"/>
      <c r="DU391" s="286">
        <v>353.25</v>
      </c>
      <c r="DV391" s="387"/>
      <c r="DW391" s="387"/>
      <c r="DX391" s="387"/>
      <c r="DY391" s="398"/>
      <c r="DZ391" s="387"/>
      <c r="EA391" s="387"/>
      <c r="EB391" s="387"/>
      <c r="EC391" s="387"/>
      <c r="ED391" s="387"/>
      <c r="EE391" s="387"/>
      <c r="EF391" s="387"/>
      <c r="EG391" s="387"/>
      <c r="EH391" s="387"/>
      <c r="EI391" s="387"/>
      <c r="EJ391" s="387"/>
      <c r="EK391" s="387"/>
      <c r="EL391" s="796">
        <v>1471.875</v>
      </c>
      <c r="EM391" s="796">
        <v>1892.925</v>
      </c>
      <c r="EN391" s="820">
        <v>147.19</v>
      </c>
      <c r="EO391" s="291">
        <v>0</v>
      </c>
      <c r="EP391" s="291">
        <v>20.16</v>
      </c>
      <c r="EQ391" s="820">
        <v>0</v>
      </c>
      <c r="ER391" s="820">
        <v>0</v>
      </c>
      <c r="ES391" s="398">
        <v>0</v>
      </c>
      <c r="ET391" s="111">
        <v>0</v>
      </c>
      <c r="EU391" s="398">
        <v>0</v>
      </c>
      <c r="EV391" s="398">
        <v>0</v>
      </c>
      <c r="EW391" s="398"/>
      <c r="EX391" s="398"/>
      <c r="EY391" s="398"/>
      <c r="EZ391" s="292">
        <v>0</v>
      </c>
      <c r="FA391" s="278">
        <v>0</v>
      </c>
      <c r="FB391" s="278">
        <v>0</v>
      </c>
      <c r="FC391" s="292">
        <v>565.20000000000005</v>
      </c>
      <c r="FD391" s="400"/>
      <c r="FE391" s="400"/>
      <c r="FF391" s="387"/>
      <c r="FG391" s="286">
        <v>0</v>
      </c>
      <c r="FH391" s="292">
        <v>0</v>
      </c>
      <c r="FI391" s="398"/>
      <c r="FJ391" s="398"/>
      <c r="FK391" s="390"/>
      <c r="FL391" s="387">
        <v>353.25</v>
      </c>
      <c r="FM391" s="286">
        <v>67.8</v>
      </c>
      <c r="FN391" s="398">
        <v>0</v>
      </c>
      <c r="FO391" s="286">
        <v>0</v>
      </c>
      <c r="FP391" s="398"/>
      <c r="FQ391" s="398">
        <v>1153.5999999999999</v>
      </c>
      <c r="FR391" s="797">
        <v>739.33</v>
      </c>
      <c r="FS391">
        <v>0</v>
      </c>
      <c r="FT391" s="797"/>
      <c r="FU391" s="455">
        <f t="shared" ref="FU391:FU395" si="33">FR391</f>
        <v>739.33</v>
      </c>
      <c r="FV391" s="455">
        <v>989.25</v>
      </c>
      <c r="FW391" s="455">
        <f t="shared" ref="FW391:FW395" si="34">+DF391+DG391-FI391</f>
        <v>0</v>
      </c>
      <c r="FX391" s="289">
        <f t="shared" ref="FX391:FX395" si="35">+IF(EL391=0,0,IF(AND(W391="PART TIME",(AY391+AZ391)&gt;0),1130/30*(30-AY391-AZ391)*9%,IF(AND(AE391="ONP",SUM(BZ391:CA391)&gt;0),EL391*9%,IF(SUM(BZ391:CA391)&gt;0,(EL391-BZ391-CA391)*9%,ROUND(IF(EL391&lt;1130,1130*9%,(EL391)*9%),2)))))</f>
        <v>132.47</v>
      </c>
      <c r="FY391" s="398">
        <f t="shared" ref="FY391:FY395" si="36">+(AR391+IF(AQ391="si",93,0))*$FY$10</f>
        <v>0</v>
      </c>
      <c r="GB391" s="2015">
        <f t="shared" si="31"/>
        <v>-5.0000000001091394E-3</v>
      </c>
      <c r="GC391" s="2015">
        <v>1471.88</v>
      </c>
      <c r="GE391" s="2015">
        <f t="shared" si="32"/>
        <v>1471.88</v>
      </c>
    </row>
    <row r="392" spans="2:187">
      <c r="B392" s="787">
        <v>68</v>
      </c>
      <c r="C392" s="109" t="s">
        <v>610</v>
      </c>
      <c r="D392" s="309" t="s">
        <v>930</v>
      </c>
      <c r="E392" s="462" t="s">
        <v>863</v>
      </c>
      <c r="F392" s="909" t="s">
        <v>864</v>
      </c>
      <c r="G392" s="823">
        <v>32899</v>
      </c>
      <c r="H392" s="491"/>
      <c r="I392" s="910"/>
      <c r="J392" s="312" t="s">
        <v>455</v>
      </c>
      <c r="K392" s="369" t="s">
        <v>456</v>
      </c>
      <c r="L392" s="369">
        <v>100001</v>
      </c>
      <c r="M392" s="283" t="s">
        <v>470</v>
      </c>
      <c r="N392" s="370">
        <v>1</v>
      </c>
      <c r="O392" s="275"/>
      <c r="P392" s="371" t="s">
        <v>478</v>
      </c>
      <c r="Q392" s="300">
        <v>1</v>
      </c>
      <c r="R392" s="275" t="s">
        <v>485</v>
      </c>
      <c r="S392" s="491" t="s">
        <v>478</v>
      </c>
      <c r="T392" s="275" t="s">
        <v>461</v>
      </c>
      <c r="U392" s="491" t="s">
        <v>931</v>
      </c>
      <c r="V392" s="302" t="s">
        <v>553</v>
      </c>
      <c r="W392" s="367"/>
      <c r="X392" s="269" t="s">
        <v>932</v>
      </c>
      <c r="Y392" s="778" t="s">
        <v>958</v>
      </c>
      <c r="Z392" s="283"/>
      <c r="AA392" s="367"/>
      <c r="AB392" s="824" t="s">
        <v>903</v>
      </c>
      <c r="AC392" s="367"/>
      <c r="AD392" s="367"/>
      <c r="AE392" s="911" t="s">
        <v>496</v>
      </c>
      <c r="AF392" s="275" t="s">
        <v>933</v>
      </c>
      <c r="AG392" s="367"/>
      <c r="AH392" s="367"/>
      <c r="AI392" s="911" t="s">
        <v>587</v>
      </c>
      <c r="AJ392" s="912">
        <v>1200</v>
      </c>
      <c r="AK392" s="367"/>
      <c r="AL392" s="367"/>
      <c r="AM392" s="367"/>
      <c r="AN392" s="367"/>
      <c r="AO392" s="368" t="s">
        <v>467</v>
      </c>
      <c r="AP392" s="278" t="s">
        <v>594</v>
      </c>
      <c r="AQ392" s="368" t="s">
        <v>467</v>
      </c>
      <c r="AR392" s="472">
        <v>4380</v>
      </c>
      <c r="AS392" s="283">
        <v>30</v>
      </c>
      <c r="AT392" s="284">
        <v>0</v>
      </c>
      <c r="AU392" s="284">
        <v>0</v>
      </c>
      <c r="AV392" s="283"/>
      <c r="AW392" s="283"/>
      <c r="AX392" s="283"/>
      <c r="AY392" s="283"/>
      <c r="AZ392" s="283"/>
      <c r="BA392" s="285"/>
      <c r="BB392" s="284"/>
      <c r="BC392" s="284"/>
      <c r="BD392" s="284"/>
      <c r="BE392" s="284"/>
      <c r="BF392" s="285"/>
      <c r="BG392" s="284"/>
      <c r="BH392" s="284"/>
      <c r="BI392" s="276">
        <v>0</v>
      </c>
      <c r="BJ392" s="284"/>
      <c r="BK392" s="286"/>
      <c r="BL392" s="286"/>
      <c r="BM392" s="276">
        <v>0</v>
      </c>
      <c r="BN392" s="286"/>
      <c r="BO392" s="276"/>
      <c r="BP392" s="789">
        <v>240</v>
      </c>
      <c r="BQ392" s="286">
        <v>4380</v>
      </c>
      <c r="BR392" s="286">
        <v>0</v>
      </c>
      <c r="BS392" s="286">
        <v>0</v>
      </c>
      <c r="BT392" s="278">
        <v>0</v>
      </c>
      <c r="BU392" s="286">
        <v>0</v>
      </c>
      <c r="BV392" s="286">
        <v>0</v>
      </c>
      <c r="BW392" s="286">
        <v>0</v>
      </c>
      <c r="BX392" s="367"/>
      <c r="BY392" s="286">
        <v>0</v>
      </c>
      <c r="BZ392" s="286"/>
      <c r="CA392" s="367"/>
      <c r="CB392" s="286">
        <v>0</v>
      </c>
      <c r="CC392" s="286">
        <v>0</v>
      </c>
      <c r="CD392" s="286">
        <v>0</v>
      </c>
      <c r="CE392" s="286"/>
      <c r="CF392" s="286">
        <v>0</v>
      </c>
      <c r="CG392" s="286"/>
      <c r="CH392" s="286"/>
      <c r="CI392" s="367"/>
      <c r="CJ392" s="367"/>
      <c r="CK392" s="367"/>
      <c r="CL392" s="367"/>
      <c r="CM392" s="286"/>
      <c r="CN392" s="286"/>
      <c r="CO392" s="398">
        <v>0</v>
      </c>
      <c r="CP392" s="398"/>
      <c r="CQ392" s="398"/>
      <c r="CR392" s="398"/>
      <c r="CS392" s="398"/>
      <c r="CT392" s="398"/>
      <c r="CU392" s="398"/>
      <c r="CV392" s="398">
        <v>0</v>
      </c>
      <c r="CW392" s="367"/>
      <c r="CX392" s="367"/>
      <c r="CY392" s="367"/>
      <c r="CZ392" s="367"/>
      <c r="DA392" s="367"/>
      <c r="DB392" s="367"/>
      <c r="DC392" s="286">
        <v>0</v>
      </c>
      <c r="DD392" s="286"/>
      <c r="DE392" s="286"/>
      <c r="DF392" s="286"/>
      <c r="DG392" s="286"/>
      <c r="DH392" s="367"/>
      <c r="DI392" s="367"/>
      <c r="DJ392" s="286"/>
      <c r="DK392" s="286"/>
      <c r="DL392" s="286"/>
      <c r="DM392" s="367"/>
      <c r="DN392" s="367"/>
      <c r="DO392" s="367"/>
      <c r="DP392" s="367"/>
      <c r="DQ392" s="367"/>
      <c r="DR392" s="367"/>
      <c r="DS392" s="367"/>
      <c r="DT392" s="367"/>
      <c r="DU392" s="286">
        <v>734.4</v>
      </c>
      <c r="DV392" s="367"/>
      <c r="DW392" s="367"/>
      <c r="DX392" s="367"/>
      <c r="DY392" s="286"/>
      <c r="DZ392" s="367"/>
      <c r="EA392" s="367"/>
      <c r="EB392" s="367"/>
      <c r="EC392" s="367"/>
      <c r="ED392" s="367"/>
      <c r="EE392" s="367"/>
      <c r="EF392" s="367"/>
      <c r="EG392" s="367"/>
      <c r="EH392" s="367"/>
      <c r="EI392" s="367"/>
      <c r="EJ392" s="367"/>
      <c r="EK392" s="367"/>
      <c r="EL392" s="306">
        <v>4380</v>
      </c>
      <c r="EM392" s="306">
        <v>5114.3999999999996</v>
      </c>
      <c r="EN392" s="291">
        <v>438</v>
      </c>
      <c r="EO392" s="291">
        <v>0</v>
      </c>
      <c r="EP392" s="291">
        <v>60.01</v>
      </c>
      <c r="EQ392" s="291">
        <v>0</v>
      </c>
      <c r="ER392" s="291">
        <v>0</v>
      </c>
      <c r="ES392" s="286">
        <v>0</v>
      </c>
      <c r="ET392" s="111">
        <v>114.4</v>
      </c>
      <c r="EU392" s="398">
        <v>0</v>
      </c>
      <c r="EV392" s="398">
        <v>0</v>
      </c>
      <c r="EW392" s="286"/>
      <c r="EX392" s="286"/>
      <c r="EY392" s="286"/>
      <c r="EZ392" s="292">
        <v>0</v>
      </c>
      <c r="FA392" s="278">
        <v>0</v>
      </c>
      <c r="FB392" s="278">
        <v>0</v>
      </c>
      <c r="FC392" s="292">
        <v>3767.5867199999998</v>
      </c>
      <c r="FD392" s="292"/>
      <c r="FE392" s="292"/>
      <c r="FF392" s="367"/>
      <c r="FG392" s="286">
        <v>0</v>
      </c>
      <c r="FH392" s="292">
        <v>0</v>
      </c>
      <c r="FI392" s="286"/>
      <c r="FJ392" s="286"/>
      <c r="FK392" s="276"/>
      <c r="FL392" s="367">
        <v>734.4</v>
      </c>
      <c r="FM392" s="286">
        <v>0</v>
      </c>
      <c r="FN392" s="286">
        <v>0</v>
      </c>
      <c r="FO392" s="286">
        <v>0</v>
      </c>
      <c r="FP392" s="286"/>
      <c r="FQ392" s="286">
        <v>5114.3999999999996</v>
      </c>
      <c r="FR392" s="791">
        <v>0</v>
      </c>
      <c r="FS392">
        <v>0</v>
      </c>
      <c r="FT392" s="791"/>
      <c r="FU392" s="455">
        <f t="shared" si="33"/>
        <v>0</v>
      </c>
      <c r="FV392" s="455">
        <v>989.25</v>
      </c>
      <c r="FW392" s="455">
        <f t="shared" si="34"/>
        <v>0</v>
      </c>
      <c r="FX392" s="289">
        <f t="shared" si="35"/>
        <v>394.2</v>
      </c>
      <c r="FY392" s="398">
        <f t="shared" si="36"/>
        <v>0</v>
      </c>
      <c r="GB392" s="2015">
        <f t="shared" si="31"/>
        <v>0</v>
      </c>
      <c r="GC392" s="2015">
        <v>4380</v>
      </c>
      <c r="GE392" s="2015">
        <f t="shared" si="32"/>
        <v>4380</v>
      </c>
    </row>
    <row r="393" spans="2:187">
      <c r="B393" s="787">
        <v>69</v>
      </c>
      <c r="C393" s="109" t="s">
        <v>610</v>
      </c>
      <c r="D393" s="309" t="s">
        <v>3</v>
      </c>
      <c r="E393" s="462" t="s">
        <v>861</v>
      </c>
      <c r="F393" s="465" t="s">
        <v>862</v>
      </c>
      <c r="G393" s="823">
        <v>35455</v>
      </c>
      <c r="H393" s="491"/>
      <c r="I393" s="910"/>
      <c r="J393" s="312" t="s">
        <v>455</v>
      </c>
      <c r="K393" s="369" t="s">
        <v>456</v>
      </c>
      <c r="L393" s="369">
        <v>100001</v>
      </c>
      <c r="M393" s="283" t="s">
        <v>470</v>
      </c>
      <c r="N393" s="370">
        <v>1</v>
      </c>
      <c r="O393" s="275"/>
      <c r="P393" s="371" t="s">
        <v>478</v>
      </c>
      <c r="Q393" s="300">
        <v>1</v>
      </c>
      <c r="R393" s="275" t="s">
        <v>485</v>
      </c>
      <c r="S393" s="491" t="s">
        <v>478</v>
      </c>
      <c r="T393" s="275" t="s">
        <v>461</v>
      </c>
      <c r="U393" s="491" t="s">
        <v>299</v>
      </c>
      <c r="V393" s="302" t="s">
        <v>553</v>
      </c>
      <c r="W393" s="367"/>
      <c r="X393" s="269" t="s">
        <v>25</v>
      </c>
      <c r="Y393" s="778" t="s">
        <v>959</v>
      </c>
      <c r="Z393" s="283"/>
      <c r="AA393" s="367"/>
      <c r="AB393" s="824">
        <v>45719</v>
      </c>
      <c r="AC393" s="367"/>
      <c r="AD393" s="367"/>
      <c r="AE393" s="911" t="s">
        <v>533</v>
      </c>
      <c r="AF393" s="275" t="s">
        <v>934</v>
      </c>
      <c r="AG393" s="367"/>
      <c r="AH393" s="367"/>
      <c r="AI393" s="911"/>
      <c r="AJ393" s="912"/>
      <c r="AK393" s="367"/>
      <c r="AL393" s="367"/>
      <c r="AM393" s="367"/>
      <c r="AN393" s="367"/>
      <c r="AO393" s="368" t="s">
        <v>467</v>
      </c>
      <c r="AP393" s="278" t="s">
        <v>595</v>
      </c>
      <c r="AQ393" s="368" t="s">
        <v>467</v>
      </c>
      <c r="AR393" s="472">
        <v>4600</v>
      </c>
      <c r="AS393" s="283">
        <v>30</v>
      </c>
      <c r="AT393" s="284">
        <v>0</v>
      </c>
      <c r="AU393" s="284">
        <v>0</v>
      </c>
      <c r="AV393" s="283"/>
      <c r="AW393" s="283"/>
      <c r="AX393" s="283"/>
      <c r="AY393" s="283"/>
      <c r="AZ393" s="283"/>
      <c r="BA393" s="285"/>
      <c r="BB393" s="284"/>
      <c r="BC393" s="284"/>
      <c r="BD393" s="284"/>
      <c r="BE393" s="284"/>
      <c r="BF393" s="285"/>
      <c r="BG393" s="284"/>
      <c r="BH393" s="284"/>
      <c r="BI393" s="276">
        <v>0</v>
      </c>
      <c r="BJ393" s="284"/>
      <c r="BK393" s="286"/>
      <c r="BL393" s="286"/>
      <c r="BM393" s="276">
        <v>0</v>
      </c>
      <c r="BN393" s="286"/>
      <c r="BO393" s="276"/>
      <c r="BP393" s="789">
        <v>240</v>
      </c>
      <c r="BQ393" s="286">
        <v>4600</v>
      </c>
      <c r="BR393" s="286">
        <v>0</v>
      </c>
      <c r="BS393" s="286">
        <v>0</v>
      </c>
      <c r="BT393" s="278">
        <v>0</v>
      </c>
      <c r="BU393" s="286">
        <v>0</v>
      </c>
      <c r="BV393" s="286">
        <v>0</v>
      </c>
      <c r="BW393" s="286">
        <v>0</v>
      </c>
      <c r="BX393" s="367"/>
      <c r="BY393" s="286">
        <v>0</v>
      </c>
      <c r="BZ393" s="286"/>
      <c r="CA393" s="367"/>
      <c r="CB393" s="286">
        <v>0</v>
      </c>
      <c r="CC393" s="286">
        <v>0</v>
      </c>
      <c r="CD393" s="286">
        <v>0</v>
      </c>
      <c r="CE393" s="286"/>
      <c r="CF393" s="286">
        <v>0</v>
      </c>
      <c r="CG393" s="286"/>
      <c r="CH393" s="286"/>
      <c r="CI393" s="367"/>
      <c r="CJ393" s="367"/>
      <c r="CK393" s="367"/>
      <c r="CL393" s="367"/>
      <c r="CM393" s="286"/>
      <c r="CN393" s="286"/>
      <c r="CO393" s="398">
        <v>0</v>
      </c>
      <c r="CP393" s="398"/>
      <c r="CQ393" s="398"/>
      <c r="CR393" s="398"/>
      <c r="CS393" s="398"/>
      <c r="CT393" s="398"/>
      <c r="CU393" s="398"/>
      <c r="CV393" s="398">
        <v>0</v>
      </c>
      <c r="CW393" s="367"/>
      <c r="CX393" s="367"/>
      <c r="CY393" s="367"/>
      <c r="CZ393" s="367"/>
      <c r="DA393" s="367"/>
      <c r="DB393" s="367"/>
      <c r="DC393" s="286">
        <v>0</v>
      </c>
      <c r="DD393" s="286"/>
      <c r="DE393" s="286"/>
      <c r="DF393" s="286"/>
      <c r="DG393" s="286"/>
      <c r="DH393" s="367"/>
      <c r="DI393" s="367"/>
      <c r="DJ393" s="286"/>
      <c r="DK393" s="286"/>
      <c r="DL393" s="286"/>
      <c r="DM393" s="367"/>
      <c r="DN393" s="367"/>
      <c r="DO393" s="367"/>
      <c r="DP393" s="367"/>
      <c r="DQ393" s="367"/>
      <c r="DR393" s="367"/>
      <c r="DS393" s="367"/>
      <c r="DT393" s="367"/>
      <c r="DU393" s="286">
        <v>741.11</v>
      </c>
      <c r="DV393" s="367"/>
      <c r="DW393" s="367"/>
      <c r="DX393" s="367"/>
      <c r="DY393" s="286"/>
      <c r="DZ393" s="367"/>
      <c r="EA393" s="367"/>
      <c r="EB393" s="367"/>
      <c r="EC393" s="367"/>
      <c r="ED393" s="367"/>
      <c r="EE393" s="367"/>
      <c r="EF393" s="367"/>
      <c r="EG393" s="367"/>
      <c r="EH393" s="367"/>
      <c r="EI393" s="367"/>
      <c r="EJ393" s="367"/>
      <c r="EK393" s="367"/>
      <c r="EL393" s="306">
        <v>4600</v>
      </c>
      <c r="EM393" s="306">
        <v>5341.11</v>
      </c>
      <c r="EN393" s="291">
        <v>460</v>
      </c>
      <c r="EO393" s="291">
        <v>0</v>
      </c>
      <c r="EP393" s="291">
        <v>63.02</v>
      </c>
      <c r="EQ393" s="291">
        <v>0</v>
      </c>
      <c r="ER393" s="291">
        <v>0</v>
      </c>
      <c r="ES393" s="286">
        <v>0</v>
      </c>
      <c r="ET393" s="111">
        <v>280.41000000000003</v>
      </c>
      <c r="EU393" s="398">
        <v>0</v>
      </c>
      <c r="EV393" s="398">
        <v>0</v>
      </c>
      <c r="EW393" s="286"/>
      <c r="EX393" s="286"/>
      <c r="EY393" s="286"/>
      <c r="EZ393" s="292">
        <v>62</v>
      </c>
      <c r="FA393" s="278">
        <v>0</v>
      </c>
      <c r="FB393" s="278">
        <v>0</v>
      </c>
      <c r="FC393" s="292">
        <v>1840</v>
      </c>
      <c r="FD393" s="292"/>
      <c r="FE393" s="292"/>
      <c r="FF393" s="367"/>
      <c r="FG393" s="286">
        <v>0</v>
      </c>
      <c r="FH393" s="292">
        <v>0</v>
      </c>
      <c r="FI393" s="286"/>
      <c r="FJ393" s="286"/>
      <c r="FK393" s="276"/>
      <c r="FL393" s="367">
        <v>741.11</v>
      </c>
      <c r="FM393" s="286">
        <v>0</v>
      </c>
      <c r="FN393" s="286">
        <v>0</v>
      </c>
      <c r="FO393" s="286">
        <v>0</v>
      </c>
      <c r="FP393" s="286"/>
      <c r="FQ393" s="286">
        <v>3446.54</v>
      </c>
      <c r="FR393" s="791">
        <v>1894.57</v>
      </c>
      <c r="FS393">
        <v>0</v>
      </c>
      <c r="FT393" s="791"/>
      <c r="FU393" s="455">
        <f t="shared" si="33"/>
        <v>1894.57</v>
      </c>
      <c r="FV393" s="455">
        <v>989.25</v>
      </c>
      <c r="FW393" s="455">
        <f t="shared" si="34"/>
        <v>0</v>
      </c>
      <c r="FX393" s="289">
        <f t="shared" si="35"/>
        <v>414</v>
      </c>
      <c r="FY393" s="398">
        <f t="shared" si="36"/>
        <v>0</v>
      </c>
      <c r="GB393" s="2015">
        <f t="shared" si="31"/>
        <v>0</v>
      </c>
      <c r="GC393" s="2015">
        <v>4600</v>
      </c>
      <c r="GE393" s="2015">
        <f t="shared" si="32"/>
        <v>4600</v>
      </c>
    </row>
    <row r="394" spans="2:187">
      <c r="B394" s="787">
        <v>70</v>
      </c>
      <c r="C394" s="109" t="s">
        <v>610</v>
      </c>
      <c r="D394" s="309" t="s">
        <v>3</v>
      </c>
      <c r="E394" s="462" t="s">
        <v>865</v>
      </c>
      <c r="F394" s="465" t="s">
        <v>866</v>
      </c>
      <c r="G394" s="782">
        <v>29136</v>
      </c>
      <c r="H394" s="491"/>
      <c r="I394" s="910"/>
      <c r="J394" s="312" t="s">
        <v>455</v>
      </c>
      <c r="K394" s="369" t="s">
        <v>456</v>
      </c>
      <c r="L394" s="369">
        <v>100001</v>
      </c>
      <c r="M394" s="283" t="s">
        <v>470</v>
      </c>
      <c r="N394" s="370">
        <v>1</v>
      </c>
      <c r="O394" s="275"/>
      <c r="P394" s="371" t="s">
        <v>478</v>
      </c>
      <c r="Q394" s="300">
        <v>1</v>
      </c>
      <c r="R394" s="275" t="s">
        <v>485</v>
      </c>
      <c r="S394" s="913" t="s">
        <v>472</v>
      </c>
      <c r="T394" s="275" t="s">
        <v>461</v>
      </c>
      <c r="U394" s="913" t="s">
        <v>972</v>
      </c>
      <c r="V394" s="302" t="s">
        <v>553</v>
      </c>
      <c r="W394" s="367"/>
      <c r="X394" s="913" t="s">
        <v>25</v>
      </c>
      <c r="Y394" s="914">
        <v>19498971482091</v>
      </c>
      <c r="Z394" s="283"/>
      <c r="AA394" s="367"/>
      <c r="AB394" s="782">
        <v>45783</v>
      </c>
      <c r="AC394" s="367"/>
      <c r="AD394" s="367"/>
      <c r="AE394" s="911" t="s">
        <v>481</v>
      </c>
      <c r="AF394" s="915" t="s">
        <v>973</v>
      </c>
      <c r="AG394" s="367"/>
      <c r="AH394" s="367"/>
      <c r="AI394" s="911"/>
      <c r="AJ394" s="912"/>
      <c r="AK394" s="367"/>
      <c r="AL394" s="367"/>
      <c r="AM394" s="367"/>
      <c r="AN394" s="367"/>
      <c r="AO394" s="368" t="s">
        <v>467</v>
      </c>
      <c r="AP394" s="278" t="s">
        <v>595</v>
      </c>
      <c r="AQ394" s="913" t="s">
        <v>466</v>
      </c>
      <c r="AR394" s="472">
        <v>3450</v>
      </c>
      <c r="AS394" s="283">
        <v>25</v>
      </c>
      <c r="AT394" s="284">
        <v>0</v>
      </c>
      <c r="AU394" s="284">
        <v>0</v>
      </c>
      <c r="AV394" s="283"/>
      <c r="AW394" s="283"/>
      <c r="AX394" s="283"/>
      <c r="AY394" s="283"/>
      <c r="AZ394" s="283"/>
      <c r="BA394" s="285"/>
      <c r="BB394" s="284"/>
      <c r="BC394" s="284"/>
      <c r="BD394" s="284"/>
      <c r="BE394" s="284"/>
      <c r="BF394" s="285"/>
      <c r="BG394" s="284"/>
      <c r="BH394" s="284"/>
      <c r="BI394" s="276">
        <v>0</v>
      </c>
      <c r="BJ394" s="284"/>
      <c r="BK394" s="286"/>
      <c r="BL394" s="286"/>
      <c r="BM394" s="276">
        <v>0</v>
      </c>
      <c r="BN394" s="286"/>
      <c r="BO394" s="276"/>
      <c r="BP394" s="789">
        <v>200</v>
      </c>
      <c r="BQ394" s="286">
        <v>2875</v>
      </c>
      <c r="BR394" s="286">
        <v>113</v>
      </c>
      <c r="BS394" s="286">
        <v>0</v>
      </c>
      <c r="BT394" s="278">
        <v>0</v>
      </c>
      <c r="BU394" s="286">
        <v>0</v>
      </c>
      <c r="BV394" s="286">
        <v>0</v>
      </c>
      <c r="BW394" s="286">
        <v>0</v>
      </c>
      <c r="BX394" s="367"/>
      <c r="BY394" s="286">
        <v>0</v>
      </c>
      <c r="BZ394" s="286"/>
      <c r="CA394" s="367"/>
      <c r="CB394" s="286">
        <v>0</v>
      </c>
      <c r="CC394" s="286">
        <v>0</v>
      </c>
      <c r="CD394" s="286">
        <v>0</v>
      </c>
      <c r="CE394" s="286"/>
      <c r="CF394" s="286">
        <v>0</v>
      </c>
      <c r="CG394" s="286"/>
      <c r="CH394" s="286"/>
      <c r="CI394" s="367"/>
      <c r="CJ394" s="367"/>
      <c r="CK394" s="367"/>
      <c r="CL394" s="367"/>
      <c r="CM394" s="286"/>
      <c r="CN394" s="286"/>
      <c r="CO394" s="398">
        <v>0</v>
      </c>
      <c r="CP394" s="398"/>
      <c r="CQ394" s="398"/>
      <c r="CR394" s="398"/>
      <c r="CS394" s="398"/>
      <c r="CT394" s="398"/>
      <c r="CU394" s="398"/>
      <c r="CV394" s="398">
        <v>0</v>
      </c>
      <c r="CW394" s="367"/>
      <c r="CX394" s="367"/>
      <c r="CY394" s="367"/>
      <c r="CZ394" s="367"/>
      <c r="DA394" s="367"/>
      <c r="DB394" s="367"/>
      <c r="DC394" s="286">
        <v>67.8</v>
      </c>
      <c r="DD394" s="286"/>
      <c r="DE394" s="286"/>
      <c r="DF394" s="286"/>
      <c r="DG394" s="286"/>
      <c r="DH394" s="367"/>
      <c r="DI394" s="367"/>
      <c r="DJ394" s="286"/>
      <c r="DK394" s="286"/>
      <c r="DL394" s="286"/>
      <c r="DM394" s="367"/>
      <c r="DN394" s="367"/>
      <c r="DO394" s="367"/>
      <c r="DP394" s="367"/>
      <c r="DQ394" s="367"/>
      <c r="DR394" s="367"/>
      <c r="DS394" s="367"/>
      <c r="DT394" s="367"/>
      <c r="DU394" s="286"/>
      <c r="DV394" s="367"/>
      <c r="DW394" s="367"/>
      <c r="DX394" s="367"/>
      <c r="DY394" s="286"/>
      <c r="DZ394" s="367"/>
      <c r="EA394" s="367"/>
      <c r="EB394" s="367"/>
      <c r="EC394" s="367"/>
      <c r="ED394" s="367"/>
      <c r="EE394" s="367"/>
      <c r="EF394" s="367"/>
      <c r="EG394" s="367"/>
      <c r="EH394" s="367"/>
      <c r="EI394" s="367"/>
      <c r="EJ394" s="367"/>
      <c r="EK394" s="367"/>
      <c r="EL394" s="306">
        <v>2988</v>
      </c>
      <c r="EM394" s="306">
        <v>3055.8</v>
      </c>
      <c r="EN394" s="291">
        <v>298.8</v>
      </c>
      <c r="EO394" s="291">
        <v>0</v>
      </c>
      <c r="EP394" s="291">
        <v>40.94</v>
      </c>
      <c r="EQ394" s="291">
        <v>0</v>
      </c>
      <c r="ER394" s="291">
        <v>0</v>
      </c>
      <c r="ES394" s="286">
        <v>0</v>
      </c>
      <c r="ET394" s="111">
        <v>0</v>
      </c>
      <c r="EU394" s="398">
        <v>0</v>
      </c>
      <c r="EV394" s="398">
        <v>0</v>
      </c>
      <c r="EW394" s="286"/>
      <c r="EX394" s="286"/>
      <c r="EY394" s="286"/>
      <c r="EZ394" s="292">
        <v>0</v>
      </c>
      <c r="FA394" s="278">
        <v>0</v>
      </c>
      <c r="FB394" s="278">
        <v>0</v>
      </c>
      <c r="FC394" s="292">
        <v>1059.30576</v>
      </c>
      <c r="FD394" s="292"/>
      <c r="FE394" s="292"/>
      <c r="FF394" s="367"/>
      <c r="FG394" s="286">
        <v>0</v>
      </c>
      <c r="FH394" s="292">
        <v>0</v>
      </c>
      <c r="FI394" s="286"/>
      <c r="FJ394" s="286"/>
      <c r="FK394" s="276"/>
      <c r="FL394" s="367"/>
      <c r="FM394" s="286">
        <v>67.8</v>
      </c>
      <c r="FN394" s="286">
        <v>0</v>
      </c>
      <c r="FO394" s="286">
        <v>0</v>
      </c>
      <c r="FP394" s="286"/>
      <c r="FQ394" s="286">
        <v>1466.85</v>
      </c>
      <c r="FR394" s="791">
        <v>1588.95</v>
      </c>
      <c r="FS394">
        <v>0</v>
      </c>
      <c r="FT394" s="791"/>
      <c r="FU394" s="455">
        <f t="shared" si="33"/>
        <v>1588.95</v>
      </c>
      <c r="FV394" s="455">
        <v>989.25</v>
      </c>
      <c r="FW394" s="455">
        <f t="shared" si="34"/>
        <v>0</v>
      </c>
      <c r="FX394" s="289">
        <f t="shared" si="35"/>
        <v>268.92</v>
      </c>
      <c r="FY394" s="398">
        <f t="shared" si="36"/>
        <v>0</v>
      </c>
      <c r="GB394" s="2015">
        <f t="shared" si="31"/>
        <v>0</v>
      </c>
      <c r="GC394" s="2015">
        <v>2988</v>
      </c>
      <c r="GE394" s="2015">
        <f t="shared" si="32"/>
        <v>2988</v>
      </c>
    </row>
    <row r="395" spans="2:187">
      <c r="B395" s="787">
        <v>71</v>
      </c>
      <c r="C395" s="109" t="s">
        <v>610</v>
      </c>
      <c r="D395" s="309" t="s">
        <v>3</v>
      </c>
      <c r="E395" s="462" t="s">
        <v>867</v>
      </c>
      <c r="F395" s="465" t="s">
        <v>868</v>
      </c>
      <c r="G395" s="823">
        <v>35843</v>
      </c>
      <c r="H395" s="491"/>
      <c r="I395" s="910"/>
      <c r="J395" s="312" t="s">
        <v>455</v>
      </c>
      <c r="K395" s="369" t="s">
        <v>456</v>
      </c>
      <c r="L395" s="369">
        <v>100001</v>
      </c>
      <c r="M395" s="283" t="s">
        <v>470</v>
      </c>
      <c r="N395" s="370">
        <v>1</v>
      </c>
      <c r="O395" s="275"/>
      <c r="P395" s="371" t="s">
        <v>478</v>
      </c>
      <c r="Q395" s="300">
        <v>1</v>
      </c>
      <c r="R395" s="275" t="s">
        <v>485</v>
      </c>
      <c r="S395" s="913" t="s">
        <v>974</v>
      </c>
      <c r="T395" s="275" t="s">
        <v>461</v>
      </c>
      <c r="U395" s="913" t="s">
        <v>263</v>
      </c>
      <c r="V395" s="302" t="s">
        <v>553</v>
      </c>
      <c r="W395" s="367"/>
      <c r="X395" s="913" t="s">
        <v>97</v>
      </c>
      <c r="Y395" s="914" t="s">
        <v>975</v>
      </c>
      <c r="Z395" s="283"/>
      <c r="AA395" s="367"/>
      <c r="AB395" s="782">
        <v>45784</v>
      </c>
      <c r="AC395" s="367"/>
      <c r="AD395" s="367"/>
      <c r="AE395" s="911" t="s">
        <v>496</v>
      </c>
      <c r="AF395" s="915" t="s">
        <v>976</v>
      </c>
      <c r="AG395" s="367"/>
      <c r="AH395" s="367"/>
      <c r="AI395" s="911"/>
      <c r="AJ395" s="912"/>
      <c r="AK395" s="367"/>
      <c r="AL395" s="367"/>
      <c r="AM395" s="367"/>
      <c r="AN395" s="367"/>
      <c r="AO395" s="368" t="s">
        <v>467</v>
      </c>
      <c r="AP395" s="278" t="s">
        <v>595</v>
      </c>
      <c r="AQ395" s="913" t="s">
        <v>467</v>
      </c>
      <c r="AR395" s="472">
        <v>2200</v>
      </c>
      <c r="AS395" s="283">
        <v>24</v>
      </c>
      <c r="AT395" s="284">
        <v>0</v>
      </c>
      <c r="AU395" s="284">
        <v>0</v>
      </c>
      <c r="AV395" s="283"/>
      <c r="AW395" s="283"/>
      <c r="AX395" s="283"/>
      <c r="AY395" s="283"/>
      <c r="AZ395" s="283"/>
      <c r="BA395" s="285"/>
      <c r="BB395" s="284"/>
      <c r="BC395" s="284"/>
      <c r="BD395" s="284"/>
      <c r="BE395" s="284"/>
      <c r="BF395" s="285"/>
      <c r="BG395" s="284"/>
      <c r="BH395" s="284"/>
      <c r="BI395" s="276">
        <v>0</v>
      </c>
      <c r="BJ395" s="284"/>
      <c r="BK395" s="286"/>
      <c r="BL395" s="286"/>
      <c r="BM395" s="276">
        <v>0</v>
      </c>
      <c r="BN395" s="286"/>
      <c r="BO395" s="276"/>
      <c r="BP395" s="789">
        <v>192</v>
      </c>
      <c r="BQ395" s="286">
        <v>1760</v>
      </c>
      <c r="BR395" s="286">
        <v>0</v>
      </c>
      <c r="BS395" s="286">
        <v>0</v>
      </c>
      <c r="BT395" s="278">
        <v>0</v>
      </c>
      <c r="BU395" s="286">
        <v>0</v>
      </c>
      <c r="BV395" s="286">
        <v>0</v>
      </c>
      <c r="BW395" s="286">
        <v>0</v>
      </c>
      <c r="BX395" s="367"/>
      <c r="BY395" s="286">
        <v>0</v>
      </c>
      <c r="BZ395" s="286"/>
      <c r="CA395" s="367"/>
      <c r="CB395" s="286">
        <v>0</v>
      </c>
      <c r="CC395" s="286">
        <v>0</v>
      </c>
      <c r="CD395" s="286">
        <v>0</v>
      </c>
      <c r="CE395" s="286"/>
      <c r="CF395" s="286">
        <v>0</v>
      </c>
      <c r="CG395" s="286"/>
      <c r="CH395" s="286"/>
      <c r="CI395" s="367"/>
      <c r="CJ395" s="367"/>
      <c r="CK395" s="367"/>
      <c r="CL395" s="367"/>
      <c r="CM395" s="286"/>
      <c r="CN395" s="286"/>
      <c r="CO395" s="398">
        <v>0</v>
      </c>
      <c r="CP395" s="398"/>
      <c r="CQ395" s="398"/>
      <c r="CR395" s="398"/>
      <c r="CS395" s="398"/>
      <c r="CT395" s="398"/>
      <c r="CU395" s="398"/>
      <c r="CV395" s="398">
        <v>0</v>
      </c>
      <c r="CW395" s="367"/>
      <c r="CX395" s="367"/>
      <c r="CY395" s="367"/>
      <c r="CZ395" s="367"/>
      <c r="DA395" s="367"/>
      <c r="DB395" s="367"/>
      <c r="DC395" s="286">
        <v>0</v>
      </c>
      <c r="DD395" s="286"/>
      <c r="DE395" s="286"/>
      <c r="DF395" s="286"/>
      <c r="DG395" s="286"/>
      <c r="DH395" s="367"/>
      <c r="DI395" s="367"/>
      <c r="DJ395" s="286"/>
      <c r="DK395" s="286"/>
      <c r="DL395" s="286"/>
      <c r="DM395" s="367"/>
      <c r="DN395" s="367"/>
      <c r="DO395" s="367"/>
      <c r="DP395" s="367"/>
      <c r="DQ395" s="367"/>
      <c r="DR395" s="367"/>
      <c r="DS395" s="367"/>
      <c r="DT395" s="367"/>
      <c r="DU395" s="286"/>
      <c r="DV395" s="367"/>
      <c r="DW395" s="367"/>
      <c r="DX395" s="367"/>
      <c r="DY395" s="286"/>
      <c r="DZ395" s="367"/>
      <c r="EA395" s="367"/>
      <c r="EB395" s="367"/>
      <c r="EC395" s="367"/>
      <c r="ED395" s="367"/>
      <c r="EE395" s="367"/>
      <c r="EF395" s="367"/>
      <c r="EG395" s="367"/>
      <c r="EH395" s="367"/>
      <c r="EI395" s="367"/>
      <c r="EJ395" s="367"/>
      <c r="EK395" s="367"/>
      <c r="EL395" s="306">
        <v>1760</v>
      </c>
      <c r="EM395" s="306">
        <v>1760</v>
      </c>
      <c r="EN395" s="291">
        <v>176</v>
      </c>
      <c r="EO395" s="291">
        <v>0</v>
      </c>
      <c r="EP395" s="291">
        <v>24.11</v>
      </c>
      <c r="EQ395" s="291">
        <v>0</v>
      </c>
      <c r="ER395" s="291">
        <v>0</v>
      </c>
      <c r="ES395" s="286">
        <v>0</v>
      </c>
      <c r="ET395" s="111">
        <v>0</v>
      </c>
      <c r="EU395" s="398">
        <v>0</v>
      </c>
      <c r="EV395" s="398">
        <v>0</v>
      </c>
      <c r="EW395" s="286"/>
      <c r="EX395" s="286"/>
      <c r="EY395" s="286"/>
      <c r="EZ395" s="292">
        <v>0</v>
      </c>
      <c r="FA395" s="278">
        <v>0</v>
      </c>
      <c r="FB395" s="278">
        <v>0</v>
      </c>
      <c r="FC395" s="292">
        <v>623.96</v>
      </c>
      <c r="FD395" s="292"/>
      <c r="FE395" s="292"/>
      <c r="FF395" s="367"/>
      <c r="FG395" s="286">
        <v>0</v>
      </c>
      <c r="FH395" s="292">
        <v>0</v>
      </c>
      <c r="FI395" s="286"/>
      <c r="FJ395" s="286"/>
      <c r="FK395" s="276"/>
      <c r="FL395" s="367"/>
      <c r="FM395" s="286">
        <v>0</v>
      </c>
      <c r="FN395" s="286">
        <v>0</v>
      </c>
      <c r="FO395" s="286">
        <v>0</v>
      </c>
      <c r="FP395" s="286"/>
      <c r="FQ395" s="286">
        <v>824.07</v>
      </c>
      <c r="FR395" s="791">
        <v>935.93</v>
      </c>
      <c r="FS395">
        <v>0</v>
      </c>
      <c r="FT395" s="791"/>
      <c r="FU395" s="455">
        <f t="shared" si="33"/>
        <v>935.93</v>
      </c>
      <c r="FV395" s="455">
        <v>989.25</v>
      </c>
      <c r="FW395" s="455">
        <f t="shared" si="34"/>
        <v>0</v>
      </c>
      <c r="FX395" s="289">
        <f t="shared" si="35"/>
        <v>158.4</v>
      </c>
      <c r="FY395" s="398">
        <f t="shared" si="36"/>
        <v>0</v>
      </c>
      <c r="GB395" s="2015">
        <f t="shared" si="31"/>
        <v>0</v>
      </c>
      <c r="GC395" s="2015">
        <v>1760</v>
      </c>
      <c r="GE395" s="2015">
        <f t="shared" si="32"/>
        <v>1760</v>
      </c>
    </row>
    <row r="396" spans="2:187" ht="15.75" thickBot="1">
      <c r="AK396" s="90">
        <f t="shared" ref="AK396:AQ396" si="37">SUM(AK326:AK393)</f>
        <v>200</v>
      </c>
      <c r="AL396" s="90">
        <f t="shared" si="37"/>
        <v>380</v>
      </c>
      <c r="AM396" s="90">
        <f t="shared" si="37"/>
        <v>0</v>
      </c>
      <c r="AN396" s="90">
        <f t="shared" si="37"/>
        <v>0</v>
      </c>
      <c r="AO396" s="90">
        <f t="shared" si="37"/>
        <v>0</v>
      </c>
      <c r="AP396" s="90">
        <f t="shared" si="37"/>
        <v>0</v>
      </c>
      <c r="AQ396" s="90">
        <f t="shared" si="37"/>
        <v>0</v>
      </c>
      <c r="AR396" s="90">
        <f>SUM(AR326:AR395)</f>
        <v>566068.35864201898</v>
      </c>
      <c r="AS396" s="90">
        <f t="shared" ref="AS396:DD396" si="38">SUM(AS326:AS395)</f>
        <v>1972</v>
      </c>
      <c r="AT396" s="90">
        <f t="shared" si="38"/>
        <v>12</v>
      </c>
      <c r="AU396" s="90">
        <f t="shared" si="38"/>
        <v>100</v>
      </c>
      <c r="AV396" s="90">
        <f t="shared" si="38"/>
        <v>0</v>
      </c>
      <c r="AW396" s="90">
        <f t="shared" si="38"/>
        <v>0</v>
      </c>
      <c r="AX396" s="90">
        <f t="shared" si="38"/>
        <v>5</v>
      </c>
      <c r="AY396" s="90">
        <f t="shared" si="38"/>
        <v>0</v>
      </c>
      <c r="AZ396" s="90">
        <f t="shared" si="38"/>
        <v>0</v>
      </c>
      <c r="BA396" s="90">
        <f t="shared" si="38"/>
        <v>0</v>
      </c>
      <c r="BB396" s="90">
        <f t="shared" si="38"/>
        <v>0</v>
      </c>
      <c r="BC396" s="90">
        <f t="shared" si="38"/>
        <v>0</v>
      </c>
      <c r="BD396" s="90">
        <f t="shared" si="38"/>
        <v>0</v>
      </c>
      <c r="BE396" s="90">
        <f t="shared" si="38"/>
        <v>0</v>
      </c>
      <c r="BF396" s="90">
        <f t="shared" si="38"/>
        <v>0</v>
      </c>
      <c r="BG396" s="90">
        <f t="shared" si="38"/>
        <v>0</v>
      </c>
      <c r="BH396" s="90">
        <f t="shared" si="38"/>
        <v>0</v>
      </c>
      <c r="BI396" s="90">
        <f t="shared" si="38"/>
        <v>74.5</v>
      </c>
      <c r="BJ396" s="90">
        <f t="shared" si="38"/>
        <v>0</v>
      </c>
      <c r="BK396" s="90">
        <f t="shared" si="38"/>
        <v>0</v>
      </c>
      <c r="BL396" s="90">
        <f t="shared" si="38"/>
        <v>0</v>
      </c>
      <c r="BM396" s="90">
        <f t="shared" si="38"/>
        <v>102</v>
      </c>
      <c r="BN396" s="90">
        <f t="shared" si="38"/>
        <v>0</v>
      </c>
      <c r="BO396" s="90">
        <f t="shared" si="38"/>
        <v>0</v>
      </c>
      <c r="BP396" s="90">
        <f t="shared" si="38"/>
        <v>15776</v>
      </c>
      <c r="BQ396" s="90">
        <f t="shared" si="38"/>
        <v>546496.69197535235</v>
      </c>
      <c r="BR396" s="90">
        <f t="shared" si="38"/>
        <v>4181</v>
      </c>
      <c r="BS396" s="90">
        <f t="shared" si="38"/>
        <v>1216.6666666666667</v>
      </c>
      <c r="BT396" s="90">
        <f t="shared" si="38"/>
        <v>17412.93</v>
      </c>
      <c r="BU396" s="90">
        <f t="shared" si="38"/>
        <v>0</v>
      </c>
      <c r="BV396" s="90">
        <f t="shared" si="38"/>
        <v>0</v>
      </c>
      <c r="BW396" s="90">
        <f t="shared" si="38"/>
        <v>300</v>
      </c>
      <c r="BX396" s="90">
        <f t="shared" si="38"/>
        <v>380</v>
      </c>
      <c r="BY396" s="90">
        <f t="shared" si="38"/>
        <v>288</v>
      </c>
      <c r="BZ396" s="90">
        <f t="shared" si="38"/>
        <v>0</v>
      </c>
      <c r="CA396" s="90">
        <f t="shared" si="38"/>
        <v>0</v>
      </c>
      <c r="CB396" s="90">
        <f t="shared" si="38"/>
        <v>0</v>
      </c>
      <c r="CC396" s="90">
        <f t="shared" si="38"/>
        <v>0</v>
      </c>
      <c r="CD396" s="90">
        <f t="shared" si="38"/>
        <v>2919.2416666666663</v>
      </c>
      <c r="CE396" s="90">
        <f t="shared" si="38"/>
        <v>0</v>
      </c>
      <c r="CF396" s="90">
        <f t="shared" si="38"/>
        <v>0</v>
      </c>
      <c r="CG396" s="90">
        <f t="shared" si="38"/>
        <v>0</v>
      </c>
      <c r="CH396" s="90">
        <f t="shared" si="38"/>
        <v>0</v>
      </c>
      <c r="CI396" s="90">
        <f t="shared" si="38"/>
        <v>0</v>
      </c>
      <c r="CJ396" s="90">
        <f t="shared" si="38"/>
        <v>0</v>
      </c>
      <c r="CK396" s="90">
        <f t="shared" si="38"/>
        <v>0</v>
      </c>
      <c r="CL396" s="90">
        <f t="shared" si="38"/>
        <v>0</v>
      </c>
      <c r="CM396" s="90">
        <f t="shared" si="38"/>
        <v>0</v>
      </c>
      <c r="CN396" s="90">
        <f t="shared" si="38"/>
        <v>0</v>
      </c>
      <c r="CO396" s="90">
        <f t="shared" si="38"/>
        <v>3630.5833333333335</v>
      </c>
      <c r="CP396" s="90">
        <f t="shared" si="38"/>
        <v>0</v>
      </c>
      <c r="CQ396" s="90">
        <f t="shared" si="38"/>
        <v>0</v>
      </c>
      <c r="CR396" s="90">
        <f t="shared" si="38"/>
        <v>0</v>
      </c>
      <c r="CS396" s="90">
        <f t="shared" si="38"/>
        <v>0</v>
      </c>
      <c r="CT396" s="90">
        <f t="shared" si="38"/>
        <v>0</v>
      </c>
      <c r="CU396" s="90">
        <f t="shared" si="38"/>
        <v>0</v>
      </c>
      <c r="CV396" s="90">
        <f t="shared" si="38"/>
        <v>200</v>
      </c>
      <c r="CW396" s="90">
        <f t="shared" si="38"/>
        <v>0</v>
      </c>
      <c r="CX396" s="90">
        <f t="shared" si="38"/>
        <v>46014.226440336504</v>
      </c>
      <c r="CY396" s="90">
        <f t="shared" si="38"/>
        <v>3371.6442071642191</v>
      </c>
      <c r="CZ396" s="90">
        <f t="shared" si="38"/>
        <v>0</v>
      </c>
      <c r="DA396" s="90">
        <f t="shared" si="38"/>
        <v>0</v>
      </c>
      <c r="DB396" s="90">
        <f t="shared" si="38"/>
        <v>0</v>
      </c>
      <c r="DC396" s="90">
        <f t="shared" si="38"/>
        <v>1559.3999999999994</v>
      </c>
      <c r="DD396" s="90">
        <f t="shared" si="38"/>
        <v>0</v>
      </c>
      <c r="DE396" s="90">
        <f t="shared" ref="DE396:FQ396" si="39">SUM(DE326:DE395)</f>
        <v>0</v>
      </c>
      <c r="DF396" s="90">
        <f t="shared" si="39"/>
        <v>0</v>
      </c>
      <c r="DG396" s="90">
        <f t="shared" si="39"/>
        <v>0</v>
      </c>
      <c r="DH396" s="90">
        <f t="shared" si="39"/>
        <v>0</v>
      </c>
      <c r="DI396" s="90">
        <f t="shared" si="39"/>
        <v>6244.1</v>
      </c>
      <c r="DJ396" s="90">
        <f t="shared" si="39"/>
        <v>0</v>
      </c>
      <c r="DK396" s="90">
        <f t="shared" si="39"/>
        <v>0</v>
      </c>
      <c r="DL396" s="90">
        <f t="shared" si="39"/>
        <v>0</v>
      </c>
      <c r="DM396" s="90">
        <f t="shared" si="39"/>
        <v>0</v>
      </c>
      <c r="DN396" s="90">
        <f t="shared" si="39"/>
        <v>0</v>
      </c>
      <c r="DO396" s="90">
        <f t="shared" si="39"/>
        <v>0</v>
      </c>
      <c r="DP396" s="90">
        <f t="shared" si="39"/>
        <v>0</v>
      </c>
      <c r="DQ396" s="90">
        <f t="shared" si="39"/>
        <v>0</v>
      </c>
      <c r="DR396" s="90">
        <f t="shared" si="39"/>
        <v>0</v>
      </c>
      <c r="DS396" s="90">
        <f t="shared" si="39"/>
        <v>0</v>
      </c>
      <c r="DT396" s="90">
        <f t="shared" si="39"/>
        <v>0</v>
      </c>
      <c r="DU396" s="90">
        <f t="shared" si="39"/>
        <v>161907.87999999995</v>
      </c>
      <c r="DV396" s="90">
        <f t="shared" si="39"/>
        <v>0</v>
      </c>
      <c r="DW396" s="90">
        <f t="shared" si="39"/>
        <v>26841.63209019629</v>
      </c>
      <c r="DX396" s="90">
        <f t="shared" si="39"/>
        <v>0</v>
      </c>
      <c r="DY396" s="90">
        <f t="shared" si="39"/>
        <v>0</v>
      </c>
      <c r="DZ396" s="90">
        <f t="shared" si="39"/>
        <v>0</v>
      </c>
      <c r="EA396" s="90">
        <f t="shared" si="39"/>
        <v>0</v>
      </c>
      <c r="EB396" s="90">
        <f t="shared" si="39"/>
        <v>166.66666666666666</v>
      </c>
      <c r="EC396" s="90">
        <f t="shared" si="39"/>
        <v>0</v>
      </c>
      <c r="ED396" s="90">
        <f t="shared" si="39"/>
        <v>0</v>
      </c>
      <c r="EE396" s="90">
        <f t="shared" si="39"/>
        <v>805.55555555555554</v>
      </c>
      <c r="EF396" s="90">
        <f t="shared" si="39"/>
        <v>0</v>
      </c>
      <c r="EG396" s="90">
        <f t="shared" si="39"/>
        <v>0</v>
      </c>
      <c r="EH396" s="90">
        <f t="shared" si="39"/>
        <v>1333.3333333333333</v>
      </c>
      <c r="EI396" s="90">
        <f t="shared" si="39"/>
        <v>119.99999999999999</v>
      </c>
      <c r="EJ396" s="90">
        <f t="shared" si="39"/>
        <v>0</v>
      </c>
      <c r="EK396" s="90">
        <f t="shared" si="39"/>
        <v>0</v>
      </c>
      <c r="EL396" s="90">
        <f t="shared" si="39"/>
        <v>577630.66919757461</v>
      </c>
      <c r="EM396" s="90">
        <f t="shared" si="39"/>
        <v>825389.55193527183</v>
      </c>
      <c r="EN396" s="90">
        <f t="shared" si="39"/>
        <v>56852.950000000026</v>
      </c>
      <c r="EO396" s="90">
        <f t="shared" si="39"/>
        <v>2977.2599999999993</v>
      </c>
      <c r="EP396" s="90">
        <f t="shared" si="39"/>
        <v>4636.5700000000006</v>
      </c>
      <c r="EQ396" s="90">
        <f t="shared" si="39"/>
        <v>0</v>
      </c>
      <c r="ER396" s="90">
        <f t="shared" si="39"/>
        <v>0</v>
      </c>
      <c r="ES396" s="90">
        <f t="shared" si="39"/>
        <v>1183.18</v>
      </c>
      <c r="ET396" s="90">
        <f t="shared" si="39"/>
        <v>113273.10424999999</v>
      </c>
      <c r="EU396" s="90">
        <f t="shared" si="39"/>
        <v>0</v>
      </c>
      <c r="EV396" s="90">
        <f t="shared" si="39"/>
        <v>0</v>
      </c>
      <c r="EW396" s="90">
        <f t="shared" si="39"/>
        <v>0</v>
      </c>
      <c r="EX396" s="90">
        <f t="shared" si="39"/>
        <v>0</v>
      </c>
      <c r="EY396" s="90">
        <f t="shared" si="39"/>
        <v>0</v>
      </c>
      <c r="EZ396" s="90">
        <f t="shared" si="39"/>
        <v>4107.8200000000006</v>
      </c>
      <c r="FA396" s="90">
        <f t="shared" si="39"/>
        <v>1508.0299999999995</v>
      </c>
      <c r="FB396" s="90">
        <f t="shared" si="39"/>
        <v>770.43000000000006</v>
      </c>
      <c r="FC396" s="90">
        <f t="shared" si="39"/>
        <v>288876.55648000026</v>
      </c>
      <c r="FD396" s="90">
        <f t="shared" si="39"/>
        <v>5</v>
      </c>
      <c r="FE396" s="90">
        <f t="shared" si="39"/>
        <v>0</v>
      </c>
      <c r="FF396" s="90">
        <f t="shared" si="39"/>
        <v>0</v>
      </c>
      <c r="FG396" s="90">
        <f t="shared" si="39"/>
        <v>875</v>
      </c>
      <c r="FH396" s="90">
        <f t="shared" si="39"/>
        <v>3368.89</v>
      </c>
      <c r="FI396" s="90">
        <f t="shared" si="39"/>
        <v>5369.9260000000004</v>
      </c>
      <c r="FJ396" s="90">
        <f t="shared" si="39"/>
        <v>0</v>
      </c>
      <c r="FK396" s="90">
        <f t="shared" si="39"/>
        <v>0</v>
      </c>
      <c r="FL396" s="90">
        <f t="shared" si="39"/>
        <v>161907.87999999995</v>
      </c>
      <c r="FM396" s="90">
        <f t="shared" si="39"/>
        <v>1559.3999999999994</v>
      </c>
      <c r="FN396" s="90">
        <f t="shared" si="39"/>
        <v>288</v>
      </c>
      <c r="FO396" s="90">
        <f t="shared" si="39"/>
        <v>128</v>
      </c>
      <c r="FP396" s="90">
        <f t="shared" si="39"/>
        <v>0</v>
      </c>
      <c r="FQ396" s="90">
        <f t="shared" si="39"/>
        <v>647687.98</v>
      </c>
      <c r="FR396" s="90">
        <f t="shared" ref="FR396" si="40">SUM(FR326:FR395)</f>
        <v>177701.59999999998</v>
      </c>
      <c r="FT396" s="90">
        <f t="shared" ref="FT396:FY396" si="41">SUM(FT326:FT395)</f>
        <v>15012.435616438357</v>
      </c>
      <c r="FU396" s="90">
        <f t="shared" si="41"/>
        <v>109751.80999999998</v>
      </c>
      <c r="FV396" s="90">
        <f t="shared" si="41"/>
        <v>170959.80999999997</v>
      </c>
      <c r="FW396" s="90">
        <f t="shared" si="41"/>
        <v>-5369.9260000000004</v>
      </c>
      <c r="FX396" s="90">
        <f t="shared" si="41"/>
        <v>51986.8</v>
      </c>
      <c r="FY396" s="90">
        <f t="shared" si="41"/>
        <v>0</v>
      </c>
      <c r="GE396" s="2015"/>
    </row>
    <row r="397" spans="2:187">
      <c r="GE397" s="2015"/>
    </row>
    <row r="398" spans="2:187" ht="14.45" customHeight="1">
      <c r="B398" s="2074" t="s">
        <v>302</v>
      </c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00"/>
      <c r="P398" s="2037" t="s">
        <v>303</v>
      </c>
      <c r="Q398" s="2038"/>
      <c r="R398" s="2038"/>
      <c r="S398" s="2038"/>
      <c r="T398" s="2038"/>
      <c r="U398" s="2039"/>
      <c r="V398" s="2037" t="s">
        <v>304</v>
      </c>
      <c r="W398" s="2039"/>
      <c r="X398" s="155" t="s">
        <v>305</v>
      </c>
      <c r="Y398" s="155"/>
      <c r="Z398" s="155" t="s">
        <v>306</v>
      </c>
      <c r="AA398" s="155"/>
      <c r="AB398" s="155" t="s">
        <v>307</v>
      </c>
      <c r="AC398" s="155"/>
      <c r="AD398" s="155"/>
      <c r="AE398" s="155" t="s">
        <v>308</v>
      </c>
      <c r="AF398" s="155"/>
      <c r="AG398" s="155"/>
      <c r="AH398" s="100"/>
      <c r="AI398" s="155" t="s">
        <v>309</v>
      </c>
      <c r="AJ398" s="155"/>
      <c r="AK398" s="155" t="s">
        <v>310</v>
      </c>
      <c r="AL398" s="155"/>
      <c r="AM398" s="155"/>
      <c r="AN398" s="155"/>
      <c r="AO398" s="155"/>
      <c r="AP398" s="155"/>
      <c r="AQ398" s="155"/>
      <c r="AR398" s="155"/>
      <c r="AS398" s="155" t="s">
        <v>311</v>
      </c>
      <c r="AT398" s="155"/>
      <c r="AU398" s="155"/>
      <c r="AV398" s="155"/>
      <c r="AW398" s="155"/>
      <c r="AX398" s="155"/>
      <c r="AY398" s="155"/>
      <c r="AZ398" s="155"/>
      <c r="BA398" s="155"/>
      <c r="BB398" s="155"/>
      <c r="BC398" s="155"/>
      <c r="BD398" s="155"/>
      <c r="BE398" s="155"/>
      <c r="BF398" s="155"/>
      <c r="BG398" s="2075" t="s">
        <v>312</v>
      </c>
      <c r="BH398" s="2075"/>
      <c r="BI398" s="2075"/>
      <c r="BJ398" s="2075"/>
      <c r="BK398" s="2075" t="s">
        <v>313</v>
      </c>
      <c r="BL398" s="2075"/>
      <c r="BM398" s="2075"/>
      <c r="BN398" s="2075"/>
      <c r="BO398" s="2055" t="s">
        <v>314</v>
      </c>
      <c r="BP398" s="2055" t="s">
        <v>315</v>
      </c>
      <c r="BQ398" s="155" t="s">
        <v>316</v>
      </c>
      <c r="BR398" s="155"/>
      <c r="BS398" s="155"/>
      <c r="BT398" s="155"/>
      <c r="BU398" s="155"/>
      <c r="BV398" s="155"/>
      <c r="BW398" s="155"/>
      <c r="BX398" s="155"/>
      <c r="BY398" s="155"/>
      <c r="BZ398" s="155"/>
      <c r="CA398" s="155"/>
      <c r="CB398" s="155"/>
      <c r="CC398" s="155"/>
      <c r="CD398" s="155"/>
      <c r="CE398" s="155"/>
      <c r="CF398" s="155"/>
      <c r="CG398" s="155"/>
      <c r="CH398" s="155"/>
      <c r="CI398" s="155"/>
      <c r="CJ398" s="155"/>
      <c r="CK398" s="155"/>
      <c r="CL398" s="155"/>
      <c r="CM398" s="155"/>
      <c r="CN398" s="155"/>
      <c r="CO398" s="155"/>
      <c r="CP398" s="155"/>
      <c r="CQ398" s="155"/>
      <c r="CR398" s="155"/>
      <c r="CS398" s="155"/>
      <c r="CT398" s="155"/>
      <c r="CU398" s="155"/>
      <c r="CV398" s="155"/>
      <c r="CW398" s="155"/>
      <c r="CX398" s="155"/>
      <c r="CY398" s="155"/>
      <c r="CZ398" s="155"/>
      <c r="DA398" s="155"/>
      <c r="DB398" s="155"/>
      <c r="DC398" s="155"/>
      <c r="DD398" s="155"/>
      <c r="DE398" s="155"/>
      <c r="DF398" s="155"/>
      <c r="DG398" s="155"/>
      <c r="DH398" s="155"/>
      <c r="DI398" s="155"/>
      <c r="DJ398" s="155"/>
      <c r="DK398" s="155"/>
      <c r="DL398" s="155"/>
      <c r="DM398" s="155"/>
      <c r="DN398" s="155"/>
      <c r="DO398" s="155"/>
      <c r="DP398" s="155"/>
      <c r="DQ398" s="155"/>
      <c r="DR398" s="155"/>
      <c r="DS398" s="155"/>
      <c r="DT398" s="155"/>
      <c r="DU398" s="155"/>
      <c r="DV398" s="155"/>
      <c r="DW398" s="155"/>
      <c r="DX398" s="155"/>
      <c r="DY398" s="155"/>
      <c r="DZ398" s="155"/>
      <c r="EA398" s="155"/>
      <c r="EB398" s="155"/>
      <c r="EC398" s="155"/>
      <c r="ED398" s="155"/>
      <c r="EE398" s="155"/>
      <c r="EF398" s="155"/>
      <c r="EG398" s="155"/>
      <c r="EH398" s="155"/>
      <c r="EI398" s="155"/>
      <c r="EJ398" s="155"/>
      <c r="EK398" s="155"/>
      <c r="EL398" s="2051" t="s">
        <v>317</v>
      </c>
      <c r="EM398" s="2051" t="s">
        <v>318</v>
      </c>
      <c r="EN398" s="155" t="s">
        <v>319</v>
      </c>
      <c r="EO398" s="155"/>
      <c r="EP398" s="155"/>
      <c r="EQ398" s="155"/>
      <c r="ER398" s="155"/>
      <c r="ES398" s="155"/>
      <c r="ET398" s="155"/>
      <c r="EU398" s="155"/>
      <c r="EV398" s="155"/>
      <c r="EW398" s="155"/>
      <c r="EX398" s="155"/>
      <c r="EY398" s="155"/>
      <c r="EZ398" s="155"/>
      <c r="FA398" s="155"/>
      <c r="FB398" s="155"/>
      <c r="FC398" s="155"/>
      <c r="FD398" s="155"/>
      <c r="FE398" s="155"/>
      <c r="FF398" s="155"/>
      <c r="FG398" s="155"/>
      <c r="FH398" s="155"/>
      <c r="FI398" s="155"/>
      <c r="FJ398" s="155"/>
      <c r="FK398" s="155"/>
      <c r="FL398" s="155"/>
      <c r="FM398" s="155"/>
      <c r="FN398" s="155"/>
      <c r="FO398" s="155"/>
      <c r="FP398" s="155"/>
      <c r="FQ398" s="155"/>
      <c r="FR398" s="2051" t="s">
        <v>320</v>
      </c>
      <c r="FT398" s="2047"/>
      <c r="FU398" s="2047"/>
      <c r="FV398" s="2047"/>
      <c r="FW398" s="2047"/>
      <c r="FX398" s="154" t="s">
        <v>321</v>
      </c>
      <c r="FY398" s="154"/>
      <c r="GE398" s="2015"/>
    </row>
    <row r="399" spans="2:187" ht="27.6" customHeight="1">
      <c r="B399" s="2076" t="s">
        <v>2</v>
      </c>
      <c r="C399" s="154" t="s">
        <v>608</v>
      </c>
      <c r="D399" s="154" t="s">
        <v>322</v>
      </c>
      <c r="E399" s="154" t="s">
        <v>323</v>
      </c>
      <c r="F399" s="154" t="s">
        <v>4</v>
      </c>
      <c r="G399" s="154" t="s">
        <v>324</v>
      </c>
      <c r="H399" s="154" t="s">
        <v>6</v>
      </c>
      <c r="I399" s="154" t="s">
        <v>325</v>
      </c>
      <c r="J399" s="98" t="s">
        <v>326</v>
      </c>
      <c r="K399" s="97" t="s">
        <v>327</v>
      </c>
      <c r="L399" s="96" t="s">
        <v>328</v>
      </c>
      <c r="M399" s="96" t="s">
        <v>329</v>
      </c>
      <c r="N399" s="96" t="s">
        <v>330</v>
      </c>
      <c r="O399" s="95" t="s">
        <v>331</v>
      </c>
      <c r="P399" s="95" t="s">
        <v>332</v>
      </c>
      <c r="Q399" s="95" t="s">
        <v>330</v>
      </c>
      <c r="R399" s="2057" t="s">
        <v>333</v>
      </c>
      <c r="S399" s="2057" t="s">
        <v>334</v>
      </c>
      <c r="T399" s="154" t="s">
        <v>335</v>
      </c>
      <c r="U399" s="154" t="s">
        <v>5</v>
      </c>
      <c r="V399" s="2049" t="s">
        <v>336</v>
      </c>
      <c r="W399" s="2049" t="s">
        <v>337</v>
      </c>
      <c r="X399" s="2049" t="s">
        <v>229</v>
      </c>
      <c r="Y399" s="2049" t="s">
        <v>338</v>
      </c>
      <c r="Z399" s="154" t="s">
        <v>229</v>
      </c>
      <c r="AA399" s="154" t="s">
        <v>339</v>
      </c>
      <c r="AB399" s="2049" t="s">
        <v>340</v>
      </c>
      <c r="AC399" s="2049" t="s">
        <v>9</v>
      </c>
      <c r="AD399" s="2049" t="s">
        <v>341</v>
      </c>
      <c r="AE399" s="154" t="s">
        <v>342</v>
      </c>
      <c r="AF399" s="154" t="s">
        <v>343</v>
      </c>
      <c r="AG399" s="154" t="s">
        <v>344</v>
      </c>
      <c r="AH399" s="154" t="s">
        <v>345</v>
      </c>
      <c r="AI399" s="154" t="s">
        <v>346</v>
      </c>
      <c r="AJ399" s="154" t="s">
        <v>347</v>
      </c>
      <c r="AK399" s="154" t="s">
        <v>348</v>
      </c>
      <c r="AL399" s="154" t="s">
        <v>349</v>
      </c>
      <c r="AM399" s="154" t="s">
        <v>350</v>
      </c>
      <c r="AN399" s="154" t="s">
        <v>351</v>
      </c>
      <c r="AO399" s="154" t="s">
        <v>352</v>
      </c>
      <c r="AP399" s="154" t="s">
        <v>590</v>
      </c>
      <c r="AQ399" s="154" t="s">
        <v>353</v>
      </c>
      <c r="AR399" s="154" t="s">
        <v>354</v>
      </c>
      <c r="AS399" s="154" t="s">
        <v>355</v>
      </c>
      <c r="AT399" s="154" t="s">
        <v>356</v>
      </c>
      <c r="AU399" s="154" t="s">
        <v>357</v>
      </c>
      <c r="AV399" s="154" t="s">
        <v>358</v>
      </c>
      <c r="AW399" s="154" t="s">
        <v>359</v>
      </c>
      <c r="AX399" s="154" t="s">
        <v>360</v>
      </c>
      <c r="AY399" s="154" t="s">
        <v>361</v>
      </c>
      <c r="AZ399" s="154" t="s">
        <v>362</v>
      </c>
      <c r="BA399" s="154" t="s">
        <v>363</v>
      </c>
      <c r="BB399" s="154" t="s">
        <v>364</v>
      </c>
      <c r="BC399" s="154" t="s">
        <v>365</v>
      </c>
      <c r="BD399" s="154" t="s">
        <v>366</v>
      </c>
      <c r="BE399" s="154" t="s">
        <v>367</v>
      </c>
      <c r="BF399" s="154"/>
      <c r="BG399" s="2046">
        <v>0.25</v>
      </c>
      <c r="BH399" s="2046">
        <v>0.35</v>
      </c>
      <c r="BI399" s="2046" t="s">
        <v>368</v>
      </c>
      <c r="BJ399" s="2046" t="s">
        <v>369</v>
      </c>
      <c r="BK399" s="2046">
        <v>0.25</v>
      </c>
      <c r="BL399" s="2046">
        <v>0.35</v>
      </c>
      <c r="BM399" s="2046" t="s">
        <v>368</v>
      </c>
      <c r="BN399" s="2046" t="s">
        <v>369</v>
      </c>
      <c r="BO399" s="2055"/>
      <c r="BP399" s="2055"/>
      <c r="BQ399" s="2042" t="s">
        <v>370</v>
      </c>
      <c r="BR399" s="2042"/>
      <c r="BS399" s="2073"/>
      <c r="BT399" s="2073"/>
      <c r="BU399" s="2073"/>
      <c r="BV399" s="2042"/>
      <c r="BW399" s="2042"/>
      <c r="BX399" s="2042"/>
      <c r="BY399" s="2042"/>
      <c r="BZ399" s="2042"/>
      <c r="CA399" s="2042"/>
      <c r="CB399" s="2042"/>
      <c r="CC399" s="2042"/>
      <c r="CD399" s="2042"/>
      <c r="CE399" s="2042"/>
      <c r="CF399" s="2042"/>
      <c r="CG399" s="2042"/>
      <c r="CH399" s="2042"/>
      <c r="CI399" s="2042"/>
      <c r="CJ399" s="2042"/>
      <c r="CK399" s="2042"/>
      <c r="CL399" s="2042"/>
      <c r="CM399" s="2042"/>
      <c r="CN399" s="2042"/>
      <c r="CO399" s="2042"/>
      <c r="CP399" s="2042"/>
      <c r="CQ399" s="2042"/>
      <c r="CR399" s="2042"/>
      <c r="CS399" s="2042"/>
      <c r="CT399" s="2042"/>
      <c r="CU399" s="2042"/>
      <c r="CV399" s="2043" t="s">
        <v>371</v>
      </c>
      <c r="CW399" s="2043"/>
      <c r="CX399" s="2043"/>
      <c r="CY399" s="2043"/>
      <c r="CZ399" s="2043"/>
      <c r="DA399" s="2043"/>
      <c r="DB399" s="2043"/>
      <c r="DC399" s="2043"/>
      <c r="DD399" s="2043"/>
      <c r="DE399" s="2043"/>
      <c r="DF399" s="2043"/>
      <c r="DG399" s="2043"/>
      <c r="DH399" s="2043"/>
      <c r="DI399" s="2043"/>
      <c r="DJ399" s="2043"/>
      <c r="DK399" s="2043"/>
      <c r="DL399" s="2043"/>
      <c r="DM399" s="2043"/>
      <c r="DN399" s="2043"/>
      <c r="DO399" s="2043"/>
      <c r="DP399" s="2044" t="s">
        <v>372</v>
      </c>
      <c r="DQ399" s="2044"/>
      <c r="DR399" s="2044"/>
      <c r="DS399" s="2044"/>
      <c r="DT399" s="2044"/>
      <c r="DU399" s="2044"/>
      <c r="DV399" s="2044"/>
      <c r="DW399" s="2044"/>
      <c r="DX399" s="2044"/>
      <c r="DY399" s="2044"/>
      <c r="DZ399" s="2044"/>
      <c r="EA399" s="2044"/>
      <c r="EB399" s="2045" t="s">
        <v>373</v>
      </c>
      <c r="EC399" s="2045"/>
      <c r="ED399" s="2045"/>
      <c r="EE399" s="2045"/>
      <c r="EF399" s="2045"/>
      <c r="EG399" s="2045"/>
      <c r="EH399" s="2045"/>
      <c r="EI399" s="2045"/>
      <c r="EJ399" s="2045"/>
      <c r="EK399" s="2045"/>
      <c r="EL399" s="2051"/>
      <c r="EM399" s="2051"/>
      <c r="EN399" s="154" t="s">
        <v>374</v>
      </c>
      <c r="EO399" s="154"/>
      <c r="EP399" s="154"/>
      <c r="EQ399" s="154"/>
      <c r="ER399" s="154"/>
      <c r="ES399" s="154"/>
      <c r="ET399" s="99" t="s">
        <v>375</v>
      </c>
      <c r="EU399" s="2043" t="s">
        <v>376</v>
      </c>
      <c r="EV399" s="2043"/>
      <c r="EW399" s="2043"/>
      <c r="EX399" s="2043"/>
      <c r="EY399" s="154" t="s">
        <v>377</v>
      </c>
      <c r="EZ399" s="154"/>
      <c r="FA399" s="154"/>
      <c r="FB399" s="154"/>
      <c r="FC399" s="154"/>
      <c r="FD399" s="154"/>
      <c r="FE399" s="154"/>
      <c r="FF399" s="154"/>
      <c r="FG399" s="154"/>
      <c r="FH399" s="154"/>
      <c r="FI399" s="154"/>
      <c r="FJ399" s="154"/>
      <c r="FK399" s="154"/>
      <c r="FL399" s="154"/>
      <c r="FM399" s="154"/>
      <c r="FN399" s="154"/>
      <c r="FO399" s="154"/>
      <c r="FP399" s="154"/>
      <c r="FQ399" s="154" t="s">
        <v>378</v>
      </c>
      <c r="FR399" s="2051"/>
      <c r="FT399" s="154" t="s">
        <v>21</v>
      </c>
      <c r="FU399" s="154" t="s">
        <v>231</v>
      </c>
      <c r="FV399" s="154"/>
      <c r="FW399" s="154"/>
      <c r="FX399" s="154"/>
      <c r="FY399" s="93" t="s">
        <v>907</v>
      </c>
      <c r="GE399" s="2015"/>
    </row>
    <row r="400" spans="2:187" ht="76.5">
      <c r="B400" s="2077"/>
      <c r="C400" s="93"/>
      <c r="D400" s="93"/>
      <c r="E400" s="93"/>
      <c r="F400" s="93"/>
      <c r="G400" s="93"/>
      <c r="H400" s="93"/>
      <c r="I400" s="93"/>
      <c r="J400" s="98" t="s">
        <v>326</v>
      </c>
      <c r="K400" s="97" t="s">
        <v>327</v>
      </c>
      <c r="L400" s="96" t="s">
        <v>328</v>
      </c>
      <c r="M400" s="96" t="s">
        <v>329</v>
      </c>
      <c r="N400" s="96" t="s">
        <v>330</v>
      </c>
      <c r="O400" s="95" t="s">
        <v>331</v>
      </c>
      <c r="P400" s="95" t="s">
        <v>332</v>
      </c>
      <c r="Q400" s="95" t="s">
        <v>330</v>
      </c>
      <c r="R400" s="2058"/>
      <c r="S400" s="2058"/>
      <c r="T400" s="93"/>
      <c r="U400" s="93"/>
      <c r="V400" s="2050"/>
      <c r="W400" s="2050"/>
      <c r="X400" s="2050"/>
      <c r="Y400" s="2050"/>
      <c r="Z400" s="93"/>
      <c r="AA400" s="93"/>
      <c r="AB400" s="2050"/>
      <c r="AC400" s="2050"/>
      <c r="AD400" s="2050"/>
      <c r="AE400" s="93"/>
      <c r="AF400" s="93"/>
      <c r="AG400" s="93"/>
      <c r="AH400" s="93"/>
      <c r="AI400" s="93"/>
      <c r="AJ400" s="93"/>
      <c r="AK400" s="93"/>
      <c r="AL400" s="93"/>
      <c r="AM400" s="93"/>
      <c r="AN400" s="93"/>
      <c r="AO400" s="93"/>
      <c r="AP400" s="93"/>
      <c r="AQ400" s="93"/>
      <c r="AR400" s="93"/>
      <c r="AS400" s="93"/>
      <c r="AT400" s="93"/>
      <c r="AU400" s="93"/>
      <c r="AV400" s="93"/>
      <c r="AW400" s="93"/>
      <c r="AX400" s="93"/>
      <c r="AY400" s="93"/>
      <c r="AZ400" s="93"/>
      <c r="BA400" s="93"/>
      <c r="BB400" s="93"/>
      <c r="BC400" s="93"/>
      <c r="BD400" s="93"/>
      <c r="BE400" s="93"/>
      <c r="BF400" s="93"/>
      <c r="BG400" s="93"/>
      <c r="BH400" s="93"/>
      <c r="BI400" s="93"/>
      <c r="BJ400" s="93"/>
      <c r="BK400" s="93"/>
      <c r="BL400" s="93"/>
      <c r="BM400" s="93"/>
      <c r="BN400" s="93"/>
      <c r="BO400" s="2056"/>
      <c r="BP400" s="2056"/>
      <c r="BQ400" s="93" t="s">
        <v>379</v>
      </c>
      <c r="BR400" s="833" t="s">
        <v>380</v>
      </c>
      <c r="BS400" s="785" t="s">
        <v>356</v>
      </c>
      <c r="BT400" s="785" t="s">
        <v>381</v>
      </c>
      <c r="BU400" s="785" t="s">
        <v>358</v>
      </c>
      <c r="BV400" s="261" t="s">
        <v>359</v>
      </c>
      <c r="BW400" s="92" t="s">
        <v>360</v>
      </c>
      <c r="BX400" s="92" t="s">
        <v>382</v>
      </c>
      <c r="BY400" s="92" t="s">
        <v>383</v>
      </c>
      <c r="BZ400" s="92" t="s">
        <v>384</v>
      </c>
      <c r="CA400" s="92" t="s">
        <v>362</v>
      </c>
      <c r="CB400" s="92" t="s">
        <v>385</v>
      </c>
      <c r="CC400" s="92" t="s">
        <v>386</v>
      </c>
      <c r="CD400" s="92" t="s">
        <v>387</v>
      </c>
      <c r="CE400" s="119" t="s">
        <v>388</v>
      </c>
      <c r="CF400" s="92" t="s">
        <v>389</v>
      </c>
      <c r="CG400" s="92" t="s">
        <v>390</v>
      </c>
      <c r="CH400" s="92" t="s">
        <v>591</v>
      </c>
      <c r="CI400" s="92" t="s">
        <v>391</v>
      </c>
      <c r="CJ400" s="92"/>
      <c r="CK400" s="92" t="s">
        <v>392</v>
      </c>
      <c r="CL400" s="92" t="s">
        <v>393</v>
      </c>
      <c r="CM400" s="101" t="s">
        <v>601</v>
      </c>
      <c r="CN400" s="92" t="s">
        <v>394</v>
      </c>
      <c r="CO400" s="92" t="s">
        <v>313</v>
      </c>
      <c r="CP400" s="92" t="s">
        <v>391</v>
      </c>
      <c r="CQ400" s="786" t="s">
        <v>606</v>
      </c>
      <c r="CR400" s="92"/>
      <c r="CS400" s="92"/>
      <c r="CT400" s="92"/>
      <c r="CU400" s="92"/>
      <c r="CV400" s="92" t="s">
        <v>395</v>
      </c>
      <c r="CW400" s="92" t="s">
        <v>396</v>
      </c>
      <c r="CX400" s="92" t="s">
        <v>397</v>
      </c>
      <c r="CY400" s="92" t="s">
        <v>398</v>
      </c>
      <c r="CZ400" s="92" t="s">
        <v>399</v>
      </c>
      <c r="DA400" s="92" t="s">
        <v>400</v>
      </c>
      <c r="DB400" s="92" t="s">
        <v>401</v>
      </c>
      <c r="DC400" s="92" t="s">
        <v>970</v>
      </c>
      <c r="DD400" s="92" t="s">
        <v>402</v>
      </c>
      <c r="DE400" s="92" t="s">
        <v>403</v>
      </c>
      <c r="DF400" s="119" t="s">
        <v>404</v>
      </c>
      <c r="DG400" s="119" t="s">
        <v>405</v>
      </c>
      <c r="DH400" s="92" t="s">
        <v>406</v>
      </c>
      <c r="DI400" s="92" t="s">
        <v>407</v>
      </c>
      <c r="DJ400" s="119" t="s">
        <v>408</v>
      </c>
      <c r="DK400" s="119" t="s">
        <v>637</v>
      </c>
      <c r="DL400" s="92" t="s">
        <v>409</v>
      </c>
      <c r="DM400" s="92" t="s">
        <v>410</v>
      </c>
      <c r="DN400" s="92" t="s">
        <v>411</v>
      </c>
      <c r="DO400" s="92" t="s">
        <v>412</v>
      </c>
      <c r="DP400" s="92" t="s">
        <v>413</v>
      </c>
      <c r="DQ400" s="92" t="s">
        <v>414</v>
      </c>
      <c r="DR400" s="92" t="s">
        <v>415</v>
      </c>
      <c r="DS400" s="92" t="s">
        <v>416</v>
      </c>
      <c r="DT400" s="92" t="s">
        <v>417</v>
      </c>
      <c r="DU400" s="92" t="s">
        <v>306</v>
      </c>
      <c r="DV400" s="92" t="s">
        <v>418</v>
      </c>
      <c r="DW400" s="92" t="s">
        <v>419</v>
      </c>
      <c r="DX400" s="92" t="s">
        <v>592</v>
      </c>
      <c r="DY400" s="92" t="s">
        <v>420</v>
      </c>
      <c r="DZ400" s="92"/>
      <c r="EA400" s="92"/>
      <c r="EB400" s="94" t="s">
        <v>421</v>
      </c>
      <c r="EC400" s="94" t="s">
        <v>422</v>
      </c>
      <c r="ED400" s="94" t="s">
        <v>423</v>
      </c>
      <c r="EE400" s="94" t="s">
        <v>424</v>
      </c>
      <c r="EF400" s="94" t="s">
        <v>425</v>
      </c>
      <c r="EG400" s="94" t="s">
        <v>426</v>
      </c>
      <c r="EH400" s="94" t="s">
        <v>427</v>
      </c>
      <c r="EI400" s="94" t="s">
        <v>428</v>
      </c>
      <c r="EJ400" s="94" t="s">
        <v>429</v>
      </c>
      <c r="EK400" s="94" t="s">
        <v>430</v>
      </c>
      <c r="EL400" s="2052"/>
      <c r="EM400" s="2052"/>
      <c r="EN400" s="93" t="s">
        <v>431</v>
      </c>
      <c r="EO400" s="93" t="s">
        <v>432</v>
      </c>
      <c r="EP400" s="93" t="s">
        <v>433</v>
      </c>
      <c r="EQ400" s="93" t="s">
        <v>434</v>
      </c>
      <c r="ER400" s="93" t="s">
        <v>435</v>
      </c>
      <c r="ES400" s="93" t="s">
        <v>436</v>
      </c>
      <c r="ET400" s="93" t="s">
        <v>437</v>
      </c>
      <c r="EU400" s="92" t="s">
        <v>438</v>
      </c>
      <c r="EV400" s="92" t="s">
        <v>363</v>
      </c>
      <c r="EW400" s="92" t="s">
        <v>439</v>
      </c>
      <c r="EX400" s="93"/>
      <c r="EY400" s="93" t="s">
        <v>614</v>
      </c>
      <c r="EZ400" s="92" t="s">
        <v>440</v>
      </c>
      <c r="FA400" s="92" t="s">
        <v>441</v>
      </c>
      <c r="FB400" s="92" t="s">
        <v>442</v>
      </c>
      <c r="FC400" s="92" t="s">
        <v>443</v>
      </c>
      <c r="FD400" s="92" t="s">
        <v>444</v>
      </c>
      <c r="FE400" s="92" t="s">
        <v>918</v>
      </c>
      <c r="FF400" s="92" t="s">
        <v>416</v>
      </c>
      <c r="FG400" s="786" t="s">
        <v>592</v>
      </c>
      <c r="FH400" s="92" t="s">
        <v>18</v>
      </c>
      <c r="FI400" s="92" t="s">
        <v>918</v>
      </c>
      <c r="FJ400" s="92" t="s">
        <v>446</v>
      </c>
      <c r="FK400" s="92" t="s">
        <v>447</v>
      </c>
      <c r="FL400" s="92" t="s">
        <v>448</v>
      </c>
      <c r="FM400" s="119" t="s">
        <v>970</v>
      </c>
      <c r="FN400" s="92" t="s">
        <v>449</v>
      </c>
      <c r="FO400" s="92" t="s">
        <v>450</v>
      </c>
      <c r="FP400" s="119" t="s">
        <v>638</v>
      </c>
      <c r="FQ400" s="93"/>
      <c r="FR400" s="2052"/>
      <c r="FT400" s="93"/>
      <c r="FU400" s="93"/>
      <c r="FV400" s="93"/>
      <c r="FW400" s="93"/>
      <c r="FX400" s="154"/>
      <c r="FY400" s="2036"/>
      <c r="GE400" s="2015"/>
    </row>
    <row r="401" spans="2:187">
      <c r="B401" s="918">
        <v>1</v>
      </c>
      <c r="C401" s="919" t="s">
        <v>615</v>
      </c>
      <c r="D401" s="920" t="s">
        <v>3</v>
      </c>
      <c r="E401" s="921" t="s">
        <v>102</v>
      </c>
      <c r="F401" s="919" t="s">
        <v>452</v>
      </c>
      <c r="G401" s="922">
        <v>32348</v>
      </c>
      <c r="H401" s="919" t="s">
        <v>453</v>
      </c>
      <c r="I401" s="919" t="s">
        <v>456</v>
      </c>
      <c r="J401" s="923" t="s">
        <v>455</v>
      </c>
      <c r="K401" s="924" t="s">
        <v>456</v>
      </c>
      <c r="L401" s="924">
        <v>100002</v>
      </c>
      <c r="M401" s="925" t="s">
        <v>457</v>
      </c>
      <c r="N401" s="926">
        <v>1</v>
      </c>
      <c r="O401" s="927" t="s">
        <v>458</v>
      </c>
      <c r="P401" s="927" t="s">
        <v>459</v>
      </c>
      <c r="Q401" s="928">
        <v>1</v>
      </c>
      <c r="R401" s="927" t="s">
        <v>460</v>
      </c>
      <c r="S401" s="929" t="s">
        <v>453</v>
      </c>
      <c r="T401" s="927" t="s">
        <v>461</v>
      </c>
      <c r="U401" s="927" t="s">
        <v>255</v>
      </c>
      <c r="V401" s="930" t="s">
        <v>462</v>
      </c>
      <c r="W401" s="930" t="s">
        <v>463</v>
      </c>
      <c r="X401" s="931" t="s">
        <v>32</v>
      </c>
      <c r="Y401" s="932">
        <v>19307189164080</v>
      </c>
      <c r="Z401" s="925"/>
      <c r="AA401" s="925"/>
      <c r="AB401" s="467">
        <v>42948</v>
      </c>
      <c r="AC401" s="933"/>
      <c r="AD401" s="934"/>
      <c r="AE401" s="935" t="s">
        <v>464</v>
      </c>
      <c r="AF401" s="927" t="s">
        <v>465</v>
      </c>
      <c r="AG401" s="936"/>
      <c r="AH401" s="937"/>
      <c r="AI401" s="937"/>
      <c r="AJ401" s="937"/>
      <c r="AK401" s="938"/>
      <c r="AL401" s="936">
        <v>380</v>
      </c>
      <c r="AM401" s="938"/>
      <c r="AN401" s="938"/>
      <c r="AO401" s="939" t="s">
        <v>466</v>
      </c>
      <c r="AP401" s="938" t="s">
        <v>594</v>
      </c>
      <c r="AQ401" s="940" t="s">
        <v>467</v>
      </c>
      <c r="AR401" s="468">
        <v>9540</v>
      </c>
      <c r="AS401" s="925">
        <v>30</v>
      </c>
      <c r="AT401" s="941"/>
      <c r="AU401" s="941">
        <v>0</v>
      </c>
      <c r="AV401" s="925"/>
      <c r="AW401" s="925"/>
      <c r="AX401" s="925"/>
      <c r="AY401" s="925"/>
      <c r="AZ401" s="925"/>
      <c r="BA401" s="942"/>
      <c r="BB401" s="941"/>
      <c r="BC401" s="941"/>
      <c r="BD401" s="941"/>
      <c r="BE401" s="941"/>
      <c r="BF401" s="942"/>
      <c r="BG401" s="941"/>
      <c r="BH401" s="941"/>
      <c r="BI401" s="936">
        <v>2</v>
      </c>
      <c r="BJ401" s="941"/>
      <c r="BK401" s="943"/>
      <c r="BL401" s="943"/>
      <c r="BM401" s="936">
        <v>16</v>
      </c>
      <c r="BN401" s="943"/>
      <c r="BO401" s="936"/>
      <c r="BP401" s="944">
        <v>240</v>
      </c>
      <c r="BQ401" s="943">
        <v>9540</v>
      </c>
      <c r="BR401" s="943">
        <v>0</v>
      </c>
      <c r="BS401" s="943">
        <v>0</v>
      </c>
      <c r="BT401" s="945">
        <v>0</v>
      </c>
      <c r="BU401" s="943">
        <v>0</v>
      </c>
      <c r="BV401" s="943">
        <v>0</v>
      </c>
      <c r="BW401" s="943">
        <v>0</v>
      </c>
      <c r="BX401" s="943">
        <v>380</v>
      </c>
      <c r="BY401" s="943">
        <v>0</v>
      </c>
      <c r="BZ401" s="943"/>
      <c r="CA401" s="943"/>
      <c r="CB401" s="943">
        <v>0</v>
      </c>
      <c r="CC401" s="943">
        <v>0</v>
      </c>
      <c r="CD401" s="943">
        <v>159</v>
      </c>
      <c r="CE401" s="943"/>
      <c r="CF401" s="943">
        <v>0</v>
      </c>
      <c r="CG401" s="943"/>
      <c r="CH401" s="943"/>
      <c r="CI401" s="943"/>
      <c r="CJ401" s="943"/>
      <c r="CK401" s="943"/>
      <c r="CL401" s="943"/>
      <c r="CM401" s="943"/>
      <c r="CN401" s="943"/>
      <c r="CO401" s="943">
        <v>1272</v>
      </c>
      <c r="CP401" s="943"/>
      <c r="CQ401" s="943"/>
      <c r="CR401" s="943"/>
      <c r="CS401" s="943"/>
      <c r="CT401" s="943"/>
      <c r="CU401" s="943"/>
      <c r="CV401" s="943">
        <v>0</v>
      </c>
      <c r="CW401" s="943"/>
      <c r="CX401" s="943"/>
      <c r="CY401" s="943"/>
      <c r="CZ401" s="943"/>
      <c r="DA401" s="943"/>
      <c r="DB401" s="943"/>
      <c r="DC401" s="943"/>
      <c r="DD401" s="943"/>
      <c r="DE401" s="943"/>
      <c r="DF401" s="943"/>
      <c r="DG401" s="943"/>
      <c r="DH401" s="943"/>
      <c r="DI401" s="943"/>
      <c r="DJ401" s="943"/>
      <c r="DK401" s="943"/>
      <c r="DL401" s="943"/>
      <c r="DM401" s="943"/>
      <c r="DN401" s="943"/>
      <c r="DO401" s="943"/>
      <c r="DP401" s="943"/>
      <c r="DQ401" s="943"/>
      <c r="DR401" s="943"/>
      <c r="DS401" s="943"/>
      <c r="DT401" s="943"/>
      <c r="DU401" s="943"/>
      <c r="DV401" s="943"/>
      <c r="DW401" s="943"/>
      <c r="DX401" s="943"/>
      <c r="DY401" s="943"/>
      <c r="DZ401" s="946"/>
      <c r="EA401" s="938"/>
      <c r="EB401" s="943"/>
      <c r="EC401" s="943"/>
      <c r="ED401" s="943"/>
      <c r="EE401" s="943"/>
      <c r="EF401" s="943"/>
      <c r="EG401" s="943"/>
      <c r="EH401" s="943"/>
      <c r="EI401" s="943"/>
      <c r="EJ401" s="943"/>
      <c r="EK401" s="943"/>
      <c r="EL401" s="947">
        <v>11351</v>
      </c>
      <c r="EM401" s="947">
        <v>11351</v>
      </c>
      <c r="EN401" s="948">
        <v>1135.0999999999999</v>
      </c>
      <c r="EO401" s="948">
        <v>175.94</v>
      </c>
      <c r="EP401" s="948">
        <v>155.51</v>
      </c>
      <c r="EQ401" s="948">
        <v>0</v>
      </c>
      <c r="ER401" s="948">
        <v>0</v>
      </c>
      <c r="ES401" s="943">
        <v>0</v>
      </c>
      <c r="ET401" s="945">
        <v>1329.52</v>
      </c>
      <c r="EU401" s="943">
        <v>0</v>
      </c>
      <c r="EV401" s="943">
        <v>0</v>
      </c>
      <c r="EW401" s="943"/>
      <c r="EX401" s="943"/>
      <c r="EY401" s="943"/>
      <c r="EZ401" s="949">
        <v>0</v>
      </c>
      <c r="FA401" s="938">
        <v>78.73</v>
      </c>
      <c r="FB401" s="938"/>
      <c r="FC401" s="949">
        <v>3968</v>
      </c>
      <c r="FD401" s="949"/>
      <c r="FE401" s="949"/>
      <c r="FF401" s="949"/>
      <c r="FG401" s="943">
        <v>0</v>
      </c>
      <c r="FH401" s="949">
        <v>1855</v>
      </c>
      <c r="FI401" s="943"/>
      <c r="FJ401" s="943"/>
      <c r="FK401" s="936"/>
      <c r="FL401" s="936"/>
      <c r="FM401" s="943">
        <v>0</v>
      </c>
      <c r="FN401" s="943">
        <v>0</v>
      </c>
      <c r="FO401" s="943">
        <v>0</v>
      </c>
      <c r="FP401" s="943"/>
      <c r="FQ401" s="943">
        <v>8697.7999999999993</v>
      </c>
      <c r="FR401" s="950">
        <v>2653.2</v>
      </c>
      <c r="FT401" s="1161"/>
      <c r="FU401" s="1162">
        <v>2653.2</v>
      </c>
      <c r="FV401" s="1162">
        <v>2162.6</v>
      </c>
      <c r="FW401" s="1162">
        <v>0</v>
      </c>
      <c r="FX401" s="1102">
        <v>1021.59</v>
      </c>
      <c r="FY401" s="943">
        <v>0</v>
      </c>
      <c r="GB401" s="2015">
        <f t="shared" ref="GB401:GB464" si="42">+EL401-BZ401-CA401-GC401</f>
        <v>0</v>
      </c>
      <c r="GC401" s="2015">
        <v>11351</v>
      </c>
      <c r="GE401" s="2015">
        <f t="shared" ref="GE401:GE464" si="43">+GC401+DF401+CX401+EH401</f>
        <v>11351</v>
      </c>
    </row>
    <row r="402" spans="2:187">
      <c r="B402" s="918">
        <v>2</v>
      </c>
      <c r="C402" s="919" t="s">
        <v>615</v>
      </c>
      <c r="D402" s="920" t="s">
        <v>3</v>
      </c>
      <c r="E402" s="921" t="s">
        <v>37</v>
      </c>
      <c r="F402" s="919" t="s">
        <v>468</v>
      </c>
      <c r="G402" s="922">
        <v>25197</v>
      </c>
      <c r="H402" s="919" t="s">
        <v>469</v>
      </c>
      <c r="I402" s="919" t="s">
        <v>456</v>
      </c>
      <c r="J402" s="923" t="s">
        <v>455</v>
      </c>
      <c r="K402" s="924" t="s">
        <v>456</v>
      </c>
      <c r="L402" s="924">
        <v>100001</v>
      </c>
      <c r="M402" s="925" t="s">
        <v>470</v>
      </c>
      <c r="N402" s="926">
        <v>1</v>
      </c>
      <c r="O402" s="927" t="s">
        <v>471</v>
      </c>
      <c r="P402" s="927" t="s">
        <v>472</v>
      </c>
      <c r="Q402" s="928">
        <v>1</v>
      </c>
      <c r="R402" s="927" t="s">
        <v>473</v>
      </c>
      <c r="S402" s="929" t="s">
        <v>474</v>
      </c>
      <c r="T402" s="927" t="s">
        <v>461</v>
      </c>
      <c r="U402" s="927" t="s">
        <v>235</v>
      </c>
      <c r="V402" s="930" t="s">
        <v>462</v>
      </c>
      <c r="W402" s="930"/>
      <c r="X402" s="931" t="s">
        <v>32</v>
      </c>
      <c r="Y402" s="932" t="s">
        <v>39</v>
      </c>
      <c r="Z402" s="925"/>
      <c r="AA402" s="925"/>
      <c r="AB402" s="467">
        <v>43003</v>
      </c>
      <c r="AC402" s="933"/>
      <c r="AD402" s="934"/>
      <c r="AE402" s="951" t="s">
        <v>522</v>
      </c>
      <c r="AF402" s="927" t="s">
        <v>475</v>
      </c>
      <c r="AG402" s="936"/>
      <c r="AH402" s="937"/>
      <c r="AI402" s="937"/>
      <c r="AJ402" s="937"/>
      <c r="AK402" s="938"/>
      <c r="AL402" s="936"/>
      <c r="AM402" s="938"/>
      <c r="AN402" s="938"/>
      <c r="AO402" s="939" t="s">
        <v>466</v>
      </c>
      <c r="AP402" s="938" t="s">
        <v>595</v>
      </c>
      <c r="AQ402" s="940" t="s">
        <v>467</v>
      </c>
      <c r="AR402" s="468">
        <v>12000</v>
      </c>
      <c r="AS402" s="925">
        <v>30</v>
      </c>
      <c r="AT402" s="941"/>
      <c r="AU402" s="941">
        <v>0</v>
      </c>
      <c r="AV402" s="925"/>
      <c r="AW402" s="925"/>
      <c r="AX402" s="925"/>
      <c r="AY402" s="925"/>
      <c r="AZ402" s="925"/>
      <c r="BA402" s="942"/>
      <c r="BB402" s="941"/>
      <c r="BC402" s="941"/>
      <c r="BD402" s="941"/>
      <c r="BE402" s="941"/>
      <c r="BF402" s="942"/>
      <c r="BG402" s="941"/>
      <c r="BH402" s="941"/>
      <c r="BI402" s="936">
        <v>0</v>
      </c>
      <c r="BJ402" s="941"/>
      <c r="BK402" s="943"/>
      <c r="BL402" s="943"/>
      <c r="BM402" s="936">
        <v>0</v>
      </c>
      <c r="BN402" s="943"/>
      <c r="BO402" s="936"/>
      <c r="BP402" s="944">
        <v>240</v>
      </c>
      <c r="BQ402" s="943">
        <v>12000</v>
      </c>
      <c r="BR402" s="943">
        <v>0</v>
      </c>
      <c r="BS402" s="943">
        <v>0</v>
      </c>
      <c r="BT402" s="945">
        <v>0</v>
      </c>
      <c r="BU402" s="943">
        <v>0</v>
      </c>
      <c r="BV402" s="943">
        <v>0</v>
      </c>
      <c r="BW402" s="943">
        <v>0</v>
      </c>
      <c r="BX402" s="943"/>
      <c r="BY402" s="943">
        <v>0</v>
      </c>
      <c r="BZ402" s="943"/>
      <c r="CA402" s="943"/>
      <c r="CB402" s="943">
        <v>0</v>
      </c>
      <c r="CC402" s="943">
        <v>0</v>
      </c>
      <c r="CD402" s="943">
        <v>0</v>
      </c>
      <c r="CE402" s="943"/>
      <c r="CF402" s="943">
        <v>0</v>
      </c>
      <c r="CG402" s="943"/>
      <c r="CH402" s="943"/>
      <c r="CI402" s="943"/>
      <c r="CJ402" s="943"/>
      <c r="CK402" s="943"/>
      <c r="CL402" s="943"/>
      <c r="CM402" s="943"/>
      <c r="CN402" s="943"/>
      <c r="CO402" s="943">
        <v>0</v>
      </c>
      <c r="CP402" s="943"/>
      <c r="CQ402" s="943"/>
      <c r="CR402" s="943"/>
      <c r="CS402" s="943"/>
      <c r="CT402" s="943"/>
      <c r="CU402" s="943"/>
      <c r="CV402" s="943">
        <v>0</v>
      </c>
      <c r="CW402" s="943"/>
      <c r="CX402" s="943"/>
      <c r="CY402" s="943"/>
      <c r="CZ402" s="943"/>
      <c r="DA402" s="943"/>
      <c r="DB402" s="943"/>
      <c r="DC402" s="943"/>
      <c r="DD402" s="943"/>
      <c r="DE402" s="943"/>
      <c r="DF402" s="943"/>
      <c r="DG402" s="943"/>
      <c r="DH402" s="943"/>
      <c r="DI402" s="943"/>
      <c r="DJ402" s="943"/>
      <c r="DK402" s="943"/>
      <c r="DL402" s="943"/>
      <c r="DM402" s="943"/>
      <c r="DN402" s="943"/>
      <c r="DO402" s="943"/>
      <c r="DP402" s="943"/>
      <c r="DQ402" s="943"/>
      <c r="DR402" s="943"/>
      <c r="DS402" s="943"/>
      <c r="DT402" s="943"/>
      <c r="DU402" s="943"/>
      <c r="DV402" s="943"/>
      <c r="DW402" s="943"/>
      <c r="DX402" s="943"/>
      <c r="DY402" s="943"/>
      <c r="DZ402" s="946"/>
      <c r="EA402" s="938"/>
      <c r="EB402" s="943"/>
      <c r="EC402" s="943"/>
      <c r="ED402" s="943"/>
      <c r="EE402" s="943"/>
      <c r="EF402" s="943"/>
      <c r="EG402" s="943"/>
      <c r="EH402" s="943"/>
      <c r="EI402" s="943"/>
      <c r="EJ402" s="943"/>
      <c r="EK402" s="943"/>
      <c r="EL402" s="947">
        <v>12000</v>
      </c>
      <c r="EM402" s="947">
        <v>12000</v>
      </c>
      <c r="EN402" s="948">
        <v>1200</v>
      </c>
      <c r="EO402" s="948">
        <v>176.4</v>
      </c>
      <c r="EP402" s="948">
        <v>164.4</v>
      </c>
      <c r="EQ402" s="948">
        <v>0</v>
      </c>
      <c r="ER402" s="948">
        <v>0</v>
      </c>
      <c r="ES402" s="943">
        <v>0</v>
      </c>
      <c r="ET402" s="945">
        <v>1471.16</v>
      </c>
      <c r="EU402" s="943">
        <v>0</v>
      </c>
      <c r="EV402" s="943">
        <v>0</v>
      </c>
      <c r="EW402" s="943"/>
      <c r="EX402" s="943"/>
      <c r="EY402" s="943"/>
      <c r="EZ402" s="949">
        <v>99.59</v>
      </c>
      <c r="FA402" s="938">
        <v>232.09</v>
      </c>
      <c r="FB402" s="938">
        <v>62.8</v>
      </c>
      <c r="FC402" s="949">
        <v>4800</v>
      </c>
      <c r="FD402" s="949"/>
      <c r="FE402" s="949"/>
      <c r="FF402" s="949"/>
      <c r="FG402" s="943">
        <v>0</v>
      </c>
      <c r="FH402" s="949"/>
      <c r="FI402" s="943"/>
      <c r="FJ402" s="943"/>
      <c r="FK402" s="936"/>
      <c r="FL402" s="936"/>
      <c r="FM402" s="943">
        <v>0</v>
      </c>
      <c r="FN402" s="943">
        <v>0</v>
      </c>
      <c r="FO402" s="943">
        <v>0</v>
      </c>
      <c r="FP402" s="943"/>
      <c r="FQ402" s="943">
        <v>8206.44</v>
      </c>
      <c r="FR402" s="950">
        <v>3793.56</v>
      </c>
      <c r="FT402" s="1161"/>
      <c r="FU402" s="1162">
        <v>3793.56</v>
      </c>
      <c r="FV402" s="1162">
        <v>3788.08</v>
      </c>
      <c r="FW402" s="1162">
        <v>0</v>
      </c>
      <c r="FX402" s="1102">
        <v>1080</v>
      </c>
      <c r="FY402" s="943">
        <v>0</v>
      </c>
      <c r="GB402" s="2015">
        <f t="shared" si="42"/>
        <v>0</v>
      </c>
      <c r="GC402" s="2015">
        <v>12000</v>
      </c>
      <c r="GE402" s="2015">
        <f t="shared" si="43"/>
        <v>12000</v>
      </c>
    </row>
    <row r="403" spans="2:187">
      <c r="B403" s="918">
        <v>3</v>
      </c>
      <c r="C403" s="919" t="s">
        <v>615</v>
      </c>
      <c r="D403" s="920" t="s">
        <v>3</v>
      </c>
      <c r="E403" s="921" t="s">
        <v>114</v>
      </c>
      <c r="F403" s="919" t="s">
        <v>115</v>
      </c>
      <c r="G403" s="922">
        <v>33606</v>
      </c>
      <c r="H403" s="919" t="s">
        <v>476</v>
      </c>
      <c r="I403" s="919" t="s">
        <v>456</v>
      </c>
      <c r="J403" s="923" t="s">
        <v>455</v>
      </c>
      <c r="K403" s="924" t="s">
        <v>456</v>
      </c>
      <c r="L403" s="924">
        <v>100001</v>
      </c>
      <c r="M403" s="925" t="s">
        <v>470</v>
      </c>
      <c r="N403" s="926">
        <v>1</v>
      </c>
      <c r="O403" s="927" t="s">
        <v>477</v>
      </c>
      <c r="P403" s="927" t="s">
        <v>478</v>
      </c>
      <c r="Q403" s="928">
        <v>1</v>
      </c>
      <c r="R403" s="927" t="s">
        <v>479</v>
      </c>
      <c r="S403" s="929" t="s">
        <v>480</v>
      </c>
      <c r="T403" s="927" t="s">
        <v>461</v>
      </c>
      <c r="U403" s="927" t="s">
        <v>624</v>
      </c>
      <c r="V403" s="930" t="s">
        <v>462</v>
      </c>
      <c r="W403" s="930"/>
      <c r="X403" s="931" t="s">
        <v>25</v>
      </c>
      <c r="Y403" s="932" t="s">
        <v>116</v>
      </c>
      <c r="Z403" s="925"/>
      <c r="AA403" s="925"/>
      <c r="AB403" s="467">
        <v>43374</v>
      </c>
      <c r="AC403" s="933"/>
      <c r="AD403" s="934"/>
      <c r="AE403" s="935" t="s">
        <v>481</v>
      </c>
      <c r="AF403" s="927" t="s">
        <v>482</v>
      </c>
      <c r="AG403" s="936"/>
      <c r="AH403" s="937"/>
      <c r="AI403" s="937"/>
      <c r="AJ403" s="937"/>
      <c r="AK403" s="938"/>
      <c r="AL403" s="936"/>
      <c r="AM403" s="938"/>
      <c r="AN403" s="938"/>
      <c r="AO403" s="939" t="s">
        <v>466</v>
      </c>
      <c r="AP403" s="938" t="s">
        <v>595</v>
      </c>
      <c r="AQ403" s="940" t="s">
        <v>467</v>
      </c>
      <c r="AR403" s="468">
        <v>3200</v>
      </c>
      <c r="AS403" s="925">
        <v>22</v>
      </c>
      <c r="AT403" s="952">
        <v>3</v>
      </c>
      <c r="AU403" s="941">
        <v>5</v>
      </c>
      <c r="AV403" s="925"/>
      <c r="AW403" s="925"/>
      <c r="AX403" s="925"/>
      <c r="AY403" s="925"/>
      <c r="AZ403" s="925"/>
      <c r="BA403" s="942"/>
      <c r="BB403" s="941"/>
      <c r="BC403" s="941"/>
      <c r="BD403" s="941"/>
      <c r="BE403" s="941"/>
      <c r="BF403" s="942"/>
      <c r="BG403" s="941"/>
      <c r="BH403" s="941"/>
      <c r="BI403" s="936">
        <v>0</v>
      </c>
      <c r="BJ403" s="941"/>
      <c r="BK403" s="943"/>
      <c r="BL403" s="943"/>
      <c r="BM403" s="936">
        <v>0</v>
      </c>
      <c r="BN403" s="943"/>
      <c r="BO403" s="936"/>
      <c r="BP403" s="944">
        <v>176</v>
      </c>
      <c r="BQ403" s="943">
        <v>2346.666666666667</v>
      </c>
      <c r="BR403" s="943">
        <v>0</v>
      </c>
      <c r="BS403" s="943">
        <v>320</v>
      </c>
      <c r="BT403" s="945">
        <v>533.33000000000004</v>
      </c>
      <c r="BU403" s="943">
        <v>0</v>
      </c>
      <c r="BV403" s="943">
        <v>0</v>
      </c>
      <c r="BW403" s="943">
        <v>0</v>
      </c>
      <c r="BX403" s="943"/>
      <c r="BY403" s="943">
        <v>0</v>
      </c>
      <c r="BZ403" s="943"/>
      <c r="CA403" s="943"/>
      <c r="CB403" s="943">
        <v>0</v>
      </c>
      <c r="CC403" s="943">
        <v>0</v>
      </c>
      <c r="CD403" s="943">
        <v>0</v>
      </c>
      <c r="CE403" s="943"/>
      <c r="CF403" s="943">
        <v>0</v>
      </c>
      <c r="CG403" s="943"/>
      <c r="CH403" s="943"/>
      <c r="CI403" s="943"/>
      <c r="CJ403" s="943"/>
      <c r="CK403" s="943"/>
      <c r="CL403" s="943"/>
      <c r="CM403" s="943"/>
      <c r="CN403" s="943"/>
      <c r="CO403" s="943">
        <v>0</v>
      </c>
      <c r="CP403" s="943"/>
      <c r="CQ403" s="943"/>
      <c r="CR403" s="943"/>
      <c r="CS403" s="943"/>
      <c r="CT403" s="943"/>
      <c r="CU403" s="943"/>
      <c r="CV403" s="943">
        <v>0</v>
      </c>
      <c r="CW403" s="943"/>
      <c r="CX403" s="943"/>
      <c r="CY403" s="943"/>
      <c r="CZ403" s="943"/>
      <c r="DA403" s="943"/>
      <c r="DB403" s="943"/>
      <c r="DC403" s="943"/>
      <c r="DD403" s="943"/>
      <c r="DE403" s="943"/>
      <c r="DF403" s="943"/>
      <c r="DG403" s="943"/>
      <c r="DH403" s="943"/>
      <c r="DI403" s="943"/>
      <c r="DJ403" s="943"/>
      <c r="DK403" s="943"/>
      <c r="DL403" s="943"/>
      <c r="DM403" s="943"/>
      <c r="DN403" s="943"/>
      <c r="DO403" s="943"/>
      <c r="DP403" s="943"/>
      <c r="DQ403" s="943"/>
      <c r="DR403" s="943"/>
      <c r="DS403" s="943"/>
      <c r="DT403" s="943"/>
      <c r="DU403" s="943"/>
      <c r="DV403" s="943"/>
      <c r="DW403" s="943"/>
      <c r="DX403" s="943"/>
      <c r="DY403" s="943"/>
      <c r="DZ403" s="946"/>
      <c r="EA403" s="938"/>
      <c r="EB403" s="943"/>
      <c r="EC403" s="943"/>
      <c r="ED403" s="943"/>
      <c r="EE403" s="943"/>
      <c r="EF403" s="943"/>
      <c r="EG403" s="943"/>
      <c r="EH403" s="943"/>
      <c r="EI403" s="943"/>
      <c r="EJ403" s="943"/>
      <c r="EK403" s="943"/>
      <c r="EL403" s="947">
        <v>3199.9966666666669</v>
      </c>
      <c r="EM403" s="947">
        <v>3199.9966666666669</v>
      </c>
      <c r="EN403" s="948">
        <v>320</v>
      </c>
      <c r="EO403" s="948">
        <v>0</v>
      </c>
      <c r="EP403" s="948">
        <v>43.84</v>
      </c>
      <c r="EQ403" s="948">
        <v>0</v>
      </c>
      <c r="ER403" s="948">
        <v>0</v>
      </c>
      <c r="ES403" s="943">
        <v>0</v>
      </c>
      <c r="ET403" s="945">
        <v>51.88</v>
      </c>
      <c r="EU403" s="943">
        <v>0</v>
      </c>
      <c r="EV403" s="943">
        <v>0</v>
      </c>
      <c r="EW403" s="943"/>
      <c r="EX403" s="943"/>
      <c r="EY403" s="943"/>
      <c r="EZ403" s="949">
        <v>0</v>
      </c>
      <c r="FA403" s="938">
        <v>0</v>
      </c>
      <c r="FB403" s="938"/>
      <c r="FC403" s="949">
        <v>1280</v>
      </c>
      <c r="FD403" s="949"/>
      <c r="FE403" s="949"/>
      <c r="FF403" s="949"/>
      <c r="FG403" s="943">
        <v>0</v>
      </c>
      <c r="FH403" s="949"/>
      <c r="FI403" s="943"/>
      <c r="FJ403" s="943"/>
      <c r="FK403" s="936"/>
      <c r="FL403" s="936"/>
      <c r="FM403" s="943">
        <v>0</v>
      </c>
      <c r="FN403" s="943">
        <v>0</v>
      </c>
      <c r="FO403" s="943">
        <v>0</v>
      </c>
      <c r="FP403" s="943"/>
      <c r="FQ403" s="943">
        <v>1695.72</v>
      </c>
      <c r="FR403" s="950">
        <v>1504.28</v>
      </c>
      <c r="FT403" s="1161"/>
      <c r="FU403" s="1162">
        <v>1504.28</v>
      </c>
      <c r="FV403" s="1162">
        <v>1328.88</v>
      </c>
      <c r="FW403" s="1162">
        <v>0</v>
      </c>
      <c r="FX403" s="1102">
        <v>288</v>
      </c>
      <c r="FY403" s="943">
        <v>0</v>
      </c>
      <c r="GB403" s="2015">
        <f t="shared" si="42"/>
        <v>-3.333333333102928E-3</v>
      </c>
      <c r="GC403" s="2015">
        <v>3200</v>
      </c>
      <c r="GE403" s="2015">
        <f t="shared" si="43"/>
        <v>3200</v>
      </c>
    </row>
    <row r="404" spans="2:187">
      <c r="B404" s="918">
        <v>4</v>
      </c>
      <c r="C404" s="919" t="s">
        <v>615</v>
      </c>
      <c r="D404" s="920" t="s">
        <v>3</v>
      </c>
      <c r="E404" s="921" t="s">
        <v>40</v>
      </c>
      <c r="F404" s="919" t="s">
        <v>483</v>
      </c>
      <c r="G404" s="922">
        <v>24997</v>
      </c>
      <c r="H404" s="919" t="s">
        <v>484</v>
      </c>
      <c r="I404" s="919" t="s">
        <v>456</v>
      </c>
      <c r="J404" s="923" t="s">
        <v>455</v>
      </c>
      <c r="K404" s="924" t="s">
        <v>456</v>
      </c>
      <c r="L404" s="924">
        <v>100002</v>
      </c>
      <c r="M404" s="925" t="s">
        <v>457</v>
      </c>
      <c r="N404" s="926">
        <v>1</v>
      </c>
      <c r="O404" s="927" t="s">
        <v>458</v>
      </c>
      <c r="P404" s="927" t="s">
        <v>459</v>
      </c>
      <c r="Q404" s="928">
        <v>0</v>
      </c>
      <c r="R404" s="927" t="s">
        <v>485</v>
      </c>
      <c r="S404" s="929" t="s">
        <v>486</v>
      </c>
      <c r="T404" s="927" t="s">
        <v>461</v>
      </c>
      <c r="U404" s="927" t="s">
        <v>233</v>
      </c>
      <c r="V404" s="930" t="s">
        <v>462</v>
      </c>
      <c r="W404" s="930"/>
      <c r="X404" s="931" t="s">
        <v>32</v>
      </c>
      <c r="Y404" s="932" t="s">
        <v>42</v>
      </c>
      <c r="Z404" s="925"/>
      <c r="AA404" s="925"/>
      <c r="AB404" s="467">
        <v>42985</v>
      </c>
      <c r="AC404" s="933"/>
      <c r="AD404" s="934"/>
      <c r="AE404" s="935" t="s">
        <v>464</v>
      </c>
      <c r="AF404" s="927" t="s">
        <v>487</v>
      </c>
      <c r="AG404" s="936"/>
      <c r="AH404" s="937"/>
      <c r="AI404" s="937"/>
      <c r="AJ404" s="937"/>
      <c r="AK404" s="938"/>
      <c r="AL404" s="936"/>
      <c r="AM404" s="938"/>
      <c r="AN404" s="938"/>
      <c r="AO404" s="939" t="s">
        <v>466</v>
      </c>
      <c r="AP404" s="938" t="s">
        <v>594</v>
      </c>
      <c r="AQ404" s="940" t="s">
        <v>466</v>
      </c>
      <c r="AR404" s="468">
        <v>4600</v>
      </c>
      <c r="AS404" s="925">
        <v>30</v>
      </c>
      <c r="AT404" s="941"/>
      <c r="AU404" s="941">
        <v>0</v>
      </c>
      <c r="AV404" s="925"/>
      <c r="AW404" s="925"/>
      <c r="AX404" s="925"/>
      <c r="AY404" s="925"/>
      <c r="AZ404" s="925"/>
      <c r="BA404" s="942"/>
      <c r="BB404" s="941"/>
      <c r="BC404" s="941"/>
      <c r="BD404" s="941"/>
      <c r="BE404" s="941"/>
      <c r="BF404" s="942"/>
      <c r="BG404" s="941"/>
      <c r="BH404" s="941"/>
      <c r="BI404" s="936">
        <v>0</v>
      </c>
      <c r="BJ404" s="941"/>
      <c r="BK404" s="943"/>
      <c r="BL404" s="943"/>
      <c r="BM404" s="936">
        <v>0</v>
      </c>
      <c r="BN404" s="943"/>
      <c r="BO404" s="936"/>
      <c r="BP404" s="944">
        <v>240</v>
      </c>
      <c r="BQ404" s="943">
        <v>4600</v>
      </c>
      <c r="BR404" s="943">
        <v>113</v>
      </c>
      <c r="BS404" s="943">
        <v>0</v>
      </c>
      <c r="BT404" s="945">
        <v>0</v>
      </c>
      <c r="BU404" s="943">
        <v>0</v>
      </c>
      <c r="BV404" s="943">
        <v>0</v>
      </c>
      <c r="BW404" s="943">
        <v>0</v>
      </c>
      <c r="BX404" s="943"/>
      <c r="BY404" s="943">
        <v>0</v>
      </c>
      <c r="BZ404" s="943"/>
      <c r="CA404" s="943"/>
      <c r="CB404" s="943">
        <v>0</v>
      </c>
      <c r="CC404" s="943">
        <v>0</v>
      </c>
      <c r="CD404" s="943">
        <v>0</v>
      </c>
      <c r="CE404" s="943"/>
      <c r="CF404" s="943">
        <v>0</v>
      </c>
      <c r="CG404" s="943"/>
      <c r="CH404" s="943"/>
      <c r="CI404" s="943"/>
      <c r="CJ404" s="943"/>
      <c r="CK404" s="943"/>
      <c r="CL404" s="943"/>
      <c r="CM404" s="943"/>
      <c r="CN404" s="943"/>
      <c r="CO404" s="943">
        <v>0</v>
      </c>
      <c r="CP404" s="943"/>
      <c r="CQ404" s="943"/>
      <c r="CR404" s="943"/>
      <c r="CS404" s="943"/>
      <c r="CT404" s="943"/>
      <c r="CU404" s="943"/>
      <c r="CV404" s="943">
        <v>0</v>
      </c>
      <c r="CW404" s="943"/>
      <c r="CX404" s="943"/>
      <c r="CY404" s="943"/>
      <c r="CZ404" s="943"/>
      <c r="DA404" s="943"/>
      <c r="DB404" s="943"/>
      <c r="DC404" s="943"/>
      <c r="DD404" s="943"/>
      <c r="DE404" s="943"/>
      <c r="DF404" s="943"/>
      <c r="DG404" s="943"/>
      <c r="DH404" s="943"/>
      <c r="DI404" s="943"/>
      <c r="DJ404" s="943"/>
      <c r="DK404" s="943"/>
      <c r="DL404" s="943"/>
      <c r="DM404" s="943"/>
      <c r="DN404" s="943"/>
      <c r="DO404" s="943"/>
      <c r="DP404" s="943"/>
      <c r="DQ404" s="943"/>
      <c r="DR404" s="943"/>
      <c r="DS404" s="943"/>
      <c r="DT404" s="943"/>
      <c r="DU404" s="943"/>
      <c r="DV404" s="943"/>
      <c r="DW404" s="943"/>
      <c r="DX404" s="943"/>
      <c r="DY404" s="943"/>
      <c r="DZ404" s="946"/>
      <c r="EA404" s="938"/>
      <c r="EB404" s="943"/>
      <c r="EC404" s="943"/>
      <c r="ED404" s="943"/>
      <c r="EE404" s="943"/>
      <c r="EF404" s="943"/>
      <c r="EG404" s="943"/>
      <c r="EH404" s="943"/>
      <c r="EI404" s="943"/>
      <c r="EJ404" s="943"/>
      <c r="EK404" s="943"/>
      <c r="EL404" s="947">
        <v>4713</v>
      </c>
      <c r="EM404" s="947">
        <v>4713</v>
      </c>
      <c r="EN404" s="948">
        <v>471.3</v>
      </c>
      <c r="EO404" s="948">
        <v>73.05</v>
      </c>
      <c r="EP404" s="948">
        <v>64.569999999999993</v>
      </c>
      <c r="EQ404" s="948">
        <v>0</v>
      </c>
      <c r="ER404" s="948">
        <v>0</v>
      </c>
      <c r="ES404" s="943">
        <v>0</v>
      </c>
      <c r="ET404" s="945">
        <v>212.17</v>
      </c>
      <c r="EU404" s="943">
        <v>0</v>
      </c>
      <c r="EV404" s="943">
        <v>0</v>
      </c>
      <c r="EW404" s="943"/>
      <c r="EX404" s="943"/>
      <c r="EY404" s="943"/>
      <c r="EZ404" s="949">
        <v>294.08999999999997</v>
      </c>
      <c r="FA404" s="938">
        <v>510.86</v>
      </c>
      <c r="FB404" s="938"/>
      <c r="FC404" s="949">
        <v>1885.2</v>
      </c>
      <c r="FD404" s="949">
        <v>5</v>
      </c>
      <c r="FE404" s="949"/>
      <c r="FF404" s="949"/>
      <c r="FG404" s="943">
        <v>0</v>
      </c>
      <c r="FH404" s="949"/>
      <c r="FI404" s="943"/>
      <c r="FJ404" s="943"/>
      <c r="FK404" s="936"/>
      <c r="FL404" s="936"/>
      <c r="FM404" s="943">
        <v>0</v>
      </c>
      <c r="FN404" s="943">
        <v>0</v>
      </c>
      <c r="FO404" s="943">
        <v>0</v>
      </c>
      <c r="FP404" s="943"/>
      <c r="FQ404" s="943">
        <v>3516.24</v>
      </c>
      <c r="FR404" s="950">
        <v>1196.76</v>
      </c>
      <c r="FT404" s="1161"/>
      <c r="FU404" s="1162">
        <v>1196.76</v>
      </c>
      <c r="FV404" s="1162">
        <v>1229.95</v>
      </c>
      <c r="FW404" s="1162">
        <v>0</v>
      </c>
      <c r="FX404" s="1102">
        <v>424.17</v>
      </c>
      <c r="FY404" s="943">
        <v>0</v>
      </c>
      <c r="GB404" s="2015">
        <f t="shared" si="42"/>
        <v>0</v>
      </c>
      <c r="GC404" s="2015">
        <v>4713</v>
      </c>
      <c r="GE404" s="2015">
        <f t="shared" si="43"/>
        <v>4713</v>
      </c>
    </row>
    <row r="405" spans="2:187">
      <c r="B405" s="918">
        <v>5</v>
      </c>
      <c r="C405" s="919" t="s">
        <v>615</v>
      </c>
      <c r="D405" s="920" t="s">
        <v>3</v>
      </c>
      <c r="E405" s="921" t="s">
        <v>130</v>
      </c>
      <c r="F405" s="919" t="s">
        <v>131</v>
      </c>
      <c r="G405" s="922">
        <v>34886</v>
      </c>
      <c r="H405" s="919" t="s">
        <v>488</v>
      </c>
      <c r="I405" s="919" t="s">
        <v>456</v>
      </c>
      <c r="J405" s="923" t="s">
        <v>455</v>
      </c>
      <c r="K405" s="924" t="s">
        <v>456</v>
      </c>
      <c r="L405" s="924">
        <v>100002</v>
      </c>
      <c r="M405" s="925" t="s">
        <v>457</v>
      </c>
      <c r="N405" s="926">
        <v>0</v>
      </c>
      <c r="O405" s="927" t="s">
        <v>458</v>
      </c>
      <c r="P405" s="927" t="s">
        <v>459</v>
      </c>
      <c r="Q405" s="928">
        <v>0</v>
      </c>
      <c r="R405" s="927" t="s">
        <v>489</v>
      </c>
      <c r="S405" s="929" t="s">
        <v>488</v>
      </c>
      <c r="T405" s="927" t="s">
        <v>461</v>
      </c>
      <c r="U405" s="927" t="s">
        <v>267</v>
      </c>
      <c r="V405" s="930" t="s">
        <v>462</v>
      </c>
      <c r="W405" s="930"/>
      <c r="X405" s="931" t="s">
        <v>32</v>
      </c>
      <c r="Y405" s="932" t="s">
        <v>132</v>
      </c>
      <c r="Z405" s="925"/>
      <c r="AA405" s="925"/>
      <c r="AB405" s="467">
        <v>43243</v>
      </c>
      <c r="AC405" s="933"/>
      <c r="AD405" s="934"/>
      <c r="AE405" s="935" t="s">
        <v>481</v>
      </c>
      <c r="AF405" s="927" t="s">
        <v>490</v>
      </c>
      <c r="AG405" s="936"/>
      <c r="AH405" s="937"/>
      <c r="AI405" s="937"/>
      <c r="AJ405" s="937"/>
      <c r="AK405" s="938"/>
      <c r="AL405" s="936"/>
      <c r="AM405" s="938"/>
      <c r="AN405" s="938"/>
      <c r="AO405" s="939" t="s">
        <v>466</v>
      </c>
      <c r="AP405" s="938" t="s">
        <v>595</v>
      </c>
      <c r="AQ405" s="940" t="s">
        <v>466</v>
      </c>
      <c r="AR405" s="468">
        <v>2500</v>
      </c>
      <c r="AS405" s="925">
        <v>30</v>
      </c>
      <c r="AT405" s="941"/>
      <c r="AU405" s="941">
        <v>0</v>
      </c>
      <c r="AV405" s="925"/>
      <c r="AW405" s="925"/>
      <c r="AX405" s="925"/>
      <c r="AY405" s="925"/>
      <c r="AZ405" s="925"/>
      <c r="BA405" s="942"/>
      <c r="BB405" s="941"/>
      <c r="BC405" s="941"/>
      <c r="BD405" s="941"/>
      <c r="BE405" s="941"/>
      <c r="BF405" s="942"/>
      <c r="BG405" s="941"/>
      <c r="BH405" s="941"/>
      <c r="BI405" s="936">
        <v>0</v>
      </c>
      <c r="BJ405" s="941"/>
      <c r="BK405" s="943"/>
      <c r="BL405" s="943"/>
      <c r="BM405" s="936">
        <v>0</v>
      </c>
      <c r="BN405" s="943"/>
      <c r="BO405" s="936"/>
      <c r="BP405" s="944">
        <v>240</v>
      </c>
      <c r="BQ405" s="943">
        <v>2500</v>
      </c>
      <c r="BR405" s="943">
        <v>113</v>
      </c>
      <c r="BS405" s="943">
        <v>0</v>
      </c>
      <c r="BT405" s="945">
        <v>0</v>
      </c>
      <c r="BU405" s="943">
        <v>0</v>
      </c>
      <c r="BV405" s="943">
        <v>0</v>
      </c>
      <c r="BW405" s="943">
        <v>0</v>
      </c>
      <c r="BX405" s="943"/>
      <c r="BY405" s="943">
        <v>0</v>
      </c>
      <c r="BZ405" s="943"/>
      <c r="CA405" s="943"/>
      <c r="CB405" s="943">
        <v>0</v>
      </c>
      <c r="CC405" s="943">
        <v>0</v>
      </c>
      <c r="CD405" s="943">
        <v>0</v>
      </c>
      <c r="CE405" s="943"/>
      <c r="CF405" s="943">
        <v>0</v>
      </c>
      <c r="CG405" s="943"/>
      <c r="CH405" s="943"/>
      <c r="CI405" s="943"/>
      <c r="CJ405" s="943"/>
      <c r="CK405" s="943"/>
      <c r="CL405" s="943"/>
      <c r="CM405" s="943"/>
      <c r="CN405" s="943"/>
      <c r="CO405" s="943">
        <v>0</v>
      </c>
      <c r="CP405" s="943"/>
      <c r="CQ405" s="943"/>
      <c r="CR405" s="943"/>
      <c r="CS405" s="943"/>
      <c r="CT405" s="943"/>
      <c r="CU405" s="943"/>
      <c r="CV405" s="943">
        <v>0</v>
      </c>
      <c r="CW405" s="943"/>
      <c r="CX405" s="943"/>
      <c r="CY405" s="943"/>
      <c r="CZ405" s="943"/>
      <c r="DA405" s="943"/>
      <c r="DB405" s="943"/>
      <c r="DC405" s="943"/>
      <c r="DD405" s="943"/>
      <c r="DE405" s="943"/>
      <c r="DF405" s="943"/>
      <c r="DG405" s="943"/>
      <c r="DH405" s="943"/>
      <c r="DI405" s="943"/>
      <c r="DJ405" s="943"/>
      <c r="DK405" s="943"/>
      <c r="DL405" s="943"/>
      <c r="DM405" s="943"/>
      <c r="DN405" s="943"/>
      <c r="DO405" s="943"/>
      <c r="DP405" s="943"/>
      <c r="DQ405" s="943"/>
      <c r="DR405" s="943"/>
      <c r="DS405" s="943"/>
      <c r="DT405" s="943"/>
      <c r="DU405" s="943"/>
      <c r="DV405" s="943"/>
      <c r="DW405" s="943"/>
      <c r="DX405" s="943"/>
      <c r="DY405" s="943"/>
      <c r="DZ405" s="946"/>
      <c r="EA405" s="938"/>
      <c r="EB405" s="943"/>
      <c r="EC405" s="943"/>
      <c r="ED405" s="943"/>
      <c r="EE405" s="943"/>
      <c r="EF405" s="943"/>
      <c r="EG405" s="943"/>
      <c r="EH405" s="943"/>
      <c r="EI405" s="943"/>
      <c r="EJ405" s="943"/>
      <c r="EK405" s="943"/>
      <c r="EL405" s="947">
        <v>2613</v>
      </c>
      <c r="EM405" s="947">
        <v>2613</v>
      </c>
      <c r="EN405" s="948">
        <v>261.3</v>
      </c>
      <c r="EO405" s="948">
        <v>0</v>
      </c>
      <c r="EP405" s="948">
        <v>35.799999999999997</v>
      </c>
      <c r="EQ405" s="948">
        <v>0</v>
      </c>
      <c r="ER405" s="948">
        <v>0</v>
      </c>
      <c r="ES405" s="943">
        <v>0</v>
      </c>
      <c r="ET405" s="945">
        <v>5.4239999999999995</v>
      </c>
      <c r="EU405" s="943">
        <v>0</v>
      </c>
      <c r="EV405" s="943">
        <v>0</v>
      </c>
      <c r="EW405" s="943"/>
      <c r="EX405" s="943"/>
      <c r="EY405" s="943"/>
      <c r="EZ405" s="949">
        <v>231.42</v>
      </c>
      <c r="FA405" s="938">
        <v>69.88</v>
      </c>
      <c r="FB405" s="938"/>
      <c r="FC405" s="949">
        <v>1045.2</v>
      </c>
      <c r="FD405" s="949"/>
      <c r="FE405" s="949"/>
      <c r="FF405" s="949"/>
      <c r="FG405" s="943">
        <v>0</v>
      </c>
      <c r="FH405" s="949"/>
      <c r="FI405" s="943"/>
      <c r="FJ405" s="943"/>
      <c r="FK405" s="936"/>
      <c r="FL405" s="936"/>
      <c r="FM405" s="943">
        <v>0</v>
      </c>
      <c r="FN405" s="943">
        <v>0</v>
      </c>
      <c r="FO405" s="943">
        <v>0</v>
      </c>
      <c r="FP405" s="943"/>
      <c r="FQ405" s="943">
        <v>1649.02</v>
      </c>
      <c r="FR405" s="953">
        <v>963.98</v>
      </c>
      <c r="FT405" s="1161"/>
      <c r="FU405" s="1162">
        <v>963.98</v>
      </c>
      <c r="FV405" s="1162">
        <v>1082.27</v>
      </c>
      <c r="FW405" s="1162">
        <v>0</v>
      </c>
      <c r="FX405" s="1102">
        <v>235.17</v>
      </c>
      <c r="FY405" s="943">
        <v>0</v>
      </c>
      <c r="GB405" s="2015">
        <f t="shared" si="42"/>
        <v>0</v>
      </c>
      <c r="GC405" s="2015">
        <v>2613</v>
      </c>
      <c r="GE405" s="2015">
        <f t="shared" si="43"/>
        <v>2613</v>
      </c>
    </row>
    <row r="406" spans="2:187">
      <c r="B406" s="918">
        <v>6</v>
      </c>
      <c r="C406" s="919" t="s">
        <v>615</v>
      </c>
      <c r="D406" s="920" t="s">
        <v>3</v>
      </c>
      <c r="E406" s="921" t="s">
        <v>43</v>
      </c>
      <c r="F406" s="919" t="s">
        <v>491</v>
      </c>
      <c r="G406" s="922">
        <v>26663</v>
      </c>
      <c r="H406" s="919" t="s">
        <v>469</v>
      </c>
      <c r="I406" s="919" t="s">
        <v>456</v>
      </c>
      <c r="J406" s="923" t="s">
        <v>455</v>
      </c>
      <c r="K406" s="924" t="s">
        <v>456</v>
      </c>
      <c r="L406" s="924">
        <v>100001</v>
      </c>
      <c r="M406" s="925" t="s">
        <v>470</v>
      </c>
      <c r="N406" s="926">
        <v>1</v>
      </c>
      <c r="O406" s="927" t="s">
        <v>471</v>
      </c>
      <c r="P406" s="927" t="s">
        <v>472</v>
      </c>
      <c r="Q406" s="928">
        <v>1</v>
      </c>
      <c r="R406" s="927" t="s">
        <v>473</v>
      </c>
      <c r="S406" s="929" t="s">
        <v>474</v>
      </c>
      <c r="T406" s="927" t="s">
        <v>461</v>
      </c>
      <c r="U406" s="927" t="s">
        <v>236</v>
      </c>
      <c r="V406" s="930" t="s">
        <v>462</v>
      </c>
      <c r="W406" s="930"/>
      <c r="X406" s="931" t="s">
        <v>32</v>
      </c>
      <c r="Y406" s="932" t="s">
        <v>45</v>
      </c>
      <c r="Z406" s="925"/>
      <c r="AA406" s="925"/>
      <c r="AB406" s="467">
        <v>42985</v>
      </c>
      <c r="AC406" s="933"/>
      <c r="AD406" s="934"/>
      <c r="AE406" s="951" t="s">
        <v>522</v>
      </c>
      <c r="AF406" s="927" t="s">
        <v>493</v>
      </c>
      <c r="AG406" s="936"/>
      <c r="AH406" s="937"/>
      <c r="AI406" s="937"/>
      <c r="AJ406" s="937"/>
      <c r="AK406" s="938"/>
      <c r="AL406" s="936"/>
      <c r="AM406" s="938"/>
      <c r="AN406" s="938"/>
      <c r="AO406" s="939" t="s">
        <v>466</v>
      </c>
      <c r="AP406" s="938" t="s">
        <v>595</v>
      </c>
      <c r="AQ406" s="940" t="s">
        <v>466</v>
      </c>
      <c r="AR406" s="468">
        <v>8500</v>
      </c>
      <c r="AS406" s="925">
        <v>29</v>
      </c>
      <c r="AT406" s="941"/>
      <c r="AU406" s="941">
        <v>1</v>
      </c>
      <c r="AV406" s="925"/>
      <c r="AW406" s="925"/>
      <c r="AX406" s="925"/>
      <c r="AY406" s="925"/>
      <c r="AZ406" s="925"/>
      <c r="BA406" s="942"/>
      <c r="BB406" s="941"/>
      <c r="BC406" s="941"/>
      <c r="BD406" s="941"/>
      <c r="BE406" s="941"/>
      <c r="BF406" s="942"/>
      <c r="BG406" s="941"/>
      <c r="BH406" s="941"/>
      <c r="BI406" s="936">
        <v>0</v>
      </c>
      <c r="BJ406" s="941"/>
      <c r="BK406" s="943"/>
      <c r="BL406" s="943"/>
      <c r="BM406" s="936">
        <v>0</v>
      </c>
      <c r="BN406" s="943"/>
      <c r="BO406" s="936"/>
      <c r="BP406" s="944">
        <v>232</v>
      </c>
      <c r="BQ406" s="943">
        <v>8216.6666666666661</v>
      </c>
      <c r="BR406" s="943">
        <v>113</v>
      </c>
      <c r="BS406" s="943">
        <v>0</v>
      </c>
      <c r="BT406" s="945">
        <v>287.10000000000002</v>
      </c>
      <c r="BU406" s="943">
        <v>0</v>
      </c>
      <c r="BV406" s="943">
        <v>0</v>
      </c>
      <c r="BW406" s="943">
        <v>0</v>
      </c>
      <c r="BX406" s="943"/>
      <c r="BY406" s="943">
        <v>0</v>
      </c>
      <c r="BZ406" s="943"/>
      <c r="CA406" s="943"/>
      <c r="CB406" s="943">
        <v>0</v>
      </c>
      <c r="CC406" s="943">
        <v>0</v>
      </c>
      <c r="CD406" s="943">
        <v>0</v>
      </c>
      <c r="CE406" s="943"/>
      <c r="CF406" s="943">
        <v>0</v>
      </c>
      <c r="CG406" s="943"/>
      <c r="CH406" s="943"/>
      <c r="CI406" s="943"/>
      <c r="CJ406" s="943"/>
      <c r="CK406" s="943"/>
      <c r="CL406" s="943"/>
      <c r="CM406" s="943"/>
      <c r="CN406" s="943"/>
      <c r="CO406" s="943">
        <v>0</v>
      </c>
      <c r="CP406" s="943"/>
      <c r="CQ406" s="943"/>
      <c r="CR406" s="943"/>
      <c r="CS406" s="943"/>
      <c r="CT406" s="943"/>
      <c r="CU406" s="943"/>
      <c r="CV406" s="943">
        <v>0</v>
      </c>
      <c r="CW406" s="943"/>
      <c r="CX406" s="943"/>
      <c r="CY406" s="943"/>
      <c r="CZ406" s="943"/>
      <c r="DA406" s="943"/>
      <c r="DB406" s="943"/>
      <c r="DC406" s="943"/>
      <c r="DD406" s="943"/>
      <c r="DE406" s="943"/>
      <c r="DF406" s="943"/>
      <c r="DG406" s="943"/>
      <c r="DH406" s="943"/>
      <c r="DI406" s="943"/>
      <c r="DJ406" s="943"/>
      <c r="DK406" s="943"/>
      <c r="DL406" s="943"/>
      <c r="DM406" s="943"/>
      <c r="DN406" s="943"/>
      <c r="DO406" s="943"/>
      <c r="DP406" s="943"/>
      <c r="DQ406" s="943"/>
      <c r="DR406" s="943"/>
      <c r="DS406" s="943"/>
      <c r="DT406" s="943"/>
      <c r="DU406" s="943"/>
      <c r="DV406" s="943"/>
      <c r="DW406" s="943"/>
      <c r="DX406" s="943"/>
      <c r="DY406" s="943"/>
      <c r="DZ406" s="946"/>
      <c r="EA406" s="938"/>
      <c r="EB406" s="943"/>
      <c r="EC406" s="943"/>
      <c r="ED406" s="943"/>
      <c r="EE406" s="943"/>
      <c r="EF406" s="943"/>
      <c r="EG406" s="943"/>
      <c r="EH406" s="943"/>
      <c r="EI406" s="943"/>
      <c r="EJ406" s="943"/>
      <c r="EK406" s="943"/>
      <c r="EL406" s="947">
        <v>8616.7666666666664</v>
      </c>
      <c r="EM406" s="947">
        <v>8616.7666666666664</v>
      </c>
      <c r="EN406" s="948">
        <v>861.68</v>
      </c>
      <c r="EO406" s="948">
        <v>126.67</v>
      </c>
      <c r="EP406" s="948">
        <v>118.05</v>
      </c>
      <c r="EQ406" s="948">
        <v>0</v>
      </c>
      <c r="ER406" s="948">
        <v>0</v>
      </c>
      <c r="ES406" s="943">
        <v>0</v>
      </c>
      <c r="ET406" s="945">
        <v>808.78599999999994</v>
      </c>
      <c r="EU406" s="943">
        <v>0</v>
      </c>
      <c r="EV406" s="943">
        <v>0</v>
      </c>
      <c r="EW406" s="943"/>
      <c r="EX406" s="943"/>
      <c r="EY406" s="943"/>
      <c r="EZ406" s="949">
        <v>160.81</v>
      </c>
      <c r="FA406" s="938">
        <v>175.79</v>
      </c>
      <c r="FB406" s="938"/>
      <c r="FC406" s="949">
        <v>3445.2000000000003</v>
      </c>
      <c r="FD406" s="949"/>
      <c r="FE406" s="949"/>
      <c r="FF406" s="949"/>
      <c r="FG406" s="943">
        <v>0</v>
      </c>
      <c r="FH406" s="949"/>
      <c r="FI406" s="943"/>
      <c r="FJ406" s="943"/>
      <c r="FK406" s="936"/>
      <c r="FL406" s="936"/>
      <c r="FM406" s="943">
        <v>0</v>
      </c>
      <c r="FN406" s="943">
        <v>0</v>
      </c>
      <c r="FO406" s="943">
        <v>0</v>
      </c>
      <c r="FP406" s="943"/>
      <c r="FQ406" s="943">
        <v>5696.99</v>
      </c>
      <c r="FR406" s="950">
        <v>2919.78</v>
      </c>
      <c r="FT406" s="1161"/>
      <c r="FU406" s="1162">
        <v>2919.78</v>
      </c>
      <c r="FV406" s="1162">
        <v>2751.17</v>
      </c>
      <c r="FW406" s="1162">
        <v>0</v>
      </c>
      <c r="FX406" s="1102">
        <v>775.51</v>
      </c>
      <c r="FY406" s="943">
        <v>0</v>
      </c>
      <c r="GB406" s="2015">
        <f t="shared" si="42"/>
        <v>-3.3333333340124227E-3</v>
      </c>
      <c r="GC406" s="2015">
        <v>8616.77</v>
      </c>
      <c r="GE406" s="2015">
        <f t="shared" si="43"/>
        <v>8616.77</v>
      </c>
    </row>
    <row r="407" spans="2:187">
      <c r="B407" s="918">
        <v>7</v>
      </c>
      <c r="C407" s="919" t="s">
        <v>615</v>
      </c>
      <c r="D407" s="920" t="s">
        <v>3</v>
      </c>
      <c r="E407" s="921" t="s">
        <v>22</v>
      </c>
      <c r="F407" s="919" t="s">
        <v>23</v>
      </c>
      <c r="G407" s="922">
        <v>25690</v>
      </c>
      <c r="H407" s="919" t="s">
        <v>494</v>
      </c>
      <c r="I407" s="919" t="s">
        <v>456</v>
      </c>
      <c r="J407" s="923" t="s">
        <v>455</v>
      </c>
      <c r="K407" s="924" t="s">
        <v>456</v>
      </c>
      <c r="L407" s="924">
        <v>100001</v>
      </c>
      <c r="M407" s="925" t="s">
        <v>470</v>
      </c>
      <c r="N407" s="926">
        <v>1</v>
      </c>
      <c r="O407" s="927" t="s">
        <v>477</v>
      </c>
      <c r="P407" s="927" t="s">
        <v>478</v>
      </c>
      <c r="Q407" s="928">
        <v>1</v>
      </c>
      <c r="R407" s="927" t="s">
        <v>495</v>
      </c>
      <c r="S407" s="929" t="s">
        <v>478</v>
      </c>
      <c r="T407" s="927" t="s">
        <v>461</v>
      </c>
      <c r="U407" s="927" t="s">
        <v>230</v>
      </c>
      <c r="V407" s="930" t="s">
        <v>462</v>
      </c>
      <c r="W407" s="930"/>
      <c r="X407" s="931" t="s">
        <v>25</v>
      </c>
      <c r="Y407" s="932" t="s">
        <v>26</v>
      </c>
      <c r="Z407" s="925"/>
      <c r="AA407" s="925"/>
      <c r="AB407" s="467">
        <v>43357</v>
      </c>
      <c r="AC407" s="933"/>
      <c r="AD407" s="934"/>
      <c r="AE407" s="935" t="s">
        <v>496</v>
      </c>
      <c r="AF407" s="927" t="s">
        <v>497</v>
      </c>
      <c r="AG407" s="936"/>
      <c r="AH407" s="937"/>
      <c r="AI407" s="937"/>
      <c r="AJ407" s="937"/>
      <c r="AK407" s="938"/>
      <c r="AL407" s="936"/>
      <c r="AM407" s="938"/>
      <c r="AN407" s="938"/>
      <c r="AO407" s="939" t="s">
        <v>466</v>
      </c>
      <c r="AP407" s="938" t="s">
        <v>594</v>
      </c>
      <c r="AQ407" s="940" t="s">
        <v>466</v>
      </c>
      <c r="AR407" s="468">
        <v>3000</v>
      </c>
      <c r="AS407" s="925">
        <v>16</v>
      </c>
      <c r="AT407" s="941"/>
      <c r="AU407" s="941">
        <v>14</v>
      </c>
      <c r="AV407" s="925"/>
      <c r="AW407" s="925"/>
      <c r="AX407" s="925"/>
      <c r="AY407" s="925"/>
      <c r="AZ407" s="925"/>
      <c r="BA407" s="942"/>
      <c r="BB407" s="941"/>
      <c r="BC407" s="941"/>
      <c r="BD407" s="941"/>
      <c r="BE407" s="941"/>
      <c r="BF407" s="942"/>
      <c r="BG407" s="941">
        <v>2</v>
      </c>
      <c r="BH407" s="941">
        <v>4</v>
      </c>
      <c r="BI407" s="936">
        <v>31</v>
      </c>
      <c r="BJ407" s="941"/>
      <c r="BK407" s="943"/>
      <c r="BL407" s="943"/>
      <c r="BM407" s="936">
        <v>0</v>
      </c>
      <c r="BN407" s="943"/>
      <c r="BO407" s="936"/>
      <c r="BP407" s="944">
        <v>128</v>
      </c>
      <c r="BQ407" s="943">
        <v>1600</v>
      </c>
      <c r="BR407" s="943">
        <v>113</v>
      </c>
      <c r="BS407" s="943">
        <v>0</v>
      </c>
      <c r="BT407" s="945">
        <v>1657.61</v>
      </c>
      <c r="BU407" s="943">
        <v>0</v>
      </c>
      <c r="BV407" s="943">
        <v>0</v>
      </c>
      <c r="BW407" s="943">
        <v>0</v>
      </c>
      <c r="BX407" s="943"/>
      <c r="BY407" s="943">
        <v>0</v>
      </c>
      <c r="BZ407" s="943"/>
      <c r="CA407" s="943"/>
      <c r="CB407" s="943">
        <v>32.427083333333336</v>
      </c>
      <c r="CC407" s="943">
        <v>70.042500000000004</v>
      </c>
      <c r="CD407" s="943">
        <v>804.19166666666661</v>
      </c>
      <c r="CE407" s="943"/>
      <c r="CF407" s="943">
        <v>0</v>
      </c>
      <c r="CG407" s="943"/>
      <c r="CH407" s="943"/>
      <c r="CI407" s="943"/>
      <c r="CJ407" s="943"/>
      <c r="CK407" s="943"/>
      <c r="CL407" s="943"/>
      <c r="CM407" s="943"/>
      <c r="CN407" s="943"/>
      <c r="CO407" s="943">
        <v>0</v>
      </c>
      <c r="CP407" s="943"/>
      <c r="CQ407" s="943"/>
      <c r="CR407" s="943"/>
      <c r="CS407" s="943"/>
      <c r="CT407" s="943"/>
      <c r="CU407" s="943"/>
      <c r="CV407" s="943">
        <v>0</v>
      </c>
      <c r="CW407" s="943"/>
      <c r="CX407" s="943"/>
      <c r="CY407" s="943"/>
      <c r="CZ407" s="943"/>
      <c r="DA407" s="943"/>
      <c r="DB407" s="943"/>
      <c r="DC407" s="943"/>
      <c r="DD407" s="943"/>
      <c r="DE407" s="943"/>
      <c r="DF407" s="943"/>
      <c r="DG407" s="943"/>
      <c r="DH407" s="943"/>
      <c r="DI407" s="943"/>
      <c r="DJ407" s="943"/>
      <c r="DK407" s="943"/>
      <c r="DL407" s="943"/>
      <c r="DM407" s="943"/>
      <c r="DN407" s="943"/>
      <c r="DO407" s="943"/>
      <c r="DP407" s="943"/>
      <c r="DQ407" s="943"/>
      <c r="DR407" s="943"/>
      <c r="DS407" s="943"/>
      <c r="DT407" s="943"/>
      <c r="DU407" s="943"/>
      <c r="DV407" s="943"/>
      <c r="DW407" s="943"/>
      <c r="DX407" s="943"/>
      <c r="DY407" s="943"/>
      <c r="DZ407" s="946"/>
      <c r="EA407" s="938"/>
      <c r="EB407" s="943"/>
      <c r="EC407" s="943"/>
      <c r="ED407" s="943"/>
      <c r="EE407" s="943"/>
      <c r="EF407" s="943"/>
      <c r="EG407" s="943"/>
      <c r="EH407" s="943"/>
      <c r="EI407" s="943"/>
      <c r="EJ407" s="943"/>
      <c r="EK407" s="943"/>
      <c r="EL407" s="947">
        <v>4277.2712499999998</v>
      </c>
      <c r="EM407" s="947">
        <v>4277.2712499999998</v>
      </c>
      <c r="EN407" s="948">
        <v>427.73</v>
      </c>
      <c r="EO407" s="948">
        <v>0</v>
      </c>
      <c r="EP407" s="948">
        <v>58.6</v>
      </c>
      <c r="EQ407" s="948">
        <v>0</v>
      </c>
      <c r="ER407" s="948">
        <v>0</v>
      </c>
      <c r="ES407" s="943">
        <v>0</v>
      </c>
      <c r="ET407" s="945">
        <v>131.18289999999999</v>
      </c>
      <c r="EU407" s="943">
        <v>0</v>
      </c>
      <c r="EV407" s="943">
        <v>0</v>
      </c>
      <c r="EW407" s="943"/>
      <c r="EX407" s="943"/>
      <c r="EY407" s="943"/>
      <c r="EZ407" s="949">
        <v>115.71</v>
      </c>
      <c r="FA407" s="938">
        <v>0</v>
      </c>
      <c r="FB407" s="938"/>
      <c r="FC407" s="949">
        <v>1245.2</v>
      </c>
      <c r="FD407" s="949"/>
      <c r="FE407" s="949"/>
      <c r="FF407" s="949"/>
      <c r="FG407" s="943">
        <v>0</v>
      </c>
      <c r="FH407" s="949">
        <v>500</v>
      </c>
      <c r="FI407" s="943"/>
      <c r="FJ407" s="943"/>
      <c r="FK407" s="936"/>
      <c r="FL407" s="936"/>
      <c r="FM407" s="943">
        <v>0</v>
      </c>
      <c r="FN407" s="943">
        <v>0</v>
      </c>
      <c r="FO407" s="943">
        <v>0</v>
      </c>
      <c r="FP407" s="943"/>
      <c r="FQ407" s="943">
        <v>2478.42</v>
      </c>
      <c r="FR407" s="950">
        <v>1798.85</v>
      </c>
      <c r="FT407" s="1161"/>
      <c r="FU407" s="1162">
        <v>1798.85</v>
      </c>
      <c r="FV407" s="1162">
        <v>1776.32</v>
      </c>
      <c r="FW407" s="1162">
        <v>0</v>
      </c>
      <c r="FX407" s="1102">
        <v>384.95</v>
      </c>
      <c r="FY407" s="943">
        <v>0</v>
      </c>
      <c r="GB407" s="2015">
        <f t="shared" si="42"/>
        <v>-8.7499999999636202E-3</v>
      </c>
      <c r="GC407" s="2015">
        <v>4277.28</v>
      </c>
      <c r="GE407" s="2015">
        <f t="shared" si="43"/>
        <v>4277.28</v>
      </c>
    </row>
    <row r="408" spans="2:187">
      <c r="B408" s="918">
        <v>8</v>
      </c>
      <c r="C408" s="919" t="s">
        <v>615</v>
      </c>
      <c r="D408" s="920" t="s">
        <v>3</v>
      </c>
      <c r="E408" s="921" t="s">
        <v>70</v>
      </c>
      <c r="F408" s="919" t="s">
        <v>498</v>
      </c>
      <c r="G408" s="922">
        <v>29363</v>
      </c>
      <c r="H408" s="919" t="s">
        <v>469</v>
      </c>
      <c r="I408" s="919" t="s">
        <v>456</v>
      </c>
      <c r="J408" s="923" t="s">
        <v>455</v>
      </c>
      <c r="K408" s="924" t="s">
        <v>456</v>
      </c>
      <c r="L408" s="924">
        <v>100001</v>
      </c>
      <c r="M408" s="925" t="s">
        <v>470</v>
      </c>
      <c r="N408" s="926">
        <v>1</v>
      </c>
      <c r="O408" s="927" t="s">
        <v>471</v>
      </c>
      <c r="P408" s="927" t="s">
        <v>472</v>
      </c>
      <c r="Q408" s="928">
        <v>1</v>
      </c>
      <c r="R408" s="927" t="s">
        <v>473</v>
      </c>
      <c r="S408" s="929" t="s">
        <v>474</v>
      </c>
      <c r="T408" s="927" t="s">
        <v>461</v>
      </c>
      <c r="U408" s="927" t="s">
        <v>244</v>
      </c>
      <c r="V408" s="930" t="s">
        <v>462</v>
      </c>
      <c r="W408" s="930"/>
      <c r="X408" s="931" t="s">
        <v>32</v>
      </c>
      <c r="Y408" s="932" t="s">
        <v>72</v>
      </c>
      <c r="Z408" s="925"/>
      <c r="AA408" s="925"/>
      <c r="AB408" s="467">
        <v>42985</v>
      </c>
      <c r="AC408" s="933"/>
      <c r="AD408" s="934"/>
      <c r="AE408" s="935" t="s">
        <v>492</v>
      </c>
      <c r="AF408" s="927" t="s">
        <v>499</v>
      </c>
      <c r="AG408" s="936"/>
      <c r="AH408" s="937"/>
      <c r="AI408" s="937"/>
      <c r="AJ408" s="937"/>
      <c r="AK408" s="938"/>
      <c r="AL408" s="936"/>
      <c r="AM408" s="938"/>
      <c r="AN408" s="938"/>
      <c r="AO408" s="939" t="s">
        <v>466</v>
      </c>
      <c r="AP408" s="938" t="s">
        <v>595</v>
      </c>
      <c r="AQ408" s="940" t="s">
        <v>466</v>
      </c>
      <c r="AR408" s="468">
        <v>10000</v>
      </c>
      <c r="AS408" s="925">
        <v>30</v>
      </c>
      <c r="AT408" s="941"/>
      <c r="AU408" s="941">
        <v>0</v>
      </c>
      <c r="AV408" s="925"/>
      <c r="AW408" s="925"/>
      <c r="AX408" s="925"/>
      <c r="AY408" s="925"/>
      <c r="AZ408" s="925"/>
      <c r="BA408" s="942"/>
      <c r="BB408" s="941"/>
      <c r="BC408" s="941"/>
      <c r="BD408" s="941"/>
      <c r="BE408" s="941"/>
      <c r="BF408" s="942"/>
      <c r="BG408" s="941"/>
      <c r="BH408" s="941"/>
      <c r="BI408" s="936">
        <v>0</v>
      </c>
      <c r="BJ408" s="941"/>
      <c r="BK408" s="943"/>
      <c r="BL408" s="943"/>
      <c r="BM408" s="936">
        <v>0</v>
      </c>
      <c r="BN408" s="943"/>
      <c r="BO408" s="936"/>
      <c r="BP408" s="944">
        <v>240</v>
      </c>
      <c r="BQ408" s="943">
        <v>10000</v>
      </c>
      <c r="BR408" s="943">
        <v>113</v>
      </c>
      <c r="BS408" s="943">
        <v>0</v>
      </c>
      <c r="BT408" s="945">
        <v>0</v>
      </c>
      <c r="BU408" s="943">
        <v>0</v>
      </c>
      <c r="BV408" s="943">
        <v>0</v>
      </c>
      <c r="BW408" s="943">
        <v>0</v>
      </c>
      <c r="BX408" s="943"/>
      <c r="BY408" s="943">
        <v>0</v>
      </c>
      <c r="BZ408" s="943"/>
      <c r="CA408" s="943"/>
      <c r="CB408" s="943">
        <v>0</v>
      </c>
      <c r="CC408" s="943">
        <v>0</v>
      </c>
      <c r="CD408" s="943">
        <v>0</v>
      </c>
      <c r="CE408" s="943"/>
      <c r="CF408" s="943">
        <v>0</v>
      </c>
      <c r="CG408" s="943"/>
      <c r="CH408" s="943"/>
      <c r="CI408" s="943"/>
      <c r="CJ408" s="943"/>
      <c r="CK408" s="943"/>
      <c r="CL408" s="943"/>
      <c r="CM408" s="943"/>
      <c r="CN408" s="943"/>
      <c r="CO408" s="943">
        <v>0</v>
      </c>
      <c r="CP408" s="943"/>
      <c r="CQ408" s="943"/>
      <c r="CR408" s="943"/>
      <c r="CS408" s="943"/>
      <c r="CT408" s="943"/>
      <c r="CU408" s="943"/>
      <c r="CV408" s="943">
        <v>0</v>
      </c>
      <c r="CW408" s="943"/>
      <c r="CX408" s="943"/>
      <c r="CY408" s="943"/>
      <c r="CZ408" s="943"/>
      <c r="DA408" s="943"/>
      <c r="DB408" s="943"/>
      <c r="DC408" s="943"/>
      <c r="DD408" s="943"/>
      <c r="DE408" s="943"/>
      <c r="DF408" s="943"/>
      <c r="DG408" s="943"/>
      <c r="DH408" s="943"/>
      <c r="DI408" s="943"/>
      <c r="DJ408" s="943"/>
      <c r="DK408" s="943"/>
      <c r="DL408" s="943"/>
      <c r="DM408" s="943"/>
      <c r="DN408" s="943"/>
      <c r="DO408" s="943"/>
      <c r="DP408" s="943"/>
      <c r="DQ408" s="943"/>
      <c r="DR408" s="943"/>
      <c r="DS408" s="943"/>
      <c r="DT408" s="943"/>
      <c r="DU408" s="943"/>
      <c r="DV408" s="943"/>
      <c r="DW408" s="943"/>
      <c r="DX408" s="943"/>
      <c r="DY408" s="943"/>
      <c r="DZ408" s="946"/>
      <c r="EA408" s="938"/>
      <c r="EB408" s="943"/>
      <c r="EC408" s="943"/>
      <c r="ED408" s="943"/>
      <c r="EE408" s="943"/>
      <c r="EF408" s="943"/>
      <c r="EG408" s="943"/>
      <c r="EH408" s="943"/>
      <c r="EI408" s="943"/>
      <c r="EJ408" s="943"/>
      <c r="EK408" s="943"/>
      <c r="EL408" s="947">
        <v>10113</v>
      </c>
      <c r="EM408" s="947">
        <v>10113</v>
      </c>
      <c r="EN408" s="948">
        <v>1011.3</v>
      </c>
      <c r="EO408" s="948">
        <v>170.91</v>
      </c>
      <c r="EP408" s="948">
        <v>138.55000000000001</v>
      </c>
      <c r="EQ408" s="948">
        <v>0</v>
      </c>
      <c r="ER408" s="948">
        <v>0</v>
      </c>
      <c r="ES408" s="943">
        <v>0</v>
      </c>
      <c r="ET408" s="945">
        <v>1103.2860000000001</v>
      </c>
      <c r="EU408" s="943">
        <v>0</v>
      </c>
      <c r="EV408" s="943">
        <v>0</v>
      </c>
      <c r="EW408" s="943"/>
      <c r="EX408" s="943"/>
      <c r="EY408" s="943"/>
      <c r="EZ408" s="949">
        <v>185.17</v>
      </c>
      <c r="FA408" s="938">
        <v>0</v>
      </c>
      <c r="FB408" s="938"/>
      <c r="FC408" s="949">
        <v>4045.2000000000003</v>
      </c>
      <c r="FD408" s="949"/>
      <c r="FE408" s="949"/>
      <c r="FF408" s="949"/>
      <c r="FG408" s="943">
        <v>125</v>
      </c>
      <c r="FH408" s="949"/>
      <c r="FI408" s="943"/>
      <c r="FJ408" s="943"/>
      <c r="FK408" s="936"/>
      <c r="FL408" s="936"/>
      <c r="FM408" s="943">
        <v>0</v>
      </c>
      <c r="FN408" s="943">
        <v>0</v>
      </c>
      <c r="FO408" s="943">
        <v>0</v>
      </c>
      <c r="FP408" s="943"/>
      <c r="FQ408" s="943">
        <v>6779.42</v>
      </c>
      <c r="FR408" s="950">
        <v>3333.58</v>
      </c>
      <c r="FT408" s="1161"/>
      <c r="FU408" s="1162">
        <v>3333.58</v>
      </c>
      <c r="FV408" s="1162">
        <v>3409.52</v>
      </c>
      <c r="FW408" s="1162">
        <v>0</v>
      </c>
      <c r="FX408" s="1102">
        <v>910.17</v>
      </c>
      <c r="FY408" s="943">
        <v>0</v>
      </c>
      <c r="GB408" s="2015">
        <f t="shared" si="42"/>
        <v>0</v>
      </c>
      <c r="GC408" s="2015">
        <v>10113</v>
      </c>
      <c r="GE408" s="2015">
        <f t="shared" si="43"/>
        <v>10113</v>
      </c>
    </row>
    <row r="409" spans="2:187">
      <c r="B409" s="918">
        <v>9</v>
      </c>
      <c r="C409" s="919" t="s">
        <v>615</v>
      </c>
      <c r="D409" s="920" t="s">
        <v>3</v>
      </c>
      <c r="E409" s="921" t="s">
        <v>58</v>
      </c>
      <c r="F409" s="919" t="s">
        <v>500</v>
      </c>
      <c r="G409" s="922">
        <v>26055</v>
      </c>
      <c r="H409" s="919" t="s">
        <v>501</v>
      </c>
      <c r="I409" s="919" t="s">
        <v>456</v>
      </c>
      <c r="J409" s="923" t="s">
        <v>455</v>
      </c>
      <c r="K409" s="924" t="s">
        <v>456</v>
      </c>
      <c r="L409" s="924">
        <v>100002</v>
      </c>
      <c r="M409" s="925" t="s">
        <v>457</v>
      </c>
      <c r="N409" s="926">
        <v>1</v>
      </c>
      <c r="O409" s="927" t="s">
        <v>458</v>
      </c>
      <c r="P409" s="927" t="s">
        <v>459</v>
      </c>
      <c r="Q409" s="928">
        <v>0</v>
      </c>
      <c r="R409" s="927" t="s">
        <v>485</v>
      </c>
      <c r="S409" s="929" t="s">
        <v>486</v>
      </c>
      <c r="T409" s="927" t="s">
        <v>461</v>
      </c>
      <c r="U409" s="927" t="s">
        <v>240</v>
      </c>
      <c r="V409" s="930" t="s">
        <v>462</v>
      </c>
      <c r="W409" s="930" t="s">
        <v>463</v>
      </c>
      <c r="X409" s="931" t="s">
        <v>32</v>
      </c>
      <c r="Y409" s="932" t="s">
        <v>60</v>
      </c>
      <c r="Z409" s="925"/>
      <c r="AA409" s="925"/>
      <c r="AB409" s="467">
        <v>42985</v>
      </c>
      <c r="AC409" s="933"/>
      <c r="AD409" s="934"/>
      <c r="AE409" s="935" t="s">
        <v>464</v>
      </c>
      <c r="AF409" s="927" t="s">
        <v>502</v>
      </c>
      <c r="AG409" s="936"/>
      <c r="AH409" s="937"/>
      <c r="AI409" s="937"/>
      <c r="AJ409" s="937"/>
      <c r="AK409" s="938"/>
      <c r="AL409" s="936"/>
      <c r="AM409" s="938"/>
      <c r="AN409" s="938"/>
      <c r="AO409" s="939" t="s">
        <v>466</v>
      </c>
      <c r="AP409" s="938" t="s">
        <v>594</v>
      </c>
      <c r="AQ409" s="940" t="s">
        <v>466</v>
      </c>
      <c r="AR409" s="468">
        <v>7000</v>
      </c>
      <c r="AS409" s="925">
        <v>30</v>
      </c>
      <c r="AT409" s="941"/>
      <c r="AU409" s="941">
        <v>0</v>
      </c>
      <c r="AV409" s="925"/>
      <c r="AW409" s="925"/>
      <c r="AX409" s="925"/>
      <c r="AY409" s="925"/>
      <c r="AZ409" s="925"/>
      <c r="BA409" s="942"/>
      <c r="BB409" s="941"/>
      <c r="BC409" s="941"/>
      <c r="BD409" s="941"/>
      <c r="BE409" s="941"/>
      <c r="BF409" s="942"/>
      <c r="BG409" s="941"/>
      <c r="BH409" s="941"/>
      <c r="BI409" s="936">
        <v>0</v>
      </c>
      <c r="BJ409" s="941"/>
      <c r="BK409" s="943"/>
      <c r="BL409" s="943"/>
      <c r="BM409" s="936">
        <v>0</v>
      </c>
      <c r="BN409" s="943"/>
      <c r="BO409" s="936"/>
      <c r="BP409" s="944">
        <v>240</v>
      </c>
      <c r="BQ409" s="943">
        <v>7000</v>
      </c>
      <c r="BR409" s="943">
        <v>113</v>
      </c>
      <c r="BS409" s="943">
        <v>0</v>
      </c>
      <c r="BT409" s="945">
        <v>0</v>
      </c>
      <c r="BU409" s="943">
        <v>0</v>
      </c>
      <c r="BV409" s="943">
        <v>0</v>
      </c>
      <c r="BW409" s="943">
        <v>0</v>
      </c>
      <c r="BX409" s="943"/>
      <c r="BY409" s="943">
        <v>0</v>
      </c>
      <c r="BZ409" s="943"/>
      <c r="CA409" s="943"/>
      <c r="CB409" s="943">
        <v>0</v>
      </c>
      <c r="CC409" s="943">
        <v>0</v>
      </c>
      <c r="CD409" s="943">
        <v>0</v>
      </c>
      <c r="CE409" s="943"/>
      <c r="CF409" s="943">
        <v>0</v>
      </c>
      <c r="CG409" s="943"/>
      <c r="CH409" s="943"/>
      <c r="CI409" s="943"/>
      <c r="CJ409" s="943"/>
      <c r="CK409" s="943"/>
      <c r="CL409" s="943"/>
      <c r="CM409" s="943"/>
      <c r="CN409" s="943"/>
      <c r="CO409" s="943">
        <v>0</v>
      </c>
      <c r="CP409" s="943"/>
      <c r="CQ409" s="954"/>
      <c r="CR409" s="943"/>
      <c r="CS409" s="943"/>
      <c r="CT409" s="943"/>
      <c r="CU409" s="943"/>
      <c r="CV409" s="943">
        <v>0</v>
      </c>
      <c r="CW409" s="943"/>
      <c r="CX409" s="943"/>
      <c r="CY409" s="943"/>
      <c r="CZ409" s="943"/>
      <c r="DA409" s="943"/>
      <c r="DB409" s="943"/>
      <c r="DC409" s="943"/>
      <c r="DD409" s="943"/>
      <c r="DE409" s="943"/>
      <c r="DF409" s="943"/>
      <c r="DG409" s="943"/>
      <c r="DH409" s="943"/>
      <c r="DI409" s="943"/>
      <c r="DJ409" s="943"/>
      <c r="DK409" s="943"/>
      <c r="DL409" s="943"/>
      <c r="DM409" s="943"/>
      <c r="DN409" s="943"/>
      <c r="DO409" s="943"/>
      <c r="DP409" s="943"/>
      <c r="DQ409" s="943"/>
      <c r="DR409" s="943"/>
      <c r="DS409" s="943"/>
      <c r="DT409" s="943"/>
      <c r="DU409" s="943"/>
      <c r="DV409" s="943"/>
      <c r="DW409" s="943"/>
      <c r="DX409" s="943"/>
      <c r="DY409" s="943"/>
      <c r="DZ409" s="946"/>
      <c r="EA409" s="938"/>
      <c r="EB409" s="943"/>
      <c r="EC409" s="943"/>
      <c r="ED409" s="943"/>
      <c r="EE409" s="943"/>
      <c r="EF409" s="943"/>
      <c r="EG409" s="943"/>
      <c r="EH409" s="943"/>
      <c r="EI409" s="943"/>
      <c r="EJ409" s="943"/>
      <c r="EK409" s="943"/>
      <c r="EL409" s="947">
        <v>7113</v>
      </c>
      <c r="EM409" s="947">
        <v>7113</v>
      </c>
      <c r="EN409" s="948">
        <v>711.3</v>
      </c>
      <c r="EO409" s="948">
        <v>110.25</v>
      </c>
      <c r="EP409" s="948">
        <v>97.45</v>
      </c>
      <c r="EQ409" s="948">
        <v>0</v>
      </c>
      <c r="ER409" s="948">
        <v>0</v>
      </c>
      <c r="ES409" s="943">
        <v>0</v>
      </c>
      <c r="ET409" s="945">
        <v>616.6</v>
      </c>
      <c r="EU409" s="943">
        <v>0</v>
      </c>
      <c r="EV409" s="943">
        <v>0</v>
      </c>
      <c r="EW409" s="943"/>
      <c r="EX409" s="943"/>
      <c r="EY409" s="943"/>
      <c r="EZ409" s="949">
        <v>204.9</v>
      </c>
      <c r="FA409" s="938">
        <v>0</v>
      </c>
      <c r="FB409" s="938"/>
      <c r="FC409" s="949">
        <v>2845.2000000000003</v>
      </c>
      <c r="FD409" s="949"/>
      <c r="FE409" s="949"/>
      <c r="FF409" s="949"/>
      <c r="FG409" s="943">
        <v>0</v>
      </c>
      <c r="FH409" s="949"/>
      <c r="FI409" s="943"/>
      <c r="FJ409" s="943"/>
      <c r="FK409" s="936"/>
      <c r="FL409" s="936"/>
      <c r="FM409" s="943">
        <v>0</v>
      </c>
      <c r="FN409" s="943">
        <v>0</v>
      </c>
      <c r="FO409" s="943">
        <v>0</v>
      </c>
      <c r="FP409" s="943"/>
      <c r="FQ409" s="943">
        <v>4585.7</v>
      </c>
      <c r="FR409" s="950">
        <v>2527.3000000000002</v>
      </c>
      <c r="FT409" s="1161"/>
      <c r="FU409" s="1162">
        <v>2527.3000000000002</v>
      </c>
      <c r="FV409" s="1162">
        <v>3014.08</v>
      </c>
      <c r="FW409" s="1162">
        <v>0</v>
      </c>
      <c r="FX409" s="1102">
        <v>640.16999999999996</v>
      </c>
      <c r="FY409" s="943">
        <v>0</v>
      </c>
      <c r="GB409" s="2015">
        <f t="shared" si="42"/>
        <v>0</v>
      </c>
      <c r="GC409" s="2015">
        <v>7113</v>
      </c>
      <c r="GE409" s="2015">
        <f t="shared" si="43"/>
        <v>7113</v>
      </c>
    </row>
    <row r="410" spans="2:187">
      <c r="B410" s="918">
        <v>10</v>
      </c>
      <c r="C410" s="919" t="s">
        <v>615</v>
      </c>
      <c r="D410" s="920" t="s">
        <v>3</v>
      </c>
      <c r="E410" s="921" t="s">
        <v>30</v>
      </c>
      <c r="F410" s="919" t="s">
        <v>31</v>
      </c>
      <c r="G410" s="922">
        <v>25577</v>
      </c>
      <c r="H410" s="919" t="s">
        <v>484</v>
      </c>
      <c r="I410" s="919" t="s">
        <v>456</v>
      </c>
      <c r="J410" s="923" t="s">
        <v>455</v>
      </c>
      <c r="K410" s="924" t="s">
        <v>456</v>
      </c>
      <c r="L410" s="924">
        <v>100002</v>
      </c>
      <c r="M410" s="925" t="s">
        <v>457</v>
      </c>
      <c r="N410" s="926">
        <v>1</v>
      </c>
      <c r="O410" s="927" t="s">
        <v>458</v>
      </c>
      <c r="P410" s="927" t="s">
        <v>459</v>
      </c>
      <c r="Q410" s="928">
        <v>0</v>
      </c>
      <c r="R410" s="927" t="s">
        <v>485</v>
      </c>
      <c r="S410" s="929" t="s">
        <v>486</v>
      </c>
      <c r="T410" s="927" t="s">
        <v>461</v>
      </c>
      <c r="U410" s="927" t="s">
        <v>233</v>
      </c>
      <c r="V410" s="930" t="s">
        <v>462</v>
      </c>
      <c r="W410" s="930"/>
      <c r="X410" s="931" t="s">
        <v>32</v>
      </c>
      <c r="Y410" s="932" t="s">
        <v>33</v>
      </c>
      <c r="Z410" s="925"/>
      <c r="AA410" s="925"/>
      <c r="AB410" s="467">
        <v>43160</v>
      </c>
      <c r="AC410" s="933"/>
      <c r="AD410" s="934"/>
      <c r="AE410" s="935" t="s">
        <v>503</v>
      </c>
      <c r="AF410" s="927" t="s">
        <v>504</v>
      </c>
      <c r="AG410" s="936"/>
      <c r="AH410" s="937"/>
      <c r="AI410" s="937"/>
      <c r="AJ410" s="937"/>
      <c r="AK410" s="938"/>
      <c r="AL410" s="936"/>
      <c r="AM410" s="938"/>
      <c r="AN410" s="938"/>
      <c r="AO410" s="939"/>
      <c r="AP410" s="938" t="s">
        <v>595</v>
      </c>
      <c r="AQ410" s="940" t="s">
        <v>466</v>
      </c>
      <c r="AR410" s="468">
        <v>5000</v>
      </c>
      <c r="AS410" s="925">
        <v>30</v>
      </c>
      <c r="AT410" s="941"/>
      <c r="AU410" s="941">
        <v>0</v>
      </c>
      <c r="AV410" s="925"/>
      <c r="AW410" s="925"/>
      <c r="AX410" s="925"/>
      <c r="AY410" s="925"/>
      <c r="AZ410" s="925"/>
      <c r="BA410" s="942"/>
      <c r="BB410" s="941"/>
      <c r="BC410" s="941"/>
      <c r="BD410" s="941"/>
      <c r="BE410" s="941"/>
      <c r="BF410" s="942"/>
      <c r="BG410" s="941"/>
      <c r="BH410" s="941"/>
      <c r="BI410" s="936">
        <v>0</v>
      </c>
      <c r="BJ410" s="941"/>
      <c r="BK410" s="943"/>
      <c r="BL410" s="943"/>
      <c r="BM410" s="936">
        <v>0</v>
      </c>
      <c r="BN410" s="943"/>
      <c r="BO410" s="936"/>
      <c r="BP410" s="944">
        <v>240</v>
      </c>
      <c r="BQ410" s="943">
        <v>5000</v>
      </c>
      <c r="BR410" s="943">
        <v>113</v>
      </c>
      <c r="BS410" s="943">
        <v>0</v>
      </c>
      <c r="BT410" s="945">
        <v>0</v>
      </c>
      <c r="BU410" s="943">
        <v>0</v>
      </c>
      <c r="BV410" s="943">
        <v>0</v>
      </c>
      <c r="BW410" s="943">
        <v>0</v>
      </c>
      <c r="BX410" s="943"/>
      <c r="BY410" s="943">
        <v>0</v>
      </c>
      <c r="BZ410" s="943"/>
      <c r="CA410" s="943"/>
      <c r="CB410" s="943">
        <v>0</v>
      </c>
      <c r="CC410" s="943">
        <v>0</v>
      </c>
      <c r="CD410" s="943">
        <v>0</v>
      </c>
      <c r="CE410" s="943"/>
      <c r="CF410" s="943">
        <v>0</v>
      </c>
      <c r="CG410" s="943"/>
      <c r="CH410" s="943"/>
      <c r="CI410" s="943"/>
      <c r="CJ410" s="943"/>
      <c r="CK410" s="943"/>
      <c r="CL410" s="943"/>
      <c r="CM410" s="943"/>
      <c r="CN410" s="943"/>
      <c r="CO410" s="943">
        <v>0</v>
      </c>
      <c r="CP410" s="943"/>
      <c r="CQ410" s="943"/>
      <c r="CR410" s="943"/>
      <c r="CS410" s="943"/>
      <c r="CT410" s="943"/>
      <c r="CU410" s="943"/>
      <c r="CV410" s="943">
        <v>0</v>
      </c>
      <c r="CW410" s="943"/>
      <c r="CX410" s="943"/>
      <c r="CY410" s="943"/>
      <c r="CZ410" s="943"/>
      <c r="DA410" s="943"/>
      <c r="DB410" s="943"/>
      <c r="DC410" s="943"/>
      <c r="DD410" s="943"/>
      <c r="DE410" s="943"/>
      <c r="DF410" s="943"/>
      <c r="DG410" s="943"/>
      <c r="DH410" s="943"/>
      <c r="DI410" s="943"/>
      <c r="DJ410" s="943"/>
      <c r="DK410" s="943"/>
      <c r="DL410" s="943"/>
      <c r="DM410" s="943"/>
      <c r="DN410" s="943"/>
      <c r="DO410" s="943"/>
      <c r="DP410" s="943"/>
      <c r="DQ410" s="943"/>
      <c r="DR410" s="943"/>
      <c r="DS410" s="943"/>
      <c r="DT410" s="943"/>
      <c r="DU410" s="943"/>
      <c r="DV410" s="943"/>
      <c r="DW410" s="943"/>
      <c r="DX410" s="943"/>
      <c r="DY410" s="943"/>
      <c r="DZ410" s="946"/>
      <c r="EA410" s="938"/>
      <c r="EB410" s="943"/>
      <c r="EC410" s="943"/>
      <c r="ED410" s="943"/>
      <c r="EE410" s="943"/>
      <c r="EF410" s="943"/>
      <c r="EG410" s="943"/>
      <c r="EH410" s="943"/>
      <c r="EI410" s="943"/>
      <c r="EJ410" s="943"/>
      <c r="EK410" s="943"/>
      <c r="EL410" s="947">
        <v>5113</v>
      </c>
      <c r="EM410" s="947">
        <v>5113</v>
      </c>
      <c r="EN410" s="948">
        <v>511.3</v>
      </c>
      <c r="EO410" s="948">
        <v>81.81</v>
      </c>
      <c r="EP410" s="948">
        <v>70.05</v>
      </c>
      <c r="EQ410" s="948">
        <v>0</v>
      </c>
      <c r="ER410" s="948">
        <v>0</v>
      </c>
      <c r="ES410" s="943">
        <v>0</v>
      </c>
      <c r="ET410" s="945">
        <v>282.63200000000001</v>
      </c>
      <c r="EU410" s="943">
        <v>0</v>
      </c>
      <c r="EV410" s="943">
        <v>0</v>
      </c>
      <c r="EW410" s="943"/>
      <c r="EX410" s="943"/>
      <c r="EY410" s="943"/>
      <c r="EZ410" s="949">
        <v>0</v>
      </c>
      <c r="FA410" s="938">
        <v>0</v>
      </c>
      <c r="FB410" s="938"/>
      <c r="FC410" s="949">
        <v>2045.2</v>
      </c>
      <c r="FD410" s="949"/>
      <c r="FE410" s="949"/>
      <c r="FF410" s="949"/>
      <c r="FG410" s="943">
        <v>0</v>
      </c>
      <c r="FH410" s="949"/>
      <c r="FI410" s="943"/>
      <c r="FJ410" s="943"/>
      <c r="FK410" s="936"/>
      <c r="FL410" s="936"/>
      <c r="FM410" s="943">
        <v>0</v>
      </c>
      <c r="FN410" s="943">
        <v>0</v>
      </c>
      <c r="FO410" s="943">
        <v>0</v>
      </c>
      <c r="FP410" s="943"/>
      <c r="FQ410" s="943">
        <v>2990.99</v>
      </c>
      <c r="FR410" s="950">
        <v>2122.0100000000002</v>
      </c>
      <c r="FT410" s="1161"/>
      <c r="FU410" s="1162">
        <v>2122.0100000000002</v>
      </c>
      <c r="FV410" s="1162">
        <v>1915.02</v>
      </c>
      <c r="FW410" s="1162">
        <v>0</v>
      </c>
      <c r="FX410" s="1102">
        <v>460.17</v>
      </c>
      <c r="FY410" s="943">
        <v>0</v>
      </c>
      <c r="GB410" s="2015">
        <f t="shared" si="42"/>
        <v>0</v>
      </c>
      <c r="GC410" s="2015">
        <v>5113</v>
      </c>
      <c r="GE410" s="2015">
        <f t="shared" si="43"/>
        <v>5113</v>
      </c>
    </row>
    <row r="411" spans="2:187">
      <c r="B411" s="918">
        <v>11</v>
      </c>
      <c r="C411" s="919" t="s">
        <v>615</v>
      </c>
      <c r="D411" s="920" t="s">
        <v>3</v>
      </c>
      <c r="E411" s="921" t="s">
        <v>93</v>
      </c>
      <c r="F411" s="919" t="s">
        <v>505</v>
      </c>
      <c r="G411" s="922">
        <v>31251</v>
      </c>
      <c r="H411" s="919" t="s">
        <v>484</v>
      </c>
      <c r="I411" s="919" t="s">
        <v>506</v>
      </c>
      <c r="J411" s="923" t="s">
        <v>507</v>
      </c>
      <c r="K411" s="924" t="s">
        <v>508</v>
      </c>
      <c r="L411" s="924">
        <v>100002</v>
      </c>
      <c r="M411" s="925" t="s">
        <v>457</v>
      </c>
      <c r="N411" s="926">
        <v>1</v>
      </c>
      <c r="O411" s="927" t="s">
        <v>458</v>
      </c>
      <c r="P411" s="927" t="s">
        <v>459</v>
      </c>
      <c r="Q411" s="928">
        <v>0</v>
      </c>
      <c r="R411" s="927" t="s">
        <v>485</v>
      </c>
      <c r="S411" s="929" t="s">
        <v>486</v>
      </c>
      <c r="T411" s="927" t="s">
        <v>461</v>
      </c>
      <c r="U411" s="927" t="s">
        <v>928</v>
      </c>
      <c r="V411" s="930" t="s">
        <v>462</v>
      </c>
      <c r="W411" s="930"/>
      <c r="X411" s="931" t="s">
        <v>32</v>
      </c>
      <c r="Y411" s="932">
        <v>45594366852089</v>
      </c>
      <c r="Z411" s="925"/>
      <c r="AA411" s="925"/>
      <c r="AB411" s="467">
        <v>43206</v>
      </c>
      <c r="AC411" s="933"/>
      <c r="AD411" s="934"/>
      <c r="AE411" s="935" t="s">
        <v>436</v>
      </c>
      <c r="AF411" s="927" t="s">
        <v>509</v>
      </c>
      <c r="AG411" s="936"/>
      <c r="AH411" s="937"/>
      <c r="AI411" s="937"/>
      <c r="AJ411" s="937"/>
      <c r="AK411" s="938"/>
      <c r="AL411" s="936"/>
      <c r="AM411" s="938"/>
      <c r="AN411" s="938"/>
      <c r="AO411" s="939"/>
      <c r="AP411" s="938" t="s">
        <v>595</v>
      </c>
      <c r="AQ411" s="940" t="s">
        <v>466</v>
      </c>
      <c r="AR411" s="468">
        <v>4800</v>
      </c>
      <c r="AS411" s="925">
        <v>30</v>
      </c>
      <c r="AT411" s="941"/>
      <c r="AU411" s="941">
        <v>0</v>
      </c>
      <c r="AV411" s="925"/>
      <c r="AW411" s="925"/>
      <c r="AX411" s="925"/>
      <c r="AY411" s="925"/>
      <c r="AZ411" s="925"/>
      <c r="BA411" s="942"/>
      <c r="BB411" s="941"/>
      <c r="BC411" s="941"/>
      <c r="BD411" s="941"/>
      <c r="BE411" s="941"/>
      <c r="BF411" s="942"/>
      <c r="BG411" s="941"/>
      <c r="BH411" s="941"/>
      <c r="BI411" s="936">
        <v>0</v>
      </c>
      <c r="BJ411" s="941"/>
      <c r="BK411" s="943"/>
      <c r="BL411" s="943"/>
      <c r="BM411" s="936">
        <v>0</v>
      </c>
      <c r="BN411" s="943"/>
      <c r="BO411" s="936"/>
      <c r="BP411" s="944">
        <v>240</v>
      </c>
      <c r="BQ411" s="943">
        <v>4800</v>
      </c>
      <c r="BR411" s="943">
        <v>113</v>
      </c>
      <c r="BS411" s="943">
        <v>0</v>
      </c>
      <c r="BT411" s="945">
        <v>0</v>
      </c>
      <c r="BU411" s="943">
        <v>0</v>
      </c>
      <c r="BV411" s="943">
        <v>0</v>
      </c>
      <c r="BW411" s="943">
        <v>0</v>
      </c>
      <c r="BX411" s="943"/>
      <c r="BY411" s="943">
        <v>0</v>
      </c>
      <c r="BZ411" s="943"/>
      <c r="CA411" s="943"/>
      <c r="CB411" s="943">
        <v>0</v>
      </c>
      <c r="CC411" s="943">
        <v>0</v>
      </c>
      <c r="CD411" s="943">
        <v>0</v>
      </c>
      <c r="CE411" s="943"/>
      <c r="CF411" s="943">
        <v>0</v>
      </c>
      <c r="CG411" s="943"/>
      <c r="CH411" s="943"/>
      <c r="CI411" s="943"/>
      <c r="CJ411" s="943"/>
      <c r="CK411" s="943"/>
      <c r="CL411" s="943"/>
      <c r="CM411" s="943"/>
      <c r="CN411" s="943"/>
      <c r="CO411" s="943">
        <v>0</v>
      </c>
      <c r="CP411" s="943"/>
      <c r="CQ411" s="943"/>
      <c r="CR411" s="943"/>
      <c r="CS411" s="943"/>
      <c r="CT411" s="943"/>
      <c r="CU411" s="943"/>
      <c r="CV411" s="943">
        <v>0</v>
      </c>
      <c r="CW411" s="943"/>
      <c r="CX411" s="943"/>
      <c r="CY411" s="943"/>
      <c r="CZ411" s="943"/>
      <c r="DA411" s="943"/>
      <c r="DB411" s="943"/>
      <c r="DC411" s="943"/>
      <c r="DD411" s="943"/>
      <c r="DE411" s="943"/>
      <c r="DF411" s="943"/>
      <c r="DG411" s="943"/>
      <c r="DH411" s="943"/>
      <c r="DI411" s="943"/>
      <c r="DJ411" s="943"/>
      <c r="DK411" s="943"/>
      <c r="DL411" s="943"/>
      <c r="DM411" s="943"/>
      <c r="DN411" s="943"/>
      <c r="DO411" s="943"/>
      <c r="DP411" s="943"/>
      <c r="DQ411" s="943"/>
      <c r="DR411" s="943"/>
      <c r="DS411" s="943"/>
      <c r="DT411" s="943"/>
      <c r="DU411" s="943"/>
      <c r="DV411" s="943"/>
      <c r="DW411" s="943"/>
      <c r="DX411" s="943"/>
      <c r="DY411" s="943"/>
      <c r="DZ411" s="946"/>
      <c r="EA411" s="938"/>
      <c r="EB411" s="943"/>
      <c r="EC411" s="943"/>
      <c r="ED411" s="943"/>
      <c r="EE411" s="943"/>
      <c r="EF411" s="943"/>
      <c r="EG411" s="943"/>
      <c r="EH411" s="943"/>
      <c r="EI411" s="943"/>
      <c r="EJ411" s="943"/>
      <c r="EK411" s="943"/>
      <c r="EL411" s="947">
        <v>4913</v>
      </c>
      <c r="EM411" s="947">
        <v>4913</v>
      </c>
      <c r="EN411" s="948">
        <v>0</v>
      </c>
      <c r="EO411" s="948">
        <v>0</v>
      </c>
      <c r="EP411" s="948">
        <v>0</v>
      </c>
      <c r="EQ411" s="948">
        <v>0</v>
      </c>
      <c r="ER411" s="948">
        <v>0</v>
      </c>
      <c r="ES411" s="943">
        <v>638.69000000000005</v>
      </c>
      <c r="ET411" s="945">
        <v>264.262</v>
      </c>
      <c r="EU411" s="943">
        <v>0</v>
      </c>
      <c r="EV411" s="943">
        <v>0</v>
      </c>
      <c r="EW411" s="943"/>
      <c r="EX411" s="943"/>
      <c r="EY411" s="943"/>
      <c r="EZ411" s="949">
        <v>0</v>
      </c>
      <c r="FA411" s="938">
        <v>0</v>
      </c>
      <c r="FB411" s="938"/>
      <c r="FC411" s="949">
        <v>1965.2</v>
      </c>
      <c r="FD411" s="949"/>
      <c r="FE411" s="949"/>
      <c r="FF411" s="949"/>
      <c r="FG411" s="943">
        <v>125</v>
      </c>
      <c r="FH411" s="949"/>
      <c r="FI411" s="943"/>
      <c r="FJ411" s="943"/>
      <c r="FK411" s="936"/>
      <c r="FL411" s="936"/>
      <c r="FM411" s="943">
        <v>0</v>
      </c>
      <c r="FN411" s="943">
        <v>0</v>
      </c>
      <c r="FO411" s="943">
        <v>0</v>
      </c>
      <c r="FP411" s="943"/>
      <c r="FQ411" s="943">
        <v>2993.15</v>
      </c>
      <c r="FR411" s="950">
        <v>1919.85</v>
      </c>
      <c r="FT411" s="1161"/>
      <c r="FU411" s="1162">
        <v>1919.85</v>
      </c>
      <c r="FV411" s="1162">
        <v>1900.99</v>
      </c>
      <c r="FW411" s="1162">
        <v>0</v>
      </c>
      <c r="FX411" s="1102">
        <v>442.17</v>
      </c>
      <c r="FY411" s="943">
        <v>0</v>
      </c>
      <c r="GB411" s="2015">
        <f t="shared" si="42"/>
        <v>0</v>
      </c>
      <c r="GC411" s="2015">
        <v>4913</v>
      </c>
      <c r="GE411" s="2015">
        <f t="shared" si="43"/>
        <v>4913</v>
      </c>
    </row>
    <row r="412" spans="2:187">
      <c r="B412" s="918">
        <v>12</v>
      </c>
      <c r="C412" s="919" t="s">
        <v>615</v>
      </c>
      <c r="D412" s="920" t="s">
        <v>3</v>
      </c>
      <c r="E412" s="921" t="s">
        <v>80</v>
      </c>
      <c r="F412" s="919" t="s">
        <v>510</v>
      </c>
      <c r="G412" s="922">
        <v>30662</v>
      </c>
      <c r="H412" s="919" t="s">
        <v>469</v>
      </c>
      <c r="I412" s="919" t="s">
        <v>456</v>
      </c>
      <c r="J412" s="923" t="s">
        <v>455</v>
      </c>
      <c r="K412" s="924" t="s">
        <v>456</v>
      </c>
      <c r="L412" s="924">
        <v>100001</v>
      </c>
      <c r="M412" s="925" t="s">
        <v>470</v>
      </c>
      <c r="N412" s="926">
        <v>1</v>
      </c>
      <c r="O412" s="927" t="s">
        <v>471</v>
      </c>
      <c r="P412" s="927" t="s">
        <v>472</v>
      </c>
      <c r="Q412" s="928">
        <v>1</v>
      </c>
      <c r="R412" s="927" t="s">
        <v>473</v>
      </c>
      <c r="S412" s="929" t="s">
        <v>474</v>
      </c>
      <c r="T412" s="927" t="s">
        <v>461</v>
      </c>
      <c r="U412" s="955" t="s">
        <v>274</v>
      </c>
      <c r="V412" s="930" t="s">
        <v>462</v>
      </c>
      <c r="W412" s="930"/>
      <c r="X412" s="931" t="s">
        <v>78</v>
      </c>
      <c r="Y412" s="932" t="s">
        <v>79</v>
      </c>
      <c r="Z412" s="925"/>
      <c r="AA412" s="925"/>
      <c r="AB412" s="467">
        <v>43252</v>
      </c>
      <c r="AC412" s="933"/>
      <c r="AD412" s="934"/>
      <c r="AE412" s="935" t="s">
        <v>511</v>
      </c>
      <c r="AF412" s="927" t="s">
        <v>512</v>
      </c>
      <c r="AG412" s="936"/>
      <c r="AH412" s="937"/>
      <c r="AI412" s="937"/>
      <c r="AJ412" s="937"/>
      <c r="AK412" s="938"/>
      <c r="AL412" s="936"/>
      <c r="AM412" s="938"/>
      <c r="AN412" s="938"/>
      <c r="AO412" s="939" t="s">
        <v>466</v>
      </c>
      <c r="AP412" s="938" t="s">
        <v>595</v>
      </c>
      <c r="AQ412" s="940" t="s">
        <v>466</v>
      </c>
      <c r="AR412" s="468">
        <v>4300</v>
      </c>
      <c r="AS412" s="925">
        <v>27</v>
      </c>
      <c r="AT412" s="952">
        <v>3</v>
      </c>
      <c r="AU412" s="941">
        <v>0</v>
      </c>
      <c r="AV412" s="925"/>
      <c r="AW412" s="925"/>
      <c r="AX412" s="925"/>
      <c r="AY412" s="925"/>
      <c r="AZ412" s="925"/>
      <c r="BA412" s="942"/>
      <c r="BB412" s="941"/>
      <c r="BC412" s="941"/>
      <c r="BD412" s="941"/>
      <c r="BE412" s="941"/>
      <c r="BF412" s="942"/>
      <c r="BG412" s="941"/>
      <c r="BH412" s="941"/>
      <c r="BI412" s="936">
        <v>0</v>
      </c>
      <c r="BJ412" s="941"/>
      <c r="BK412" s="943"/>
      <c r="BL412" s="943"/>
      <c r="BM412" s="936">
        <v>0</v>
      </c>
      <c r="BN412" s="943"/>
      <c r="BO412" s="936"/>
      <c r="BP412" s="944">
        <v>216</v>
      </c>
      <c r="BQ412" s="943">
        <v>3870.0000000000005</v>
      </c>
      <c r="BR412" s="943">
        <v>113</v>
      </c>
      <c r="BS412" s="943">
        <v>430</v>
      </c>
      <c r="BT412" s="945">
        <v>0</v>
      </c>
      <c r="BU412" s="943">
        <v>0</v>
      </c>
      <c r="BV412" s="943">
        <v>0</v>
      </c>
      <c r="BW412" s="943">
        <v>0</v>
      </c>
      <c r="BX412" s="943"/>
      <c r="BY412" s="943">
        <v>0</v>
      </c>
      <c r="BZ412" s="943"/>
      <c r="CA412" s="943"/>
      <c r="CB412" s="943">
        <v>0</v>
      </c>
      <c r="CC412" s="943">
        <v>0</v>
      </c>
      <c r="CD412" s="943">
        <v>0</v>
      </c>
      <c r="CE412" s="943"/>
      <c r="CF412" s="943">
        <v>0</v>
      </c>
      <c r="CG412" s="943"/>
      <c r="CH412" s="943"/>
      <c r="CI412" s="943"/>
      <c r="CJ412" s="943"/>
      <c r="CK412" s="943"/>
      <c r="CL412" s="943"/>
      <c r="CM412" s="943"/>
      <c r="CN412" s="943"/>
      <c r="CO412" s="943">
        <v>0</v>
      </c>
      <c r="CP412" s="943"/>
      <c r="CQ412" s="943"/>
      <c r="CR412" s="943"/>
      <c r="CS412" s="943"/>
      <c r="CT412" s="943"/>
      <c r="CU412" s="943"/>
      <c r="CV412" s="943">
        <v>0</v>
      </c>
      <c r="CW412" s="943"/>
      <c r="CX412" s="943"/>
      <c r="CY412" s="943"/>
      <c r="CZ412" s="943"/>
      <c r="DA412" s="943"/>
      <c r="DB412" s="943"/>
      <c r="DC412" s="943"/>
      <c r="DD412" s="943"/>
      <c r="DE412" s="943"/>
      <c r="DF412" s="943"/>
      <c r="DG412" s="943"/>
      <c r="DH412" s="943"/>
      <c r="DI412" s="943"/>
      <c r="DJ412" s="943"/>
      <c r="DK412" s="943"/>
      <c r="DL412" s="943"/>
      <c r="DM412" s="943"/>
      <c r="DN412" s="943"/>
      <c r="DO412" s="943"/>
      <c r="DP412" s="943"/>
      <c r="DQ412" s="943"/>
      <c r="DR412" s="943"/>
      <c r="DS412" s="943"/>
      <c r="DT412" s="943"/>
      <c r="DU412" s="943"/>
      <c r="DV412" s="943"/>
      <c r="DW412" s="943"/>
      <c r="DX412" s="943"/>
      <c r="DY412" s="943"/>
      <c r="DZ412" s="946"/>
      <c r="EA412" s="938"/>
      <c r="EB412" s="943"/>
      <c r="EC412" s="943"/>
      <c r="ED412" s="943"/>
      <c r="EE412" s="943"/>
      <c r="EF412" s="943"/>
      <c r="EG412" s="943"/>
      <c r="EH412" s="943"/>
      <c r="EI412" s="943"/>
      <c r="EJ412" s="943"/>
      <c r="EK412" s="943"/>
      <c r="EL412" s="947">
        <v>4413</v>
      </c>
      <c r="EM412" s="947">
        <v>4413</v>
      </c>
      <c r="EN412" s="948">
        <v>441.3</v>
      </c>
      <c r="EO412" s="948">
        <v>0</v>
      </c>
      <c r="EP412" s="948">
        <v>60.46</v>
      </c>
      <c r="EQ412" s="948">
        <v>0</v>
      </c>
      <c r="ER412" s="948">
        <v>0</v>
      </c>
      <c r="ES412" s="943">
        <v>0</v>
      </c>
      <c r="ET412" s="945">
        <v>172.702</v>
      </c>
      <c r="EU412" s="943">
        <v>0</v>
      </c>
      <c r="EV412" s="943">
        <v>0</v>
      </c>
      <c r="EW412" s="943"/>
      <c r="EX412" s="943"/>
      <c r="EY412" s="943"/>
      <c r="EZ412" s="949">
        <v>347.13</v>
      </c>
      <c r="FA412" s="938">
        <v>145.97999999999999</v>
      </c>
      <c r="FB412" s="938"/>
      <c r="FC412" s="949">
        <v>1765.2</v>
      </c>
      <c r="FD412" s="949"/>
      <c r="FE412" s="949"/>
      <c r="FF412" s="949"/>
      <c r="FG412" s="943">
        <v>0</v>
      </c>
      <c r="FH412" s="949"/>
      <c r="FI412" s="943"/>
      <c r="FJ412" s="943"/>
      <c r="FK412" s="936"/>
      <c r="FL412" s="936"/>
      <c r="FM412" s="943">
        <v>0</v>
      </c>
      <c r="FN412" s="943">
        <v>0</v>
      </c>
      <c r="FO412" s="943">
        <v>0</v>
      </c>
      <c r="FP412" s="943"/>
      <c r="FQ412" s="943">
        <v>2932.77</v>
      </c>
      <c r="FR412" s="950">
        <v>1480.23</v>
      </c>
      <c r="FT412" s="1161"/>
      <c r="FU412" s="1162">
        <v>1480.23</v>
      </c>
      <c r="FV412" s="1162">
        <v>1552.84</v>
      </c>
      <c r="FW412" s="1162">
        <v>0</v>
      </c>
      <c r="FX412" s="1102">
        <v>397.17</v>
      </c>
      <c r="FY412" s="943">
        <v>0</v>
      </c>
      <c r="GB412" s="2015">
        <f t="shared" si="42"/>
        <v>0</v>
      </c>
      <c r="GC412" s="2015">
        <v>4413</v>
      </c>
      <c r="GE412" s="2015">
        <f t="shared" si="43"/>
        <v>4413</v>
      </c>
    </row>
    <row r="413" spans="2:187">
      <c r="B413" s="918">
        <v>13</v>
      </c>
      <c r="C413" s="919" t="s">
        <v>615</v>
      </c>
      <c r="D413" s="920" t="s">
        <v>3</v>
      </c>
      <c r="E413" s="921" t="s">
        <v>67</v>
      </c>
      <c r="F413" s="919" t="s">
        <v>513</v>
      </c>
      <c r="G413" s="922">
        <v>29312</v>
      </c>
      <c r="H413" s="919" t="s">
        <v>488</v>
      </c>
      <c r="I413" s="919" t="s">
        <v>456</v>
      </c>
      <c r="J413" s="923" t="s">
        <v>455</v>
      </c>
      <c r="K413" s="924" t="s">
        <v>456</v>
      </c>
      <c r="L413" s="924">
        <v>100002</v>
      </c>
      <c r="M413" s="925" t="s">
        <v>457</v>
      </c>
      <c r="N413" s="926">
        <v>0</v>
      </c>
      <c r="O413" s="927" t="s">
        <v>458</v>
      </c>
      <c r="P413" s="927" t="s">
        <v>459</v>
      </c>
      <c r="Q413" s="928">
        <v>0</v>
      </c>
      <c r="R413" s="927" t="s">
        <v>489</v>
      </c>
      <c r="S413" s="929" t="s">
        <v>488</v>
      </c>
      <c r="T413" s="927" t="s">
        <v>461</v>
      </c>
      <c r="U413" s="927" t="s">
        <v>243</v>
      </c>
      <c r="V413" s="930" t="s">
        <v>462</v>
      </c>
      <c r="W413" s="930"/>
      <c r="X413" s="931" t="s">
        <v>32</v>
      </c>
      <c r="Y413" s="932" t="s">
        <v>69</v>
      </c>
      <c r="Z413" s="925"/>
      <c r="AA413" s="925"/>
      <c r="AB413" s="467">
        <v>42985</v>
      </c>
      <c r="AC413" s="933"/>
      <c r="AD413" s="934"/>
      <c r="AE413" s="935" t="s">
        <v>464</v>
      </c>
      <c r="AF413" s="927" t="s">
        <v>514</v>
      </c>
      <c r="AG413" s="936"/>
      <c r="AH413" s="937"/>
      <c r="AI413" s="937"/>
      <c r="AJ413" s="937"/>
      <c r="AK413" s="938"/>
      <c r="AL413" s="936"/>
      <c r="AM413" s="938"/>
      <c r="AN413" s="938"/>
      <c r="AO413" s="939"/>
      <c r="AP413" s="938" t="s">
        <v>595</v>
      </c>
      <c r="AQ413" s="940" t="s">
        <v>466</v>
      </c>
      <c r="AR413" s="468">
        <v>5040</v>
      </c>
      <c r="AS413" s="925">
        <v>30</v>
      </c>
      <c r="AT413" s="941"/>
      <c r="AU413" s="941">
        <v>0</v>
      </c>
      <c r="AV413" s="925"/>
      <c r="AW413" s="925"/>
      <c r="AX413" s="925"/>
      <c r="AY413" s="925"/>
      <c r="AZ413" s="925"/>
      <c r="BA413" s="942"/>
      <c r="BB413" s="941"/>
      <c r="BC413" s="941"/>
      <c r="BD413" s="941"/>
      <c r="BE413" s="941"/>
      <c r="BF413" s="942"/>
      <c r="BG413" s="941"/>
      <c r="BH413" s="941"/>
      <c r="BI413" s="936">
        <v>0</v>
      </c>
      <c r="BJ413" s="941"/>
      <c r="BK413" s="943"/>
      <c r="BL413" s="943"/>
      <c r="BM413" s="936">
        <v>0</v>
      </c>
      <c r="BN413" s="943"/>
      <c r="BO413" s="936"/>
      <c r="BP413" s="944">
        <v>240</v>
      </c>
      <c r="BQ413" s="943">
        <v>5040</v>
      </c>
      <c r="BR413" s="943">
        <v>113</v>
      </c>
      <c r="BS413" s="943">
        <v>0</v>
      </c>
      <c r="BT413" s="945">
        <v>0</v>
      </c>
      <c r="BU413" s="943">
        <v>0</v>
      </c>
      <c r="BV413" s="943">
        <v>0</v>
      </c>
      <c r="BW413" s="943">
        <v>0</v>
      </c>
      <c r="BX413" s="943"/>
      <c r="BY413" s="943">
        <v>0</v>
      </c>
      <c r="BZ413" s="943"/>
      <c r="CA413" s="943"/>
      <c r="CB413" s="943">
        <v>0</v>
      </c>
      <c r="CC413" s="943">
        <v>0</v>
      </c>
      <c r="CD413" s="943">
        <v>0</v>
      </c>
      <c r="CE413" s="943"/>
      <c r="CF413" s="943">
        <v>0</v>
      </c>
      <c r="CG413" s="943"/>
      <c r="CH413" s="943"/>
      <c r="CI413" s="943"/>
      <c r="CJ413" s="943"/>
      <c r="CK413" s="943"/>
      <c r="CL413" s="943"/>
      <c r="CM413" s="943"/>
      <c r="CN413" s="943"/>
      <c r="CO413" s="943">
        <v>0</v>
      </c>
      <c r="CP413" s="943"/>
      <c r="CQ413" s="943"/>
      <c r="CR413" s="943"/>
      <c r="CS413" s="943"/>
      <c r="CT413" s="943"/>
      <c r="CU413" s="943"/>
      <c r="CV413" s="943">
        <v>0</v>
      </c>
      <c r="CW413" s="943"/>
      <c r="CX413" s="943"/>
      <c r="CY413" s="943"/>
      <c r="CZ413" s="943"/>
      <c r="DA413" s="943"/>
      <c r="DB413" s="943"/>
      <c r="DC413" s="943"/>
      <c r="DD413" s="943"/>
      <c r="DE413" s="943"/>
      <c r="DF413" s="943"/>
      <c r="DG413" s="943"/>
      <c r="DH413" s="943"/>
      <c r="DI413" s="943"/>
      <c r="DJ413" s="943"/>
      <c r="DK413" s="943"/>
      <c r="DL413" s="943"/>
      <c r="DM413" s="943"/>
      <c r="DN413" s="943"/>
      <c r="DO413" s="943"/>
      <c r="DP413" s="943"/>
      <c r="DQ413" s="943"/>
      <c r="DR413" s="943"/>
      <c r="DS413" s="943"/>
      <c r="DT413" s="943"/>
      <c r="DU413" s="943"/>
      <c r="DV413" s="943"/>
      <c r="DW413" s="943"/>
      <c r="DX413" s="943"/>
      <c r="DY413" s="943"/>
      <c r="DZ413" s="946"/>
      <c r="EA413" s="938"/>
      <c r="EB413" s="943"/>
      <c r="EC413" s="943"/>
      <c r="ED413" s="943"/>
      <c r="EE413" s="943"/>
      <c r="EF413" s="943"/>
      <c r="EG413" s="943"/>
      <c r="EH413" s="943"/>
      <c r="EI413" s="943"/>
      <c r="EJ413" s="943"/>
      <c r="EK413" s="943"/>
      <c r="EL413" s="947">
        <v>5153</v>
      </c>
      <c r="EM413" s="947">
        <v>5153</v>
      </c>
      <c r="EN413" s="948">
        <v>515.29999999999995</v>
      </c>
      <c r="EO413" s="948">
        <v>79.87</v>
      </c>
      <c r="EP413" s="948">
        <v>70.599999999999994</v>
      </c>
      <c r="EQ413" s="948">
        <v>0</v>
      </c>
      <c r="ER413" s="948">
        <v>0</v>
      </c>
      <c r="ES413" s="943">
        <v>0</v>
      </c>
      <c r="ET413" s="945">
        <v>293.67200000000003</v>
      </c>
      <c r="EU413" s="943">
        <v>0</v>
      </c>
      <c r="EV413" s="943">
        <v>0</v>
      </c>
      <c r="EW413" s="943"/>
      <c r="EX413" s="943"/>
      <c r="EY413" s="943"/>
      <c r="EZ413" s="949">
        <v>0</v>
      </c>
      <c r="FA413" s="938">
        <v>113.93</v>
      </c>
      <c r="FB413" s="938"/>
      <c r="FC413" s="949">
        <v>2061.2000000000003</v>
      </c>
      <c r="FD413" s="949"/>
      <c r="FE413" s="949"/>
      <c r="FF413" s="949"/>
      <c r="FG413" s="943">
        <v>125</v>
      </c>
      <c r="FH413" s="949"/>
      <c r="FI413" s="943"/>
      <c r="FJ413" s="943"/>
      <c r="FK413" s="936"/>
      <c r="FL413" s="936"/>
      <c r="FM413" s="943">
        <v>0</v>
      </c>
      <c r="FN413" s="943">
        <v>0</v>
      </c>
      <c r="FO413" s="943">
        <v>0</v>
      </c>
      <c r="FP413" s="943"/>
      <c r="FQ413" s="943">
        <v>3259.57</v>
      </c>
      <c r="FR413" s="950">
        <v>1893.43</v>
      </c>
      <c r="FT413" s="1161"/>
      <c r="FU413" s="1162">
        <v>1893.43</v>
      </c>
      <c r="FV413" s="1162">
        <v>1918.55</v>
      </c>
      <c r="FW413" s="1162">
        <v>0</v>
      </c>
      <c r="FX413" s="1102">
        <v>463.77</v>
      </c>
      <c r="FY413" s="943">
        <v>0</v>
      </c>
      <c r="GB413" s="2015">
        <f t="shared" si="42"/>
        <v>0</v>
      </c>
      <c r="GC413" s="2015">
        <v>5153</v>
      </c>
      <c r="GE413" s="2015">
        <f t="shared" si="43"/>
        <v>5153</v>
      </c>
    </row>
    <row r="414" spans="2:187">
      <c r="B414" s="918">
        <v>14</v>
      </c>
      <c r="C414" s="919" t="s">
        <v>615</v>
      </c>
      <c r="D414" s="956" t="s">
        <v>3</v>
      </c>
      <c r="E414" s="957" t="s">
        <v>124</v>
      </c>
      <c r="F414" s="927" t="s">
        <v>125</v>
      </c>
      <c r="G414" s="958">
        <v>34101</v>
      </c>
      <c r="H414" s="927" t="s">
        <v>484</v>
      </c>
      <c r="I414" s="919" t="s">
        <v>506</v>
      </c>
      <c r="J414" s="923" t="s">
        <v>507</v>
      </c>
      <c r="K414" s="924" t="s">
        <v>508</v>
      </c>
      <c r="L414" s="959">
        <v>100002</v>
      </c>
      <c r="M414" s="925" t="s">
        <v>457</v>
      </c>
      <c r="N414" s="926">
        <v>1</v>
      </c>
      <c r="O414" s="927" t="s">
        <v>458</v>
      </c>
      <c r="P414" s="927" t="s">
        <v>459</v>
      </c>
      <c r="Q414" s="928">
        <v>0</v>
      </c>
      <c r="R414" s="927" t="s">
        <v>485</v>
      </c>
      <c r="S414" s="929" t="s">
        <v>486</v>
      </c>
      <c r="T414" s="927" t="s">
        <v>461</v>
      </c>
      <c r="U414" s="927" t="s">
        <v>264</v>
      </c>
      <c r="V414" s="930" t="s">
        <v>462</v>
      </c>
      <c r="W414" s="930"/>
      <c r="X414" s="931" t="s">
        <v>32</v>
      </c>
      <c r="Y414" s="932">
        <v>45537717056073</v>
      </c>
      <c r="Z414" s="925"/>
      <c r="AA414" s="925"/>
      <c r="AB414" s="467">
        <v>43402</v>
      </c>
      <c r="AC414" s="933"/>
      <c r="AD414" s="934"/>
      <c r="AE414" s="935" t="s">
        <v>481</v>
      </c>
      <c r="AF414" s="927" t="s">
        <v>515</v>
      </c>
      <c r="AG414" s="936"/>
      <c r="AH414" s="937"/>
      <c r="AI414" s="937"/>
      <c r="AJ414" s="937"/>
      <c r="AK414" s="938"/>
      <c r="AL414" s="936"/>
      <c r="AM414" s="938"/>
      <c r="AN414" s="938"/>
      <c r="AO414" s="939" t="s">
        <v>466</v>
      </c>
      <c r="AP414" s="938" t="s">
        <v>594</v>
      </c>
      <c r="AQ414" s="940" t="s">
        <v>467</v>
      </c>
      <c r="AR414" s="468">
        <v>2600</v>
      </c>
      <c r="AS414" s="925">
        <v>30</v>
      </c>
      <c r="AT414" s="941"/>
      <c r="AU414" s="941">
        <v>0</v>
      </c>
      <c r="AV414" s="925"/>
      <c r="AW414" s="925"/>
      <c r="AX414" s="925"/>
      <c r="AY414" s="925"/>
      <c r="AZ414" s="925"/>
      <c r="BA414" s="942"/>
      <c r="BB414" s="941"/>
      <c r="BC414" s="941"/>
      <c r="BD414" s="941"/>
      <c r="BE414" s="941"/>
      <c r="BF414" s="942"/>
      <c r="BG414" s="941"/>
      <c r="BH414" s="941"/>
      <c r="BI414" s="936">
        <v>0</v>
      </c>
      <c r="BJ414" s="941"/>
      <c r="BK414" s="943"/>
      <c r="BL414" s="943"/>
      <c r="BM414" s="936">
        <v>0</v>
      </c>
      <c r="BN414" s="943"/>
      <c r="BO414" s="936"/>
      <c r="BP414" s="944">
        <v>240</v>
      </c>
      <c r="BQ414" s="943">
        <v>2600</v>
      </c>
      <c r="BR414" s="943">
        <v>0</v>
      </c>
      <c r="BS414" s="943">
        <v>0</v>
      </c>
      <c r="BT414" s="945">
        <v>0</v>
      </c>
      <c r="BU414" s="943">
        <v>0</v>
      </c>
      <c r="BV414" s="943">
        <v>0</v>
      </c>
      <c r="BW414" s="943">
        <v>0</v>
      </c>
      <c r="BX414" s="943"/>
      <c r="BY414" s="943">
        <v>0</v>
      </c>
      <c r="BZ414" s="943"/>
      <c r="CA414" s="943"/>
      <c r="CB414" s="943">
        <v>0</v>
      </c>
      <c r="CC414" s="943">
        <v>0</v>
      </c>
      <c r="CD414" s="943">
        <v>0</v>
      </c>
      <c r="CE414" s="943"/>
      <c r="CF414" s="943">
        <v>0</v>
      </c>
      <c r="CG414" s="943"/>
      <c r="CH414" s="943"/>
      <c r="CI414" s="943"/>
      <c r="CJ414" s="943"/>
      <c r="CK414" s="943"/>
      <c r="CL414" s="943"/>
      <c r="CM414" s="943"/>
      <c r="CN414" s="943"/>
      <c r="CO414" s="943">
        <v>0</v>
      </c>
      <c r="CP414" s="943"/>
      <c r="CQ414" s="943"/>
      <c r="CR414" s="943"/>
      <c r="CS414" s="943"/>
      <c r="CT414" s="943"/>
      <c r="CU414" s="943"/>
      <c r="CV414" s="943">
        <v>0</v>
      </c>
      <c r="CW414" s="943"/>
      <c r="CX414" s="943"/>
      <c r="CY414" s="943"/>
      <c r="CZ414" s="943"/>
      <c r="DA414" s="943"/>
      <c r="DB414" s="943"/>
      <c r="DC414" s="943"/>
      <c r="DD414" s="943"/>
      <c r="DE414" s="943"/>
      <c r="DF414" s="943"/>
      <c r="DG414" s="943"/>
      <c r="DH414" s="943"/>
      <c r="DI414" s="943"/>
      <c r="DJ414" s="943"/>
      <c r="DK414" s="943"/>
      <c r="DL414" s="943"/>
      <c r="DM414" s="943"/>
      <c r="DN414" s="943"/>
      <c r="DO414" s="943"/>
      <c r="DP414" s="943"/>
      <c r="DQ414" s="943"/>
      <c r="DR414" s="943"/>
      <c r="DS414" s="943"/>
      <c r="DT414" s="943"/>
      <c r="DU414" s="943"/>
      <c r="DV414" s="943"/>
      <c r="DW414" s="943"/>
      <c r="DX414" s="943"/>
      <c r="DY414" s="943"/>
      <c r="DZ414" s="946"/>
      <c r="EA414" s="938"/>
      <c r="EB414" s="943"/>
      <c r="EC414" s="943"/>
      <c r="ED414" s="943"/>
      <c r="EE414" s="943"/>
      <c r="EF414" s="943"/>
      <c r="EG414" s="943"/>
      <c r="EH414" s="943"/>
      <c r="EI414" s="943"/>
      <c r="EJ414" s="943"/>
      <c r="EK414" s="943"/>
      <c r="EL414" s="947">
        <v>2600</v>
      </c>
      <c r="EM414" s="947">
        <v>2600</v>
      </c>
      <c r="EN414" s="948">
        <v>260</v>
      </c>
      <c r="EO414" s="948">
        <v>0</v>
      </c>
      <c r="EP414" s="948">
        <v>35.619999999999997</v>
      </c>
      <c r="EQ414" s="948">
        <v>0</v>
      </c>
      <c r="ER414" s="948">
        <v>0</v>
      </c>
      <c r="ES414" s="943">
        <v>0</v>
      </c>
      <c r="ET414" s="945">
        <v>0</v>
      </c>
      <c r="EU414" s="943">
        <v>0</v>
      </c>
      <c r="EV414" s="943">
        <v>0</v>
      </c>
      <c r="EW414" s="943"/>
      <c r="EX414" s="943"/>
      <c r="EY414" s="943"/>
      <c r="EZ414" s="949">
        <v>0</v>
      </c>
      <c r="FA414" s="938">
        <v>0</v>
      </c>
      <c r="FB414" s="938"/>
      <c r="FC414" s="949">
        <v>1040</v>
      </c>
      <c r="FD414" s="949"/>
      <c r="FE414" s="949"/>
      <c r="FF414" s="949"/>
      <c r="FG414" s="943">
        <v>0</v>
      </c>
      <c r="FH414" s="949"/>
      <c r="FI414" s="943"/>
      <c r="FJ414" s="943"/>
      <c r="FK414" s="936"/>
      <c r="FL414" s="936"/>
      <c r="FM414" s="943">
        <v>0</v>
      </c>
      <c r="FN414" s="943">
        <v>0</v>
      </c>
      <c r="FO414" s="943">
        <v>0</v>
      </c>
      <c r="FP414" s="943"/>
      <c r="FQ414" s="943">
        <v>1335.62</v>
      </c>
      <c r="FR414" s="950">
        <v>1264.3800000000001</v>
      </c>
      <c r="FT414" s="1161"/>
      <c r="FU414" s="1162">
        <v>1264.3800000000001</v>
      </c>
      <c r="FV414" s="1162">
        <v>1062.0899999999999</v>
      </c>
      <c r="FW414" s="1162">
        <v>0</v>
      </c>
      <c r="FX414" s="1102">
        <v>234</v>
      </c>
      <c r="FY414" s="943">
        <v>0</v>
      </c>
      <c r="GB414" s="2015">
        <f t="shared" si="42"/>
        <v>0</v>
      </c>
      <c r="GC414" s="2015">
        <v>2600</v>
      </c>
      <c r="GE414" s="2015">
        <f t="shared" si="43"/>
        <v>2600</v>
      </c>
    </row>
    <row r="415" spans="2:187">
      <c r="B415" s="918">
        <v>15</v>
      </c>
      <c r="C415" s="919" t="s">
        <v>615</v>
      </c>
      <c r="D415" s="956" t="s">
        <v>3</v>
      </c>
      <c r="E415" s="957" t="s">
        <v>118</v>
      </c>
      <c r="F415" s="927" t="s">
        <v>119</v>
      </c>
      <c r="G415" s="958">
        <v>33735</v>
      </c>
      <c r="H415" s="927" t="s">
        <v>484</v>
      </c>
      <c r="I415" s="919" t="s">
        <v>506</v>
      </c>
      <c r="J415" s="923" t="s">
        <v>507</v>
      </c>
      <c r="K415" s="924" t="s">
        <v>508</v>
      </c>
      <c r="L415" s="959">
        <v>100002</v>
      </c>
      <c r="M415" s="925" t="s">
        <v>457</v>
      </c>
      <c r="N415" s="926">
        <v>1</v>
      </c>
      <c r="O415" s="927" t="s">
        <v>458</v>
      </c>
      <c r="P415" s="927" t="s">
        <v>459</v>
      </c>
      <c r="Q415" s="928">
        <v>0</v>
      </c>
      <c r="R415" s="927" t="s">
        <v>485</v>
      </c>
      <c r="S415" s="929" t="s">
        <v>486</v>
      </c>
      <c r="T415" s="927" t="s">
        <v>461</v>
      </c>
      <c r="U415" s="927" t="s">
        <v>262</v>
      </c>
      <c r="V415" s="930" t="s">
        <v>462</v>
      </c>
      <c r="W415" s="930"/>
      <c r="X415" s="960" t="s">
        <v>97</v>
      </c>
      <c r="Y415" s="961" t="s">
        <v>120</v>
      </c>
      <c r="Z415" s="925"/>
      <c r="AA415" s="925"/>
      <c r="AB415" s="467">
        <v>43160</v>
      </c>
      <c r="AC415" s="933"/>
      <c r="AD415" s="934"/>
      <c r="AE415" s="935" t="s">
        <v>436</v>
      </c>
      <c r="AF415" s="927" t="s">
        <v>509</v>
      </c>
      <c r="AG415" s="936"/>
      <c r="AH415" s="937"/>
      <c r="AI415" s="937"/>
      <c r="AJ415" s="937"/>
      <c r="AK415" s="938"/>
      <c r="AL415" s="936"/>
      <c r="AM415" s="938"/>
      <c r="AN415" s="938"/>
      <c r="AO415" s="939" t="s">
        <v>466</v>
      </c>
      <c r="AP415" s="938" t="s">
        <v>595</v>
      </c>
      <c r="AQ415" s="940" t="s">
        <v>466</v>
      </c>
      <c r="AR415" s="468">
        <v>3200</v>
      </c>
      <c r="AS415" s="925">
        <v>30</v>
      </c>
      <c r="AT415" s="941"/>
      <c r="AU415" s="941">
        <v>0</v>
      </c>
      <c r="AV415" s="925"/>
      <c r="AW415" s="925"/>
      <c r="AX415" s="925"/>
      <c r="AY415" s="925"/>
      <c r="AZ415" s="925"/>
      <c r="BA415" s="942"/>
      <c r="BB415" s="941"/>
      <c r="BC415" s="941"/>
      <c r="BD415" s="941"/>
      <c r="BE415" s="941"/>
      <c r="BF415" s="942"/>
      <c r="BG415" s="941"/>
      <c r="BH415" s="941"/>
      <c r="BI415" s="936">
        <v>0</v>
      </c>
      <c r="BJ415" s="941"/>
      <c r="BK415" s="943"/>
      <c r="BL415" s="943"/>
      <c r="BM415" s="936">
        <v>0</v>
      </c>
      <c r="BN415" s="943"/>
      <c r="BO415" s="936"/>
      <c r="BP415" s="944">
        <v>240</v>
      </c>
      <c r="BQ415" s="943">
        <v>3200</v>
      </c>
      <c r="BR415" s="943">
        <v>113</v>
      </c>
      <c r="BS415" s="943">
        <v>0</v>
      </c>
      <c r="BT415" s="945">
        <v>0</v>
      </c>
      <c r="BU415" s="943">
        <v>0</v>
      </c>
      <c r="BV415" s="943">
        <v>0</v>
      </c>
      <c r="BW415" s="943">
        <v>0</v>
      </c>
      <c r="BX415" s="943"/>
      <c r="BY415" s="943">
        <v>0</v>
      </c>
      <c r="BZ415" s="943"/>
      <c r="CA415" s="943"/>
      <c r="CB415" s="943">
        <v>0</v>
      </c>
      <c r="CC415" s="943">
        <v>0</v>
      </c>
      <c r="CD415" s="943">
        <v>0</v>
      </c>
      <c r="CE415" s="943"/>
      <c r="CF415" s="943">
        <v>0</v>
      </c>
      <c r="CG415" s="943"/>
      <c r="CH415" s="943"/>
      <c r="CI415" s="943"/>
      <c r="CJ415" s="943"/>
      <c r="CK415" s="943"/>
      <c r="CL415" s="943"/>
      <c r="CM415" s="943"/>
      <c r="CN415" s="943"/>
      <c r="CO415" s="943">
        <v>0</v>
      </c>
      <c r="CP415" s="943"/>
      <c r="CQ415" s="943"/>
      <c r="CR415" s="943"/>
      <c r="CS415" s="943"/>
      <c r="CT415" s="943"/>
      <c r="CU415" s="943"/>
      <c r="CV415" s="943">
        <v>0</v>
      </c>
      <c r="CW415" s="943"/>
      <c r="CX415" s="943"/>
      <c r="CY415" s="943"/>
      <c r="CZ415" s="943"/>
      <c r="DA415" s="943"/>
      <c r="DB415" s="943"/>
      <c r="DC415" s="943"/>
      <c r="DD415" s="943"/>
      <c r="DE415" s="943"/>
      <c r="DF415" s="943"/>
      <c r="DG415" s="943"/>
      <c r="DH415" s="943"/>
      <c r="DI415" s="943"/>
      <c r="DJ415" s="943"/>
      <c r="DK415" s="943"/>
      <c r="DL415" s="943"/>
      <c r="DM415" s="943"/>
      <c r="DN415" s="943"/>
      <c r="DO415" s="943"/>
      <c r="DP415" s="943"/>
      <c r="DQ415" s="943"/>
      <c r="DR415" s="943"/>
      <c r="DS415" s="943"/>
      <c r="DT415" s="943"/>
      <c r="DU415" s="943"/>
      <c r="DV415" s="943"/>
      <c r="DW415" s="943"/>
      <c r="DX415" s="943"/>
      <c r="DY415" s="943"/>
      <c r="DZ415" s="946"/>
      <c r="EA415" s="938"/>
      <c r="EB415" s="943"/>
      <c r="EC415" s="943"/>
      <c r="ED415" s="943"/>
      <c r="EE415" s="943"/>
      <c r="EF415" s="943"/>
      <c r="EG415" s="943"/>
      <c r="EH415" s="943"/>
      <c r="EI415" s="943"/>
      <c r="EJ415" s="943"/>
      <c r="EK415" s="943"/>
      <c r="EL415" s="947">
        <v>3313</v>
      </c>
      <c r="EM415" s="947">
        <v>3313</v>
      </c>
      <c r="EN415" s="948">
        <v>0</v>
      </c>
      <c r="EO415" s="948">
        <v>0</v>
      </c>
      <c r="EP415" s="948">
        <v>0</v>
      </c>
      <c r="EQ415" s="948">
        <v>0</v>
      </c>
      <c r="ER415" s="948">
        <v>0</v>
      </c>
      <c r="ES415" s="943">
        <v>430.69</v>
      </c>
      <c r="ET415" s="945">
        <v>66.834000000000003</v>
      </c>
      <c r="EU415" s="943">
        <v>0</v>
      </c>
      <c r="EV415" s="943">
        <v>0</v>
      </c>
      <c r="EW415" s="943"/>
      <c r="EX415" s="943"/>
      <c r="EY415" s="943"/>
      <c r="EZ415" s="949">
        <v>115.71</v>
      </c>
      <c r="FA415" s="938">
        <v>0</v>
      </c>
      <c r="FB415" s="938"/>
      <c r="FC415" s="949">
        <v>1325.2</v>
      </c>
      <c r="FD415" s="949"/>
      <c r="FE415" s="949"/>
      <c r="FF415" s="949"/>
      <c r="FG415" s="943">
        <v>0</v>
      </c>
      <c r="FH415" s="949"/>
      <c r="FI415" s="943"/>
      <c r="FJ415" s="943"/>
      <c r="FK415" s="936"/>
      <c r="FL415" s="936"/>
      <c r="FM415" s="943">
        <v>0</v>
      </c>
      <c r="FN415" s="943">
        <v>0</v>
      </c>
      <c r="FO415" s="943">
        <v>0</v>
      </c>
      <c r="FP415" s="943"/>
      <c r="FQ415" s="943">
        <v>1938.43</v>
      </c>
      <c r="FR415" s="950">
        <v>1374.57</v>
      </c>
      <c r="FT415" s="1161"/>
      <c r="FU415" s="1162">
        <v>1374.57</v>
      </c>
      <c r="FV415" s="1162">
        <v>1603.58</v>
      </c>
      <c r="FW415" s="1162">
        <v>0</v>
      </c>
      <c r="FX415" s="1102">
        <v>298.17</v>
      </c>
      <c r="FY415" s="943">
        <v>0</v>
      </c>
      <c r="GB415" s="2015">
        <f t="shared" si="42"/>
        <v>0</v>
      </c>
      <c r="GC415" s="2015">
        <v>3313</v>
      </c>
      <c r="GE415" s="2015">
        <f t="shared" si="43"/>
        <v>3313</v>
      </c>
    </row>
    <row r="416" spans="2:187">
      <c r="B416" s="918">
        <v>16</v>
      </c>
      <c r="C416" s="919" t="s">
        <v>615</v>
      </c>
      <c r="D416" s="956" t="s">
        <v>3</v>
      </c>
      <c r="E416" s="957" t="s">
        <v>52</v>
      </c>
      <c r="F416" s="927" t="s">
        <v>516</v>
      </c>
      <c r="G416" s="958">
        <v>28257</v>
      </c>
      <c r="H416" s="927" t="s">
        <v>484</v>
      </c>
      <c r="I416" s="919" t="s">
        <v>456</v>
      </c>
      <c r="J416" s="923" t="s">
        <v>455</v>
      </c>
      <c r="K416" s="924" t="s">
        <v>456</v>
      </c>
      <c r="L416" s="959">
        <v>100002</v>
      </c>
      <c r="M416" s="925" t="s">
        <v>457</v>
      </c>
      <c r="N416" s="926">
        <v>1</v>
      </c>
      <c r="O416" s="927" t="s">
        <v>458</v>
      </c>
      <c r="P416" s="927" t="s">
        <v>459</v>
      </c>
      <c r="Q416" s="928">
        <v>0</v>
      </c>
      <c r="R416" s="927" t="s">
        <v>485</v>
      </c>
      <c r="S416" s="929" t="s">
        <v>486</v>
      </c>
      <c r="T416" s="927" t="s">
        <v>461</v>
      </c>
      <c r="U416" s="927" t="s">
        <v>239</v>
      </c>
      <c r="V416" s="930" t="s">
        <v>462</v>
      </c>
      <c r="W416" s="930"/>
      <c r="X416" s="931" t="s">
        <v>32</v>
      </c>
      <c r="Y416" s="932" t="s">
        <v>54</v>
      </c>
      <c r="Z416" s="925"/>
      <c r="AA416" s="925"/>
      <c r="AB416" s="467">
        <v>43070</v>
      </c>
      <c r="AC416" s="933"/>
      <c r="AD416" s="934"/>
      <c r="AE416" s="935" t="s">
        <v>492</v>
      </c>
      <c r="AF416" s="927" t="s">
        <v>517</v>
      </c>
      <c r="AG416" s="936"/>
      <c r="AH416" s="937"/>
      <c r="AI416" s="937"/>
      <c r="AJ416" s="937"/>
      <c r="AK416" s="938"/>
      <c r="AL416" s="936"/>
      <c r="AM416" s="938"/>
      <c r="AN416" s="938"/>
      <c r="AO416" s="939"/>
      <c r="AP416" s="938" t="s">
        <v>594</v>
      </c>
      <c r="AQ416" s="940" t="s">
        <v>466</v>
      </c>
      <c r="AR416" s="468">
        <v>4000</v>
      </c>
      <c r="AS416" s="925">
        <v>30</v>
      </c>
      <c r="AT416" s="941"/>
      <c r="AU416" s="941">
        <v>0</v>
      </c>
      <c r="AV416" s="925"/>
      <c r="AW416" s="925"/>
      <c r="AX416" s="925"/>
      <c r="AY416" s="925"/>
      <c r="AZ416" s="925"/>
      <c r="BA416" s="942"/>
      <c r="BB416" s="941"/>
      <c r="BC416" s="941"/>
      <c r="BD416" s="941"/>
      <c r="BE416" s="941"/>
      <c r="BF416" s="942"/>
      <c r="BG416" s="941"/>
      <c r="BH416" s="941"/>
      <c r="BI416" s="936">
        <v>0</v>
      </c>
      <c r="BJ416" s="941"/>
      <c r="BK416" s="943"/>
      <c r="BL416" s="943"/>
      <c r="BM416" s="936">
        <v>0</v>
      </c>
      <c r="BN416" s="943"/>
      <c r="BO416" s="936"/>
      <c r="BP416" s="944">
        <v>240</v>
      </c>
      <c r="BQ416" s="943">
        <v>4000.0000000000005</v>
      </c>
      <c r="BR416" s="943">
        <v>113</v>
      </c>
      <c r="BS416" s="943">
        <v>0</v>
      </c>
      <c r="BT416" s="945">
        <v>0</v>
      </c>
      <c r="BU416" s="943">
        <v>0</v>
      </c>
      <c r="BV416" s="943">
        <v>0</v>
      </c>
      <c r="BW416" s="943">
        <v>0</v>
      </c>
      <c r="BX416" s="943"/>
      <c r="BY416" s="943">
        <v>0</v>
      </c>
      <c r="BZ416" s="943"/>
      <c r="CA416" s="943"/>
      <c r="CB416" s="943">
        <v>0</v>
      </c>
      <c r="CC416" s="943">
        <v>0</v>
      </c>
      <c r="CD416" s="943">
        <v>0</v>
      </c>
      <c r="CE416" s="943"/>
      <c r="CF416" s="943">
        <v>0</v>
      </c>
      <c r="CG416" s="943"/>
      <c r="CH416" s="943"/>
      <c r="CI416" s="943"/>
      <c r="CJ416" s="943"/>
      <c r="CK416" s="943"/>
      <c r="CL416" s="943"/>
      <c r="CM416" s="943"/>
      <c r="CN416" s="943"/>
      <c r="CO416" s="943">
        <v>0</v>
      </c>
      <c r="CP416" s="943"/>
      <c r="CQ416" s="943"/>
      <c r="CR416" s="943"/>
      <c r="CS416" s="943"/>
      <c r="CT416" s="943"/>
      <c r="CU416" s="943"/>
      <c r="CV416" s="943">
        <v>0</v>
      </c>
      <c r="CW416" s="943"/>
      <c r="CX416" s="943"/>
      <c r="CY416" s="943"/>
      <c r="CZ416" s="943"/>
      <c r="DA416" s="943"/>
      <c r="DB416" s="943"/>
      <c r="DC416" s="943"/>
      <c r="DD416" s="943"/>
      <c r="DE416" s="943"/>
      <c r="DF416" s="943"/>
      <c r="DG416" s="943"/>
      <c r="DH416" s="943"/>
      <c r="DI416" s="943"/>
      <c r="DJ416" s="943"/>
      <c r="DK416" s="943"/>
      <c r="DL416" s="943"/>
      <c r="DM416" s="943"/>
      <c r="DN416" s="943"/>
      <c r="DO416" s="943"/>
      <c r="DP416" s="943"/>
      <c r="DQ416" s="943"/>
      <c r="DR416" s="943"/>
      <c r="DS416" s="943"/>
      <c r="DT416" s="943"/>
      <c r="DU416" s="943"/>
      <c r="DV416" s="943"/>
      <c r="DW416" s="943"/>
      <c r="DX416" s="943"/>
      <c r="DY416" s="943"/>
      <c r="DZ416" s="946"/>
      <c r="EA416" s="938"/>
      <c r="EB416" s="943"/>
      <c r="EC416" s="943"/>
      <c r="ED416" s="943"/>
      <c r="EE416" s="943"/>
      <c r="EF416" s="943"/>
      <c r="EG416" s="943"/>
      <c r="EH416" s="943"/>
      <c r="EI416" s="943"/>
      <c r="EJ416" s="943"/>
      <c r="EK416" s="943"/>
      <c r="EL416" s="947">
        <v>4113</v>
      </c>
      <c r="EM416" s="947">
        <v>4113</v>
      </c>
      <c r="EN416" s="948">
        <v>411.3</v>
      </c>
      <c r="EO416" s="948">
        <v>69.510000000000005</v>
      </c>
      <c r="EP416" s="948">
        <v>56.35</v>
      </c>
      <c r="EQ416" s="948">
        <v>0</v>
      </c>
      <c r="ER416" s="948">
        <v>0</v>
      </c>
      <c r="ES416" s="943">
        <v>0</v>
      </c>
      <c r="ET416" s="945">
        <v>118.42</v>
      </c>
      <c r="EU416" s="943">
        <v>0</v>
      </c>
      <c r="EV416" s="943">
        <v>0</v>
      </c>
      <c r="EW416" s="943"/>
      <c r="EX416" s="943"/>
      <c r="EY416" s="943"/>
      <c r="EZ416" s="949">
        <v>0</v>
      </c>
      <c r="FA416" s="938">
        <v>0</v>
      </c>
      <c r="FB416" s="938"/>
      <c r="FC416" s="949">
        <v>1645.2</v>
      </c>
      <c r="FD416" s="949"/>
      <c r="FE416" s="949"/>
      <c r="FF416" s="949"/>
      <c r="FG416" s="943">
        <v>0</v>
      </c>
      <c r="FH416" s="949"/>
      <c r="FI416" s="943"/>
      <c r="FJ416" s="943"/>
      <c r="FK416" s="936"/>
      <c r="FL416" s="936"/>
      <c r="FM416" s="943">
        <v>0</v>
      </c>
      <c r="FN416" s="943">
        <v>0</v>
      </c>
      <c r="FO416" s="943">
        <v>0</v>
      </c>
      <c r="FP416" s="943"/>
      <c r="FQ416" s="943">
        <v>2300.7800000000002</v>
      </c>
      <c r="FR416" s="950">
        <v>1812.22</v>
      </c>
      <c r="FT416" s="1161"/>
      <c r="FU416" s="1162">
        <v>1812.22</v>
      </c>
      <c r="FV416" s="1162">
        <v>1668.93</v>
      </c>
      <c r="FW416" s="1162">
        <v>0</v>
      </c>
      <c r="FX416" s="1102">
        <v>370.17</v>
      </c>
      <c r="FY416" s="943">
        <v>0</v>
      </c>
      <c r="GB416" s="2015">
        <f t="shared" si="42"/>
        <v>0</v>
      </c>
      <c r="GC416" s="2015">
        <v>4113</v>
      </c>
      <c r="GE416" s="2015">
        <f t="shared" si="43"/>
        <v>4113</v>
      </c>
    </row>
    <row r="417" spans="2:187">
      <c r="B417" s="962">
        <v>17</v>
      </c>
      <c r="C417" s="919" t="s">
        <v>615</v>
      </c>
      <c r="D417" s="963" t="s">
        <v>3</v>
      </c>
      <c r="E417" s="964" t="s">
        <v>55</v>
      </c>
      <c r="F417" s="965" t="s">
        <v>56</v>
      </c>
      <c r="G417" s="966">
        <v>28453</v>
      </c>
      <c r="H417" s="965" t="s">
        <v>494</v>
      </c>
      <c r="I417" s="919" t="s">
        <v>456</v>
      </c>
      <c r="J417" s="967" t="s">
        <v>455</v>
      </c>
      <c r="K417" s="968" t="s">
        <v>456</v>
      </c>
      <c r="L417" s="969">
        <v>100001</v>
      </c>
      <c r="M417" s="970" t="s">
        <v>470</v>
      </c>
      <c r="N417" s="971">
        <v>1</v>
      </c>
      <c r="O417" s="965" t="s">
        <v>477</v>
      </c>
      <c r="P417" s="965" t="s">
        <v>478</v>
      </c>
      <c r="Q417" s="972">
        <v>1</v>
      </c>
      <c r="R417" s="965" t="s">
        <v>495</v>
      </c>
      <c r="S417" s="973" t="s">
        <v>478</v>
      </c>
      <c r="T417" s="965" t="s">
        <v>461</v>
      </c>
      <c r="U417" s="965" t="s">
        <v>611</v>
      </c>
      <c r="V417" s="974" t="s">
        <v>462</v>
      </c>
      <c r="W417" s="974" t="s">
        <v>463</v>
      </c>
      <c r="X417" s="975" t="s">
        <v>32</v>
      </c>
      <c r="Y417" s="976" t="s">
        <v>57</v>
      </c>
      <c r="Z417" s="970"/>
      <c r="AA417" s="970"/>
      <c r="AB417" s="977">
        <v>43382</v>
      </c>
      <c r="AC417" s="978"/>
      <c r="AD417" s="979"/>
      <c r="AE417" s="980" t="s">
        <v>503</v>
      </c>
      <c r="AF417" s="965" t="s">
        <v>518</v>
      </c>
      <c r="AG417" s="981"/>
      <c r="AH417" s="982"/>
      <c r="AI417" s="982"/>
      <c r="AJ417" s="982"/>
      <c r="AK417" s="983"/>
      <c r="AL417" s="981"/>
      <c r="AM417" s="983"/>
      <c r="AN417" s="983"/>
      <c r="AO417" s="984" t="s">
        <v>466</v>
      </c>
      <c r="AP417" s="983" t="s">
        <v>595</v>
      </c>
      <c r="AQ417" s="985" t="s">
        <v>466</v>
      </c>
      <c r="AR417" s="986">
        <v>8000</v>
      </c>
      <c r="AS417" s="970">
        <v>30</v>
      </c>
      <c r="AT417" s="987"/>
      <c r="AU417" s="987">
        <v>0</v>
      </c>
      <c r="AV417" s="970"/>
      <c r="AW417" s="970"/>
      <c r="AX417" s="970"/>
      <c r="AY417" s="970"/>
      <c r="AZ417" s="970"/>
      <c r="BA417" s="988"/>
      <c r="BB417" s="987"/>
      <c r="BC417" s="987"/>
      <c r="BD417" s="987"/>
      <c r="BE417" s="987"/>
      <c r="BF417" s="988"/>
      <c r="BG417" s="987"/>
      <c r="BH417" s="987"/>
      <c r="BI417" s="981">
        <v>0</v>
      </c>
      <c r="BJ417" s="987"/>
      <c r="BK417" s="989"/>
      <c r="BL417" s="989"/>
      <c r="BM417" s="981">
        <v>0</v>
      </c>
      <c r="BN417" s="989"/>
      <c r="BO417" s="981"/>
      <c r="BP417" s="990">
        <v>240</v>
      </c>
      <c r="BQ417" s="989">
        <v>8000.0000000000009</v>
      </c>
      <c r="BR417" s="989">
        <v>113</v>
      </c>
      <c r="BS417" s="989">
        <v>0</v>
      </c>
      <c r="BT417" s="991">
        <v>0</v>
      </c>
      <c r="BU417" s="989">
        <v>0</v>
      </c>
      <c r="BV417" s="989">
        <v>0</v>
      </c>
      <c r="BW417" s="989">
        <v>0</v>
      </c>
      <c r="BX417" s="989"/>
      <c r="BY417" s="989">
        <v>0</v>
      </c>
      <c r="BZ417" s="989"/>
      <c r="CA417" s="989"/>
      <c r="CB417" s="989">
        <v>0</v>
      </c>
      <c r="CC417" s="989">
        <v>0</v>
      </c>
      <c r="CD417" s="989">
        <v>0</v>
      </c>
      <c r="CE417" s="989"/>
      <c r="CF417" s="989">
        <v>0</v>
      </c>
      <c r="CG417" s="989"/>
      <c r="CH417" s="989"/>
      <c r="CI417" s="989"/>
      <c r="CJ417" s="989"/>
      <c r="CK417" s="989"/>
      <c r="CL417" s="989"/>
      <c r="CM417" s="989"/>
      <c r="CN417" s="989"/>
      <c r="CO417" s="989">
        <v>0</v>
      </c>
      <c r="CP417" s="989"/>
      <c r="CQ417" s="989"/>
      <c r="CR417" s="989"/>
      <c r="CS417" s="989"/>
      <c r="CT417" s="989"/>
      <c r="CU417" s="989"/>
      <c r="CV417" s="989">
        <v>0</v>
      </c>
      <c r="CW417" s="989"/>
      <c r="CX417" s="989"/>
      <c r="CY417" s="989"/>
      <c r="CZ417" s="989"/>
      <c r="DA417" s="989"/>
      <c r="DB417" s="989"/>
      <c r="DC417" s="989"/>
      <c r="DD417" s="989"/>
      <c r="DE417" s="989"/>
      <c r="DF417" s="989"/>
      <c r="DG417" s="989"/>
      <c r="DH417" s="989"/>
      <c r="DI417" s="989"/>
      <c r="DJ417" s="989"/>
      <c r="DK417" s="989"/>
      <c r="DL417" s="989"/>
      <c r="DM417" s="989"/>
      <c r="DN417" s="989"/>
      <c r="DO417" s="989"/>
      <c r="DP417" s="989"/>
      <c r="DQ417" s="989"/>
      <c r="DR417" s="989"/>
      <c r="DS417" s="989"/>
      <c r="DT417" s="989"/>
      <c r="DU417" s="989"/>
      <c r="DV417" s="989"/>
      <c r="DW417" s="989"/>
      <c r="DX417" s="989"/>
      <c r="DY417" s="989"/>
      <c r="DZ417" s="992"/>
      <c r="EA417" s="983"/>
      <c r="EB417" s="989"/>
      <c r="EC417" s="989"/>
      <c r="ED417" s="989"/>
      <c r="EE417" s="989"/>
      <c r="EF417" s="989"/>
      <c r="EG417" s="989"/>
      <c r="EH417" s="989"/>
      <c r="EI417" s="989"/>
      <c r="EJ417" s="989"/>
      <c r="EK417" s="989"/>
      <c r="EL417" s="984">
        <v>8113.0000000000009</v>
      </c>
      <c r="EM417" s="984">
        <v>8113.0000000000009</v>
      </c>
      <c r="EN417" s="993">
        <v>811.3</v>
      </c>
      <c r="EO417" s="993">
        <v>129.81</v>
      </c>
      <c r="EP417" s="993">
        <v>111.15</v>
      </c>
      <c r="EQ417" s="993">
        <v>0</v>
      </c>
      <c r="ER417" s="993">
        <v>0</v>
      </c>
      <c r="ES417" s="989">
        <v>0</v>
      </c>
      <c r="ET417" s="991">
        <v>769.36</v>
      </c>
      <c r="EU417" s="989">
        <v>0</v>
      </c>
      <c r="EV417" s="989">
        <v>0</v>
      </c>
      <c r="EW417" s="989"/>
      <c r="EX417" s="989"/>
      <c r="EY417" s="989"/>
      <c r="EZ417" s="994">
        <v>115.71</v>
      </c>
      <c r="FA417" s="983">
        <v>125.29</v>
      </c>
      <c r="FB417" s="983"/>
      <c r="FC417" s="994">
        <v>3245.2000000000003</v>
      </c>
      <c r="FD417" s="994"/>
      <c r="FE417" s="994"/>
      <c r="FF417" s="994"/>
      <c r="FG417" s="989">
        <v>0</v>
      </c>
      <c r="FH417" s="994"/>
      <c r="FI417" s="989"/>
      <c r="FJ417" s="989"/>
      <c r="FK417" s="981"/>
      <c r="FL417" s="981"/>
      <c r="FM417" s="989">
        <v>0</v>
      </c>
      <c r="FN417" s="989">
        <v>0</v>
      </c>
      <c r="FO417" s="989">
        <v>0</v>
      </c>
      <c r="FP417" s="989"/>
      <c r="FQ417" s="989">
        <v>5307.82</v>
      </c>
      <c r="FR417" s="995">
        <v>2805.18</v>
      </c>
      <c r="FT417" s="995"/>
      <c r="FU417" s="1163">
        <v>2805.18</v>
      </c>
      <c r="FV417" s="1163">
        <v>2807.28</v>
      </c>
      <c r="FW417" s="1163">
        <v>0</v>
      </c>
      <c r="FX417" s="1164">
        <v>730.17</v>
      </c>
      <c r="FY417" s="989">
        <v>0</v>
      </c>
      <c r="GB417" s="2015">
        <f t="shared" si="42"/>
        <v>0</v>
      </c>
      <c r="GC417" s="2015">
        <v>8113</v>
      </c>
      <c r="GE417" s="2015">
        <f t="shared" si="43"/>
        <v>8113</v>
      </c>
    </row>
    <row r="418" spans="2:187">
      <c r="B418" s="918">
        <v>18</v>
      </c>
      <c r="C418" s="919" t="s">
        <v>615</v>
      </c>
      <c r="D418" s="956" t="s">
        <v>3</v>
      </c>
      <c r="E418" s="957" t="s">
        <v>46</v>
      </c>
      <c r="F418" s="927" t="s">
        <v>519</v>
      </c>
      <c r="G418" s="958">
        <v>26321</v>
      </c>
      <c r="H418" s="927" t="s">
        <v>488</v>
      </c>
      <c r="I418" s="919" t="s">
        <v>456</v>
      </c>
      <c r="J418" s="923" t="s">
        <v>455</v>
      </c>
      <c r="K418" s="924" t="s">
        <v>456</v>
      </c>
      <c r="L418" s="959">
        <v>100002</v>
      </c>
      <c r="M418" s="925" t="s">
        <v>457</v>
      </c>
      <c r="N418" s="926">
        <v>0</v>
      </c>
      <c r="O418" s="927" t="s">
        <v>458</v>
      </c>
      <c r="P418" s="927" t="s">
        <v>459</v>
      </c>
      <c r="Q418" s="928">
        <v>0</v>
      </c>
      <c r="R418" s="927" t="s">
        <v>489</v>
      </c>
      <c r="S418" s="929" t="s">
        <v>488</v>
      </c>
      <c r="T418" s="927" t="s">
        <v>461</v>
      </c>
      <c r="U418" s="927" t="s">
        <v>237</v>
      </c>
      <c r="V418" s="930" t="s">
        <v>462</v>
      </c>
      <c r="W418" s="930" t="s">
        <v>463</v>
      </c>
      <c r="X418" s="931" t="s">
        <v>32</v>
      </c>
      <c r="Y418" s="932" t="s">
        <v>48</v>
      </c>
      <c r="Z418" s="925"/>
      <c r="AA418" s="925"/>
      <c r="AB418" s="467">
        <v>42985</v>
      </c>
      <c r="AC418" s="933"/>
      <c r="AD418" s="934"/>
      <c r="AE418" s="935" t="s">
        <v>464</v>
      </c>
      <c r="AF418" s="927" t="s">
        <v>520</v>
      </c>
      <c r="AG418" s="936"/>
      <c r="AH418" s="937"/>
      <c r="AI418" s="937"/>
      <c r="AJ418" s="937"/>
      <c r="AK418" s="938"/>
      <c r="AL418" s="936"/>
      <c r="AM418" s="938"/>
      <c r="AN418" s="938"/>
      <c r="AO418" s="939" t="s">
        <v>466</v>
      </c>
      <c r="AP418" s="938" t="s">
        <v>595</v>
      </c>
      <c r="AQ418" s="940" t="s">
        <v>466</v>
      </c>
      <c r="AR418" s="468">
        <v>15000</v>
      </c>
      <c r="AS418" s="925">
        <v>28</v>
      </c>
      <c r="AT418" s="952">
        <v>2</v>
      </c>
      <c r="AU418" s="941">
        <v>0</v>
      </c>
      <c r="AV418" s="925"/>
      <c r="AW418" s="925"/>
      <c r="AX418" s="925"/>
      <c r="AY418" s="925"/>
      <c r="AZ418" s="925"/>
      <c r="BA418" s="942"/>
      <c r="BB418" s="941"/>
      <c r="BC418" s="941"/>
      <c r="BD418" s="941"/>
      <c r="BE418" s="941"/>
      <c r="BF418" s="942"/>
      <c r="BG418" s="941"/>
      <c r="BH418" s="941"/>
      <c r="BI418" s="936">
        <v>0</v>
      </c>
      <c r="BJ418" s="941"/>
      <c r="BK418" s="943"/>
      <c r="BL418" s="943"/>
      <c r="BM418" s="936">
        <v>0</v>
      </c>
      <c r="BN418" s="943"/>
      <c r="BO418" s="936"/>
      <c r="BP418" s="944">
        <v>224</v>
      </c>
      <c r="BQ418" s="943">
        <v>14000</v>
      </c>
      <c r="BR418" s="943">
        <v>113</v>
      </c>
      <c r="BS418" s="943">
        <v>1000</v>
      </c>
      <c r="BT418" s="945">
        <v>0</v>
      </c>
      <c r="BU418" s="943">
        <v>0</v>
      </c>
      <c r="BV418" s="943">
        <v>0</v>
      </c>
      <c r="BW418" s="943">
        <v>0</v>
      </c>
      <c r="BX418" s="943"/>
      <c r="BY418" s="943">
        <v>0</v>
      </c>
      <c r="BZ418" s="943"/>
      <c r="CA418" s="943"/>
      <c r="CB418" s="943">
        <v>0</v>
      </c>
      <c r="CC418" s="943">
        <v>0</v>
      </c>
      <c r="CD418" s="943">
        <v>0</v>
      </c>
      <c r="CE418" s="943"/>
      <c r="CF418" s="943">
        <v>0</v>
      </c>
      <c r="CG418" s="943"/>
      <c r="CH418" s="943"/>
      <c r="CI418" s="943"/>
      <c r="CJ418" s="943"/>
      <c r="CK418" s="943"/>
      <c r="CL418" s="943"/>
      <c r="CM418" s="943"/>
      <c r="CN418" s="943"/>
      <c r="CO418" s="943">
        <v>0</v>
      </c>
      <c r="CP418" s="943"/>
      <c r="CQ418" s="943"/>
      <c r="CR418" s="943"/>
      <c r="CS418" s="943"/>
      <c r="CT418" s="943"/>
      <c r="CU418" s="943"/>
      <c r="CV418" s="943">
        <v>0</v>
      </c>
      <c r="CW418" s="943"/>
      <c r="CX418" s="943"/>
      <c r="CY418" s="943"/>
      <c r="CZ418" s="943"/>
      <c r="DA418" s="943"/>
      <c r="DB418" s="943"/>
      <c r="DC418" s="943"/>
      <c r="DD418" s="943"/>
      <c r="DE418" s="943"/>
      <c r="DF418" s="943"/>
      <c r="DG418" s="943"/>
      <c r="DH418" s="943"/>
      <c r="DI418" s="943"/>
      <c r="DJ418" s="943"/>
      <c r="DK418" s="943"/>
      <c r="DL418" s="943"/>
      <c r="DM418" s="943"/>
      <c r="DN418" s="943"/>
      <c r="DO418" s="943"/>
      <c r="DP418" s="943"/>
      <c r="DQ418" s="943"/>
      <c r="DR418" s="943"/>
      <c r="DS418" s="943"/>
      <c r="DT418" s="943"/>
      <c r="DU418" s="943"/>
      <c r="DV418" s="943"/>
      <c r="DW418" s="943"/>
      <c r="DX418" s="943"/>
      <c r="DY418" s="943"/>
      <c r="DZ418" s="946"/>
      <c r="EA418" s="938"/>
      <c r="EB418" s="943"/>
      <c r="EC418" s="943"/>
      <c r="ED418" s="943"/>
      <c r="EE418" s="943"/>
      <c r="EF418" s="943"/>
      <c r="EG418" s="943"/>
      <c r="EH418" s="943"/>
      <c r="EI418" s="943"/>
      <c r="EJ418" s="943"/>
      <c r="EK418" s="943"/>
      <c r="EL418" s="947">
        <v>15113</v>
      </c>
      <c r="EM418" s="947">
        <v>15113</v>
      </c>
      <c r="EN418" s="948">
        <v>1511.3</v>
      </c>
      <c r="EO418" s="948">
        <v>234.25</v>
      </c>
      <c r="EP418" s="948">
        <v>166.28</v>
      </c>
      <c r="EQ418" s="948">
        <v>0</v>
      </c>
      <c r="ER418" s="948">
        <v>0</v>
      </c>
      <c r="ES418" s="943">
        <v>0</v>
      </c>
      <c r="ET418" s="945">
        <v>2197.41</v>
      </c>
      <c r="EU418" s="943">
        <v>0</v>
      </c>
      <c r="EV418" s="943">
        <v>0</v>
      </c>
      <c r="EW418" s="943"/>
      <c r="EX418" s="943"/>
      <c r="EY418" s="943"/>
      <c r="EZ418" s="949">
        <v>0</v>
      </c>
      <c r="FA418" s="938">
        <v>0</v>
      </c>
      <c r="FB418" s="938"/>
      <c r="FC418" s="949">
        <v>6045.2000000000007</v>
      </c>
      <c r="FD418" s="949"/>
      <c r="FE418" s="949"/>
      <c r="FF418" s="949"/>
      <c r="FG418" s="943">
        <v>0</v>
      </c>
      <c r="FH418" s="949"/>
      <c r="FI418" s="943"/>
      <c r="FJ418" s="943"/>
      <c r="FK418" s="936"/>
      <c r="FL418" s="936"/>
      <c r="FM418" s="943">
        <v>0</v>
      </c>
      <c r="FN418" s="943">
        <v>0</v>
      </c>
      <c r="FO418" s="943">
        <v>0</v>
      </c>
      <c r="FP418" s="943"/>
      <c r="FQ418" s="943">
        <v>10154.44</v>
      </c>
      <c r="FR418" s="950">
        <v>4958.5600000000004</v>
      </c>
      <c r="FT418" s="1161"/>
      <c r="FU418" s="1162">
        <v>4958.5600000000004</v>
      </c>
      <c r="FV418" s="1162">
        <v>3997.85</v>
      </c>
      <c r="FW418" s="1162">
        <v>0</v>
      </c>
      <c r="FX418" s="1102">
        <v>1360.17</v>
      </c>
      <c r="FY418" s="943">
        <v>0</v>
      </c>
      <c r="GB418" s="2015">
        <f t="shared" si="42"/>
        <v>0</v>
      </c>
      <c r="GC418" s="2015">
        <v>15113</v>
      </c>
      <c r="GE418" s="2015">
        <f t="shared" si="43"/>
        <v>15113</v>
      </c>
    </row>
    <row r="419" spans="2:187">
      <c r="B419" s="918">
        <v>19</v>
      </c>
      <c r="C419" s="919" t="s">
        <v>615</v>
      </c>
      <c r="D419" s="956" t="s">
        <v>3</v>
      </c>
      <c r="E419" s="957" t="s">
        <v>34</v>
      </c>
      <c r="F419" s="927" t="s">
        <v>521</v>
      </c>
      <c r="G419" s="958">
        <v>27152</v>
      </c>
      <c r="H419" s="927" t="s">
        <v>469</v>
      </c>
      <c r="I419" s="919" t="s">
        <v>456</v>
      </c>
      <c r="J419" s="923" t="s">
        <v>455</v>
      </c>
      <c r="K419" s="924" t="s">
        <v>456</v>
      </c>
      <c r="L419" s="959">
        <v>100001</v>
      </c>
      <c r="M419" s="925" t="s">
        <v>470</v>
      </c>
      <c r="N419" s="926">
        <v>1</v>
      </c>
      <c r="O419" s="927" t="s">
        <v>471</v>
      </c>
      <c r="P419" s="927" t="s">
        <v>472</v>
      </c>
      <c r="Q419" s="928">
        <v>1</v>
      </c>
      <c r="R419" s="927" t="s">
        <v>473</v>
      </c>
      <c r="S419" s="929" t="s">
        <v>474</v>
      </c>
      <c r="T419" s="927" t="s">
        <v>461</v>
      </c>
      <c r="U419" s="927" t="s">
        <v>234</v>
      </c>
      <c r="V419" s="930" t="s">
        <v>462</v>
      </c>
      <c r="W419" s="930"/>
      <c r="X419" s="931" t="s">
        <v>32</v>
      </c>
      <c r="Y419" s="932" t="s">
        <v>36</v>
      </c>
      <c r="Z419" s="925"/>
      <c r="AA419" s="925"/>
      <c r="AB419" s="467">
        <v>43003</v>
      </c>
      <c r="AC419" s="933"/>
      <c r="AD419" s="934"/>
      <c r="AE419" s="935" t="s">
        <v>522</v>
      </c>
      <c r="AF419" s="927" t="s">
        <v>523</v>
      </c>
      <c r="AG419" s="936"/>
      <c r="AH419" s="937"/>
      <c r="AI419" s="937"/>
      <c r="AJ419" s="937"/>
      <c r="AK419" s="938"/>
      <c r="AL419" s="936"/>
      <c r="AM419" s="938"/>
      <c r="AN419" s="938"/>
      <c r="AO419" s="939" t="s">
        <v>466</v>
      </c>
      <c r="AP419" s="938" t="s">
        <v>595</v>
      </c>
      <c r="AQ419" s="940" t="s">
        <v>466</v>
      </c>
      <c r="AR419" s="468">
        <v>12000</v>
      </c>
      <c r="AS419" s="925">
        <v>30</v>
      </c>
      <c r="AT419" s="941"/>
      <c r="AU419" s="941">
        <v>0</v>
      </c>
      <c r="AV419" s="925"/>
      <c r="AW419" s="925"/>
      <c r="AX419" s="925"/>
      <c r="AY419" s="925"/>
      <c r="AZ419" s="925"/>
      <c r="BA419" s="942"/>
      <c r="BB419" s="941"/>
      <c r="BC419" s="941"/>
      <c r="BD419" s="941"/>
      <c r="BE419" s="941"/>
      <c r="BF419" s="942"/>
      <c r="BG419" s="941"/>
      <c r="BH419" s="941"/>
      <c r="BI419" s="936">
        <v>0</v>
      </c>
      <c r="BJ419" s="941"/>
      <c r="BK419" s="943"/>
      <c r="BL419" s="943"/>
      <c r="BM419" s="936">
        <v>0</v>
      </c>
      <c r="BN419" s="943"/>
      <c r="BO419" s="936"/>
      <c r="BP419" s="944">
        <v>240</v>
      </c>
      <c r="BQ419" s="943">
        <v>12000</v>
      </c>
      <c r="BR419" s="943">
        <v>113</v>
      </c>
      <c r="BS419" s="943">
        <v>0</v>
      </c>
      <c r="BT419" s="945">
        <v>0</v>
      </c>
      <c r="BU419" s="943">
        <v>0</v>
      </c>
      <c r="BV419" s="943">
        <v>0</v>
      </c>
      <c r="BW419" s="943">
        <v>0</v>
      </c>
      <c r="BX419" s="943"/>
      <c r="BY419" s="943">
        <v>0</v>
      </c>
      <c r="BZ419" s="943"/>
      <c r="CA419" s="943"/>
      <c r="CB419" s="943">
        <v>0</v>
      </c>
      <c r="CC419" s="943">
        <v>0</v>
      </c>
      <c r="CD419" s="943">
        <v>0</v>
      </c>
      <c r="CE419" s="943"/>
      <c r="CF419" s="943">
        <v>0</v>
      </c>
      <c r="CG419" s="943"/>
      <c r="CH419" s="943"/>
      <c r="CI419" s="943"/>
      <c r="CJ419" s="943"/>
      <c r="CK419" s="943"/>
      <c r="CL419" s="943"/>
      <c r="CM419" s="943"/>
      <c r="CN419" s="943"/>
      <c r="CO419" s="943">
        <v>0</v>
      </c>
      <c r="CP419" s="943"/>
      <c r="CQ419" s="943"/>
      <c r="CR419" s="943"/>
      <c r="CS419" s="943"/>
      <c r="CT419" s="943"/>
      <c r="CU419" s="943"/>
      <c r="CV419" s="943">
        <v>0</v>
      </c>
      <c r="CW419" s="943"/>
      <c r="CX419" s="943"/>
      <c r="CY419" s="943"/>
      <c r="CZ419" s="943"/>
      <c r="DA419" s="943"/>
      <c r="DB419" s="943"/>
      <c r="DC419" s="943"/>
      <c r="DD419" s="943"/>
      <c r="DE419" s="943"/>
      <c r="DF419" s="943"/>
      <c r="DG419" s="943"/>
      <c r="DH419" s="943"/>
      <c r="DI419" s="943"/>
      <c r="DJ419" s="943"/>
      <c r="DK419" s="943"/>
      <c r="DL419" s="943"/>
      <c r="DM419" s="943"/>
      <c r="DN419" s="943"/>
      <c r="DO419" s="943"/>
      <c r="DP419" s="943"/>
      <c r="DQ419" s="943"/>
      <c r="DR419" s="943"/>
      <c r="DS419" s="943"/>
      <c r="DT419" s="943"/>
      <c r="DU419" s="943"/>
      <c r="DV419" s="943"/>
      <c r="DW419" s="943"/>
      <c r="DX419" s="943"/>
      <c r="DY419" s="943"/>
      <c r="DZ419" s="946"/>
      <c r="EA419" s="938"/>
      <c r="EB419" s="943"/>
      <c r="EC419" s="943"/>
      <c r="ED419" s="943"/>
      <c r="EE419" s="943"/>
      <c r="EF419" s="943"/>
      <c r="EG419" s="943"/>
      <c r="EH419" s="943"/>
      <c r="EI419" s="943"/>
      <c r="EJ419" s="943"/>
      <c r="EK419" s="943"/>
      <c r="EL419" s="947">
        <v>12113</v>
      </c>
      <c r="EM419" s="947">
        <v>12113</v>
      </c>
      <c r="EN419" s="948">
        <v>1211.3</v>
      </c>
      <c r="EO419" s="948">
        <v>178.06</v>
      </c>
      <c r="EP419" s="948">
        <v>165.95</v>
      </c>
      <c r="EQ419" s="948">
        <v>0</v>
      </c>
      <c r="ER419" s="948">
        <v>0</v>
      </c>
      <c r="ES419" s="943">
        <v>0</v>
      </c>
      <c r="ET419" s="945">
        <v>1505.2460000000001</v>
      </c>
      <c r="EU419" s="943">
        <v>0</v>
      </c>
      <c r="EV419" s="943">
        <v>0</v>
      </c>
      <c r="EW419" s="943"/>
      <c r="EX419" s="943"/>
      <c r="EY419" s="943"/>
      <c r="EZ419" s="949">
        <v>831.87</v>
      </c>
      <c r="FA419" s="938">
        <v>0</v>
      </c>
      <c r="FB419" s="938">
        <v>52.9</v>
      </c>
      <c r="FC419" s="949">
        <v>4845.2</v>
      </c>
      <c r="FD419" s="949"/>
      <c r="FE419" s="949"/>
      <c r="FF419" s="949"/>
      <c r="FG419" s="943">
        <v>0</v>
      </c>
      <c r="FH419" s="949"/>
      <c r="FI419" s="943"/>
      <c r="FJ419" s="943"/>
      <c r="FK419" s="996"/>
      <c r="FL419" s="936"/>
      <c r="FM419" s="943">
        <v>0</v>
      </c>
      <c r="FN419" s="943">
        <v>0</v>
      </c>
      <c r="FO419" s="943">
        <v>0</v>
      </c>
      <c r="FP419" s="943"/>
      <c r="FQ419" s="943">
        <v>8790.5300000000007</v>
      </c>
      <c r="FR419" s="950">
        <v>3322.47</v>
      </c>
      <c r="FT419" s="1161"/>
      <c r="FU419" s="1162">
        <v>3322.47</v>
      </c>
      <c r="FV419" s="1162">
        <v>3252.83</v>
      </c>
      <c r="FW419" s="1162">
        <v>0</v>
      </c>
      <c r="FX419" s="1102">
        <v>1090.17</v>
      </c>
      <c r="FY419" s="943">
        <v>0</v>
      </c>
      <c r="GB419" s="2015">
        <f t="shared" si="42"/>
        <v>0</v>
      </c>
      <c r="GC419" s="2015">
        <v>12113</v>
      </c>
      <c r="GE419" s="2015">
        <f t="shared" si="43"/>
        <v>12113</v>
      </c>
    </row>
    <row r="420" spans="2:187">
      <c r="B420" s="918">
        <v>20</v>
      </c>
      <c r="C420" s="919" t="s">
        <v>615</v>
      </c>
      <c r="D420" s="956" t="s">
        <v>3</v>
      </c>
      <c r="E420" s="957" t="s">
        <v>27</v>
      </c>
      <c r="F420" s="927" t="s">
        <v>524</v>
      </c>
      <c r="G420" s="958">
        <v>25978</v>
      </c>
      <c r="H420" s="927" t="s">
        <v>525</v>
      </c>
      <c r="I420" s="919" t="s">
        <v>456</v>
      </c>
      <c r="J420" s="923" t="s">
        <v>455</v>
      </c>
      <c r="K420" s="924" t="s">
        <v>456</v>
      </c>
      <c r="L420" s="997" t="s">
        <v>526</v>
      </c>
      <c r="M420" s="998" t="s">
        <v>526</v>
      </c>
      <c r="N420" s="999" t="s">
        <v>526</v>
      </c>
      <c r="O420" s="1000" t="s">
        <v>526</v>
      </c>
      <c r="P420" s="1001" t="s">
        <v>526</v>
      </c>
      <c r="Q420" s="1002" t="s">
        <v>526</v>
      </c>
      <c r="R420" s="1001" t="s">
        <v>527</v>
      </c>
      <c r="S420" s="1003" t="s">
        <v>525</v>
      </c>
      <c r="T420" s="1004" t="s">
        <v>528</v>
      </c>
      <c r="U420" s="1004" t="s">
        <v>232</v>
      </c>
      <c r="V420" s="930" t="s">
        <v>462</v>
      </c>
      <c r="W420" s="930" t="s">
        <v>529</v>
      </c>
      <c r="X420" s="931" t="s">
        <v>25</v>
      </c>
      <c r="Y420" s="1005" t="s">
        <v>29</v>
      </c>
      <c r="Z420" s="925"/>
      <c r="AA420" s="925"/>
      <c r="AB420" s="467">
        <v>43003</v>
      </c>
      <c r="AC420" s="933"/>
      <c r="AD420" s="934"/>
      <c r="AE420" s="935" t="s">
        <v>522</v>
      </c>
      <c r="AF420" s="927" t="s">
        <v>530</v>
      </c>
      <c r="AG420" s="936"/>
      <c r="AH420" s="937"/>
      <c r="AI420" s="937" t="s">
        <v>531</v>
      </c>
      <c r="AJ420" s="1006" t="s">
        <v>604</v>
      </c>
      <c r="AK420" s="938"/>
      <c r="AL420" s="936"/>
      <c r="AM420" s="938"/>
      <c r="AN420" s="938"/>
      <c r="AO420" s="939" t="s">
        <v>466</v>
      </c>
      <c r="AP420" s="938" t="s">
        <v>594</v>
      </c>
      <c r="AQ420" s="940" t="s">
        <v>466</v>
      </c>
      <c r="AR420" s="468">
        <v>41802.052972067737</v>
      </c>
      <c r="AS420" s="925">
        <v>11</v>
      </c>
      <c r="AT420" s="941"/>
      <c r="AU420" s="941">
        <v>19</v>
      </c>
      <c r="AV420" s="925"/>
      <c r="AW420" s="925"/>
      <c r="AX420" s="925"/>
      <c r="AY420" s="925"/>
      <c r="AZ420" s="925"/>
      <c r="BA420" s="942"/>
      <c r="BB420" s="941"/>
      <c r="BC420" s="941"/>
      <c r="BD420" s="941"/>
      <c r="BE420" s="941"/>
      <c r="BF420" s="942"/>
      <c r="BG420" s="941"/>
      <c r="BH420" s="941"/>
      <c r="BI420" s="936">
        <v>0</v>
      </c>
      <c r="BJ420" s="941"/>
      <c r="BK420" s="943"/>
      <c r="BL420" s="943"/>
      <c r="BM420" s="936">
        <v>0</v>
      </c>
      <c r="BN420" s="943"/>
      <c r="BO420" s="936"/>
      <c r="BP420" s="944">
        <v>88</v>
      </c>
      <c r="BQ420" s="943">
        <v>15327.419423091504</v>
      </c>
      <c r="BR420" s="943">
        <v>113</v>
      </c>
      <c r="BS420" s="943">
        <v>0</v>
      </c>
      <c r="BT420" s="945">
        <v>26546.2</v>
      </c>
      <c r="BU420" s="943">
        <v>0</v>
      </c>
      <c r="BV420" s="943">
        <v>0</v>
      </c>
      <c r="BW420" s="943">
        <v>0</v>
      </c>
      <c r="BX420" s="943"/>
      <c r="BY420" s="943">
        <v>0</v>
      </c>
      <c r="BZ420" s="943"/>
      <c r="CA420" s="943"/>
      <c r="CB420" s="943">
        <v>0</v>
      </c>
      <c r="CC420" s="943">
        <v>0</v>
      </c>
      <c r="CD420" s="943">
        <v>0</v>
      </c>
      <c r="CE420" s="943"/>
      <c r="CF420" s="943">
        <v>0</v>
      </c>
      <c r="CG420" s="943"/>
      <c r="CH420" s="943"/>
      <c r="CI420" s="943"/>
      <c r="CJ420" s="943"/>
      <c r="CK420" s="943"/>
      <c r="CL420" s="943"/>
      <c r="CM420" s="943"/>
      <c r="CN420" s="943"/>
      <c r="CO420" s="943">
        <v>0</v>
      </c>
      <c r="CP420" s="943"/>
      <c r="CQ420" s="943"/>
      <c r="CR420" s="943"/>
      <c r="CS420" s="943"/>
      <c r="CT420" s="943"/>
      <c r="CU420" s="943"/>
      <c r="CV420" s="943">
        <v>0</v>
      </c>
      <c r="CW420" s="943"/>
      <c r="CX420" s="943">
        <v>6985.8421620112895</v>
      </c>
      <c r="CY420" s="943">
        <v>471.54434593576207</v>
      </c>
      <c r="CZ420" s="943"/>
      <c r="DA420" s="943"/>
      <c r="DB420" s="943"/>
      <c r="DC420" s="943"/>
      <c r="DD420" s="943"/>
      <c r="DE420" s="943"/>
      <c r="DF420" s="943"/>
      <c r="DG420" s="943"/>
      <c r="DH420" s="1007"/>
      <c r="DI420" s="943"/>
      <c r="DJ420" s="943"/>
      <c r="DK420" s="943"/>
      <c r="DL420" s="943"/>
      <c r="DM420" s="1007"/>
      <c r="DN420" s="943"/>
      <c r="DO420" s="943"/>
      <c r="DP420" s="943"/>
      <c r="DQ420" s="943"/>
      <c r="DR420" s="943"/>
      <c r="DS420" s="943"/>
      <c r="DT420" s="943"/>
      <c r="DU420" s="943"/>
      <c r="DV420" s="943"/>
      <c r="DW420" s="943">
        <v>4075.0745945065851</v>
      </c>
      <c r="DX420" s="943"/>
      <c r="DY420" s="943"/>
      <c r="DZ420" s="946"/>
      <c r="EA420" s="938"/>
      <c r="EB420" s="943"/>
      <c r="EC420" s="943"/>
      <c r="ED420" s="943"/>
      <c r="EE420" s="943"/>
      <c r="EF420" s="943"/>
      <c r="EG420" s="943"/>
      <c r="EH420" s="943"/>
      <c r="EI420" s="943"/>
      <c r="EJ420" s="943"/>
      <c r="EK420" s="943"/>
      <c r="EL420" s="947">
        <v>41986.619423091506</v>
      </c>
      <c r="EM420" s="947">
        <v>53519.080525545141</v>
      </c>
      <c r="EN420" s="948">
        <v>4198.66</v>
      </c>
      <c r="EO420" s="948">
        <v>617.20000000000005</v>
      </c>
      <c r="EP420" s="948">
        <v>166.28</v>
      </c>
      <c r="EQ420" s="948">
        <v>0</v>
      </c>
      <c r="ER420" s="948">
        <v>0</v>
      </c>
      <c r="ES420" s="943">
        <v>0</v>
      </c>
      <c r="ET420" s="945">
        <v>10988.94</v>
      </c>
      <c r="EU420" s="943">
        <v>0</v>
      </c>
      <c r="EV420" s="943">
        <v>0</v>
      </c>
      <c r="EW420" s="943"/>
      <c r="EX420" s="943"/>
      <c r="EY420" s="943"/>
      <c r="EZ420" s="949">
        <v>0</v>
      </c>
      <c r="FA420" s="938">
        <v>0</v>
      </c>
      <c r="FB420" s="938">
        <v>654.73</v>
      </c>
      <c r="FC420" s="949">
        <v>22679.372000000003</v>
      </c>
      <c r="FD420" s="949"/>
      <c r="FE420" s="949"/>
      <c r="FF420" s="949"/>
      <c r="FG420" s="943">
        <v>0</v>
      </c>
      <c r="FH420" s="949"/>
      <c r="FI420" s="943"/>
      <c r="FJ420" s="943"/>
      <c r="FK420" s="936"/>
      <c r="FL420" s="1007"/>
      <c r="FM420" s="943">
        <v>0</v>
      </c>
      <c r="FN420" s="943">
        <v>0</v>
      </c>
      <c r="FO420" s="943">
        <v>0</v>
      </c>
      <c r="FP420" s="943"/>
      <c r="FQ420" s="943">
        <v>39305.18</v>
      </c>
      <c r="FR420" s="950">
        <v>14213.9</v>
      </c>
      <c r="FT420" s="1161"/>
      <c r="FU420" s="1162"/>
      <c r="FV420" s="1162">
        <v>15606.52</v>
      </c>
      <c r="FW420" s="1162">
        <v>0</v>
      </c>
      <c r="FX420" s="1102">
        <v>3778.8</v>
      </c>
      <c r="FY420" s="943">
        <v>0</v>
      </c>
      <c r="GB420" s="2015">
        <f t="shared" si="42"/>
        <v>-5.7690849644131958E-4</v>
      </c>
      <c r="GC420" s="2015">
        <v>41986.62</v>
      </c>
      <c r="GE420" s="2015">
        <f t="shared" si="43"/>
        <v>48972.462162011288</v>
      </c>
    </row>
    <row r="421" spans="2:187">
      <c r="B421" s="918">
        <v>21</v>
      </c>
      <c r="C421" s="919" t="s">
        <v>615</v>
      </c>
      <c r="D421" s="956" t="s">
        <v>3</v>
      </c>
      <c r="E421" s="957" t="s">
        <v>86</v>
      </c>
      <c r="F421" s="927" t="s">
        <v>87</v>
      </c>
      <c r="G421" s="958">
        <v>30917</v>
      </c>
      <c r="H421" s="927" t="s">
        <v>453</v>
      </c>
      <c r="I421" s="919" t="s">
        <v>506</v>
      </c>
      <c r="J421" s="923" t="s">
        <v>507</v>
      </c>
      <c r="K421" s="924" t="s">
        <v>508</v>
      </c>
      <c r="L421" s="959">
        <v>100002</v>
      </c>
      <c r="M421" s="925" t="s">
        <v>457</v>
      </c>
      <c r="N421" s="926">
        <v>1</v>
      </c>
      <c r="O421" s="927" t="s">
        <v>458</v>
      </c>
      <c r="P421" s="927" t="s">
        <v>459</v>
      </c>
      <c r="Q421" s="928">
        <v>1</v>
      </c>
      <c r="R421" s="927" t="s">
        <v>460</v>
      </c>
      <c r="S421" s="929" t="s">
        <v>453</v>
      </c>
      <c r="T421" s="927" t="s">
        <v>461</v>
      </c>
      <c r="U421" s="927" t="s">
        <v>249</v>
      </c>
      <c r="V421" s="930" t="s">
        <v>462</v>
      </c>
      <c r="W421" s="930"/>
      <c r="X421" s="931" t="s">
        <v>32</v>
      </c>
      <c r="Y421" s="932" t="s">
        <v>85</v>
      </c>
      <c r="Z421" s="925"/>
      <c r="AA421" s="925"/>
      <c r="AB421" s="467">
        <v>43222</v>
      </c>
      <c r="AC421" s="933"/>
      <c r="AD421" s="934"/>
      <c r="AE421" s="935" t="s">
        <v>464</v>
      </c>
      <c r="AF421" s="927" t="s">
        <v>532</v>
      </c>
      <c r="AG421" s="936"/>
      <c r="AH421" s="937"/>
      <c r="AI421" s="937"/>
      <c r="AJ421" s="937"/>
      <c r="AK421" s="938"/>
      <c r="AL421" s="936"/>
      <c r="AM421" s="938"/>
      <c r="AN421" s="938"/>
      <c r="AO421" s="939" t="s">
        <v>466</v>
      </c>
      <c r="AP421" s="938" t="s">
        <v>594</v>
      </c>
      <c r="AQ421" s="940" t="s">
        <v>467</v>
      </c>
      <c r="AR421" s="468">
        <v>3000</v>
      </c>
      <c r="AS421" s="925">
        <v>15</v>
      </c>
      <c r="AT421" s="941"/>
      <c r="AU421" s="941">
        <v>15</v>
      </c>
      <c r="AV421" s="925"/>
      <c r="AW421" s="925"/>
      <c r="AX421" s="925"/>
      <c r="AY421" s="925"/>
      <c r="AZ421" s="925"/>
      <c r="BA421" s="942"/>
      <c r="BB421" s="941"/>
      <c r="BC421" s="941"/>
      <c r="BD421" s="941"/>
      <c r="BE421" s="941"/>
      <c r="BF421" s="942"/>
      <c r="BG421" s="941"/>
      <c r="BH421" s="941"/>
      <c r="BI421" s="936">
        <v>0</v>
      </c>
      <c r="BJ421" s="941"/>
      <c r="BK421" s="943"/>
      <c r="BL421" s="943"/>
      <c r="BM421" s="936">
        <v>0</v>
      </c>
      <c r="BN421" s="943"/>
      <c r="BO421" s="936"/>
      <c r="BP421" s="944">
        <v>120</v>
      </c>
      <c r="BQ421" s="943">
        <v>1500</v>
      </c>
      <c r="BR421" s="943">
        <v>0</v>
      </c>
      <c r="BS421" s="943">
        <v>0</v>
      </c>
      <c r="BT421" s="945">
        <v>1500</v>
      </c>
      <c r="BU421" s="943">
        <v>0</v>
      </c>
      <c r="BV421" s="943">
        <v>0</v>
      </c>
      <c r="BW421" s="943">
        <v>0</v>
      </c>
      <c r="BX421" s="943"/>
      <c r="BY421" s="943">
        <v>0</v>
      </c>
      <c r="BZ421" s="943"/>
      <c r="CA421" s="943"/>
      <c r="CB421" s="943">
        <v>0</v>
      </c>
      <c r="CC421" s="943">
        <v>0</v>
      </c>
      <c r="CD421" s="943">
        <v>0</v>
      </c>
      <c r="CE421" s="943"/>
      <c r="CF421" s="943">
        <v>0</v>
      </c>
      <c r="CG421" s="943"/>
      <c r="CH421" s="943"/>
      <c r="CI421" s="943"/>
      <c r="CJ421" s="943"/>
      <c r="CK421" s="943"/>
      <c r="CL421" s="943"/>
      <c r="CM421" s="943"/>
      <c r="CN421" s="943"/>
      <c r="CO421" s="943">
        <v>0</v>
      </c>
      <c r="CP421" s="943"/>
      <c r="CQ421" s="943"/>
      <c r="CR421" s="943"/>
      <c r="CS421" s="943"/>
      <c r="CT421" s="943"/>
      <c r="CU421" s="943"/>
      <c r="CV421" s="943">
        <v>0</v>
      </c>
      <c r="CW421" s="943"/>
      <c r="CX421" s="943"/>
      <c r="CY421" s="943"/>
      <c r="CZ421" s="943"/>
      <c r="DA421" s="943"/>
      <c r="DB421" s="943"/>
      <c r="DC421" s="943"/>
      <c r="DD421" s="943"/>
      <c r="DE421" s="943"/>
      <c r="DF421" s="943"/>
      <c r="DG421" s="943"/>
      <c r="DH421" s="943"/>
      <c r="DI421" s="943"/>
      <c r="DJ421" s="943"/>
      <c r="DK421" s="943"/>
      <c r="DL421" s="943"/>
      <c r="DM421" s="943"/>
      <c r="DN421" s="943"/>
      <c r="DO421" s="943"/>
      <c r="DP421" s="943"/>
      <c r="DQ421" s="943"/>
      <c r="DR421" s="943"/>
      <c r="DS421" s="943"/>
      <c r="DT421" s="943"/>
      <c r="DU421" s="943"/>
      <c r="DV421" s="943"/>
      <c r="DW421" s="943"/>
      <c r="DX421" s="943"/>
      <c r="DY421" s="943"/>
      <c r="DZ421" s="946"/>
      <c r="EA421" s="938"/>
      <c r="EB421" s="943"/>
      <c r="EC421" s="943"/>
      <c r="ED421" s="943"/>
      <c r="EE421" s="943"/>
      <c r="EF421" s="943"/>
      <c r="EG421" s="943"/>
      <c r="EH421" s="943"/>
      <c r="EI421" s="943"/>
      <c r="EJ421" s="943"/>
      <c r="EK421" s="943"/>
      <c r="EL421" s="947">
        <v>3000</v>
      </c>
      <c r="EM421" s="947">
        <v>3000</v>
      </c>
      <c r="EN421" s="948">
        <v>300</v>
      </c>
      <c r="EO421" s="948">
        <v>46.5</v>
      </c>
      <c r="EP421" s="948">
        <v>41.1</v>
      </c>
      <c r="EQ421" s="948">
        <v>0</v>
      </c>
      <c r="ER421" s="948">
        <v>0</v>
      </c>
      <c r="ES421" s="943">
        <v>0</v>
      </c>
      <c r="ET421" s="945">
        <v>34.299999999999997</v>
      </c>
      <c r="EU421" s="943">
        <v>0</v>
      </c>
      <c r="EV421" s="943">
        <v>0</v>
      </c>
      <c r="EW421" s="943"/>
      <c r="EX421" s="943"/>
      <c r="EY421" s="943"/>
      <c r="EZ421" s="949">
        <v>0</v>
      </c>
      <c r="FA421" s="938">
        <v>0</v>
      </c>
      <c r="FB421" s="938"/>
      <c r="FC421" s="949">
        <v>1200</v>
      </c>
      <c r="FD421" s="949"/>
      <c r="FE421" s="949"/>
      <c r="FF421" s="949"/>
      <c r="FG421" s="943">
        <v>0</v>
      </c>
      <c r="FH421" s="949"/>
      <c r="FI421" s="943"/>
      <c r="FJ421" s="943"/>
      <c r="FK421" s="936"/>
      <c r="FL421" s="936"/>
      <c r="FM421" s="943">
        <v>0</v>
      </c>
      <c r="FN421" s="943">
        <v>0</v>
      </c>
      <c r="FO421" s="943">
        <v>0</v>
      </c>
      <c r="FP421" s="943"/>
      <c r="FQ421" s="943">
        <v>1621.9</v>
      </c>
      <c r="FR421" s="950">
        <v>1378.1</v>
      </c>
      <c r="FT421" s="1161"/>
      <c r="FU421" s="1162">
        <v>1378.1</v>
      </c>
      <c r="FV421" s="1162">
        <v>1209.42</v>
      </c>
      <c r="FW421" s="1162">
        <v>0</v>
      </c>
      <c r="FX421" s="1102">
        <v>270</v>
      </c>
      <c r="FY421" s="943">
        <v>0</v>
      </c>
      <c r="GB421" s="2015">
        <f t="shared" si="42"/>
        <v>0</v>
      </c>
      <c r="GC421" s="2015">
        <v>3000</v>
      </c>
      <c r="GE421" s="2015">
        <f t="shared" si="43"/>
        <v>3000</v>
      </c>
    </row>
    <row r="422" spans="2:187">
      <c r="B422" s="918">
        <v>22</v>
      </c>
      <c r="C422" s="919" t="s">
        <v>615</v>
      </c>
      <c r="D422" s="956" t="s">
        <v>3</v>
      </c>
      <c r="E422" s="957" t="s">
        <v>111</v>
      </c>
      <c r="F422" s="927" t="s">
        <v>112</v>
      </c>
      <c r="G422" s="958">
        <v>33862</v>
      </c>
      <c r="H422" s="927" t="s">
        <v>453</v>
      </c>
      <c r="I422" s="919" t="s">
        <v>456</v>
      </c>
      <c r="J422" s="923" t="s">
        <v>455</v>
      </c>
      <c r="K422" s="924" t="s">
        <v>456</v>
      </c>
      <c r="L422" s="959">
        <v>100002</v>
      </c>
      <c r="M422" s="925" t="s">
        <v>457</v>
      </c>
      <c r="N422" s="926">
        <v>1</v>
      </c>
      <c r="O422" s="927" t="s">
        <v>458</v>
      </c>
      <c r="P422" s="927" t="s">
        <v>459</v>
      </c>
      <c r="Q422" s="928">
        <v>1</v>
      </c>
      <c r="R422" s="927" t="s">
        <v>460</v>
      </c>
      <c r="S422" s="929" t="s">
        <v>453</v>
      </c>
      <c r="T422" s="927" t="s">
        <v>461</v>
      </c>
      <c r="U422" s="927" t="s">
        <v>260</v>
      </c>
      <c r="V422" s="930" t="s">
        <v>462</v>
      </c>
      <c r="W422" s="930"/>
      <c r="X422" s="931" t="s">
        <v>32</v>
      </c>
      <c r="Y422" s="932" t="s">
        <v>113</v>
      </c>
      <c r="Z422" s="925"/>
      <c r="AA422" s="925"/>
      <c r="AB422" s="467">
        <v>43206</v>
      </c>
      <c r="AC422" s="933"/>
      <c r="AD422" s="934"/>
      <c r="AE422" s="935" t="s">
        <v>533</v>
      </c>
      <c r="AF422" s="927" t="s">
        <v>534</v>
      </c>
      <c r="AG422" s="936"/>
      <c r="AH422" s="937"/>
      <c r="AI422" s="937"/>
      <c r="AJ422" s="937"/>
      <c r="AK422" s="938"/>
      <c r="AL422" s="936"/>
      <c r="AM422" s="938"/>
      <c r="AN422" s="938"/>
      <c r="AO422" s="939" t="s">
        <v>467</v>
      </c>
      <c r="AP422" s="938" t="s">
        <v>594</v>
      </c>
      <c r="AQ422" s="940" t="s">
        <v>467</v>
      </c>
      <c r="AR422" s="468">
        <v>3500</v>
      </c>
      <c r="AS422" s="925">
        <v>30</v>
      </c>
      <c r="AT422" s="941"/>
      <c r="AU422" s="941">
        <v>0</v>
      </c>
      <c r="AV422" s="925"/>
      <c r="AW422" s="925"/>
      <c r="AX422" s="925"/>
      <c r="AY422" s="925"/>
      <c r="AZ422" s="925"/>
      <c r="BA422" s="942"/>
      <c r="BB422" s="941"/>
      <c r="BC422" s="941"/>
      <c r="BD422" s="941"/>
      <c r="BE422" s="941"/>
      <c r="BF422" s="942"/>
      <c r="BG422" s="941"/>
      <c r="BH422" s="941"/>
      <c r="BI422" s="936">
        <v>2</v>
      </c>
      <c r="BJ422" s="941"/>
      <c r="BK422" s="943"/>
      <c r="BL422" s="943"/>
      <c r="BM422" s="936">
        <v>16</v>
      </c>
      <c r="BN422" s="943"/>
      <c r="BO422" s="936"/>
      <c r="BP422" s="944">
        <v>240</v>
      </c>
      <c r="BQ422" s="943">
        <v>3500</v>
      </c>
      <c r="BR422" s="943">
        <v>0</v>
      </c>
      <c r="BS422" s="943">
        <v>0</v>
      </c>
      <c r="BT422" s="945">
        <v>0</v>
      </c>
      <c r="BU422" s="943">
        <v>0</v>
      </c>
      <c r="BV422" s="943">
        <v>0</v>
      </c>
      <c r="BW422" s="943">
        <v>0</v>
      </c>
      <c r="BX422" s="943"/>
      <c r="BY422" s="943">
        <v>0</v>
      </c>
      <c r="BZ422" s="943"/>
      <c r="CA422" s="943"/>
      <c r="CB422" s="943">
        <v>0</v>
      </c>
      <c r="CC422" s="943">
        <v>0</v>
      </c>
      <c r="CD422" s="943">
        <v>58.333333333333336</v>
      </c>
      <c r="CE422" s="943"/>
      <c r="CF422" s="943">
        <v>0</v>
      </c>
      <c r="CG422" s="943"/>
      <c r="CH422" s="943"/>
      <c r="CI422" s="943"/>
      <c r="CJ422" s="943"/>
      <c r="CK422" s="943"/>
      <c r="CL422" s="943"/>
      <c r="CM422" s="943"/>
      <c r="CN422" s="943"/>
      <c r="CO422" s="943">
        <v>466.66666666666669</v>
      </c>
      <c r="CP422" s="943"/>
      <c r="CQ422" s="943"/>
      <c r="CR422" s="943"/>
      <c r="CS422" s="943"/>
      <c r="CT422" s="943"/>
      <c r="CU422" s="943"/>
      <c r="CV422" s="943">
        <v>0</v>
      </c>
      <c r="CW422" s="943"/>
      <c r="CX422" s="943"/>
      <c r="CY422" s="943"/>
      <c r="CZ422" s="943"/>
      <c r="DA422" s="943"/>
      <c r="DB422" s="943"/>
      <c r="DC422" s="943"/>
      <c r="DD422" s="943"/>
      <c r="DE422" s="943"/>
      <c r="DF422" s="943"/>
      <c r="DG422" s="943"/>
      <c r="DH422" s="943"/>
      <c r="DI422" s="943"/>
      <c r="DJ422" s="943"/>
      <c r="DK422" s="943"/>
      <c r="DL422" s="943"/>
      <c r="DM422" s="943"/>
      <c r="DN422" s="943"/>
      <c r="DO422" s="943"/>
      <c r="DP422" s="943"/>
      <c r="DQ422" s="943"/>
      <c r="DR422" s="943"/>
      <c r="DS422" s="943"/>
      <c r="DT422" s="943"/>
      <c r="DU422" s="943"/>
      <c r="DV422" s="943"/>
      <c r="DW422" s="943"/>
      <c r="DX422" s="943"/>
      <c r="DY422" s="943"/>
      <c r="DZ422" s="946"/>
      <c r="EA422" s="938"/>
      <c r="EB422" s="943"/>
      <c r="EC422" s="943"/>
      <c r="ED422" s="943"/>
      <c r="EE422" s="943"/>
      <c r="EF422" s="943"/>
      <c r="EG422" s="943"/>
      <c r="EH422" s="943"/>
      <c r="EI422" s="943"/>
      <c r="EJ422" s="943"/>
      <c r="EK422" s="943"/>
      <c r="EL422" s="947">
        <v>4025</v>
      </c>
      <c r="EM422" s="947">
        <v>4025</v>
      </c>
      <c r="EN422" s="948">
        <v>402.5</v>
      </c>
      <c r="EO422" s="948">
        <v>0</v>
      </c>
      <c r="EP422" s="948">
        <v>55.14</v>
      </c>
      <c r="EQ422" s="948">
        <v>0</v>
      </c>
      <c r="ER422" s="948">
        <v>0</v>
      </c>
      <c r="ES422" s="943">
        <v>0</v>
      </c>
      <c r="ET422" s="945">
        <v>87.84</v>
      </c>
      <c r="EU422" s="943">
        <v>0</v>
      </c>
      <c r="EV422" s="943">
        <v>0</v>
      </c>
      <c r="EW422" s="943"/>
      <c r="EX422" s="943"/>
      <c r="EY422" s="943"/>
      <c r="EZ422" s="949">
        <v>0</v>
      </c>
      <c r="FA422" s="938">
        <v>0</v>
      </c>
      <c r="FB422" s="938"/>
      <c r="FC422" s="949">
        <v>1400</v>
      </c>
      <c r="FD422" s="949"/>
      <c r="FE422" s="949"/>
      <c r="FF422" s="949"/>
      <c r="FG422" s="943">
        <v>0</v>
      </c>
      <c r="FH422" s="949"/>
      <c r="FI422" s="943"/>
      <c r="FJ422" s="943"/>
      <c r="FK422" s="936"/>
      <c r="FL422" s="936"/>
      <c r="FM422" s="943">
        <v>0</v>
      </c>
      <c r="FN422" s="943">
        <v>0</v>
      </c>
      <c r="FO422" s="943">
        <v>0</v>
      </c>
      <c r="FP422" s="943"/>
      <c r="FQ422" s="943">
        <v>1945.48</v>
      </c>
      <c r="FR422" s="950">
        <v>2079.52</v>
      </c>
      <c r="FT422" s="1161"/>
      <c r="FU422" s="1162">
        <v>2079.52</v>
      </c>
      <c r="FV422" s="1162">
        <v>1631.42</v>
      </c>
      <c r="FW422" s="1162">
        <v>0</v>
      </c>
      <c r="FX422" s="1102">
        <v>362.25</v>
      </c>
      <c r="FY422" s="943">
        <v>0</v>
      </c>
      <c r="GB422" s="2015">
        <f t="shared" si="42"/>
        <v>0</v>
      </c>
      <c r="GC422" s="2015">
        <v>4025</v>
      </c>
      <c r="GE422" s="2015">
        <f t="shared" si="43"/>
        <v>4025</v>
      </c>
    </row>
    <row r="423" spans="2:187">
      <c r="B423" s="918">
        <v>23</v>
      </c>
      <c r="C423" s="919" t="s">
        <v>615</v>
      </c>
      <c r="D423" s="956" t="s">
        <v>3</v>
      </c>
      <c r="E423" s="957" t="s">
        <v>167</v>
      </c>
      <c r="F423" s="927" t="s">
        <v>168</v>
      </c>
      <c r="G423" s="958">
        <v>34503</v>
      </c>
      <c r="H423" s="927" t="s">
        <v>469</v>
      </c>
      <c r="I423" s="919" t="s">
        <v>456</v>
      </c>
      <c r="J423" s="923" t="s">
        <v>455</v>
      </c>
      <c r="K423" s="924" t="s">
        <v>456</v>
      </c>
      <c r="L423" s="959">
        <v>100001</v>
      </c>
      <c r="M423" s="925" t="s">
        <v>470</v>
      </c>
      <c r="N423" s="926">
        <v>1</v>
      </c>
      <c r="O423" s="927" t="s">
        <v>471</v>
      </c>
      <c r="P423" s="927" t="s">
        <v>472</v>
      </c>
      <c r="Q423" s="928">
        <v>1</v>
      </c>
      <c r="R423" s="927" t="s">
        <v>473</v>
      </c>
      <c r="S423" s="929" t="s">
        <v>474</v>
      </c>
      <c r="T423" s="927" t="s">
        <v>461</v>
      </c>
      <c r="U423" s="927" t="s">
        <v>272</v>
      </c>
      <c r="V423" s="930" t="s">
        <v>462</v>
      </c>
      <c r="W423" s="930"/>
      <c r="X423" s="931" t="s">
        <v>32</v>
      </c>
      <c r="Y423" s="932" t="s">
        <v>166</v>
      </c>
      <c r="Z423" s="925"/>
      <c r="AA423" s="925"/>
      <c r="AB423" s="467">
        <v>43497</v>
      </c>
      <c r="AC423" s="933"/>
      <c r="AD423" s="934"/>
      <c r="AE423" s="935" t="s">
        <v>481</v>
      </c>
      <c r="AF423" s="927" t="s">
        <v>535</v>
      </c>
      <c r="AG423" s="936"/>
      <c r="AH423" s="937"/>
      <c r="AI423" s="937"/>
      <c r="AJ423" s="937"/>
      <c r="AK423" s="938"/>
      <c r="AL423" s="936"/>
      <c r="AM423" s="938"/>
      <c r="AN423" s="938"/>
      <c r="AO423" s="939" t="s">
        <v>466</v>
      </c>
      <c r="AP423" s="938" t="s">
        <v>595</v>
      </c>
      <c r="AQ423" s="940" t="s">
        <v>467</v>
      </c>
      <c r="AR423" s="468">
        <v>5800</v>
      </c>
      <c r="AS423" s="925">
        <v>30</v>
      </c>
      <c r="AT423" s="941"/>
      <c r="AU423" s="941">
        <v>0</v>
      </c>
      <c r="AV423" s="925"/>
      <c r="AW423" s="925"/>
      <c r="AX423" s="925"/>
      <c r="AY423" s="925"/>
      <c r="AZ423" s="925"/>
      <c r="BA423" s="942"/>
      <c r="BB423" s="941"/>
      <c r="BC423" s="941"/>
      <c r="BD423" s="941"/>
      <c r="BE423" s="941"/>
      <c r="BF423" s="942"/>
      <c r="BG423" s="941"/>
      <c r="BH423" s="941"/>
      <c r="BI423" s="936">
        <v>0</v>
      </c>
      <c r="BJ423" s="941"/>
      <c r="BK423" s="943"/>
      <c r="BL423" s="943"/>
      <c r="BM423" s="936">
        <v>0</v>
      </c>
      <c r="BN423" s="943"/>
      <c r="BO423" s="936"/>
      <c r="BP423" s="944">
        <v>240</v>
      </c>
      <c r="BQ423" s="943">
        <v>5800</v>
      </c>
      <c r="BR423" s="943">
        <v>0</v>
      </c>
      <c r="BS423" s="943">
        <v>0</v>
      </c>
      <c r="BT423" s="945">
        <v>0</v>
      </c>
      <c r="BU423" s="943">
        <v>0</v>
      </c>
      <c r="BV423" s="943">
        <v>0</v>
      </c>
      <c r="BW423" s="943">
        <v>0</v>
      </c>
      <c r="BX423" s="943"/>
      <c r="BY423" s="943">
        <v>0</v>
      </c>
      <c r="BZ423" s="943"/>
      <c r="CA423" s="943"/>
      <c r="CB423" s="943">
        <v>0</v>
      </c>
      <c r="CC423" s="943">
        <v>0</v>
      </c>
      <c r="CD423" s="943">
        <v>0</v>
      </c>
      <c r="CE423" s="943"/>
      <c r="CF423" s="943">
        <v>0</v>
      </c>
      <c r="CG423" s="943"/>
      <c r="CH423" s="943"/>
      <c r="CI423" s="943"/>
      <c r="CJ423" s="943"/>
      <c r="CK423" s="943"/>
      <c r="CL423" s="943"/>
      <c r="CM423" s="943"/>
      <c r="CN423" s="943"/>
      <c r="CO423" s="943">
        <v>0</v>
      </c>
      <c r="CP423" s="943"/>
      <c r="CQ423" s="954"/>
      <c r="CR423" s="943"/>
      <c r="CS423" s="943"/>
      <c r="CT423" s="943"/>
      <c r="CU423" s="943"/>
      <c r="CV423" s="943">
        <v>0</v>
      </c>
      <c r="CW423" s="943"/>
      <c r="CX423" s="943"/>
      <c r="CY423" s="943"/>
      <c r="CZ423" s="943"/>
      <c r="DA423" s="943"/>
      <c r="DB423" s="943"/>
      <c r="DC423" s="943"/>
      <c r="DD423" s="943"/>
      <c r="DE423" s="943"/>
      <c r="DF423" s="943"/>
      <c r="DG423" s="943"/>
      <c r="DH423" s="943"/>
      <c r="DI423" s="943"/>
      <c r="DJ423" s="943"/>
      <c r="DK423" s="943"/>
      <c r="DL423" s="943"/>
      <c r="DM423" s="943"/>
      <c r="DN423" s="943"/>
      <c r="DO423" s="943"/>
      <c r="DP423" s="943"/>
      <c r="DQ423" s="943"/>
      <c r="DR423" s="943"/>
      <c r="DS423" s="943"/>
      <c r="DT423" s="943"/>
      <c r="DU423" s="943"/>
      <c r="DV423" s="943"/>
      <c r="DW423" s="943"/>
      <c r="DX423" s="943"/>
      <c r="DY423" s="943"/>
      <c r="DZ423" s="946"/>
      <c r="EA423" s="938"/>
      <c r="EB423" s="943"/>
      <c r="EC423" s="943"/>
      <c r="ED423" s="943"/>
      <c r="EE423" s="943"/>
      <c r="EF423" s="943"/>
      <c r="EG423" s="943"/>
      <c r="EH423" s="943"/>
      <c r="EI423" s="943"/>
      <c r="EJ423" s="943"/>
      <c r="EK423" s="943"/>
      <c r="EL423" s="947">
        <v>5800</v>
      </c>
      <c r="EM423" s="947">
        <v>5800</v>
      </c>
      <c r="EN423" s="948">
        <v>580</v>
      </c>
      <c r="EO423" s="948">
        <v>0</v>
      </c>
      <c r="EP423" s="948">
        <v>79.459999999999994</v>
      </c>
      <c r="EQ423" s="948">
        <v>0</v>
      </c>
      <c r="ER423" s="948">
        <v>0</v>
      </c>
      <c r="ES423" s="943">
        <v>0</v>
      </c>
      <c r="ET423" s="945">
        <v>391.17</v>
      </c>
      <c r="EU423" s="943">
        <v>0</v>
      </c>
      <c r="EV423" s="943">
        <v>0</v>
      </c>
      <c r="EW423" s="943"/>
      <c r="EX423" s="943"/>
      <c r="EY423" s="943"/>
      <c r="EZ423" s="949">
        <v>0</v>
      </c>
      <c r="FA423" s="938">
        <v>0</v>
      </c>
      <c r="FB423" s="938"/>
      <c r="FC423" s="949">
        <v>2320</v>
      </c>
      <c r="FD423" s="949"/>
      <c r="FE423" s="1008"/>
      <c r="FF423" s="949"/>
      <c r="FG423" s="943">
        <v>0</v>
      </c>
      <c r="FH423" s="949"/>
      <c r="FI423" s="943"/>
      <c r="FJ423" s="943"/>
      <c r="FK423" s="936"/>
      <c r="FL423" s="936"/>
      <c r="FM423" s="943">
        <v>0</v>
      </c>
      <c r="FN423" s="943">
        <v>0</v>
      </c>
      <c r="FO423" s="943">
        <v>0</v>
      </c>
      <c r="FP423" s="943"/>
      <c r="FQ423" s="943">
        <v>3370.63</v>
      </c>
      <c r="FR423" s="950">
        <v>2429.37</v>
      </c>
      <c r="FT423" s="1161"/>
      <c r="FU423" s="1162">
        <v>2429.37</v>
      </c>
      <c r="FV423" s="1162">
        <v>2139.79</v>
      </c>
      <c r="FW423" s="1162">
        <v>0</v>
      </c>
      <c r="FX423" s="1102">
        <v>522</v>
      </c>
      <c r="FY423" s="943">
        <v>0</v>
      </c>
      <c r="GB423" s="2015">
        <f t="shared" si="42"/>
        <v>0</v>
      </c>
      <c r="GC423" s="2015">
        <v>5800</v>
      </c>
      <c r="GE423" s="2015">
        <f t="shared" si="43"/>
        <v>5800</v>
      </c>
    </row>
    <row r="424" spans="2:187">
      <c r="B424" s="918">
        <v>24</v>
      </c>
      <c r="C424" s="919" t="s">
        <v>615</v>
      </c>
      <c r="D424" s="956" t="s">
        <v>3</v>
      </c>
      <c r="E424" s="957" t="s">
        <v>161</v>
      </c>
      <c r="F424" s="927" t="s">
        <v>162</v>
      </c>
      <c r="G424" s="958">
        <v>36216</v>
      </c>
      <c r="H424" s="927" t="s">
        <v>494</v>
      </c>
      <c r="I424" s="919" t="s">
        <v>456</v>
      </c>
      <c r="J424" s="923" t="s">
        <v>455</v>
      </c>
      <c r="K424" s="924" t="s">
        <v>456</v>
      </c>
      <c r="L424" s="959">
        <v>100001</v>
      </c>
      <c r="M424" s="925" t="s">
        <v>470</v>
      </c>
      <c r="N424" s="926">
        <v>1</v>
      </c>
      <c r="O424" s="927" t="s">
        <v>477</v>
      </c>
      <c r="P424" s="927" t="s">
        <v>478</v>
      </c>
      <c r="Q424" s="928">
        <v>1</v>
      </c>
      <c r="R424" s="927" t="s">
        <v>495</v>
      </c>
      <c r="S424" s="929" t="s">
        <v>478</v>
      </c>
      <c r="T424" s="927" t="s">
        <v>461</v>
      </c>
      <c r="U424" s="927" t="s">
        <v>274</v>
      </c>
      <c r="V424" s="930" t="s">
        <v>462</v>
      </c>
      <c r="W424" s="930"/>
      <c r="X424" s="931" t="s">
        <v>78</v>
      </c>
      <c r="Y424" s="961" t="s">
        <v>275</v>
      </c>
      <c r="Z424" s="925"/>
      <c r="AA424" s="925"/>
      <c r="AB424" s="467">
        <v>43530</v>
      </c>
      <c r="AC424" s="933"/>
      <c r="AD424" s="934"/>
      <c r="AE424" s="935" t="s">
        <v>481</v>
      </c>
      <c r="AF424" s="927" t="s">
        <v>536</v>
      </c>
      <c r="AG424" s="936"/>
      <c r="AH424" s="937"/>
      <c r="AI424" s="937"/>
      <c r="AJ424" s="937"/>
      <c r="AK424" s="938"/>
      <c r="AL424" s="936"/>
      <c r="AM424" s="938"/>
      <c r="AN424" s="938"/>
      <c r="AO424" s="939" t="s">
        <v>466</v>
      </c>
      <c r="AP424" s="938" t="s">
        <v>595</v>
      </c>
      <c r="AQ424" s="940" t="s">
        <v>467</v>
      </c>
      <c r="AR424" s="468">
        <v>3500</v>
      </c>
      <c r="AS424" s="925">
        <v>30</v>
      </c>
      <c r="AT424" s="941"/>
      <c r="AU424" s="941">
        <v>0</v>
      </c>
      <c r="AV424" s="925"/>
      <c r="AW424" s="925"/>
      <c r="AX424" s="925"/>
      <c r="AY424" s="925"/>
      <c r="AZ424" s="925"/>
      <c r="BA424" s="942"/>
      <c r="BB424" s="941"/>
      <c r="BC424" s="941"/>
      <c r="BD424" s="941"/>
      <c r="BE424" s="941"/>
      <c r="BF424" s="942"/>
      <c r="BG424" s="941"/>
      <c r="BH424" s="941"/>
      <c r="BI424" s="936">
        <v>0</v>
      </c>
      <c r="BJ424" s="941"/>
      <c r="BK424" s="943"/>
      <c r="BL424" s="943"/>
      <c r="BM424" s="936">
        <v>0</v>
      </c>
      <c r="BN424" s="943"/>
      <c r="BO424" s="936"/>
      <c r="BP424" s="944">
        <v>240</v>
      </c>
      <c r="BQ424" s="943">
        <v>3500</v>
      </c>
      <c r="BR424" s="943">
        <v>0</v>
      </c>
      <c r="BS424" s="943">
        <v>0</v>
      </c>
      <c r="BT424" s="945">
        <v>0</v>
      </c>
      <c r="BU424" s="943">
        <v>0</v>
      </c>
      <c r="BV424" s="943">
        <v>0</v>
      </c>
      <c r="BW424" s="943">
        <v>0</v>
      </c>
      <c r="BX424" s="943"/>
      <c r="BY424" s="943">
        <v>0</v>
      </c>
      <c r="BZ424" s="943"/>
      <c r="CA424" s="943"/>
      <c r="CB424" s="943">
        <v>0</v>
      </c>
      <c r="CC424" s="943">
        <v>0</v>
      </c>
      <c r="CD424" s="943">
        <v>0</v>
      </c>
      <c r="CE424" s="943"/>
      <c r="CF424" s="943">
        <v>0</v>
      </c>
      <c r="CG424" s="943"/>
      <c r="CH424" s="943"/>
      <c r="CI424" s="943"/>
      <c r="CJ424" s="943"/>
      <c r="CK424" s="943"/>
      <c r="CL424" s="943"/>
      <c r="CM424" s="943"/>
      <c r="CN424" s="943"/>
      <c r="CO424" s="943">
        <v>0</v>
      </c>
      <c r="CP424" s="943"/>
      <c r="CQ424" s="943"/>
      <c r="CR424" s="943"/>
      <c r="CS424" s="943"/>
      <c r="CT424" s="943"/>
      <c r="CU424" s="943"/>
      <c r="CV424" s="943">
        <v>0</v>
      </c>
      <c r="CW424" s="943"/>
      <c r="CX424" s="943"/>
      <c r="CY424" s="943"/>
      <c r="CZ424" s="943"/>
      <c r="DA424" s="943"/>
      <c r="DB424" s="943"/>
      <c r="DC424" s="943"/>
      <c r="DD424" s="943"/>
      <c r="DE424" s="943"/>
      <c r="DF424" s="943"/>
      <c r="DG424" s="943"/>
      <c r="DH424" s="943"/>
      <c r="DI424" s="943"/>
      <c r="DJ424" s="943"/>
      <c r="DK424" s="943"/>
      <c r="DL424" s="943"/>
      <c r="DM424" s="943"/>
      <c r="DN424" s="943"/>
      <c r="DO424" s="943"/>
      <c r="DP424" s="943"/>
      <c r="DQ424" s="943"/>
      <c r="DR424" s="943"/>
      <c r="DS424" s="943"/>
      <c r="DT424" s="943"/>
      <c r="DU424" s="943"/>
      <c r="DV424" s="943"/>
      <c r="DW424" s="943"/>
      <c r="DX424" s="943"/>
      <c r="DY424" s="943"/>
      <c r="DZ424" s="946"/>
      <c r="EA424" s="938"/>
      <c r="EB424" s="943"/>
      <c r="EC424" s="943"/>
      <c r="ED424" s="943"/>
      <c r="EE424" s="943"/>
      <c r="EF424" s="943"/>
      <c r="EG424" s="943"/>
      <c r="EH424" s="943"/>
      <c r="EI424" s="943"/>
      <c r="EJ424" s="943"/>
      <c r="EK424" s="943"/>
      <c r="EL424" s="947">
        <v>3500</v>
      </c>
      <c r="EM424" s="947">
        <v>3500</v>
      </c>
      <c r="EN424" s="948">
        <v>350</v>
      </c>
      <c r="EO424" s="948">
        <v>0</v>
      </c>
      <c r="EP424" s="948">
        <v>47.95</v>
      </c>
      <c r="EQ424" s="948">
        <v>0</v>
      </c>
      <c r="ER424" s="948">
        <v>0</v>
      </c>
      <c r="ES424" s="943">
        <v>0</v>
      </c>
      <c r="ET424" s="945">
        <v>3.99</v>
      </c>
      <c r="EU424" s="943">
        <v>0</v>
      </c>
      <c r="EV424" s="943">
        <v>0</v>
      </c>
      <c r="EW424" s="943"/>
      <c r="EX424" s="943"/>
      <c r="EY424" s="943"/>
      <c r="EZ424" s="949">
        <v>0</v>
      </c>
      <c r="FA424" s="938">
        <v>0</v>
      </c>
      <c r="FB424" s="938"/>
      <c r="FC424" s="949">
        <v>1400</v>
      </c>
      <c r="FD424" s="949"/>
      <c r="FE424" s="949"/>
      <c r="FF424" s="949"/>
      <c r="FG424" s="943">
        <v>0</v>
      </c>
      <c r="FH424" s="949"/>
      <c r="FI424" s="943"/>
      <c r="FJ424" s="943"/>
      <c r="FK424" s="936"/>
      <c r="FL424" s="936"/>
      <c r="FM424" s="943">
        <v>0</v>
      </c>
      <c r="FN424" s="943">
        <v>0</v>
      </c>
      <c r="FO424" s="943">
        <v>0</v>
      </c>
      <c r="FP424" s="943"/>
      <c r="FQ424" s="943">
        <v>1801.94</v>
      </c>
      <c r="FR424" s="950">
        <v>1698.06</v>
      </c>
      <c r="FT424" s="1161"/>
      <c r="FU424" s="1162">
        <v>1698.06</v>
      </c>
      <c r="FV424" s="1162">
        <v>1586.81</v>
      </c>
      <c r="FW424" s="1162">
        <v>0</v>
      </c>
      <c r="FX424" s="1102">
        <v>315</v>
      </c>
      <c r="FY424" s="943">
        <v>0</v>
      </c>
      <c r="GB424" s="2015">
        <f t="shared" si="42"/>
        <v>0</v>
      </c>
      <c r="GC424" s="2015">
        <v>3500</v>
      </c>
      <c r="GE424" s="2015">
        <f t="shared" si="43"/>
        <v>3500</v>
      </c>
    </row>
    <row r="425" spans="2:187">
      <c r="B425" s="918">
        <v>25</v>
      </c>
      <c r="C425" s="919" t="s">
        <v>615</v>
      </c>
      <c r="D425" s="956" t="s">
        <v>3</v>
      </c>
      <c r="E425" s="957" t="s">
        <v>136</v>
      </c>
      <c r="F425" s="927" t="s">
        <v>137</v>
      </c>
      <c r="G425" s="958">
        <v>33313</v>
      </c>
      <c r="H425" s="927" t="s">
        <v>537</v>
      </c>
      <c r="I425" s="919" t="s">
        <v>456</v>
      </c>
      <c r="J425" s="923" t="s">
        <v>455</v>
      </c>
      <c r="K425" s="924" t="s">
        <v>456</v>
      </c>
      <c r="L425" s="959">
        <v>100001</v>
      </c>
      <c r="M425" s="925" t="s">
        <v>470</v>
      </c>
      <c r="N425" s="926">
        <v>1</v>
      </c>
      <c r="O425" s="927" t="s">
        <v>477</v>
      </c>
      <c r="P425" s="927" t="s">
        <v>478</v>
      </c>
      <c r="Q425" s="928">
        <v>1</v>
      </c>
      <c r="R425" s="927" t="s">
        <v>538</v>
      </c>
      <c r="S425" s="929" t="s">
        <v>537</v>
      </c>
      <c r="T425" s="927" t="s">
        <v>461</v>
      </c>
      <c r="U425" s="927" t="s">
        <v>254</v>
      </c>
      <c r="V425" s="930" t="s">
        <v>462</v>
      </c>
      <c r="W425" s="930"/>
      <c r="X425" s="931" t="s">
        <v>32</v>
      </c>
      <c r="Y425" s="932" t="s">
        <v>138</v>
      </c>
      <c r="Z425" s="925"/>
      <c r="AA425" s="925"/>
      <c r="AB425" s="467">
        <v>43525</v>
      </c>
      <c r="AC425" s="933"/>
      <c r="AD425" s="934"/>
      <c r="AE425" s="935" t="s">
        <v>533</v>
      </c>
      <c r="AF425" s="927" t="s">
        <v>628</v>
      </c>
      <c r="AG425" s="936"/>
      <c r="AH425" s="937"/>
      <c r="AI425" s="937"/>
      <c r="AJ425" s="937"/>
      <c r="AK425" s="938"/>
      <c r="AL425" s="936"/>
      <c r="AM425" s="938"/>
      <c r="AN425" s="938"/>
      <c r="AO425" s="939" t="s">
        <v>466</v>
      </c>
      <c r="AP425" s="938" t="s">
        <v>594</v>
      </c>
      <c r="AQ425" s="940" t="s">
        <v>467</v>
      </c>
      <c r="AR425" s="468">
        <v>3500</v>
      </c>
      <c r="AS425" s="925">
        <v>23</v>
      </c>
      <c r="AT425" s="941"/>
      <c r="AU425" s="941">
        <v>7</v>
      </c>
      <c r="AV425" s="925"/>
      <c r="AW425" s="925"/>
      <c r="AX425" s="925"/>
      <c r="AY425" s="925"/>
      <c r="AZ425" s="925"/>
      <c r="BA425" s="942"/>
      <c r="BB425" s="941"/>
      <c r="BC425" s="941"/>
      <c r="BD425" s="941"/>
      <c r="BE425" s="941"/>
      <c r="BF425" s="942"/>
      <c r="BG425" s="941"/>
      <c r="BH425" s="941"/>
      <c r="BI425" s="936">
        <v>0</v>
      </c>
      <c r="BJ425" s="941"/>
      <c r="BK425" s="943"/>
      <c r="BL425" s="943"/>
      <c r="BM425" s="936">
        <v>0</v>
      </c>
      <c r="BN425" s="943"/>
      <c r="BO425" s="936"/>
      <c r="BP425" s="944">
        <v>184</v>
      </c>
      <c r="BQ425" s="943">
        <v>2683.3333333333335</v>
      </c>
      <c r="BR425" s="943">
        <v>0</v>
      </c>
      <c r="BS425" s="943">
        <v>0</v>
      </c>
      <c r="BT425" s="945">
        <v>816.67</v>
      </c>
      <c r="BU425" s="943">
        <v>0</v>
      </c>
      <c r="BV425" s="943">
        <v>0</v>
      </c>
      <c r="BW425" s="943">
        <v>0</v>
      </c>
      <c r="BX425" s="943"/>
      <c r="BY425" s="943">
        <v>0</v>
      </c>
      <c r="BZ425" s="943"/>
      <c r="CA425" s="943"/>
      <c r="CB425" s="943">
        <v>0</v>
      </c>
      <c r="CC425" s="943">
        <v>0</v>
      </c>
      <c r="CD425" s="943">
        <v>0</v>
      </c>
      <c r="CE425" s="943"/>
      <c r="CF425" s="943">
        <v>0</v>
      </c>
      <c r="CG425" s="943"/>
      <c r="CH425" s="943"/>
      <c r="CI425" s="943"/>
      <c r="CJ425" s="943"/>
      <c r="CK425" s="943"/>
      <c r="CL425" s="943"/>
      <c r="CM425" s="943"/>
      <c r="CN425" s="943"/>
      <c r="CO425" s="943">
        <v>0</v>
      </c>
      <c r="CP425" s="943"/>
      <c r="CQ425" s="943"/>
      <c r="CR425" s="943"/>
      <c r="CS425" s="943"/>
      <c r="CT425" s="943"/>
      <c r="CU425" s="943"/>
      <c r="CV425" s="943">
        <v>0</v>
      </c>
      <c r="CW425" s="943"/>
      <c r="CX425" s="943"/>
      <c r="CY425" s="943"/>
      <c r="CZ425" s="943"/>
      <c r="DA425" s="943"/>
      <c r="DB425" s="943"/>
      <c r="DC425" s="943"/>
      <c r="DD425" s="943"/>
      <c r="DE425" s="943"/>
      <c r="DF425" s="943"/>
      <c r="DG425" s="943"/>
      <c r="DH425" s="943"/>
      <c r="DI425" s="943"/>
      <c r="DJ425" s="943"/>
      <c r="DK425" s="943"/>
      <c r="DL425" s="943"/>
      <c r="DM425" s="943"/>
      <c r="DN425" s="943"/>
      <c r="DO425" s="943"/>
      <c r="DP425" s="943"/>
      <c r="DQ425" s="943"/>
      <c r="DR425" s="943"/>
      <c r="DS425" s="943"/>
      <c r="DT425" s="943"/>
      <c r="DU425" s="943"/>
      <c r="DV425" s="943"/>
      <c r="DW425" s="943"/>
      <c r="DX425" s="943"/>
      <c r="DY425" s="943"/>
      <c r="DZ425" s="946"/>
      <c r="EA425" s="938"/>
      <c r="EB425" s="943"/>
      <c r="EC425" s="943"/>
      <c r="ED425" s="943"/>
      <c r="EE425" s="943"/>
      <c r="EF425" s="943"/>
      <c r="EG425" s="943"/>
      <c r="EH425" s="943"/>
      <c r="EI425" s="943"/>
      <c r="EJ425" s="943"/>
      <c r="EK425" s="943"/>
      <c r="EL425" s="947">
        <v>3500.0033333333336</v>
      </c>
      <c r="EM425" s="947">
        <v>3500.0033333333336</v>
      </c>
      <c r="EN425" s="948">
        <v>350</v>
      </c>
      <c r="EO425" s="948">
        <v>0</v>
      </c>
      <c r="EP425" s="948">
        <v>47.95</v>
      </c>
      <c r="EQ425" s="948">
        <v>0</v>
      </c>
      <c r="ER425" s="948">
        <v>0</v>
      </c>
      <c r="ES425" s="943">
        <v>0</v>
      </c>
      <c r="ET425" s="945">
        <v>0</v>
      </c>
      <c r="EU425" s="943">
        <v>0</v>
      </c>
      <c r="EV425" s="943">
        <v>0</v>
      </c>
      <c r="EW425" s="943"/>
      <c r="EX425" s="943"/>
      <c r="EY425" s="943"/>
      <c r="EZ425" s="949">
        <v>0</v>
      </c>
      <c r="FA425" s="938">
        <v>0</v>
      </c>
      <c r="FB425" s="938"/>
      <c r="FC425" s="949">
        <v>1400</v>
      </c>
      <c r="FD425" s="949"/>
      <c r="FE425" s="949"/>
      <c r="FF425" s="949"/>
      <c r="FG425" s="943">
        <v>0</v>
      </c>
      <c r="FH425" s="949"/>
      <c r="FI425" s="943"/>
      <c r="FJ425" s="943"/>
      <c r="FK425" s="936"/>
      <c r="FL425" s="936"/>
      <c r="FM425" s="943">
        <v>0</v>
      </c>
      <c r="FN425" s="943">
        <v>0</v>
      </c>
      <c r="FO425" s="943">
        <v>0</v>
      </c>
      <c r="FP425" s="943"/>
      <c r="FQ425" s="943">
        <v>1797.95</v>
      </c>
      <c r="FR425" s="950">
        <v>1702.05</v>
      </c>
      <c r="FT425" s="1161"/>
      <c r="FU425" s="1162">
        <v>1702.05</v>
      </c>
      <c r="FV425" s="1162">
        <v>1401.09</v>
      </c>
      <c r="FW425" s="1162">
        <v>0</v>
      </c>
      <c r="FX425" s="1102">
        <v>315</v>
      </c>
      <c r="FY425" s="943">
        <v>0</v>
      </c>
      <c r="GB425" s="2015">
        <f t="shared" si="42"/>
        <v>3.3333333335576754E-3</v>
      </c>
      <c r="GC425" s="2015">
        <v>3500</v>
      </c>
      <c r="GE425" s="2015">
        <f t="shared" si="43"/>
        <v>3500</v>
      </c>
    </row>
    <row r="426" spans="2:187">
      <c r="B426" s="918">
        <v>26</v>
      </c>
      <c r="C426" s="919" t="s">
        <v>615</v>
      </c>
      <c r="D426" s="956" t="s">
        <v>539</v>
      </c>
      <c r="E426" s="957" t="s">
        <v>186</v>
      </c>
      <c r="F426" s="927" t="s">
        <v>540</v>
      </c>
      <c r="G426" s="958">
        <v>24827</v>
      </c>
      <c r="H426" s="927" t="s">
        <v>525</v>
      </c>
      <c r="I426" s="919" t="s">
        <v>456</v>
      </c>
      <c r="J426" s="923" t="s">
        <v>455</v>
      </c>
      <c r="K426" s="924" t="s">
        <v>456</v>
      </c>
      <c r="L426" s="959" t="s">
        <v>541</v>
      </c>
      <c r="M426" s="925" t="s">
        <v>542</v>
      </c>
      <c r="N426" s="926">
        <v>1</v>
      </c>
      <c r="O426" s="927" t="s">
        <v>526</v>
      </c>
      <c r="P426" s="927" t="s">
        <v>526</v>
      </c>
      <c r="Q426" s="928">
        <v>1</v>
      </c>
      <c r="R426" s="927" t="s">
        <v>527</v>
      </c>
      <c r="S426" s="929" t="s">
        <v>525</v>
      </c>
      <c r="T426" s="927" t="s">
        <v>528</v>
      </c>
      <c r="U426" s="927" t="s">
        <v>283</v>
      </c>
      <c r="V426" s="930" t="s">
        <v>462</v>
      </c>
      <c r="W426" s="930"/>
      <c r="X426" s="931" t="s">
        <v>25</v>
      </c>
      <c r="Y426" s="1009" t="s">
        <v>173</v>
      </c>
      <c r="Z426" s="925"/>
      <c r="AA426" s="925"/>
      <c r="AB426" s="467">
        <v>43678</v>
      </c>
      <c r="AC426" s="933"/>
      <c r="AD426" s="934"/>
      <c r="AE426" s="935" t="s">
        <v>496</v>
      </c>
      <c r="AF426" s="927" t="s">
        <v>543</v>
      </c>
      <c r="AG426" s="936"/>
      <c r="AH426" s="937"/>
      <c r="AI426" s="937" t="s">
        <v>531</v>
      </c>
      <c r="AJ426" s="1006" t="s">
        <v>544</v>
      </c>
      <c r="AK426" s="938"/>
      <c r="AL426" s="936"/>
      <c r="AM426" s="938"/>
      <c r="AN426" s="938"/>
      <c r="AO426" s="939" t="s">
        <v>466</v>
      </c>
      <c r="AP426" s="938" t="s">
        <v>594</v>
      </c>
      <c r="AQ426" s="938" t="s">
        <v>467</v>
      </c>
      <c r="AR426" s="468">
        <v>159926.91546431463</v>
      </c>
      <c r="AS426" s="925">
        <v>30</v>
      </c>
      <c r="AT426" s="941"/>
      <c r="AU426" s="941">
        <v>0</v>
      </c>
      <c r="AV426" s="925"/>
      <c r="AW426" s="925"/>
      <c r="AX426" s="925"/>
      <c r="AY426" s="925"/>
      <c r="AZ426" s="925"/>
      <c r="BA426" s="942"/>
      <c r="BB426" s="941"/>
      <c r="BC426" s="941"/>
      <c r="BD426" s="941"/>
      <c r="BE426" s="941"/>
      <c r="BF426" s="942"/>
      <c r="BG426" s="941"/>
      <c r="BH426" s="941"/>
      <c r="BI426" s="936">
        <v>0</v>
      </c>
      <c r="BJ426" s="941"/>
      <c r="BK426" s="943"/>
      <c r="BL426" s="943"/>
      <c r="BM426" s="936">
        <v>0</v>
      </c>
      <c r="BN426" s="943"/>
      <c r="BO426" s="936"/>
      <c r="BP426" s="944">
        <v>240</v>
      </c>
      <c r="BQ426" s="943">
        <v>159926.91546431463</v>
      </c>
      <c r="BR426" s="943">
        <v>0</v>
      </c>
      <c r="BS426" s="943">
        <v>0</v>
      </c>
      <c r="BT426" s="945">
        <v>0</v>
      </c>
      <c r="BU426" s="943">
        <v>0</v>
      </c>
      <c r="BV426" s="943">
        <v>0</v>
      </c>
      <c r="BW426" s="943">
        <v>0</v>
      </c>
      <c r="BX426" s="943"/>
      <c r="BY426" s="943">
        <v>0</v>
      </c>
      <c r="BZ426" s="943"/>
      <c r="CA426" s="943"/>
      <c r="CB426" s="943">
        <v>0</v>
      </c>
      <c r="CC426" s="943">
        <v>0</v>
      </c>
      <c r="CD426" s="943">
        <v>0</v>
      </c>
      <c r="CE426" s="943"/>
      <c r="CF426" s="943">
        <v>0</v>
      </c>
      <c r="CG426" s="943"/>
      <c r="CH426" s="943"/>
      <c r="CI426" s="943"/>
      <c r="CJ426" s="943"/>
      <c r="CK426" s="943"/>
      <c r="CL426" s="943"/>
      <c r="CM426" s="943"/>
      <c r="CN426" s="943"/>
      <c r="CO426" s="943">
        <v>0</v>
      </c>
      <c r="CP426" s="943"/>
      <c r="CQ426" s="943"/>
      <c r="CR426" s="943"/>
      <c r="CS426" s="943"/>
      <c r="CT426" s="943"/>
      <c r="CU426" s="943"/>
      <c r="CV426" s="943">
        <v>0</v>
      </c>
      <c r="CW426" s="943"/>
      <c r="CX426" s="943">
        <v>26654.485910719104</v>
      </c>
      <c r="CY426" s="943">
        <v>1799.1777989735397</v>
      </c>
      <c r="CZ426" s="943"/>
      <c r="DA426" s="943"/>
      <c r="DB426" s="943"/>
      <c r="DC426" s="943"/>
      <c r="DD426" s="943"/>
      <c r="DE426" s="943"/>
      <c r="DF426" s="943"/>
      <c r="DG426" s="943"/>
      <c r="DH426" s="943"/>
      <c r="DI426" s="943"/>
      <c r="DJ426" s="943"/>
      <c r="DK426" s="943"/>
      <c r="DL426" s="943"/>
      <c r="DM426" s="943"/>
      <c r="DN426" s="943"/>
      <c r="DO426" s="943"/>
      <c r="DP426" s="943"/>
      <c r="DQ426" s="943"/>
      <c r="DR426" s="943"/>
      <c r="DS426" s="943"/>
      <c r="DT426" s="943"/>
      <c r="DU426" s="943"/>
      <c r="DV426" s="943"/>
      <c r="DW426" s="943">
        <v>15548.450114586145</v>
      </c>
      <c r="DX426" s="943"/>
      <c r="DY426" s="943"/>
      <c r="DZ426" s="946"/>
      <c r="EA426" s="938"/>
      <c r="EB426" s="943"/>
      <c r="EC426" s="943"/>
      <c r="ED426" s="943"/>
      <c r="EE426" s="943"/>
      <c r="EF426" s="943"/>
      <c r="EG426" s="943"/>
      <c r="EH426" s="943"/>
      <c r="EI426" s="943"/>
      <c r="EJ426" s="943"/>
      <c r="EK426" s="943"/>
      <c r="EL426" s="947">
        <v>159926.91546431463</v>
      </c>
      <c r="EM426" s="947">
        <v>203929.02928859345</v>
      </c>
      <c r="EN426" s="948">
        <v>15992.69</v>
      </c>
      <c r="EO426" s="948">
        <v>0</v>
      </c>
      <c r="EP426" s="948">
        <v>166.28</v>
      </c>
      <c r="EQ426" s="948">
        <v>0</v>
      </c>
      <c r="ER426" s="948">
        <v>0</v>
      </c>
      <c r="ES426" s="943">
        <v>0</v>
      </c>
      <c r="ET426" s="945">
        <v>63450.06</v>
      </c>
      <c r="EU426" s="943">
        <v>0</v>
      </c>
      <c r="EV426" s="943">
        <v>0</v>
      </c>
      <c r="EW426" s="943"/>
      <c r="EX426" s="943"/>
      <c r="EY426" s="943"/>
      <c r="EZ426" s="949">
        <v>0</v>
      </c>
      <c r="FA426" s="938">
        <v>0</v>
      </c>
      <c r="FB426" s="938"/>
      <c r="FC426" s="1008">
        <v>75448.032000000007</v>
      </c>
      <c r="FD426" s="949"/>
      <c r="FE426" s="949"/>
      <c r="FF426" s="949"/>
      <c r="FG426" s="943">
        <v>0</v>
      </c>
      <c r="FH426" s="949"/>
      <c r="FI426" s="943"/>
      <c r="FJ426" s="943"/>
      <c r="FK426" s="936"/>
      <c r="FL426" s="936"/>
      <c r="FM426" s="943">
        <v>0</v>
      </c>
      <c r="FN426" s="943">
        <v>0</v>
      </c>
      <c r="FO426" s="943">
        <v>0</v>
      </c>
      <c r="FP426" s="943"/>
      <c r="FQ426" s="943">
        <v>155057.06</v>
      </c>
      <c r="FR426" s="950">
        <v>48871.97</v>
      </c>
      <c r="FT426" s="1162">
        <v>13759</v>
      </c>
      <c r="FU426" s="1162"/>
      <c r="FV426" s="1162">
        <v>53818.01</v>
      </c>
      <c r="FW426" s="1162">
        <v>0</v>
      </c>
      <c r="FX426" s="1102">
        <v>14393.42</v>
      </c>
      <c r="FY426" s="943">
        <v>0</v>
      </c>
      <c r="GB426" s="2015">
        <f t="shared" si="42"/>
        <v>-4.5356853806879371E-3</v>
      </c>
      <c r="GC426" s="2015">
        <v>159926.92000000001</v>
      </c>
      <c r="GE426" s="2015">
        <f t="shared" si="43"/>
        <v>186581.40591071913</v>
      </c>
    </row>
    <row r="427" spans="2:187">
      <c r="B427" s="918">
        <v>27</v>
      </c>
      <c r="C427" s="919" t="s">
        <v>615</v>
      </c>
      <c r="D427" s="956" t="s">
        <v>3</v>
      </c>
      <c r="E427" s="957" t="s">
        <v>148</v>
      </c>
      <c r="F427" s="927" t="s">
        <v>149</v>
      </c>
      <c r="G427" s="958">
        <v>34469</v>
      </c>
      <c r="H427" s="927" t="s">
        <v>484</v>
      </c>
      <c r="I427" s="919" t="s">
        <v>456</v>
      </c>
      <c r="J427" s="923" t="s">
        <v>455</v>
      </c>
      <c r="K427" s="924" t="s">
        <v>456</v>
      </c>
      <c r="L427" s="959">
        <v>100002</v>
      </c>
      <c r="M427" s="925" t="s">
        <v>457</v>
      </c>
      <c r="N427" s="926">
        <v>1</v>
      </c>
      <c r="O427" s="927" t="s">
        <v>458</v>
      </c>
      <c r="P427" s="927" t="s">
        <v>459</v>
      </c>
      <c r="Q427" s="928">
        <v>0</v>
      </c>
      <c r="R427" s="927" t="s">
        <v>485</v>
      </c>
      <c r="S427" s="929" t="s">
        <v>486</v>
      </c>
      <c r="T427" s="927" t="s">
        <v>461</v>
      </c>
      <c r="U427" s="927" t="s">
        <v>239</v>
      </c>
      <c r="V427" s="930" t="s">
        <v>462</v>
      </c>
      <c r="W427" s="930"/>
      <c r="X427" s="931" t="s">
        <v>25</v>
      </c>
      <c r="Y427" s="932" t="s">
        <v>153</v>
      </c>
      <c r="Z427" s="925"/>
      <c r="AA427" s="925"/>
      <c r="AB427" s="467">
        <v>43724</v>
      </c>
      <c r="AC427" s="933"/>
      <c r="AD427" s="934"/>
      <c r="AE427" s="935" t="s">
        <v>533</v>
      </c>
      <c r="AF427" s="927" t="s">
        <v>546</v>
      </c>
      <c r="AG427" s="936"/>
      <c r="AH427" s="937"/>
      <c r="AI427" s="937"/>
      <c r="AJ427" s="937"/>
      <c r="AK427" s="938"/>
      <c r="AL427" s="936"/>
      <c r="AM427" s="938"/>
      <c r="AN427" s="938"/>
      <c r="AO427" s="939" t="s">
        <v>466</v>
      </c>
      <c r="AP427" s="938" t="s">
        <v>594</v>
      </c>
      <c r="AQ427" s="940" t="s">
        <v>466</v>
      </c>
      <c r="AR427" s="468">
        <v>3300</v>
      </c>
      <c r="AS427" s="925">
        <v>30</v>
      </c>
      <c r="AT427" s="941"/>
      <c r="AU427" s="941">
        <v>0</v>
      </c>
      <c r="AV427" s="925"/>
      <c r="AW427" s="925"/>
      <c r="AX427" s="925"/>
      <c r="AY427" s="925"/>
      <c r="AZ427" s="925"/>
      <c r="BA427" s="942"/>
      <c r="BB427" s="941"/>
      <c r="BC427" s="941"/>
      <c r="BD427" s="941"/>
      <c r="BE427" s="941"/>
      <c r="BF427" s="942"/>
      <c r="BG427" s="941"/>
      <c r="BH427" s="941"/>
      <c r="BI427" s="936">
        <v>0</v>
      </c>
      <c r="BJ427" s="941"/>
      <c r="BK427" s="943"/>
      <c r="BL427" s="943"/>
      <c r="BM427" s="936">
        <v>0</v>
      </c>
      <c r="BN427" s="943"/>
      <c r="BO427" s="936"/>
      <c r="BP427" s="944">
        <v>240</v>
      </c>
      <c r="BQ427" s="943">
        <v>3300</v>
      </c>
      <c r="BR427" s="943">
        <v>113</v>
      </c>
      <c r="BS427" s="943">
        <v>0</v>
      </c>
      <c r="BT427" s="945">
        <v>0</v>
      </c>
      <c r="BU427" s="943">
        <v>0</v>
      </c>
      <c r="BV427" s="943">
        <v>0</v>
      </c>
      <c r="BW427" s="943">
        <v>0</v>
      </c>
      <c r="BX427" s="943"/>
      <c r="BY427" s="943">
        <v>0</v>
      </c>
      <c r="BZ427" s="943"/>
      <c r="CA427" s="943"/>
      <c r="CB427" s="943">
        <v>0</v>
      </c>
      <c r="CC427" s="943">
        <v>0</v>
      </c>
      <c r="CD427" s="943">
        <v>0</v>
      </c>
      <c r="CE427" s="943"/>
      <c r="CF427" s="943">
        <v>0</v>
      </c>
      <c r="CG427" s="943"/>
      <c r="CH427" s="943"/>
      <c r="CI427" s="943"/>
      <c r="CJ427" s="943"/>
      <c r="CK427" s="943"/>
      <c r="CL427" s="943"/>
      <c r="CM427" s="943"/>
      <c r="CN427" s="943"/>
      <c r="CO427" s="943">
        <v>0</v>
      </c>
      <c r="CP427" s="943"/>
      <c r="CQ427" s="943"/>
      <c r="CR427" s="943"/>
      <c r="CS427" s="943"/>
      <c r="CT427" s="943"/>
      <c r="CU427" s="943"/>
      <c r="CV427" s="943">
        <v>0</v>
      </c>
      <c r="CW427" s="943"/>
      <c r="CX427" s="943"/>
      <c r="CY427" s="943"/>
      <c r="CZ427" s="943"/>
      <c r="DA427" s="943"/>
      <c r="DB427" s="943"/>
      <c r="DC427" s="943"/>
      <c r="DD427" s="943"/>
      <c r="DE427" s="943"/>
      <c r="DF427" s="943"/>
      <c r="DG427" s="943"/>
      <c r="DH427" s="943"/>
      <c r="DI427" s="943"/>
      <c r="DJ427" s="943"/>
      <c r="DK427" s="943"/>
      <c r="DL427" s="943"/>
      <c r="DM427" s="943"/>
      <c r="DN427" s="943"/>
      <c r="DO427" s="943"/>
      <c r="DP427" s="943"/>
      <c r="DQ427" s="943"/>
      <c r="DR427" s="943"/>
      <c r="DS427" s="943"/>
      <c r="DT427" s="943"/>
      <c r="DU427" s="943"/>
      <c r="DV427" s="943"/>
      <c r="DW427" s="943"/>
      <c r="DX427" s="943"/>
      <c r="DY427" s="943"/>
      <c r="DZ427" s="946"/>
      <c r="EA427" s="938"/>
      <c r="EB427" s="943"/>
      <c r="EC427" s="943"/>
      <c r="ED427" s="943"/>
      <c r="EE427" s="943"/>
      <c r="EF427" s="943"/>
      <c r="EG427" s="943"/>
      <c r="EH427" s="943"/>
      <c r="EI427" s="943"/>
      <c r="EJ427" s="943"/>
      <c r="EK427" s="943"/>
      <c r="EL427" s="947">
        <v>3413</v>
      </c>
      <c r="EM427" s="947">
        <v>3413</v>
      </c>
      <c r="EN427" s="948">
        <v>341.3</v>
      </c>
      <c r="EO427" s="948">
        <v>0</v>
      </c>
      <c r="EP427" s="948">
        <v>46.76</v>
      </c>
      <c r="EQ427" s="948">
        <v>0</v>
      </c>
      <c r="ER427" s="948">
        <v>0</v>
      </c>
      <c r="ES427" s="943">
        <v>0</v>
      </c>
      <c r="ET427" s="945">
        <v>0</v>
      </c>
      <c r="EU427" s="943">
        <v>0</v>
      </c>
      <c r="EV427" s="943">
        <v>0</v>
      </c>
      <c r="EW427" s="943"/>
      <c r="EX427" s="943"/>
      <c r="EY427" s="943"/>
      <c r="EZ427" s="949">
        <v>240.32</v>
      </c>
      <c r="FA427" s="938">
        <v>0</v>
      </c>
      <c r="FB427" s="938"/>
      <c r="FC427" s="949">
        <v>1365.2</v>
      </c>
      <c r="FD427" s="949"/>
      <c r="FE427" s="949"/>
      <c r="FF427" s="949"/>
      <c r="FG427" s="943">
        <v>0</v>
      </c>
      <c r="FH427" s="949"/>
      <c r="FI427" s="943"/>
      <c r="FJ427" s="943"/>
      <c r="FK427" s="936"/>
      <c r="FL427" s="936"/>
      <c r="FM427" s="943">
        <v>0</v>
      </c>
      <c r="FN427" s="943">
        <v>0</v>
      </c>
      <c r="FO427" s="943">
        <v>0</v>
      </c>
      <c r="FP427" s="943"/>
      <c r="FQ427" s="943">
        <v>1993.58</v>
      </c>
      <c r="FR427" s="950">
        <v>1419.42</v>
      </c>
      <c r="FT427" s="1161"/>
      <c r="FU427" s="1162">
        <v>1419.42</v>
      </c>
      <c r="FV427" s="1162">
        <v>1267.06</v>
      </c>
      <c r="FW427" s="1162">
        <v>0</v>
      </c>
      <c r="FX427" s="1102">
        <v>307.17</v>
      </c>
      <c r="FY427" s="943">
        <v>0</v>
      </c>
      <c r="GB427" s="2015">
        <f t="shared" si="42"/>
        <v>0</v>
      </c>
      <c r="GC427" s="2015">
        <v>3413</v>
      </c>
      <c r="GE427" s="2015">
        <f t="shared" si="43"/>
        <v>3413</v>
      </c>
    </row>
    <row r="428" spans="2:187">
      <c r="B428" s="1010">
        <v>28</v>
      </c>
      <c r="C428" s="919" t="s">
        <v>615</v>
      </c>
      <c r="D428" s="1011" t="s">
        <v>3</v>
      </c>
      <c r="E428" s="1012" t="s">
        <v>157</v>
      </c>
      <c r="F428" s="1013" t="s">
        <v>158</v>
      </c>
      <c r="G428" s="1014">
        <v>34058</v>
      </c>
      <c r="H428" s="1013" t="s">
        <v>469</v>
      </c>
      <c r="I428" s="919" t="s">
        <v>456</v>
      </c>
      <c r="J428" s="923" t="s">
        <v>455</v>
      </c>
      <c r="K428" s="924" t="s">
        <v>456</v>
      </c>
      <c r="L428" s="1015">
        <v>100001</v>
      </c>
      <c r="M428" s="1016" t="s">
        <v>470</v>
      </c>
      <c r="N428" s="1017">
        <v>1</v>
      </c>
      <c r="O428" s="1013" t="s">
        <v>471</v>
      </c>
      <c r="P428" s="1013" t="s">
        <v>472</v>
      </c>
      <c r="Q428" s="1018">
        <v>1</v>
      </c>
      <c r="R428" s="1013" t="s">
        <v>473</v>
      </c>
      <c r="S428" s="1019" t="s">
        <v>474</v>
      </c>
      <c r="T428" s="1013" t="s">
        <v>461</v>
      </c>
      <c r="U428" s="1013" t="s">
        <v>272</v>
      </c>
      <c r="V428" s="1020" t="s">
        <v>462</v>
      </c>
      <c r="W428" s="1020"/>
      <c r="X428" s="1021" t="s">
        <v>25</v>
      </c>
      <c r="Y428" s="1022" t="s">
        <v>156</v>
      </c>
      <c r="Z428" s="1016"/>
      <c r="AA428" s="1016"/>
      <c r="AB428" s="1023">
        <v>43845</v>
      </c>
      <c r="AC428" s="1024">
        <v>45835</v>
      </c>
      <c r="AD428" s="1025" t="s">
        <v>977</v>
      </c>
      <c r="AE428" s="1026" t="s">
        <v>533</v>
      </c>
      <c r="AF428" s="1013" t="s">
        <v>629</v>
      </c>
      <c r="AG428" s="1027"/>
      <c r="AH428" s="1028"/>
      <c r="AI428" s="1028"/>
      <c r="AJ428" s="1028"/>
      <c r="AK428" s="1029"/>
      <c r="AL428" s="1027"/>
      <c r="AM428" s="1029"/>
      <c r="AN428" s="1029"/>
      <c r="AO428" s="1030" t="s">
        <v>466</v>
      </c>
      <c r="AP428" s="1029" t="s">
        <v>594</v>
      </c>
      <c r="AQ428" s="1031" t="s">
        <v>467</v>
      </c>
      <c r="AR428" s="1032">
        <v>3600</v>
      </c>
      <c r="AS428" s="1016">
        <v>26</v>
      </c>
      <c r="AT428" s="1033">
        <v>1</v>
      </c>
      <c r="AU428" s="1033">
        <v>0</v>
      </c>
      <c r="AV428" s="1016"/>
      <c r="AW428" s="1016"/>
      <c r="AX428" s="1016"/>
      <c r="AY428" s="1016"/>
      <c r="AZ428" s="1016"/>
      <c r="BA428" s="1034"/>
      <c r="BB428" s="1033"/>
      <c r="BC428" s="1033"/>
      <c r="BD428" s="1033"/>
      <c r="BE428" s="1033"/>
      <c r="BF428" s="1034"/>
      <c r="BG428" s="1033"/>
      <c r="BH428" s="1033"/>
      <c r="BI428" s="1027">
        <v>0</v>
      </c>
      <c r="BJ428" s="1033"/>
      <c r="BK428" s="1035"/>
      <c r="BL428" s="1035"/>
      <c r="BM428" s="1027">
        <v>0</v>
      </c>
      <c r="BN428" s="1035"/>
      <c r="BO428" s="1027"/>
      <c r="BP428" s="1036">
        <v>208</v>
      </c>
      <c r="BQ428" s="1035">
        <v>3120</v>
      </c>
      <c r="BR428" s="1035">
        <v>0</v>
      </c>
      <c r="BS428" s="1035">
        <v>120</v>
      </c>
      <c r="BT428" s="1037">
        <v>0</v>
      </c>
      <c r="BU428" s="1035">
        <v>0</v>
      </c>
      <c r="BV428" s="1035">
        <v>0</v>
      </c>
      <c r="BW428" s="1035">
        <v>0</v>
      </c>
      <c r="BX428" s="1035"/>
      <c r="BY428" s="1035">
        <v>0</v>
      </c>
      <c r="BZ428" s="1035"/>
      <c r="CA428" s="1035"/>
      <c r="CB428" s="1035">
        <v>0</v>
      </c>
      <c r="CC428" s="1035">
        <v>0</v>
      </c>
      <c r="CD428" s="1035">
        <v>0</v>
      </c>
      <c r="CE428" s="1035"/>
      <c r="CF428" s="1035">
        <v>0</v>
      </c>
      <c r="CG428" s="1035"/>
      <c r="CH428" s="1035"/>
      <c r="CI428" s="1035"/>
      <c r="CJ428" s="1035"/>
      <c r="CK428" s="1035"/>
      <c r="CL428" s="1035"/>
      <c r="CM428" s="1035"/>
      <c r="CN428" s="1035"/>
      <c r="CO428" s="1035">
        <v>0</v>
      </c>
      <c r="CP428" s="1035"/>
      <c r="CQ428" s="1035"/>
      <c r="CR428" s="1035"/>
      <c r="CS428" s="1035"/>
      <c r="CT428" s="1035"/>
      <c r="CU428" s="1035"/>
      <c r="CV428" s="1035">
        <v>0</v>
      </c>
      <c r="CW428" s="1035"/>
      <c r="CX428" s="1035"/>
      <c r="CY428" s="1035"/>
      <c r="CZ428" s="1035"/>
      <c r="DA428" s="1035"/>
      <c r="DB428" s="1035"/>
      <c r="DC428" s="1035"/>
      <c r="DD428" s="1035"/>
      <c r="DE428" s="1035"/>
      <c r="DF428" s="1035"/>
      <c r="DG428" s="1035"/>
      <c r="DH428" s="1035"/>
      <c r="DI428" s="1035"/>
      <c r="DJ428" s="1035"/>
      <c r="DK428" s="1035"/>
      <c r="DL428" s="1035"/>
      <c r="DM428" s="1035"/>
      <c r="DN428" s="1035"/>
      <c r="DO428" s="1035"/>
      <c r="DP428" s="1035"/>
      <c r="DQ428" s="1035"/>
      <c r="DR428" s="1035">
        <v>2377.2688416692445</v>
      </c>
      <c r="DS428" s="1035"/>
      <c r="DT428" s="1035"/>
      <c r="DU428" s="1035"/>
      <c r="DV428" s="1035"/>
      <c r="DW428" s="1035"/>
      <c r="DX428" s="1035"/>
      <c r="DY428" s="1035"/>
      <c r="DZ428" s="1038"/>
      <c r="EA428" s="1029"/>
      <c r="EB428" s="1035">
        <v>570</v>
      </c>
      <c r="EC428" s="1035"/>
      <c r="ED428" s="1035"/>
      <c r="EE428" s="1035">
        <v>1630</v>
      </c>
      <c r="EF428" s="1035">
        <v>2880</v>
      </c>
      <c r="EG428" s="1035"/>
      <c r="EH428" s="1035">
        <v>3000</v>
      </c>
      <c r="EI428" s="1035">
        <v>202.5</v>
      </c>
      <c r="EJ428" s="1035"/>
      <c r="EK428" s="1035"/>
      <c r="EL428" s="1030">
        <v>7750</v>
      </c>
      <c r="EM428" s="1030">
        <v>13899.768841669244</v>
      </c>
      <c r="EN428" s="1039">
        <v>775</v>
      </c>
      <c r="EO428" s="1039">
        <v>0</v>
      </c>
      <c r="EP428" s="1039">
        <v>106.18</v>
      </c>
      <c r="EQ428" s="1039">
        <v>0</v>
      </c>
      <c r="ER428" s="1039">
        <v>0</v>
      </c>
      <c r="ES428" s="1035">
        <v>0</v>
      </c>
      <c r="ET428" s="1037">
        <v>0</v>
      </c>
      <c r="EU428" s="1035">
        <v>0</v>
      </c>
      <c r="EV428" s="1035">
        <v>0</v>
      </c>
      <c r="EW428" s="1035"/>
      <c r="EX428" s="1035"/>
      <c r="EY428" s="1035"/>
      <c r="EZ428" s="1040">
        <v>0</v>
      </c>
      <c r="FA428" s="1029">
        <v>37.58</v>
      </c>
      <c r="FB428" s="1029"/>
      <c r="FC428" s="1040">
        <v>1440</v>
      </c>
      <c r="FD428" s="1040"/>
      <c r="FE428" s="1040"/>
      <c r="FF428" s="1040"/>
      <c r="FG428" s="1035">
        <v>0</v>
      </c>
      <c r="FH428" s="1040"/>
      <c r="FI428" s="1035"/>
      <c r="FJ428" s="1035"/>
      <c r="FK428" s="1027"/>
      <c r="FL428" s="1027"/>
      <c r="FM428" s="1035">
        <v>0</v>
      </c>
      <c r="FN428" s="1035">
        <v>0</v>
      </c>
      <c r="FO428" s="1035">
        <v>0</v>
      </c>
      <c r="FP428" s="1035"/>
      <c r="FQ428" s="1035">
        <v>2358.7600000000002</v>
      </c>
      <c r="FR428" s="1041">
        <v>11541.01</v>
      </c>
      <c r="FT428" s="1041"/>
      <c r="FU428" s="1165">
        <v>11541.01</v>
      </c>
      <c r="FV428" s="1165">
        <v>1441.11</v>
      </c>
      <c r="FW428" s="1165">
        <v>0</v>
      </c>
      <c r="FX428" s="1166">
        <v>697.5</v>
      </c>
      <c r="FY428" s="1035">
        <v>0</v>
      </c>
      <c r="GB428" s="2015">
        <f t="shared" si="42"/>
        <v>0</v>
      </c>
      <c r="GC428" s="2015">
        <v>7750</v>
      </c>
      <c r="GE428" s="2015">
        <f t="shared" si="43"/>
        <v>10750</v>
      </c>
    </row>
    <row r="429" spans="2:187">
      <c r="B429" s="918">
        <v>29</v>
      </c>
      <c r="C429" s="919" t="s">
        <v>615</v>
      </c>
      <c r="D429" s="956" t="s">
        <v>3</v>
      </c>
      <c r="E429" s="957" t="s">
        <v>139</v>
      </c>
      <c r="F429" s="927" t="s">
        <v>140</v>
      </c>
      <c r="G429" s="958">
        <v>33826</v>
      </c>
      <c r="H429" s="927" t="s">
        <v>484</v>
      </c>
      <c r="I429" s="919" t="s">
        <v>456</v>
      </c>
      <c r="J429" s="923" t="s">
        <v>455</v>
      </c>
      <c r="K429" s="924" t="s">
        <v>456</v>
      </c>
      <c r="L429" s="959">
        <v>100002</v>
      </c>
      <c r="M429" s="925" t="s">
        <v>457</v>
      </c>
      <c r="N429" s="926">
        <v>1</v>
      </c>
      <c r="O429" s="927" t="s">
        <v>458</v>
      </c>
      <c r="P429" s="927" t="s">
        <v>459</v>
      </c>
      <c r="Q429" s="928">
        <v>0</v>
      </c>
      <c r="R429" s="927" t="s">
        <v>485</v>
      </c>
      <c r="S429" s="929" t="s">
        <v>486</v>
      </c>
      <c r="T429" s="927" t="s">
        <v>461</v>
      </c>
      <c r="U429" s="927" t="s">
        <v>261</v>
      </c>
      <c r="V429" s="930" t="s">
        <v>462</v>
      </c>
      <c r="W429" s="930"/>
      <c r="X429" s="931" t="s">
        <v>25</v>
      </c>
      <c r="Y429" s="1042" t="s">
        <v>142</v>
      </c>
      <c r="Z429" s="925"/>
      <c r="AA429" s="925"/>
      <c r="AB429" s="467">
        <v>43973</v>
      </c>
      <c r="AC429" s="933"/>
      <c r="AD429" s="934"/>
      <c r="AE429" s="935" t="s">
        <v>511</v>
      </c>
      <c r="AF429" s="927" t="s">
        <v>549</v>
      </c>
      <c r="AG429" s="936"/>
      <c r="AH429" s="937"/>
      <c r="AI429" s="937"/>
      <c r="AJ429" s="937"/>
      <c r="AK429" s="938"/>
      <c r="AL429" s="936"/>
      <c r="AM429" s="938"/>
      <c r="AN429" s="938"/>
      <c r="AO429" s="939" t="s">
        <v>466</v>
      </c>
      <c r="AP429" s="938" t="s">
        <v>595</v>
      </c>
      <c r="AQ429" s="940" t="s">
        <v>467</v>
      </c>
      <c r="AR429" s="468">
        <v>2200</v>
      </c>
      <c r="AS429" s="925">
        <v>23</v>
      </c>
      <c r="AT429" s="941"/>
      <c r="AU429" s="941">
        <v>7</v>
      </c>
      <c r="AV429" s="925"/>
      <c r="AW429" s="925"/>
      <c r="AX429" s="925"/>
      <c r="AY429" s="925"/>
      <c r="AZ429" s="925"/>
      <c r="BA429" s="942"/>
      <c r="BB429" s="941"/>
      <c r="BC429" s="941"/>
      <c r="BD429" s="941"/>
      <c r="BE429" s="941"/>
      <c r="BF429" s="942"/>
      <c r="BG429" s="941"/>
      <c r="BH429" s="941"/>
      <c r="BI429" s="936">
        <v>0</v>
      </c>
      <c r="BJ429" s="941"/>
      <c r="BK429" s="943"/>
      <c r="BL429" s="943"/>
      <c r="BM429" s="936">
        <v>0</v>
      </c>
      <c r="BN429" s="943"/>
      <c r="BO429" s="936"/>
      <c r="BP429" s="944">
        <v>184</v>
      </c>
      <c r="BQ429" s="943">
        <v>1686.6666666666665</v>
      </c>
      <c r="BR429" s="943">
        <v>0</v>
      </c>
      <c r="BS429" s="943">
        <v>0</v>
      </c>
      <c r="BT429" s="945">
        <v>513.33000000000004</v>
      </c>
      <c r="BU429" s="943">
        <v>0</v>
      </c>
      <c r="BV429" s="943">
        <v>0</v>
      </c>
      <c r="BW429" s="943">
        <v>0</v>
      </c>
      <c r="BX429" s="943"/>
      <c r="BY429" s="943">
        <v>0</v>
      </c>
      <c r="BZ429" s="943"/>
      <c r="CA429" s="943">
        <v>0</v>
      </c>
      <c r="CB429" s="943">
        <v>0</v>
      </c>
      <c r="CC429" s="943">
        <v>0</v>
      </c>
      <c r="CD429" s="943">
        <v>0</v>
      </c>
      <c r="CE429" s="943"/>
      <c r="CF429" s="943">
        <v>0</v>
      </c>
      <c r="CG429" s="943"/>
      <c r="CH429" s="943"/>
      <c r="CI429" s="943"/>
      <c r="CJ429" s="943"/>
      <c r="CK429" s="943"/>
      <c r="CL429" s="943"/>
      <c r="CM429" s="943"/>
      <c r="CN429" s="943"/>
      <c r="CO429" s="943">
        <v>0</v>
      </c>
      <c r="CP429" s="943"/>
      <c r="CQ429" s="943"/>
      <c r="CR429" s="943"/>
      <c r="CS429" s="943"/>
      <c r="CT429" s="943"/>
      <c r="CU429" s="943"/>
      <c r="CV429" s="943">
        <v>0</v>
      </c>
      <c r="CW429" s="943"/>
      <c r="CX429" s="943"/>
      <c r="CY429" s="943"/>
      <c r="CZ429" s="943"/>
      <c r="DA429" s="943"/>
      <c r="DB429" s="943"/>
      <c r="DC429" s="943"/>
      <c r="DD429" s="943"/>
      <c r="DE429" s="943"/>
      <c r="DF429" s="943"/>
      <c r="DG429" s="943"/>
      <c r="DH429" s="943"/>
      <c r="DI429" s="943"/>
      <c r="DJ429" s="943"/>
      <c r="DK429" s="943"/>
      <c r="DL429" s="943"/>
      <c r="DM429" s="943"/>
      <c r="DN429" s="943"/>
      <c r="DO429" s="943"/>
      <c r="DP429" s="943"/>
      <c r="DQ429" s="943"/>
      <c r="DR429" s="943"/>
      <c r="DS429" s="943"/>
      <c r="DT429" s="943"/>
      <c r="DU429" s="943"/>
      <c r="DV429" s="943"/>
      <c r="DW429" s="943"/>
      <c r="DX429" s="943"/>
      <c r="DY429" s="943"/>
      <c r="DZ429" s="946"/>
      <c r="EA429" s="938"/>
      <c r="EB429" s="943"/>
      <c r="EC429" s="943"/>
      <c r="ED429" s="943"/>
      <c r="EE429" s="943"/>
      <c r="EF429" s="943"/>
      <c r="EG429" s="943"/>
      <c r="EH429" s="943"/>
      <c r="EI429" s="943"/>
      <c r="EJ429" s="943"/>
      <c r="EK429" s="943"/>
      <c r="EL429" s="947">
        <v>2199.9966666666664</v>
      </c>
      <c r="EM429" s="947">
        <v>2199.9966666666664</v>
      </c>
      <c r="EN429" s="948">
        <v>220</v>
      </c>
      <c r="EO429" s="948">
        <v>0</v>
      </c>
      <c r="EP429" s="948">
        <v>30.14</v>
      </c>
      <c r="EQ429" s="948">
        <v>0</v>
      </c>
      <c r="ER429" s="948">
        <v>0</v>
      </c>
      <c r="ES429" s="943">
        <v>0</v>
      </c>
      <c r="ET429" s="945">
        <v>5.4239999999999995</v>
      </c>
      <c r="EU429" s="943">
        <v>0</v>
      </c>
      <c r="EV429" s="943">
        <v>0</v>
      </c>
      <c r="EW429" s="943"/>
      <c r="EX429" s="943"/>
      <c r="EY429" s="943"/>
      <c r="EZ429" s="949">
        <v>0</v>
      </c>
      <c r="FA429" s="938">
        <v>0</v>
      </c>
      <c r="FB429" s="938"/>
      <c r="FC429" s="949">
        <v>880</v>
      </c>
      <c r="FD429" s="949"/>
      <c r="FE429" s="949"/>
      <c r="FF429" s="949"/>
      <c r="FG429" s="943">
        <v>0</v>
      </c>
      <c r="FH429" s="949"/>
      <c r="FI429" s="943"/>
      <c r="FJ429" s="943"/>
      <c r="FK429" s="936"/>
      <c r="FL429" s="936"/>
      <c r="FM429" s="943">
        <v>0</v>
      </c>
      <c r="FN429" s="943">
        <v>0</v>
      </c>
      <c r="FO429" s="943">
        <v>0</v>
      </c>
      <c r="FP429" s="943"/>
      <c r="FQ429" s="943">
        <v>1135.56</v>
      </c>
      <c r="FR429" s="950">
        <v>1064.44</v>
      </c>
      <c r="FT429" s="1161"/>
      <c r="FU429" s="1162">
        <v>1064.44</v>
      </c>
      <c r="FV429" s="1162">
        <v>873.36</v>
      </c>
      <c r="FW429" s="1162">
        <v>0</v>
      </c>
      <c r="FX429" s="1102">
        <v>198</v>
      </c>
      <c r="FY429" s="943">
        <v>0</v>
      </c>
      <c r="GB429" s="2015">
        <f t="shared" si="42"/>
        <v>-3.3333333335576754E-3</v>
      </c>
      <c r="GC429" s="2015">
        <v>2200</v>
      </c>
      <c r="GE429" s="2015">
        <f t="shared" si="43"/>
        <v>2200</v>
      </c>
    </row>
    <row r="430" spans="2:187">
      <c r="B430" s="918">
        <v>30</v>
      </c>
      <c r="C430" s="919" t="s">
        <v>615</v>
      </c>
      <c r="D430" s="956" t="s">
        <v>3</v>
      </c>
      <c r="E430" s="957" t="s">
        <v>64</v>
      </c>
      <c r="F430" s="927" t="s">
        <v>65</v>
      </c>
      <c r="G430" s="958">
        <v>27851</v>
      </c>
      <c r="H430" s="927" t="s">
        <v>550</v>
      </c>
      <c r="I430" s="919" t="s">
        <v>456</v>
      </c>
      <c r="J430" s="923" t="s">
        <v>455</v>
      </c>
      <c r="K430" s="924" t="s">
        <v>456</v>
      </c>
      <c r="L430" s="959">
        <v>100002</v>
      </c>
      <c r="M430" s="925" t="s">
        <v>457</v>
      </c>
      <c r="N430" s="926">
        <v>0</v>
      </c>
      <c r="O430" s="927" t="s">
        <v>458</v>
      </c>
      <c r="P430" s="927" t="s">
        <v>459</v>
      </c>
      <c r="Q430" s="928">
        <v>1</v>
      </c>
      <c r="R430" s="927" t="s">
        <v>551</v>
      </c>
      <c r="S430" s="929" t="s">
        <v>552</v>
      </c>
      <c r="T430" s="927" t="s">
        <v>461</v>
      </c>
      <c r="U430" s="927" t="s">
        <v>242</v>
      </c>
      <c r="V430" s="930" t="s">
        <v>553</v>
      </c>
      <c r="W430" s="930"/>
      <c r="X430" s="931" t="s">
        <v>25</v>
      </c>
      <c r="Y430" s="1042" t="s">
        <v>66</v>
      </c>
      <c r="Z430" s="925"/>
      <c r="AA430" s="925"/>
      <c r="AB430" s="467">
        <v>44111</v>
      </c>
      <c r="AC430" s="933"/>
      <c r="AD430" s="934"/>
      <c r="AE430" s="935" t="s">
        <v>503</v>
      </c>
      <c r="AF430" s="927" t="s">
        <v>554</v>
      </c>
      <c r="AG430" s="936"/>
      <c r="AH430" s="937"/>
      <c r="AI430" s="937"/>
      <c r="AJ430" s="937"/>
      <c r="AK430" s="938"/>
      <c r="AL430" s="936"/>
      <c r="AM430" s="938"/>
      <c r="AN430" s="938"/>
      <c r="AO430" s="940" t="s">
        <v>467</v>
      </c>
      <c r="AP430" s="938" t="s">
        <v>594</v>
      </c>
      <c r="AQ430" s="940" t="s">
        <v>466</v>
      </c>
      <c r="AR430" s="468">
        <v>3600</v>
      </c>
      <c r="AS430" s="925">
        <v>14</v>
      </c>
      <c r="AT430" s="941"/>
      <c r="AU430" s="941">
        <v>16</v>
      </c>
      <c r="AV430" s="925"/>
      <c r="AW430" s="925"/>
      <c r="AX430" s="925"/>
      <c r="AY430" s="925"/>
      <c r="AZ430" s="925"/>
      <c r="BA430" s="942"/>
      <c r="BB430" s="941"/>
      <c r="BC430" s="941"/>
      <c r="BD430" s="941"/>
      <c r="BE430" s="941"/>
      <c r="BF430" s="942"/>
      <c r="BG430" s="941"/>
      <c r="BH430" s="941"/>
      <c r="BI430" s="936">
        <v>0</v>
      </c>
      <c r="BJ430" s="941"/>
      <c r="BK430" s="943"/>
      <c r="BL430" s="943"/>
      <c r="BM430" s="936">
        <v>0</v>
      </c>
      <c r="BN430" s="943"/>
      <c r="BO430" s="936"/>
      <c r="BP430" s="944">
        <v>112</v>
      </c>
      <c r="BQ430" s="943">
        <v>1680</v>
      </c>
      <c r="BR430" s="943">
        <v>113</v>
      </c>
      <c r="BS430" s="943">
        <v>0</v>
      </c>
      <c r="BT430" s="945">
        <v>1980.27</v>
      </c>
      <c r="BU430" s="943">
        <v>0</v>
      </c>
      <c r="BV430" s="943">
        <v>0</v>
      </c>
      <c r="BW430" s="943">
        <v>0</v>
      </c>
      <c r="BX430" s="943"/>
      <c r="BY430" s="943">
        <v>0</v>
      </c>
      <c r="BZ430" s="943"/>
      <c r="CA430" s="943"/>
      <c r="CB430" s="943">
        <v>0</v>
      </c>
      <c r="CC430" s="943">
        <v>0</v>
      </c>
      <c r="CD430" s="943">
        <v>0</v>
      </c>
      <c r="CE430" s="943"/>
      <c r="CF430" s="943">
        <v>0</v>
      </c>
      <c r="CG430" s="943"/>
      <c r="CH430" s="943"/>
      <c r="CI430" s="943"/>
      <c r="CJ430" s="943"/>
      <c r="CK430" s="943"/>
      <c r="CL430" s="943"/>
      <c r="CM430" s="943"/>
      <c r="CN430" s="943"/>
      <c r="CO430" s="943">
        <v>0</v>
      </c>
      <c r="CP430" s="943"/>
      <c r="CQ430" s="943"/>
      <c r="CR430" s="943"/>
      <c r="CS430" s="943"/>
      <c r="CT430" s="943"/>
      <c r="CU430" s="943"/>
      <c r="CV430" s="943">
        <v>0</v>
      </c>
      <c r="CW430" s="943"/>
      <c r="CX430" s="943"/>
      <c r="CY430" s="943"/>
      <c r="CZ430" s="943"/>
      <c r="DA430" s="943"/>
      <c r="DB430" s="943"/>
      <c r="DC430" s="943"/>
      <c r="DD430" s="943"/>
      <c r="DE430" s="943"/>
      <c r="DF430" s="943"/>
      <c r="DG430" s="943"/>
      <c r="DH430" s="943"/>
      <c r="DI430" s="943"/>
      <c r="DJ430" s="943"/>
      <c r="DK430" s="943"/>
      <c r="DL430" s="943"/>
      <c r="DM430" s="943"/>
      <c r="DN430" s="943"/>
      <c r="DO430" s="943"/>
      <c r="DP430" s="943"/>
      <c r="DQ430" s="943"/>
      <c r="DR430" s="943"/>
      <c r="DS430" s="943"/>
      <c r="DT430" s="943"/>
      <c r="DU430" s="943"/>
      <c r="DV430" s="943"/>
      <c r="DW430" s="943"/>
      <c r="DX430" s="943"/>
      <c r="DY430" s="943"/>
      <c r="DZ430" s="946"/>
      <c r="EA430" s="938"/>
      <c r="EB430" s="943"/>
      <c r="EC430" s="943"/>
      <c r="ED430" s="943"/>
      <c r="EE430" s="943"/>
      <c r="EF430" s="943"/>
      <c r="EG430" s="943"/>
      <c r="EH430" s="943"/>
      <c r="EI430" s="943"/>
      <c r="EJ430" s="943"/>
      <c r="EK430" s="943"/>
      <c r="EL430" s="947">
        <v>3773.27</v>
      </c>
      <c r="EM430" s="947">
        <v>3773.27</v>
      </c>
      <c r="EN430" s="948">
        <v>377.33</v>
      </c>
      <c r="EO430" s="948">
        <v>60.37</v>
      </c>
      <c r="EP430" s="948">
        <v>51.69</v>
      </c>
      <c r="EQ430" s="948">
        <v>0</v>
      </c>
      <c r="ER430" s="948">
        <v>0</v>
      </c>
      <c r="ES430" s="943">
        <v>0</v>
      </c>
      <c r="ET430" s="945">
        <v>39.979999999999997</v>
      </c>
      <c r="EU430" s="943">
        <v>0</v>
      </c>
      <c r="EV430" s="943">
        <v>0</v>
      </c>
      <c r="EW430" s="943"/>
      <c r="EX430" s="943"/>
      <c r="EY430" s="943"/>
      <c r="EZ430" s="949">
        <v>0</v>
      </c>
      <c r="FA430" s="938">
        <v>0</v>
      </c>
      <c r="FB430" s="938"/>
      <c r="FC430" s="949">
        <v>1485.2</v>
      </c>
      <c r="FD430" s="949"/>
      <c r="FE430" s="949"/>
      <c r="FF430" s="949"/>
      <c r="FG430" s="943">
        <v>0</v>
      </c>
      <c r="FH430" s="949">
        <v>333.33</v>
      </c>
      <c r="FI430" s="943"/>
      <c r="FJ430" s="943"/>
      <c r="FK430" s="936"/>
      <c r="FL430" s="936"/>
      <c r="FM430" s="943">
        <v>0</v>
      </c>
      <c r="FN430" s="943">
        <v>0</v>
      </c>
      <c r="FO430" s="943">
        <v>0</v>
      </c>
      <c r="FP430" s="943"/>
      <c r="FQ430" s="943">
        <v>2347.9</v>
      </c>
      <c r="FR430" s="950">
        <v>1425.37</v>
      </c>
      <c r="FT430" s="1161"/>
      <c r="FU430" s="1162">
        <v>1425.37</v>
      </c>
      <c r="FV430" s="1162">
        <v>1445.25</v>
      </c>
      <c r="FW430" s="1162">
        <v>0</v>
      </c>
      <c r="FX430" s="1102">
        <v>339.59</v>
      </c>
      <c r="FY430" s="943">
        <v>0</v>
      </c>
      <c r="GB430" s="2015">
        <f t="shared" si="42"/>
        <v>0</v>
      </c>
      <c r="GC430" s="2015">
        <v>3773.27</v>
      </c>
      <c r="GE430" s="2015">
        <f t="shared" si="43"/>
        <v>3773.27</v>
      </c>
    </row>
    <row r="431" spans="2:187">
      <c r="B431" s="918">
        <v>31</v>
      </c>
      <c r="C431" s="919" t="s">
        <v>615</v>
      </c>
      <c r="D431" s="956" t="s">
        <v>3</v>
      </c>
      <c r="E431" s="957" t="s">
        <v>95</v>
      </c>
      <c r="F431" s="927" t="s">
        <v>96</v>
      </c>
      <c r="G431" s="958">
        <v>31567</v>
      </c>
      <c r="H431" s="927" t="s">
        <v>555</v>
      </c>
      <c r="I431" s="919" t="s">
        <v>456</v>
      </c>
      <c r="J431" s="923" t="s">
        <v>455</v>
      </c>
      <c r="K431" s="924" t="s">
        <v>456</v>
      </c>
      <c r="L431" s="959">
        <v>100001</v>
      </c>
      <c r="M431" s="925" t="s">
        <v>470</v>
      </c>
      <c r="N431" s="926">
        <v>1</v>
      </c>
      <c r="O431" s="927" t="s">
        <v>477</v>
      </c>
      <c r="P431" s="927" t="s">
        <v>478</v>
      </c>
      <c r="Q431" s="928">
        <v>1</v>
      </c>
      <c r="R431" s="927" t="s">
        <v>556</v>
      </c>
      <c r="S431" s="929" t="s">
        <v>555</v>
      </c>
      <c r="T431" s="927" t="s">
        <v>461</v>
      </c>
      <c r="U431" s="927" t="s">
        <v>253</v>
      </c>
      <c r="V431" s="930" t="s">
        <v>462</v>
      </c>
      <c r="W431" s="930" t="s">
        <v>463</v>
      </c>
      <c r="X431" s="931" t="s">
        <v>25</v>
      </c>
      <c r="Y431" s="932" t="s">
        <v>92</v>
      </c>
      <c r="Z431" s="925"/>
      <c r="AA431" s="925"/>
      <c r="AB431" s="467">
        <v>44348</v>
      </c>
      <c r="AC431" s="933"/>
      <c r="AD431" s="934"/>
      <c r="AE431" s="935" t="s">
        <v>503</v>
      </c>
      <c r="AF431" s="927" t="s">
        <v>557</v>
      </c>
      <c r="AG431" s="936"/>
      <c r="AH431" s="937"/>
      <c r="AI431" s="937"/>
      <c r="AJ431" s="937"/>
      <c r="AK431" s="938"/>
      <c r="AL431" s="936"/>
      <c r="AM431" s="938"/>
      <c r="AN431" s="938"/>
      <c r="AO431" s="939" t="s">
        <v>466</v>
      </c>
      <c r="AP431" s="938" t="s">
        <v>595</v>
      </c>
      <c r="AQ431" s="940" t="s">
        <v>466</v>
      </c>
      <c r="AR431" s="468">
        <v>6900</v>
      </c>
      <c r="AS431" s="925">
        <v>30</v>
      </c>
      <c r="AT431" s="941"/>
      <c r="AU431" s="941">
        <v>0</v>
      </c>
      <c r="AV431" s="925"/>
      <c r="AW431" s="925"/>
      <c r="AX431" s="925"/>
      <c r="AY431" s="925"/>
      <c r="AZ431" s="925"/>
      <c r="BA431" s="942"/>
      <c r="BB431" s="941"/>
      <c r="BC431" s="941"/>
      <c r="BD431" s="941"/>
      <c r="BE431" s="941"/>
      <c r="BF431" s="942"/>
      <c r="BG431" s="941"/>
      <c r="BH431" s="941"/>
      <c r="BI431" s="936">
        <v>0</v>
      </c>
      <c r="BJ431" s="941"/>
      <c r="BK431" s="943"/>
      <c r="BL431" s="943"/>
      <c r="BM431" s="936">
        <v>0</v>
      </c>
      <c r="BN431" s="943"/>
      <c r="BO431" s="936"/>
      <c r="BP431" s="944">
        <v>240</v>
      </c>
      <c r="BQ431" s="943">
        <v>6900</v>
      </c>
      <c r="BR431" s="943">
        <v>113</v>
      </c>
      <c r="BS431" s="943">
        <v>0</v>
      </c>
      <c r="BT431" s="945">
        <v>0</v>
      </c>
      <c r="BU431" s="943">
        <v>0</v>
      </c>
      <c r="BV431" s="943">
        <v>0</v>
      </c>
      <c r="BW431" s="943">
        <v>0</v>
      </c>
      <c r="BX431" s="943"/>
      <c r="BY431" s="943">
        <v>9</v>
      </c>
      <c r="BZ431" s="943"/>
      <c r="CA431" s="943"/>
      <c r="CB431" s="943">
        <v>0</v>
      </c>
      <c r="CC431" s="943">
        <v>0</v>
      </c>
      <c r="CD431" s="943">
        <v>0</v>
      </c>
      <c r="CE431" s="943"/>
      <c r="CF431" s="943">
        <v>0</v>
      </c>
      <c r="CG431" s="943"/>
      <c r="CH431" s="943"/>
      <c r="CI431" s="943"/>
      <c r="CJ431" s="943"/>
      <c r="CK431" s="943"/>
      <c r="CL431" s="943"/>
      <c r="CM431" s="943"/>
      <c r="CN431" s="943"/>
      <c r="CO431" s="943">
        <v>0</v>
      </c>
      <c r="CP431" s="943"/>
      <c r="CQ431" s="943"/>
      <c r="CR431" s="943"/>
      <c r="CS431" s="943"/>
      <c r="CT431" s="943"/>
      <c r="CU431" s="943"/>
      <c r="CV431" s="943">
        <v>0</v>
      </c>
      <c r="CW431" s="943"/>
      <c r="CX431" s="943"/>
      <c r="CY431" s="943"/>
      <c r="CZ431" s="943"/>
      <c r="DA431" s="943"/>
      <c r="DB431" s="943"/>
      <c r="DC431" s="943"/>
      <c r="DD431" s="943"/>
      <c r="DE431" s="943"/>
      <c r="DF431" s="943"/>
      <c r="DG431" s="943"/>
      <c r="DH431" s="943"/>
      <c r="DI431" s="943"/>
      <c r="DJ431" s="943"/>
      <c r="DK431" s="943"/>
      <c r="DL431" s="943"/>
      <c r="DM431" s="943"/>
      <c r="DN431" s="943"/>
      <c r="DO431" s="943"/>
      <c r="DP431" s="943"/>
      <c r="DQ431" s="943"/>
      <c r="DR431" s="943"/>
      <c r="DS431" s="943"/>
      <c r="DT431" s="943"/>
      <c r="DU431" s="943"/>
      <c r="DV431" s="943"/>
      <c r="DW431" s="943"/>
      <c r="DX431" s="943"/>
      <c r="DY431" s="943"/>
      <c r="DZ431" s="946"/>
      <c r="EA431" s="938"/>
      <c r="EB431" s="943"/>
      <c r="EC431" s="943"/>
      <c r="ED431" s="943"/>
      <c r="EE431" s="943"/>
      <c r="EF431" s="943"/>
      <c r="EG431" s="943"/>
      <c r="EH431" s="943"/>
      <c r="EI431" s="943"/>
      <c r="EJ431" s="943"/>
      <c r="EK431" s="943"/>
      <c r="EL431" s="947">
        <v>7022</v>
      </c>
      <c r="EM431" s="947">
        <v>7022</v>
      </c>
      <c r="EN431" s="948">
        <v>702.2</v>
      </c>
      <c r="EO431" s="948">
        <v>112.35</v>
      </c>
      <c r="EP431" s="948">
        <v>96.2</v>
      </c>
      <c r="EQ431" s="948">
        <v>0</v>
      </c>
      <c r="ER431" s="948">
        <v>0</v>
      </c>
      <c r="ES431" s="943">
        <v>0</v>
      </c>
      <c r="ET431" s="945">
        <v>596.36199999999997</v>
      </c>
      <c r="EU431" s="943">
        <v>0</v>
      </c>
      <c r="EV431" s="943">
        <v>0</v>
      </c>
      <c r="EW431" s="943"/>
      <c r="EX431" s="943"/>
      <c r="EY431" s="943"/>
      <c r="EZ431" s="949">
        <v>231.42</v>
      </c>
      <c r="FA431" s="938">
        <v>111.06</v>
      </c>
      <c r="FB431" s="938"/>
      <c r="FC431" s="949">
        <v>2805.2000000000003</v>
      </c>
      <c r="FD431" s="949"/>
      <c r="FE431" s="949"/>
      <c r="FF431" s="949"/>
      <c r="FG431" s="943">
        <v>125</v>
      </c>
      <c r="FH431" s="949">
        <v>175</v>
      </c>
      <c r="FI431" s="943"/>
      <c r="FJ431" s="943"/>
      <c r="FK431" s="936"/>
      <c r="FL431" s="936"/>
      <c r="FM431" s="943">
        <v>0</v>
      </c>
      <c r="FN431" s="943">
        <v>9</v>
      </c>
      <c r="FO431" s="943">
        <v>4</v>
      </c>
      <c r="FP431" s="943"/>
      <c r="FQ431" s="943">
        <v>4967.79</v>
      </c>
      <c r="FR431" s="950">
        <v>2054.21</v>
      </c>
      <c r="FT431" s="1161"/>
      <c r="FU431" s="1162">
        <v>2054.21</v>
      </c>
      <c r="FV431" s="1162">
        <v>2339.1799999999998</v>
      </c>
      <c r="FW431" s="1162">
        <v>0</v>
      </c>
      <c r="FX431" s="1102">
        <v>631.98</v>
      </c>
      <c r="FY431" s="943">
        <v>0</v>
      </c>
      <c r="GB431" s="2015">
        <f t="shared" si="42"/>
        <v>0</v>
      </c>
      <c r="GC431" s="2015">
        <v>7022</v>
      </c>
      <c r="GE431" s="2015">
        <f t="shared" si="43"/>
        <v>7022</v>
      </c>
    </row>
    <row r="432" spans="2:187">
      <c r="B432" s="918">
        <v>32</v>
      </c>
      <c r="C432" s="919" t="s">
        <v>615</v>
      </c>
      <c r="D432" s="956" t="s">
        <v>3</v>
      </c>
      <c r="E432" s="957" t="s">
        <v>145</v>
      </c>
      <c r="F432" s="927" t="s">
        <v>146</v>
      </c>
      <c r="G432" s="958">
        <v>33721</v>
      </c>
      <c r="H432" s="927" t="s">
        <v>484</v>
      </c>
      <c r="I432" s="919" t="s">
        <v>456</v>
      </c>
      <c r="J432" s="923" t="s">
        <v>455</v>
      </c>
      <c r="K432" s="924" t="s">
        <v>456</v>
      </c>
      <c r="L432" s="959">
        <v>100002</v>
      </c>
      <c r="M432" s="925" t="s">
        <v>457</v>
      </c>
      <c r="N432" s="926">
        <v>1</v>
      </c>
      <c r="O432" s="927" t="s">
        <v>458</v>
      </c>
      <c r="P432" s="927" t="s">
        <v>459</v>
      </c>
      <c r="Q432" s="928">
        <v>0</v>
      </c>
      <c r="R432" s="927" t="s">
        <v>485</v>
      </c>
      <c r="S432" s="929" t="s">
        <v>486</v>
      </c>
      <c r="T432" s="927" t="s">
        <v>461</v>
      </c>
      <c r="U432" s="927" t="s">
        <v>264</v>
      </c>
      <c r="V432" s="930" t="s">
        <v>553</v>
      </c>
      <c r="W432" s="930"/>
      <c r="X432" s="931" t="s">
        <v>78</v>
      </c>
      <c r="Y432" s="932" t="s">
        <v>150</v>
      </c>
      <c r="Z432" s="925"/>
      <c r="AA432" s="925"/>
      <c r="AB432" s="467">
        <v>44432</v>
      </c>
      <c r="AC432" s="933"/>
      <c r="AD432" s="934"/>
      <c r="AE432" s="935" t="s">
        <v>533</v>
      </c>
      <c r="AF432" s="927" t="s">
        <v>558</v>
      </c>
      <c r="AG432" s="936"/>
      <c r="AH432" s="937"/>
      <c r="AI432" s="937"/>
      <c r="AJ432" s="937"/>
      <c r="AK432" s="938"/>
      <c r="AL432" s="936"/>
      <c r="AM432" s="938"/>
      <c r="AN432" s="938"/>
      <c r="AO432" s="939" t="s">
        <v>466</v>
      </c>
      <c r="AP432" s="938" t="s">
        <v>594</v>
      </c>
      <c r="AQ432" s="940" t="s">
        <v>466</v>
      </c>
      <c r="AR432" s="468">
        <v>2200</v>
      </c>
      <c r="AS432" s="925">
        <v>30</v>
      </c>
      <c r="AT432" s="941"/>
      <c r="AU432" s="941">
        <v>0</v>
      </c>
      <c r="AV432" s="925"/>
      <c r="AW432" s="925"/>
      <c r="AX432" s="925"/>
      <c r="AY432" s="925"/>
      <c r="AZ432" s="925"/>
      <c r="BA432" s="942"/>
      <c r="BB432" s="941"/>
      <c r="BC432" s="941"/>
      <c r="BD432" s="941"/>
      <c r="BE432" s="941"/>
      <c r="BF432" s="942"/>
      <c r="BG432" s="941"/>
      <c r="BH432" s="941"/>
      <c r="BI432" s="936">
        <v>0</v>
      </c>
      <c r="BJ432" s="941"/>
      <c r="BK432" s="943"/>
      <c r="BL432" s="943"/>
      <c r="BM432" s="936">
        <v>0</v>
      </c>
      <c r="BN432" s="943"/>
      <c r="BO432" s="936"/>
      <c r="BP432" s="944">
        <v>240</v>
      </c>
      <c r="BQ432" s="943">
        <v>2200</v>
      </c>
      <c r="BR432" s="943">
        <v>113</v>
      </c>
      <c r="BS432" s="943">
        <v>0</v>
      </c>
      <c r="BT432" s="945">
        <v>0</v>
      </c>
      <c r="BU432" s="943">
        <v>0</v>
      </c>
      <c r="BV432" s="943">
        <v>0</v>
      </c>
      <c r="BW432" s="943">
        <v>0</v>
      </c>
      <c r="BX432" s="943"/>
      <c r="BY432" s="943">
        <v>0</v>
      </c>
      <c r="BZ432" s="943"/>
      <c r="CA432" s="943"/>
      <c r="CB432" s="943">
        <v>0</v>
      </c>
      <c r="CC432" s="943">
        <v>0</v>
      </c>
      <c r="CD432" s="943">
        <v>0</v>
      </c>
      <c r="CE432" s="943"/>
      <c r="CF432" s="943">
        <v>0</v>
      </c>
      <c r="CG432" s="943"/>
      <c r="CH432" s="943"/>
      <c r="CI432" s="943"/>
      <c r="CJ432" s="943"/>
      <c r="CK432" s="943"/>
      <c r="CL432" s="943"/>
      <c r="CM432" s="943"/>
      <c r="CN432" s="943"/>
      <c r="CO432" s="943">
        <v>0</v>
      </c>
      <c r="CP432" s="943"/>
      <c r="CQ432" s="943"/>
      <c r="CR432" s="943"/>
      <c r="CS432" s="943"/>
      <c r="CT432" s="943"/>
      <c r="CU432" s="943"/>
      <c r="CV432" s="943">
        <v>0</v>
      </c>
      <c r="CW432" s="943"/>
      <c r="CX432" s="943"/>
      <c r="CY432" s="943"/>
      <c r="CZ432" s="943"/>
      <c r="DA432" s="943"/>
      <c r="DB432" s="943"/>
      <c r="DC432" s="943"/>
      <c r="DD432" s="943"/>
      <c r="DE432" s="943"/>
      <c r="DF432" s="943"/>
      <c r="DG432" s="943"/>
      <c r="DH432" s="943"/>
      <c r="DI432" s="943"/>
      <c r="DJ432" s="943"/>
      <c r="DK432" s="943"/>
      <c r="DL432" s="943"/>
      <c r="DM432" s="943"/>
      <c r="DN432" s="943"/>
      <c r="DO432" s="943"/>
      <c r="DP432" s="943"/>
      <c r="DQ432" s="943"/>
      <c r="DR432" s="943"/>
      <c r="DS432" s="943"/>
      <c r="DT432" s="943"/>
      <c r="DU432" s="943"/>
      <c r="DV432" s="943"/>
      <c r="DW432" s="943"/>
      <c r="DX432" s="943"/>
      <c r="DY432" s="943"/>
      <c r="DZ432" s="946"/>
      <c r="EA432" s="938"/>
      <c r="EB432" s="943"/>
      <c r="EC432" s="943"/>
      <c r="ED432" s="943"/>
      <c r="EE432" s="943"/>
      <c r="EF432" s="943"/>
      <c r="EG432" s="943"/>
      <c r="EH432" s="943"/>
      <c r="EI432" s="943"/>
      <c r="EJ432" s="943"/>
      <c r="EK432" s="943"/>
      <c r="EL432" s="947">
        <v>2313</v>
      </c>
      <c r="EM432" s="947">
        <v>2313</v>
      </c>
      <c r="EN432" s="948">
        <v>231.3</v>
      </c>
      <c r="EO432" s="948">
        <v>0</v>
      </c>
      <c r="EP432" s="948">
        <v>31.69</v>
      </c>
      <c r="EQ432" s="948">
        <v>0</v>
      </c>
      <c r="ER432" s="948">
        <v>0</v>
      </c>
      <c r="ES432" s="943">
        <v>0</v>
      </c>
      <c r="ET432" s="945">
        <v>0</v>
      </c>
      <c r="EU432" s="943">
        <v>0</v>
      </c>
      <c r="EV432" s="943">
        <v>0</v>
      </c>
      <c r="EW432" s="943"/>
      <c r="EX432" s="943"/>
      <c r="EY432" s="943"/>
      <c r="EZ432" s="949">
        <v>115.71</v>
      </c>
      <c r="FA432" s="938">
        <v>0</v>
      </c>
      <c r="FB432" s="938"/>
      <c r="FC432" s="949">
        <v>925.2</v>
      </c>
      <c r="FD432" s="949"/>
      <c r="FE432" s="949"/>
      <c r="FF432" s="949"/>
      <c r="FG432" s="943">
        <v>0</v>
      </c>
      <c r="FH432" s="949"/>
      <c r="FI432" s="943"/>
      <c r="FJ432" s="943"/>
      <c r="FK432" s="936"/>
      <c r="FL432" s="936"/>
      <c r="FM432" s="943">
        <v>0</v>
      </c>
      <c r="FN432" s="943">
        <v>0</v>
      </c>
      <c r="FO432" s="943">
        <v>0</v>
      </c>
      <c r="FP432" s="943"/>
      <c r="FQ432" s="943">
        <v>1303.9000000000001</v>
      </c>
      <c r="FR432" s="950">
        <v>1009.1</v>
      </c>
      <c r="FT432" s="1161"/>
      <c r="FU432" s="1162">
        <v>1009.1</v>
      </c>
      <c r="FV432" s="1162">
        <v>977.93</v>
      </c>
      <c r="FW432" s="1162">
        <v>0</v>
      </c>
      <c r="FX432" s="1102">
        <v>208.17</v>
      </c>
      <c r="FY432" s="943">
        <v>0</v>
      </c>
      <c r="GB432" s="2015">
        <f t="shared" si="42"/>
        <v>0</v>
      </c>
      <c r="GC432" s="2015">
        <v>2313</v>
      </c>
      <c r="GE432" s="2015">
        <f t="shared" si="43"/>
        <v>2313</v>
      </c>
    </row>
    <row r="433" spans="2:187">
      <c r="B433" s="918">
        <v>33</v>
      </c>
      <c r="C433" s="919" t="s">
        <v>615</v>
      </c>
      <c r="D433" s="956" t="s">
        <v>3</v>
      </c>
      <c r="E433" s="957" t="s">
        <v>154</v>
      </c>
      <c r="F433" s="927" t="s">
        <v>155</v>
      </c>
      <c r="G433" s="958">
        <v>35064</v>
      </c>
      <c r="H433" s="927" t="s">
        <v>469</v>
      </c>
      <c r="I433" s="919" t="s">
        <v>456</v>
      </c>
      <c r="J433" s="923" t="s">
        <v>455</v>
      </c>
      <c r="K433" s="924" t="s">
        <v>456</v>
      </c>
      <c r="L433" s="959">
        <v>100001</v>
      </c>
      <c r="M433" s="925" t="s">
        <v>470</v>
      </c>
      <c r="N433" s="926">
        <v>1</v>
      </c>
      <c r="O433" s="927" t="s">
        <v>471</v>
      </c>
      <c r="P433" s="927" t="s">
        <v>472</v>
      </c>
      <c r="Q433" s="928">
        <v>1</v>
      </c>
      <c r="R433" s="927" t="s">
        <v>473</v>
      </c>
      <c r="S433" s="929" t="s">
        <v>474</v>
      </c>
      <c r="T433" s="927" t="s">
        <v>461</v>
      </c>
      <c r="U433" s="927" t="s">
        <v>271</v>
      </c>
      <c r="V433" s="930" t="s">
        <v>553</v>
      </c>
      <c r="W433" s="930"/>
      <c r="X433" s="1043" t="s">
        <v>25</v>
      </c>
      <c r="Y433" s="1044" t="s">
        <v>616</v>
      </c>
      <c r="Z433" s="925"/>
      <c r="AA433" s="925"/>
      <c r="AB433" s="467">
        <v>44453</v>
      </c>
      <c r="AC433" s="933"/>
      <c r="AD433" s="934"/>
      <c r="AE433" s="935" t="s">
        <v>496</v>
      </c>
      <c r="AF433" s="927" t="s">
        <v>625</v>
      </c>
      <c r="AG433" s="936"/>
      <c r="AH433" s="937"/>
      <c r="AI433" s="937"/>
      <c r="AJ433" s="937"/>
      <c r="AK433" s="938"/>
      <c r="AL433" s="936"/>
      <c r="AM433" s="938"/>
      <c r="AN433" s="938"/>
      <c r="AO433" s="939" t="s">
        <v>466</v>
      </c>
      <c r="AP433" s="938" t="s">
        <v>594</v>
      </c>
      <c r="AQ433" s="940" t="s">
        <v>467</v>
      </c>
      <c r="AR433" s="468">
        <v>2500</v>
      </c>
      <c r="AS433" s="925">
        <v>30</v>
      </c>
      <c r="AT433" s="941"/>
      <c r="AU433" s="941">
        <v>0</v>
      </c>
      <c r="AV433" s="925"/>
      <c r="AW433" s="925"/>
      <c r="AX433" s="925"/>
      <c r="AY433" s="925"/>
      <c r="AZ433" s="925"/>
      <c r="BA433" s="942"/>
      <c r="BB433" s="941"/>
      <c r="BC433" s="941"/>
      <c r="BD433" s="941"/>
      <c r="BE433" s="941"/>
      <c r="BF433" s="942"/>
      <c r="BG433" s="941"/>
      <c r="BH433" s="941"/>
      <c r="BI433" s="936">
        <v>0</v>
      </c>
      <c r="BJ433" s="941"/>
      <c r="BK433" s="943"/>
      <c r="BL433" s="943"/>
      <c r="BM433" s="936">
        <v>0</v>
      </c>
      <c r="BN433" s="943"/>
      <c r="BO433" s="936"/>
      <c r="BP433" s="944">
        <v>240</v>
      </c>
      <c r="BQ433" s="943">
        <v>2500</v>
      </c>
      <c r="BR433" s="943">
        <v>0</v>
      </c>
      <c r="BS433" s="943">
        <v>0</v>
      </c>
      <c r="BT433" s="945">
        <v>0</v>
      </c>
      <c r="BU433" s="943">
        <v>0</v>
      </c>
      <c r="BV433" s="943">
        <v>0</v>
      </c>
      <c r="BW433" s="943">
        <v>0</v>
      </c>
      <c r="BX433" s="943"/>
      <c r="BY433" s="943">
        <v>0</v>
      </c>
      <c r="BZ433" s="943"/>
      <c r="CA433" s="943"/>
      <c r="CB433" s="943">
        <v>0</v>
      </c>
      <c r="CC433" s="943">
        <v>0</v>
      </c>
      <c r="CD433" s="943">
        <v>0</v>
      </c>
      <c r="CE433" s="943"/>
      <c r="CF433" s="943">
        <v>0</v>
      </c>
      <c r="CG433" s="943"/>
      <c r="CH433" s="943"/>
      <c r="CI433" s="943"/>
      <c r="CJ433" s="943"/>
      <c r="CK433" s="943"/>
      <c r="CL433" s="943"/>
      <c r="CM433" s="943"/>
      <c r="CN433" s="943"/>
      <c r="CO433" s="943">
        <v>0</v>
      </c>
      <c r="CP433" s="943"/>
      <c r="CQ433" s="943"/>
      <c r="CR433" s="943"/>
      <c r="CS433" s="943"/>
      <c r="CT433" s="943"/>
      <c r="CU433" s="943"/>
      <c r="CV433" s="943">
        <v>0</v>
      </c>
      <c r="CW433" s="943"/>
      <c r="CX433" s="943"/>
      <c r="CY433" s="943"/>
      <c r="CZ433" s="943"/>
      <c r="DA433" s="943"/>
      <c r="DB433" s="943"/>
      <c r="DC433" s="943"/>
      <c r="DD433" s="943"/>
      <c r="DE433" s="943"/>
      <c r="DF433" s="943"/>
      <c r="DG433" s="943"/>
      <c r="DH433" s="943"/>
      <c r="DI433" s="943"/>
      <c r="DJ433" s="943"/>
      <c r="DK433" s="943"/>
      <c r="DL433" s="943"/>
      <c r="DM433" s="943"/>
      <c r="DN433" s="943"/>
      <c r="DO433" s="943"/>
      <c r="DP433" s="943"/>
      <c r="DQ433" s="943"/>
      <c r="DR433" s="943"/>
      <c r="DS433" s="943"/>
      <c r="DT433" s="943"/>
      <c r="DU433" s="943"/>
      <c r="DV433" s="943"/>
      <c r="DW433" s="943"/>
      <c r="DX433" s="943"/>
      <c r="DY433" s="943"/>
      <c r="DZ433" s="946"/>
      <c r="EA433" s="938"/>
      <c r="EB433" s="943"/>
      <c r="EC433" s="943"/>
      <c r="ED433" s="943"/>
      <c r="EE433" s="943"/>
      <c r="EF433" s="943"/>
      <c r="EG433" s="943"/>
      <c r="EH433" s="943"/>
      <c r="EI433" s="943"/>
      <c r="EJ433" s="943"/>
      <c r="EK433" s="943"/>
      <c r="EL433" s="947">
        <v>2500</v>
      </c>
      <c r="EM433" s="947">
        <v>2500</v>
      </c>
      <c r="EN433" s="948">
        <v>250</v>
      </c>
      <c r="EO433" s="948">
        <v>0</v>
      </c>
      <c r="EP433" s="948">
        <v>34.25</v>
      </c>
      <c r="EQ433" s="948">
        <v>0</v>
      </c>
      <c r="ER433" s="948">
        <v>0</v>
      </c>
      <c r="ES433" s="943">
        <v>0</v>
      </c>
      <c r="ET433" s="945">
        <v>0</v>
      </c>
      <c r="EU433" s="943">
        <v>0</v>
      </c>
      <c r="EV433" s="943">
        <v>0</v>
      </c>
      <c r="EW433" s="943"/>
      <c r="EX433" s="943"/>
      <c r="EY433" s="943"/>
      <c r="EZ433" s="949">
        <v>0</v>
      </c>
      <c r="FA433" s="938">
        <v>34.94</v>
      </c>
      <c r="FB433" s="938"/>
      <c r="FC433" s="949">
        <v>1000</v>
      </c>
      <c r="FD433" s="949"/>
      <c r="FE433" s="949"/>
      <c r="FF433" s="949"/>
      <c r="FG433" s="943">
        <v>0</v>
      </c>
      <c r="FH433" s="949"/>
      <c r="FI433" s="943"/>
      <c r="FJ433" s="943"/>
      <c r="FK433" s="936"/>
      <c r="FL433" s="936"/>
      <c r="FM433" s="943">
        <v>0</v>
      </c>
      <c r="FN433" s="943">
        <v>0</v>
      </c>
      <c r="FO433" s="943">
        <v>0</v>
      </c>
      <c r="FP433" s="943"/>
      <c r="FQ433" s="943">
        <v>1319.19</v>
      </c>
      <c r="FR433" s="950">
        <v>1180.81</v>
      </c>
      <c r="FT433" s="1161"/>
      <c r="FU433" s="1162">
        <v>1180.81</v>
      </c>
      <c r="FV433" s="1162">
        <v>804.79</v>
      </c>
      <c r="FW433" s="1162">
        <v>0</v>
      </c>
      <c r="FX433" s="1102">
        <v>225</v>
      </c>
      <c r="FY433" s="943">
        <v>0</v>
      </c>
      <c r="GB433" s="2015">
        <f t="shared" si="42"/>
        <v>0</v>
      </c>
      <c r="GC433" s="2015">
        <v>2500</v>
      </c>
      <c r="GE433" s="2015">
        <f t="shared" si="43"/>
        <v>2500</v>
      </c>
    </row>
    <row r="434" spans="2:187">
      <c r="B434" s="918">
        <v>34</v>
      </c>
      <c r="C434" s="919" t="s">
        <v>615</v>
      </c>
      <c r="D434" s="956" t="s">
        <v>3</v>
      </c>
      <c r="E434" s="957" t="s">
        <v>164</v>
      </c>
      <c r="F434" s="927" t="s">
        <v>165</v>
      </c>
      <c r="G434" s="958">
        <v>36099</v>
      </c>
      <c r="H434" s="927" t="s">
        <v>488</v>
      </c>
      <c r="I434" s="919" t="s">
        <v>456</v>
      </c>
      <c r="J434" s="923" t="s">
        <v>455</v>
      </c>
      <c r="K434" s="924" t="s">
        <v>456</v>
      </c>
      <c r="L434" s="959">
        <v>100002</v>
      </c>
      <c r="M434" s="925" t="s">
        <v>457</v>
      </c>
      <c r="N434" s="926">
        <v>0</v>
      </c>
      <c r="O434" s="927" t="s">
        <v>458</v>
      </c>
      <c r="P434" s="927" t="s">
        <v>459</v>
      </c>
      <c r="Q434" s="928">
        <v>0</v>
      </c>
      <c r="R434" s="927" t="s">
        <v>489</v>
      </c>
      <c r="S434" s="929" t="s">
        <v>488</v>
      </c>
      <c r="T434" s="927" t="s">
        <v>461</v>
      </c>
      <c r="U434" s="1045" t="s">
        <v>978</v>
      </c>
      <c r="V434" s="930" t="s">
        <v>553</v>
      </c>
      <c r="W434" s="930"/>
      <c r="X434" s="931" t="s">
        <v>25</v>
      </c>
      <c r="Y434" s="932" t="s">
        <v>163</v>
      </c>
      <c r="Z434" s="925"/>
      <c r="AA434" s="925"/>
      <c r="AB434" s="467">
        <v>44483</v>
      </c>
      <c r="AC434" s="933"/>
      <c r="AD434" s="934"/>
      <c r="AE434" s="935" t="s">
        <v>496</v>
      </c>
      <c r="AF434" s="927" t="s">
        <v>559</v>
      </c>
      <c r="AG434" s="936"/>
      <c r="AH434" s="937"/>
      <c r="AI434" s="937"/>
      <c r="AJ434" s="937"/>
      <c r="AK434" s="938"/>
      <c r="AL434" s="936"/>
      <c r="AM434" s="938"/>
      <c r="AN434" s="938"/>
      <c r="AO434" s="939" t="s">
        <v>466</v>
      </c>
      <c r="AP434" s="938" t="s">
        <v>595</v>
      </c>
      <c r="AQ434" s="940" t="s">
        <v>467</v>
      </c>
      <c r="AR434" s="1046">
        <v>2500</v>
      </c>
      <c r="AS434" s="925">
        <v>30</v>
      </c>
      <c r="AT434" s="941"/>
      <c r="AU434" s="941">
        <v>0</v>
      </c>
      <c r="AV434" s="925"/>
      <c r="AW434" s="925"/>
      <c r="AX434" s="925"/>
      <c r="AY434" s="925"/>
      <c r="AZ434" s="925"/>
      <c r="BA434" s="942"/>
      <c r="BB434" s="941"/>
      <c r="BC434" s="941"/>
      <c r="BD434" s="941"/>
      <c r="BE434" s="941"/>
      <c r="BF434" s="942"/>
      <c r="BG434" s="941"/>
      <c r="BH434" s="941"/>
      <c r="BI434" s="936">
        <v>0</v>
      </c>
      <c r="BJ434" s="941"/>
      <c r="BK434" s="943"/>
      <c r="BL434" s="943"/>
      <c r="BM434" s="936">
        <v>0</v>
      </c>
      <c r="BN434" s="943"/>
      <c r="BO434" s="936"/>
      <c r="BP434" s="944">
        <v>240</v>
      </c>
      <c r="BQ434" s="943">
        <v>2500</v>
      </c>
      <c r="BR434" s="943">
        <v>0</v>
      </c>
      <c r="BS434" s="943">
        <v>0</v>
      </c>
      <c r="BT434" s="945">
        <v>0</v>
      </c>
      <c r="BU434" s="943">
        <v>0</v>
      </c>
      <c r="BV434" s="943">
        <v>0</v>
      </c>
      <c r="BW434" s="943">
        <v>0</v>
      </c>
      <c r="BX434" s="943"/>
      <c r="BY434" s="943">
        <v>0</v>
      </c>
      <c r="BZ434" s="943"/>
      <c r="CA434" s="943"/>
      <c r="CB434" s="943">
        <v>0</v>
      </c>
      <c r="CC434" s="943">
        <v>0</v>
      </c>
      <c r="CD434" s="943">
        <v>0</v>
      </c>
      <c r="CE434" s="943"/>
      <c r="CF434" s="943">
        <v>0</v>
      </c>
      <c r="CG434" s="943"/>
      <c r="CH434" s="943"/>
      <c r="CI434" s="943"/>
      <c r="CJ434" s="943"/>
      <c r="CK434" s="943"/>
      <c r="CL434" s="943"/>
      <c r="CM434" s="943"/>
      <c r="CN434" s="943"/>
      <c r="CO434" s="943">
        <v>0</v>
      </c>
      <c r="CP434" s="943"/>
      <c r="CQ434" s="943"/>
      <c r="CR434" s="943"/>
      <c r="CS434" s="943"/>
      <c r="CT434" s="943"/>
      <c r="CU434" s="943"/>
      <c r="CV434" s="943">
        <v>0</v>
      </c>
      <c r="CW434" s="943"/>
      <c r="CX434" s="943"/>
      <c r="CY434" s="943"/>
      <c r="CZ434" s="943"/>
      <c r="DA434" s="943"/>
      <c r="DB434" s="943"/>
      <c r="DC434" s="943"/>
      <c r="DD434" s="943"/>
      <c r="DE434" s="943"/>
      <c r="DF434" s="943"/>
      <c r="DG434" s="943"/>
      <c r="DH434" s="943"/>
      <c r="DI434" s="943"/>
      <c r="DJ434" s="943"/>
      <c r="DK434" s="943"/>
      <c r="DL434" s="943"/>
      <c r="DM434" s="943"/>
      <c r="DN434" s="943"/>
      <c r="DO434" s="943"/>
      <c r="DP434" s="943"/>
      <c r="DQ434" s="943"/>
      <c r="DR434" s="943"/>
      <c r="DS434" s="943"/>
      <c r="DT434" s="943"/>
      <c r="DU434" s="943"/>
      <c r="DV434" s="943"/>
      <c r="DW434" s="943"/>
      <c r="DX434" s="943"/>
      <c r="DY434" s="943"/>
      <c r="DZ434" s="946"/>
      <c r="EA434" s="938"/>
      <c r="EB434" s="943"/>
      <c r="EC434" s="943"/>
      <c r="ED434" s="943"/>
      <c r="EE434" s="943"/>
      <c r="EF434" s="943"/>
      <c r="EG434" s="943"/>
      <c r="EH434" s="943"/>
      <c r="EI434" s="943"/>
      <c r="EJ434" s="943"/>
      <c r="EK434" s="943"/>
      <c r="EL434" s="947">
        <v>2500</v>
      </c>
      <c r="EM434" s="947">
        <v>2500</v>
      </c>
      <c r="EN434" s="948">
        <v>250</v>
      </c>
      <c r="EO434" s="948">
        <v>0</v>
      </c>
      <c r="EP434" s="948">
        <v>34.25</v>
      </c>
      <c r="EQ434" s="948">
        <v>0</v>
      </c>
      <c r="ER434" s="948">
        <v>0</v>
      </c>
      <c r="ES434" s="943">
        <v>0</v>
      </c>
      <c r="ET434" s="945">
        <v>0</v>
      </c>
      <c r="EU434" s="943">
        <v>0</v>
      </c>
      <c r="EV434" s="943">
        <v>0</v>
      </c>
      <c r="EW434" s="943"/>
      <c r="EX434" s="943"/>
      <c r="EY434" s="943"/>
      <c r="EZ434" s="949">
        <v>62</v>
      </c>
      <c r="FA434" s="938">
        <v>34.94</v>
      </c>
      <c r="FB434" s="938"/>
      <c r="FC434" s="949">
        <v>800</v>
      </c>
      <c r="FD434" s="949"/>
      <c r="FE434" s="949"/>
      <c r="FF434" s="949"/>
      <c r="FG434" s="943">
        <v>0</v>
      </c>
      <c r="FH434" s="949"/>
      <c r="FI434" s="943"/>
      <c r="FJ434" s="943"/>
      <c r="FK434" s="936"/>
      <c r="FL434" s="936"/>
      <c r="FM434" s="943">
        <v>0</v>
      </c>
      <c r="FN434" s="943">
        <v>0</v>
      </c>
      <c r="FO434" s="943">
        <v>0</v>
      </c>
      <c r="FP434" s="943"/>
      <c r="FQ434" s="943">
        <v>1181.19</v>
      </c>
      <c r="FR434" s="950">
        <v>1318.81</v>
      </c>
      <c r="FT434" s="1161"/>
      <c r="FU434" s="1162">
        <v>1318.81</v>
      </c>
      <c r="FV434" s="1162">
        <v>886.23</v>
      </c>
      <c r="FW434" s="1162">
        <v>0</v>
      </c>
      <c r="FX434" s="1102">
        <v>225</v>
      </c>
      <c r="FY434" s="943">
        <v>0</v>
      </c>
      <c r="GB434" s="2015">
        <f t="shared" si="42"/>
        <v>0</v>
      </c>
      <c r="GC434" s="2015">
        <v>2500</v>
      </c>
      <c r="GE434" s="2015">
        <f t="shared" si="43"/>
        <v>2500</v>
      </c>
    </row>
    <row r="435" spans="2:187">
      <c r="B435" s="918">
        <v>35</v>
      </c>
      <c r="C435" s="919" t="s">
        <v>615</v>
      </c>
      <c r="D435" s="956" t="s">
        <v>3</v>
      </c>
      <c r="E435" s="957" t="s">
        <v>143</v>
      </c>
      <c r="F435" s="927" t="s">
        <v>144</v>
      </c>
      <c r="G435" s="958">
        <v>34320</v>
      </c>
      <c r="H435" s="927" t="s">
        <v>469</v>
      </c>
      <c r="I435" s="919" t="s">
        <v>456</v>
      </c>
      <c r="J435" s="923" t="s">
        <v>455</v>
      </c>
      <c r="K435" s="924" t="s">
        <v>456</v>
      </c>
      <c r="L435" s="959">
        <v>100001</v>
      </c>
      <c r="M435" s="925" t="s">
        <v>470</v>
      </c>
      <c r="N435" s="926">
        <v>1</v>
      </c>
      <c r="O435" s="927" t="s">
        <v>471</v>
      </c>
      <c r="P435" s="927" t="s">
        <v>472</v>
      </c>
      <c r="Q435" s="928">
        <v>1</v>
      </c>
      <c r="R435" s="927" t="s">
        <v>473</v>
      </c>
      <c r="S435" s="929" t="s">
        <v>474</v>
      </c>
      <c r="T435" s="927" t="s">
        <v>461</v>
      </c>
      <c r="U435" s="1045" t="s">
        <v>979</v>
      </c>
      <c r="V435" s="930" t="s">
        <v>553</v>
      </c>
      <c r="W435" s="930"/>
      <c r="X435" s="931" t="s">
        <v>25</v>
      </c>
      <c r="Y435" s="961" t="s">
        <v>147</v>
      </c>
      <c r="Z435" s="925"/>
      <c r="AA435" s="925"/>
      <c r="AB435" s="467">
        <v>44483</v>
      </c>
      <c r="AC435" s="933"/>
      <c r="AD435" s="934"/>
      <c r="AE435" s="935" t="s">
        <v>533</v>
      </c>
      <c r="AF435" s="927" t="s">
        <v>560</v>
      </c>
      <c r="AG435" s="936"/>
      <c r="AH435" s="937"/>
      <c r="AI435" s="937"/>
      <c r="AJ435" s="937"/>
      <c r="AK435" s="938"/>
      <c r="AL435" s="936"/>
      <c r="AM435" s="938"/>
      <c r="AN435" s="938"/>
      <c r="AO435" s="939" t="s">
        <v>466</v>
      </c>
      <c r="AP435" s="938" t="s">
        <v>594</v>
      </c>
      <c r="AQ435" s="940" t="s">
        <v>467</v>
      </c>
      <c r="AR435" s="1046">
        <v>3000</v>
      </c>
      <c r="AS435" s="925">
        <v>30</v>
      </c>
      <c r="AT435" s="941"/>
      <c r="AU435" s="941">
        <v>0</v>
      </c>
      <c r="AV435" s="925"/>
      <c r="AW435" s="925"/>
      <c r="AX435" s="925"/>
      <c r="AY435" s="925"/>
      <c r="AZ435" s="925"/>
      <c r="BA435" s="942"/>
      <c r="BB435" s="941"/>
      <c r="BC435" s="941"/>
      <c r="BD435" s="941"/>
      <c r="BE435" s="941"/>
      <c r="BF435" s="942"/>
      <c r="BG435" s="941"/>
      <c r="BH435" s="941"/>
      <c r="BI435" s="936">
        <v>0</v>
      </c>
      <c r="BJ435" s="941"/>
      <c r="BK435" s="943"/>
      <c r="BL435" s="943"/>
      <c r="BM435" s="936">
        <v>0</v>
      </c>
      <c r="BN435" s="943"/>
      <c r="BO435" s="936"/>
      <c r="BP435" s="944">
        <v>240</v>
      </c>
      <c r="BQ435" s="943">
        <v>3000</v>
      </c>
      <c r="BR435" s="943">
        <v>0</v>
      </c>
      <c r="BS435" s="943">
        <v>0</v>
      </c>
      <c r="BT435" s="945">
        <v>0</v>
      </c>
      <c r="BU435" s="943">
        <v>0</v>
      </c>
      <c r="BV435" s="943">
        <v>0</v>
      </c>
      <c r="BW435" s="943">
        <v>0</v>
      </c>
      <c r="BX435" s="943"/>
      <c r="BY435" s="943">
        <v>0</v>
      </c>
      <c r="BZ435" s="943"/>
      <c r="CA435" s="943"/>
      <c r="CB435" s="943">
        <v>0</v>
      </c>
      <c r="CC435" s="943">
        <v>0</v>
      </c>
      <c r="CD435" s="943">
        <v>0</v>
      </c>
      <c r="CE435" s="943"/>
      <c r="CF435" s="943">
        <v>0</v>
      </c>
      <c r="CG435" s="943"/>
      <c r="CH435" s="943"/>
      <c r="CI435" s="943"/>
      <c r="CJ435" s="943"/>
      <c r="CK435" s="943"/>
      <c r="CL435" s="943"/>
      <c r="CM435" s="943"/>
      <c r="CN435" s="943"/>
      <c r="CO435" s="943">
        <v>0</v>
      </c>
      <c r="CP435" s="943"/>
      <c r="CQ435" s="943"/>
      <c r="CR435" s="943"/>
      <c r="CS435" s="943"/>
      <c r="CT435" s="943"/>
      <c r="CU435" s="943"/>
      <c r="CV435" s="943">
        <v>0</v>
      </c>
      <c r="CW435" s="943"/>
      <c r="CX435" s="943"/>
      <c r="CY435" s="943"/>
      <c r="CZ435" s="943"/>
      <c r="DA435" s="943"/>
      <c r="DB435" s="943"/>
      <c r="DC435" s="943"/>
      <c r="DD435" s="943"/>
      <c r="DE435" s="943"/>
      <c r="DF435" s="943"/>
      <c r="DG435" s="943"/>
      <c r="DH435" s="943"/>
      <c r="DI435" s="943"/>
      <c r="DJ435" s="943"/>
      <c r="DK435" s="943"/>
      <c r="DL435" s="943"/>
      <c r="DM435" s="943"/>
      <c r="DN435" s="943"/>
      <c r="DO435" s="943"/>
      <c r="DP435" s="943"/>
      <c r="DQ435" s="943"/>
      <c r="DR435" s="943"/>
      <c r="DS435" s="943"/>
      <c r="DT435" s="943"/>
      <c r="DU435" s="943"/>
      <c r="DV435" s="943"/>
      <c r="DW435" s="943"/>
      <c r="DX435" s="943"/>
      <c r="DY435" s="943"/>
      <c r="DZ435" s="946"/>
      <c r="EA435" s="938"/>
      <c r="EB435" s="943"/>
      <c r="EC435" s="943"/>
      <c r="ED435" s="943"/>
      <c r="EE435" s="943"/>
      <c r="EF435" s="943"/>
      <c r="EG435" s="943"/>
      <c r="EH435" s="943"/>
      <c r="EI435" s="943"/>
      <c r="EJ435" s="943"/>
      <c r="EK435" s="943"/>
      <c r="EL435" s="947">
        <v>3000</v>
      </c>
      <c r="EM435" s="947">
        <v>3000</v>
      </c>
      <c r="EN435" s="948">
        <v>300</v>
      </c>
      <c r="EO435" s="948">
        <v>0</v>
      </c>
      <c r="EP435" s="948">
        <v>41.1</v>
      </c>
      <c r="EQ435" s="948">
        <v>0</v>
      </c>
      <c r="ER435" s="948">
        <v>0</v>
      </c>
      <c r="ES435" s="943">
        <v>0</v>
      </c>
      <c r="ET435" s="945">
        <v>35.03</v>
      </c>
      <c r="EU435" s="943">
        <v>0</v>
      </c>
      <c r="EV435" s="943">
        <v>0</v>
      </c>
      <c r="EW435" s="943"/>
      <c r="EX435" s="943"/>
      <c r="EY435" s="943"/>
      <c r="EZ435" s="949">
        <v>0</v>
      </c>
      <c r="FA435" s="938">
        <v>37.58</v>
      </c>
      <c r="FB435" s="938"/>
      <c r="FC435" s="949">
        <v>1000</v>
      </c>
      <c r="FD435" s="949"/>
      <c r="FE435" s="949"/>
      <c r="FF435" s="949"/>
      <c r="FG435" s="943">
        <v>0</v>
      </c>
      <c r="FH435" s="949"/>
      <c r="FI435" s="943"/>
      <c r="FJ435" s="943"/>
      <c r="FK435" s="936"/>
      <c r="FL435" s="936"/>
      <c r="FM435" s="943">
        <v>0</v>
      </c>
      <c r="FN435" s="943">
        <v>0</v>
      </c>
      <c r="FO435" s="943">
        <v>0</v>
      </c>
      <c r="FP435" s="943"/>
      <c r="FQ435" s="943">
        <v>1413.71</v>
      </c>
      <c r="FR435" s="950">
        <v>1586.29</v>
      </c>
      <c r="FT435" s="1161"/>
      <c r="FU435" s="1162">
        <v>1586.29</v>
      </c>
      <c r="FV435" s="1162">
        <v>828.19</v>
      </c>
      <c r="FW435" s="1162">
        <v>0</v>
      </c>
      <c r="FX435" s="1102">
        <v>270</v>
      </c>
      <c r="FY435" s="943">
        <v>0</v>
      </c>
      <c r="GB435" s="2015">
        <f t="shared" si="42"/>
        <v>0</v>
      </c>
      <c r="GC435" s="2015">
        <v>3000</v>
      </c>
      <c r="GE435" s="2015">
        <f t="shared" si="43"/>
        <v>3000</v>
      </c>
    </row>
    <row r="436" spans="2:187">
      <c r="B436" s="918">
        <v>36</v>
      </c>
      <c r="C436" s="919" t="s">
        <v>615</v>
      </c>
      <c r="D436" s="956" t="s">
        <v>3</v>
      </c>
      <c r="E436" s="957" t="s">
        <v>121</v>
      </c>
      <c r="F436" s="927" t="s">
        <v>122</v>
      </c>
      <c r="G436" s="958">
        <v>33835</v>
      </c>
      <c r="H436" s="927" t="s">
        <v>484</v>
      </c>
      <c r="I436" s="919" t="s">
        <v>456</v>
      </c>
      <c r="J436" s="923" t="s">
        <v>455</v>
      </c>
      <c r="K436" s="924" t="s">
        <v>456</v>
      </c>
      <c r="L436" s="959">
        <v>100002</v>
      </c>
      <c r="M436" s="925" t="s">
        <v>457</v>
      </c>
      <c r="N436" s="926">
        <v>1</v>
      </c>
      <c r="O436" s="927" t="s">
        <v>458</v>
      </c>
      <c r="P436" s="927" t="s">
        <v>459</v>
      </c>
      <c r="Q436" s="928">
        <v>0</v>
      </c>
      <c r="R436" s="927" t="s">
        <v>485</v>
      </c>
      <c r="S436" s="929" t="s">
        <v>486</v>
      </c>
      <c r="T436" s="927" t="s">
        <v>461</v>
      </c>
      <c r="U436" s="927" t="s">
        <v>263</v>
      </c>
      <c r="V436" s="930" t="s">
        <v>553</v>
      </c>
      <c r="W436" s="930"/>
      <c r="X436" s="931" t="s">
        <v>25</v>
      </c>
      <c r="Y436" s="932" t="s">
        <v>123</v>
      </c>
      <c r="Z436" s="925"/>
      <c r="AA436" s="925"/>
      <c r="AB436" s="467">
        <v>44539</v>
      </c>
      <c r="AC436" s="933"/>
      <c r="AD436" s="934"/>
      <c r="AE436" s="935" t="s">
        <v>481</v>
      </c>
      <c r="AF436" s="927" t="s">
        <v>561</v>
      </c>
      <c r="AG436" s="936"/>
      <c r="AH436" s="937"/>
      <c r="AI436" s="937"/>
      <c r="AJ436" s="937"/>
      <c r="AK436" s="938"/>
      <c r="AL436" s="936"/>
      <c r="AM436" s="938"/>
      <c r="AN436" s="938"/>
      <c r="AO436" s="939" t="s">
        <v>466</v>
      </c>
      <c r="AP436" s="938" t="s">
        <v>594</v>
      </c>
      <c r="AQ436" s="940" t="s">
        <v>466</v>
      </c>
      <c r="AR436" s="468">
        <v>2200</v>
      </c>
      <c r="AS436" s="925">
        <v>30</v>
      </c>
      <c r="AT436" s="941"/>
      <c r="AU436" s="941">
        <v>0</v>
      </c>
      <c r="AV436" s="925"/>
      <c r="AW436" s="925"/>
      <c r="AX436" s="925"/>
      <c r="AY436" s="925"/>
      <c r="AZ436" s="925"/>
      <c r="BA436" s="942"/>
      <c r="BB436" s="941"/>
      <c r="BC436" s="941"/>
      <c r="BD436" s="941"/>
      <c r="BE436" s="941"/>
      <c r="BF436" s="942"/>
      <c r="BG436" s="941"/>
      <c r="BH436" s="941"/>
      <c r="BI436" s="936">
        <v>0</v>
      </c>
      <c r="BJ436" s="941"/>
      <c r="BK436" s="943"/>
      <c r="BL436" s="943"/>
      <c r="BM436" s="936">
        <v>0</v>
      </c>
      <c r="BN436" s="943"/>
      <c r="BO436" s="936"/>
      <c r="BP436" s="944">
        <v>240</v>
      </c>
      <c r="BQ436" s="943">
        <v>2200</v>
      </c>
      <c r="BR436" s="943">
        <v>113</v>
      </c>
      <c r="BS436" s="943">
        <v>0</v>
      </c>
      <c r="BT436" s="945">
        <v>0</v>
      </c>
      <c r="BU436" s="943">
        <v>0</v>
      </c>
      <c r="BV436" s="943">
        <v>0</v>
      </c>
      <c r="BW436" s="943">
        <v>0</v>
      </c>
      <c r="BX436" s="943"/>
      <c r="BY436" s="943">
        <v>0</v>
      </c>
      <c r="BZ436" s="943"/>
      <c r="CA436" s="943"/>
      <c r="CB436" s="943">
        <v>0</v>
      </c>
      <c r="CC436" s="943">
        <v>0</v>
      </c>
      <c r="CD436" s="943">
        <v>0</v>
      </c>
      <c r="CE436" s="943"/>
      <c r="CF436" s="943">
        <v>0</v>
      </c>
      <c r="CG436" s="943"/>
      <c r="CH436" s="943"/>
      <c r="CI436" s="943"/>
      <c r="CJ436" s="943"/>
      <c r="CK436" s="943"/>
      <c r="CL436" s="943"/>
      <c r="CM436" s="943"/>
      <c r="CN436" s="943"/>
      <c r="CO436" s="943">
        <v>0</v>
      </c>
      <c r="CP436" s="943"/>
      <c r="CQ436" s="943"/>
      <c r="CR436" s="943"/>
      <c r="CS436" s="943"/>
      <c r="CT436" s="943"/>
      <c r="CU436" s="943"/>
      <c r="CV436" s="943">
        <v>0</v>
      </c>
      <c r="CW436" s="943"/>
      <c r="CX436" s="943"/>
      <c r="CY436" s="943"/>
      <c r="CZ436" s="943"/>
      <c r="DA436" s="943"/>
      <c r="DB436" s="943"/>
      <c r="DC436" s="943"/>
      <c r="DD436" s="943"/>
      <c r="DE436" s="943"/>
      <c r="DF436" s="943"/>
      <c r="DG436" s="943"/>
      <c r="DH436" s="943"/>
      <c r="DI436" s="943"/>
      <c r="DJ436" s="943"/>
      <c r="DK436" s="943"/>
      <c r="DL436" s="943"/>
      <c r="DM436" s="943"/>
      <c r="DN436" s="943"/>
      <c r="DO436" s="943"/>
      <c r="DP436" s="943"/>
      <c r="DQ436" s="943"/>
      <c r="DR436" s="943"/>
      <c r="DS436" s="943"/>
      <c r="DT436" s="943"/>
      <c r="DU436" s="943"/>
      <c r="DV436" s="943"/>
      <c r="DW436" s="943"/>
      <c r="DX436" s="943"/>
      <c r="DY436" s="943"/>
      <c r="DZ436" s="946"/>
      <c r="EA436" s="938"/>
      <c r="EB436" s="943"/>
      <c r="EC436" s="943"/>
      <c r="ED436" s="943"/>
      <c r="EE436" s="943"/>
      <c r="EF436" s="943"/>
      <c r="EG436" s="943"/>
      <c r="EH436" s="943"/>
      <c r="EI436" s="943"/>
      <c r="EJ436" s="943"/>
      <c r="EK436" s="943"/>
      <c r="EL436" s="947">
        <v>2313</v>
      </c>
      <c r="EM436" s="947">
        <v>2313</v>
      </c>
      <c r="EN436" s="948">
        <v>231.3</v>
      </c>
      <c r="EO436" s="948">
        <v>0</v>
      </c>
      <c r="EP436" s="948">
        <v>31.69</v>
      </c>
      <c r="EQ436" s="948">
        <v>0</v>
      </c>
      <c r="ER436" s="948">
        <v>0</v>
      </c>
      <c r="ES436" s="943">
        <v>0</v>
      </c>
      <c r="ET436" s="945">
        <v>0</v>
      </c>
      <c r="EU436" s="943">
        <v>0</v>
      </c>
      <c r="EV436" s="943">
        <v>0</v>
      </c>
      <c r="EW436" s="943"/>
      <c r="EX436" s="943"/>
      <c r="EY436" s="943"/>
      <c r="EZ436" s="949">
        <v>115.71</v>
      </c>
      <c r="FA436" s="938">
        <v>0</v>
      </c>
      <c r="FB436" s="938"/>
      <c r="FC436" s="949">
        <v>925.2</v>
      </c>
      <c r="FD436" s="949"/>
      <c r="FE436" s="949"/>
      <c r="FF436" s="949"/>
      <c r="FG436" s="943">
        <v>125</v>
      </c>
      <c r="FH436" s="949"/>
      <c r="FI436" s="943"/>
      <c r="FJ436" s="943"/>
      <c r="FK436" s="936"/>
      <c r="FL436" s="936"/>
      <c r="FM436" s="943">
        <v>0</v>
      </c>
      <c r="FN436" s="943">
        <v>0</v>
      </c>
      <c r="FO436" s="943">
        <v>0</v>
      </c>
      <c r="FP436" s="943"/>
      <c r="FQ436" s="943">
        <v>1428.9</v>
      </c>
      <c r="FR436" s="950">
        <v>884.1</v>
      </c>
      <c r="FT436" s="1161"/>
      <c r="FU436" s="1162">
        <v>884.1</v>
      </c>
      <c r="FV436" s="1162">
        <v>950.52</v>
      </c>
      <c r="FW436" s="1162">
        <v>0</v>
      </c>
      <c r="FX436" s="1102">
        <v>208.17</v>
      </c>
      <c r="FY436" s="943">
        <v>0</v>
      </c>
      <c r="GB436" s="2015">
        <f t="shared" si="42"/>
        <v>0</v>
      </c>
      <c r="GC436" s="2015">
        <v>2313</v>
      </c>
      <c r="GE436" s="2015">
        <f t="shared" si="43"/>
        <v>2313</v>
      </c>
    </row>
    <row r="437" spans="2:187">
      <c r="B437" s="918">
        <v>37</v>
      </c>
      <c r="C437" s="919" t="s">
        <v>615</v>
      </c>
      <c r="D437" s="956" t="s">
        <v>3</v>
      </c>
      <c r="E437" s="957" t="s">
        <v>104</v>
      </c>
      <c r="F437" s="927" t="s">
        <v>105</v>
      </c>
      <c r="G437" s="958">
        <v>32719</v>
      </c>
      <c r="H437" s="927" t="s">
        <v>453</v>
      </c>
      <c r="I437" s="919" t="s">
        <v>456</v>
      </c>
      <c r="J437" s="923" t="s">
        <v>455</v>
      </c>
      <c r="K437" s="924" t="s">
        <v>456</v>
      </c>
      <c r="L437" s="959">
        <v>100002</v>
      </c>
      <c r="M437" s="925" t="s">
        <v>457</v>
      </c>
      <c r="N437" s="926">
        <v>1</v>
      </c>
      <c r="O437" s="927" t="s">
        <v>458</v>
      </c>
      <c r="P437" s="927" t="s">
        <v>459</v>
      </c>
      <c r="Q437" s="928">
        <v>1</v>
      </c>
      <c r="R437" s="927" t="s">
        <v>460</v>
      </c>
      <c r="S437" s="929" t="s">
        <v>453</v>
      </c>
      <c r="T437" s="927" t="s">
        <v>461</v>
      </c>
      <c r="U437" s="927" t="s">
        <v>257</v>
      </c>
      <c r="V437" s="930" t="s">
        <v>553</v>
      </c>
      <c r="W437" s="930"/>
      <c r="X437" s="931" t="s">
        <v>25</v>
      </c>
      <c r="Y437" s="932" t="s">
        <v>106</v>
      </c>
      <c r="Z437" s="925"/>
      <c r="AA437" s="925"/>
      <c r="AB437" s="467">
        <v>44600</v>
      </c>
      <c r="AC437" s="933"/>
      <c r="AD437" s="934"/>
      <c r="AE437" s="935" t="s">
        <v>533</v>
      </c>
      <c r="AF437" s="927" t="s">
        <v>562</v>
      </c>
      <c r="AG437" s="936"/>
      <c r="AH437" s="937"/>
      <c r="AI437" s="937"/>
      <c r="AJ437" s="937"/>
      <c r="AK437" s="938"/>
      <c r="AL437" s="936"/>
      <c r="AM437" s="938"/>
      <c r="AN437" s="938"/>
      <c r="AO437" s="939"/>
      <c r="AP437" s="938" t="s">
        <v>595</v>
      </c>
      <c r="AQ437" s="940" t="s">
        <v>466</v>
      </c>
      <c r="AR437" s="468">
        <v>2500</v>
      </c>
      <c r="AS437" s="925">
        <v>28</v>
      </c>
      <c r="AT437" s="941"/>
      <c r="AU437" s="941">
        <v>2</v>
      </c>
      <c r="AV437" s="925"/>
      <c r="AW437" s="925"/>
      <c r="AX437" s="925"/>
      <c r="AY437" s="925"/>
      <c r="AZ437" s="925"/>
      <c r="BA437" s="942"/>
      <c r="BB437" s="941"/>
      <c r="BC437" s="941"/>
      <c r="BD437" s="941"/>
      <c r="BE437" s="941"/>
      <c r="BF437" s="942"/>
      <c r="BG437" s="941"/>
      <c r="BH437" s="941"/>
      <c r="BI437" s="936">
        <v>2</v>
      </c>
      <c r="BJ437" s="941"/>
      <c r="BK437" s="943"/>
      <c r="BL437" s="943"/>
      <c r="BM437" s="936">
        <v>16</v>
      </c>
      <c r="BN437" s="943"/>
      <c r="BO437" s="936"/>
      <c r="BP437" s="944">
        <v>224</v>
      </c>
      <c r="BQ437" s="943">
        <v>2333.333333333333</v>
      </c>
      <c r="BR437" s="943">
        <v>113</v>
      </c>
      <c r="BS437" s="943">
        <v>0</v>
      </c>
      <c r="BT437" s="945">
        <v>182.42</v>
      </c>
      <c r="BU437" s="943">
        <v>0</v>
      </c>
      <c r="BV437" s="943">
        <v>0</v>
      </c>
      <c r="BW437" s="943">
        <v>0</v>
      </c>
      <c r="BX437" s="943"/>
      <c r="BY437" s="943">
        <v>0</v>
      </c>
      <c r="BZ437" s="943"/>
      <c r="CA437" s="943"/>
      <c r="CB437" s="943">
        <v>0</v>
      </c>
      <c r="CC437" s="943">
        <v>0</v>
      </c>
      <c r="CD437" s="943">
        <v>43.55</v>
      </c>
      <c r="CE437" s="943"/>
      <c r="CF437" s="943">
        <v>0</v>
      </c>
      <c r="CG437" s="943"/>
      <c r="CH437" s="943"/>
      <c r="CI437" s="943"/>
      <c r="CJ437" s="943"/>
      <c r="CK437" s="943"/>
      <c r="CL437" s="943"/>
      <c r="CM437" s="943"/>
      <c r="CN437" s="943"/>
      <c r="CO437" s="943">
        <v>348.4</v>
      </c>
      <c r="CP437" s="943"/>
      <c r="CQ437" s="943"/>
      <c r="CR437" s="943"/>
      <c r="CS437" s="943"/>
      <c r="CT437" s="943"/>
      <c r="CU437" s="943"/>
      <c r="CV437" s="943">
        <v>0</v>
      </c>
      <c r="CW437" s="943"/>
      <c r="CX437" s="943"/>
      <c r="CY437" s="943"/>
      <c r="CZ437" s="943"/>
      <c r="DA437" s="943"/>
      <c r="DB437" s="943"/>
      <c r="DC437" s="943"/>
      <c r="DD437" s="943"/>
      <c r="DE437" s="943"/>
      <c r="DF437" s="943"/>
      <c r="DG437" s="943"/>
      <c r="DH437" s="943"/>
      <c r="DI437" s="943"/>
      <c r="DJ437" s="943"/>
      <c r="DK437" s="943"/>
      <c r="DL437" s="943"/>
      <c r="DM437" s="943"/>
      <c r="DN437" s="943"/>
      <c r="DO437" s="943"/>
      <c r="DP437" s="943"/>
      <c r="DQ437" s="943"/>
      <c r="DR437" s="943"/>
      <c r="DS437" s="943"/>
      <c r="DT437" s="943"/>
      <c r="DU437" s="943"/>
      <c r="DV437" s="943"/>
      <c r="DW437" s="943"/>
      <c r="DX437" s="943"/>
      <c r="DY437" s="943"/>
      <c r="DZ437" s="946"/>
      <c r="EA437" s="938"/>
      <c r="EB437" s="943"/>
      <c r="EC437" s="943"/>
      <c r="ED437" s="943"/>
      <c r="EE437" s="943"/>
      <c r="EF437" s="943"/>
      <c r="EG437" s="943"/>
      <c r="EH437" s="943"/>
      <c r="EI437" s="943"/>
      <c r="EJ437" s="943"/>
      <c r="EK437" s="943"/>
      <c r="EL437" s="947">
        <v>3020.7033333333334</v>
      </c>
      <c r="EM437" s="947">
        <v>3020.7033333333334</v>
      </c>
      <c r="EN437" s="948">
        <v>302.07</v>
      </c>
      <c r="EO437" s="948">
        <v>0</v>
      </c>
      <c r="EP437" s="948">
        <v>41.38</v>
      </c>
      <c r="EQ437" s="948">
        <v>0</v>
      </c>
      <c r="ER437" s="948">
        <v>0</v>
      </c>
      <c r="ES437" s="943">
        <v>0</v>
      </c>
      <c r="ET437" s="945">
        <v>39.49</v>
      </c>
      <c r="EU437" s="943">
        <v>0</v>
      </c>
      <c r="EV437" s="943">
        <v>0</v>
      </c>
      <c r="EW437" s="943"/>
      <c r="EX437" s="943"/>
      <c r="EY437" s="943"/>
      <c r="EZ437" s="949">
        <v>0</v>
      </c>
      <c r="FA437" s="938">
        <v>61.06</v>
      </c>
      <c r="FB437" s="938"/>
      <c r="FC437" s="949">
        <v>1045.2</v>
      </c>
      <c r="FD437" s="949"/>
      <c r="FE437" s="949"/>
      <c r="FF437" s="949"/>
      <c r="FG437" s="943">
        <v>125</v>
      </c>
      <c r="FH437" s="949"/>
      <c r="FI437" s="943"/>
      <c r="FJ437" s="943"/>
      <c r="FK437" s="936"/>
      <c r="FL437" s="936"/>
      <c r="FM437" s="943">
        <v>0</v>
      </c>
      <c r="FN437" s="943">
        <v>0</v>
      </c>
      <c r="FO437" s="943">
        <v>0</v>
      </c>
      <c r="FP437" s="943"/>
      <c r="FQ437" s="943">
        <v>1614.2</v>
      </c>
      <c r="FR437" s="950">
        <v>1406.5</v>
      </c>
      <c r="FT437" s="1161"/>
      <c r="FU437" s="1162">
        <v>1406.5</v>
      </c>
      <c r="FV437" s="1162">
        <v>1220.51</v>
      </c>
      <c r="FW437" s="1162">
        <v>0</v>
      </c>
      <c r="FX437" s="1102">
        <v>271.86</v>
      </c>
      <c r="FY437" s="943">
        <v>0</v>
      </c>
      <c r="GB437" s="2015">
        <f t="shared" si="42"/>
        <v>3.3333333335576754E-3</v>
      </c>
      <c r="GC437" s="2015">
        <v>3020.7</v>
      </c>
      <c r="GE437" s="2015">
        <f t="shared" si="43"/>
        <v>3020.7</v>
      </c>
    </row>
    <row r="438" spans="2:187">
      <c r="B438" s="918">
        <v>38</v>
      </c>
      <c r="C438" s="919" t="s">
        <v>615</v>
      </c>
      <c r="D438" s="956" t="s">
        <v>3</v>
      </c>
      <c r="E438" s="957" t="s">
        <v>179</v>
      </c>
      <c r="F438" s="927" t="s">
        <v>180</v>
      </c>
      <c r="G438" s="958">
        <v>34742</v>
      </c>
      <c r="H438" s="927" t="s">
        <v>469</v>
      </c>
      <c r="I438" s="919" t="s">
        <v>456</v>
      </c>
      <c r="J438" s="923" t="s">
        <v>455</v>
      </c>
      <c r="K438" s="924" t="s">
        <v>456</v>
      </c>
      <c r="L438" s="959">
        <v>100001</v>
      </c>
      <c r="M438" s="925" t="s">
        <v>470</v>
      </c>
      <c r="N438" s="926">
        <v>1</v>
      </c>
      <c r="O438" s="927" t="s">
        <v>471</v>
      </c>
      <c r="P438" s="927" t="s">
        <v>472</v>
      </c>
      <c r="Q438" s="928">
        <v>1</v>
      </c>
      <c r="R438" s="927" t="s">
        <v>473</v>
      </c>
      <c r="S438" s="929" t="s">
        <v>474</v>
      </c>
      <c r="T438" s="927" t="s">
        <v>461</v>
      </c>
      <c r="U438" s="927" t="s">
        <v>280</v>
      </c>
      <c r="V438" s="930" t="s">
        <v>553</v>
      </c>
      <c r="W438" s="930"/>
      <c r="X438" s="931" t="s">
        <v>25</v>
      </c>
      <c r="Y438" s="932" t="s">
        <v>171</v>
      </c>
      <c r="Z438" s="925"/>
      <c r="AA438" s="925"/>
      <c r="AB438" s="467">
        <v>44636</v>
      </c>
      <c r="AC438" s="933"/>
      <c r="AD438" s="934"/>
      <c r="AE438" s="935" t="s">
        <v>533</v>
      </c>
      <c r="AF438" s="927" t="s">
        <v>565</v>
      </c>
      <c r="AG438" s="936"/>
      <c r="AH438" s="937"/>
      <c r="AI438" s="937"/>
      <c r="AJ438" s="937"/>
      <c r="AK438" s="938"/>
      <c r="AL438" s="936"/>
      <c r="AM438" s="938"/>
      <c r="AN438" s="938"/>
      <c r="AO438" s="939" t="s">
        <v>466</v>
      </c>
      <c r="AP438" s="938" t="s">
        <v>594</v>
      </c>
      <c r="AQ438" s="940" t="s">
        <v>467</v>
      </c>
      <c r="AR438" s="468">
        <v>2600</v>
      </c>
      <c r="AS438" s="925">
        <v>30</v>
      </c>
      <c r="AT438" s="941"/>
      <c r="AU438" s="941">
        <v>0</v>
      </c>
      <c r="AV438" s="925"/>
      <c r="AW438" s="925"/>
      <c r="AX438" s="925"/>
      <c r="AY438" s="925"/>
      <c r="AZ438" s="925"/>
      <c r="BA438" s="942"/>
      <c r="BB438" s="941"/>
      <c r="BC438" s="941"/>
      <c r="BD438" s="941"/>
      <c r="BE438" s="941"/>
      <c r="BF438" s="942"/>
      <c r="BG438" s="941"/>
      <c r="BH438" s="941"/>
      <c r="BI438" s="936">
        <v>0</v>
      </c>
      <c r="BJ438" s="941"/>
      <c r="BK438" s="943"/>
      <c r="BL438" s="943"/>
      <c r="BM438" s="936">
        <v>0</v>
      </c>
      <c r="BN438" s="943"/>
      <c r="BO438" s="936"/>
      <c r="BP438" s="944">
        <v>240</v>
      </c>
      <c r="BQ438" s="943">
        <v>2600</v>
      </c>
      <c r="BR438" s="943">
        <v>0</v>
      </c>
      <c r="BS438" s="943">
        <v>0</v>
      </c>
      <c r="BT438" s="945">
        <v>0</v>
      </c>
      <c r="BU438" s="943">
        <v>0</v>
      </c>
      <c r="BV438" s="943">
        <v>0</v>
      </c>
      <c r="BW438" s="943">
        <v>0</v>
      </c>
      <c r="BX438" s="943"/>
      <c r="BY438" s="943">
        <v>0</v>
      </c>
      <c r="BZ438" s="943"/>
      <c r="CA438" s="943"/>
      <c r="CB438" s="943">
        <v>0</v>
      </c>
      <c r="CC438" s="943">
        <v>0</v>
      </c>
      <c r="CD438" s="943">
        <v>0</v>
      </c>
      <c r="CE438" s="943"/>
      <c r="CF438" s="943">
        <v>0</v>
      </c>
      <c r="CG438" s="943"/>
      <c r="CH438" s="943"/>
      <c r="CI438" s="943"/>
      <c r="CJ438" s="943"/>
      <c r="CK438" s="943"/>
      <c r="CL438" s="943"/>
      <c r="CM438" s="943"/>
      <c r="CN438" s="943"/>
      <c r="CO438" s="943">
        <v>0</v>
      </c>
      <c r="CP438" s="943"/>
      <c r="CQ438" s="943"/>
      <c r="CR438" s="943"/>
      <c r="CS438" s="943"/>
      <c r="CT438" s="943"/>
      <c r="CU438" s="943"/>
      <c r="CV438" s="943">
        <v>0</v>
      </c>
      <c r="CW438" s="943"/>
      <c r="CX438" s="943"/>
      <c r="CY438" s="943"/>
      <c r="CZ438" s="943"/>
      <c r="DA438" s="943"/>
      <c r="DB438" s="943"/>
      <c r="DC438" s="943"/>
      <c r="DD438" s="943"/>
      <c r="DE438" s="943"/>
      <c r="DF438" s="943"/>
      <c r="DG438" s="943"/>
      <c r="DH438" s="943"/>
      <c r="DI438" s="943"/>
      <c r="DJ438" s="943"/>
      <c r="DK438" s="943"/>
      <c r="DL438" s="943"/>
      <c r="DM438" s="943"/>
      <c r="DN438" s="943"/>
      <c r="DO438" s="943"/>
      <c r="DP438" s="943"/>
      <c r="DQ438" s="943"/>
      <c r="DR438" s="943"/>
      <c r="DS438" s="943"/>
      <c r="DT438" s="943"/>
      <c r="DU438" s="943"/>
      <c r="DV438" s="943"/>
      <c r="DW438" s="943"/>
      <c r="DX438" s="943"/>
      <c r="DY438" s="943"/>
      <c r="DZ438" s="946"/>
      <c r="EA438" s="938"/>
      <c r="EB438" s="943"/>
      <c r="EC438" s="943"/>
      <c r="ED438" s="943"/>
      <c r="EE438" s="943"/>
      <c r="EF438" s="943"/>
      <c r="EG438" s="943"/>
      <c r="EH438" s="943"/>
      <c r="EI438" s="943"/>
      <c r="EJ438" s="943"/>
      <c r="EK438" s="943"/>
      <c r="EL438" s="947">
        <v>2600</v>
      </c>
      <c r="EM438" s="947">
        <v>2600</v>
      </c>
      <c r="EN438" s="948">
        <v>260</v>
      </c>
      <c r="EO438" s="948">
        <v>0</v>
      </c>
      <c r="EP438" s="948">
        <v>35.619999999999997</v>
      </c>
      <c r="EQ438" s="948">
        <v>0</v>
      </c>
      <c r="ER438" s="948">
        <v>0</v>
      </c>
      <c r="ES438" s="943">
        <v>0</v>
      </c>
      <c r="ET438" s="945">
        <v>0</v>
      </c>
      <c r="EU438" s="943">
        <v>0</v>
      </c>
      <c r="EV438" s="943">
        <v>0</v>
      </c>
      <c r="EW438" s="943"/>
      <c r="EX438" s="943"/>
      <c r="EY438" s="943"/>
      <c r="EZ438" s="949">
        <v>0</v>
      </c>
      <c r="FA438" s="938">
        <v>0</v>
      </c>
      <c r="FB438" s="938"/>
      <c r="FC438" s="949">
        <v>1040</v>
      </c>
      <c r="FD438" s="949"/>
      <c r="FE438" s="949"/>
      <c r="FF438" s="949"/>
      <c r="FG438" s="943">
        <v>0</v>
      </c>
      <c r="FH438" s="949"/>
      <c r="FI438" s="943"/>
      <c r="FJ438" s="943"/>
      <c r="FK438" s="936"/>
      <c r="FL438" s="936"/>
      <c r="FM438" s="943">
        <v>0</v>
      </c>
      <c r="FN438" s="943">
        <v>0</v>
      </c>
      <c r="FO438" s="943">
        <v>0</v>
      </c>
      <c r="FP438" s="943"/>
      <c r="FQ438" s="943">
        <v>1335.62</v>
      </c>
      <c r="FR438" s="950">
        <v>1264.3800000000001</v>
      </c>
      <c r="FT438" s="1161"/>
      <c r="FU438" s="1162">
        <v>1264.3800000000001</v>
      </c>
      <c r="FV438" s="1162">
        <v>1254.81</v>
      </c>
      <c r="FW438" s="1162">
        <v>0</v>
      </c>
      <c r="FX438" s="1102">
        <v>234</v>
      </c>
      <c r="FY438" s="943">
        <v>0</v>
      </c>
      <c r="GB438" s="2015">
        <f t="shared" si="42"/>
        <v>0</v>
      </c>
      <c r="GC438" s="2015">
        <v>2600</v>
      </c>
      <c r="GE438" s="2015">
        <f t="shared" si="43"/>
        <v>2600</v>
      </c>
    </row>
    <row r="439" spans="2:187">
      <c r="B439" s="918">
        <v>39</v>
      </c>
      <c r="C439" s="919" t="s">
        <v>615</v>
      </c>
      <c r="D439" s="956" t="s">
        <v>3</v>
      </c>
      <c r="E439" s="957" t="s">
        <v>61</v>
      </c>
      <c r="F439" s="927" t="s">
        <v>62</v>
      </c>
      <c r="G439" s="958">
        <v>27048</v>
      </c>
      <c r="H439" s="927" t="s">
        <v>494</v>
      </c>
      <c r="I439" s="919" t="s">
        <v>456</v>
      </c>
      <c r="J439" s="923" t="s">
        <v>455</v>
      </c>
      <c r="K439" s="924" t="s">
        <v>456</v>
      </c>
      <c r="L439" s="959">
        <v>100001</v>
      </c>
      <c r="M439" s="925" t="s">
        <v>470</v>
      </c>
      <c r="N439" s="926">
        <v>1</v>
      </c>
      <c r="O439" s="927" t="s">
        <v>477</v>
      </c>
      <c r="P439" s="927" t="s">
        <v>478</v>
      </c>
      <c r="Q439" s="928">
        <v>1</v>
      </c>
      <c r="R439" s="927" t="s">
        <v>495</v>
      </c>
      <c r="S439" s="929" t="s">
        <v>478</v>
      </c>
      <c r="T439" s="927" t="s">
        <v>461</v>
      </c>
      <c r="U439" s="927" t="s">
        <v>241</v>
      </c>
      <c r="V439" s="930" t="s">
        <v>553</v>
      </c>
      <c r="W439" s="930"/>
      <c r="X439" s="931" t="s">
        <v>25</v>
      </c>
      <c r="Y439" s="1047" t="s">
        <v>63</v>
      </c>
      <c r="Z439" s="925"/>
      <c r="AA439" s="1048"/>
      <c r="AB439" s="467">
        <v>44677</v>
      </c>
      <c r="AC439" s="1049"/>
      <c r="AD439" s="934"/>
      <c r="AE439" s="935" t="s">
        <v>511</v>
      </c>
      <c r="AF439" s="927" t="s">
        <v>566</v>
      </c>
      <c r="AG439" s="936"/>
      <c r="AH439" s="937"/>
      <c r="AI439" s="1049"/>
      <c r="AJ439" s="1049"/>
      <c r="AK439" s="1049"/>
      <c r="AL439" s="1049"/>
      <c r="AM439" s="1049"/>
      <c r="AN439" s="1049"/>
      <c r="AO439" s="1050"/>
      <c r="AP439" s="938" t="s">
        <v>594</v>
      </c>
      <c r="AQ439" s="940" t="s">
        <v>466</v>
      </c>
      <c r="AR439" s="468">
        <v>1800</v>
      </c>
      <c r="AS439" s="925">
        <v>30</v>
      </c>
      <c r="AT439" s="941"/>
      <c r="AU439" s="941">
        <v>0</v>
      </c>
      <c r="AV439" s="925"/>
      <c r="AW439" s="925"/>
      <c r="AX439" s="925"/>
      <c r="AY439" s="925"/>
      <c r="AZ439" s="925"/>
      <c r="BA439" s="942"/>
      <c r="BB439" s="941"/>
      <c r="BC439" s="941"/>
      <c r="BD439" s="941"/>
      <c r="BE439" s="941"/>
      <c r="BF439" s="942"/>
      <c r="BG439" s="941"/>
      <c r="BH439" s="941"/>
      <c r="BI439" s="936">
        <v>9</v>
      </c>
      <c r="BJ439" s="941"/>
      <c r="BK439" s="943"/>
      <c r="BL439" s="943"/>
      <c r="BM439" s="936">
        <v>0</v>
      </c>
      <c r="BN439" s="943"/>
      <c r="BO439" s="936"/>
      <c r="BP439" s="944">
        <v>240</v>
      </c>
      <c r="BQ439" s="943">
        <v>1800</v>
      </c>
      <c r="BR439" s="943">
        <v>113</v>
      </c>
      <c r="BS439" s="943">
        <v>0</v>
      </c>
      <c r="BT439" s="945">
        <v>0</v>
      </c>
      <c r="BU439" s="943">
        <v>0</v>
      </c>
      <c r="BV439" s="943">
        <v>0</v>
      </c>
      <c r="BW439" s="943">
        <v>0</v>
      </c>
      <c r="BX439" s="943"/>
      <c r="BY439" s="943">
        <v>9</v>
      </c>
      <c r="BZ439" s="943"/>
      <c r="CA439" s="943"/>
      <c r="CB439" s="943">
        <v>0</v>
      </c>
      <c r="CC439" s="943">
        <v>0</v>
      </c>
      <c r="CD439" s="943">
        <v>143.47499999999999</v>
      </c>
      <c r="CE439" s="943"/>
      <c r="CF439" s="943">
        <v>0</v>
      </c>
      <c r="CG439" s="943"/>
      <c r="CH439" s="943"/>
      <c r="CI439" s="943"/>
      <c r="CJ439" s="943"/>
      <c r="CK439" s="943"/>
      <c r="CL439" s="943"/>
      <c r="CM439" s="943"/>
      <c r="CN439" s="943"/>
      <c r="CO439" s="943">
        <v>0</v>
      </c>
      <c r="CP439" s="943"/>
      <c r="CQ439" s="943"/>
      <c r="CR439" s="943"/>
      <c r="CS439" s="943"/>
      <c r="CT439" s="943"/>
      <c r="CU439" s="943"/>
      <c r="CV439" s="943">
        <v>0</v>
      </c>
      <c r="CW439" s="943"/>
      <c r="CX439" s="943"/>
      <c r="CY439" s="943"/>
      <c r="CZ439" s="943"/>
      <c r="DA439" s="943"/>
      <c r="DB439" s="943"/>
      <c r="DC439" s="943"/>
      <c r="DD439" s="943"/>
      <c r="DE439" s="943"/>
      <c r="DF439" s="943"/>
      <c r="DG439" s="943"/>
      <c r="DH439" s="943"/>
      <c r="DI439" s="943"/>
      <c r="DJ439" s="943"/>
      <c r="DK439" s="943"/>
      <c r="DL439" s="943"/>
      <c r="DM439" s="943"/>
      <c r="DN439" s="943"/>
      <c r="DO439" s="943"/>
      <c r="DP439" s="943"/>
      <c r="DQ439" s="943"/>
      <c r="DR439" s="943"/>
      <c r="DS439" s="943"/>
      <c r="DT439" s="943"/>
      <c r="DU439" s="943"/>
      <c r="DV439" s="943"/>
      <c r="DW439" s="943"/>
      <c r="DX439" s="943"/>
      <c r="DY439" s="943"/>
      <c r="DZ439" s="946"/>
      <c r="EA439" s="938"/>
      <c r="EB439" s="943"/>
      <c r="EC439" s="943"/>
      <c r="ED439" s="943"/>
      <c r="EE439" s="943"/>
      <c r="EF439" s="943"/>
      <c r="EG439" s="943"/>
      <c r="EH439" s="943"/>
      <c r="EI439" s="943"/>
      <c r="EJ439" s="943"/>
      <c r="EK439" s="943"/>
      <c r="EL439" s="947">
        <v>2065.4749999999999</v>
      </c>
      <c r="EM439" s="947">
        <v>2065.4749999999999</v>
      </c>
      <c r="EN439" s="948">
        <v>206.55</v>
      </c>
      <c r="EO439" s="948">
        <v>0</v>
      </c>
      <c r="EP439" s="948">
        <v>28.3</v>
      </c>
      <c r="EQ439" s="948">
        <v>0</v>
      </c>
      <c r="ER439" s="948">
        <v>0</v>
      </c>
      <c r="ES439" s="943">
        <v>0</v>
      </c>
      <c r="ET439" s="945">
        <v>11.478</v>
      </c>
      <c r="EU439" s="943">
        <v>0</v>
      </c>
      <c r="EV439" s="943">
        <v>0</v>
      </c>
      <c r="EW439" s="943"/>
      <c r="EX439" s="943"/>
      <c r="EY439" s="943"/>
      <c r="EZ439" s="949">
        <v>0</v>
      </c>
      <c r="FA439" s="938">
        <v>0</v>
      </c>
      <c r="FB439" s="938"/>
      <c r="FC439" s="949">
        <v>765.2</v>
      </c>
      <c r="FD439" s="949"/>
      <c r="FE439" s="949"/>
      <c r="FF439" s="949"/>
      <c r="FG439" s="943">
        <v>0</v>
      </c>
      <c r="FH439" s="949">
        <v>150</v>
      </c>
      <c r="FI439" s="943"/>
      <c r="FJ439" s="943"/>
      <c r="FK439" s="936"/>
      <c r="FL439" s="936"/>
      <c r="FM439" s="943">
        <v>0</v>
      </c>
      <c r="FN439" s="943">
        <v>9</v>
      </c>
      <c r="FO439" s="943">
        <v>4</v>
      </c>
      <c r="FP439" s="943"/>
      <c r="FQ439" s="943">
        <v>1174.53</v>
      </c>
      <c r="FR439" s="950">
        <v>890.95</v>
      </c>
      <c r="FT439" s="1161"/>
      <c r="FU439" s="1162">
        <v>890.95</v>
      </c>
      <c r="FV439" s="1162">
        <v>910.65</v>
      </c>
      <c r="FW439" s="1162">
        <v>0</v>
      </c>
      <c r="FX439" s="1102">
        <v>185.89</v>
      </c>
      <c r="FY439" s="943">
        <v>0</v>
      </c>
      <c r="GB439" s="2015">
        <f t="shared" si="42"/>
        <v>-5.0000000001091394E-3</v>
      </c>
      <c r="GC439" s="2015">
        <v>2065.48</v>
      </c>
      <c r="GE439" s="2015">
        <f t="shared" si="43"/>
        <v>2065.48</v>
      </c>
    </row>
    <row r="440" spans="2:187">
      <c r="B440" s="918">
        <v>40</v>
      </c>
      <c r="C440" s="919" t="s">
        <v>615</v>
      </c>
      <c r="D440" s="956" t="s">
        <v>3</v>
      </c>
      <c r="E440" s="1051" t="s">
        <v>133</v>
      </c>
      <c r="F440" s="927" t="s">
        <v>134</v>
      </c>
      <c r="G440" s="958">
        <v>36953</v>
      </c>
      <c r="H440" s="927" t="s">
        <v>494</v>
      </c>
      <c r="I440" s="919" t="s">
        <v>456</v>
      </c>
      <c r="J440" s="923" t="s">
        <v>455</v>
      </c>
      <c r="K440" s="924" t="s">
        <v>456</v>
      </c>
      <c r="L440" s="959">
        <v>100001</v>
      </c>
      <c r="M440" s="925" t="s">
        <v>470</v>
      </c>
      <c r="N440" s="926">
        <v>1</v>
      </c>
      <c r="O440" s="927" t="s">
        <v>477</v>
      </c>
      <c r="P440" s="927" t="s">
        <v>478</v>
      </c>
      <c r="Q440" s="928">
        <v>1</v>
      </c>
      <c r="R440" s="927" t="s">
        <v>495</v>
      </c>
      <c r="S440" s="929" t="s">
        <v>478</v>
      </c>
      <c r="T440" s="927" t="s">
        <v>461</v>
      </c>
      <c r="U440" s="927" t="s">
        <v>268</v>
      </c>
      <c r="V440" s="930" t="s">
        <v>553</v>
      </c>
      <c r="W440" s="930"/>
      <c r="X440" s="931" t="s">
        <v>25</v>
      </c>
      <c r="Y440" s="1047" t="s">
        <v>135</v>
      </c>
      <c r="Z440" s="925"/>
      <c r="AA440" s="1048"/>
      <c r="AB440" s="467">
        <v>44799</v>
      </c>
      <c r="AC440" s="1049"/>
      <c r="AD440" s="934"/>
      <c r="AE440" s="935" t="s">
        <v>496</v>
      </c>
      <c r="AF440" s="927" t="s">
        <v>567</v>
      </c>
      <c r="AG440" s="936"/>
      <c r="AH440" s="937"/>
      <c r="AI440" s="1049"/>
      <c r="AJ440" s="1049"/>
      <c r="AK440" s="1049"/>
      <c r="AL440" s="1049"/>
      <c r="AM440" s="1049"/>
      <c r="AN440" s="1049"/>
      <c r="AO440" s="1050" t="s">
        <v>466</v>
      </c>
      <c r="AP440" s="938" t="s">
        <v>594</v>
      </c>
      <c r="AQ440" s="940" t="s">
        <v>467</v>
      </c>
      <c r="AR440" s="468">
        <v>2200</v>
      </c>
      <c r="AS440" s="925">
        <v>30</v>
      </c>
      <c r="AT440" s="941"/>
      <c r="AU440" s="941">
        <v>0</v>
      </c>
      <c r="AV440" s="925"/>
      <c r="AW440" s="925"/>
      <c r="AX440" s="925"/>
      <c r="AY440" s="925"/>
      <c r="AZ440" s="925"/>
      <c r="BA440" s="942"/>
      <c r="BB440" s="941"/>
      <c r="BC440" s="941"/>
      <c r="BD440" s="941"/>
      <c r="BE440" s="941"/>
      <c r="BF440" s="942"/>
      <c r="BG440" s="941"/>
      <c r="BH440" s="941"/>
      <c r="BI440" s="936">
        <v>0</v>
      </c>
      <c r="BJ440" s="941"/>
      <c r="BK440" s="943"/>
      <c r="BL440" s="943"/>
      <c r="BM440" s="936">
        <v>0</v>
      </c>
      <c r="BN440" s="943"/>
      <c r="BO440" s="936"/>
      <c r="BP440" s="944">
        <v>240</v>
      </c>
      <c r="BQ440" s="943">
        <v>2200</v>
      </c>
      <c r="BR440" s="943">
        <v>0</v>
      </c>
      <c r="BS440" s="943">
        <v>0</v>
      </c>
      <c r="BT440" s="945">
        <v>0</v>
      </c>
      <c r="BU440" s="943">
        <v>0</v>
      </c>
      <c r="BV440" s="943">
        <v>0</v>
      </c>
      <c r="BW440" s="943">
        <v>0</v>
      </c>
      <c r="BX440" s="943"/>
      <c r="BY440" s="943">
        <v>0</v>
      </c>
      <c r="BZ440" s="943"/>
      <c r="CA440" s="943"/>
      <c r="CB440" s="943">
        <v>0</v>
      </c>
      <c r="CC440" s="943">
        <v>0</v>
      </c>
      <c r="CD440" s="943">
        <v>0</v>
      </c>
      <c r="CE440" s="943"/>
      <c r="CF440" s="943">
        <v>0</v>
      </c>
      <c r="CG440" s="943"/>
      <c r="CH440" s="943"/>
      <c r="CI440" s="943"/>
      <c r="CJ440" s="943"/>
      <c r="CK440" s="943"/>
      <c r="CL440" s="943"/>
      <c r="CM440" s="943"/>
      <c r="CN440" s="943"/>
      <c r="CO440" s="943">
        <v>0</v>
      </c>
      <c r="CP440" s="943"/>
      <c r="CQ440" s="943"/>
      <c r="CR440" s="943"/>
      <c r="CS440" s="943"/>
      <c r="CT440" s="943"/>
      <c r="CU440" s="943"/>
      <c r="CV440" s="943">
        <v>0</v>
      </c>
      <c r="CW440" s="943"/>
      <c r="CX440" s="943"/>
      <c r="CY440" s="943"/>
      <c r="CZ440" s="943"/>
      <c r="DA440" s="943"/>
      <c r="DB440" s="943"/>
      <c r="DC440" s="943"/>
      <c r="DD440" s="943"/>
      <c r="DE440" s="943"/>
      <c r="DF440" s="943"/>
      <c r="DG440" s="943"/>
      <c r="DH440" s="943"/>
      <c r="DI440" s="943"/>
      <c r="DJ440" s="943"/>
      <c r="DK440" s="943"/>
      <c r="DL440" s="943"/>
      <c r="DM440" s="943"/>
      <c r="DN440" s="943"/>
      <c r="DO440" s="943"/>
      <c r="DP440" s="943"/>
      <c r="DQ440" s="943"/>
      <c r="DR440" s="943"/>
      <c r="DS440" s="943"/>
      <c r="DT440" s="943"/>
      <c r="DU440" s="943"/>
      <c r="DV440" s="943"/>
      <c r="DW440" s="943"/>
      <c r="DX440" s="943"/>
      <c r="DY440" s="943"/>
      <c r="DZ440" s="946"/>
      <c r="EA440" s="938"/>
      <c r="EB440" s="943"/>
      <c r="EC440" s="943"/>
      <c r="ED440" s="943"/>
      <c r="EE440" s="943"/>
      <c r="EF440" s="943"/>
      <c r="EG440" s="943"/>
      <c r="EH440" s="943"/>
      <c r="EI440" s="943"/>
      <c r="EJ440" s="943"/>
      <c r="EK440" s="943"/>
      <c r="EL440" s="947">
        <v>2200</v>
      </c>
      <c r="EM440" s="947">
        <v>2200</v>
      </c>
      <c r="EN440" s="948">
        <v>220</v>
      </c>
      <c r="EO440" s="948">
        <v>0</v>
      </c>
      <c r="EP440" s="948">
        <v>30.14</v>
      </c>
      <c r="EQ440" s="948">
        <v>0</v>
      </c>
      <c r="ER440" s="948">
        <v>0</v>
      </c>
      <c r="ES440" s="943">
        <v>0</v>
      </c>
      <c r="ET440" s="945">
        <v>0</v>
      </c>
      <c r="EU440" s="943">
        <v>0</v>
      </c>
      <c r="EV440" s="943">
        <v>0</v>
      </c>
      <c r="EW440" s="943"/>
      <c r="EX440" s="943"/>
      <c r="EY440" s="943"/>
      <c r="EZ440" s="949">
        <v>0</v>
      </c>
      <c r="FA440" s="938">
        <v>11.74</v>
      </c>
      <c r="FB440" s="938"/>
      <c r="FC440" s="949">
        <v>880</v>
      </c>
      <c r="FD440" s="949"/>
      <c r="FE440" s="949"/>
      <c r="FF440" s="949"/>
      <c r="FG440" s="943">
        <v>0</v>
      </c>
      <c r="FH440" s="949"/>
      <c r="FI440" s="943"/>
      <c r="FJ440" s="943"/>
      <c r="FK440" s="936"/>
      <c r="FL440" s="936"/>
      <c r="FM440" s="943">
        <v>0</v>
      </c>
      <c r="FN440" s="943">
        <v>0</v>
      </c>
      <c r="FO440" s="943">
        <v>0</v>
      </c>
      <c r="FP440" s="943"/>
      <c r="FQ440" s="943">
        <v>1141.8800000000001</v>
      </c>
      <c r="FR440" s="950">
        <v>1058.1199999999999</v>
      </c>
      <c r="FT440" s="1161"/>
      <c r="FU440" s="1162">
        <v>1058.1199999999999</v>
      </c>
      <c r="FV440" s="1162">
        <v>962.84</v>
      </c>
      <c r="FW440" s="1162">
        <v>0</v>
      </c>
      <c r="FX440" s="1102">
        <v>198</v>
      </c>
      <c r="FY440" s="943">
        <v>0</v>
      </c>
      <c r="GB440" s="2015">
        <f t="shared" si="42"/>
        <v>0</v>
      </c>
      <c r="GC440" s="2015">
        <v>2200</v>
      </c>
      <c r="GE440" s="2015">
        <f t="shared" si="43"/>
        <v>2200</v>
      </c>
    </row>
    <row r="441" spans="2:187">
      <c r="B441" s="918">
        <v>41</v>
      </c>
      <c r="C441" s="919" t="s">
        <v>615</v>
      </c>
      <c r="D441" s="956" t="s">
        <v>3</v>
      </c>
      <c r="E441" s="957" t="s">
        <v>126</v>
      </c>
      <c r="F441" s="927" t="s">
        <v>127</v>
      </c>
      <c r="G441" s="958">
        <v>34064</v>
      </c>
      <c r="H441" s="927" t="s">
        <v>469</v>
      </c>
      <c r="I441" s="919" t="s">
        <v>456</v>
      </c>
      <c r="J441" s="923" t="s">
        <v>455</v>
      </c>
      <c r="K441" s="924" t="s">
        <v>456</v>
      </c>
      <c r="L441" s="1052">
        <v>100001</v>
      </c>
      <c r="M441" s="925" t="s">
        <v>470</v>
      </c>
      <c r="N441" s="1053">
        <v>1</v>
      </c>
      <c r="O441" s="1054" t="s">
        <v>471</v>
      </c>
      <c r="P441" s="1054" t="s">
        <v>472</v>
      </c>
      <c r="Q441" s="1055">
        <v>1</v>
      </c>
      <c r="R441" s="927" t="s">
        <v>473</v>
      </c>
      <c r="S441" s="929" t="s">
        <v>474</v>
      </c>
      <c r="T441" s="927" t="s">
        <v>461</v>
      </c>
      <c r="U441" s="927" t="s">
        <v>266</v>
      </c>
      <c r="V441" s="930" t="s">
        <v>553</v>
      </c>
      <c r="W441" s="930"/>
      <c r="X441" s="1042" t="s">
        <v>97</v>
      </c>
      <c r="Y441" s="1047" t="s">
        <v>128</v>
      </c>
      <c r="Z441" s="925"/>
      <c r="AA441" s="1048"/>
      <c r="AB441" s="467">
        <v>44911</v>
      </c>
      <c r="AC441" s="1049"/>
      <c r="AD441" s="934"/>
      <c r="AE441" s="935" t="s">
        <v>481</v>
      </c>
      <c r="AF441" s="927" t="s">
        <v>568</v>
      </c>
      <c r="AG441" s="936"/>
      <c r="AH441" s="937"/>
      <c r="AI441" s="1049"/>
      <c r="AJ441" s="1049"/>
      <c r="AK441" s="1049"/>
      <c r="AL441" s="1049"/>
      <c r="AM441" s="1049"/>
      <c r="AN441" s="1049"/>
      <c r="AO441" s="1050"/>
      <c r="AP441" s="938" t="s">
        <v>595</v>
      </c>
      <c r="AQ441" s="940" t="s">
        <v>466</v>
      </c>
      <c r="AR441" s="468">
        <v>2200</v>
      </c>
      <c r="AS441" s="925">
        <v>30</v>
      </c>
      <c r="AT441" s="941"/>
      <c r="AU441" s="941">
        <v>0</v>
      </c>
      <c r="AV441" s="925"/>
      <c r="AW441" s="925"/>
      <c r="AX441" s="925"/>
      <c r="AY441" s="925"/>
      <c r="AZ441" s="925"/>
      <c r="BA441" s="942"/>
      <c r="BB441" s="941"/>
      <c r="BC441" s="941"/>
      <c r="BD441" s="941"/>
      <c r="BE441" s="941"/>
      <c r="BF441" s="942"/>
      <c r="BG441" s="941"/>
      <c r="BH441" s="941"/>
      <c r="BI441" s="936">
        <v>0</v>
      </c>
      <c r="BJ441" s="941"/>
      <c r="BK441" s="943"/>
      <c r="BL441" s="943"/>
      <c r="BM441" s="936">
        <v>0</v>
      </c>
      <c r="BN441" s="943"/>
      <c r="BO441" s="936"/>
      <c r="BP441" s="944">
        <v>240</v>
      </c>
      <c r="BQ441" s="943">
        <v>2200</v>
      </c>
      <c r="BR441" s="943">
        <v>113</v>
      </c>
      <c r="BS441" s="943">
        <v>0</v>
      </c>
      <c r="BT441" s="945">
        <v>0</v>
      </c>
      <c r="BU441" s="943">
        <v>0</v>
      </c>
      <c r="BV441" s="943">
        <v>0</v>
      </c>
      <c r="BW441" s="943">
        <v>0</v>
      </c>
      <c r="BX441" s="943"/>
      <c r="BY441" s="943">
        <v>0</v>
      </c>
      <c r="BZ441" s="943"/>
      <c r="CA441" s="943"/>
      <c r="CB441" s="943">
        <v>0</v>
      </c>
      <c r="CC441" s="943">
        <v>0</v>
      </c>
      <c r="CD441" s="943">
        <v>0</v>
      </c>
      <c r="CE441" s="943"/>
      <c r="CF441" s="943">
        <v>0</v>
      </c>
      <c r="CG441" s="943"/>
      <c r="CH441" s="943"/>
      <c r="CI441" s="943"/>
      <c r="CJ441" s="943"/>
      <c r="CK441" s="943"/>
      <c r="CL441" s="943"/>
      <c r="CM441" s="943"/>
      <c r="CN441" s="943"/>
      <c r="CO441" s="943">
        <v>0</v>
      </c>
      <c r="CP441" s="943"/>
      <c r="CQ441" s="943"/>
      <c r="CR441" s="943"/>
      <c r="CS441" s="943"/>
      <c r="CT441" s="943"/>
      <c r="CU441" s="943"/>
      <c r="CV441" s="943">
        <v>0</v>
      </c>
      <c r="CW441" s="943"/>
      <c r="CX441" s="943"/>
      <c r="CY441" s="943"/>
      <c r="CZ441" s="943"/>
      <c r="DA441" s="943"/>
      <c r="DB441" s="943"/>
      <c r="DC441" s="943"/>
      <c r="DD441" s="943"/>
      <c r="DE441" s="943"/>
      <c r="DF441" s="943"/>
      <c r="DG441" s="943"/>
      <c r="DH441" s="943"/>
      <c r="DI441" s="943"/>
      <c r="DJ441" s="943"/>
      <c r="DK441" s="943"/>
      <c r="DL441" s="943"/>
      <c r="DM441" s="943"/>
      <c r="DN441" s="943"/>
      <c r="DO441" s="943"/>
      <c r="DP441" s="943"/>
      <c r="DQ441" s="943"/>
      <c r="DR441" s="943"/>
      <c r="DS441" s="943"/>
      <c r="DT441" s="943"/>
      <c r="DU441" s="943"/>
      <c r="DV441" s="943"/>
      <c r="DW441" s="943"/>
      <c r="DX441" s="943"/>
      <c r="DY441" s="943"/>
      <c r="DZ441" s="946"/>
      <c r="EA441" s="938"/>
      <c r="EB441" s="943"/>
      <c r="EC441" s="943"/>
      <c r="ED441" s="943"/>
      <c r="EE441" s="943"/>
      <c r="EF441" s="943"/>
      <c r="EG441" s="943"/>
      <c r="EH441" s="943"/>
      <c r="EI441" s="943"/>
      <c r="EJ441" s="943"/>
      <c r="EK441" s="943"/>
      <c r="EL441" s="947">
        <v>2313</v>
      </c>
      <c r="EM441" s="947">
        <v>2313</v>
      </c>
      <c r="EN441" s="948">
        <v>231.3</v>
      </c>
      <c r="EO441" s="948">
        <v>0</v>
      </c>
      <c r="EP441" s="948">
        <v>31.69</v>
      </c>
      <c r="EQ441" s="948">
        <v>0</v>
      </c>
      <c r="ER441" s="948">
        <v>0</v>
      </c>
      <c r="ES441" s="943">
        <v>0</v>
      </c>
      <c r="ET441" s="945">
        <v>5.4239999999999995</v>
      </c>
      <c r="EU441" s="943">
        <v>0</v>
      </c>
      <c r="EV441" s="943">
        <v>0</v>
      </c>
      <c r="EW441" s="943"/>
      <c r="EX441" s="943"/>
      <c r="EY441" s="943"/>
      <c r="EZ441" s="949">
        <v>0</v>
      </c>
      <c r="FA441" s="938">
        <v>0</v>
      </c>
      <c r="FB441" s="938"/>
      <c r="FC441" s="949">
        <v>925.2</v>
      </c>
      <c r="FD441" s="949"/>
      <c r="FE441" s="949"/>
      <c r="FF441" s="949"/>
      <c r="FG441" s="943">
        <v>0</v>
      </c>
      <c r="FH441" s="949"/>
      <c r="FI441" s="943"/>
      <c r="FJ441" s="943"/>
      <c r="FK441" s="936"/>
      <c r="FL441" s="936"/>
      <c r="FM441" s="943">
        <v>0</v>
      </c>
      <c r="FN441" s="943">
        <v>0</v>
      </c>
      <c r="FO441" s="943">
        <v>0</v>
      </c>
      <c r="FP441" s="943"/>
      <c r="FQ441" s="943">
        <v>1193.6099999999999</v>
      </c>
      <c r="FR441" s="950">
        <v>1119.3900000000001</v>
      </c>
      <c r="FT441" s="1161"/>
      <c r="FU441" s="1162">
        <v>1119.3900000000001</v>
      </c>
      <c r="FV441" s="1162">
        <v>1132.6400000000001</v>
      </c>
      <c r="FW441" s="1162">
        <v>0</v>
      </c>
      <c r="FX441" s="1102">
        <v>208.17</v>
      </c>
      <c r="FY441" s="943">
        <v>0</v>
      </c>
      <c r="GB441" s="2015">
        <f t="shared" si="42"/>
        <v>0</v>
      </c>
      <c r="GC441" s="2015">
        <v>2313</v>
      </c>
      <c r="GE441" s="2015">
        <f t="shared" si="43"/>
        <v>2313</v>
      </c>
    </row>
    <row r="442" spans="2:187">
      <c r="B442" s="918">
        <v>42</v>
      </c>
      <c r="C442" s="919" t="s">
        <v>615</v>
      </c>
      <c r="D442" s="956" t="s">
        <v>3</v>
      </c>
      <c r="E442" s="957" t="s">
        <v>49</v>
      </c>
      <c r="F442" s="927" t="s">
        <v>50</v>
      </c>
      <c r="G442" s="958">
        <v>27128</v>
      </c>
      <c r="H442" s="927" t="s">
        <v>476</v>
      </c>
      <c r="I442" s="919" t="s">
        <v>456</v>
      </c>
      <c r="J442" s="923" t="s">
        <v>455</v>
      </c>
      <c r="K442" s="924" t="s">
        <v>456</v>
      </c>
      <c r="L442" s="1052">
        <v>100001</v>
      </c>
      <c r="M442" s="925" t="s">
        <v>470</v>
      </c>
      <c r="N442" s="1053">
        <v>1</v>
      </c>
      <c r="O442" s="1054" t="s">
        <v>477</v>
      </c>
      <c r="P442" s="1054" t="s">
        <v>478</v>
      </c>
      <c r="Q442" s="1055">
        <v>1</v>
      </c>
      <c r="R442" s="927" t="s">
        <v>479</v>
      </c>
      <c r="S442" s="929" t="s">
        <v>480</v>
      </c>
      <c r="T442" s="927" t="s">
        <v>461</v>
      </c>
      <c r="U442" s="927" t="s">
        <v>238</v>
      </c>
      <c r="V442" s="930" t="s">
        <v>553</v>
      </c>
      <c r="W442" s="930" t="s">
        <v>463</v>
      </c>
      <c r="X442" s="1042" t="s">
        <v>25</v>
      </c>
      <c r="Y442" s="1047" t="s">
        <v>51</v>
      </c>
      <c r="Z442" s="925"/>
      <c r="AA442" s="1048"/>
      <c r="AB442" s="467">
        <v>44911</v>
      </c>
      <c r="AC442" s="1049"/>
      <c r="AD442" s="934"/>
      <c r="AE442" s="935" t="s">
        <v>492</v>
      </c>
      <c r="AF442" s="927" t="s">
        <v>569</v>
      </c>
      <c r="AG442" s="936"/>
      <c r="AH442" s="937"/>
      <c r="AI442" s="1049"/>
      <c r="AJ442" s="1049"/>
      <c r="AK442" s="1049"/>
      <c r="AL442" s="1049"/>
      <c r="AM442" s="1049"/>
      <c r="AN442" s="1049"/>
      <c r="AO442" s="1050" t="s">
        <v>466</v>
      </c>
      <c r="AP442" s="938" t="s">
        <v>595</v>
      </c>
      <c r="AQ442" s="940" t="s">
        <v>467</v>
      </c>
      <c r="AR442" s="468">
        <v>6500</v>
      </c>
      <c r="AS442" s="925">
        <v>30</v>
      </c>
      <c r="AT442" s="941"/>
      <c r="AU442" s="941">
        <v>0</v>
      </c>
      <c r="AV442" s="925"/>
      <c r="AW442" s="925"/>
      <c r="AX442" s="925"/>
      <c r="AY442" s="925"/>
      <c r="AZ442" s="925"/>
      <c r="BA442" s="942"/>
      <c r="BB442" s="941"/>
      <c r="BC442" s="941"/>
      <c r="BD442" s="941"/>
      <c r="BE442" s="941"/>
      <c r="BF442" s="942"/>
      <c r="BG442" s="941"/>
      <c r="BH442" s="941"/>
      <c r="BI442" s="936">
        <v>0</v>
      </c>
      <c r="BJ442" s="941"/>
      <c r="BK442" s="943"/>
      <c r="BL442" s="943"/>
      <c r="BM442" s="936">
        <v>0</v>
      </c>
      <c r="BN442" s="943"/>
      <c r="BO442" s="936"/>
      <c r="BP442" s="944">
        <v>240</v>
      </c>
      <c r="BQ442" s="943">
        <v>6500</v>
      </c>
      <c r="BR442" s="943">
        <v>0</v>
      </c>
      <c r="BS442" s="943">
        <v>0</v>
      </c>
      <c r="BT442" s="945">
        <v>0</v>
      </c>
      <c r="BU442" s="943">
        <v>0</v>
      </c>
      <c r="BV442" s="943">
        <v>0</v>
      </c>
      <c r="BW442" s="943">
        <v>0</v>
      </c>
      <c r="BX442" s="943"/>
      <c r="BY442" s="943">
        <v>0</v>
      </c>
      <c r="BZ442" s="943"/>
      <c r="CA442" s="943"/>
      <c r="CB442" s="943">
        <v>0</v>
      </c>
      <c r="CC442" s="943">
        <v>0</v>
      </c>
      <c r="CD442" s="943">
        <v>0</v>
      </c>
      <c r="CE442" s="943"/>
      <c r="CF442" s="943">
        <v>0</v>
      </c>
      <c r="CG442" s="943"/>
      <c r="CH442" s="943"/>
      <c r="CI442" s="943"/>
      <c r="CJ442" s="943"/>
      <c r="CK442" s="943"/>
      <c r="CL442" s="943"/>
      <c r="CM442" s="943"/>
      <c r="CN442" s="943"/>
      <c r="CO442" s="943">
        <v>0</v>
      </c>
      <c r="CP442" s="943"/>
      <c r="CQ442" s="943"/>
      <c r="CR442" s="943"/>
      <c r="CS442" s="943"/>
      <c r="CT442" s="943"/>
      <c r="CU442" s="943"/>
      <c r="CV442" s="943">
        <v>0</v>
      </c>
      <c r="CW442" s="943"/>
      <c r="CX442" s="943"/>
      <c r="CY442" s="943"/>
      <c r="CZ442" s="943"/>
      <c r="DA442" s="943"/>
      <c r="DB442" s="943"/>
      <c r="DC442" s="943"/>
      <c r="DD442" s="943"/>
      <c r="DE442" s="943"/>
      <c r="DF442" s="943"/>
      <c r="DG442" s="943"/>
      <c r="DH442" s="943"/>
      <c r="DI442" s="943"/>
      <c r="DJ442" s="943"/>
      <c r="DK442" s="943"/>
      <c r="DL442" s="943"/>
      <c r="DM442" s="943"/>
      <c r="DN442" s="943"/>
      <c r="DO442" s="943"/>
      <c r="DP442" s="943"/>
      <c r="DQ442" s="943"/>
      <c r="DR442" s="943"/>
      <c r="DS442" s="943"/>
      <c r="DT442" s="943"/>
      <c r="DU442" s="943"/>
      <c r="DV442" s="943"/>
      <c r="DW442" s="943"/>
      <c r="DX442" s="943"/>
      <c r="DY442" s="943"/>
      <c r="DZ442" s="946"/>
      <c r="EA442" s="938"/>
      <c r="EB442" s="943"/>
      <c r="EC442" s="943"/>
      <c r="ED442" s="943"/>
      <c r="EE442" s="943"/>
      <c r="EF442" s="943"/>
      <c r="EG442" s="943"/>
      <c r="EH442" s="943"/>
      <c r="EI442" s="943"/>
      <c r="EJ442" s="943"/>
      <c r="EK442" s="943"/>
      <c r="EL442" s="947">
        <v>6500</v>
      </c>
      <c r="EM442" s="947">
        <v>6500</v>
      </c>
      <c r="EN442" s="948">
        <v>650</v>
      </c>
      <c r="EO442" s="948">
        <v>109.85</v>
      </c>
      <c r="EP442" s="948">
        <v>89.05</v>
      </c>
      <c r="EQ442" s="948">
        <v>0</v>
      </c>
      <c r="ER442" s="948">
        <v>0</v>
      </c>
      <c r="ES442" s="943">
        <v>0</v>
      </c>
      <c r="ET442" s="945">
        <v>501.24</v>
      </c>
      <c r="EU442" s="943">
        <v>0</v>
      </c>
      <c r="EV442" s="943">
        <v>0</v>
      </c>
      <c r="EW442" s="943"/>
      <c r="EX442" s="943"/>
      <c r="EY442" s="943"/>
      <c r="EZ442" s="949">
        <v>0</v>
      </c>
      <c r="FA442" s="938">
        <v>233.68</v>
      </c>
      <c r="FB442" s="938"/>
      <c r="FC442" s="949">
        <v>2600</v>
      </c>
      <c r="FD442" s="949"/>
      <c r="FE442" s="949"/>
      <c r="FF442" s="949"/>
      <c r="FG442" s="943">
        <v>0</v>
      </c>
      <c r="FH442" s="949"/>
      <c r="FI442" s="943"/>
      <c r="FJ442" s="943"/>
      <c r="FK442" s="936"/>
      <c r="FL442" s="936"/>
      <c r="FM442" s="943">
        <v>0</v>
      </c>
      <c r="FN442" s="943">
        <v>0</v>
      </c>
      <c r="FO442" s="943">
        <v>0</v>
      </c>
      <c r="FP442" s="943"/>
      <c r="FQ442" s="943">
        <v>4183.82</v>
      </c>
      <c r="FR442" s="950">
        <v>2316.1799999999998</v>
      </c>
      <c r="FT442" s="1161"/>
      <c r="FU442" s="1162">
        <v>2316.1799999999998</v>
      </c>
      <c r="FV442" s="1162">
        <v>2007.31</v>
      </c>
      <c r="FW442" s="1162">
        <v>0</v>
      </c>
      <c r="FX442" s="1102">
        <v>585</v>
      </c>
      <c r="FY442" s="943">
        <v>0</v>
      </c>
      <c r="GB442" s="2015">
        <f t="shared" si="42"/>
        <v>0</v>
      </c>
      <c r="GC442" s="2015">
        <v>6500</v>
      </c>
      <c r="GE442" s="2015">
        <f t="shared" si="43"/>
        <v>6500</v>
      </c>
    </row>
    <row r="443" spans="2:187">
      <c r="B443" s="918">
        <v>43</v>
      </c>
      <c r="C443" s="919" t="s">
        <v>615</v>
      </c>
      <c r="D443" s="956" t="s">
        <v>3</v>
      </c>
      <c r="E443" s="957" t="s">
        <v>90</v>
      </c>
      <c r="F443" s="927" t="s">
        <v>570</v>
      </c>
      <c r="G443" s="958">
        <v>30884</v>
      </c>
      <c r="H443" s="927" t="s">
        <v>494</v>
      </c>
      <c r="I443" s="919" t="s">
        <v>456</v>
      </c>
      <c r="J443" s="923" t="s">
        <v>455</v>
      </c>
      <c r="K443" s="924" t="s">
        <v>456</v>
      </c>
      <c r="L443" s="959">
        <v>100001</v>
      </c>
      <c r="M443" s="925" t="s">
        <v>470</v>
      </c>
      <c r="N443" s="926">
        <v>1</v>
      </c>
      <c r="O443" s="927" t="s">
        <v>477</v>
      </c>
      <c r="P443" s="927" t="s">
        <v>478</v>
      </c>
      <c r="Q443" s="928">
        <v>1</v>
      </c>
      <c r="R443" s="927" t="s">
        <v>495</v>
      </c>
      <c r="S443" s="929" t="s">
        <v>478</v>
      </c>
      <c r="T443" s="927" t="s">
        <v>545</v>
      </c>
      <c r="U443" s="927" t="s">
        <v>250</v>
      </c>
      <c r="V443" s="930" t="s">
        <v>462</v>
      </c>
      <c r="W443" s="930"/>
      <c r="X443" s="1042" t="s">
        <v>25</v>
      </c>
      <c r="Y443" s="1047" t="s">
        <v>88</v>
      </c>
      <c r="Z443" s="925"/>
      <c r="AA443" s="1048"/>
      <c r="AB443" s="467">
        <v>44935</v>
      </c>
      <c r="AC443" s="1049"/>
      <c r="AD443" s="934"/>
      <c r="AE443" s="935" t="s">
        <v>533</v>
      </c>
      <c r="AF443" s="927" t="s">
        <v>571</v>
      </c>
      <c r="AG443" s="936"/>
      <c r="AH443" s="937"/>
      <c r="AI443" s="1049"/>
      <c r="AJ443" s="1049"/>
      <c r="AK443" s="1049"/>
      <c r="AL443" s="1049"/>
      <c r="AM443" s="1049"/>
      <c r="AN443" s="1049"/>
      <c r="AO443" s="1050"/>
      <c r="AP443" s="938" t="s">
        <v>595</v>
      </c>
      <c r="AQ443" s="940" t="s">
        <v>466</v>
      </c>
      <c r="AR443" s="468">
        <v>1800</v>
      </c>
      <c r="AS443" s="925">
        <v>30</v>
      </c>
      <c r="AT443" s="941"/>
      <c r="AU443" s="941">
        <v>0</v>
      </c>
      <c r="AV443" s="925"/>
      <c r="AW443" s="925"/>
      <c r="AX443" s="925"/>
      <c r="AY443" s="925"/>
      <c r="AZ443" s="925"/>
      <c r="BA443" s="942"/>
      <c r="BB443" s="941"/>
      <c r="BC443" s="941"/>
      <c r="BD443" s="941"/>
      <c r="BE443" s="941"/>
      <c r="BF443" s="942"/>
      <c r="BG443" s="941"/>
      <c r="BH443" s="941"/>
      <c r="BI443" s="936">
        <v>0</v>
      </c>
      <c r="BJ443" s="941"/>
      <c r="BK443" s="943"/>
      <c r="BL443" s="943"/>
      <c r="BM443" s="936">
        <v>0</v>
      </c>
      <c r="BN443" s="943"/>
      <c r="BO443" s="936"/>
      <c r="BP443" s="944">
        <v>240</v>
      </c>
      <c r="BQ443" s="943">
        <v>1800</v>
      </c>
      <c r="BR443" s="943">
        <v>113</v>
      </c>
      <c r="BS443" s="943">
        <v>0</v>
      </c>
      <c r="BT443" s="945">
        <v>0</v>
      </c>
      <c r="BU443" s="943">
        <v>0</v>
      </c>
      <c r="BV443" s="943">
        <v>0</v>
      </c>
      <c r="BW443" s="943">
        <v>0</v>
      </c>
      <c r="BX443" s="943"/>
      <c r="BY443" s="943">
        <v>0</v>
      </c>
      <c r="BZ443" s="943"/>
      <c r="CA443" s="943"/>
      <c r="CB443" s="943">
        <v>0</v>
      </c>
      <c r="CC443" s="943">
        <v>0</v>
      </c>
      <c r="CD443" s="943">
        <v>0</v>
      </c>
      <c r="CE443" s="943"/>
      <c r="CF443" s="943">
        <v>0</v>
      </c>
      <c r="CG443" s="943"/>
      <c r="CH443" s="943"/>
      <c r="CI443" s="943"/>
      <c r="CJ443" s="943"/>
      <c r="CK443" s="943"/>
      <c r="CL443" s="943"/>
      <c r="CM443" s="943"/>
      <c r="CN443" s="943"/>
      <c r="CO443" s="943">
        <v>0</v>
      </c>
      <c r="CP443" s="943"/>
      <c r="CQ443" s="943"/>
      <c r="CR443" s="943"/>
      <c r="CS443" s="943"/>
      <c r="CT443" s="943"/>
      <c r="CU443" s="943"/>
      <c r="CV443" s="943">
        <v>0</v>
      </c>
      <c r="CW443" s="943"/>
      <c r="CX443" s="943"/>
      <c r="CY443" s="943"/>
      <c r="CZ443" s="943"/>
      <c r="DA443" s="943"/>
      <c r="DB443" s="943"/>
      <c r="DC443" s="943"/>
      <c r="DD443" s="943"/>
      <c r="DE443" s="943"/>
      <c r="DF443" s="943"/>
      <c r="DG443" s="943"/>
      <c r="DH443" s="943"/>
      <c r="DI443" s="943"/>
      <c r="DJ443" s="943"/>
      <c r="DK443" s="943"/>
      <c r="DL443" s="943"/>
      <c r="DM443" s="943"/>
      <c r="DN443" s="943"/>
      <c r="DO443" s="943"/>
      <c r="DP443" s="943"/>
      <c r="DQ443" s="943"/>
      <c r="DR443" s="943"/>
      <c r="DS443" s="943"/>
      <c r="DT443" s="943"/>
      <c r="DU443" s="943"/>
      <c r="DV443" s="943"/>
      <c r="DW443" s="943"/>
      <c r="DX443" s="943"/>
      <c r="DY443" s="943"/>
      <c r="DZ443" s="946"/>
      <c r="EA443" s="938"/>
      <c r="EB443" s="943"/>
      <c r="EC443" s="943"/>
      <c r="ED443" s="943"/>
      <c r="EE443" s="943"/>
      <c r="EF443" s="943"/>
      <c r="EG443" s="943"/>
      <c r="EH443" s="943"/>
      <c r="EI443" s="943"/>
      <c r="EJ443" s="943"/>
      <c r="EK443" s="943"/>
      <c r="EL443" s="947">
        <v>1913</v>
      </c>
      <c r="EM443" s="947">
        <v>1913</v>
      </c>
      <c r="EN443" s="948">
        <v>191.3</v>
      </c>
      <c r="EO443" s="948">
        <v>0</v>
      </c>
      <c r="EP443" s="948">
        <v>26.21</v>
      </c>
      <c r="EQ443" s="948">
        <v>0</v>
      </c>
      <c r="ER443" s="948">
        <v>0</v>
      </c>
      <c r="ES443" s="943">
        <v>0</v>
      </c>
      <c r="ET443" s="945">
        <v>5.4239999999999995</v>
      </c>
      <c r="EU443" s="943">
        <v>0</v>
      </c>
      <c r="EV443" s="943">
        <v>0</v>
      </c>
      <c r="EW443" s="943"/>
      <c r="EX443" s="943"/>
      <c r="EY443" s="943"/>
      <c r="EZ443" s="949">
        <v>0</v>
      </c>
      <c r="FA443" s="938">
        <v>0</v>
      </c>
      <c r="FB443" s="938"/>
      <c r="FC443" s="949">
        <v>765.2</v>
      </c>
      <c r="FD443" s="949"/>
      <c r="FE443" s="949"/>
      <c r="FF443" s="949"/>
      <c r="FG443" s="943">
        <v>0</v>
      </c>
      <c r="FH443" s="949"/>
      <c r="FI443" s="943"/>
      <c r="FJ443" s="943"/>
      <c r="FK443" s="936"/>
      <c r="FL443" s="936"/>
      <c r="FM443" s="943">
        <v>0</v>
      </c>
      <c r="FN443" s="943">
        <v>0</v>
      </c>
      <c r="FO443" s="943">
        <v>0</v>
      </c>
      <c r="FP443" s="943"/>
      <c r="FQ443" s="943">
        <v>988.13</v>
      </c>
      <c r="FR443" s="950">
        <v>924.87</v>
      </c>
      <c r="FT443" s="1161"/>
      <c r="FU443" s="1162">
        <v>924.87</v>
      </c>
      <c r="FV443" s="1162">
        <v>672.03</v>
      </c>
      <c r="FW443" s="1162">
        <v>0</v>
      </c>
      <c r="FX443" s="1102">
        <v>172.17</v>
      </c>
      <c r="FY443" s="943">
        <v>0</v>
      </c>
      <c r="GB443" s="2015">
        <f t="shared" si="42"/>
        <v>0</v>
      </c>
      <c r="GC443" s="2015">
        <v>1913</v>
      </c>
      <c r="GE443" s="2015">
        <f t="shared" si="43"/>
        <v>1913</v>
      </c>
    </row>
    <row r="444" spans="2:187">
      <c r="B444" s="918">
        <v>44</v>
      </c>
      <c r="C444" s="919" t="s">
        <v>615</v>
      </c>
      <c r="D444" s="956" t="s">
        <v>3</v>
      </c>
      <c r="E444" s="957" t="s">
        <v>174</v>
      </c>
      <c r="F444" s="1056" t="s">
        <v>175</v>
      </c>
      <c r="G444" s="1057">
        <v>35323</v>
      </c>
      <c r="H444" s="1056" t="s">
        <v>484</v>
      </c>
      <c r="I444" s="919" t="s">
        <v>456</v>
      </c>
      <c r="J444" s="923" t="s">
        <v>455</v>
      </c>
      <c r="K444" s="924" t="s">
        <v>456</v>
      </c>
      <c r="L444" s="1058">
        <v>100001</v>
      </c>
      <c r="M444" s="1059" t="s">
        <v>457</v>
      </c>
      <c r="N444" s="1060">
        <v>1</v>
      </c>
      <c r="O444" s="1056" t="s">
        <v>458</v>
      </c>
      <c r="P444" s="1056" t="s">
        <v>459</v>
      </c>
      <c r="Q444" s="1061">
        <v>0</v>
      </c>
      <c r="R444" s="1056" t="s">
        <v>485</v>
      </c>
      <c r="S444" s="1062" t="s">
        <v>486</v>
      </c>
      <c r="T444" s="1056" t="s">
        <v>461</v>
      </c>
      <c r="U444" s="1056" t="s">
        <v>279</v>
      </c>
      <c r="V444" s="1063" t="s">
        <v>553</v>
      </c>
      <c r="W444" s="1063"/>
      <c r="X444" s="1064" t="s">
        <v>25</v>
      </c>
      <c r="Y444" s="1065" t="s">
        <v>185</v>
      </c>
      <c r="Z444" s="925"/>
      <c r="AA444" s="1048"/>
      <c r="AB444" s="1066">
        <v>45125</v>
      </c>
      <c r="AC444" s="1067"/>
      <c r="AD444" s="1068"/>
      <c r="AE444" s="1069" t="s">
        <v>481</v>
      </c>
      <c r="AF444" s="927" t="s">
        <v>574</v>
      </c>
      <c r="AG444" s="1070"/>
      <c r="AH444" s="1071"/>
      <c r="AI444" s="1067"/>
      <c r="AJ444" s="1067"/>
      <c r="AK444" s="1067"/>
      <c r="AL444" s="1067"/>
      <c r="AM444" s="1067"/>
      <c r="AN444" s="1067"/>
      <c r="AO444" s="1072"/>
      <c r="AP444" s="945" t="s">
        <v>594</v>
      </c>
      <c r="AQ444" s="1073" t="s">
        <v>467</v>
      </c>
      <c r="AR444" s="1074">
        <v>2000</v>
      </c>
      <c r="AS444" s="925">
        <v>30</v>
      </c>
      <c r="AT444" s="941"/>
      <c r="AU444" s="941">
        <v>0</v>
      </c>
      <c r="AV444" s="1059"/>
      <c r="AW444" s="1059"/>
      <c r="AX444" s="1059"/>
      <c r="AY444" s="1059"/>
      <c r="AZ444" s="1059"/>
      <c r="BA444" s="1075"/>
      <c r="BB444" s="1076"/>
      <c r="BC444" s="1076"/>
      <c r="BD444" s="1076"/>
      <c r="BE444" s="1076"/>
      <c r="BF444" s="1075"/>
      <c r="BG444" s="941"/>
      <c r="BH444" s="941"/>
      <c r="BI444" s="936">
        <v>0</v>
      </c>
      <c r="BJ444" s="941"/>
      <c r="BK444" s="943"/>
      <c r="BL444" s="943"/>
      <c r="BM444" s="936">
        <v>0</v>
      </c>
      <c r="BN444" s="943"/>
      <c r="BO444" s="936"/>
      <c r="BP444" s="1077">
        <v>240</v>
      </c>
      <c r="BQ444" s="943">
        <v>2000.0000000000002</v>
      </c>
      <c r="BR444" s="943">
        <v>0</v>
      </c>
      <c r="BS444" s="943">
        <v>0</v>
      </c>
      <c r="BT444" s="945">
        <v>0</v>
      </c>
      <c r="BU444" s="943">
        <v>0</v>
      </c>
      <c r="BV444" s="1078">
        <v>0</v>
      </c>
      <c r="BW444" s="1078">
        <v>0</v>
      </c>
      <c r="BX444" s="1078"/>
      <c r="BY444" s="943">
        <v>0</v>
      </c>
      <c r="BZ444" s="1078"/>
      <c r="CA444" s="1078"/>
      <c r="CB444" s="943">
        <v>0</v>
      </c>
      <c r="CC444" s="943">
        <v>0</v>
      </c>
      <c r="CD444" s="943">
        <v>0</v>
      </c>
      <c r="CE444" s="943"/>
      <c r="CF444" s="943">
        <v>0</v>
      </c>
      <c r="CG444" s="1078"/>
      <c r="CH444" s="943"/>
      <c r="CI444" s="943"/>
      <c r="CJ444" s="943"/>
      <c r="CK444" s="943"/>
      <c r="CL444" s="943"/>
      <c r="CM444" s="943"/>
      <c r="CN444" s="943"/>
      <c r="CO444" s="943">
        <v>0</v>
      </c>
      <c r="CP444" s="943"/>
      <c r="CQ444" s="943"/>
      <c r="CR444" s="1078"/>
      <c r="CS444" s="1078"/>
      <c r="CT444" s="1078"/>
      <c r="CU444" s="943"/>
      <c r="CV444" s="943">
        <v>0</v>
      </c>
      <c r="CW444" s="1078"/>
      <c r="CX444" s="1078"/>
      <c r="CY444" s="1078"/>
      <c r="CZ444" s="1078"/>
      <c r="DA444" s="1078"/>
      <c r="DB444" s="1078"/>
      <c r="DC444" s="943"/>
      <c r="DD444" s="1078"/>
      <c r="DE444" s="1078"/>
      <c r="DF444" s="1078"/>
      <c r="DG444" s="1078"/>
      <c r="DH444" s="1078"/>
      <c r="DI444" s="1078"/>
      <c r="DJ444" s="1078"/>
      <c r="DK444" s="943"/>
      <c r="DL444" s="943"/>
      <c r="DM444" s="1078"/>
      <c r="DN444" s="1078"/>
      <c r="DO444" s="1078"/>
      <c r="DP444" s="1078"/>
      <c r="DQ444" s="1078"/>
      <c r="DR444" s="1078"/>
      <c r="DS444" s="1078"/>
      <c r="DT444" s="1078"/>
      <c r="DU444" s="1078"/>
      <c r="DV444" s="1078"/>
      <c r="DW444" s="1078"/>
      <c r="DX444" s="1078"/>
      <c r="DY444" s="1078"/>
      <c r="DZ444" s="1079"/>
      <c r="EA444" s="945"/>
      <c r="EB444" s="1078"/>
      <c r="EC444" s="1078"/>
      <c r="ED444" s="1078"/>
      <c r="EE444" s="1078"/>
      <c r="EF444" s="1078"/>
      <c r="EG444" s="1078"/>
      <c r="EH444" s="1078"/>
      <c r="EI444" s="1078"/>
      <c r="EJ444" s="1078"/>
      <c r="EK444" s="1078"/>
      <c r="EL444" s="1080">
        <v>2000.0000000000002</v>
      </c>
      <c r="EM444" s="1080">
        <v>2000.0000000000002</v>
      </c>
      <c r="EN444" s="948">
        <v>200</v>
      </c>
      <c r="EO444" s="948">
        <v>0</v>
      </c>
      <c r="EP444" s="948">
        <v>27.4</v>
      </c>
      <c r="EQ444" s="948">
        <v>0</v>
      </c>
      <c r="ER444" s="948">
        <v>0</v>
      </c>
      <c r="ES444" s="943">
        <v>0</v>
      </c>
      <c r="ET444" s="945">
        <v>0</v>
      </c>
      <c r="EU444" s="943">
        <v>0</v>
      </c>
      <c r="EV444" s="943">
        <v>0</v>
      </c>
      <c r="EW444" s="1078"/>
      <c r="EX444" s="1078"/>
      <c r="EY444" s="1078"/>
      <c r="EZ444" s="949">
        <v>0</v>
      </c>
      <c r="FA444" s="938">
        <v>0</v>
      </c>
      <c r="FB444" s="938"/>
      <c r="FC444" s="949">
        <v>800</v>
      </c>
      <c r="FD444" s="1081"/>
      <c r="FE444" s="949"/>
      <c r="FF444" s="1081"/>
      <c r="FG444" s="943">
        <v>0</v>
      </c>
      <c r="FH444" s="949"/>
      <c r="FI444" s="1078"/>
      <c r="FJ444" s="1078"/>
      <c r="FK444" s="1070"/>
      <c r="FL444" s="1070"/>
      <c r="FM444" s="943">
        <v>0</v>
      </c>
      <c r="FN444" s="943">
        <v>0</v>
      </c>
      <c r="FO444" s="943">
        <v>0</v>
      </c>
      <c r="FP444" s="1078"/>
      <c r="FQ444" s="1078">
        <v>1027.4000000000001</v>
      </c>
      <c r="FR444" s="1082">
        <v>972.6</v>
      </c>
      <c r="FT444" s="1161"/>
      <c r="FU444" s="1162">
        <v>972.6</v>
      </c>
      <c r="FV444" s="1162">
        <v>966</v>
      </c>
      <c r="FW444" s="1162">
        <v>0</v>
      </c>
      <c r="FX444" s="1102">
        <v>180</v>
      </c>
      <c r="FY444" s="943">
        <v>0</v>
      </c>
      <c r="GB444" s="2015">
        <f t="shared" si="42"/>
        <v>0</v>
      </c>
      <c r="GC444" s="2015">
        <v>2000</v>
      </c>
      <c r="GE444" s="2015">
        <f t="shared" si="43"/>
        <v>2000</v>
      </c>
    </row>
    <row r="445" spans="2:187">
      <c r="B445" s="918">
        <v>45</v>
      </c>
      <c r="C445" s="919" t="s">
        <v>615</v>
      </c>
      <c r="D445" s="956" t="s">
        <v>539</v>
      </c>
      <c r="E445" s="957" t="s">
        <v>190</v>
      </c>
      <c r="F445" s="927" t="s">
        <v>191</v>
      </c>
      <c r="G445" s="958">
        <v>32274</v>
      </c>
      <c r="H445" s="927" t="s">
        <v>555</v>
      </c>
      <c r="I445" s="919" t="s">
        <v>456</v>
      </c>
      <c r="J445" s="923" t="s">
        <v>455</v>
      </c>
      <c r="K445" s="924" t="s">
        <v>456</v>
      </c>
      <c r="L445" s="959">
        <v>100001</v>
      </c>
      <c r="M445" s="925" t="s">
        <v>470</v>
      </c>
      <c r="N445" s="926">
        <v>1</v>
      </c>
      <c r="O445" s="927" t="s">
        <v>477</v>
      </c>
      <c r="P445" s="927" t="s">
        <v>478</v>
      </c>
      <c r="Q445" s="928">
        <v>1</v>
      </c>
      <c r="R445" s="927" t="s">
        <v>556</v>
      </c>
      <c r="S445" s="929" t="s">
        <v>555</v>
      </c>
      <c r="T445" s="927" t="s">
        <v>461</v>
      </c>
      <c r="U445" s="927" t="s">
        <v>286</v>
      </c>
      <c r="V445" s="930" t="s">
        <v>462</v>
      </c>
      <c r="W445" s="930" t="s">
        <v>529</v>
      </c>
      <c r="X445" s="1042" t="s">
        <v>75</v>
      </c>
      <c r="Y445" s="1047" t="s">
        <v>213</v>
      </c>
      <c r="Z445" s="925"/>
      <c r="AA445" s="1049"/>
      <c r="AB445" s="467">
        <v>45170</v>
      </c>
      <c r="AC445" s="1049"/>
      <c r="AD445" s="934"/>
      <c r="AE445" s="935" t="s">
        <v>496</v>
      </c>
      <c r="AF445" s="927" t="s">
        <v>575</v>
      </c>
      <c r="AG445" s="936"/>
      <c r="AH445" s="937"/>
      <c r="AI445" s="1083" t="s">
        <v>531</v>
      </c>
      <c r="AJ445" s="1084">
        <v>6000</v>
      </c>
      <c r="AK445" s="1049"/>
      <c r="AL445" s="1085"/>
      <c r="AM445" s="1049"/>
      <c r="AN445" s="1049"/>
      <c r="AO445" s="1050"/>
      <c r="AP445" s="938" t="s">
        <v>595</v>
      </c>
      <c r="AQ445" s="940" t="s">
        <v>466</v>
      </c>
      <c r="AR445" s="468">
        <v>21314.93914146924</v>
      </c>
      <c r="AS445" s="925">
        <v>30</v>
      </c>
      <c r="AT445" s="941"/>
      <c r="AU445" s="941">
        <v>0</v>
      </c>
      <c r="AV445" s="925"/>
      <c r="AW445" s="925"/>
      <c r="AX445" s="925"/>
      <c r="AY445" s="925"/>
      <c r="AZ445" s="925"/>
      <c r="BA445" s="942"/>
      <c r="BB445" s="941"/>
      <c r="BC445" s="941"/>
      <c r="BD445" s="941"/>
      <c r="BE445" s="941"/>
      <c r="BF445" s="942"/>
      <c r="BG445" s="941"/>
      <c r="BH445" s="941"/>
      <c r="BI445" s="936">
        <v>0</v>
      </c>
      <c r="BJ445" s="941"/>
      <c r="BK445" s="943"/>
      <c r="BL445" s="943"/>
      <c r="BM445" s="936">
        <v>0</v>
      </c>
      <c r="BN445" s="943"/>
      <c r="BO445" s="936"/>
      <c r="BP445" s="944">
        <v>240</v>
      </c>
      <c r="BQ445" s="943">
        <v>21314.93914146924</v>
      </c>
      <c r="BR445" s="943">
        <v>113</v>
      </c>
      <c r="BS445" s="943">
        <v>0</v>
      </c>
      <c r="BT445" s="945">
        <v>0</v>
      </c>
      <c r="BU445" s="943">
        <v>0</v>
      </c>
      <c r="BV445" s="943">
        <v>0</v>
      </c>
      <c r="BW445" s="943">
        <v>0</v>
      </c>
      <c r="BX445" s="943"/>
      <c r="BY445" s="943">
        <v>0</v>
      </c>
      <c r="BZ445" s="943"/>
      <c r="CA445" s="943"/>
      <c r="CB445" s="943">
        <v>0</v>
      </c>
      <c r="CC445" s="943">
        <v>0</v>
      </c>
      <c r="CD445" s="943">
        <v>0</v>
      </c>
      <c r="CE445" s="943"/>
      <c r="CF445" s="943">
        <v>0</v>
      </c>
      <c r="CG445" s="943"/>
      <c r="CH445" s="943"/>
      <c r="CI445" s="946"/>
      <c r="CJ445" s="943"/>
      <c r="CK445" s="943"/>
      <c r="CL445" s="943"/>
      <c r="CM445" s="943"/>
      <c r="CN445" s="943"/>
      <c r="CO445" s="943">
        <v>0</v>
      </c>
      <c r="CP445" s="943"/>
      <c r="CQ445" s="943"/>
      <c r="CR445" s="1078"/>
      <c r="CS445" s="1078"/>
      <c r="CT445" s="1078"/>
      <c r="CU445" s="943"/>
      <c r="CV445" s="943">
        <v>0</v>
      </c>
      <c r="CW445" s="943"/>
      <c r="CX445" s="943">
        <v>3571.3231902448733</v>
      </c>
      <c r="CY445" s="943">
        <v>321.4190871220386</v>
      </c>
      <c r="CZ445" s="943"/>
      <c r="DA445" s="943"/>
      <c r="DB445" s="943"/>
      <c r="DC445" s="943"/>
      <c r="DD445" s="943"/>
      <c r="DE445" s="943"/>
      <c r="DF445" s="943"/>
      <c r="DG445" s="943"/>
      <c r="DH445" s="943"/>
      <c r="DI445" s="943"/>
      <c r="DJ445" s="943"/>
      <c r="DK445" s="943"/>
      <c r="DL445" s="938"/>
      <c r="DM445" s="943"/>
      <c r="DN445" s="943"/>
      <c r="DO445" s="943"/>
      <c r="DP445" s="943"/>
      <c r="DQ445" s="943"/>
      <c r="DR445" s="943"/>
      <c r="DS445" s="943"/>
      <c r="DT445" s="943"/>
      <c r="DU445" s="943"/>
      <c r="DV445" s="943"/>
      <c r="DW445" s="943">
        <v>2083.271860976176</v>
      </c>
      <c r="DX445" s="943"/>
      <c r="DY445" s="943"/>
      <c r="DZ445" s="943"/>
      <c r="EA445" s="938"/>
      <c r="EB445" s="943"/>
      <c r="EC445" s="943"/>
      <c r="ED445" s="943"/>
      <c r="EE445" s="943"/>
      <c r="EF445" s="943"/>
      <c r="EG445" s="943"/>
      <c r="EH445" s="943"/>
      <c r="EI445" s="943"/>
      <c r="EJ445" s="943"/>
      <c r="EK445" s="943"/>
      <c r="EL445" s="947">
        <v>21427.93914146924</v>
      </c>
      <c r="EM445" s="947">
        <v>27403.953279812325</v>
      </c>
      <c r="EN445" s="948">
        <v>2142.79</v>
      </c>
      <c r="EO445" s="948">
        <v>0</v>
      </c>
      <c r="EP445" s="948">
        <v>166.28</v>
      </c>
      <c r="EQ445" s="1086">
        <v>0</v>
      </c>
      <c r="ER445" s="948">
        <v>0</v>
      </c>
      <c r="ES445" s="943">
        <v>0</v>
      </c>
      <c r="ET445" s="945">
        <v>3782.88</v>
      </c>
      <c r="EU445" s="943">
        <v>0</v>
      </c>
      <c r="EV445" s="943">
        <v>0</v>
      </c>
      <c r="EW445" s="943"/>
      <c r="EX445" s="943"/>
      <c r="EY445" s="943"/>
      <c r="EZ445" s="949">
        <v>0</v>
      </c>
      <c r="FA445" s="938">
        <v>0</v>
      </c>
      <c r="FB445" s="938"/>
      <c r="FC445" s="1008">
        <v>21312</v>
      </c>
      <c r="FD445" s="949"/>
      <c r="FE445" s="949"/>
      <c r="FF445" s="949"/>
      <c r="FG445" s="943">
        <v>0</v>
      </c>
      <c r="FH445" s="949"/>
      <c r="FI445" s="943"/>
      <c r="FJ445" s="943"/>
      <c r="FK445" s="936"/>
      <c r="FL445" s="936"/>
      <c r="FM445" s="943">
        <v>0</v>
      </c>
      <c r="FN445" s="943">
        <v>0</v>
      </c>
      <c r="FO445" s="943">
        <v>0</v>
      </c>
      <c r="FP445" s="943"/>
      <c r="FQ445" s="943">
        <v>27403.95</v>
      </c>
      <c r="FR445" s="950">
        <v>0</v>
      </c>
      <c r="FT445" s="1162"/>
      <c r="FU445" s="1162">
        <v>0</v>
      </c>
      <c r="FV445" s="1162">
        <v>0</v>
      </c>
      <c r="FW445" s="1162">
        <v>0</v>
      </c>
      <c r="FX445" s="1102">
        <v>1928.51</v>
      </c>
      <c r="FY445" s="943">
        <v>0</v>
      </c>
      <c r="GB445" s="2015">
        <f t="shared" si="42"/>
        <v>-8.5853075870545581E-4</v>
      </c>
      <c r="GC445" s="2015">
        <v>21427.94</v>
      </c>
      <c r="GE445" s="2015">
        <f t="shared" si="43"/>
        <v>24999.26319024487</v>
      </c>
    </row>
    <row r="446" spans="2:187">
      <c r="B446" s="918">
        <v>46</v>
      </c>
      <c r="C446" s="919" t="s">
        <v>615</v>
      </c>
      <c r="D446" s="956" t="s">
        <v>539</v>
      </c>
      <c r="E446" s="957" t="s">
        <v>194</v>
      </c>
      <c r="F446" s="927" t="s">
        <v>195</v>
      </c>
      <c r="G446" s="958">
        <v>32866</v>
      </c>
      <c r="H446" s="927" t="s">
        <v>494</v>
      </c>
      <c r="I446" s="919" t="s">
        <v>456</v>
      </c>
      <c r="J446" s="923" t="s">
        <v>455</v>
      </c>
      <c r="K446" s="924" t="s">
        <v>456</v>
      </c>
      <c r="L446" s="959">
        <v>100001</v>
      </c>
      <c r="M446" s="925" t="s">
        <v>470</v>
      </c>
      <c r="N446" s="926">
        <v>1</v>
      </c>
      <c r="O446" s="927" t="s">
        <v>477</v>
      </c>
      <c r="P446" s="927" t="s">
        <v>478</v>
      </c>
      <c r="Q446" s="928">
        <v>1</v>
      </c>
      <c r="R446" s="927" t="s">
        <v>495</v>
      </c>
      <c r="S446" s="929" t="s">
        <v>478</v>
      </c>
      <c r="T446" s="927" t="s">
        <v>461</v>
      </c>
      <c r="U446" s="927" t="s">
        <v>288</v>
      </c>
      <c r="V446" s="930" t="s">
        <v>462</v>
      </c>
      <c r="W446" s="930" t="s">
        <v>529</v>
      </c>
      <c r="X446" s="1042" t="s">
        <v>219</v>
      </c>
      <c r="Y446" s="1087">
        <v>2100152084</v>
      </c>
      <c r="Z446" s="925"/>
      <c r="AA446" s="1049"/>
      <c r="AB446" s="467">
        <v>45170</v>
      </c>
      <c r="AC446" s="1049"/>
      <c r="AD446" s="934"/>
      <c r="AE446" s="935" t="s">
        <v>496</v>
      </c>
      <c r="AF446" s="927" t="s">
        <v>576</v>
      </c>
      <c r="AG446" s="936"/>
      <c r="AH446" s="937"/>
      <c r="AI446" s="1083" t="s">
        <v>531</v>
      </c>
      <c r="AJ446" s="1084">
        <v>7000</v>
      </c>
      <c r="AK446" s="1049"/>
      <c r="AL446" s="1049"/>
      <c r="AM446" s="1049"/>
      <c r="AN446" s="1049"/>
      <c r="AO446" s="1050"/>
      <c r="AP446" s="938" t="s">
        <v>594</v>
      </c>
      <c r="AQ446" s="940" t="s">
        <v>466</v>
      </c>
      <c r="AR446" s="468">
        <v>25623.296872638279</v>
      </c>
      <c r="AS446" s="925">
        <v>30</v>
      </c>
      <c r="AT446" s="941"/>
      <c r="AU446" s="941">
        <v>0</v>
      </c>
      <c r="AV446" s="925"/>
      <c r="AW446" s="925"/>
      <c r="AX446" s="925"/>
      <c r="AY446" s="925"/>
      <c r="AZ446" s="925"/>
      <c r="BA446" s="942"/>
      <c r="BB446" s="941"/>
      <c r="BC446" s="941"/>
      <c r="BD446" s="941"/>
      <c r="BE446" s="941"/>
      <c r="BF446" s="942"/>
      <c r="BG446" s="941"/>
      <c r="BH446" s="941"/>
      <c r="BI446" s="936">
        <v>0</v>
      </c>
      <c r="BJ446" s="941"/>
      <c r="BK446" s="943"/>
      <c r="BL446" s="943"/>
      <c r="BM446" s="936">
        <v>0</v>
      </c>
      <c r="BN446" s="943"/>
      <c r="BO446" s="936"/>
      <c r="BP446" s="944">
        <v>240</v>
      </c>
      <c r="BQ446" s="943">
        <v>25623.296872638279</v>
      </c>
      <c r="BR446" s="943">
        <v>113</v>
      </c>
      <c r="BS446" s="943">
        <v>0</v>
      </c>
      <c r="BT446" s="945">
        <v>0</v>
      </c>
      <c r="BU446" s="943">
        <v>0</v>
      </c>
      <c r="BV446" s="943">
        <v>0</v>
      </c>
      <c r="BW446" s="943">
        <v>0</v>
      </c>
      <c r="BX446" s="943"/>
      <c r="BY446" s="943">
        <v>0</v>
      </c>
      <c r="BZ446" s="943"/>
      <c r="CA446" s="943"/>
      <c r="CB446" s="943">
        <v>0</v>
      </c>
      <c r="CC446" s="943">
        <v>0</v>
      </c>
      <c r="CD446" s="943">
        <v>0</v>
      </c>
      <c r="CE446" s="943"/>
      <c r="CF446" s="943">
        <v>0</v>
      </c>
      <c r="CG446" s="943"/>
      <c r="CH446" s="943"/>
      <c r="CI446" s="946"/>
      <c r="CJ446" s="943"/>
      <c r="CK446" s="943"/>
      <c r="CL446" s="943"/>
      <c r="CM446" s="943"/>
      <c r="CN446" s="943"/>
      <c r="CO446" s="943">
        <v>0</v>
      </c>
      <c r="CP446" s="943"/>
      <c r="CQ446" s="943"/>
      <c r="CR446" s="1078"/>
      <c r="CS446" s="1078"/>
      <c r="CT446" s="1078"/>
      <c r="CU446" s="943"/>
      <c r="CV446" s="943">
        <v>0</v>
      </c>
      <c r="CW446" s="943"/>
      <c r="CX446" s="943">
        <v>4289.3828121063798</v>
      </c>
      <c r="CY446" s="943">
        <v>386.04445308957418</v>
      </c>
      <c r="CZ446" s="943"/>
      <c r="DA446" s="943"/>
      <c r="DB446" s="943"/>
      <c r="DC446" s="943"/>
      <c r="DD446" s="943"/>
      <c r="DE446" s="943"/>
      <c r="DF446" s="943"/>
      <c r="DG446" s="943"/>
      <c r="DH446" s="943"/>
      <c r="DI446" s="943"/>
      <c r="DJ446" s="943"/>
      <c r="DK446" s="943"/>
      <c r="DL446" s="938"/>
      <c r="DM446" s="943"/>
      <c r="DN446" s="943"/>
      <c r="DO446" s="943"/>
      <c r="DP446" s="943"/>
      <c r="DQ446" s="943"/>
      <c r="DR446" s="943"/>
      <c r="DS446" s="943"/>
      <c r="DT446" s="943"/>
      <c r="DU446" s="943"/>
      <c r="DV446" s="943"/>
      <c r="DW446" s="943">
        <v>2502.1399737287215</v>
      </c>
      <c r="DX446" s="943"/>
      <c r="DY446" s="943"/>
      <c r="DZ446" s="943"/>
      <c r="EA446" s="938"/>
      <c r="EB446" s="943"/>
      <c r="EC446" s="943"/>
      <c r="ED446" s="943"/>
      <c r="EE446" s="943"/>
      <c r="EF446" s="943"/>
      <c r="EG446" s="943"/>
      <c r="EH446" s="943"/>
      <c r="EI446" s="943"/>
      <c r="EJ446" s="943"/>
      <c r="EK446" s="943"/>
      <c r="EL446" s="947">
        <v>25736.296872638279</v>
      </c>
      <c r="EM446" s="947">
        <v>32913.864111562958</v>
      </c>
      <c r="EN446" s="948">
        <v>2573.63</v>
      </c>
      <c r="EO446" s="948">
        <v>0</v>
      </c>
      <c r="EP446" s="948">
        <v>166.28</v>
      </c>
      <c r="EQ446" s="1086">
        <v>0</v>
      </c>
      <c r="ER446" s="948">
        <v>0</v>
      </c>
      <c r="ES446" s="943">
        <v>0</v>
      </c>
      <c r="ET446" s="945">
        <v>5309.95</v>
      </c>
      <c r="EU446" s="943">
        <v>0</v>
      </c>
      <c r="EV446" s="943">
        <v>0</v>
      </c>
      <c r="EW446" s="943"/>
      <c r="EX446" s="943"/>
      <c r="EY446" s="943"/>
      <c r="EZ446" s="949">
        <v>0</v>
      </c>
      <c r="FA446" s="938">
        <v>0</v>
      </c>
      <c r="FB446" s="938"/>
      <c r="FC446" s="1008">
        <v>24864</v>
      </c>
      <c r="FD446" s="949"/>
      <c r="FE446" s="949"/>
      <c r="FF446" s="949"/>
      <c r="FG446" s="943">
        <v>0</v>
      </c>
      <c r="FH446" s="949"/>
      <c r="FI446" s="943"/>
      <c r="FJ446" s="943"/>
      <c r="FK446" s="936"/>
      <c r="FL446" s="936"/>
      <c r="FM446" s="943">
        <v>0</v>
      </c>
      <c r="FN446" s="943">
        <v>0</v>
      </c>
      <c r="FO446" s="943">
        <v>0</v>
      </c>
      <c r="FP446" s="943"/>
      <c r="FQ446" s="943">
        <v>32913.86</v>
      </c>
      <c r="FR446" s="950">
        <v>0</v>
      </c>
      <c r="FT446" s="1162"/>
      <c r="FU446" s="1162">
        <v>0</v>
      </c>
      <c r="FV446" s="1162">
        <v>0</v>
      </c>
      <c r="FW446" s="1162">
        <v>0</v>
      </c>
      <c r="FX446" s="1102">
        <v>2316.27</v>
      </c>
      <c r="FY446" s="943">
        <v>0</v>
      </c>
      <c r="GB446" s="2015">
        <f t="shared" si="42"/>
        <v>-3.1273617205442861E-3</v>
      </c>
      <c r="GC446" s="2015">
        <v>25736.3</v>
      </c>
      <c r="GE446" s="2015">
        <f t="shared" si="43"/>
        <v>30025.682812106381</v>
      </c>
    </row>
    <row r="447" spans="2:187">
      <c r="B447" s="918">
        <v>47</v>
      </c>
      <c r="C447" s="919" t="s">
        <v>615</v>
      </c>
      <c r="D447" s="956" t="s">
        <v>539</v>
      </c>
      <c r="E447" s="957" t="s">
        <v>192</v>
      </c>
      <c r="F447" s="927" t="s">
        <v>193</v>
      </c>
      <c r="G447" s="958">
        <v>34000</v>
      </c>
      <c r="H447" s="927" t="s">
        <v>494</v>
      </c>
      <c r="I447" s="919" t="s">
        <v>456</v>
      </c>
      <c r="J447" s="923" t="s">
        <v>455</v>
      </c>
      <c r="K447" s="924" t="s">
        <v>456</v>
      </c>
      <c r="L447" s="959">
        <v>100001</v>
      </c>
      <c r="M447" s="925" t="s">
        <v>470</v>
      </c>
      <c r="N447" s="926">
        <v>1</v>
      </c>
      <c r="O447" s="927" t="s">
        <v>477</v>
      </c>
      <c r="P447" s="927" t="s">
        <v>478</v>
      </c>
      <c r="Q447" s="928">
        <v>1</v>
      </c>
      <c r="R447" s="927" t="s">
        <v>495</v>
      </c>
      <c r="S447" s="929" t="s">
        <v>478</v>
      </c>
      <c r="T447" s="927" t="s">
        <v>461</v>
      </c>
      <c r="U447" s="927" t="s">
        <v>287</v>
      </c>
      <c r="V447" s="930" t="s">
        <v>462</v>
      </c>
      <c r="W447" s="930" t="s">
        <v>529</v>
      </c>
      <c r="X447" s="1042" t="s">
        <v>75</v>
      </c>
      <c r="Y447" s="1047" t="s">
        <v>216</v>
      </c>
      <c r="Z447" s="925"/>
      <c r="AA447" s="1049"/>
      <c r="AB447" s="467">
        <v>45170</v>
      </c>
      <c r="AC447" s="1049"/>
      <c r="AD447" s="934"/>
      <c r="AE447" s="935" t="s">
        <v>496</v>
      </c>
      <c r="AF447" s="927" t="s">
        <v>577</v>
      </c>
      <c r="AG447" s="936"/>
      <c r="AH447" s="937"/>
      <c r="AI447" s="1083" t="s">
        <v>531</v>
      </c>
      <c r="AJ447" s="1084">
        <v>6000</v>
      </c>
      <c r="AK447" s="1049"/>
      <c r="AL447" s="1049"/>
      <c r="AM447" s="1049"/>
      <c r="AN447" s="1049"/>
      <c r="AO447" s="1050"/>
      <c r="AP447" s="938" t="s">
        <v>594</v>
      </c>
      <c r="AQ447" s="940" t="s">
        <v>466</v>
      </c>
      <c r="AR447" s="468">
        <v>21314.93914146924</v>
      </c>
      <c r="AS447" s="925">
        <v>30</v>
      </c>
      <c r="AT447" s="941"/>
      <c r="AU447" s="941">
        <v>0</v>
      </c>
      <c r="AV447" s="925"/>
      <c r="AW447" s="925"/>
      <c r="AX447" s="925"/>
      <c r="AY447" s="925"/>
      <c r="AZ447" s="925"/>
      <c r="BA447" s="942"/>
      <c r="BB447" s="941"/>
      <c r="BC447" s="941"/>
      <c r="BD447" s="941"/>
      <c r="BE447" s="941"/>
      <c r="BF447" s="942"/>
      <c r="BG447" s="941"/>
      <c r="BH447" s="941"/>
      <c r="BI447" s="936">
        <v>0</v>
      </c>
      <c r="BJ447" s="941"/>
      <c r="BK447" s="943"/>
      <c r="BL447" s="943"/>
      <c r="BM447" s="936">
        <v>0</v>
      </c>
      <c r="BN447" s="943"/>
      <c r="BO447" s="936"/>
      <c r="BP447" s="944">
        <v>240</v>
      </c>
      <c r="BQ447" s="943">
        <v>21314.93914146924</v>
      </c>
      <c r="BR447" s="943">
        <v>113</v>
      </c>
      <c r="BS447" s="943">
        <v>0</v>
      </c>
      <c r="BT447" s="945">
        <v>0</v>
      </c>
      <c r="BU447" s="943">
        <v>0</v>
      </c>
      <c r="BV447" s="943">
        <v>0</v>
      </c>
      <c r="BW447" s="943">
        <v>0</v>
      </c>
      <c r="BX447" s="943"/>
      <c r="BY447" s="943">
        <v>0</v>
      </c>
      <c r="BZ447" s="943"/>
      <c r="CA447" s="943"/>
      <c r="CB447" s="943">
        <v>0</v>
      </c>
      <c r="CC447" s="943">
        <v>0</v>
      </c>
      <c r="CD447" s="943">
        <v>0</v>
      </c>
      <c r="CE447" s="943"/>
      <c r="CF447" s="943">
        <v>0</v>
      </c>
      <c r="CG447" s="943"/>
      <c r="CH447" s="943"/>
      <c r="CI447" s="946"/>
      <c r="CJ447" s="943"/>
      <c r="CK447" s="943"/>
      <c r="CL447" s="943"/>
      <c r="CM447" s="943"/>
      <c r="CN447" s="943"/>
      <c r="CO447" s="943">
        <v>0</v>
      </c>
      <c r="CP447" s="943"/>
      <c r="CQ447" s="943"/>
      <c r="CR447" s="1078"/>
      <c r="CS447" s="1078"/>
      <c r="CT447" s="1078"/>
      <c r="CU447" s="943"/>
      <c r="CV447" s="943">
        <v>0</v>
      </c>
      <c r="CW447" s="943"/>
      <c r="CX447" s="943">
        <v>3571.3231902448733</v>
      </c>
      <c r="CY447" s="943">
        <v>321.4190871220386</v>
      </c>
      <c r="CZ447" s="943"/>
      <c r="DA447" s="943"/>
      <c r="DB447" s="943"/>
      <c r="DC447" s="943"/>
      <c r="DD447" s="943"/>
      <c r="DE447" s="943"/>
      <c r="DF447" s="943"/>
      <c r="DG447" s="943"/>
      <c r="DH447" s="943"/>
      <c r="DI447" s="943"/>
      <c r="DJ447" s="943"/>
      <c r="DK447" s="943"/>
      <c r="DL447" s="938"/>
      <c r="DM447" s="943"/>
      <c r="DN447" s="943"/>
      <c r="DO447" s="943"/>
      <c r="DP447" s="943"/>
      <c r="DQ447" s="943"/>
      <c r="DR447" s="943"/>
      <c r="DS447" s="943"/>
      <c r="DT447" s="943"/>
      <c r="DU447" s="943"/>
      <c r="DV447" s="943"/>
      <c r="DW447" s="943">
        <v>2083.271860976176</v>
      </c>
      <c r="DX447" s="943"/>
      <c r="DY447" s="943"/>
      <c r="DZ447" s="943"/>
      <c r="EA447" s="938"/>
      <c r="EB447" s="943"/>
      <c r="EC447" s="943"/>
      <c r="ED447" s="943"/>
      <c r="EE447" s="943"/>
      <c r="EF447" s="943"/>
      <c r="EG447" s="943"/>
      <c r="EH447" s="943"/>
      <c r="EI447" s="943"/>
      <c r="EJ447" s="943"/>
      <c r="EK447" s="943"/>
      <c r="EL447" s="947">
        <v>21427.93914146924</v>
      </c>
      <c r="EM447" s="947">
        <v>27403.953279812325</v>
      </c>
      <c r="EN447" s="948">
        <v>2142.79</v>
      </c>
      <c r="EO447" s="948">
        <v>0</v>
      </c>
      <c r="EP447" s="948">
        <v>166.28</v>
      </c>
      <c r="EQ447" s="1086">
        <v>0</v>
      </c>
      <c r="ER447" s="948">
        <v>0</v>
      </c>
      <c r="ES447" s="943">
        <v>0</v>
      </c>
      <c r="ET447" s="945">
        <v>3782.88</v>
      </c>
      <c r="EU447" s="943">
        <v>0</v>
      </c>
      <c r="EV447" s="943">
        <v>0</v>
      </c>
      <c r="EW447" s="943"/>
      <c r="EX447" s="943"/>
      <c r="EY447" s="943"/>
      <c r="EZ447" s="949">
        <v>0</v>
      </c>
      <c r="FA447" s="938">
        <v>0</v>
      </c>
      <c r="FB447" s="938"/>
      <c r="FC447" s="1008">
        <v>21312</v>
      </c>
      <c r="FD447" s="949"/>
      <c r="FE447" s="949"/>
      <c r="FF447" s="949"/>
      <c r="FG447" s="943">
        <v>0</v>
      </c>
      <c r="FH447" s="949"/>
      <c r="FI447" s="943"/>
      <c r="FJ447" s="943"/>
      <c r="FK447" s="936"/>
      <c r="FL447" s="936"/>
      <c r="FM447" s="943">
        <v>0</v>
      </c>
      <c r="FN447" s="943">
        <v>0</v>
      </c>
      <c r="FO447" s="943">
        <v>0</v>
      </c>
      <c r="FP447" s="943"/>
      <c r="FQ447" s="943">
        <v>27403.95</v>
      </c>
      <c r="FR447" s="950">
        <v>0</v>
      </c>
      <c r="FT447" s="1162"/>
      <c r="FU447" s="1162">
        <v>0</v>
      </c>
      <c r="FV447" s="1162">
        <v>0</v>
      </c>
      <c r="FW447" s="1162">
        <v>0</v>
      </c>
      <c r="FX447" s="1102">
        <v>1928.51</v>
      </c>
      <c r="FY447" s="943">
        <v>0</v>
      </c>
      <c r="GB447" s="2015">
        <f t="shared" si="42"/>
        <v>-8.5853075870545581E-4</v>
      </c>
      <c r="GC447" s="2015">
        <v>21427.94</v>
      </c>
      <c r="GE447" s="2015">
        <f t="shared" si="43"/>
        <v>24999.26319024487</v>
      </c>
    </row>
    <row r="448" spans="2:187">
      <c r="B448" s="918">
        <v>48</v>
      </c>
      <c r="C448" s="919" t="s">
        <v>615</v>
      </c>
      <c r="D448" s="956" t="s">
        <v>3</v>
      </c>
      <c r="E448" s="957" t="s">
        <v>176</v>
      </c>
      <c r="F448" s="919" t="s">
        <v>578</v>
      </c>
      <c r="G448" s="922">
        <v>34578</v>
      </c>
      <c r="H448" s="919" t="s">
        <v>563</v>
      </c>
      <c r="I448" s="919" t="s">
        <v>456</v>
      </c>
      <c r="J448" s="923" t="s">
        <v>455</v>
      </c>
      <c r="K448" s="924" t="s">
        <v>456</v>
      </c>
      <c r="L448" s="924">
        <v>100001</v>
      </c>
      <c r="M448" s="1088" t="s">
        <v>470</v>
      </c>
      <c r="N448" s="1089">
        <v>1</v>
      </c>
      <c r="O448" s="919" t="s">
        <v>477</v>
      </c>
      <c r="P448" s="919" t="s">
        <v>478</v>
      </c>
      <c r="Q448" s="1090">
        <v>1</v>
      </c>
      <c r="R448" s="919" t="s">
        <v>564</v>
      </c>
      <c r="S448" s="1091" t="s">
        <v>563</v>
      </c>
      <c r="T448" s="919" t="s">
        <v>461</v>
      </c>
      <c r="U448" s="919" t="s">
        <v>277</v>
      </c>
      <c r="V448" s="1092" t="s">
        <v>553</v>
      </c>
      <c r="W448" s="1092"/>
      <c r="X448" s="1093" t="s">
        <v>25</v>
      </c>
      <c r="Y448" s="1094" t="s">
        <v>210</v>
      </c>
      <c r="Z448" s="925"/>
      <c r="AA448" s="1095"/>
      <c r="AB448" s="471">
        <v>45181</v>
      </c>
      <c r="AC448" s="1096"/>
      <c r="AD448" s="1097"/>
      <c r="AE448" s="1098" t="s">
        <v>481</v>
      </c>
      <c r="AF448" s="927" t="s">
        <v>579</v>
      </c>
      <c r="AG448" s="1099"/>
      <c r="AH448" s="1100"/>
      <c r="AI448" s="1096"/>
      <c r="AJ448" s="1096"/>
      <c r="AK448" s="1096"/>
      <c r="AL448" s="1096"/>
      <c r="AM448" s="1096"/>
      <c r="AN448" s="1096"/>
      <c r="AO448" s="1101" t="s">
        <v>466</v>
      </c>
      <c r="AP448" s="1102" t="s">
        <v>595</v>
      </c>
      <c r="AQ448" s="1103" t="s">
        <v>467</v>
      </c>
      <c r="AR448" s="1104">
        <v>3700</v>
      </c>
      <c r="AS448" s="925">
        <v>30</v>
      </c>
      <c r="AT448" s="941"/>
      <c r="AU448" s="941">
        <v>0</v>
      </c>
      <c r="AV448" s="1088"/>
      <c r="AW448" s="1088"/>
      <c r="AX448" s="1088"/>
      <c r="AY448" s="1088"/>
      <c r="AZ448" s="1088"/>
      <c r="BA448" s="1105"/>
      <c r="BB448" s="1106"/>
      <c r="BC448" s="1106"/>
      <c r="BD448" s="1106"/>
      <c r="BE448" s="1106"/>
      <c r="BF448" s="1105"/>
      <c r="BG448" s="941"/>
      <c r="BH448" s="941"/>
      <c r="BI448" s="936">
        <v>0</v>
      </c>
      <c r="BJ448" s="941"/>
      <c r="BK448" s="943"/>
      <c r="BL448" s="943"/>
      <c r="BM448" s="936">
        <v>0</v>
      </c>
      <c r="BN448" s="943"/>
      <c r="BO448" s="936"/>
      <c r="BP448" s="1107">
        <v>240</v>
      </c>
      <c r="BQ448" s="943">
        <v>3700</v>
      </c>
      <c r="BR448" s="943">
        <v>0</v>
      </c>
      <c r="BS448" s="943">
        <v>0</v>
      </c>
      <c r="BT448" s="945">
        <v>0</v>
      </c>
      <c r="BU448" s="943">
        <v>0</v>
      </c>
      <c r="BV448" s="1108">
        <v>0</v>
      </c>
      <c r="BW448" s="1108">
        <v>0</v>
      </c>
      <c r="BX448" s="1108"/>
      <c r="BY448" s="943">
        <v>0</v>
      </c>
      <c r="BZ448" s="1108"/>
      <c r="CA448" s="1108"/>
      <c r="CB448" s="943">
        <v>0</v>
      </c>
      <c r="CC448" s="943">
        <v>0</v>
      </c>
      <c r="CD448" s="943">
        <v>0</v>
      </c>
      <c r="CE448" s="943"/>
      <c r="CF448" s="943">
        <v>0</v>
      </c>
      <c r="CG448" s="1109"/>
      <c r="CH448" s="943"/>
      <c r="CI448" s="943"/>
      <c r="CJ448" s="943"/>
      <c r="CK448" s="943"/>
      <c r="CL448" s="943"/>
      <c r="CM448" s="943"/>
      <c r="CN448" s="943"/>
      <c r="CO448" s="943">
        <v>0</v>
      </c>
      <c r="CP448" s="943"/>
      <c r="CQ448" s="943"/>
      <c r="CR448" s="1078"/>
      <c r="CS448" s="1078"/>
      <c r="CT448" s="1078"/>
      <c r="CU448" s="943"/>
      <c r="CV448" s="943">
        <v>0</v>
      </c>
      <c r="CW448" s="1109"/>
      <c r="CX448" s="1109"/>
      <c r="CY448" s="1109"/>
      <c r="CZ448" s="1109"/>
      <c r="DA448" s="1109"/>
      <c r="DB448" s="1109"/>
      <c r="DC448" s="943"/>
      <c r="DD448" s="1108"/>
      <c r="DE448" s="1108"/>
      <c r="DF448" s="1108"/>
      <c r="DG448" s="1108"/>
      <c r="DH448" s="1109"/>
      <c r="DI448" s="1109"/>
      <c r="DJ448" s="1108"/>
      <c r="DK448" s="943"/>
      <c r="DL448" s="943"/>
      <c r="DM448" s="1109"/>
      <c r="DN448" s="1109"/>
      <c r="DO448" s="1109"/>
      <c r="DP448" s="1109"/>
      <c r="DQ448" s="1109"/>
      <c r="DR448" s="1109"/>
      <c r="DS448" s="1109"/>
      <c r="DT448" s="1109"/>
      <c r="DU448" s="1109"/>
      <c r="DV448" s="1109"/>
      <c r="DW448" s="1109"/>
      <c r="DX448" s="1108"/>
      <c r="DY448" s="1108"/>
      <c r="DZ448" s="1110"/>
      <c r="EA448" s="1111"/>
      <c r="EB448" s="1109"/>
      <c r="EC448" s="1109"/>
      <c r="ED448" s="1109"/>
      <c r="EE448" s="1109"/>
      <c r="EF448" s="1109"/>
      <c r="EG448" s="1109"/>
      <c r="EH448" s="1109"/>
      <c r="EI448" s="1109"/>
      <c r="EJ448" s="1109"/>
      <c r="EK448" s="1109"/>
      <c r="EL448" s="1112">
        <v>3700</v>
      </c>
      <c r="EM448" s="1112">
        <v>3700</v>
      </c>
      <c r="EN448" s="948">
        <v>370</v>
      </c>
      <c r="EO448" s="948">
        <v>0</v>
      </c>
      <c r="EP448" s="948">
        <v>50.69</v>
      </c>
      <c r="EQ448" s="948">
        <v>0</v>
      </c>
      <c r="ER448" s="948">
        <v>0</v>
      </c>
      <c r="ES448" s="943">
        <v>0</v>
      </c>
      <c r="ET448" s="945">
        <v>34.28</v>
      </c>
      <c r="EU448" s="943">
        <v>0</v>
      </c>
      <c r="EV448" s="943">
        <v>0</v>
      </c>
      <c r="EW448" s="1109"/>
      <c r="EX448" s="1109"/>
      <c r="EY448" s="1108"/>
      <c r="EZ448" s="949">
        <v>0</v>
      </c>
      <c r="FA448" s="938">
        <v>34.94</v>
      </c>
      <c r="FB448" s="938"/>
      <c r="FC448" s="949">
        <v>1480</v>
      </c>
      <c r="FD448" s="1113"/>
      <c r="FE448" s="949"/>
      <c r="FF448" s="1114"/>
      <c r="FG448" s="943">
        <v>0</v>
      </c>
      <c r="FH448" s="949"/>
      <c r="FI448" s="1108"/>
      <c r="FJ448" s="1108"/>
      <c r="FK448" s="1099"/>
      <c r="FL448" s="1115"/>
      <c r="FM448" s="943">
        <v>0</v>
      </c>
      <c r="FN448" s="943">
        <v>0</v>
      </c>
      <c r="FO448" s="943">
        <v>0</v>
      </c>
      <c r="FP448" s="1108"/>
      <c r="FQ448" s="1108">
        <v>1969.91</v>
      </c>
      <c r="FR448" s="1116">
        <v>1730.09</v>
      </c>
      <c r="FT448" s="1161"/>
      <c r="FU448" s="1162">
        <v>1730.09</v>
      </c>
      <c r="FV448" s="1162">
        <v>1678.77</v>
      </c>
      <c r="FW448" s="1162">
        <v>0</v>
      </c>
      <c r="FX448" s="1102">
        <v>333</v>
      </c>
      <c r="FY448" s="943">
        <v>0</v>
      </c>
      <c r="GB448" s="2015">
        <f t="shared" si="42"/>
        <v>0</v>
      </c>
      <c r="GC448" s="2015">
        <v>3700</v>
      </c>
      <c r="GE448" s="2015">
        <f t="shared" si="43"/>
        <v>3700</v>
      </c>
    </row>
    <row r="449" spans="2:187">
      <c r="B449" s="918">
        <v>49</v>
      </c>
      <c r="C449" s="919" t="s">
        <v>615</v>
      </c>
      <c r="D449" s="956" t="s">
        <v>3</v>
      </c>
      <c r="E449" s="957" t="s">
        <v>169</v>
      </c>
      <c r="F449" s="927" t="s">
        <v>580</v>
      </c>
      <c r="G449" s="958">
        <v>34389</v>
      </c>
      <c r="H449" s="927" t="s">
        <v>563</v>
      </c>
      <c r="I449" s="919" t="s">
        <v>456</v>
      </c>
      <c r="J449" s="923" t="s">
        <v>455</v>
      </c>
      <c r="K449" s="924" t="s">
        <v>456</v>
      </c>
      <c r="L449" s="959">
        <v>100001</v>
      </c>
      <c r="M449" s="925" t="s">
        <v>470</v>
      </c>
      <c r="N449" s="926">
        <v>1</v>
      </c>
      <c r="O449" s="927" t="s">
        <v>477</v>
      </c>
      <c r="P449" s="927" t="s">
        <v>478</v>
      </c>
      <c r="Q449" s="928">
        <v>1</v>
      </c>
      <c r="R449" s="927" t="s">
        <v>564</v>
      </c>
      <c r="S449" s="929" t="s">
        <v>563</v>
      </c>
      <c r="T449" s="927" t="s">
        <v>461</v>
      </c>
      <c r="U449" s="927" t="s">
        <v>277</v>
      </c>
      <c r="V449" s="930" t="s">
        <v>553</v>
      </c>
      <c r="W449" s="930"/>
      <c r="X449" s="1042" t="s">
        <v>25</v>
      </c>
      <c r="Y449" s="1047" t="s">
        <v>207</v>
      </c>
      <c r="Z449" s="925"/>
      <c r="AA449" s="1049"/>
      <c r="AB449" s="467">
        <v>45181</v>
      </c>
      <c r="AC449" s="1049"/>
      <c r="AD449" s="934"/>
      <c r="AE449" s="935" t="s">
        <v>481</v>
      </c>
      <c r="AF449" s="927" t="s">
        <v>581</v>
      </c>
      <c r="AG449" s="936"/>
      <c r="AH449" s="937"/>
      <c r="AI449" s="1049"/>
      <c r="AJ449" s="1049"/>
      <c r="AK449" s="1049"/>
      <c r="AL449" s="1049"/>
      <c r="AM449" s="1049"/>
      <c r="AN449" s="1049"/>
      <c r="AO449" s="1050" t="s">
        <v>466</v>
      </c>
      <c r="AP449" s="938" t="s">
        <v>594</v>
      </c>
      <c r="AQ449" s="1073" t="s">
        <v>467</v>
      </c>
      <c r="AR449" s="1074">
        <v>4700</v>
      </c>
      <c r="AS449" s="925">
        <v>30</v>
      </c>
      <c r="AT449" s="941"/>
      <c r="AU449" s="941">
        <v>0</v>
      </c>
      <c r="AV449" s="925"/>
      <c r="AW449" s="925"/>
      <c r="AX449" s="925"/>
      <c r="AY449" s="925"/>
      <c r="AZ449" s="925"/>
      <c r="BA449" s="942"/>
      <c r="BB449" s="941"/>
      <c r="BC449" s="941"/>
      <c r="BD449" s="941"/>
      <c r="BE449" s="941"/>
      <c r="BF449" s="942"/>
      <c r="BG449" s="941"/>
      <c r="BH449" s="941"/>
      <c r="BI449" s="936">
        <v>0</v>
      </c>
      <c r="BJ449" s="941"/>
      <c r="BK449" s="943"/>
      <c r="BL449" s="943"/>
      <c r="BM449" s="936">
        <v>0</v>
      </c>
      <c r="BN449" s="943"/>
      <c r="BO449" s="936"/>
      <c r="BP449" s="944">
        <v>240</v>
      </c>
      <c r="BQ449" s="943">
        <v>4700</v>
      </c>
      <c r="BR449" s="943">
        <v>0</v>
      </c>
      <c r="BS449" s="943">
        <v>0</v>
      </c>
      <c r="BT449" s="945">
        <v>0</v>
      </c>
      <c r="BU449" s="943">
        <v>0</v>
      </c>
      <c r="BV449" s="943">
        <v>0</v>
      </c>
      <c r="BW449" s="943">
        <v>0</v>
      </c>
      <c r="BX449" s="943"/>
      <c r="BY449" s="943">
        <v>90</v>
      </c>
      <c r="BZ449" s="943"/>
      <c r="CA449" s="943"/>
      <c r="CB449" s="943">
        <v>0</v>
      </c>
      <c r="CC449" s="943">
        <v>0</v>
      </c>
      <c r="CD449" s="943">
        <v>0</v>
      </c>
      <c r="CE449" s="943"/>
      <c r="CF449" s="943">
        <v>0</v>
      </c>
      <c r="CG449" s="1078"/>
      <c r="CH449" s="943"/>
      <c r="CI449" s="943"/>
      <c r="CJ449" s="943"/>
      <c r="CK449" s="943"/>
      <c r="CL449" s="943"/>
      <c r="CM449" s="943"/>
      <c r="CN449" s="943"/>
      <c r="CO449" s="943">
        <v>0</v>
      </c>
      <c r="CP449" s="943"/>
      <c r="CQ449" s="943"/>
      <c r="CR449" s="1078"/>
      <c r="CS449" s="1078"/>
      <c r="CT449" s="1078"/>
      <c r="CU449" s="943"/>
      <c r="CV449" s="943">
        <v>0</v>
      </c>
      <c r="CW449" s="1078"/>
      <c r="CX449" s="1078"/>
      <c r="CY449" s="1078"/>
      <c r="CZ449" s="1078"/>
      <c r="DA449" s="1078"/>
      <c r="DB449" s="1078"/>
      <c r="DC449" s="943"/>
      <c r="DD449" s="943"/>
      <c r="DE449" s="943"/>
      <c r="DF449" s="943"/>
      <c r="DG449" s="943"/>
      <c r="DH449" s="1078"/>
      <c r="DI449" s="1078"/>
      <c r="DJ449" s="943"/>
      <c r="DK449" s="943"/>
      <c r="DL449" s="943"/>
      <c r="DM449" s="1078"/>
      <c r="DN449" s="1078"/>
      <c r="DO449" s="1078"/>
      <c r="DP449" s="1078"/>
      <c r="DQ449" s="1078"/>
      <c r="DR449" s="1078"/>
      <c r="DS449" s="1078"/>
      <c r="DT449" s="1078"/>
      <c r="DU449" s="1078"/>
      <c r="DV449" s="1117"/>
      <c r="DW449" s="943"/>
      <c r="DX449" s="943"/>
      <c r="DY449" s="943"/>
      <c r="DZ449" s="1079"/>
      <c r="EA449" s="945"/>
      <c r="EB449" s="1078"/>
      <c r="EC449" s="1078"/>
      <c r="ED449" s="1078"/>
      <c r="EE449" s="1078"/>
      <c r="EF449" s="1078"/>
      <c r="EG449" s="1078"/>
      <c r="EH449" s="1078"/>
      <c r="EI449" s="1078"/>
      <c r="EJ449" s="1078"/>
      <c r="EK449" s="1078"/>
      <c r="EL449" s="947">
        <v>4790</v>
      </c>
      <c r="EM449" s="947">
        <v>4790</v>
      </c>
      <c r="EN449" s="948">
        <v>479</v>
      </c>
      <c r="EO449" s="948">
        <v>0</v>
      </c>
      <c r="EP449" s="948">
        <v>65.62</v>
      </c>
      <c r="EQ449" s="948">
        <v>0</v>
      </c>
      <c r="ER449" s="948">
        <v>0</v>
      </c>
      <c r="ES449" s="943">
        <v>0</v>
      </c>
      <c r="ET449" s="945">
        <v>225.13</v>
      </c>
      <c r="EU449" s="943">
        <v>0</v>
      </c>
      <c r="EV449" s="943">
        <v>0</v>
      </c>
      <c r="EW449" s="1078"/>
      <c r="EX449" s="1078"/>
      <c r="EY449" s="943"/>
      <c r="EZ449" s="949">
        <v>115.71</v>
      </c>
      <c r="FA449" s="938">
        <v>0</v>
      </c>
      <c r="FB449" s="938"/>
      <c r="FC449" s="949">
        <v>1880</v>
      </c>
      <c r="FD449" s="949"/>
      <c r="FE449" s="949"/>
      <c r="FF449" s="949"/>
      <c r="FG449" s="943">
        <v>0</v>
      </c>
      <c r="FH449" s="949"/>
      <c r="FI449" s="943"/>
      <c r="FJ449" s="943"/>
      <c r="FK449" s="936"/>
      <c r="FL449" s="1070"/>
      <c r="FM449" s="943">
        <v>0</v>
      </c>
      <c r="FN449" s="943">
        <v>90</v>
      </c>
      <c r="FO449" s="943">
        <v>40</v>
      </c>
      <c r="FP449" s="943"/>
      <c r="FQ449" s="943">
        <v>2895.46</v>
      </c>
      <c r="FR449" s="950">
        <v>1894.54</v>
      </c>
      <c r="FT449" s="1161"/>
      <c r="FU449" s="1162">
        <v>1894.54</v>
      </c>
      <c r="FV449" s="1162">
        <v>1486.01</v>
      </c>
      <c r="FW449" s="1162">
        <v>0</v>
      </c>
      <c r="FX449" s="1102">
        <v>431.1</v>
      </c>
      <c r="FY449" s="943">
        <v>0</v>
      </c>
      <c r="GB449" s="2015">
        <f t="shared" si="42"/>
        <v>0</v>
      </c>
      <c r="GC449" s="2015">
        <v>4790</v>
      </c>
      <c r="GE449" s="2015">
        <f t="shared" si="43"/>
        <v>4790</v>
      </c>
    </row>
    <row r="450" spans="2:187">
      <c r="B450" s="918">
        <v>50</v>
      </c>
      <c r="C450" s="919" t="s">
        <v>615</v>
      </c>
      <c r="D450" s="956" t="s">
        <v>3</v>
      </c>
      <c r="E450" s="957" t="s">
        <v>76</v>
      </c>
      <c r="F450" s="1056" t="s">
        <v>582</v>
      </c>
      <c r="G450" s="1057">
        <v>30552</v>
      </c>
      <c r="H450" s="1056" t="s">
        <v>537</v>
      </c>
      <c r="I450" s="919" t="s">
        <v>456</v>
      </c>
      <c r="J450" s="923" t="s">
        <v>455</v>
      </c>
      <c r="K450" s="924" t="s">
        <v>456</v>
      </c>
      <c r="L450" s="1058">
        <v>100001</v>
      </c>
      <c r="M450" s="1059" t="s">
        <v>470</v>
      </c>
      <c r="N450" s="1060">
        <v>1</v>
      </c>
      <c r="O450" s="1056" t="s">
        <v>477</v>
      </c>
      <c r="P450" s="1056" t="s">
        <v>478</v>
      </c>
      <c r="Q450" s="1061">
        <v>1</v>
      </c>
      <c r="R450" s="1056" t="s">
        <v>538</v>
      </c>
      <c r="S450" s="1062" t="s">
        <v>537</v>
      </c>
      <c r="T450" s="1056" t="s">
        <v>461</v>
      </c>
      <c r="U450" s="1056" t="s">
        <v>633</v>
      </c>
      <c r="V450" s="1063" t="s">
        <v>553</v>
      </c>
      <c r="W450" s="1063"/>
      <c r="X450" s="1118" t="s">
        <v>25</v>
      </c>
      <c r="Y450" s="1119" t="s">
        <v>246</v>
      </c>
      <c r="Z450" s="925"/>
      <c r="AA450" s="1067"/>
      <c r="AB450" s="1066">
        <v>45181</v>
      </c>
      <c r="AC450" s="1067"/>
      <c r="AD450" s="1068"/>
      <c r="AE450" s="1069" t="s">
        <v>503</v>
      </c>
      <c r="AF450" s="927" t="s">
        <v>583</v>
      </c>
      <c r="AG450" s="1070"/>
      <c r="AH450" s="1071"/>
      <c r="AI450" s="1067"/>
      <c r="AJ450" s="1067"/>
      <c r="AK450" s="1067"/>
      <c r="AL450" s="1067"/>
      <c r="AM450" s="1067"/>
      <c r="AN450" s="1067"/>
      <c r="AO450" s="1072" t="s">
        <v>466</v>
      </c>
      <c r="AP450" s="945" t="s">
        <v>595</v>
      </c>
      <c r="AQ450" s="1073" t="s">
        <v>467</v>
      </c>
      <c r="AR450" s="1074">
        <v>6500</v>
      </c>
      <c r="AS450" s="925">
        <v>28</v>
      </c>
      <c r="AT450" s="941"/>
      <c r="AU450" s="941">
        <v>2</v>
      </c>
      <c r="AV450" s="1059"/>
      <c r="AW450" s="1059"/>
      <c r="AX450" s="1059"/>
      <c r="AY450" s="1059"/>
      <c r="AZ450" s="1059"/>
      <c r="BA450" s="1075"/>
      <c r="BB450" s="1076"/>
      <c r="BC450" s="1076"/>
      <c r="BD450" s="1076"/>
      <c r="BE450" s="1076"/>
      <c r="BF450" s="1075"/>
      <c r="BG450" s="941"/>
      <c r="BH450" s="941"/>
      <c r="BI450" s="936">
        <v>0</v>
      </c>
      <c r="BJ450" s="941"/>
      <c r="BK450" s="943"/>
      <c r="BL450" s="943"/>
      <c r="BM450" s="936">
        <v>0</v>
      </c>
      <c r="BN450" s="943"/>
      <c r="BO450" s="936"/>
      <c r="BP450" s="1077">
        <v>224</v>
      </c>
      <c r="BQ450" s="943">
        <v>6066.6666666666661</v>
      </c>
      <c r="BR450" s="943">
        <v>0</v>
      </c>
      <c r="BS450" s="943">
        <v>0</v>
      </c>
      <c r="BT450" s="945">
        <v>433.33</v>
      </c>
      <c r="BU450" s="943">
        <v>0</v>
      </c>
      <c r="BV450" s="1078">
        <v>0</v>
      </c>
      <c r="BW450" s="1078">
        <v>0</v>
      </c>
      <c r="BX450" s="1078"/>
      <c r="BY450" s="943">
        <v>0</v>
      </c>
      <c r="BZ450" s="1078"/>
      <c r="CA450" s="1078"/>
      <c r="CB450" s="943">
        <v>0</v>
      </c>
      <c r="CC450" s="943">
        <v>0</v>
      </c>
      <c r="CD450" s="943">
        <v>0</v>
      </c>
      <c r="CE450" s="943"/>
      <c r="CF450" s="943">
        <v>0</v>
      </c>
      <c r="CG450" s="1078"/>
      <c r="CH450" s="943"/>
      <c r="CI450" s="943"/>
      <c r="CJ450" s="943"/>
      <c r="CK450" s="943"/>
      <c r="CL450" s="943"/>
      <c r="CM450" s="943"/>
      <c r="CN450" s="943"/>
      <c r="CO450" s="943">
        <v>0</v>
      </c>
      <c r="CP450" s="943"/>
      <c r="CQ450" s="943"/>
      <c r="CR450" s="1078"/>
      <c r="CS450" s="1078"/>
      <c r="CT450" s="1078"/>
      <c r="CU450" s="943"/>
      <c r="CV450" s="943">
        <v>0</v>
      </c>
      <c r="CW450" s="1078"/>
      <c r="CX450" s="1078"/>
      <c r="CY450" s="1078"/>
      <c r="CZ450" s="943"/>
      <c r="DA450" s="943"/>
      <c r="DB450" s="943"/>
      <c r="DC450" s="943"/>
      <c r="DD450" s="943"/>
      <c r="DE450" s="943"/>
      <c r="DF450" s="943"/>
      <c r="DG450" s="943"/>
      <c r="DH450" s="943"/>
      <c r="DI450" s="943"/>
      <c r="DJ450" s="943"/>
      <c r="DK450" s="943"/>
      <c r="DL450" s="943"/>
      <c r="DM450" s="943"/>
      <c r="DN450" s="943"/>
      <c r="DO450" s="943"/>
      <c r="DP450" s="943"/>
      <c r="DQ450" s="943"/>
      <c r="DR450" s="943"/>
      <c r="DS450" s="943"/>
      <c r="DT450" s="943"/>
      <c r="DU450" s="943"/>
      <c r="DV450" s="943"/>
      <c r="DW450" s="943"/>
      <c r="DX450" s="943"/>
      <c r="DY450" s="943"/>
      <c r="DZ450" s="943"/>
      <c r="EA450" s="938"/>
      <c r="EB450" s="943"/>
      <c r="EC450" s="943"/>
      <c r="ED450" s="943"/>
      <c r="EE450" s="943"/>
      <c r="EF450" s="943"/>
      <c r="EG450" s="943"/>
      <c r="EH450" s="943"/>
      <c r="EI450" s="943"/>
      <c r="EJ450" s="943"/>
      <c r="EK450" s="943"/>
      <c r="EL450" s="947">
        <v>6499.996666666666</v>
      </c>
      <c r="EM450" s="1080">
        <v>6499.996666666666</v>
      </c>
      <c r="EN450" s="948">
        <v>650</v>
      </c>
      <c r="EO450" s="948">
        <v>104</v>
      </c>
      <c r="EP450" s="948">
        <v>89.05</v>
      </c>
      <c r="EQ450" s="948">
        <v>0</v>
      </c>
      <c r="ER450" s="948">
        <v>0</v>
      </c>
      <c r="ES450" s="943">
        <v>0</v>
      </c>
      <c r="ET450" s="945">
        <v>501.24</v>
      </c>
      <c r="EU450" s="943">
        <v>0</v>
      </c>
      <c r="EV450" s="943">
        <v>0</v>
      </c>
      <c r="EW450" s="1078"/>
      <c r="EX450" s="1078"/>
      <c r="EY450" s="1078"/>
      <c r="EZ450" s="949">
        <v>115.71</v>
      </c>
      <c r="FA450" s="938">
        <v>0</v>
      </c>
      <c r="FB450" s="938"/>
      <c r="FC450" s="949">
        <v>2600</v>
      </c>
      <c r="FD450" s="1081"/>
      <c r="FE450" s="949"/>
      <c r="FF450" s="1081"/>
      <c r="FG450" s="943">
        <v>0</v>
      </c>
      <c r="FH450" s="949">
        <v>188.89</v>
      </c>
      <c r="FI450" s="1078"/>
      <c r="FJ450" s="1078"/>
      <c r="FK450" s="1070"/>
      <c r="FL450" s="1070"/>
      <c r="FM450" s="943">
        <v>0</v>
      </c>
      <c r="FN450" s="943">
        <v>0</v>
      </c>
      <c r="FO450" s="943">
        <v>0</v>
      </c>
      <c r="FP450" s="1078"/>
      <c r="FQ450" s="1078">
        <v>4248.8900000000003</v>
      </c>
      <c r="FR450" s="1082">
        <v>2251.11</v>
      </c>
      <c r="FT450" s="1161"/>
      <c r="FU450" s="1162">
        <v>2251.11</v>
      </c>
      <c r="FV450" s="1162">
        <v>1937.23</v>
      </c>
      <c r="FW450" s="1162">
        <v>0</v>
      </c>
      <c r="FX450" s="1102">
        <v>585</v>
      </c>
      <c r="FY450" s="943">
        <v>0</v>
      </c>
      <c r="GB450" s="2015">
        <f t="shared" si="42"/>
        <v>-3.3333333340124227E-3</v>
      </c>
      <c r="GC450" s="2015">
        <v>6500</v>
      </c>
      <c r="GE450" s="2015">
        <f t="shared" si="43"/>
        <v>6500</v>
      </c>
    </row>
    <row r="451" spans="2:187">
      <c r="B451" s="918">
        <v>51</v>
      </c>
      <c r="C451" s="919" t="s">
        <v>615</v>
      </c>
      <c r="D451" s="956" t="s">
        <v>539</v>
      </c>
      <c r="E451" s="957" t="s">
        <v>188</v>
      </c>
      <c r="F451" s="957" t="s">
        <v>189</v>
      </c>
      <c r="G451" s="958">
        <v>30790</v>
      </c>
      <c r="H451" s="927" t="s">
        <v>585</v>
      </c>
      <c r="I451" s="919" t="s">
        <v>456</v>
      </c>
      <c r="J451" s="923" t="s">
        <v>455</v>
      </c>
      <c r="K451" s="924" t="s">
        <v>456</v>
      </c>
      <c r="L451" s="959">
        <v>100001</v>
      </c>
      <c r="M451" s="925" t="s">
        <v>470</v>
      </c>
      <c r="N451" s="926">
        <v>1</v>
      </c>
      <c r="O451" s="927" t="s">
        <v>477</v>
      </c>
      <c r="P451" s="927" t="s">
        <v>478</v>
      </c>
      <c r="Q451" s="928">
        <v>1</v>
      </c>
      <c r="R451" s="927"/>
      <c r="S451" s="929" t="s">
        <v>585</v>
      </c>
      <c r="T451" s="927" t="s">
        <v>461</v>
      </c>
      <c r="U451" s="927" t="s">
        <v>284</v>
      </c>
      <c r="V451" s="930" t="s">
        <v>586</v>
      </c>
      <c r="W451" s="930" t="s">
        <v>529</v>
      </c>
      <c r="X451" s="931"/>
      <c r="Y451" s="1042"/>
      <c r="Z451" s="925"/>
      <c r="AA451" s="1120"/>
      <c r="AB451" s="467">
        <v>45261</v>
      </c>
      <c r="AC451" s="1049"/>
      <c r="AD451" s="934"/>
      <c r="AE451" s="935" t="s">
        <v>496</v>
      </c>
      <c r="AF451" s="927" t="s">
        <v>596</v>
      </c>
      <c r="AG451" s="936"/>
      <c r="AH451" s="937"/>
      <c r="AI451" s="1049" t="s">
        <v>587</v>
      </c>
      <c r="AJ451" s="1006" t="s">
        <v>597</v>
      </c>
      <c r="AK451" s="1120"/>
      <c r="AL451" s="1120"/>
      <c r="AM451" s="1120"/>
      <c r="AN451" s="1120"/>
      <c r="AO451" s="1120"/>
      <c r="AP451" s="938" t="s">
        <v>594</v>
      </c>
      <c r="AQ451" s="1120" t="s">
        <v>466</v>
      </c>
      <c r="AR451" s="468">
        <v>23131</v>
      </c>
      <c r="AS451" s="925">
        <v>30</v>
      </c>
      <c r="AT451" s="941"/>
      <c r="AU451" s="941">
        <v>0</v>
      </c>
      <c r="AV451" s="925"/>
      <c r="AW451" s="925"/>
      <c r="AX451" s="925"/>
      <c r="AY451" s="925"/>
      <c r="AZ451" s="925"/>
      <c r="BA451" s="942"/>
      <c r="BB451" s="941"/>
      <c r="BC451" s="941"/>
      <c r="BD451" s="941"/>
      <c r="BE451" s="941"/>
      <c r="BF451" s="942"/>
      <c r="BG451" s="941"/>
      <c r="BH451" s="941"/>
      <c r="BI451" s="936">
        <v>0</v>
      </c>
      <c r="BJ451" s="941"/>
      <c r="BK451" s="943"/>
      <c r="BL451" s="943"/>
      <c r="BM451" s="936">
        <v>0</v>
      </c>
      <c r="BN451" s="943"/>
      <c r="BO451" s="936"/>
      <c r="BP451" s="944">
        <v>240</v>
      </c>
      <c r="BQ451" s="943">
        <v>23131</v>
      </c>
      <c r="BR451" s="943">
        <v>113</v>
      </c>
      <c r="BS451" s="943">
        <v>0</v>
      </c>
      <c r="BT451" s="945">
        <v>0</v>
      </c>
      <c r="BU451" s="943">
        <v>0</v>
      </c>
      <c r="BV451" s="943">
        <v>0</v>
      </c>
      <c r="BW451" s="943">
        <v>0</v>
      </c>
      <c r="BX451" s="943"/>
      <c r="BY451" s="943">
        <v>0</v>
      </c>
      <c r="BZ451" s="943"/>
      <c r="CA451" s="943"/>
      <c r="CB451" s="943">
        <v>0</v>
      </c>
      <c r="CC451" s="943">
        <v>0</v>
      </c>
      <c r="CD451" s="943">
        <v>0</v>
      </c>
      <c r="CE451" s="943"/>
      <c r="CF451" s="943">
        <v>0</v>
      </c>
      <c r="CG451" s="943"/>
      <c r="CH451" s="943"/>
      <c r="CI451" s="946"/>
      <c r="CJ451" s="943"/>
      <c r="CK451" s="943"/>
      <c r="CL451" s="943"/>
      <c r="CM451" s="943"/>
      <c r="CN451" s="943"/>
      <c r="CO451" s="943">
        <v>0</v>
      </c>
      <c r="CP451" s="943"/>
      <c r="CQ451" s="943"/>
      <c r="CR451" s="1078"/>
      <c r="CS451" s="1078"/>
      <c r="CT451" s="1078"/>
      <c r="CU451" s="943"/>
      <c r="CV451" s="943">
        <v>0</v>
      </c>
      <c r="CW451" s="1049"/>
      <c r="CX451" s="1049"/>
      <c r="CY451" s="1049"/>
      <c r="CZ451" s="1049"/>
      <c r="DA451" s="1049"/>
      <c r="DB451" s="1049"/>
      <c r="DC451" s="943"/>
      <c r="DD451" s="943"/>
      <c r="DE451" s="943"/>
      <c r="DF451" s="943"/>
      <c r="DG451" s="943"/>
      <c r="DH451" s="1049"/>
      <c r="DI451" s="1049"/>
      <c r="DJ451" s="943"/>
      <c r="DK451" s="943"/>
      <c r="DL451" s="943"/>
      <c r="DM451" s="1049"/>
      <c r="DN451" s="1049"/>
      <c r="DO451" s="1049"/>
      <c r="DP451" s="1049"/>
      <c r="DQ451" s="1049"/>
      <c r="DR451" s="1049"/>
      <c r="DS451" s="1049"/>
      <c r="DT451" s="1049"/>
      <c r="DU451" s="1049"/>
      <c r="DV451" s="1049"/>
      <c r="DW451" s="1049"/>
      <c r="DX451" s="943"/>
      <c r="DY451" s="943"/>
      <c r="DZ451" s="1049"/>
      <c r="EA451" s="1049"/>
      <c r="EB451" s="1049"/>
      <c r="EC451" s="1049"/>
      <c r="ED451" s="1049"/>
      <c r="EE451" s="1049"/>
      <c r="EF451" s="1049"/>
      <c r="EG451" s="1049"/>
      <c r="EH451" s="1049"/>
      <c r="EI451" s="1049"/>
      <c r="EJ451" s="1049"/>
      <c r="EK451" s="1049"/>
      <c r="EL451" s="947">
        <v>23244</v>
      </c>
      <c r="EM451" s="947">
        <v>23244</v>
      </c>
      <c r="EN451" s="948">
        <v>2324.4</v>
      </c>
      <c r="EO451" s="948">
        <v>0</v>
      </c>
      <c r="EP451" s="948">
        <v>166.28</v>
      </c>
      <c r="EQ451" s="1086">
        <v>0</v>
      </c>
      <c r="ER451" s="948">
        <v>0</v>
      </c>
      <c r="ES451" s="943">
        <v>0</v>
      </c>
      <c r="ET451" s="1121">
        <v>6973.2</v>
      </c>
      <c r="EU451" s="943">
        <v>0</v>
      </c>
      <c r="EV451" s="943">
        <v>0</v>
      </c>
      <c r="EW451" s="943"/>
      <c r="EX451" s="943"/>
      <c r="EY451" s="943"/>
      <c r="EZ451" s="949">
        <v>0</v>
      </c>
      <c r="FA451" s="938">
        <v>0</v>
      </c>
      <c r="FB451" s="938"/>
      <c r="FC451" s="949">
        <v>9504.0400000000009</v>
      </c>
      <c r="FD451" s="949"/>
      <c r="FE451" s="949"/>
      <c r="FF451" s="1049"/>
      <c r="FG451" s="943">
        <v>0</v>
      </c>
      <c r="FH451" s="949"/>
      <c r="FI451" s="943"/>
      <c r="FJ451" s="943"/>
      <c r="FK451" s="936"/>
      <c r="FL451" s="1049"/>
      <c r="FM451" s="943">
        <v>0</v>
      </c>
      <c r="FN451" s="943">
        <v>0</v>
      </c>
      <c r="FO451" s="943">
        <v>0</v>
      </c>
      <c r="FP451" s="943"/>
      <c r="FQ451" s="943">
        <v>18967.919999999998</v>
      </c>
      <c r="FR451" s="950">
        <v>4276.08</v>
      </c>
      <c r="FT451" s="1162">
        <v>1203.8513513513512</v>
      </c>
      <c r="FU451" s="1162"/>
      <c r="FV451" s="1162">
        <v>4710.62</v>
      </c>
      <c r="FW451" s="1162">
        <v>0</v>
      </c>
      <c r="FX451" s="1102">
        <v>2091.96</v>
      </c>
      <c r="FY451" s="943">
        <v>0</v>
      </c>
      <c r="GB451" s="2015">
        <f t="shared" si="42"/>
        <v>0</v>
      </c>
      <c r="GC451" s="2015">
        <v>23244</v>
      </c>
      <c r="GE451" s="2015">
        <f t="shared" si="43"/>
        <v>23244</v>
      </c>
    </row>
    <row r="452" spans="2:187">
      <c r="B452" s="918">
        <v>52</v>
      </c>
      <c r="C452" s="919" t="s">
        <v>615</v>
      </c>
      <c r="D452" s="956" t="s">
        <v>3</v>
      </c>
      <c r="E452" s="957" t="s">
        <v>183</v>
      </c>
      <c r="F452" s="921" t="s">
        <v>184</v>
      </c>
      <c r="G452" s="922">
        <v>34900</v>
      </c>
      <c r="H452" s="919" t="s">
        <v>484</v>
      </c>
      <c r="I452" s="919" t="s">
        <v>456</v>
      </c>
      <c r="J452" s="923" t="s">
        <v>455</v>
      </c>
      <c r="K452" s="924" t="s">
        <v>456</v>
      </c>
      <c r="L452" s="924">
        <v>100001</v>
      </c>
      <c r="M452" s="1088" t="s">
        <v>457</v>
      </c>
      <c r="N452" s="1089">
        <v>1</v>
      </c>
      <c r="O452" s="919" t="s">
        <v>458</v>
      </c>
      <c r="P452" s="919" t="s">
        <v>459</v>
      </c>
      <c r="Q452" s="1090">
        <v>0</v>
      </c>
      <c r="R452" s="919" t="s">
        <v>485</v>
      </c>
      <c r="S452" s="1091" t="s">
        <v>486</v>
      </c>
      <c r="T452" s="919" t="s">
        <v>461</v>
      </c>
      <c r="U452" s="919" t="s">
        <v>281</v>
      </c>
      <c r="V452" s="1092" t="s">
        <v>553</v>
      </c>
      <c r="W452" s="1092"/>
      <c r="X452" s="1122" t="s">
        <v>25</v>
      </c>
      <c r="Y452" s="1123" t="s">
        <v>282</v>
      </c>
      <c r="Z452" s="925"/>
      <c r="AA452" s="1096"/>
      <c r="AB452" s="471">
        <v>45261</v>
      </c>
      <c r="AC452" s="1096"/>
      <c r="AD452" s="1097"/>
      <c r="AE452" s="1098" t="s">
        <v>481</v>
      </c>
      <c r="AF452" s="927" t="s">
        <v>588</v>
      </c>
      <c r="AG452" s="1099"/>
      <c r="AH452" s="1100"/>
      <c r="AI452" s="1096"/>
      <c r="AJ452" s="1096"/>
      <c r="AK452" s="1096"/>
      <c r="AL452" s="1096"/>
      <c r="AM452" s="1096"/>
      <c r="AN452" s="1096"/>
      <c r="AO452" s="1101" t="s">
        <v>466</v>
      </c>
      <c r="AP452" s="1102" t="s">
        <v>595</v>
      </c>
      <c r="AQ452" s="1124" t="s">
        <v>466</v>
      </c>
      <c r="AR452" s="1125">
        <v>2200</v>
      </c>
      <c r="AS452" s="925">
        <v>30</v>
      </c>
      <c r="AT452" s="941"/>
      <c r="AU452" s="941">
        <v>0</v>
      </c>
      <c r="AV452" s="1088"/>
      <c r="AW452" s="1088"/>
      <c r="AX452" s="1088"/>
      <c r="AY452" s="1088"/>
      <c r="AZ452" s="1088"/>
      <c r="BA452" s="1105"/>
      <c r="BB452" s="1106"/>
      <c r="BC452" s="1106"/>
      <c r="BD452" s="1106"/>
      <c r="BE452" s="1106"/>
      <c r="BF452" s="1105"/>
      <c r="BG452" s="941"/>
      <c r="BH452" s="941"/>
      <c r="BI452" s="936">
        <v>0</v>
      </c>
      <c r="BJ452" s="941"/>
      <c r="BK452" s="943"/>
      <c r="BL452" s="943"/>
      <c r="BM452" s="936">
        <v>0</v>
      </c>
      <c r="BN452" s="943"/>
      <c r="BO452" s="936"/>
      <c r="BP452" s="1107">
        <v>240</v>
      </c>
      <c r="BQ452" s="943">
        <v>2200</v>
      </c>
      <c r="BR452" s="943">
        <v>113</v>
      </c>
      <c r="BS452" s="943">
        <v>0</v>
      </c>
      <c r="BT452" s="945">
        <v>0</v>
      </c>
      <c r="BU452" s="943">
        <v>0</v>
      </c>
      <c r="BV452" s="1108">
        <v>0</v>
      </c>
      <c r="BW452" s="1108">
        <v>0</v>
      </c>
      <c r="BX452" s="1108"/>
      <c r="BY452" s="943">
        <v>0</v>
      </c>
      <c r="BZ452" s="1108"/>
      <c r="CA452" s="1108"/>
      <c r="CB452" s="943">
        <v>0</v>
      </c>
      <c r="CC452" s="943">
        <v>0</v>
      </c>
      <c r="CD452" s="943">
        <v>0</v>
      </c>
      <c r="CE452" s="943"/>
      <c r="CF452" s="943">
        <v>0</v>
      </c>
      <c r="CG452" s="1109"/>
      <c r="CH452" s="943"/>
      <c r="CI452" s="943"/>
      <c r="CJ452" s="943"/>
      <c r="CK452" s="943"/>
      <c r="CL452" s="943"/>
      <c r="CM452" s="943"/>
      <c r="CN452" s="943"/>
      <c r="CO452" s="943">
        <v>0</v>
      </c>
      <c r="CP452" s="943"/>
      <c r="CQ452" s="943"/>
      <c r="CR452" s="1078"/>
      <c r="CS452" s="1078"/>
      <c r="CT452" s="1078"/>
      <c r="CU452" s="943"/>
      <c r="CV452" s="943">
        <v>0</v>
      </c>
      <c r="CW452" s="1096"/>
      <c r="CX452" s="1096"/>
      <c r="CY452" s="1096"/>
      <c r="CZ452" s="1049"/>
      <c r="DA452" s="1049"/>
      <c r="DB452" s="1049"/>
      <c r="DC452" s="943"/>
      <c r="DD452" s="943"/>
      <c r="DE452" s="943"/>
      <c r="DF452" s="943"/>
      <c r="DG452" s="943"/>
      <c r="DH452" s="1049"/>
      <c r="DI452" s="1049"/>
      <c r="DJ452" s="943"/>
      <c r="DK452" s="943"/>
      <c r="DL452" s="943"/>
      <c r="DM452" s="1049"/>
      <c r="DN452" s="1049"/>
      <c r="DO452" s="1049"/>
      <c r="DP452" s="1049"/>
      <c r="DQ452" s="1049"/>
      <c r="DR452" s="1049"/>
      <c r="DS452" s="1049"/>
      <c r="DT452" s="1049"/>
      <c r="DU452" s="1049"/>
      <c r="DV452" s="1049"/>
      <c r="DW452" s="1049"/>
      <c r="DX452" s="943"/>
      <c r="DY452" s="943"/>
      <c r="DZ452" s="1049"/>
      <c r="EA452" s="1049"/>
      <c r="EB452" s="1049"/>
      <c r="EC452" s="1049"/>
      <c r="ED452" s="1049"/>
      <c r="EE452" s="1049"/>
      <c r="EF452" s="1049"/>
      <c r="EG452" s="1049"/>
      <c r="EH452" s="1049"/>
      <c r="EI452" s="1049"/>
      <c r="EJ452" s="1049"/>
      <c r="EK452" s="1049"/>
      <c r="EL452" s="947">
        <v>2313</v>
      </c>
      <c r="EM452" s="1112">
        <v>2313</v>
      </c>
      <c r="EN452" s="948">
        <v>231.3</v>
      </c>
      <c r="EO452" s="948">
        <v>0</v>
      </c>
      <c r="EP452" s="948">
        <v>31.69</v>
      </c>
      <c r="EQ452" s="948">
        <v>0</v>
      </c>
      <c r="ER452" s="948">
        <v>0</v>
      </c>
      <c r="ES452" s="943">
        <v>0</v>
      </c>
      <c r="ET452" s="945">
        <v>5.4239999999999995</v>
      </c>
      <c r="EU452" s="943">
        <v>0</v>
      </c>
      <c r="EV452" s="943">
        <v>0</v>
      </c>
      <c r="EW452" s="1109"/>
      <c r="EX452" s="1109"/>
      <c r="EY452" s="1108"/>
      <c r="EZ452" s="949">
        <v>0</v>
      </c>
      <c r="FA452" s="938">
        <v>0</v>
      </c>
      <c r="FB452" s="938"/>
      <c r="FC452" s="949">
        <v>925.2</v>
      </c>
      <c r="FD452" s="1113"/>
      <c r="FE452" s="949"/>
      <c r="FF452" s="1096"/>
      <c r="FG452" s="943">
        <v>0</v>
      </c>
      <c r="FH452" s="949"/>
      <c r="FI452" s="1108"/>
      <c r="FJ452" s="1108"/>
      <c r="FK452" s="1099"/>
      <c r="FL452" s="1096"/>
      <c r="FM452" s="943">
        <v>0</v>
      </c>
      <c r="FN452" s="943">
        <v>0</v>
      </c>
      <c r="FO452" s="943">
        <v>0</v>
      </c>
      <c r="FP452" s="1108"/>
      <c r="FQ452" s="1108">
        <v>1193.6099999999999</v>
      </c>
      <c r="FR452" s="1116">
        <v>1119.3900000000001</v>
      </c>
      <c r="FT452" s="1161"/>
      <c r="FU452" s="1162">
        <v>1119.3900000000001</v>
      </c>
      <c r="FV452" s="1162">
        <v>1112.1099999999999</v>
      </c>
      <c r="FW452" s="1162">
        <v>0</v>
      </c>
      <c r="FX452" s="1102">
        <v>208.17</v>
      </c>
      <c r="FY452" s="943">
        <v>0</v>
      </c>
      <c r="GB452" s="2015">
        <f t="shared" si="42"/>
        <v>0</v>
      </c>
      <c r="GC452" s="2015">
        <v>2313</v>
      </c>
      <c r="GE452" s="2015">
        <f t="shared" si="43"/>
        <v>2313</v>
      </c>
    </row>
    <row r="453" spans="2:187">
      <c r="B453" s="918">
        <v>53</v>
      </c>
      <c r="C453" s="919" t="s">
        <v>615</v>
      </c>
      <c r="D453" s="956" t="s">
        <v>3</v>
      </c>
      <c r="E453" s="957" t="s">
        <v>109</v>
      </c>
      <c r="F453" s="927" t="s">
        <v>110</v>
      </c>
      <c r="G453" s="958">
        <v>33405</v>
      </c>
      <c r="H453" s="927" t="s">
        <v>537</v>
      </c>
      <c r="I453" s="919" t="s">
        <v>456</v>
      </c>
      <c r="J453" s="923" t="s">
        <v>455</v>
      </c>
      <c r="K453" s="924" t="s">
        <v>456</v>
      </c>
      <c r="L453" s="959">
        <v>100001</v>
      </c>
      <c r="M453" s="925" t="s">
        <v>470</v>
      </c>
      <c r="N453" s="926">
        <v>1</v>
      </c>
      <c r="O453" s="927" t="s">
        <v>477</v>
      </c>
      <c r="P453" s="927" t="s">
        <v>478</v>
      </c>
      <c r="Q453" s="928">
        <v>1</v>
      </c>
      <c r="R453" s="927" t="s">
        <v>538</v>
      </c>
      <c r="S453" s="929" t="s">
        <v>537</v>
      </c>
      <c r="T453" s="927" t="s">
        <v>461</v>
      </c>
      <c r="U453" s="927" t="s">
        <v>258</v>
      </c>
      <c r="V453" s="930" t="s">
        <v>553</v>
      </c>
      <c r="W453" s="930"/>
      <c r="X453" s="931" t="s">
        <v>25</v>
      </c>
      <c r="Y453" s="1047" t="s">
        <v>259</v>
      </c>
      <c r="Z453" s="925"/>
      <c r="AA453" s="1049"/>
      <c r="AB453" s="467">
        <v>45292</v>
      </c>
      <c r="AC453" s="1049"/>
      <c r="AD453" s="934"/>
      <c r="AE453" s="935" t="s">
        <v>492</v>
      </c>
      <c r="AF453" s="927" t="s">
        <v>589</v>
      </c>
      <c r="AG453" s="936"/>
      <c r="AH453" s="937"/>
      <c r="AI453" s="1049"/>
      <c r="AJ453" s="1049"/>
      <c r="AK453" s="1049">
        <v>200</v>
      </c>
      <c r="AL453" s="1049"/>
      <c r="AM453" s="1049"/>
      <c r="AN453" s="1049"/>
      <c r="AO453" s="939" t="s">
        <v>466</v>
      </c>
      <c r="AP453" s="940" t="s">
        <v>595</v>
      </c>
      <c r="AQ453" s="1073" t="s">
        <v>466</v>
      </c>
      <c r="AR453" s="1074">
        <v>2500</v>
      </c>
      <c r="AS453" s="925">
        <v>29</v>
      </c>
      <c r="AT453" s="941"/>
      <c r="AU453" s="941">
        <v>1</v>
      </c>
      <c r="AV453" s="925"/>
      <c r="AW453" s="925"/>
      <c r="AX453" s="925"/>
      <c r="AY453" s="925"/>
      <c r="AZ453" s="925"/>
      <c r="BA453" s="942"/>
      <c r="BB453" s="941"/>
      <c r="BC453" s="941"/>
      <c r="BD453" s="941"/>
      <c r="BE453" s="941"/>
      <c r="BF453" s="942"/>
      <c r="BG453" s="941"/>
      <c r="BH453" s="941"/>
      <c r="BI453" s="936">
        <v>0</v>
      </c>
      <c r="BJ453" s="941"/>
      <c r="BK453" s="943"/>
      <c r="BL453" s="943"/>
      <c r="BM453" s="936">
        <v>0</v>
      </c>
      <c r="BN453" s="943"/>
      <c r="BO453" s="936"/>
      <c r="BP453" s="944">
        <v>232</v>
      </c>
      <c r="BQ453" s="943">
        <v>2416.6666666666665</v>
      </c>
      <c r="BR453" s="943">
        <v>113</v>
      </c>
      <c r="BS453" s="943">
        <v>0</v>
      </c>
      <c r="BT453" s="945">
        <v>87.1</v>
      </c>
      <c r="BU453" s="943">
        <v>0</v>
      </c>
      <c r="BV453" s="943">
        <v>0</v>
      </c>
      <c r="BW453" s="943">
        <v>0</v>
      </c>
      <c r="BX453" s="943"/>
      <c r="BY453" s="943">
        <v>0</v>
      </c>
      <c r="BZ453" s="943"/>
      <c r="CA453" s="943"/>
      <c r="CB453" s="943">
        <v>0</v>
      </c>
      <c r="CC453" s="943">
        <v>0</v>
      </c>
      <c r="CD453" s="943">
        <v>0</v>
      </c>
      <c r="CE453" s="943"/>
      <c r="CF453" s="943">
        <v>0</v>
      </c>
      <c r="CG453" s="1078"/>
      <c r="CH453" s="943"/>
      <c r="CI453" s="943"/>
      <c r="CJ453" s="943"/>
      <c r="CK453" s="943"/>
      <c r="CL453" s="943"/>
      <c r="CM453" s="943"/>
      <c r="CN453" s="943"/>
      <c r="CO453" s="943">
        <v>0</v>
      </c>
      <c r="CP453" s="943"/>
      <c r="CQ453" s="943"/>
      <c r="CR453" s="1078"/>
      <c r="CS453" s="1078"/>
      <c r="CT453" s="1078"/>
      <c r="CU453" s="943"/>
      <c r="CV453" s="943">
        <v>200</v>
      </c>
      <c r="CW453" s="1049"/>
      <c r="CX453" s="1049"/>
      <c r="CY453" s="1049"/>
      <c r="CZ453" s="1049"/>
      <c r="DA453" s="1049"/>
      <c r="DB453" s="1049"/>
      <c r="DC453" s="943"/>
      <c r="DD453" s="943"/>
      <c r="DE453" s="943"/>
      <c r="DF453" s="943"/>
      <c r="DG453" s="943"/>
      <c r="DH453" s="1049"/>
      <c r="DI453" s="1049"/>
      <c r="DJ453" s="943"/>
      <c r="DK453" s="943"/>
      <c r="DL453" s="943"/>
      <c r="DM453" s="1049"/>
      <c r="DN453" s="1049"/>
      <c r="DO453" s="1049"/>
      <c r="DP453" s="1049"/>
      <c r="DQ453" s="1049"/>
      <c r="DR453" s="1049"/>
      <c r="DS453" s="1049"/>
      <c r="DT453" s="1049"/>
      <c r="DU453" s="1049"/>
      <c r="DV453" s="1049"/>
      <c r="DW453" s="1049"/>
      <c r="DX453" s="943"/>
      <c r="DY453" s="943"/>
      <c r="DZ453" s="1049"/>
      <c r="EA453" s="1049"/>
      <c r="EB453" s="1049"/>
      <c r="EC453" s="1049"/>
      <c r="ED453" s="1049"/>
      <c r="EE453" s="1049"/>
      <c r="EF453" s="1049"/>
      <c r="EG453" s="1049"/>
      <c r="EH453" s="1049"/>
      <c r="EI453" s="1049"/>
      <c r="EJ453" s="1049"/>
      <c r="EK453" s="1049"/>
      <c r="EL453" s="947">
        <v>2616.7666666666664</v>
      </c>
      <c r="EM453" s="947">
        <v>2816.7666666666664</v>
      </c>
      <c r="EN453" s="948">
        <v>261.68</v>
      </c>
      <c r="EO453" s="948">
        <v>44.22</v>
      </c>
      <c r="EP453" s="948">
        <v>35.85</v>
      </c>
      <c r="EQ453" s="948">
        <v>0</v>
      </c>
      <c r="ER453" s="948">
        <v>0</v>
      </c>
      <c r="ES453" s="943">
        <v>0</v>
      </c>
      <c r="ET453" s="945">
        <v>18.064</v>
      </c>
      <c r="EU453" s="943">
        <v>0</v>
      </c>
      <c r="EV453" s="943">
        <v>0</v>
      </c>
      <c r="EW453" s="1078"/>
      <c r="EX453" s="1078"/>
      <c r="EY453" s="943"/>
      <c r="EZ453" s="949">
        <v>231.42</v>
      </c>
      <c r="FA453" s="938">
        <v>0</v>
      </c>
      <c r="FB453" s="938"/>
      <c r="FC453" s="949">
        <v>1125.2</v>
      </c>
      <c r="FD453" s="949"/>
      <c r="FE453" s="949"/>
      <c r="FF453" s="1049"/>
      <c r="FG453" s="943">
        <v>0</v>
      </c>
      <c r="FH453" s="949">
        <v>166.67</v>
      </c>
      <c r="FI453" s="943"/>
      <c r="FJ453" s="943"/>
      <c r="FK453" s="936"/>
      <c r="FL453" s="1049"/>
      <c r="FM453" s="943">
        <v>0</v>
      </c>
      <c r="FN453" s="943">
        <v>0</v>
      </c>
      <c r="FO453" s="943">
        <v>0</v>
      </c>
      <c r="FP453" s="943"/>
      <c r="FQ453" s="943">
        <v>1883.1</v>
      </c>
      <c r="FR453" s="950">
        <v>933.67</v>
      </c>
      <c r="FT453" s="1161"/>
      <c r="FU453" s="1162">
        <v>933.67</v>
      </c>
      <c r="FV453" s="1162">
        <v>999.12</v>
      </c>
      <c r="FW453" s="1162">
        <v>0</v>
      </c>
      <c r="FX453" s="1102">
        <v>235.51</v>
      </c>
      <c r="FY453" s="943">
        <v>0</v>
      </c>
      <c r="GB453" s="2015">
        <f t="shared" si="42"/>
        <v>-3.3333333335576754E-3</v>
      </c>
      <c r="GC453" s="2015">
        <v>2616.77</v>
      </c>
      <c r="GE453" s="2015">
        <f t="shared" si="43"/>
        <v>2616.77</v>
      </c>
    </row>
    <row r="454" spans="2:187">
      <c r="B454" s="918">
        <v>54</v>
      </c>
      <c r="C454" s="919" t="s">
        <v>615</v>
      </c>
      <c r="D454" s="956" t="s">
        <v>3</v>
      </c>
      <c r="E454" s="957" t="s">
        <v>151</v>
      </c>
      <c r="F454" s="957" t="s">
        <v>598</v>
      </c>
      <c r="G454" s="958">
        <v>33196</v>
      </c>
      <c r="H454" s="927" t="s">
        <v>484</v>
      </c>
      <c r="I454" s="919" t="s">
        <v>456</v>
      </c>
      <c r="J454" s="923" t="s">
        <v>455</v>
      </c>
      <c r="K454" s="924" t="s">
        <v>456</v>
      </c>
      <c r="L454" s="959">
        <v>100001</v>
      </c>
      <c r="M454" s="925" t="s">
        <v>457</v>
      </c>
      <c r="N454" s="926">
        <v>1</v>
      </c>
      <c r="O454" s="927" t="s">
        <v>458</v>
      </c>
      <c r="P454" s="927" t="s">
        <v>459</v>
      </c>
      <c r="Q454" s="928">
        <v>0</v>
      </c>
      <c r="R454" s="927" t="s">
        <v>485</v>
      </c>
      <c r="S454" s="929" t="s">
        <v>486</v>
      </c>
      <c r="T454" s="927" t="s">
        <v>461</v>
      </c>
      <c r="U454" s="927" t="s">
        <v>264</v>
      </c>
      <c r="V454" s="930" t="s">
        <v>553</v>
      </c>
      <c r="W454" s="930"/>
      <c r="X454" s="931" t="s">
        <v>25</v>
      </c>
      <c r="Y454" s="1005" t="s">
        <v>270</v>
      </c>
      <c r="Z454" s="925"/>
      <c r="AA454" s="1049"/>
      <c r="AB454" s="467">
        <v>45313</v>
      </c>
      <c r="AC454" s="1049"/>
      <c r="AD454" s="934"/>
      <c r="AE454" s="935" t="s">
        <v>533</v>
      </c>
      <c r="AF454" s="927" t="s">
        <v>599</v>
      </c>
      <c r="AG454" s="936"/>
      <c r="AH454" s="937"/>
      <c r="AI454" s="1049"/>
      <c r="AJ454" s="1049"/>
      <c r="AK454" s="1049"/>
      <c r="AL454" s="1049"/>
      <c r="AM454" s="1049"/>
      <c r="AN454" s="1049"/>
      <c r="AO454" s="1050" t="s">
        <v>466</v>
      </c>
      <c r="AP454" s="938" t="s">
        <v>595</v>
      </c>
      <c r="AQ454" s="1120" t="s">
        <v>466</v>
      </c>
      <c r="AR454" s="468">
        <v>2000</v>
      </c>
      <c r="AS454" s="925">
        <v>30</v>
      </c>
      <c r="AT454" s="941"/>
      <c r="AU454" s="941">
        <v>0</v>
      </c>
      <c r="AV454" s="925"/>
      <c r="AW454" s="925"/>
      <c r="AX454" s="925"/>
      <c r="AY454" s="925"/>
      <c r="AZ454" s="925"/>
      <c r="BA454" s="942"/>
      <c r="BB454" s="941"/>
      <c r="BC454" s="941"/>
      <c r="BD454" s="941"/>
      <c r="BE454" s="941"/>
      <c r="BF454" s="942"/>
      <c r="BG454" s="941"/>
      <c r="BH454" s="941"/>
      <c r="BI454" s="936">
        <v>0</v>
      </c>
      <c r="BJ454" s="941"/>
      <c r="BK454" s="943"/>
      <c r="BL454" s="943"/>
      <c r="BM454" s="936">
        <v>0</v>
      </c>
      <c r="BN454" s="943"/>
      <c r="BO454" s="936"/>
      <c r="BP454" s="944">
        <v>240</v>
      </c>
      <c r="BQ454" s="943">
        <v>2000.0000000000002</v>
      </c>
      <c r="BR454" s="943">
        <v>113</v>
      </c>
      <c r="BS454" s="943">
        <v>0</v>
      </c>
      <c r="BT454" s="945">
        <v>0</v>
      </c>
      <c r="BU454" s="943">
        <v>0</v>
      </c>
      <c r="BV454" s="943">
        <v>0</v>
      </c>
      <c r="BW454" s="943">
        <v>0</v>
      </c>
      <c r="BX454" s="943"/>
      <c r="BY454" s="943">
        <v>0</v>
      </c>
      <c r="BZ454" s="943"/>
      <c r="CA454" s="943"/>
      <c r="CB454" s="943">
        <v>0</v>
      </c>
      <c r="CC454" s="943">
        <v>0</v>
      </c>
      <c r="CD454" s="943">
        <v>0</v>
      </c>
      <c r="CE454" s="943"/>
      <c r="CF454" s="943">
        <v>0</v>
      </c>
      <c r="CG454" s="1078"/>
      <c r="CH454" s="943"/>
      <c r="CI454" s="943"/>
      <c r="CJ454" s="943"/>
      <c r="CK454" s="943"/>
      <c r="CL454" s="943"/>
      <c r="CM454" s="943"/>
      <c r="CN454" s="943"/>
      <c r="CO454" s="943">
        <v>0</v>
      </c>
      <c r="CP454" s="943"/>
      <c r="CQ454" s="943"/>
      <c r="CR454" s="1078"/>
      <c r="CS454" s="1078"/>
      <c r="CT454" s="1078"/>
      <c r="CU454" s="943"/>
      <c r="CV454" s="943">
        <v>0</v>
      </c>
      <c r="CW454" s="1049"/>
      <c r="CX454" s="1049"/>
      <c r="CY454" s="1049"/>
      <c r="CZ454" s="1049"/>
      <c r="DA454" s="1049"/>
      <c r="DB454" s="1049"/>
      <c r="DC454" s="943"/>
      <c r="DD454" s="943"/>
      <c r="DE454" s="943"/>
      <c r="DF454" s="943"/>
      <c r="DG454" s="943"/>
      <c r="DH454" s="1049"/>
      <c r="DI454" s="1049"/>
      <c r="DJ454" s="943"/>
      <c r="DK454" s="943"/>
      <c r="DL454" s="943"/>
      <c r="DM454" s="1049"/>
      <c r="DN454" s="1049"/>
      <c r="DO454" s="1049"/>
      <c r="DP454" s="1049"/>
      <c r="DQ454" s="1049"/>
      <c r="DR454" s="1049"/>
      <c r="DS454" s="1049"/>
      <c r="DT454" s="1049"/>
      <c r="DU454" s="1049"/>
      <c r="DV454" s="1049"/>
      <c r="DW454" s="1049"/>
      <c r="DX454" s="943"/>
      <c r="DY454" s="943"/>
      <c r="DZ454" s="1049"/>
      <c r="EA454" s="1049"/>
      <c r="EB454" s="1049"/>
      <c r="EC454" s="1049"/>
      <c r="ED454" s="1049"/>
      <c r="EE454" s="1049"/>
      <c r="EF454" s="1049"/>
      <c r="EG454" s="1049"/>
      <c r="EH454" s="1049"/>
      <c r="EI454" s="1049"/>
      <c r="EJ454" s="1049"/>
      <c r="EK454" s="1049"/>
      <c r="EL454" s="947">
        <v>2113</v>
      </c>
      <c r="EM454" s="947">
        <v>2113</v>
      </c>
      <c r="EN454" s="948">
        <v>211.3</v>
      </c>
      <c r="EO454" s="948">
        <v>0</v>
      </c>
      <c r="EP454" s="948">
        <v>28.95</v>
      </c>
      <c r="EQ454" s="948">
        <v>0</v>
      </c>
      <c r="ER454" s="948">
        <v>0</v>
      </c>
      <c r="ES454" s="943">
        <v>0</v>
      </c>
      <c r="ET454" s="945">
        <v>5.4239999999999995</v>
      </c>
      <c r="EU454" s="943">
        <v>0</v>
      </c>
      <c r="EV454" s="943">
        <v>0</v>
      </c>
      <c r="EW454" s="1078"/>
      <c r="EX454" s="1078"/>
      <c r="EY454" s="943"/>
      <c r="EZ454" s="949">
        <v>115.71</v>
      </c>
      <c r="FA454" s="938">
        <v>0</v>
      </c>
      <c r="FB454" s="938"/>
      <c r="FC454" s="949">
        <v>845.2</v>
      </c>
      <c r="FD454" s="949"/>
      <c r="FE454" s="949"/>
      <c r="FF454" s="1049"/>
      <c r="FG454" s="943">
        <v>0</v>
      </c>
      <c r="FH454" s="949"/>
      <c r="FI454" s="943"/>
      <c r="FJ454" s="943"/>
      <c r="FK454" s="936"/>
      <c r="FL454" s="1049"/>
      <c r="FM454" s="943">
        <v>0</v>
      </c>
      <c r="FN454" s="943">
        <v>0</v>
      </c>
      <c r="FO454" s="943">
        <v>0</v>
      </c>
      <c r="FP454" s="943"/>
      <c r="FQ454" s="943">
        <v>1206.58</v>
      </c>
      <c r="FR454" s="950">
        <v>906.42</v>
      </c>
      <c r="FT454" s="1161"/>
      <c r="FU454" s="1162">
        <v>906.42</v>
      </c>
      <c r="FV454" s="1162">
        <v>1012.3</v>
      </c>
      <c r="FW454" s="1162">
        <v>0</v>
      </c>
      <c r="FX454" s="1102">
        <v>190.17</v>
      </c>
      <c r="FY454" s="943">
        <v>0</v>
      </c>
      <c r="GB454" s="2015">
        <f t="shared" si="42"/>
        <v>0</v>
      </c>
      <c r="GC454" s="2015">
        <v>2113</v>
      </c>
      <c r="GE454" s="2015">
        <f t="shared" si="43"/>
        <v>2113</v>
      </c>
    </row>
    <row r="455" spans="2:187">
      <c r="B455" s="918">
        <v>55</v>
      </c>
      <c r="C455" s="919" t="s">
        <v>615</v>
      </c>
      <c r="D455" s="956" t="s">
        <v>3</v>
      </c>
      <c r="E455" s="1126" t="s">
        <v>198</v>
      </c>
      <c r="F455" s="1127" t="s">
        <v>199</v>
      </c>
      <c r="G455" s="1057">
        <v>35500</v>
      </c>
      <c r="H455" s="927" t="s">
        <v>494</v>
      </c>
      <c r="I455" s="919" t="s">
        <v>456</v>
      </c>
      <c r="J455" s="923" t="s">
        <v>455</v>
      </c>
      <c r="K455" s="924" t="s">
        <v>456</v>
      </c>
      <c r="L455" s="1128">
        <v>100001</v>
      </c>
      <c r="M455" s="1129" t="s">
        <v>470</v>
      </c>
      <c r="N455" s="1130">
        <v>1</v>
      </c>
      <c r="O455" s="1056" t="s">
        <v>477</v>
      </c>
      <c r="P455" s="1056" t="s">
        <v>478</v>
      </c>
      <c r="Q455" s="1061">
        <v>1</v>
      </c>
      <c r="R455" s="927" t="s">
        <v>495</v>
      </c>
      <c r="S455" s="929" t="s">
        <v>478</v>
      </c>
      <c r="T455" s="927" t="s">
        <v>461</v>
      </c>
      <c r="U455" s="927" t="s">
        <v>612</v>
      </c>
      <c r="V455" s="1063" t="s">
        <v>553</v>
      </c>
      <c r="W455" s="1063"/>
      <c r="X455" s="1131" t="s">
        <v>75</v>
      </c>
      <c r="Y455" s="1132" t="s">
        <v>181</v>
      </c>
      <c r="Z455" s="925"/>
      <c r="AA455" s="1067"/>
      <c r="AB455" s="1066">
        <v>45414</v>
      </c>
      <c r="AC455" s="1067"/>
      <c r="AD455" s="934"/>
      <c r="AE455" s="1069" t="s">
        <v>533</v>
      </c>
      <c r="AF455" s="927" t="s">
        <v>613</v>
      </c>
      <c r="AG455" s="1070"/>
      <c r="AH455" s="1071"/>
      <c r="AI455" s="1067"/>
      <c r="AJ455" s="1067"/>
      <c r="AK455" s="1067"/>
      <c r="AL455" s="1067"/>
      <c r="AM455" s="1067"/>
      <c r="AN455" s="1067"/>
      <c r="AO455" s="1072" t="s">
        <v>466</v>
      </c>
      <c r="AP455" s="945" t="s">
        <v>594</v>
      </c>
      <c r="AQ455" s="1073" t="s">
        <v>467</v>
      </c>
      <c r="AR455" s="1074">
        <v>2200</v>
      </c>
      <c r="AS455" s="925">
        <v>27</v>
      </c>
      <c r="AT455" s="941"/>
      <c r="AU455" s="941">
        <v>3</v>
      </c>
      <c r="AV455" s="925"/>
      <c r="AW455" s="925"/>
      <c r="AX455" s="925"/>
      <c r="AY455" s="925"/>
      <c r="AZ455" s="925"/>
      <c r="BA455" s="942"/>
      <c r="BB455" s="941"/>
      <c r="BC455" s="941"/>
      <c r="BD455" s="941"/>
      <c r="BE455" s="941"/>
      <c r="BF455" s="942"/>
      <c r="BG455" s="941"/>
      <c r="BH455" s="941"/>
      <c r="BI455" s="936">
        <v>0</v>
      </c>
      <c r="BJ455" s="941"/>
      <c r="BK455" s="943"/>
      <c r="BL455" s="943"/>
      <c r="BM455" s="936">
        <v>0</v>
      </c>
      <c r="BN455" s="943"/>
      <c r="BO455" s="936"/>
      <c r="BP455" s="944">
        <v>216</v>
      </c>
      <c r="BQ455" s="943">
        <v>1979.9999999999998</v>
      </c>
      <c r="BR455" s="943">
        <v>0</v>
      </c>
      <c r="BS455" s="943">
        <v>0</v>
      </c>
      <c r="BT455" s="945">
        <v>220</v>
      </c>
      <c r="BU455" s="943">
        <v>0</v>
      </c>
      <c r="BV455" s="943">
        <v>0</v>
      </c>
      <c r="BW455" s="943">
        <v>0</v>
      </c>
      <c r="BX455" s="943"/>
      <c r="BY455" s="943">
        <v>0</v>
      </c>
      <c r="BZ455" s="943"/>
      <c r="CA455" s="943"/>
      <c r="CB455" s="943">
        <v>0</v>
      </c>
      <c r="CC455" s="943">
        <v>0</v>
      </c>
      <c r="CD455" s="943">
        <v>0</v>
      </c>
      <c r="CE455" s="943"/>
      <c r="CF455" s="943">
        <v>0</v>
      </c>
      <c r="CG455" s="1078"/>
      <c r="CH455" s="943"/>
      <c r="CI455" s="943"/>
      <c r="CJ455" s="943"/>
      <c r="CK455" s="943"/>
      <c r="CL455" s="943"/>
      <c r="CM455" s="943"/>
      <c r="CN455" s="943"/>
      <c r="CO455" s="943">
        <v>0</v>
      </c>
      <c r="CP455" s="943"/>
      <c r="CQ455" s="943"/>
      <c r="CR455" s="943"/>
      <c r="CS455" s="943"/>
      <c r="CT455" s="943"/>
      <c r="CU455" s="943"/>
      <c r="CV455" s="943">
        <v>0</v>
      </c>
      <c r="CW455" s="1049"/>
      <c r="CX455" s="1049"/>
      <c r="CY455" s="1049"/>
      <c r="CZ455" s="1049"/>
      <c r="DA455" s="1049"/>
      <c r="DB455" s="1049"/>
      <c r="DC455" s="943"/>
      <c r="DD455" s="943"/>
      <c r="DE455" s="943"/>
      <c r="DF455" s="943"/>
      <c r="DG455" s="943"/>
      <c r="DH455" s="1049"/>
      <c r="DI455" s="1049"/>
      <c r="DJ455" s="943"/>
      <c r="DK455" s="943"/>
      <c r="DL455" s="943"/>
      <c r="DM455" s="1049"/>
      <c r="DN455" s="1049"/>
      <c r="DO455" s="1049"/>
      <c r="DP455" s="1049"/>
      <c r="DQ455" s="1049"/>
      <c r="DR455" s="1049"/>
      <c r="DS455" s="1049"/>
      <c r="DT455" s="1049"/>
      <c r="DU455" s="1049"/>
      <c r="DV455" s="1049"/>
      <c r="DW455" s="1049"/>
      <c r="DX455" s="943"/>
      <c r="DY455" s="943"/>
      <c r="DZ455" s="1049"/>
      <c r="EA455" s="1049"/>
      <c r="EB455" s="1049"/>
      <c r="EC455" s="1049"/>
      <c r="ED455" s="1049"/>
      <c r="EE455" s="1049"/>
      <c r="EF455" s="1049"/>
      <c r="EG455" s="1049"/>
      <c r="EH455" s="1049"/>
      <c r="EI455" s="1049"/>
      <c r="EJ455" s="1049"/>
      <c r="EK455" s="1049"/>
      <c r="EL455" s="947">
        <v>2200</v>
      </c>
      <c r="EM455" s="947">
        <v>2200</v>
      </c>
      <c r="EN455" s="948">
        <v>220</v>
      </c>
      <c r="EO455" s="948">
        <v>0</v>
      </c>
      <c r="EP455" s="948">
        <v>30.14</v>
      </c>
      <c r="EQ455" s="948">
        <v>0</v>
      </c>
      <c r="ER455" s="948">
        <v>0</v>
      </c>
      <c r="ES455" s="943">
        <v>0</v>
      </c>
      <c r="ET455" s="945">
        <v>0</v>
      </c>
      <c r="EU455" s="943">
        <v>0</v>
      </c>
      <c r="EV455" s="943">
        <v>0</v>
      </c>
      <c r="EW455" s="943"/>
      <c r="EX455" s="943"/>
      <c r="EY455" s="943"/>
      <c r="EZ455" s="949">
        <v>0</v>
      </c>
      <c r="FA455" s="938">
        <v>0</v>
      </c>
      <c r="FB455" s="938"/>
      <c r="FC455" s="949">
        <v>880</v>
      </c>
      <c r="FD455" s="949"/>
      <c r="FE455" s="949"/>
      <c r="FF455" s="1049"/>
      <c r="FG455" s="943">
        <v>0</v>
      </c>
      <c r="FH455" s="949"/>
      <c r="FI455" s="943"/>
      <c r="FJ455" s="943"/>
      <c r="FK455" s="936"/>
      <c r="FL455" s="1049"/>
      <c r="FM455" s="943">
        <v>0</v>
      </c>
      <c r="FN455" s="943">
        <v>0</v>
      </c>
      <c r="FO455" s="943">
        <v>0</v>
      </c>
      <c r="FP455" s="943"/>
      <c r="FQ455" s="943">
        <v>1130.1400000000001</v>
      </c>
      <c r="FR455" s="950">
        <v>1069.8599999999999</v>
      </c>
      <c r="FT455" s="1161"/>
      <c r="FU455" s="1162">
        <v>1069.8599999999999</v>
      </c>
      <c r="FV455" s="1167">
        <v>1062.5999999999999</v>
      </c>
      <c r="FW455" s="1162">
        <v>0</v>
      </c>
      <c r="FX455" s="1102">
        <v>198</v>
      </c>
      <c r="FY455" s="1078">
        <v>0</v>
      </c>
      <c r="GB455" s="2015">
        <f t="shared" si="42"/>
        <v>0</v>
      </c>
      <c r="GC455" s="2015">
        <v>2200</v>
      </c>
      <c r="GE455" s="2015">
        <f t="shared" si="43"/>
        <v>2200</v>
      </c>
    </row>
    <row r="456" spans="2:187">
      <c r="B456" s="918">
        <v>56</v>
      </c>
      <c r="C456" s="919" t="s">
        <v>615</v>
      </c>
      <c r="D456" s="956" t="s">
        <v>3</v>
      </c>
      <c r="E456" s="1126" t="s">
        <v>201</v>
      </c>
      <c r="F456" s="1127" t="s">
        <v>618</v>
      </c>
      <c r="G456" s="958"/>
      <c r="H456" s="927" t="s">
        <v>537</v>
      </c>
      <c r="I456" s="919" t="s">
        <v>456</v>
      </c>
      <c r="J456" s="923" t="s">
        <v>455</v>
      </c>
      <c r="K456" s="924" t="s">
        <v>456</v>
      </c>
      <c r="L456" s="959">
        <v>100001</v>
      </c>
      <c r="M456" s="925" t="s">
        <v>470</v>
      </c>
      <c r="N456" s="926">
        <v>1</v>
      </c>
      <c r="O456" s="927" t="s">
        <v>477</v>
      </c>
      <c r="P456" s="927" t="s">
        <v>478</v>
      </c>
      <c r="Q456" s="928">
        <v>1</v>
      </c>
      <c r="R456" s="927" t="s">
        <v>538</v>
      </c>
      <c r="S456" s="1133" t="s">
        <v>537</v>
      </c>
      <c r="T456" s="927" t="s">
        <v>461</v>
      </c>
      <c r="U456" s="927" t="s">
        <v>289</v>
      </c>
      <c r="V456" s="930" t="s">
        <v>553</v>
      </c>
      <c r="W456" s="930"/>
      <c r="X456" s="931" t="s">
        <v>25</v>
      </c>
      <c r="Y456" s="1005" t="s">
        <v>290</v>
      </c>
      <c r="Z456" s="925"/>
      <c r="AA456" s="1049"/>
      <c r="AB456" s="467">
        <v>45481</v>
      </c>
      <c r="AC456" s="1049"/>
      <c r="AD456" s="934"/>
      <c r="AE456" s="935" t="s">
        <v>464</v>
      </c>
      <c r="AF456" s="927" t="s">
        <v>619</v>
      </c>
      <c r="AG456" s="936"/>
      <c r="AH456" s="937"/>
      <c r="AI456" s="1049"/>
      <c r="AJ456" s="1049"/>
      <c r="AK456" s="1049"/>
      <c r="AL456" s="1049"/>
      <c r="AM456" s="1049"/>
      <c r="AN456" s="1049"/>
      <c r="AO456" s="1050" t="s">
        <v>467</v>
      </c>
      <c r="AP456" s="938" t="s">
        <v>594</v>
      </c>
      <c r="AQ456" s="940" t="s">
        <v>466</v>
      </c>
      <c r="AR456" s="468">
        <v>6000</v>
      </c>
      <c r="AS456" s="925">
        <v>30</v>
      </c>
      <c r="AT456" s="941"/>
      <c r="AU456" s="941">
        <v>0</v>
      </c>
      <c r="AV456" s="925"/>
      <c r="AW456" s="925"/>
      <c r="AX456" s="925"/>
      <c r="AY456" s="925"/>
      <c r="AZ456" s="925"/>
      <c r="BA456" s="942"/>
      <c r="BB456" s="941"/>
      <c r="BC456" s="941"/>
      <c r="BD456" s="941"/>
      <c r="BE456" s="941"/>
      <c r="BF456" s="942"/>
      <c r="BG456" s="941"/>
      <c r="BH456" s="941"/>
      <c r="BI456" s="936">
        <v>0</v>
      </c>
      <c r="BJ456" s="941"/>
      <c r="BK456" s="943"/>
      <c r="BL456" s="943"/>
      <c r="BM456" s="936">
        <v>0</v>
      </c>
      <c r="BN456" s="943"/>
      <c r="BO456" s="936"/>
      <c r="BP456" s="944">
        <v>240</v>
      </c>
      <c r="BQ456" s="943">
        <v>6000</v>
      </c>
      <c r="BR456" s="943">
        <v>113</v>
      </c>
      <c r="BS456" s="943">
        <v>0</v>
      </c>
      <c r="BT456" s="945">
        <v>0</v>
      </c>
      <c r="BU456" s="943">
        <v>0</v>
      </c>
      <c r="BV456" s="943">
        <v>0</v>
      </c>
      <c r="BW456" s="943">
        <v>0</v>
      </c>
      <c r="BX456" s="943"/>
      <c r="BY456" s="943">
        <v>0</v>
      </c>
      <c r="BZ456" s="943"/>
      <c r="CA456" s="943"/>
      <c r="CB456" s="943">
        <v>0</v>
      </c>
      <c r="CC456" s="943">
        <v>0</v>
      </c>
      <c r="CD456" s="943">
        <v>0</v>
      </c>
      <c r="CE456" s="943"/>
      <c r="CF456" s="943">
        <v>0</v>
      </c>
      <c r="CG456" s="943"/>
      <c r="CH456" s="943"/>
      <c r="CI456" s="943"/>
      <c r="CJ456" s="943"/>
      <c r="CK456" s="943"/>
      <c r="CL456" s="943"/>
      <c r="CM456" s="943"/>
      <c r="CN456" s="943"/>
      <c r="CO456" s="943">
        <v>0</v>
      </c>
      <c r="CP456" s="943"/>
      <c r="CQ456" s="943"/>
      <c r="CR456" s="943"/>
      <c r="CS456" s="943"/>
      <c r="CT456" s="943"/>
      <c r="CU456" s="943"/>
      <c r="CV456" s="943">
        <v>0</v>
      </c>
      <c r="CW456" s="1049"/>
      <c r="CX456" s="1049"/>
      <c r="CY456" s="1049"/>
      <c r="CZ456" s="1049"/>
      <c r="DA456" s="1049"/>
      <c r="DB456" s="1049"/>
      <c r="DC456" s="943"/>
      <c r="DD456" s="943"/>
      <c r="DE456" s="943"/>
      <c r="DF456" s="943"/>
      <c r="DG456" s="943"/>
      <c r="DH456" s="1049"/>
      <c r="DI456" s="1049"/>
      <c r="DJ456" s="943"/>
      <c r="DK456" s="943"/>
      <c r="DL456" s="943"/>
      <c r="DM456" s="1049"/>
      <c r="DN456" s="1049"/>
      <c r="DO456" s="1049"/>
      <c r="DP456" s="1049"/>
      <c r="DQ456" s="1049"/>
      <c r="DR456" s="1049"/>
      <c r="DS456" s="1049"/>
      <c r="DT456" s="1049"/>
      <c r="DU456" s="1049"/>
      <c r="DV456" s="1049"/>
      <c r="DW456" s="1049"/>
      <c r="DX456" s="943"/>
      <c r="DY456" s="943"/>
      <c r="DZ456" s="1049"/>
      <c r="EA456" s="1049"/>
      <c r="EB456" s="1049"/>
      <c r="EC456" s="1049"/>
      <c r="ED456" s="1049"/>
      <c r="EE456" s="1049"/>
      <c r="EF456" s="1049"/>
      <c r="EG456" s="1049"/>
      <c r="EH456" s="1049"/>
      <c r="EI456" s="1049"/>
      <c r="EJ456" s="1049"/>
      <c r="EK456" s="1049"/>
      <c r="EL456" s="947">
        <v>6113</v>
      </c>
      <c r="EM456" s="947">
        <v>6113</v>
      </c>
      <c r="EN456" s="948">
        <v>611.29999999999995</v>
      </c>
      <c r="EO456" s="948">
        <v>94.75</v>
      </c>
      <c r="EP456" s="948">
        <v>83.75</v>
      </c>
      <c r="EQ456" s="948">
        <v>0</v>
      </c>
      <c r="ER456" s="948">
        <v>0</v>
      </c>
      <c r="ES456" s="943">
        <v>0</v>
      </c>
      <c r="ET456" s="945">
        <v>441.19</v>
      </c>
      <c r="EU456" s="943">
        <v>0</v>
      </c>
      <c r="EV456" s="943">
        <v>0</v>
      </c>
      <c r="EW456" s="943"/>
      <c r="EX456" s="943"/>
      <c r="EY456" s="943"/>
      <c r="EZ456" s="949">
        <v>0</v>
      </c>
      <c r="FA456" s="938">
        <v>0</v>
      </c>
      <c r="FB456" s="938"/>
      <c r="FC456" s="949">
        <v>2445.2000000000003</v>
      </c>
      <c r="FD456" s="949"/>
      <c r="FE456" s="949"/>
      <c r="FF456" s="1049"/>
      <c r="FG456" s="943">
        <v>125</v>
      </c>
      <c r="FH456" s="949"/>
      <c r="FI456" s="943"/>
      <c r="FJ456" s="943"/>
      <c r="FK456" s="936"/>
      <c r="FL456" s="1049"/>
      <c r="FM456" s="943">
        <v>0</v>
      </c>
      <c r="FN456" s="943">
        <v>0</v>
      </c>
      <c r="FO456" s="943">
        <v>0</v>
      </c>
      <c r="FP456" s="943"/>
      <c r="FQ456" s="943">
        <v>3801.19</v>
      </c>
      <c r="FR456" s="950">
        <v>2311.81</v>
      </c>
      <c r="FT456" s="1161"/>
      <c r="FU456" s="1162">
        <v>2311.81</v>
      </c>
      <c r="FV456" s="1162">
        <v>2598.25</v>
      </c>
      <c r="FW456" s="1162">
        <v>0</v>
      </c>
      <c r="FX456" s="1102">
        <v>550.16999999999996</v>
      </c>
      <c r="FY456" s="943">
        <v>0</v>
      </c>
      <c r="GB456" s="2015">
        <f t="shared" si="42"/>
        <v>0</v>
      </c>
      <c r="GC456" s="2015">
        <v>6113</v>
      </c>
      <c r="GE456" s="2015">
        <f t="shared" si="43"/>
        <v>6113</v>
      </c>
    </row>
    <row r="457" spans="2:187">
      <c r="B457" s="918">
        <v>57</v>
      </c>
      <c r="C457" s="919" t="s">
        <v>615</v>
      </c>
      <c r="D457" s="956" t="s">
        <v>3</v>
      </c>
      <c r="E457" s="1126" t="s">
        <v>203</v>
      </c>
      <c r="F457" s="1127" t="s">
        <v>620</v>
      </c>
      <c r="G457" s="958"/>
      <c r="H457" s="927" t="s">
        <v>484</v>
      </c>
      <c r="I457" s="919" t="s">
        <v>456</v>
      </c>
      <c r="J457" s="923" t="s">
        <v>455</v>
      </c>
      <c r="K457" s="924" t="s">
        <v>456</v>
      </c>
      <c r="L457" s="959">
        <v>100001</v>
      </c>
      <c r="M457" s="925" t="s">
        <v>457</v>
      </c>
      <c r="N457" s="926">
        <v>1</v>
      </c>
      <c r="O457" s="927" t="s">
        <v>458</v>
      </c>
      <c r="P457" s="927" t="s">
        <v>459</v>
      </c>
      <c r="Q457" s="928">
        <v>0</v>
      </c>
      <c r="R457" s="927" t="s">
        <v>485</v>
      </c>
      <c r="S457" s="1133" t="s">
        <v>486</v>
      </c>
      <c r="T457" s="927" t="s">
        <v>461</v>
      </c>
      <c r="U457" s="927" t="s">
        <v>263</v>
      </c>
      <c r="V457" s="930" t="s">
        <v>553</v>
      </c>
      <c r="W457" s="930"/>
      <c r="X457" s="931" t="s">
        <v>292</v>
      </c>
      <c r="Y457" s="1005" t="s">
        <v>291</v>
      </c>
      <c r="Z457" s="925"/>
      <c r="AA457" s="1049"/>
      <c r="AB457" s="467">
        <v>45481</v>
      </c>
      <c r="AC457" s="1049"/>
      <c r="AD457" s="934"/>
      <c r="AE457" s="935" t="s">
        <v>533</v>
      </c>
      <c r="AF457" s="927" t="s">
        <v>621</v>
      </c>
      <c r="AG457" s="936"/>
      <c r="AH457" s="937"/>
      <c r="AI457" s="1049"/>
      <c r="AJ457" s="1049"/>
      <c r="AK457" s="1049"/>
      <c r="AL457" s="1049"/>
      <c r="AM457" s="1049"/>
      <c r="AN457" s="1049"/>
      <c r="AO457" s="1050" t="s">
        <v>466</v>
      </c>
      <c r="AP457" s="938" t="s">
        <v>595</v>
      </c>
      <c r="AQ457" s="940" t="s">
        <v>466</v>
      </c>
      <c r="AR457" s="468">
        <v>2200</v>
      </c>
      <c r="AS457" s="925">
        <v>30</v>
      </c>
      <c r="AT457" s="941"/>
      <c r="AU457" s="941">
        <v>0</v>
      </c>
      <c r="AV457" s="925"/>
      <c r="AW457" s="925"/>
      <c r="AX457" s="925"/>
      <c r="AY457" s="925"/>
      <c r="AZ457" s="925"/>
      <c r="BA457" s="942"/>
      <c r="BB457" s="941"/>
      <c r="BC457" s="941"/>
      <c r="BD457" s="941"/>
      <c r="BE457" s="941"/>
      <c r="BF457" s="942"/>
      <c r="BG457" s="941"/>
      <c r="BH457" s="941"/>
      <c r="BI457" s="936">
        <v>0</v>
      </c>
      <c r="BJ457" s="941"/>
      <c r="BK457" s="943"/>
      <c r="BL457" s="943"/>
      <c r="BM457" s="936">
        <v>0</v>
      </c>
      <c r="BN457" s="943"/>
      <c r="BO457" s="936"/>
      <c r="BP457" s="944">
        <v>240</v>
      </c>
      <c r="BQ457" s="943">
        <v>2200</v>
      </c>
      <c r="BR457" s="943">
        <v>113</v>
      </c>
      <c r="BS457" s="943">
        <v>0</v>
      </c>
      <c r="BT457" s="945">
        <v>0</v>
      </c>
      <c r="BU457" s="943">
        <v>0</v>
      </c>
      <c r="BV457" s="943">
        <v>0</v>
      </c>
      <c r="BW457" s="943">
        <v>0</v>
      </c>
      <c r="BX457" s="943"/>
      <c r="BY457" s="943">
        <v>0</v>
      </c>
      <c r="BZ457" s="943"/>
      <c r="CA457" s="943"/>
      <c r="CB457" s="943">
        <v>0</v>
      </c>
      <c r="CC457" s="943">
        <v>0</v>
      </c>
      <c r="CD457" s="943">
        <v>0</v>
      </c>
      <c r="CE457" s="943"/>
      <c r="CF457" s="943">
        <v>0</v>
      </c>
      <c r="CG457" s="943"/>
      <c r="CH457" s="943"/>
      <c r="CI457" s="943"/>
      <c r="CJ457" s="943"/>
      <c r="CK457" s="943"/>
      <c r="CL457" s="943"/>
      <c r="CM457" s="943"/>
      <c r="CN457" s="943"/>
      <c r="CO457" s="943">
        <v>0</v>
      </c>
      <c r="CP457" s="943"/>
      <c r="CQ457" s="943"/>
      <c r="CR457" s="943"/>
      <c r="CS457" s="943"/>
      <c r="CT457" s="943"/>
      <c r="CU457" s="943"/>
      <c r="CV457" s="943">
        <v>0</v>
      </c>
      <c r="CW457" s="1049"/>
      <c r="CX457" s="1049"/>
      <c r="CY457" s="1049"/>
      <c r="CZ457" s="1049"/>
      <c r="DA457" s="1049"/>
      <c r="DB457" s="1049"/>
      <c r="DC457" s="943"/>
      <c r="DD457" s="943"/>
      <c r="DE457" s="943"/>
      <c r="DF457" s="943"/>
      <c r="DG457" s="943"/>
      <c r="DH457" s="1049"/>
      <c r="DI457" s="1049"/>
      <c r="DJ457" s="943"/>
      <c r="DK457" s="943"/>
      <c r="DL457" s="943"/>
      <c r="DM457" s="1049"/>
      <c r="DN457" s="1049"/>
      <c r="DO457" s="1049"/>
      <c r="DP457" s="1049"/>
      <c r="DQ457" s="1049"/>
      <c r="DR457" s="1049"/>
      <c r="DS457" s="1049"/>
      <c r="DT457" s="1049"/>
      <c r="DU457" s="1049"/>
      <c r="DV457" s="1049"/>
      <c r="DW457" s="1049"/>
      <c r="DX457" s="943"/>
      <c r="DY457" s="943"/>
      <c r="DZ457" s="1049"/>
      <c r="EA457" s="1049"/>
      <c r="EB457" s="1049"/>
      <c r="EC457" s="1049"/>
      <c r="ED457" s="1049"/>
      <c r="EE457" s="1049"/>
      <c r="EF457" s="1049"/>
      <c r="EG457" s="1049"/>
      <c r="EH457" s="1049"/>
      <c r="EI457" s="1049"/>
      <c r="EJ457" s="1049"/>
      <c r="EK457" s="1049"/>
      <c r="EL457" s="947">
        <v>2313</v>
      </c>
      <c r="EM457" s="947">
        <v>2313</v>
      </c>
      <c r="EN457" s="948">
        <v>231.3</v>
      </c>
      <c r="EO457" s="948">
        <v>0</v>
      </c>
      <c r="EP457" s="948">
        <v>31.69</v>
      </c>
      <c r="EQ457" s="948">
        <v>0</v>
      </c>
      <c r="ER457" s="948">
        <v>0</v>
      </c>
      <c r="ES457" s="943">
        <v>0</v>
      </c>
      <c r="ET457" s="945">
        <v>5.4239999999999995</v>
      </c>
      <c r="EU457" s="943">
        <v>0</v>
      </c>
      <c r="EV457" s="943">
        <v>0</v>
      </c>
      <c r="EW457" s="943"/>
      <c r="EX457" s="943"/>
      <c r="EY457" s="943"/>
      <c r="EZ457" s="949">
        <v>115.71</v>
      </c>
      <c r="FA457" s="938">
        <v>0</v>
      </c>
      <c r="FB457" s="938"/>
      <c r="FC457" s="949">
        <v>925.2</v>
      </c>
      <c r="FD457" s="949"/>
      <c r="FE457" s="949"/>
      <c r="FF457" s="1049"/>
      <c r="FG457" s="943">
        <v>0</v>
      </c>
      <c r="FH457" s="949"/>
      <c r="FI457" s="943"/>
      <c r="FJ457" s="943"/>
      <c r="FK457" s="936"/>
      <c r="FL457" s="1049"/>
      <c r="FM457" s="943">
        <v>0</v>
      </c>
      <c r="FN457" s="943">
        <v>0</v>
      </c>
      <c r="FO457" s="943">
        <v>0</v>
      </c>
      <c r="FP457" s="943"/>
      <c r="FQ457" s="943">
        <v>1309.32</v>
      </c>
      <c r="FR457" s="950">
        <v>1003.68</v>
      </c>
      <c r="FT457" s="1161"/>
      <c r="FU457" s="1162">
        <v>1003.68</v>
      </c>
      <c r="FV457" s="1167">
        <v>980.25</v>
      </c>
      <c r="FW457" s="1167">
        <v>0</v>
      </c>
      <c r="FX457" s="1102">
        <v>208.17</v>
      </c>
      <c r="FY457" s="1078">
        <v>0</v>
      </c>
      <c r="GB457" s="2015">
        <f t="shared" si="42"/>
        <v>0</v>
      </c>
      <c r="GC457" s="2015">
        <v>2313</v>
      </c>
      <c r="GE457" s="2015">
        <f t="shared" si="43"/>
        <v>2313</v>
      </c>
    </row>
    <row r="458" spans="2:187">
      <c r="B458" s="918">
        <v>58</v>
      </c>
      <c r="C458" s="919" t="s">
        <v>615</v>
      </c>
      <c r="D458" s="956" t="s">
        <v>3</v>
      </c>
      <c r="E458" s="1126" t="s">
        <v>205</v>
      </c>
      <c r="F458" s="1127" t="s">
        <v>206</v>
      </c>
      <c r="G458" s="1049"/>
      <c r="H458" s="927" t="s">
        <v>600</v>
      </c>
      <c r="I458" s="919" t="s">
        <v>456</v>
      </c>
      <c r="J458" s="923" t="s">
        <v>455</v>
      </c>
      <c r="K458" s="924" t="s">
        <v>456</v>
      </c>
      <c r="L458" s="959">
        <v>100001</v>
      </c>
      <c r="M458" s="925" t="s">
        <v>457</v>
      </c>
      <c r="N458" s="926">
        <v>1</v>
      </c>
      <c r="O458" s="927" t="s">
        <v>458</v>
      </c>
      <c r="P458" s="927" t="s">
        <v>459</v>
      </c>
      <c r="Q458" s="928">
        <v>0</v>
      </c>
      <c r="R458" s="1045" t="s">
        <v>485</v>
      </c>
      <c r="S458" s="1134" t="s">
        <v>980</v>
      </c>
      <c r="T458" s="927" t="s">
        <v>461</v>
      </c>
      <c r="U458" s="1001" t="s">
        <v>981</v>
      </c>
      <c r="V458" s="930" t="s">
        <v>553</v>
      </c>
      <c r="W458" s="1049"/>
      <c r="X458" s="931" t="s">
        <v>97</v>
      </c>
      <c r="Y458" s="1050" t="s">
        <v>293</v>
      </c>
      <c r="Z458" s="925"/>
      <c r="AA458" s="1049"/>
      <c r="AB458" s="467">
        <v>45541</v>
      </c>
      <c r="AC458" s="1049"/>
      <c r="AD458" s="934"/>
      <c r="AE458" s="1049" t="s">
        <v>492</v>
      </c>
      <c r="AF458" s="927" t="s">
        <v>626</v>
      </c>
      <c r="AG458" s="1049"/>
      <c r="AH458" s="1049"/>
      <c r="AI458" s="1049"/>
      <c r="AJ458" s="1049"/>
      <c r="AK458" s="1049"/>
      <c r="AL458" s="1049"/>
      <c r="AM458" s="1049"/>
      <c r="AN458" s="1049"/>
      <c r="AO458" s="1050" t="s">
        <v>467</v>
      </c>
      <c r="AP458" s="938" t="s">
        <v>595</v>
      </c>
      <c r="AQ458" s="940" t="s">
        <v>467</v>
      </c>
      <c r="AR458" s="1046">
        <v>3100</v>
      </c>
      <c r="AS458" s="925">
        <v>22</v>
      </c>
      <c r="AT458" s="941"/>
      <c r="AU458" s="941">
        <v>8</v>
      </c>
      <c r="AV458" s="925"/>
      <c r="AW458" s="925"/>
      <c r="AX458" s="925"/>
      <c r="AY458" s="925"/>
      <c r="AZ458" s="925"/>
      <c r="BA458" s="942"/>
      <c r="BB458" s="941"/>
      <c r="BC458" s="941"/>
      <c r="BD458" s="941"/>
      <c r="BE458" s="941"/>
      <c r="BF458" s="942"/>
      <c r="BG458" s="941"/>
      <c r="BH458" s="941"/>
      <c r="BI458" s="936">
        <v>0</v>
      </c>
      <c r="BJ458" s="941"/>
      <c r="BK458" s="943"/>
      <c r="BL458" s="943"/>
      <c r="BM458" s="936">
        <v>0</v>
      </c>
      <c r="BN458" s="943"/>
      <c r="BO458" s="936"/>
      <c r="BP458" s="944">
        <v>176</v>
      </c>
      <c r="BQ458" s="943">
        <v>2273.333333333333</v>
      </c>
      <c r="BR458" s="943">
        <v>0</v>
      </c>
      <c r="BS458" s="943">
        <v>0</v>
      </c>
      <c r="BT458" s="945">
        <v>842.67</v>
      </c>
      <c r="BU458" s="943">
        <v>0</v>
      </c>
      <c r="BV458" s="943">
        <v>0</v>
      </c>
      <c r="BW458" s="943">
        <v>0</v>
      </c>
      <c r="BX458" s="1049"/>
      <c r="BY458" s="943">
        <v>72</v>
      </c>
      <c r="BZ458" s="943"/>
      <c r="CA458" s="1049"/>
      <c r="CB458" s="943">
        <v>0</v>
      </c>
      <c r="CC458" s="943">
        <v>0</v>
      </c>
      <c r="CD458" s="943">
        <v>0</v>
      </c>
      <c r="CE458" s="943"/>
      <c r="CF458" s="943">
        <v>0</v>
      </c>
      <c r="CG458" s="943"/>
      <c r="CH458" s="943"/>
      <c r="CI458" s="1049"/>
      <c r="CJ458" s="1049"/>
      <c r="CK458" s="1049"/>
      <c r="CL458" s="1049"/>
      <c r="CM458" s="943"/>
      <c r="CN458" s="943"/>
      <c r="CO458" s="943">
        <v>0</v>
      </c>
      <c r="CP458" s="943"/>
      <c r="CQ458" s="943"/>
      <c r="CR458" s="943"/>
      <c r="CS458" s="943"/>
      <c r="CT458" s="943"/>
      <c r="CU458" s="943"/>
      <c r="CV458" s="943">
        <v>0</v>
      </c>
      <c r="CW458" s="1049"/>
      <c r="CX458" s="1049"/>
      <c r="CY458" s="1049"/>
      <c r="CZ458" s="1049"/>
      <c r="DA458" s="1049"/>
      <c r="DB458" s="1049"/>
      <c r="DC458" s="943"/>
      <c r="DD458" s="943"/>
      <c r="DE458" s="943"/>
      <c r="DF458" s="943"/>
      <c r="DG458" s="943"/>
      <c r="DH458" s="1049"/>
      <c r="DI458" s="1049"/>
      <c r="DJ458" s="943"/>
      <c r="DK458" s="943"/>
      <c r="DL458" s="943"/>
      <c r="DM458" s="1049"/>
      <c r="DN458" s="1049"/>
      <c r="DO458" s="1049"/>
      <c r="DP458" s="1049"/>
      <c r="DQ458" s="1049"/>
      <c r="DR458" s="1049"/>
      <c r="DS458" s="1049"/>
      <c r="DT458" s="1049"/>
      <c r="DU458" s="1049"/>
      <c r="DV458" s="1049"/>
      <c r="DW458" s="1049"/>
      <c r="DX458" s="1049"/>
      <c r="DY458" s="943"/>
      <c r="DZ458" s="1049"/>
      <c r="EA458" s="1049"/>
      <c r="EB458" s="1049"/>
      <c r="EC458" s="1049"/>
      <c r="ED458" s="1049"/>
      <c r="EE458" s="1049"/>
      <c r="EF458" s="1049"/>
      <c r="EG458" s="1049"/>
      <c r="EH458" s="1049"/>
      <c r="EI458" s="1049"/>
      <c r="EJ458" s="1049"/>
      <c r="EK458" s="1049"/>
      <c r="EL458" s="947">
        <v>3188.0033333333331</v>
      </c>
      <c r="EM458" s="947">
        <v>3188.0033333333331</v>
      </c>
      <c r="EN458" s="948">
        <v>318.8</v>
      </c>
      <c r="EO458" s="948">
        <v>53.88</v>
      </c>
      <c r="EP458" s="948">
        <v>43.68</v>
      </c>
      <c r="EQ458" s="948">
        <v>0</v>
      </c>
      <c r="ER458" s="948">
        <v>0</v>
      </c>
      <c r="ES458" s="943">
        <v>0</v>
      </c>
      <c r="ET458" s="945">
        <v>52.86</v>
      </c>
      <c r="EU458" s="943">
        <v>0</v>
      </c>
      <c r="EV458" s="943">
        <v>0</v>
      </c>
      <c r="EW458" s="943"/>
      <c r="EX458" s="943"/>
      <c r="EY458" s="943"/>
      <c r="EZ458" s="949">
        <v>0</v>
      </c>
      <c r="FA458" s="938">
        <v>0</v>
      </c>
      <c r="FB458" s="938"/>
      <c r="FC458" s="949">
        <v>1000</v>
      </c>
      <c r="FD458" s="949"/>
      <c r="FE458" s="949"/>
      <c r="FF458" s="1049"/>
      <c r="FG458" s="943">
        <v>0</v>
      </c>
      <c r="FH458" s="949"/>
      <c r="FI458" s="943"/>
      <c r="FJ458" s="943"/>
      <c r="FK458" s="936"/>
      <c r="FL458" s="1049"/>
      <c r="FM458" s="943">
        <v>0</v>
      </c>
      <c r="FN458" s="943">
        <v>72</v>
      </c>
      <c r="FO458" s="943">
        <v>32</v>
      </c>
      <c r="FP458" s="943"/>
      <c r="FQ458" s="943">
        <v>1573.22</v>
      </c>
      <c r="FR458" s="950">
        <v>1614.78</v>
      </c>
      <c r="FT458" s="1161"/>
      <c r="FU458" s="1162">
        <v>1614.78</v>
      </c>
      <c r="FV458" s="1162">
        <v>981.25</v>
      </c>
      <c r="FW458" s="1162">
        <v>0</v>
      </c>
      <c r="FX458" s="1102">
        <v>286.92</v>
      </c>
      <c r="FY458" s="943">
        <v>0</v>
      </c>
      <c r="GB458" s="2015">
        <f t="shared" si="42"/>
        <v>3.333333333102928E-3</v>
      </c>
      <c r="GC458" s="2015">
        <v>3188</v>
      </c>
      <c r="GE458" s="2015">
        <f t="shared" si="43"/>
        <v>3188</v>
      </c>
    </row>
    <row r="459" spans="2:187">
      <c r="B459" s="918">
        <v>59</v>
      </c>
      <c r="C459" s="919" t="s">
        <v>615</v>
      </c>
      <c r="D459" s="956" t="s">
        <v>3</v>
      </c>
      <c r="E459" s="1126" t="s">
        <v>208</v>
      </c>
      <c r="F459" s="1127" t="s">
        <v>209</v>
      </c>
      <c r="G459" s="1049"/>
      <c r="H459" s="927" t="s">
        <v>630</v>
      </c>
      <c r="I459" s="919" t="s">
        <v>456</v>
      </c>
      <c r="J459" s="923" t="s">
        <v>455</v>
      </c>
      <c r="K459" s="924" t="s">
        <v>456</v>
      </c>
      <c r="L459" s="959">
        <v>100002</v>
      </c>
      <c r="M459" s="925" t="s">
        <v>457</v>
      </c>
      <c r="N459" s="926">
        <v>1</v>
      </c>
      <c r="O459" s="927" t="s">
        <v>458</v>
      </c>
      <c r="P459" s="927" t="s">
        <v>459</v>
      </c>
      <c r="Q459" s="928">
        <v>1</v>
      </c>
      <c r="R459" s="927" t="s">
        <v>485</v>
      </c>
      <c r="S459" s="1049" t="s">
        <v>630</v>
      </c>
      <c r="T459" s="927" t="s">
        <v>461</v>
      </c>
      <c r="U459" s="927" t="s">
        <v>264</v>
      </c>
      <c r="V459" s="930" t="s">
        <v>553</v>
      </c>
      <c r="W459" s="1049"/>
      <c r="X459" s="931" t="s">
        <v>25</v>
      </c>
      <c r="Y459" s="1050" t="s">
        <v>294</v>
      </c>
      <c r="Z459" s="925"/>
      <c r="AA459" s="1049"/>
      <c r="AB459" s="467">
        <v>45574</v>
      </c>
      <c r="AC459" s="1049"/>
      <c r="AD459" s="1049"/>
      <c r="AE459" s="1049" t="s">
        <v>533</v>
      </c>
      <c r="AF459" s="927" t="s">
        <v>631</v>
      </c>
      <c r="AG459" s="1049"/>
      <c r="AH459" s="1049"/>
      <c r="AI459" s="1049"/>
      <c r="AJ459" s="1049"/>
      <c r="AK459" s="1049"/>
      <c r="AL459" s="1049"/>
      <c r="AM459" s="1049"/>
      <c r="AN459" s="1049"/>
      <c r="AO459" s="1050" t="s">
        <v>466</v>
      </c>
      <c r="AP459" s="1050" t="s">
        <v>595</v>
      </c>
      <c r="AQ459" s="1050" t="s">
        <v>467</v>
      </c>
      <c r="AR459" s="468">
        <v>3000</v>
      </c>
      <c r="AS459" s="925">
        <v>30</v>
      </c>
      <c r="AT459" s="941"/>
      <c r="AU459" s="941">
        <v>0</v>
      </c>
      <c r="AV459" s="925"/>
      <c r="AW459" s="925"/>
      <c r="AX459" s="925"/>
      <c r="AY459" s="925"/>
      <c r="AZ459" s="925"/>
      <c r="BA459" s="942"/>
      <c r="BB459" s="941"/>
      <c r="BC459" s="941"/>
      <c r="BD459" s="941"/>
      <c r="BE459" s="941"/>
      <c r="BF459" s="942"/>
      <c r="BG459" s="941"/>
      <c r="BH459" s="941"/>
      <c r="BI459" s="936">
        <v>0</v>
      </c>
      <c r="BJ459" s="941"/>
      <c r="BK459" s="943"/>
      <c r="BL459" s="943"/>
      <c r="BM459" s="936">
        <v>0</v>
      </c>
      <c r="BN459" s="943"/>
      <c r="BO459" s="936"/>
      <c r="BP459" s="944">
        <v>240</v>
      </c>
      <c r="BQ459" s="943">
        <v>3000</v>
      </c>
      <c r="BR459" s="943">
        <v>0</v>
      </c>
      <c r="BS459" s="943">
        <v>0</v>
      </c>
      <c r="BT459" s="945">
        <v>0</v>
      </c>
      <c r="BU459" s="943">
        <v>0</v>
      </c>
      <c r="BV459" s="943">
        <v>0</v>
      </c>
      <c r="BW459" s="943">
        <v>0</v>
      </c>
      <c r="BX459" s="1049"/>
      <c r="BY459" s="943">
        <v>0</v>
      </c>
      <c r="BZ459" s="943"/>
      <c r="CA459" s="1049"/>
      <c r="CB459" s="943">
        <v>0</v>
      </c>
      <c r="CC459" s="943">
        <v>0</v>
      </c>
      <c r="CD459" s="943">
        <v>0</v>
      </c>
      <c r="CE459" s="943"/>
      <c r="CF459" s="943">
        <v>0</v>
      </c>
      <c r="CG459" s="943"/>
      <c r="CH459" s="943"/>
      <c r="CI459" s="1049"/>
      <c r="CJ459" s="1049"/>
      <c r="CK459" s="1049"/>
      <c r="CL459" s="1049"/>
      <c r="CM459" s="943"/>
      <c r="CN459" s="943"/>
      <c r="CO459" s="943">
        <v>0</v>
      </c>
      <c r="CP459" s="943"/>
      <c r="CQ459" s="943"/>
      <c r="CR459" s="943"/>
      <c r="CS459" s="943"/>
      <c r="CT459" s="943"/>
      <c r="CU459" s="943"/>
      <c r="CV459" s="943">
        <v>0</v>
      </c>
      <c r="CW459" s="1049"/>
      <c r="CX459" s="1049"/>
      <c r="CY459" s="1049"/>
      <c r="CZ459" s="1049"/>
      <c r="DA459" s="1049"/>
      <c r="DB459" s="1049"/>
      <c r="DC459" s="943"/>
      <c r="DD459" s="943"/>
      <c r="DE459" s="943"/>
      <c r="DF459" s="943"/>
      <c r="DG459" s="943"/>
      <c r="DH459" s="1049"/>
      <c r="DI459" s="1049"/>
      <c r="DJ459" s="943"/>
      <c r="DK459" s="943"/>
      <c r="DL459" s="943"/>
      <c r="DM459" s="1049"/>
      <c r="DN459" s="1049"/>
      <c r="DO459" s="1049"/>
      <c r="DP459" s="1049"/>
      <c r="DQ459" s="1049"/>
      <c r="DR459" s="1049"/>
      <c r="DS459" s="1049"/>
      <c r="DT459" s="1049"/>
      <c r="DU459" s="1049"/>
      <c r="DV459" s="1049"/>
      <c r="DW459" s="1049"/>
      <c r="DX459" s="1049"/>
      <c r="DY459" s="943"/>
      <c r="DZ459" s="1049"/>
      <c r="EA459" s="1049"/>
      <c r="EB459" s="1049"/>
      <c r="EC459" s="1049"/>
      <c r="ED459" s="1049"/>
      <c r="EE459" s="1049"/>
      <c r="EF459" s="1049"/>
      <c r="EG459" s="1049"/>
      <c r="EH459" s="1049"/>
      <c r="EI459" s="1049"/>
      <c r="EJ459" s="1049"/>
      <c r="EK459" s="1049"/>
      <c r="EL459" s="947">
        <v>3000</v>
      </c>
      <c r="EM459" s="947">
        <v>3000</v>
      </c>
      <c r="EN459" s="948">
        <v>300</v>
      </c>
      <c r="EO459" s="948">
        <v>0</v>
      </c>
      <c r="EP459" s="948">
        <v>41.1</v>
      </c>
      <c r="EQ459" s="948">
        <v>0</v>
      </c>
      <c r="ER459" s="948">
        <v>0</v>
      </c>
      <c r="ES459" s="943">
        <v>0</v>
      </c>
      <c r="ET459" s="945">
        <v>56.78</v>
      </c>
      <c r="EU459" s="943">
        <v>0</v>
      </c>
      <c r="EV459" s="943">
        <v>0</v>
      </c>
      <c r="EW459" s="943"/>
      <c r="EX459" s="943"/>
      <c r="EY459" s="943"/>
      <c r="EZ459" s="949">
        <v>0</v>
      </c>
      <c r="FA459" s="938">
        <v>0</v>
      </c>
      <c r="FB459" s="938"/>
      <c r="FC459" s="949">
        <v>1200</v>
      </c>
      <c r="FD459" s="949"/>
      <c r="FE459" s="949"/>
      <c r="FF459" s="1049"/>
      <c r="FG459" s="943">
        <v>0</v>
      </c>
      <c r="FH459" s="949"/>
      <c r="FI459" s="943"/>
      <c r="FJ459" s="943"/>
      <c r="FK459" s="936"/>
      <c r="FL459" s="1049"/>
      <c r="FM459" s="943">
        <v>0</v>
      </c>
      <c r="FN459" s="943">
        <v>0</v>
      </c>
      <c r="FO459" s="943">
        <v>0</v>
      </c>
      <c r="FP459" s="943"/>
      <c r="FQ459" s="943">
        <v>1597.88</v>
      </c>
      <c r="FR459" s="950">
        <v>1402.12</v>
      </c>
      <c r="FT459" s="1161"/>
      <c r="FU459" s="1162">
        <v>1402.12</v>
      </c>
      <c r="FV459" s="1162">
        <v>983.25</v>
      </c>
      <c r="FW459" s="1162">
        <v>0</v>
      </c>
      <c r="FX459" s="1102">
        <v>270</v>
      </c>
      <c r="FY459" s="943">
        <v>0</v>
      </c>
      <c r="GB459" s="2015">
        <f t="shared" si="42"/>
        <v>0</v>
      </c>
      <c r="GC459" s="2015">
        <v>3000</v>
      </c>
      <c r="GE459" s="2015">
        <f t="shared" si="43"/>
        <v>3000</v>
      </c>
    </row>
    <row r="460" spans="2:187">
      <c r="B460" s="918">
        <v>60</v>
      </c>
      <c r="C460" s="919" t="s">
        <v>615</v>
      </c>
      <c r="D460" s="956" t="s">
        <v>3</v>
      </c>
      <c r="E460" s="1135" t="s">
        <v>211</v>
      </c>
      <c r="F460" s="1127" t="s">
        <v>634</v>
      </c>
      <c r="G460" s="1067"/>
      <c r="H460" s="1056" t="s">
        <v>635</v>
      </c>
      <c r="I460" s="919" t="s">
        <v>456</v>
      </c>
      <c r="J460" s="923" t="s">
        <v>455</v>
      </c>
      <c r="K460" s="924" t="s">
        <v>456</v>
      </c>
      <c r="L460" s="1058">
        <v>100002</v>
      </c>
      <c r="M460" s="1059" t="s">
        <v>457</v>
      </c>
      <c r="N460" s="1060">
        <v>1</v>
      </c>
      <c r="O460" s="1056" t="s">
        <v>458</v>
      </c>
      <c r="P460" s="1056" t="s">
        <v>459</v>
      </c>
      <c r="Q460" s="1061">
        <v>1</v>
      </c>
      <c r="R460" s="1056" t="s">
        <v>485</v>
      </c>
      <c r="S460" s="1067" t="s">
        <v>635</v>
      </c>
      <c r="T460" s="1056" t="s">
        <v>461</v>
      </c>
      <c r="U460" s="1056" t="s">
        <v>295</v>
      </c>
      <c r="V460" s="1063" t="s">
        <v>553</v>
      </c>
      <c r="W460" s="1067"/>
      <c r="X460" s="1072" t="s">
        <v>25</v>
      </c>
      <c r="Y460" s="1136" t="s">
        <v>296</v>
      </c>
      <c r="Z460" s="925"/>
      <c r="AA460" s="1067"/>
      <c r="AB460" s="1066">
        <v>45600</v>
      </c>
      <c r="AC460" s="1049"/>
      <c r="AD460" s="1049"/>
      <c r="AE460" s="1049" t="s">
        <v>496</v>
      </c>
      <c r="AF460" s="927" t="s">
        <v>636</v>
      </c>
      <c r="AG460" s="1049"/>
      <c r="AH460" s="1049"/>
      <c r="AI460" s="1049"/>
      <c r="AJ460" s="1049"/>
      <c r="AK460" s="1049"/>
      <c r="AL460" s="1049"/>
      <c r="AM460" s="1049"/>
      <c r="AN460" s="1049"/>
      <c r="AO460" s="1050" t="s">
        <v>466</v>
      </c>
      <c r="AP460" s="1050" t="s">
        <v>595</v>
      </c>
      <c r="AQ460" s="1050" t="s">
        <v>467</v>
      </c>
      <c r="AR460" s="468">
        <v>2000</v>
      </c>
      <c r="AS460" s="925">
        <v>30</v>
      </c>
      <c r="AT460" s="941"/>
      <c r="AU460" s="941">
        <v>0</v>
      </c>
      <c r="AV460" s="925"/>
      <c r="AW460" s="925"/>
      <c r="AX460" s="925"/>
      <c r="AY460" s="925"/>
      <c r="AZ460" s="925"/>
      <c r="BA460" s="942"/>
      <c r="BB460" s="941"/>
      <c r="BC460" s="941"/>
      <c r="BD460" s="941"/>
      <c r="BE460" s="941"/>
      <c r="BF460" s="942"/>
      <c r="BG460" s="941"/>
      <c r="BH460" s="941"/>
      <c r="BI460" s="936">
        <v>0</v>
      </c>
      <c r="BJ460" s="941"/>
      <c r="BK460" s="943"/>
      <c r="BL460" s="943"/>
      <c r="BM460" s="936">
        <v>0</v>
      </c>
      <c r="BN460" s="943"/>
      <c r="BO460" s="936"/>
      <c r="BP460" s="944">
        <v>240</v>
      </c>
      <c r="BQ460" s="943">
        <v>2000.0000000000002</v>
      </c>
      <c r="BR460" s="943">
        <v>0</v>
      </c>
      <c r="BS460" s="943">
        <v>0</v>
      </c>
      <c r="BT460" s="945">
        <v>0</v>
      </c>
      <c r="BU460" s="943">
        <v>0</v>
      </c>
      <c r="BV460" s="943">
        <v>0</v>
      </c>
      <c r="BW460" s="943">
        <v>0</v>
      </c>
      <c r="BX460" s="1049"/>
      <c r="BY460" s="943">
        <v>0</v>
      </c>
      <c r="BZ460" s="943"/>
      <c r="CA460" s="1049"/>
      <c r="CB460" s="943">
        <v>0</v>
      </c>
      <c r="CC460" s="943">
        <v>0</v>
      </c>
      <c r="CD460" s="943">
        <v>0</v>
      </c>
      <c r="CE460" s="943"/>
      <c r="CF460" s="943">
        <v>0</v>
      </c>
      <c r="CG460" s="943"/>
      <c r="CH460" s="943"/>
      <c r="CI460" s="1049"/>
      <c r="CJ460" s="1049"/>
      <c r="CK460" s="1049"/>
      <c r="CL460" s="1049"/>
      <c r="CM460" s="943"/>
      <c r="CN460" s="943"/>
      <c r="CO460" s="943">
        <v>0</v>
      </c>
      <c r="CP460" s="943"/>
      <c r="CQ460" s="943"/>
      <c r="CR460" s="943"/>
      <c r="CS460" s="943"/>
      <c r="CT460" s="943"/>
      <c r="CU460" s="943"/>
      <c r="CV460" s="943">
        <v>0</v>
      </c>
      <c r="CW460" s="1049"/>
      <c r="CX460" s="1049"/>
      <c r="CY460" s="1049"/>
      <c r="CZ460" s="1049"/>
      <c r="DA460" s="1049"/>
      <c r="DB460" s="1049"/>
      <c r="DC460" s="943"/>
      <c r="DD460" s="943"/>
      <c r="DE460" s="943"/>
      <c r="DF460" s="943"/>
      <c r="DG460" s="943"/>
      <c r="DH460" s="1049"/>
      <c r="DI460" s="1049"/>
      <c r="DJ460" s="943"/>
      <c r="DK460" s="943"/>
      <c r="DL460" s="943"/>
      <c r="DM460" s="1049"/>
      <c r="DN460" s="1049"/>
      <c r="DO460" s="1049"/>
      <c r="DP460" s="1049"/>
      <c r="DQ460" s="1049"/>
      <c r="DR460" s="1049"/>
      <c r="DS460" s="1049"/>
      <c r="DT460" s="1049"/>
      <c r="DU460" s="1049"/>
      <c r="DV460" s="1049"/>
      <c r="DW460" s="1049"/>
      <c r="DX460" s="1049"/>
      <c r="DY460" s="943"/>
      <c r="DZ460" s="1049"/>
      <c r="EA460" s="1049"/>
      <c r="EB460" s="1049"/>
      <c r="EC460" s="1049"/>
      <c r="ED460" s="1049"/>
      <c r="EE460" s="1049"/>
      <c r="EF460" s="1049"/>
      <c r="EG460" s="1049"/>
      <c r="EH460" s="1049"/>
      <c r="EI460" s="1049"/>
      <c r="EJ460" s="1049"/>
      <c r="EK460" s="1049"/>
      <c r="EL460" s="947">
        <v>2000.0000000000002</v>
      </c>
      <c r="EM460" s="947">
        <v>2000.0000000000002</v>
      </c>
      <c r="EN460" s="948">
        <v>200</v>
      </c>
      <c r="EO460" s="948">
        <v>0</v>
      </c>
      <c r="EP460" s="948">
        <v>27.4</v>
      </c>
      <c r="EQ460" s="948">
        <v>0</v>
      </c>
      <c r="ER460" s="948">
        <v>0</v>
      </c>
      <c r="ES460" s="943">
        <v>0</v>
      </c>
      <c r="ET460" s="945">
        <v>0</v>
      </c>
      <c r="EU460" s="943">
        <v>0</v>
      </c>
      <c r="EV460" s="943">
        <v>0</v>
      </c>
      <c r="EW460" s="943"/>
      <c r="EX460" s="943"/>
      <c r="EY460" s="943"/>
      <c r="EZ460" s="949">
        <v>0</v>
      </c>
      <c r="FA460" s="938">
        <v>0</v>
      </c>
      <c r="FB460" s="938"/>
      <c r="FC460" s="949">
        <v>800</v>
      </c>
      <c r="FD460" s="949"/>
      <c r="FE460" s="949"/>
      <c r="FF460" s="1049"/>
      <c r="FG460" s="943">
        <v>0</v>
      </c>
      <c r="FH460" s="949"/>
      <c r="FI460" s="943"/>
      <c r="FJ460" s="943"/>
      <c r="FK460" s="936"/>
      <c r="FL460" s="1049"/>
      <c r="FM460" s="943">
        <v>0</v>
      </c>
      <c r="FN460" s="943">
        <v>0</v>
      </c>
      <c r="FO460" s="943">
        <v>0</v>
      </c>
      <c r="FP460" s="943"/>
      <c r="FQ460" s="943">
        <v>1027.4000000000001</v>
      </c>
      <c r="FR460" s="950">
        <v>972.6</v>
      </c>
      <c r="FT460" s="1161"/>
      <c r="FU460" s="1162">
        <v>972.6</v>
      </c>
      <c r="FV460" s="1162">
        <v>984.25</v>
      </c>
      <c r="FW460" s="1162">
        <v>0</v>
      </c>
      <c r="FX460" s="1102">
        <v>180</v>
      </c>
      <c r="FY460" s="943">
        <v>0</v>
      </c>
      <c r="GB460" s="2015">
        <f t="shared" si="42"/>
        <v>0</v>
      </c>
      <c r="GC460" s="2015">
        <v>2000</v>
      </c>
      <c r="GE460" s="2015">
        <f t="shared" si="43"/>
        <v>2000</v>
      </c>
    </row>
    <row r="461" spans="2:187" ht="15.75">
      <c r="B461" s="918">
        <v>61</v>
      </c>
      <c r="C461" s="919" t="s">
        <v>615</v>
      </c>
      <c r="D461" s="956" t="s">
        <v>3</v>
      </c>
      <c r="E461" s="1135" t="s">
        <v>217</v>
      </c>
      <c r="F461" s="1137" t="s">
        <v>218</v>
      </c>
      <c r="G461" s="1049"/>
      <c r="H461" s="927" t="s">
        <v>476</v>
      </c>
      <c r="I461" s="919" t="s">
        <v>456</v>
      </c>
      <c r="J461" s="923" t="s">
        <v>455</v>
      </c>
      <c r="K461" s="924" t="s">
        <v>456</v>
      </c>
      <c r="L461" s="1052">
        <v>100001</v>
      </c>
      <c r="M461" s="925" t="s">
        <v>470</v>
      </c>
      <c r="N461" s="1053">
        <v>1</v>
      </c>
      <c r="O461" s="927" t="s">
        <v>458</v>
      </c>
      <c r="P461" s="1054" t="s">
        <v>478</v>
      </c>
      <c r="Q461" s="1055">
        <v>1</v>
      </c>
      <c r="R461" s="927" t="s">
        <v>479</v>
      </c>
      <c r="S461" s="929" t="s">
        <v>480</v>
      </c>
      <c r="T461" s="927" t="s">
        <v>461</v>
      </c>
      <c r="U461" s="927" t="s">
        <v>298</v>
      </c>
      <c r="V461" s="930" t="s">
        <v>553</v>
      </c>
      <c r="W461" s="1049"/>
      <c r="X461" s="931" t="s">
        <v>97</v>
      </c>
      <c r="Y461" s="1138" t="s">
        <v>640</v>
      </c>
      <c r="Z461" s="925"/>
      <c r="AA461" s="1049"/>
      <c r="AB461" s="467">
        <v>45627</v>
      </c>
      <c r="AC461" s="1049"/>
      <c r="AD461" s="1049"/>
      <c r="AE461" s="1049" t="s">
        <v>464</v>
      </c>
      <c r="AF461" s="927" t="s">
        <v>641</v>
      </c>
      <c r="AG461" s="1049"/>
      <c r="AH461" s="1049"/>
      <c r="AI461" s="1049"/>
      <c r="AJ461" s="1049"/>
      <c r="AK461" s="1049"/>
      <c r="AL461" s="1049"/>
      <c r="AM461" s="1049"/>
      <c r="AN461" s="1049"/>
      <c r="AO461" s="1050" t="s">
        <v>466</v>
      </c>
      <c r="AP461" s="1050" t="s">
        <v>594</v>
      </c>
      <c r="AQ461" s="1050" t="s">
        <v>467</v>
      </c>
      <c r="AR461" s="468">
        <v>3200</v>
      </c>
      <c r="AS461" s="925">
        <v>30</v>
      </c>
      <c r="AT461" s="941"/>
      <c r="AU461" s="941">
        <v>0</v>
      </c>
      <c r="AV461" s="925"/>
      <c r="AW461" s="925"/>
      <c r="AX461" s="925"/>
      <c r="AY461" s="925"/>
      <c r="AZ461" s="925"/>
      <c r="BA461" s="942"/>
      <c r="BB461" s="941"/>
      <c r="BC461" s="941"/>
      <c r="BD461" s="941"/>
      <c r="BE461" s="941"/>
      <c r="BF461" s="942"/>
      <c r="BG461" s="941"/>
      <c r="BH461" s="941"/>
      <c r="BI461" s="936">
        <v>0</v>
      </c>
      <c r="BJ461" s="941"/>
      <c r="BK461" s="943"/>
      <c r="BL461" s="943"/>
      <c r="BM461" s="936">
        <v>0</v>
      </c>
      <c r="BN461" s="943"/>
      <c r="BO461" s="936"/>
      <c r="BP461" s="944">
        <v>240</v>
      </c>
      <c r="BQ461" s="943">
        <v>3200</v>
      </c>
      <c r="BR461" s="943">
        <v>0</v>
      </c>
      <c r="BS461" s="943">
        <v>0</v>
      </c>
      <c r="BT461" s="945">
        <v>0</v>
      </c>
      <c r="BU461" s="943">
        <v>0</v>
      </c>
      <c r="BV461" s="943">
        <v>0</v>
      </c>
      <c r="BW461" s="943">
        <v>0</v>
      </c>
      <c r="BX461" s="1049"/>
      <c r="BY461" s="943">
        <v>0</v>
      </c>
      <c r="BZ461" s="943"/>
      <c r="CA461" s="1049"/>
      <c r="CB461" s="943">
        <v>0</v>
      </c>
      <c r="CC461" s="943">
        <v>0</v>
      </c>
      <c r="CD461" s="943">
        <v>0</v>
      </c>
      <c r="CE461" s="943"/>
      <c r="CF461" s="943">
        <v>0</v>
      </c>
      <c r="CG461" s="943"/>
      <c r="CH461" s="943"/>
      <c r="CI461" s="1049"/>
      <c r="CJ461" s="1049"/>
      <c r="CK461" s="1049"/>
      <c r="CL461" s="1049"/>
      <c r="CM461" s="943"/>
      <c r="CN461" s="943"/>
      <c r="CO461" s="943">
        <v>0</v>
      </c>
      <c r="CP461" s="943"/>
      <c r="CQ461" s="943"/>
      <c r="CR461" s="943"/>
      <c r="CS461" s="943"/>
      <c r="CT461" s="943"/>
      <c r="CU461" s="943"/>
      <c r="CV461" s="943">
        <v>0</v>
      </c>
      <c r="CW461" s="1049"/>
      <c r="CX461" s="1049"/>
      <c r="CY461" s="1049"/>
      <c r="CZ461" s="1049"/>
      <c r="DA461" s="1049"/>
      <c r="DB461" s="1049"/>
      <c r="DC461" s="943"/>
      <c r="DD461" s="943"/>
      <c r="DE461" s="943"/>
      <c r="DF461" s="943"/>
      <c r="DG461" s="943"/>
      <c r="DH461" s="1049"/>
      <c r="DI461" s="1049"/>
      <c r="DJ461" s="943"/>
      <c r="DK461" s="943"/>
      <c r="DL461" s="943"/>
      <c r="DM461" s="1049"/>
      <c r="DN461" s="1049"/>
      <c r="DO461" s="1049"/>
      <c r="DP461" s="1049"/>
      <c r="DQ461" s="1049"/>
      <c r="DR461" s="1049"/>
      <c r="DS461" s="1049"/>
      <c r="DT461" s="1049"/>
      <c r="DU461" s="1049"/>
      <c r="DV461" s="1049"/>
      <c r="DW461" s="1049"/>
      <c r="DX461" s="1049"/>
      <c r="DY461" s="943"/>
      <c r="DZ461" s="1049"/>
      <c r="EA461" s="1049"/>
      <c r="EB461" s="1049"/>
      <c r="EC461" s="1049"/>
      <c r="ED461" s="1049"/>
      <c r="EE461" s="1049"/>
      <c r="EF461" s="1049"/>
      <c r="EG461" s="1049"/>
      <c r="EH461" s="1049"/>
      <c r="EI461" s="1049"/>
      <c r="EJ461" s="1049"/>
      <c r="EK461" s="1049"/>
      <c r="EL461" s="947">
        <v>3200</v>
      </c>
      <c r="EM461" s="947">
        <v>3200</v>
      </c>
      <c r="EN461" s="948">
        <v>320</v>
      </c>
      <c r="EO461" s="948">
        <v>49.6</v>
      </c>
      <c r="EP461" s="948">
        <v>43.84</v>
      </c>
      <c r="EQ461" s="948">
        <v>0</v>
      </c>
      <c r="ER461" s="948">
        <v>0</v>
      </c>
      <c r="ES461" s="943">
        <v>0</v>
      </c>
      <c r="ET461" s="945">
        <v>51.69</v>
      </c>
      <c r="EU461" s="943">
        <v>0</v>
      </c>
      <c r="EV461" s="943">
        <v>0</v>
      </c>
      <c r="EW461" s="943"/>
      <c r="EX461" s="943"/>
      <c r="EY461" s="943"/>
      <c r="EZ461" s="949">
        <v>0</v>
      </c>
      <c r="FA461" s="938">
        <v>0</v>
      </c>
      <c r="FB461" s="938"/>
      <c r="FC461" s="949">
        <v>1280</v>
      </c>
      <c r="FD461" s="949"/>
      <c r="FE461" s="949"/>
      <c r="FF461" s="1049"/>
      <c r="FG461" s="943">
        <v>0</v>
      </c>
      <c r="FH461" s="949"/>
      <c r="FI461" s="943"/>
      <c r="FJ461" s="943"/>
      <c r="FK461" s="936"/>
      <c r="FL461" s="1049"/>
      <c r="FM461" s="943">
        <v>0</v>
      </c>
      <c r="FN461" s="943">
        <v>0</v>
      </c>
      <c r="FO461" s="943">
        <v>0</v>
      </c>
      <c r="FP461" s="943"/>
      <c r="FQ461" s="943">
        <v>1745.13</v>
      </c>
      <c r="FR461" s="950">
        <v>1454.87</v>
      </c>
      <c r="FT461" s="1161"/>
      <c r="FU461" s="1162">
        <v>1454.87</v>
      </c>
      <c r="FV461" s="1162">
        <v>984.25</v>
      </c>
      <c r="FW461" s="1162">
        <v>0</v>
      </c>
      <c r="FX461" s="1102">
        <v>288</v>
      </c>
      <c r="FY461" s="943">
        <v>0</v>
      </c>
      <c r="GB461" s="2015">
        <f t="shared" si="42"/>
        <v>0</v>
      </c>
      <c r="GC461" s="2015">
        <v>3200</v>
      </c>
      <c r="GE461" s="2015">
        <f t="shared" si="43"/>
        <v>3200</v>
      </c>
    </row>
    <row r="462" spans="2:187">
      <c r="B462" s="918">
        <v>62</v>
      </c>
      <c r="C462" s="919" t="s">
        <v>615</v>
      </c>
      <c r="D462" s="956" t="s">
        <v>3</v>
      </c>
      <c r="E462" s="1135" t="s">
        <v>222</v>
      </c>
      <c r="F462" s="1137" t="s">
        <v>223</v>
      </c>
      <c r="G462" s="1049"/>
      <c r="H462" s="927"/>
      <c r="I462" s="919" t="s">
        <v>456</v>
      </c>
      <c r="J462" s="923" t="s">
        <v>455</v>
      </c>
      <c r="K462" s="924" t="s">
        <v>456</v>
      </c>
      <c r="L462" s="1052">
        <v>100001</v>
      </c>
      <c r="M462" s="925" t="s">
        <v>470</v>
      </c>
      <c r="N462" s="1053">
        <v>1</v>
      </c>
      <c r="O462" s="927" t="s">
        <v>477</v>
      </c>
      <c r="P462" s="927" t="s">
        <v>478</v>
      </c>
      <c r="Q462" s="928">
        <v>1</v>
      </c>
      <c r="R462" s="927" t="s">
        <v>564</v>
      </c>
      <c r="S462" s="929" t="s">
        <v>563</v>
      </c>
      <c r="T462" s="927" t="s">
        <v>461</v>
      </c>
      <c r="U462" s="1051" t="s">
        <v>277</v>
      </c>
      <c r="V462" s="930" t="s">
        <v>553</v>
      </c>
      <c r="W462" s="1049"/>
      <c r="X462" s="931" t="s">
        <v>97</v>
      </c>
      <c r="Y462" s="1087" t="s">
        <v>301</v>
      </c>
      <c r="Z462" s="925"/>
      <c r="AA462" s="1049"/>
      <c r="AB462" s="467">
        <v>45628</v>
      </c>
      <c r="AC462" s="1049"/>
      <c r="AD462" s="1049"/>
      <c r="AE462" s="1049" t="s">
        <v>496</v>
      </c>
      <c r="AF462" s="927" t="s">
        <v>644</v>
      </c>
      <c r="AG462" s="1049"/>
      <c r="AH462" s="1049"/>
      <c r="AI462" s="1049"/>
      <c r="AJ462" s="1049"/>
      <c r="AK462" s="1049"/>
      <c r="AL462" s="1049"/>
      <c r="AM462" s="1049"/>
      <c r="AN462" s="1049"/>
      <c r="AO462" s="1050" t="s">
        <v>466</v>
      </c>
      <c r="AP462" s="938" t="s">
        <v>595</v>
      </c>
      <c r="AQ462" s="1050" t="s">
        <v>467</v>
      </c>
      <c r="AR462" s="1139">
        <v>3500</v>
      </c>
      <c r="AS462" s="925">
        <v>26</v>
      </c>
      <c r="AT462" s="1140">
        <v>4</v>
      </c>
      <c r="AU462" s="941">
        <v>0</v>
      </c>
      <c r="AV462" s="925"/>
      <c r="AW462" s="925"/>
      <c r="AX462" s="925"/>
      <c r="AY462" s="925"/>
      <c r="AZ462" s="925"/>
      <c r="BA462" s="942"/>
      <c r="BB462" s="941"/>
      <c r="BC462" s="941"/>
      <c r="BD462" s="941"/>
      <c r="BE462" s="941"/>
      <c r="BF462" s="942"/>
      <c r="BG462" s="941"/>
      <c r="BH462" s="941"/>
      <c r="BI462" s="936">
        <v>0</v>
      </c>
      <c r="BJ462" s="941"/>
      <c r="BK462" s="943"/>
      <c r="BL462" s="943"/>
      <c r="BM462" s="936">
        <v>0</v>
      </c>
      <c r="BN462" s="943"/>
      <c r="BO462" s="936"/>
      <c r="BP462" s="944">
        <v>208</v>
      </c>
      <c r="BQ462" s="943">
        <v>3033.3333333333335</v>
      </c>
      <c r="BR462" s="943">
        <v>0</v>
      </c>
      <c r="BS462" s="943">
        <v>466.66666666666669</v>
      </c>
      <c r="BT462" s="945">
        <v>0</v>
      </c>
      <c r="BU462" s="943">
        <v>0</v>
      </c>
      <c r="BV462" s="943">
        <v>0</v>
      </c>
      <c r="BW462" s="943">
        <v>0</v>
      </c>
      <c r="BX462" s="1049"/>
      <c r="BY462" s="943">
        <v>0</v>
      </c>
      <c r="BZ462" s="943"/>
      <c r="CA462" s="1049"/>
      <c r="CB462" s="943">
        <v>0</v>
      </c>
      <c r="CC462" s="943">
        <v>0</v>
      </c>
      <c r="CD462" s="943">
        <v>0</v>
      </c>
      <c r="CE462" s="943"/>
      <c r="CF462" s="943">
        <v>0</v>
      </c>
      <c r="CG462" s="943"/>
      <c r="CH462" s="943"/>
      <c r="CI462" s="1049"/>
      <c r="CJ462" s="1049"/>
      <c r="CK462" s="1049"/>
      <c r="CL462" s="1049"/>
      <c r="CM462" s="943"/>
      <c r="CN462" s="943"/>
      <c r="CO462" s="943">
        <v>0</v>
      </c>
      <c r="CP462" s="943"/>
      <c r="CQ462" s="943"/>
      <c r="CR462" s="943"/>
      <c r="CS462" s="943"/>
      <c r="CT462" s="943"/>
      <c r="CU462" s="943"/>
      <c r="CV462" s="943">
        <v>0</v>
      </c>
      <c r="CW462" s="1049"/>
      <c r="CX462" s="1049"/>
      <c r="CY462" s="1049"/>
      <c r="CZ462" s="1049"/>
      <c r="DA462" s="1049"/>
      <c r="DB462" s="1049"/>
      <c r="DC462" s="943"/>
      <c r="DD462" s="943"/>
      <c r="DE462" s="943"/>
      <c r="DF462" s="943"/>
      <c r="DG462" s="943"/>
      <c r="DH462" s="1049"/>
      <c r="DI462" s="1049"/>
      <c r="DJ462" s="943"/>
      <c r="DK462" s="943"/>
      <c r="DL462" s="943"/>
      <c r="DM462" s="1049"/>
      <c r="DN462" s="1049"/>
      <c r="DO462" s="1049"/>
      <c r="DP462" s="1049"/>
      <c r="DQ462" s="1049"/>
      <c r="DR462" s="1049"/>
      <c r="DS462" s="1049"/>
      <c r="DT462" s="1049"/>
      <c r="DU462" s="1049"/>
      <c r="DV462" s="1049"/>
      <c r="DW462" s="1049"/>
      <c r="DX462" s="1049"/>
      <c r="DY462" s="943"/>
      <c r="DZ462" s="1049"/>
      <c r="EA462" s="1049"/>
      <c r="EB462" s="1049"/>
      <c r="EC462" s="1049"/>
      <c r="ED462" s="1049"/>
      <c r="EE462" s="1049"/>
      <c r="EF462" s="1049"/>
      <c r="EG462" s="1049"/>
      <c r="EH462" s="1049"/>
      <c r="EI462" s="1049"/>
      <c r="EJ462" s="1049"/>
      <c r="EK462" s="1049"/>
      <c r="EL462" s="947">
        <v>3500</v>
      </c>
      <c r="EM462" s="947">
        <v>3500</v>
      </c>
      <c r="EN462" s="948">
        <v>350</v>
      </c>
      <c r="EO462" s="948">
        <v>0</v>
      </c>
      <c r="EP462" s="948">
        <v>47.95</v>
      </c>
      <c r="EQ462" s="948">
        <v>0</v>
      </c>
      <c r="ER462" s="948">
        <v>0</v>
      </c>
      <c r="ES462" s="943">
        <v>0</v>
      </c>
      <c r="ET462" s="945">
        <v>79.94</v>
      </c>
      <c r="EU462" s="943">
        <v>0</v>
      </c>
      <c r="EV462" s="943">
        <v>0</v>
      </c>
      <c r="EW462" s="943"/>
      <c r="EX462" s="943"/>
      <c r="EY462" s="943"/>
      <c r="EZ462" s="949">
        <v>0</v>
      </c>
      <c r="FA462" s="938">
        <v>0</v>
      </c>
      <c r="FB462" s="938"/>
      <c r="FC462" s="949">
        <v>1400</v>
      </c>
      <c r="FD462" s="949"/>
      <c r="FE462" s="949"/>
      <c r="FF462" s="1049"/>
      <c r="FG462" s="943">
        <v>0</v>
      </c>
      <c r="FH462" s="949"/>
      <c r="FI462" s="943"/>
      <c r="FJ462" s="943"/>
      <c r="FK462" s="936"/>
      <c r="FL462" s="1049"/>
      <c r="FM462" s="943">
        <v>0</v>
      </c>
      <c r="FN462" s="943">
        <v>0</v>
      </c>
      <c r="FO462" s="943">
        <v>0</v>
      </c>
      <c r="FP462" s="943"/>
      <c r="FQ462" s="943">
        <v>1877.89</v>
      </c>
      <c r="FR462" s="950">
        <v>1622.11</v>
      </c>
      <c r="FT462" s="1161"/>
      <c r="FU462" s="1162">
        <v>1622.11</v>
      </c>
      <c r="FV462" s="1162">
        <v>985.25</v>
      </c>
      <c r="FW462" s="1162">
        <v>0</v>
      </c>
      <c r="FX462" s="1102">
        <v>315</v>
      </c>
      <c r="FY462" s="943">
        <v>0</v>
      </c>
      <c r="GB462" s="2015">
        <f t="shared" si="42"/>
        <v>0</v>
      </c>
      <c r="GC462" s="2015">
        <v>3500</v>
      </c>
      <c r="GE462" s="2015">
        <f t="shared" si="43"/>
        <v>3500</v>
      </c>
    </row>
    <row r="463" spans="2:187">
      <c r="B463" s="918">
        <v>63</v>
      </c>
      <c r="C463" s="919" t="s">
        <v>615</v>
      </c>
      <c r="D463" s="956" t="s">
        <v>3</v>
      </c>
      <c r="E463" s="1135" t="s">
        <v>214</v>
      </c>
      <c r="F463" s="1137" t="s">
        <v>215</v>
      </c>
      <c r="G463" s="1049"/>
      <c r="H463" s="927" t="s">
        <v>555</v>
      </c>
      <c r="I463" s="919" t="s">
        <v>456</v>
      </c>
      <c r="J463" s="923" t="s">
        <v>455</v>
      </c>
      <c r="K463" s="924" t="s">
        <v>456</v>
      </c>
      <c r="L463" s="1052">
        <v>100001</v>
      </c>
      <c r="M463" s="925" t="s">
        <v>470</v>
      </c>
      <c r="N463" s="1053">
        <v>1</v>
      </c>
      <c r="O463" s="927" t="s">
        <v>477</v>
      </c>
      <c r="P463" s="927" t="s">
        <v>478</v>
      </c>
      <c r="Q463" s="1055">
        <v>1</v>
      </c>
      <c r="R463" s="927" t="s">
        <v>556</v>
      </c>
      <c r="S463" s="929" t="s">
        <v>555</v>
      </c>
      <c r="T463" s="927" t="s">
        <v>461</v>
      </c>
      <c r="U463" s="927" t="s">
        <v>273</v>
      </c>
      <c r="V463" s="930" t="s">
        <v>553</v>
      </c>
      <c r="W463" s="1049"/>
      <c r="X463" s="931" t="s">
        <v>292</v>
      </c>
      <c r="Y463" s="1087" t="s">
        <v>297</v>
      </c>
      <c r="Z463" s="925"/>
      <c r="AA463" s="1049"/>
      <c r="AB463" s="736">
        <v>45631</v>
      </c>
      <c r="AC463" s="1049"/>
      <c r="AD463" s="1049"/>
      <c r="AE463" s="1049" t="s">
        <v>464</v>
      </c>
      <c r="AF463" s="927" t="s">
        <v>645</v>
      </c>
      <c r="AG463" s="1049"/>
      <c r="AH463" s="1049"/>
      <c r="AI463" s="1049"/>
      <c r="AJ463" s="1049"/>
      <c r="AK463" s="1049"/>
      <c r="AL463" s="1049"/>
      <c r="AM463" s="1049"/>
      <c r="AN463" s="1049"/>
      <c r="AO463" s="1050" t="s">
        <v>466</v>
      </c>
      <c r="AP463" s="938" t="s">
        <v>595</v>
      </c>
      <c r="AQ463" s="1050" t="s">
        <v>466</v>
      </c>
      <c r="AR463" s="1139">
        <v>4000</v>
      </c>
      <c r="AS463" s="925">
        <v>30</v>
      </c>
      <c r="AT463" s="941"/>
      <c r="AU463" s="941">
        <v>0</v>
      </c>
      <c r="AV463" s="925"/>
      <c r="AW463" s="925"/>
      <c r="AX463" s="925"/>
      <c r="AY463" s="925"/>
      <c r="AZ463" s="925"/>
      <c r="BA463" s="942"/>
      <c r="BB463" s="941"/>
      <c r="BC463" s="941"/>
      <c r="BD463" s="941"/>
      <c r="BE463" s="941"/>
      <c r="BF463" s="942"/>
      <c r="BG463" s="941"/>
      <c r="BH463" s="941"/>
      <c r="BI463" s="936">
        <v>0</v>
      </c>
      <c r="BJ463" s="941"/>
      <c r="BK463" s="943"/>
      <c r="BL463" s="943"/>
      <c r="BM463" s="936">
        <v>0</v>
      </c>
      <c r="BN463" s="943"/>
      <c r="BO463" s="936"/>
      <c r="BP463" s="944">
        <v>240</v>
      </c>
      <c r="BQ463" s="943">
        <v>4000.0000000000005</v>
      </c>
      <c r="BR463" s="943">
        <v>113</v>
      </c>
      <c r="BS463" s="943">
        <v>0</v>
      </c>
      <c r="BT463" s="945">
        <v>0</v>
      </c>
      <c r="BU463" s="943">
        <v>0</v>
      </c>
      <c r="BV463" s="943">
        <v>0</v>
      </c>
      <c r="BW463" s="943">
        <v>0</v>
      </c>
      <c r="BX463" s="1049"/>
      <c r="BY463" s="943">
        <v>81</v>
      </c>
      <c r="BZ463" s="943"/>
      <c r="CA463" s="1049"/>
      <c r="CB463" s="943">
        <v>0</v>
      </c>
      <c r="CC463" s="943">
        <v>0</v>
      </c>
      <c r="CD463" s="943">
        <v>0</v>
      </c>
      <c r="CE463" s="943"/>
      <c r="CF463" s="943">
        <v>0</v>
      </c>
      <c r="CG463" s="943"/>
      <c r="CH463" s="943"/>
      <c r="CI463" s="1049"/>
      <c r="CJ463" s="1049"/>
      <c r="CK463" s="1049"/>
      <c r="CL463" s="1049"/>
      <c r="CM463" s="943"/>
      <c r="CN463" s="943"/>
      <c r="CO463" s="943">
        <v>0</v>
      </c>
      <c r="CP463" s="943"/>
      <c r="CQ463" s="943"/>
      <c r="CR463" s="943"/>
      <c r="CS463" s="943"/>
      <c r="CT463" s="943"/>
      <c r="CU463" s="943"/>
      <c r="CV463" s="943">
        <v>0</v>
      </c>
      <c r="CW463" s="1049"/>
      <c r="CX463" s="1049"/>
      <c r="CY463" s="1049"/>
      <c r="CZ463" s="1049"/>
      <c r="DA463" s="1049"/>
      <c r="DB463" s="1049"/>
      <c r="DC463" s="943"/>
      <c r="DD463" s="943"/>
      <c r="DE463" s="943"/>
      <c r="DF463" s="943"/>
      <c r="DG463" s="943"/>
      <c r="DH463" s="1049"/>
      <c r="DI463" s="1049"/>
      <c r="DJ463" s="943"/>
      <c r="DK463" s="943"/>
      <c r="DL463" s="943"/>
      <c r="DM463" s="1049"/>
      <c r="DN463" s="1049"/>
      <c r="DO463" s="1049"/>
      <c r="DP463" s="1049"/>
      <c r="DQ463" s="1049"/>
      <c r="DR463" s="1049"/>
      <c r="DS463" s="1049"/>
      <c r="DT463" s="1049"/>
      <c r="DU463" s="1049"/>
      <c r="DV463" s="1049"/>
      <c r="DW463" s="1049"/>
      <c r="DX463" s="1049"/>
      <c r="DY463" s="943"/>
      <c r="DZ463" s="1049"/>
      <c r="EA463" s="1049"/>
      <c r="EB463" s="1049"/>
      <c r="EC463" s="1049"/>
      <c r="ED463" s="1049"/>
      <c r="EE463" s="1049"/>
      <c r="EF463" s="1049"/>
      <c r="EG463" s="1049"/>
      <c r="EH463" s="1049"/>
      <c r="EI463" s="1049"/>
      <c r="EJ463" s="1049"/>
      <c r="EK463" s="1049"/>
      <c r="EL463" s="947">
        <v>4194</v>
      </c>
      <c r="EM463" s="947">
        <v>4194</v>
      </c>
      <c r="EN463" s="948">
        <v>419.4</v>
      </c>
      <c r="EO463" s="948">
        <v>65.010000000000005</v>
      </c>
      <c r="EP463" s="948">
        <v>57.46</v>
      </c>
      <c r="EQ463" s="948">
        <v>0</v>
      </c>
      <c r="ER463" s="948">
        <v>0</v>
      </c>
      <c r="ES463" s="943">
        <v>0</v>
      </c>
      <c r="ET463" s="945">
        <v>150.98400000000001</v>
      </c>
      <c r="EU463" s="943">
        <v>0</v>
      </c>
      <c r="EV463" s="943">
        <v>0</v>
      </c>
      <c r="EW463" s="943"/>
      <c r="EX463" s="943"/>
      <c r="EY463" s="943"/>
      <c r="EZ463" s="949">
        <v>0</v>
      </c>
      <c r="FA463" s="938">
        <v>0</v>
      </c>
      <c r="FB463" s="938"/>
      <c r="FC463" s="949">
        <v>1645.2</v>
      </c>
      <c r="FD463" s="949"/>
      <c r="FE463" s="949"/>
      <c r="FF463" s="1049"/>
      <c r="FG463" s="943">
        <v>0</v>
      </c>
      <c r="FH463" s="949"/>
      <c r="FI463" s="943"/>
      <c r="FJ463" s="943"/>
      <c r="FK463" s="936"/>
      <c r="FL463" s="1049"/>
      <c r="FM463" s="943">
        <v>0</v>
      </c>
      <c r="FN463" s="943">
        <v>81</v>
      </c>
      <c r="FO463" s="943">
        <v>36</v>
      </c>
      <c r="FP463" s="943"/>
      <c r="FQ463" s="943">
        <v>2455.0500000000002</v>
      </c>
      <c r="FR463" s="950">
        <v>1738.95</v>
      </c>
      <c r="FT463" s="1161"/>
      <c r="FU463" s="1162">
        <v>1738.95</v>
      </c>
      <c r="FV463" s="1162">
        <v>986.25</v>
      </c>
      <c r="FW463" s="1162">
        <v>0</v>
      </c>
      <c r="FX463" s="1102">
        <v>377.46</v>
      </c>
      <c r="FY463" s="943">
        <v>0</v>
      </c>
      <c r="GB463" s="2015">
        <f t="shared" si="42"/>
        <v>0</v>
      </c>
      <c r="GC463" s="2015">
        <v>4194</v>
      </c>
      <c r="GE463" s="2015">
        <f t="shared" si="43"/>
        <v>4194</v>
      </c>
    </row>
    <row r="464" spans="2:187">
      <c r="B464" s="918">
        <v>64</v>
      </c>
      <c r="C464" s="919" t="s">
        <v>615</v>
      </c>
      <c r="D464" s="956" t="s">
        <v>3</v>
      </c>
      <c r="E464" s="1135" t="s">
        <v>830</v>
      </c>
      <c r="F464" s="1137" t="s">
        <v>833</v>
      </c>
      <c r="G464" s="1141">
        <v>35479</v>
      </c>
      <c r="H464" s="927" t="s">
        <v>476</v>
      </c>
      <c r="I464" s="919" t="s">
        <v>456</v>
      </c>
      <c r="J464" s="923" t="s">
        <v>455</v>
      </c>
      <c r="K464" s="924" t="s">
        <v>456</v>
      </c>
      <c r="L464" s="1142">
        <v>100001</v>
      </c>
      <c r="M464" s="1059" t="s">
        <v>470</v>
      </c>
      <c r="N464" s="1143">
        <v>1</v>
      </c>
      <c r="O464" s="927" t="s">
        <v>477</v>
      </c>
      <c r="P464" s="1054" t="s">
        <v>478</v>
      </c>
      <c r="Q464" s="1055">
        <v>1</v>
      </c>
      <c r="R464" s="927" t="s">
        <v>479</v>
      </c>
      <c r="S464" s="929" t="s">
        <v>480</v>
      </c>
      <c r="T464" s="1056" t="s">
        <v>461</v>
      </c>
      <c r="U464" s="1067" t="s">
        <v>912</v>
      </c>
      <c r="V464" s="1063" t="s">
        <v>553</v>
      </c>
      <c r="W464" s="867"/>
      <c r="X464" s="868" t="s">
        <v>78</v>
      </c>
      <c r="Y464" s="1072" t="s">
        <v>913</v>
      </c>
      <c r="Z464" s="925"/>
      <c r="AA464" s="1067"/>
      <c r="AB464" s="1144">
        <v>45658</v>
      </c>
      <c r="AC464" s="1145"/>
      <c r="AD464" s="1049"/>
      <c r="AE464" s="1049" t="s">
        <v>496</v>
      </c>
      <c r="AF464" s="927" t="s">
        <v>914</v>
      </c>
      <c r="AG464" s="1049"/>
      <c r="AH464" s="1049"/>
      <c r="AI464" s="1049"/>
      <c r="AJ464" s="1049"/>
      <c r="AK464" s="1067"/>
      <c r="AL464" s="1067"/>
      <c r="AM464" s="1067"/>
      <c r="AN464" s="1067"/>
      <c r="AO464" s="870" t="s">
        <v>467</v>
      </c>
      <c r="AP464" s="866" t="s">
        <v>594</v>
      </c>
      <c r="AQ464" s="866" t="s">
        <v>467</v>
      </c>
      <c r="AR464" s="1146">
        <v>2400</v>
      </c>
      <c r="AS464" s="925">
        <v>30</v>
      </c>
      <c r="AT464" s="941"/>
      <c r="AU464" s="941">
        <v>0</v>
      </c>
      <c r="AV464" s="1059"/>
      <c r="AW464" s="1059"/>
      <c r="AX464" s="1059"/>
      <c r="AY464" s="1059"/>
      <c r="AZ464" s="1059"/>
      <c r="BA464" s="1075"/>
      <c r="BB464" s="1076"/>
      <c r="BC464" s="1076"/>
      <c r="BD464" s="1076"/>
      <c r="BE464" s="1076"/>
      <c r="BF464" s="1075"/>
      <c r="BG464" s="941"/>
      <c r="BH464" s="941"/>
      <c r="BI464" s="936">
        <v>0</v>
      </c>
      <c r="BJ464" s="941"/>
      <c r="BK464" s="943"/>
      <c r="BL464" s="943"/>
      <c r="BM464" s="936">
        <v>0</v>
      </c>
      <c r="BN464" s="943"/>
      <c r="BO464" s="936"/>
      <c r="BP464" s="1077">
        <v>240</v>
      </c>
      <c r="BQ464" s="943">
        <v>2400</v>
      </c>
      <c r="BR464" s="943">
        <v>0</v>
      </c>
      <c r="BS464" s="943">
        <v>0</v>
      </c>
      <c r="BT464" s="945">
        <v>0</v>
      </c>
      <c r="BU464" s="943">
        <v>0</v>
      </c>
      <c r="BV464" s="943">
        <v>0</v>
      </c>
      <c r="BW464" s="943">
        <v>0</v>
      </c>
      <c r="BX464" s="1067"/>
      <c r="BY464" s="943">
        <v>0</v>
      </c>
      <c r="BZ464" s="1078"/>
      <c r="CA464" s="1067"/>
      <c r="CB464" s="1078">
        <v>0</v>
      </c>
      <c r="CC464" s="1078">
        <v>0</v>
      </c>
      <c r="CD464" s="1078">
        <v>0</v>
      </c>
      <c r="CE464" s="943"/>
      <c r="CF464" s="1078">
        <v>0</v>
      </c>
      <c r="CG464" s="1078"/>
      <c r="CH464" s="1078"/>
      <c r="CI464" s="1067"/>
      <c r="CJ464" s="1067"/>
      <c r="CK464" s="1067"/>
      <c r="CL464" s="1067"/>
      <c r="CM464" s="1078"/>
      <c r="CN464" s="943"/>
      <c r="CO464" s="1078">
        <v>0</v>
      </c>
      <c r="CP464" s="943"/>
      <c r="CQ464" s="1078"/>
      <c r="CR464" s="1078"/>
      <c r="CS464" s="1078"/>
      <c r="CT464" s="1078"/>
      <c r="CU464" s="1078"/>
      <c r="CV464" s="1078">
        <v>0</v>
      </c>
      <c r="CW464" s="1067"/>
      <c r="CX464" s="1067"/>
      <c r="CY464" s="1067"/>
      <c r="CZ464" s="1067"/>
      <c r="DA464" s="1067"/>
      <c r="DB464" s="1067"/>
      <c r="DC464" s="943"/>
      <c r="DD464" s="1078"/>
      <c r="DE464" s="1078"/>
      <c r="DF464" s="1078"/>
      <c r="DG464" s="1078"/>
      <c r="DH464" s="1067"/>
      <c r="DI464" s="1067"/>
      <c r="DJ464" s="1078"/>
      <c r="DK464" s="1078"/>
      <c r="DL464" s="1078"/>
      <c r="DM464" s="1067"/>
      <c r="DN464" s="1067"/>
      <c r="DO464" s="1067"/>
      <c r="DP464" s="1067"/>
      <c r="DQ464" s="1067"/>
      <c r="DR464" s="1067"/>
      <c r="DS464" s="1067"/>
      <c r="DT464" s="1067"/>
      <c r="DU464" s="1067"/>
      <c r="DV464" s="1067"/>
      <c r="DW464" s="1067"/>
      <c r="DX464" s="1067"/>
      <c r="DY464" s="1078"/>
      <c r="DZ464" s="1067"/>
      <c r="EA464" s="1067"/>
      <c r="EB464" s="1067"/>
      <c r="EC464" s="1067"/>
      <c r="ED464" s="1067"/>
      <c r="EE464" s="1067"/>
      <c r="EF464" s="1067"/>
      <c r="EG464" s="1067"/>
      <c r="EH464" s="1067"/>
      <c r="EI464" s="1067"/>
      <c r="EJ464" s="1067"/>
      <c r="EK464" s="1067"/>
      <c r="EL464" s="1080">
        <v>2400</v>
      </c>
      <c r="EM464" s="1080">
        <v>2400</v>
      </c>
      <c r="EN464" s="948">
        <v>240</v>
      </c>
      <c r="EO464" s="948">
        <v>0</v>
      </c>
      <c r="EP464" s="948">
        <v>32.880000000000003</v>
      </c>
      <c r="EQ464" s="1147">
        <v>0</v>
      </c>
      <c r="ER464" s="1147">
        <v>0</v>
      </c>
      <c r="ES464" s="943">
        <v>0</v>
      </c>
      <c r="ET464" s="945">
        <v>0</v>
      </c>
      <c r="EU464" s="1078">
        <v>0</v>
      </c>
      <c r="EV464" s="1078">
        <v>0</v>
      </c>
      <c r="EW464" s="1078"/>
      <c r="EX464" s="1078"/>
      <c r="EY464" s="1078"/>
      <c r="EZ464" s="949">
        <v>0</v>
      </c>
      <c r="FA464" s="938">
        <v>0</v>
      </c>
      <c r="FB464" s="938"/>
      <c r="FC464" s="949">
        <v>960</v>
      </c>
      <c r="FD464" s="1081"/>
      <c r="FE464" s="1081"/>
      <c r="FF464" s="1067"/>
      <c r="FG464" s="943">
        <v>0</v>
      </c>
      <c r="FH464" s="949"/>
      <c r="FI464" s="1078"/>
      <c r="FJ464" s="1078"/>
      <c r="FK464" s="1070"/>
      <c r="FL464" s="1067"/>
      <c r="FM464" s="943">
        <v>0</v>
      </c>
      <c r="FN464" s="1078">
        <v>0</v>
      </c>
      <c r="FO464" s="943">
        <v>0</v>
      </c>
      <c r="FP464" s="1078"/>
      <c r="FQ464" s="1078">
        <v>1232.8800000000001</v>
      </c>
      <c r="FR464" s="1082">
        <v>1167.1199999999999</v>
      </c>
      <c r="FT464" s="1168"/>
      <c r="FU464" s="1162">
        <v>1167.1199999999999</v>
      </c>
      <c r="FV464" s="1167">
        <v>987.25</v>
      </c>
      <c r="FW464" s="1167">
        <v>0</v>
      </c>
      <c r="FX464" s="1102">
        <v>216</v>
      </c>
      <c r="FY464" s="1078">
        <v>0</v>
      </c>
      <c r="GB464" s="2015">
        <f t="shared" si="42"/>
        <v>0</v>
      </c>
      <c r="GC464" s="2015">
        <v>2400</v>
      </c>
      <c r="GE464" s="2015">
        <f t="shared" si="43"/>
        <v>2400</v>
      </c>
    </row>
    <row r="465" spans="2:187">
      <c r="B465" s="918">
        <v>65</v>
      </c>
      <c r="C465" s="919" t="s">
        <v>615</v>
      </c>
      <c r="D465" s="956" t="s">
        <v>3</v>
      </c>
      <c r="E465" s="1126" t="s">
        <v>832</v>
      </c>
      <c r="F465" s="1127" t="s">
        <v>835</v>
      </c>
      <c r="G465" s="1148"/>
      <c r="H465" s="927" t="s">
        <v>494</v>
      </c>
      <c r="I465" s="919" t="s">
        <v>456</v>
      </c>
      <c r="J465" s="923" t="s">
        <v>455</v>
      </c>
      <c r="K465" s="924" t="s">
        <v>456</v>
      </c>
      <c r="L465" s="1142">
        <v>100001</v>
      </c>
      <c r="M465" s="1059" t="s">
        <v>470</v>
      </c>
      <c r="N465" s="1143">
        <v>1</v>
      </c>
      <c r="O465" s="927" t="s">
        <v>477</v>
      </c>
      <c r="P465" s="1149" t="s">
        <v>478</v>
      </c>
      <c r="Q465" s="1061">
        <v>1</v>
      </c>
      <c r="R465" s="927" t="s">
        <v>495</v>
      </c>
      <c r="S465" s="929" t="s">
        <v>478</v>
      </c>
      <c r="T465" s="1056" t="s">
        <v>461</v>
      </c>
      <c r="U465" s="1150" t="s">
        <v>250</v>
      </c>
      <c r="V465" s="1063" t="s">
        <v>553</v>
      </c>
      <c r="W465" s="1067"/>
      <c r="X465" s="1131" t="s">
        <v>25</v>
      </c>
      <c r="Y465" s="1151" t="s">
        <v>922</v>
      </c>
      <c r="Z465" s="1059"/>
      <c r="AA465" s="1067"/>
      <c r="AB465" s="1145">
        <v>45689</v>
      </c>
      <c r="AC465" s="1067"/>
      <c r="AD465" s="1049"/>
      <c r="AE465" s="1049" t="s">
        <v>496</v>
      </c>
      <c r="AF465" s="927" t="s">
        <v>923</v>
      </c>
      <c r="AG465" s="1049"/>
      <c r="AH465" s="1049"/>
      <c r="AI465" s="1049"/>
      <c r="AJ465" s="1049"/>
      <c r="AK465" s="1067"/>
      <c r="AL465" s="1067"/>
      <c r="AM465" s="1067"/>
      <c r="AN465" s="1067"/>
      <c r="AO465" s="1072" t="s">
        <v>467</v>
      </c>
      <c r="AP465" s="945" t="s">
        <v>595</v>
      </c>
      <c r="AQ465" s="1072" t="s">
        <v>466</v>
      </c>
      <c r="AR465" s="1146">
        <v>1300</v>
      </c>
      <c r="AS465" s="1059">
        <v>30</v>
      </c>
      <c r="AT465" s="941"/>
      <c r="AU465" s="941">
        <v>0</v>
      </c>
      <c r="AV465" s="1059"/>
      <c r="AW465" s="1059"/>
      <c r="AX465" s="1059"/>
      <c r="AY465" s="1059"/>
      <c r="AZ465" s="1059"/>
      <c r="BA465" s="1075"/>
      <c r="BB465" s="1076"/>
      <c r="BC465" s="1076"/>
      <c r="BD465" s="1076"/>
      <c r="BE465" s="1076"/>
      <c r="BF465" s="1075"/>
      <c r="BG465" s="941"/>
      <c r="BH465" s="941"/>
      <c r="BI465" s="936">
        <v>0</v>
      </c>
      <c r="BJ465" s="941"/>
      <c r="BK465" s="943"/>
      <c r="BL465" s="943"/>
      <c r="BM465" s="936">
        <v>0</v>
      </c>
      <c r="BN465" s="943"/>
      <c r="BO465" s="936"/>
      <c r="BP465" s="1077">
        <v>240</v>
      </c>
      <c r="BQ465" s="943">
        <v>1300</v>
      </c>
      <c r="BR465" s="943">
        <v>113</v>
      </c>
      <c r="BS465" s="943">
        <v>0</v>
      </c>
      <c r="BT465" s="945">
        <v>0</v>
      </c>
      <c r="BU465" s="1078">
        <v>0</v>
      </c>
      <c r="BV465" s="1078">
        <v>0</v>
      </c>
      <c r="BW465" s="1078">
        <v>0</v>
      </c>
      <c r="BX465" s="1067"/>
      <c r="BY465" s="943">
        <v>0</v>
      </c>
      <c r="BZ465" s="1078"/>
      <c r="CA465" s="1067"/>
      <c r="CB465" s="1078">
        <v>0</v>
      </c>
      <c r="CC465" s="1078">
        <v>0</v>
      </c>
      <c r="CD465" s="1078">
        <v>0</v>
      </c>
      <c r="CE465" s="1078"/>
      <c r="CF465" s="1078">
        <v>0</v>
      </c>
      <c r="CG465" s="1078"/>
      <c r="CH465" s="1078"/>
      <c r="CI465" s="1067"/>
      <c r="CJ465" s="1067"/>
      <c r="CK465" s="1067"/>
      <c r="CL465" s="1067"/>
      <c r="CM465" s="1078"/>
      <c r="CN465" s="943"/>
      <c r="CO465" s="1078">
        <v>0</v>
      </c>
      <c r="CP465" s="1078"/>
      <c r="CQ465" s="1078"/>
      <c r="CR465" s="1078"/>
      <c r="CS465" s="1078"/>
      <c r="CT465" s="1078"/>
      <c r="CU465" s="1078"/>
      <c r="CV465" s="1078">
        <v>0</v>
      </c>
      <c r="CW465" s="1067"/>
      <c r="CX465" s="1067"/>
      <c r="CY465" s="1067"/>
      <c r="CZ465" s="1067"/>
      <c r="DA465" s="1067"/>
      <c r="DB465" s="1067"/>
      <c r="DC465" s="943"/>
      <c r="DD465" s="1078"/>
      <c r="DE465" s="1078"/>
      <c r="DF465" s="1078"/>
      <c r="DG465" s="1078"/>
      <c r="DH465" s="1067"/>
      <c r="DI465" s="1067"/>
      <c r="DJ465" s="1078"/>
      <c r="DK465" s="1078"/>
      <c r="DL465" s="1078"/>
      <c r="DM465" s="1067"/>
      <c r="DN465" s="1067"/>
      <c r="DO465" s="1067"/>
      <c r="DP465" s="1067"/>
      <c r="DQ465" s="1067"/>
      <c r="DR465" s="1067"/>
      <c r="DS465" s="1067"/>
      <c r="DT465" s="1067"/>
      <c r="DU465" s="1067"/>
      <c r="DV465" s="1067"/>
      <c r="DW465" s="1067"/>
      <c r="DX465" s="1067"/>
      <c r="DY465" s="1078"/>
      <c r="DZ465" s="1067"/>
      <c r="EA465" s="1067"/>
      <c r="EB465" s="1067"/>
      <c r="EC465" s="1067"/>
      <c r="ED465" s="1067"/>
      <c r="EE465" s="1067"/>
      <c r="EF465" s="1067"/>
      <c r="EG465" s="1067"/>
      <c r="EH465" s="1067"/>
      <c r="EI465" s="1067"/>
      <c r="EJ465" s="1067"/>
      <c r="EK465" s="1067"/>
      <c r="EL465" s="1080">
        <v>1413</v>
      </c>
      <c r="EM465" s="1080">
        <v>1413</v>
      </c>
      <c r="EN465" s="948">
        <v>141.30000000000001</v>
      </c>
      <c r="EO465" s="948">
        <v>0</v>
      </c>
      <c r="EP465" s="948">
        <v>19.36</v>
      </c>
      <c r="EQ465" s="1147">
        <v>0</v>
      </c>
      <c r="ER465" s="1147">
        <v>0</v>
      </c>
      <c r="ES465" s="1078">
        <v>0</v>
      </c>
      <c r="ET465" s="945">
        <v>0</v>
      </c>
      <c r="EU465" s="1078">
        <v>0</v>
      </c>
      <c r="EV465" s="1078">
        <v>0</v>
      </c>
      <c r="EW465" s="1078"/>
      <c r="EX465" s="1078"/>
      <c r="EY465" s="1078"/>
      <c r="EZ465" s="949">
        <v>0</v>
      </c>
      <c r="FA465" s="938">
        <v>0</v>
      </c>
      <c r="FB465" s="938"/>
      <c r="FC465" s="949">
        <v>565.20000000000005</v>
      </c>
      <c r="FD465" s="1081"/>
      <c r="FE465" s="1081"/>
      <c r="FF465" s="1067"/>
      <c r="FG465" s="943">
        <v>0</v>
      </c>
      <c r="FH465" s="949"/>
      <c r="FI465" s="1078"/>
      <c r="FJ465" s="1078"/>
      <c r="FK465" s="1070"/>
      <c r="FL465" s="1067"/>
      <c r="FM465" s="943">
        <v>0</v>
      </c>
      <c r="FN465" s="1078">
        <v>0</v>
      </c>
      <c r="FO465" s="943">
        <v>0</v>
      </c>
      <c r="FP465" s="1078"/>
      <c r="FQ465" s="1078">
        <v>725.86</v>
      </c>
      <c r="FR465" s="1152">
        <v>687.14</v>
      </c>
      <c r="FT465" s="1169"/>
      <c r="FU465" s="1167">
        <v>687.14</v>
      </c>
      <c r="FV465" s="1167">
        <v>989.25</v>
      </c>
      <c r="FW465" s="1167">
        <v>0</v>
      </c>
      <c r="FX465" s="1102">
        <v>127.17</v>
      </c>
      <c r="FY465" s="1078">
        <v>0</v>
      </c>
      <c r="GB465" s="2015">
        <f t="shared" ref="GB465:GB469" si="44">+EL465-BZ465-CA465-GC465</f>
        <v>0</v>
      </c>
      <c r="GC465" s="2015">
        <v>1413</v>
      </c>
      <c r="GE465" s="2015">
        <f t="shared" ref="GE465:GE469" si="45">+GC465+DF465+CX465+EH465</f>
        <v>1413</v>
      </c>
    </row>
    <row r="466" spans="2:187">
      <c r="B466" s="918">
        <v>66</v>
      </c>
      <c r="C466" s="919" t="s">
        <v>615</v>
      </c>
      <c r="D466" s="956" t="s">
        <v>539</v>
      </c>
      <c r="E466" s="1135" t="s">
        <v>863</v>
      </c>
      <c r="F466" s="1137" t="s">
        <v>864</v>
      </c>
      <c r="G466" s="1153">
        <v>32899</v>
      </c>
      <c r="H466" s="927" t="s">
        <v>494</v>
      </c>
      <c r="I466" s="919" t="s">
        <v>456</v>
      </c>
      <c r="J466" s="923" t="s">
        <v>455</v>
      </c>
      <c r="K466" s="924" t="s">
        <v>456</v>
      </c>
      <c r="L466" s="1052">
        <v>100001</v>
      </c>
      <c r="M466" s="925" t="s">
        <v>470</v>
      </c>
      <c r="N466" s="1053">
        <v>1</v>
      </c>
      <c r="O466" s="927" t="s">
        <v>477</v>
      </c>
      <c r="P466" s="1054" t="s">
        <v>478</v>
      </c>
      <c r="Q466" s="928">
        <v>1</v>
      </c>
      <c r="R466" s="927" t="s">
        <v>495</v>
      </c>
      <c r="S466" s="929" t="s">
        <v>478</v>
      </c>
      <c r="T466" s="927" t="s">
        <v>461</v>
      </c>
      <c r="U466" s="1154" t="s">
        <v>931</v>
      </c>
      <c r="V466" s="930" t="s">
        <v>553</v>
      </c>
      <c r="W466" s="1049"/>
      <c r="X466" s="931" t="s">
        <v>932</v>
      </c>
      <c r="Y466" s="1155" t="s">
        <v>958</v>
      </c>
      <c r="Z466" s="925"/>
      <c r="AA466" s="1049"/>
      <c r="AB466" s="1156" t="s">
        <v>903</v>
      </c>
      <c r="AC466" s="1049"/>
      <c r="AD466" s="1049"/>
      <c r="AE466" s="1049" t="s">
        <v>496</v>
      </c>
      <c r="AF466" s="927" t="s">
        <v>933</v>
      </c>
      <c r="AG466" s="1049"/>
      <c r="AH466" s="1049"/>
      <c r="AI466" s="1049" t="s">
        <v>587</v>
      </c>
      <c r="AJ466" s="1049" t="s">
        <v>982</v>
      </c>
      <c r="AK466" s="1049"/>
      <c r="AL466" s="1049"/>
      <c r="AM466" s="1049"/>
      <c r="AN466" s="1049"/>
      <c r="AO466" s="1050" t="s">
        <v>467</v>
      </c>
      <c r="AP466" s="938" t="s">
        <v>594</v>
      </c>
      <c r="AQ466" s="1050" t="s">
        <v>467</v>
      </c>
      <c r="AR466" s="1139">
        <v>4921.2</v>
      </c>
      <c r="AS466" s="925">
        <v>30</v>
      </c>
      <c r="AT466" s="941"/>
      <c r="AU466" s="941">
        <v>0</v>
      </c>
      <c r="AV466" s="925"/>
      <c r="AW466" s="925"/>
      <c r="AX466" s="925"/>
      <c r="AY466" s="925"/>
      <c r="AZ466" s="925"/>
      <c r="BA466" s="942"/>
      <c r="BB466" s="941"/>
      <c r="BC466" s="941"/>
      <c r="BD466" s="941"/>
      <c r="BE466" s="941"/>
      <c r="BF466" s="942"/>
      <c r="BG466" s="941"/>
      <c r="BH466" s="941"/>
      <c r="BI466" s="936">
        <v>0</v>
      </c>
      <c r="BJ466" s="941"/>
      <c r="BK466" s="943"/>
      <c r="BL466" s="943"/>
      <c r="BM466" s="936">
        <v>0</v>
      </c>
      <c r="BN466" s="943"/>
      <c r="BO466" s="936"/>
      <c r="BP466" s="944">
        <v>240</v>
      </c>
      <c r="BQ466" s="943">
        <v>4921.2</v>
      </c>
      <c r="BR466" s="943">
        <v>0</v>
      </c>
      <c r="BS466" s="943">
        <v>0</v>
      </c>
      <c r="BT466" s="945">
        <v>0</v>
      </c>
      <c r="BU466" s="943">
        <v>0</v>
      </c>
      <c r="BV466" s="943">
        <v>0</v>
      </c>
      <c r="BW466" s="943">
        <v>0</v>
      </c>
      <c r="BX466" s="1049"/>
      <c r="BY466" s="943">
        <v>0</v>
      </c>
      <c r="BZ466" s="943"/>
      <c r="CA466" s="1049"/>
      <c r="CB466" s="943">
        <v>0</v>
      </c>
      <c r="CC466" s="943">
        <v>0</v>
      </c>
      <c r="CD466" s="943">
        <v>0</v>
      </c>
      <c r="CE466" s="943"/>
      <c r="CF466" s="943">
        <v>0</v>
      </c>
      <c r="CG466" s="943"/>
      <c r="CH466" s="943"/>
      <c r="CI466" s="1049"/>
      <c r="CJ466" s="1049"/>
      <c r="CK466" s="1049"/>
      <c r="CL466" s="1049"/>
      <c r="CM466" s="943"/>
      <c r="CN466" s="943"/>
      <c r="CO466" s="1078">
        <v>0</v>
      </c>
      <c r="CP466" s="1078"/>
      <c r="CQ466" s="1078"/>
      <c r="CR466" s="1078"/>
      <c r="CS466" s="1078"/>
      <c r="CT466" s="1078"/>
      <c r="CU466" s="1078"/>
      <c r="CV466" s="1078">
        <v>0</v>
      </c>
      <c r="CW466" s="1049"/>
      <c r="CX466" s="1049"/>
      <c r="CY466" s="1049"/>
      <c r="CZ466" s="1049"/>
      <c r="DA466" s="1049"/>
      <c r="DB466" s="1049"/>
      <c r="DC466" s="943"/>
      <c r="DD466" s="943"/>
      <c r="DE466" s="943"/>
      <c r="DF466" s="943"/>
      <c r="DG466" s="943"/>
      <c r="DH466" s="1049"/>
      <c r="DI466" s="1049"/>
      <c r="DJ466" s="943"/>
      <c r="DK466" s="943"/>
      <c r="DL466" s="943"/>
      <c r="DM466" s="1049"/>
      <c r="DN466" s="1049"/>
      <c r="DO466" s="1049"/>
      <c r="DP466" s="1049"/>
      <c r="DQ466" s="1049"/>
      <c r="DR466" s="1049"/>
      <c r="DS466" s="1049"/>
      <c r="DT466" s="1049"/>
      <c r="DU466" s="1049"/>
      <c r="DV466" s="1049"/>
      <c r="DW466" s="1049"/>
      <c r="DX466" s="1049"/>
      <c r="DY466" s="943"/>
      <c r="DZ466" s="1049"/>
      <c r="EA466" s="1049"/>
      <c r="EB466" s="1049"/>
      <c r="EC466" s="1049"/>
      <c r="ED466" s="1049"/>
      <c r="EE466" s="1049"/>
      <c r="EF466" s="1049"/>
      <c r="EG466" s="1049"/>
      <c r="EH466" s="1049"/>
      <c r="EI466" s="1049"/>
      <c r="EJ466" s="1049"/>
      <c r="EK466" s="1049"/>
      <c r="EL466" s="947">
        <v>4921.2</v>
      </c>
      <c r="EM466" s="947">
        <v>4921.2</v>
      </c>
      <c r="EN466" s="948">
        <v>492.12</v>
      </c>
      <c r="EO466" s="948">
        <v>0</v>
      </c>
      <c r="EP466" s="948">
        <v>67.42</v>
      </c>
      <c r="EQ466" s="948">
        <v>0</v>
      </c>
      <c r="ER466" s="948">
        <v>0</v>
      </c>
      <c r="ES466" s="943">
        <v>0</v>
      </c>
      <c r="ET466" s="945">
        <v>168.94</v>
      </c>
      <c r="EU466" s="1078">
        <v>0</v>
      </c>
      <c r="EV466" s="1078">
        <v>0</v>
      </c>
      <c r="EW466" s="943"/>
      <c r="EX466" s="943"/>
      <c r="EY466" s="943"/>
      <c r="EZ466" s="949">
        <v>0</v>
      </c>
      <c r="FA466" s="938">
        <v>0</v>
      </c>
      <c r="FB466" s="938"/>
      <c r="FC466" s="949">
        <v>4192.7213986925708</v>
      </c>
      <c r="FD466" s="949"/>
      <c r="FE466" s="949"/>
      <c r="FF466" s="1049"/>
      <c r="FG466" s="943">
        <v>0</v>
      </c>
      <c r="FH466" s="949"/>
      <c r="FI466" s="943"/>
      <c r="FJ466" s="943"/>
      <c r="FK466" s="936"/>
      <c r="FL466" s="1049"/>
      <c r="FM466" s="943">
        <v>0</v>
      </c>
      <c r="FN466" s="943">
        <v>0</v>
      </c>
      <c r="FO466" s="943">
        <v>0</v>
      </c>
      <c r="FP466" s="943"/>
      <c r="FQ466" s="943">
        <v>4921.2</v>
      </c>
      <c r="FR466" s="1157">
        <v>0</v>
      </c>
      <c r="FT466" s="1170"/>
      <c r="FU466" s="1167">
        <v>0</v>
      </c>
      <c r="FV466" s="1167">
        <v>989.25</v>
      </c>
      <c r="FW466" s="1167">
        <v>0</v>
      </c>
      <c r="FX466" s="1102">
        <v>442.91</v>
      </c>
      <c r="FY466" s="1078">
        <v>0</v>
      </c>
      <c r="GB466" s="2015">
        <f t="shared" si="44"/>
        <v>0</v>
      </c>
      <c r="GC466" s="2015">
        <v>4921.2</v>
      </c>
      <c r="GE466" s="2015">
        <f t="shared" si="45"/>
        <v>4921.2</v>
      </c>
    </row>
    <row r="467" spans="2:187">
      <c r="B467" s="918">
        <v>67</v>
      </c>
      <c r="C467" s="919" t="s">
        <v>615</v>
      </c>
      <c r="D467" s="956" t="s">
        <v>3</v>
      </c>
      <c r="E467" s="1135" t="s">
        <v>861</v>
      </c>
      <c r="F467" s="1137" t="s">
        <v>862</v>
      </c>
      <c r="G467" s="1153">
        <v>35455</v>
      </c>
      <c r="H467" s="927" t="s">
        <v>494</v>
      </c>
      <c r="I467" s="919" t="s">
        <v>456</v>
      </c>
      <c r="J467" s="923" t="s">
        <v>455</v>
      </c>
      <c r="K467" s="924" t="s">
        <v>456</v>
      </c>
      <c r="L467" s="1052">
        <v>100001</v>
      </c>
      <c r="M467" s="925" t="s">
        <v>470</v>
      </c>
      <c r="N467" s="1053">
        <v>1</v>
      </c>
      <c r="O467" s="927" t="s">
        <v>477</v>
      </c>
      <c r="P467" s="1054" t="s">
        <v>478</v>
      </c>
      <c r="Q467" s="928">
        <v>1</v>
      </c>
      <c r="R467" s="927" t="s">
        <v>495</v>
      </c>
      <c r="S467" s="929" t="s">
        <v>478</v>
      </c>
      <c r="T467" s="927" t="s">
        <v>461</v>
      </c>
      <c r="U467" s="1154" t="s">
        <v>299</v>
      </c>
      <c r="V467" s="930" t="s">
        <v>553</v>
      </c>
      <c r="W467" s="1049"/>
      <c r="X467" s="931" t="s">
        <v>25</v>
      </c>
      <c r="Y467" s="1155" t="s">
        <v>959</v>
      </c>
      <c r="Z467" s="925"/>
      <c r="AA467" s="1049"/>
      <c r="AB467" s="1156">
        <v>45719</v>
      </c>
      <c r="AC467" s="1049"/>
      <c r="AD467" s="1049"/>
      <c r="AE467" s="1049" t="s">
        <v>533</v>
      </c>
      <c r="AF467" s="927" t="s">
        <v>934</v>
      </c>
      <c r="AG467" s="1049"/>
      <c r="AH467" s="1049"/>
      <c r="AI467" s="1049"/>
      <c r="AJ467" s="1049"/>
      <c r="AK467" s="1049"/>
      <c r="AL467" s="1049"/>
      <c r="AM467" s="1049"/>
      <c r="AN467" s="1049"/>
      <c r="AO467" s="1158" t="s">
        <v>466</v>
      </c>
      <c r="AP467" s="938" t="s">
        <v>595</v>
      </c>
      <c r="AQ467" s="1050" t="s">
        <v>467</v>
      </c>
      <c r="AR467" s="1139">
        <v>4600</v>
      </c>
      <c r="AS467" s="925">
        <v>30</v>
      </c>
      <c r="AT467" s="941"/>
      <c r="AU467" s="941">
        <v>0</v>
      </c>
      <c r="AV467" s="925"/>
      <c r="AW467" s="925"/>
      <c r="AX467" s="925"/>
      <c r="AY467" s="925"/>
      <c r="AZ467" s="925"/>
      <c r="BA467" s="942"/>
      <c r="BB467" s="941"/>
      <c r="BC467" s="941"/>
      <c r="BD467" s="941"/>
      <c r="BE467" s="941"/>
      <c r="BF467" s="942"/>
      <c r="BG467" s="941"/>
      <c r="BH467" s="941"/>
      <c r="BI467" s="936">
        <v>0</v>
      </c>
      <c r="BJ467" s="941"/>
      <c r="BK467" s="943"/>
      <c r="BL467" s="943"/>
      <c r="BM467" s="936">
        <v>0</v>
      </c>
      <c r="BN467" s="943"/>
      <c r="BO467" s="936"/>
      <c r="BP467" s="944">
        <v>240</v>
      </c>
      <c r="BQ467" s="943">
        <v>4600</v>
      </c>
      <c r="BR467" s="943">
        <v>0</v>
      </c>
      <c r="BS467" s="943">
        <v>0</v>
      </c>
      <c r="BT467" s="945">
        <v>0</v>
      </c>
      <c r="BU467" s="943">
        <v>0</v>
      </c>
      <c r="BV467" s="943">
        <v>0</v>
      </c>
      <c r="BW467" s="943">
        <v>0</v>
      </c>
      <c r="BX467" s="1049"/>
      <c r="BY467" s="943">
        <v>0</v>
      </c>
      <c r="BZ467" s="943"/>
      <c r="CA467" s="1049"/>
      <c r="CB467" s="943">
        <v>0</v>
      </c>
      <c r="CC467" s="943">
        <v>0</v>
      </c>
      <c r="CD467" s="943">
        <v>0</v>
      </c>
      <c r="CE467" s="943"/>
      <c r="CF467" s="943">
        <v>0</v>
      </c>
      <c r="CG467" s="943"/>
      <c r="CH467" s="943"/>
      <c r="CI467" s="1049"/>
      <c r="CJ467" s="1049"/>
      <c r="CK467" s="1049"/>
      <c r="CL467" s="1049"/>
      <c r="CM467" s="943"/>
      <c r="CN467" s="943"/>
      <c r="CO467" s="1078">
        <v>0</v>
      </c>
      <c r="CP467" s="1078"/>
      <c r="CQ467" s="1078"/>
      <c r="CR467" s="1078"/>
      <c r="CS467" s="1078"/>
      <c r="CT467" s="1078"/>
      <c r="CU467" s="1078"/>
      <c r="CV467" s="1078">
        <v>0</v>
      </c>
      <c r="CW467" s="1049"/>
      <c r="CX467" s="1049"/>
      <c r="CY467" s="1049"/>
      <c r="CZ467" s="1049"/>
      <c r="DA467" s="1049"/>
      <c r="DB467" s="1049"/>
      <c r="DC467" s="943"/>
      <c r="DD467" s="943"/>
      <c r="DE467" s="943"/>
      <c r="DF467" s="943"/>
      <c r="DG467" s="943"/>
      <c r="DH467" s="1049"/>
      <c r="DI467" s="1049"/>
      <c r="DJ467" s="943"/>
      <c r="DK467" s="943"/>
      <c r="DL467" s="943"/>
      <c r="DM467" s="1049"/>
      <c r="DN467" s="1049"/>
      <c r="DO467" s="1049"/>
      <c r="DP467" s="1049"/>
      <c r="DQ467" s="1049"/>
      <c r="DR467" s="1049"/>
      <c r="DS467" s="1049"/>
      <c r="DT467" s="1049"/>
      <c r="DU467" s="1049"/>
      <c r="DV467" s="1049"/>
      <c r="DW467" s="1049"/>
      <c r="DX467" s="1049"/>
      <c r="DY467" s="943"/>
      <c r="DZ467" s="1049"/>
      <c r="EA467" s="1049"/>
      <c r="EB467" s="1049"/>
      <c r="EC467" s="1049"/>
      <c r="ED467" s="1049"/>
      <c r="EE467" s="1049"/>
      <c r="EF467" s="1049"/>
      <c r="EG467" s="1049"/>
      <c r="EH467" s="1049"/>
      <c r="EI467" s="1049"/>
      <c r="EJ467" s="1049"/>
      <c r="EK467" s="1049"/>
      <c r="EL467" s="947">
        <v>4600</v>
      </c>
      <c r="EM467" s="947">
        <v>4600</v>
      </c>
      <c r="EN467" s="948">
        <v>460</v>
      </c>
      <c r="EO467" s="948">
        <v>0</v>
      </c>
      <c r="EP467" s="948">
        <v>63.02</v>
      </c>
      <c r="EQ467" s="948">
        <v>0</v>
      </c>
      <c r="ER467" s="948">
        <v>0</v>
      </c>
      <c r="ES467" s="943">
        <v>0</v>
      </c>
      <c r="ET467" s="945">
        <v>277.31</v>
      </c>
      <c r="EU467" s="1078">
        <v>0</v>
      </c>
      <c r="EV467" s="1078">
        <v>0</v>
      </c>
      <c r="EW467" s="943"/>
      <c r="EX467" s="943"/>
      <c r="EY467" s="943"/>
      <c r="EZ467" s="949">
        <v>124</v>
      </c>
      <c r="FA467" s="938">
        <v>0</v>
      </c>
      <c r="FB467" s="938"/>
      <c r="FC467" s="949">
        <v>1840</v>
      </c>
      <c r="FD467" s="949"/>
      <c r="FE467" s="949"/>
      <c r="FF467" s="1049"/>
      <c r="FG467" s="943">
        <v>0</v>
      </c>
      <c r="FH467" s="949"/>
      <c r="FI467" s="943"/>
      <c r="FJ467" s="943"/>
      <c r="FK467" s="936"/>
      <c r="FL467" s="1049"/>
      <c r="FM467" s="943">
        <v>0</v>
      </c>
      <c r="FN467" s="943">
        <v>0</v>
      </c>
      <c r="FO467" s="943">
        <v>0</v>
      </c>
      <c r="FP467" s="943"/>
      <c r="FQ467" s="943">
        <v>2764.33</v>
      </c>
      <c r="FR467" s="1157">
        <v>1835.67</v>
      </c>
      <c r="FT467" s="1170"/>
      <c r="FU467" s="1167">
        <v>1835.67</v>
      </c>
      <c r="FV467" s="1167">
        <v>989.25</v>
      </c>
      <c r="FW467" s="1167">
        <v>0</v>
      </c>
      <c r="FX467" s="1102">
        <v>414</v>
      </c>
      <c r="FY467" s="1078">
        <v>0</v>
      </c>
      <c r="GB467" s="2015">
        <f t="shared" si="44"/>
        <v>0</v>
      </c>
      <c r="GC467" s="2015">
        <v>4600</v>
      </c>
      <c r="GE467" s="2015">
        <f t="shared" si="45"/>
        <v>4600</v>
      </c>
    </row>
    <row r="468" spans="2:187">
      <c r="B468" s="918">
        <v>68</v>
      </c>
      <c r="C468" s="919" t="s">
        <v>615</v>
      </c>
      <c r="D468" s="956" t="s">
        <v>3</v>
      </c>
      <c r="E468" s="1135" t="s">
        <v>865</v>
      </c>
      <c r="F468" s="1137" t="s">
        <v>866</v>
      </c>
      <c r="G468" s="1159">
        <v>29136</v>
      </c>
      <c r="H468" s="927" t="s">
        <v>469</v>
      </c>
      <c r="I468" s="919" t="s">
        <v>456</v>
      </c>
      <c r="J468" s="923" t="s">
        <v>455</v>
      </c>
      <c r="K468" s="924" t="s">
        <v>456</v>
      </c>
      <c r="L468" s="1052">
        <v>100001</v>
      </c>
      <c r="M468" s="925" t="s">
        <v>470</v>
      </c>
      <c r="N468" s="1053">
        <v>1</v>
      </c>
      <c r="O468" s="1054" t="s">
        <v>471</v>
      </c>
      <c r="P468" s="1054" t="s">
        <v>472</v>
      </c>
      <c r="Q468" s="928">
        <v>1</v>
      </c>
      <c r="R468" s="927" t="s">
        <v>485</v>
      </c>
      <c r="S468" s="1083" t="s">
        <v>472</v>
      </c>
      <c r="T468" s="927" t="s">
        <v>461</v>
      </c>
      <c r="U468" s="1083" t="s">
        <v>972</v>
      </c>
      <c r="V468" s="930" t="s">
        <v>553</v>
      </c>
      <c r="W468" s="1049"/>
      <c r="X468" s="1083" t="s">
        <v>25</v>
      </c>
      <c r="Y468" s="1160">
        <v>19498971482091</v>
      </c>
      <c r="Z468" s="925"/>
      <c r="AA468" s="1049"/>
      <c r="AB468" s="1159">
        <v>45783</v>
      </c>
      <c r="AC468" s="1049"/>
      <c r="AD468" s="1049"/>
      <c r="AE468" s="1049" t="s">
        <v>481</v>
      </c>
      <c r="AF468" s="927" t="s">
        <v>973</v>
      </c>
      <c r="AG468" s="1049"/>
      <c r="AH468" s="1049"/>
      <c r="AI468" s="1049"/>
      <c r="AJ468" s="1049"/>
      <c r="AK468" s="1049"/>
      <c r="AL468" s="1049"/>
      <c r="AM468" s="1049"/>
      <c r="AN468" s="1049"/>
      <c r="AO468" s="1050" t="s">
        <v>467</v>
      </c>
      <c r="AP468" s="938" t="s">
        <v>595</v>
      </c>
      <c r="AQ468" s="1083" t="s">
        <v>466</v>
      </c>
      <c r="AR468" s="1139">
        <v>3450</v>
      </c>
      <c r="AS468" s="925">
        <v>30</v>
      </c>
      <c r="AT468" s="941"/>
      <c r="AU468" s="941">
        <v>0</v>
      </c>
      <c r="AV468" s="925"/>
      <c r="AW468" s="925"/>
      <c r="AX468" s="925"/>
      <c r="AY468" s="925"/>
      <c r="AZ468" s="925"/>
      <c r="BA468" s="942"/>
      <c r="BB468" s="941"/>
      <c r="BC468" s="941"/>
      <c r="BD468" s="941"/>
      <c r="BE468" s="941"/>
      <c r="BF468" s="942"/>
      <c r="BG468" s="941"/>
      <c r="BH468" s="941"/>
      <c r="BI468" s="936">
        <v>0</v>
      </c>
      <c r="BJ468" s="941"/>
      <c r="BK468" s="943"/>
      <c r="BL468" s="943"/>
      <c r="BM468" s="936">
        <v>0</v>
      </c>
      <c r="BN468" s="943"/>
      <c r="BO468" s="936"/>
      <c r="BP468" s="944">
        <v>240</v>
      </c>
      <c r="BQ468" s="943">
        <v>3450</v>
      </c>
      <c r="BR468" s="943">
        <v>113</v>
      </c>
      <c r="BS468" s="943">
        <v>0</v>
      </c>
      <c r="BT468" s="945">
        <v>0</v>
      </c>
      <c r="BU468" s="943">
        <v>0</v>
      </c>
      <c r="BV468" s="943">
        <v>0</v>
      </c>
      <c r="BW468" s="943">
        <v>0</v>
      </c>
      <c r="BX468" s="1049"/>
      <c r="BY468" s="943">
        <v>0</v>
      </c>
      <c r="BZ468" s="943"/>
      <c r="CA468" s="1049"/>
      <c r="CB468" s="943">
        <v>0</v>
      </c>
      <c r="CC468" s="943">
        <v>0</v>
      </c>
      <c r="CD468" s="943">
        <v>0</v>
      </c>
      <c r="CE468" s="943"/>
      <c r="CF468" s="943">
        <v>0</v>
      </c>
      <c r="CG468" s="943"/>
      <c r="CH468" s="943"/>
      <c r="CI468" s="1049"/>
      <c r="CJ468" s="1049"/>
      <c r="CK468" s="1049"/>
      <c r="CL468" s="1049"/>
      <c r="CM468" s="943"/>
      <c r="CN468" s="943"/>
      <c r="CO468" s="1078">
        <v>0</v>
      </c>
      <c r="CP468" s="1078"/>
      <c r="CQ468" s="1078"/>
      <c r="CR468" s="1078"/>
      <c r="CS468" s="1078"/>
      <c r="CT468" s="1078"/>
      <c r="CU468" s="1078"/>
      <c r="CV468" s="1078">
        <v>0</v>
      </c>
      <c r="CW468" s="1049"/>
      <c r="CX468" s="1049"/>
      <c r="CY468" s="1049"/>
      <c r="CZ468" s="1049"/>
      <c r="DA468" s="1049"/>
      <c r="DB468" s="1049"/>
      <c r="DC468" s="943"/>
      <c r="DD468" s="943"/>
      <c r="DE468" s="943"/>
      <c r="DF468" s="943"/>
      <c r="DG468" s="943"/>
      <c r="DH468" s="1049"/>
      <c r="DI468" s="1049"/>
      <c r="DJ468" s="943"/>
      <c r="DK468" s="943"/>
      <c r="DL468" s="943"/>
      <c r="DM468" s="1049"/>
      <c r="DN468" s="1049"/>
      <c r="DO468" s="1049"/>
      <c r="DP468" s="1049"/>
      <c r="DQ468" s="1049"/>
      <c r="DR468" s="1049"/>
      <c r="DS468" s="1049"/>
      <c r="DT468" s="1049"/>
      <c r="DU468" s="1049"/>
      <c r="DV468" s="1049"/>
      <c r="DW468" s="1049"/>
      <c r="DX468" s="1049"/>
      <c r="DY468" s="943"/>
      <c r="DZ468" s="1049"/>
      <c r="EA468" s="1049"/>
      <c r="EB468" s="1049"/>
      <c r="EC468" s="1049"/>
      <c r="ED468" s="1049"/>
      <c r="EE468" s="1049"/>
      <c r="EF468" s="1049"/>
      <c r="EG468" s="1049"/>
      <c r="EH468" s="1049"/>
      <c r="EI468" s="1049"/>
      <c r="EJ468" s="1049"/>
      <c r="EK468" s="1049"/>
      <c r="EL468" s="947">
        <v>3563</v>
      </c>
      <c r="EM468" s="947">
        <v>3563</v>
      </c>
      <c r="EN468" s="948">
        <v>356.3</v>
      </c>
      <c r="EO468" s="948">
        <v>0</v>
      </c>
      <c r="EP468" s="948">
        <v>48.81</v>
      </c>
      <c r="EQ468" s="948">
        <v>0</v>
      </c>
      <c r="ER468" s="948">
        <v>0</v>
      </c>
      <c r="ES468" s="943">
        <v>0</v>
      </c>
      <c r="ET468" s="945">
        <v>0</v>
      </c>
      <c r="EU468" s="1078">
        <v>0</v>
      </c>
      <c r="EV468" s="1078">
        <v>0</v>
      </c>
      <c r="EW468" s="943"/>
      <c r="EX468" s="943"/>
      <c r="EY468" s="943"/>
      <c r="EZ468" s="949">
        <v>0</v>
      </c>
      <c r="FA468" s="938">
        <v>0</v>
      </c>
      <c r="FB468" s="938"/>
      <c r="FC468" s="949">
        <v>1425.2</v>
      </c>
      <c r="FD468" s="949"/>
      <c r="FE468" s="949"/>
      <c r="FF468" s="1049"/>
      <c r="FG468" s="943">
        <v>0</v>
      </c>
      <c r="FH468" s="949"/>
      <c r="FI468" s="943"/>
      <c r="FJ468" s="943"/>
      <c r="FK468" s="936"/>
      <c r="FL468" s="1049"/>
      <c r="FM468" s="943">
        <v>0</v>
      </c>
      <c r="FN468" s="943">
        <v>0</v>
      </c>
      <c r="FO468" s="943">
        <v>0</v>
      </c>
      <c r="FP468" s="943"/>
      <c r="FQ468" s="943">
        <v>1830.31</v>
      </c>
      <c r="FR468" s="1157">
        <v>1732.69</v>
      </c>
      <c r="FT468" s="1170"/>
      <c r="FU468" s="1167">
        <v>1732.69</v>
      </c>
      <c r="FV468" s="1167">
        <v>989.25</v>
      </c>
      <c r="FW468" s="1167">
        <v>0</v>
      </c>
      <c r="FX468" s="1102">
        <v>320.67</v>
      </c>
      <c r="FY468" s="1078">
        <v>0</v>
      </c>
      <c r="GB468" s="2015">
        <f t="shared" si="44"/>
        <v>0</v>
      </c>
      <c r="GC468" s="2015">
        <v>3563</v>
      </c>
      <c r="GE468" s="2015">
        <f t="shared" si="45"/>
        <v>3563</v>
      </c>
    </row>
    <row r="469" spans="2:187">
      <c r="B469" s="918">
        <v>69</v>
      </c>
      <c r="C469" s="919" t="s">
        <v>615</v>
      </c>
      <c r="D469" s="956" t="s">
        <v>3</v>
      </c>
      <c r="E469" s="1135" t="s">
        <v>867</v>
      </c>
      <c r="F469" s="1137" t="s">
        <v>868</v>
      </c>
      <c r="G469" s="1153">
        <v>35843</v>
      </c>
      <c r="H469" s="1083" t="s">
        <v>974</v>
      </c>
      <c r="I469" s="919" t="s">
        <v>456</v>
      </c>
      <c r="J469" s="923" t="s">
        <v>455</v>
      </c>
      <c r="K469" s="924" t="s">
        <v>456</v>
      </c>
      <c r="L469" s="1052">
        <v>100001</v>
      </c>
      <c r="M469" s="925" t="s">
        <v>470</v>
      </c>
      <c r="N469" s="1053">
        <v>1</v>
      </c>
      <c r="O469" s="927" t="s">
        <v>477</v>
      </c>
      <c r="P469" s="1054" t="s">
        <v>478</v>
      </c>
      <c r="Q469" s="928">
        <v>1</v>
      </c>
      <c r="R469" s="927" t="s">
        <v>485</v>
      </c>
      <c r="S469" s="1083" t="s">
        <v>974</v>
      </c>
      <c r="T469" s="927" t="s">
        <v>461</v>
      </c>
      <c r="U469" s="1083" t="s">
        <v>263</v>
      </c>
      <c r="V469" s="930" t="s">
        <v>553</v>
      </c>
      <c r="W469" s="1049"/>
      <c r="X469" s="1083" t="s">
        <v>97</v>
      </c>
      <c r="Y469" s="1160" t="s">
        <v>975</v>
      </c>
      <c r="Z469" s="925"/>
      <c r="AA469" s="1049"/>
      <c r="AB469" s="1159">
        <v>45784</v>
      </c>
      <c r="AC469" s="1049"/>
      <c r="AD469" s="1049"/>
      <c r="AE469" s="1049" t="s">
        <v>496</v>
      </c>
      <c r="AF469" s="927" t="s">
        <v>976</v>
      </c>
      <c r="AG469" s="1049"/>
      <c r="AH469" s="1049"/>
      <c r="AI469" s="1049"/>
      <c r="AJ469" s="1049"/>
      <c r="AK469" s="1049"/>
      <c r="AL469" s="1049"/>
      <c r="AM469" s="1049"/>
      <c r="AN469" s="1049"/>
      <c r="AO469" s="1050" t="s">
        <v>467</v>
      </c>
      <c r="AP469" s="938" t="s">
        <v>595</v>
      </c>
      <c r="AQ469" s="1083" t="s">
        <v>467</v>
      </c>
      <c r="AR469" s="1139">
        <v>2200</v>
      </c>
      <c r="AS469" s="925">
        <v>30</v>
      </c>
      <c r="AT469" s="941"/>
      <c r="AU469" s="941">
        <v>0</v>
      </c>
      <c r="AV469" s="925"/>
      <c r="AW469" s="925"/>
      <c r="AX469" s="925"/>
      <c r="AY469" s="925"/>
      <c r="AZ469" s="925"/>
      <c r="BA469" s="942"/>
      <c r="BB469" s="941"/>
      <c r="BC469" s="941"/>
      <c r="BD469" s="941"/>
      <c r="BE469" s="941"/>
      <c r="BF469" s="942"/>
      <c r="BG469" s="941"/>
      <c r="BH469" s="941"/>
      <c r="BI469" s="936">
        <v>0</v>
      </c>
      <c r="BJ469" s="941"/>
      <c r="BK469" s="943"/>
      <c r="BL469" s="943"/>
      <c r="BM469" s="936">
        <v>0</v>
      </c>
      <c r="BN469" s="943"/>
      <c r="BO469" s="936"/>
      <c r="BP469" s="944">
        <v>240</v>
      </c>
      <c r="BQ469" s="943">
        <v>2200</v>
      </c>
      <c r="BR469" s="943">
        <v>0</v>
      </c>
      <c r="BS469" s="943">
        <v>0</v>
      </c>
      <c r="BT469" s="945">
        <v>0</v>
      </c>
      <c r="BU469" s="943">
        <v>0</v>
      </c>
      <c r="BV469" s="943">
        <v>0</v>
      </c>
      <c r="BW469" s="943">
        <v>0</v>
      </c>
      <c r="BX469" s="1049"/>
      <c r="BY469" s="943">
        <v>0</v>
      </c>
      <c r="BZ469" s="943"/>
      <c r="CA469" s="1049"/>
      <c r="CB469" s="943">
        <v>0</v>
      </c>
      <c r="CC469" s="943">
        <v>0</v>
      </c>
      <c r="CD469" s="943">
        <v>0</v>
      </c>
      <c r="CE469" s="943"/>
      <c r="CF469" s="943">
        <v>0</v>
      </c>
      <c r="CG469" s="943"/>
      <c r="CH469" s="943"/>
      <c r="CI469" s="1049"/>
      <c r="CJ469" s="1049"/>
      <c r="CK469" s="1049"/>
      <c r="CL469" s="1049"/>
      <c r="CM469" s="943"/>
      <c r="CN469" s="943"/>
      <c r="CO469" s="1078">
        <v>0</v>
      </c>
      <c r="CP469" s="1078"/>
      <c r="CQ469" s="1078"/>
      <c r="CR469" s="1078"/>
      <c r="CS469" s="1078"/>
      <c r="CT469" s="1078"/>
      <c r="CU469" s="1078"/>
      <c r="CV469" s="1078">
        <v>0</v>
      </c>
      <c r="CW469" s="1049"/>
      <c r="CX469" s="1049"/>
      <c r="CY469" s="1049"/>
      <c r="CZ469" s="1049"/>
      <c r="DA469" s="1049"/>
      <c r="DB469" s="1049"/>
      <c r="DC469" s="943"/>
      <c r="DD469" s="943"/>
      <c r="DE469" s="943"/>
      <c r="DF469" s="943"/>
      <c r="DG469" s="943"/>
      <c r="DH469" s="1049"/>
      <c r="DI469" s="1049"/>
      <c r="DJ469" s="943"/>
      <c r="DK469" s="943"/>
      <c r="DL469" s="943"/>
      <c r="DM469" s="1049"/>
      <c r="DN469" s="1049"/>
      <c r="DO469" s="1049"/>
      <c r="DP469" s="1049"/>
      <c r="DQ469" s="1049"/>
      <c r="DR469" s="1049"/>
      <c r="DS469" s="1049"/>
      <c r="DT469" s="1049"/>
      <c r="DU469" s="1049"/>
      <c r="DV469" s="1049"/>
      <c r="DW469" s="1049"/>
      <c r="DX469" s="1049"/>
      <c r="DY469" s="943"/>
      <c r="DZ469" s="1049"/>
      <c r="EA469" s="1049"/>
      <c r="EB469" s="1049"/>
      <c r="EC469" s="1049"/>
      <c r="ED469" s="1049"/>
      <c r="EE469" s="1049"/>
      <c r="EF469" s="1049"/>
      <c r="EG469" s="1049"/>
      <c r="EH469" s="1049"/>
      <c r="EI469" s="1049"/>
      <c r="EJ469" s="1049"/>
      <c r="EK469" s="1049"/>
      <c r="EL469" s="947">
        <v>2200</v>
      </c>
      <c r="EM469" s="947">
        <v>2200</v>
      </c>
      <c r="EN469" s="948">
        <v>220</v>
      </c>
      <c r="EO469" s="948">
        <v>0</v>
      </c>
      <c r="EP469" s="948">
        <v>30.14</v>
      </c>
      <c r="EQ469" s="948">
        <v>0</v>
      </c>
      <c r="ER469" s="948">
        <v>0</v>
      </c>
      <c r="ES469" s="943">
        <v>0</v>
      </c>
      <c r="ET469" s="945">
        <v>0</v>
      </c>
      <c r="EU469" s="1078">
        <v>0</v>
      </c>
      <c r="EV469" s="1078">
        <v>0</v>
      </c>
      <c r="EW469" s="943"/>
      <c r="EX469" s="943"/>
      <c r="EY469" s="943"/>
      <c r="EZ469" s="949">
        <v>0</v>
      </c>
      <c r="FA469" s="938">
        <v>0</v>
      </c>
      <c r="FB469" s="938"/>
      <c r="FC469" s="949">
        <v>880</v>
      </c>
      <c r="FD469" s="949"/>
      <c r="FE469" s="949"/>
      <c r="FF469" s="1049"/>
      <c r="FG469" s="943">
        <v>0</v>
      </c>
      <c r="FH469" s="949"/>
      <c r="FI469" s="943"/>
      <c r="FJ469" s="943"/>
      <c r="FK469" s="936"/>
      <c r="FL469" s="1049"/>
      <c r="FM469" s="943">
        <v>0</v>
      </c>
      <c r="FN469" s="943">
        <v>0</v>
      </c>
      <c r="FO469" s="943">
        <v>0</v>
      </c>
      <c r="FP469" s="943"/>
      <c r="FQ469" s="943">
        <v>1130.1400000000001</v>
      </c>
      <c r="FR469" s="1157">
        <v>1069.8599999999999</v>
      </c>
      <c r="FT469" s="1170"/>
      <c r="FU469" s="1167">
        <v>1069.8599999999999</v>
      </c>
      <c r="FV469" s="1167">
        <v>989.25</v>
      </c>
      <c r="FW469" s="1167">
        <v>0</v>
      </c>
      <c r="FX469" s="1102">
        <v>198</v>
      </c>
      <c r="FY469" s="1078">
        <v>0</v>
      </c>
      <c r="GB469" s="2015">
        <f t="shared" si="44"/>
        <v>0</v>
      </c>
      <c r="GC469" s="2015">
        <v>2200</v>
      </c>
      <c r="GE469" s="2015">
        <f t="shared" si="45"/>
        <v>2200</v>
      </c>
    </row>
    <row r="470" spans="2:187" ht="15.75" thickBot="1">
      <c r="AK470" s="90">
        <f t="shared" ref="AK470:AQ470" si="46">SUM(AK401:AK467)</f>
        <v>200</v>
      </c>
      <c r="AL470" s="90">
        <f t="shared" si="46"/>
        <v>380</v>
      </c>
      <c r="AM470" s="90">
        <f t="shared" si="46"/>
        <v>0</v>
      </c>
      <c r="AN470" s="90">
        <f t="shared" si="46"/>
        <v>0</v>
      </c>
      <c r="AO470" s="90">
        <f t="shared" si="46"/>
        <v>0</v>
      </c>
      <c r="AP470" s="90">
        <f t="shared" si="46"/>
        <v>0</v>
      </c>
      <c r="AQ470" s="90">
        <f t="shared" si="46"/>
        <v>0</v>
      </c>
      <c r="AR470" s="90">
        <f t="shared" ref="AR470:DC470" si="47">SUM(AR401:AR469)</f>
        <v>559964.3435919591</v>
      </c>
      <c r="AS470" s="90">
        <f t="shared" si="47"/>
        <v>1954</v>
      </c>
      <c r="AT470" s="90">
        <f t="shared" si="47"/>
        <v>13</v>
      </c>
      <c r="AU470" s="90">
        <f t="shared" si="47"/>
        <v>100</v>
      </c>
      <c r="AV470" s="90">
        <f t="shared" si="47"/>
        <v>0</v>
      </c>
      <c r="AW470" s="90">
        <f t="shared" si="47"/>
        <v>0</v>
      </c>
      <c r="AX470" s="90">
        <f t="shared" si="47"/>
        <v>0</v>
      </c>
      <c r="AY470" s="90">
        <f t="shared" si="47"/>
        <v>0</v>
      </c>
      <c r="AZ470" s="90">
        <f t="shared" si="47"/>
        <v>0</v>
      </c>
      <c r="BA470" s="90">
        <f t="shared" si="47"/>
        <v>0</v>
      </c>
      <c r="BB470" s="90">
        <f t="shared" si="47"/>
        <v>0</v>
      </c>
      <c r="BC470" s="90">
        <f t="shared" si="47"/>
        <v>0</v>
      </c>
      <c r="BD470" s="90">
        <f t="shared" si="47"/>
        <v>0</v>
      </c>
      <c r="BE470" s="90">
        <f t="shared" si="47"/>
        <v>0</v>
      </c>
      <c r="BF470" s="90">
        <f t="shared" si="47"/>
        <v>0</v>
      </c>
      <c r="BG470" s="90">
        <f t="shared" si="47"/>
        <v>2</v>
      </c>
      <c r="BH470" s="90">
        <f t="shared" si="47"/>
        <v>4</v>
      </c>
      <c r="BI470" s="90">
        <f t="shared" si="47"/>
        <v>46</v>
      </c>
      <c r="BJ470" s="90">
        <f t="shared" si="47"/>
        <v>0</v>
      </c>
      <c r="BK470" s="90">
        <f t="shared" si="47"/>
        <v>0</v>
      </c>
      <c r="BL470" s="90">
        <f t="shared" si="47"/>
        <v>0</v>
      </c>
      <c r="BM470" s="90">
        <f t="shared" si="47"/>
        <v>48</v>
      </c>
      <c r="BN470" s="90">
        <f t="shared" si="47"/>
        <v>0</v>
      </c>
      <c r="BO470" s="90">
        <f t="shared" si="47"/>
        <v>0</v>
      </c>
      <c r="BP470" s="90">
        <f t="shared" si="47"/>
        <v>15632</v>
      </c>
      <c r="BQ470" s="90">
        <f t="shared" si="47"/>
        <v>522096.37670964963</v>
      </c>
      <c r="BR470" s="90">
        <f t="shared" si="47"/>
        <v>4181</v>
      </c>
      <c r="BS470" s="90">
        <f t="shared" si="47"/>
        <v>2336.6666666666665</v>
      </c>
      <c r="BT470" s="90">
        <f t="shared" si="47"/>
        <v>35600.03</v>
      </c>
      <c r="BU470" s="90">
        <f t="shared" si="47"/>
        <v>0</v>
      </c>
      <c r="BV470" s="90">
        <f t="shared" si="47"/>
        <v>0</v>
      </c>
      <c r="BW470" s="90">
        <f t="shared" si="47"/>
        <v>0</v>
      </c>
      <c r="BX470" s="90">
        <f t="shared" si="47"/>
        <v>380</v>
      </c>
      <c r="BY470" s="90">
        <f t="shared" si="47"/>
        <v>261</v>
      </c>
      <c r="BZ470" s="90">
        <f t="shared" si="47"/>
        <v>0</v>
      </c>
      <c r="CA470" s="90">
        <f t="shared" si="47"/>
        <v>0</v>
      </c>
      <c r="CB470" s="90">
        <f t="shared" si="47"/>
        <v>32.427083333333336</v>
      </c>
      <c r="CC470" s="90">
        <f t="shared" si="47"/>
        <v>70.042500000000004</v>
      </c>
      <c r="CD470" s="90">
        <f t="shared" si="47"/>
        <v>1208.55</v>
      </c>
      <c r="CE470" s="90">
        <f t="shared" si="47"/>
        <v>0</v>
      </c>
      <c r="CF470" s="90">
        <f t="shared" si="47"/>
        <v>0</v>
      </c>
      <c r="CG470" s="90">
        <f t="shared" si="47"/>
        <v>0</v>
      </c>
      <c r="CH470" s="90">
        <f t="shared" si="47"/>
        <v>0</v>
      </c>
      <c r="CI470" s="90">
        <f t="shared" si="47"/>
        <v>0</v>
      </c>
      <c r="CJ470" s="90">
        <f t="shared" si="47"/>
        <v>0</v>
      </c>
      <c r="CK470" s="90">
        <f t="shared" si="47"/>
        <v>0</v>
      </c>
      <c r="CL470" s="90">
        <f t="shared" si="47"/>
        <v>0</v>
      </c>
      <c r="CM470" s="90">
        <f t="shared" si="47"/>
        <v>0</v>
      </c>
      <c r="CN470" s="90">
        <f t="shared" si="47"/>
        <v>0</v>
      </c>
      <c r="CO470" s="90">
        <f t="shared" si="47"/>
        <v>2087.0666666666666</v>
      </c>
      <c r="CP470" s="90">
        <f t="shared" si="47"/>
        <v>0</v>
      </c>
      <c r="CQ470" s="90">
        <f t="shared" si="47"/>
        <v>0</v>
      </c>
      <c r="CR470" s="90">
        <f t="shared" si="47"/>
        <v>0</v>
      </c>
      <c r="CS470" s="90">
        <f t="shared" si="47"/>
        <v>0</v>
      </c>
      <c r="CT470" s="90">
        <f t="shared" si="47"/>
        <v>0</v>
      </c>
      <c r="CU470" s="90">
        <f t="shared" si="47"/>
        <v>0</v>
      </c>
      <c r="CV470" s="90">
        <f t="shared" si="47"/>
        <v>200</v>
      </c>
      <c r="CW470" s="90">
        <f t="shared" si="47"/>
        <v>0</v>
      </c>
      <c r="CX470" s="90">
        <f t="shared" si="47"/>
        <v>45072.357265326522</v>
      </c>
      <c r="CY470" s="90">
        <f t="shared" si="47"/>
        <v>3299.604772242953</v>
      </c>
      <c r="CZ470" s="90">
        <f t="shared" si="47"/>
        <v>0</v>
      </c>
      <c r="DA470" s="90">
        <f t="shared" si="47"/>
        <v>0</v>
      </c>
      <c r="DB470" s="90">
        <f t="shared" si="47"/>
        <v>0</v>
      </c>
      <c r="DC470" s="90">
        <f t="shared" si="47"/>
        <v>0</v>
      </c>
      <c r="DD470" s="90">
        <f t="shared" ref="DD470:FO470" si="48">SUM(DD401:DD469)</f>
        <v>0</v>
      </c>
      <c r="DE470" s="90">
        <f t="shared" si="48"/>
        <v>0</v>
      </c>
      <c r="DF470" s="90">
        <f t="shared" si="48"/>
        <v>0</v>
      </c>
      <c r="DG470" s="90">
        <f t="shared" si="48"/>
        <v>0</v>
      </c>
      <c r="DH470" s="90">
        <f t="shared" si="48"/>
        <v>0</v>
      </c>
      <c r="DI470" s="90">
        <f t="shared" si="48"/>
        <v>0</v>
      </c>
      <c r="DJ470" s="90">
        <f t="shared" si="48"/>
        <v>0</v>
      </c>
      <c r="DK470" s="90">
        <f t="shared" si="48"/>
        <v>0</v>
      </c>
      <c r="DL470" s="90">
        <f t="shared" si="48"/>
        <v>0</v>
      </c>
      <c r="DM470" s="90">
        <f t="shared" si="48"/>
        <v>0</v>
      </c>
      <c r="DN470" s="90">
        <f t="shared" si="48"/>
        <v>0</v>
      </c>
      <c r="DO470" s="90">
        <f t="shared" si="48"/>
        <v>0</v>
      </c>
      <c r="DP470" s="90">
        <f t="shared" si="48"/>
        <v>0</v>
      </c>
      <c r="DQ470" s="90">
        <f t="shared" si="48"/>
        <v>0</v>
      </c>
      <c r="DR470" s="90">
        <f t="shared" si="48"/>
        <v>2377.2688416692445</v>
      </c>
      <c r="DS470" s="90">
        <f t="shared" si="48"/>
        <v>0</v>
      </c>
      <c r="DT470" s="90">
        <f t="shared" si="48"/>
        <v>0</v>
      </c>
      <c r="DU470" s="90">
        <f t="shared" si="48"/>
        <v>0</v>
      </c>
      <c r="DV470" s="90">
        <f t="shared" si="48"/>
        <v>0</v>
      </c>
      <c r="DW470" s="90">
        <f t="shared" si="48"/>
        <v>26292.208404773803</v>
      </c>
      <c r="DX470" s="90">
        <f t="shared" si="48"/>
        <v>0</v>
      </c>
      <c r="DY470" s="90">
        <f t="shared" si="48"/>
        <v>0</v>
      </c>
      <c r="DZ470" s="90">
        <f t="shared" si="48"/>
        <v>0</v>
      </c>
      <c r="EA470" s="90">
        <f t="shared" si="48"/>
        <v>0</v>
      </c>
      <c r="EB470" s="90">
        <f t="shared" si="48"/>
        <v>570</v>
      </c>
      <c r="EC470" s="90">
        <f t="shared" si="48"/>
        <v>0</v>
      </c>
      <c r="ED470" s="90">
        <f t="shared" si="48"/>
        <v>0</v>
      </c>
      <c r="EE470" s="90">
        <f t="shared" si="48"/>
        <v>1630</v>
      </c>
      <c r="EF470" s="90">
        <f t="shared" si="48"/>
        <v>2880</v>
      </c>
      <c r="EG470" s="90">
        <f t="shared" si="48"/>
        <v>0</v>
      </c>
      <c r="EH470" s="90">
        <f t="shared" si="48"/>
        <v>3000</v>
      </c>
      <c r="EI470" s="90">
        <f t="shared" si="48"/>
        <v>202.5</v>
      </c>
      <c r="EJ470" s="90">
        <f t="shared" si="48"/>
        <v>0</v>
      </c>
      <c r="EK470" s="90">
        <f t="shared" si="48"/>
        <v>0</v>
      </c>
      <c r="EL470" s="90">
        <f t="shared" si="48"/>
        <v>572763.15962631605</v>
      </c>
      <c r="EM470" s="90">
        <f t="shared" si="48"/>
        <v>653777.0989103287</v>
      </c>
      <c r="EN470" s="90">
        <f t="shared" si="48"/>
        <v>56453.720000000045</v>
      </c>
      <c r="EO470" s="90">
        <f t="shared" si="48"/>
        <v>2964.2599999999998</v>
      </c>
      <c r="EP470" s="90">
        <f t="shared" si="48"/>
        <v>4666.7400000000016</v>
      </c>
      <c r="EQ470" s="90">
        <f t="shared" si="48"/>
        <v>0</v>
      </c>
      <c r="ER470" s="90">
        <f t="shared" si="48"/>
        <v>0</v>
      </c>
      <c r="ES470" s="90">
        <f t="shared" si="48"/>
        <v>1069.3800000000001</v>
      </c>
      <c r="ET470" s="90">
        <f t="shared" si="48"/>
        <v>109520.28890000001</v>
      </c>
      <c r="EU470" s="90">
        <f t="shared" si="48"/>
        <v>0</v>
      </c>
      <c r="EV470" s="90">
        <f t="shared" si="48"/>
        <v>0</v>
      </c>
      <c r="EW470" s="90">
        <f t="shared" si="48"/>
        <v>0</v>
      </c>
      <c r="EX470" s="90">
        <f t="shared" si="48"/>
        <v>0</v>
      </c>
      <c r="EY470" s="90">
        <f t="shared" si="48"/>
        <v>0</v>
      </c>
      <c r="EZ470" s="90">
        <f t="shared" si="48"/>
        <v>4285.5300000000007</v>
      </c>
      <c r="FA470" s="90">
        <f t="shared" si="48"/>
        <v>2050.0700000000002</v>
      </c>
      <c r="FB470" s="90">
        <f t="shared" si="48"/>
        <v>770.43000000000006</v>
      </c>
      <c r="FC470" s="90">
        <f t="shared" si="48"/>
        <v>285122.56539869279</v>
      </c>
      <c r="FD470" s="90">
        <f t="shared" si="48"/>
        <v>5</v>
      </c>
      <c r="FE470" s="90">
        <f t="shared" si="48"/>
        <v>0</v>
      </c>
      <c r="FF470" s="90">
        <f t="shared" si="48"/>
        <v>0</v>
      </c>
      <c r="FG470" s="90">
        <f t="shared" si="48"/>
        <v>875</v>
      </c>
      <c r="FH470" s="90">
        <f t="shared" si="48"/>
        <v>3368.89</v>
      </c>
      <c r="FI470" s="90">
        <f t="shared" si="48"/>
        <v>0</v>
      </c>
      <c r="FJ470" s="90">
        <f t="shared" si="48"/>
        <v>0</v>
      </c>
      <c r="FK470" s="90">
        <f t="shared" si="48"/>
        <v>0</v>
      </c>
      <c r="FL470" s="90">
        <f t="shared" si="48"/>
        <v>0</v>
      </c>
      <c r="FM470" s="90">
        <f t="shared" si="48"/>
        <v>0</v>
      </c>
      <c r="FN470" s="90">
        <f t="shared" si="48"/>
        <v>261</v>
      </c>
      <c r="FO470" s="90">
        <f t="shared" si="48"/>
        <v>116</v>
      </c>
      <c r="FP470" s="90">
        <f t="shared" ref="FP470:FR470" si="49">SUM(FP401:FP469)</f>
        <v>0</v>
      </c>
      <c r="FQ470" s="90">
        <f t="shared" si="49"/>
        <v>471528.83000000019</v>
      </c>
      <c r="FR470" s="90">
        <f t="shared" si="49"/>
        <v>182248.27000000002</v>
      </c>
      <c r="FT470" s="90">
        <v>14962.851351351352</v>
      </c>
      <c r="FU470" s="90">
        <v>114886.31999999995</v>
      </c>
      <c r="FV470" s="90">
        <v>169971.55999999997</v>
      </c>
      <c r="FW470" s="90">
        <v>0</v>
      </c>
      <c r="FX470" s="90">
        <v>51548.669999999984</v>
      </c>
      <c r="FY470" s="90">
        <v>0</v>
      </c>
      <c r="GE470" s="2015"/>
    </row>
    <row r="471" spans="2:187" ht="15.75" thickBot="1">
      <c r="AK471" s="1218"/>
      <c r="AL471" s="1218"/>
      <c r="AM471" s="1218"/>
      <c r="AN471" s="1218"/>
      <c r="AO471" s="1218"/>
      <c r="AP471" s="1218"/>
      <c r="AQ471" s="1218"/>
      <c r="AR471" s="1218"/>
      <c r="AS471" s="1218"/>
      <c r="AT471" s="1218"/>
      <c r="AU471" s="1218"/>
      <c r="AV471" s="1218"/>
      <c r="AW471" s="1218"/>
      <c r="AX471" s="1218"/>
      <c r="AY471" s="1218"/>
      <c r="AZ471" s="1218"/>
      <c r="BA471" s="1218"/>
      <c r="BB471" s="1218"/>
      <c r="BC471" s="1218"/>
      <c r="BD471" s="1218"/>
      <c r="BE471" s="1218"/>
      <c r="BF471" s="1218"/>
      <c r="BG471" s="1218"/>
      <c r="BH471" s="1218"/>
      <c r="BI471" s="1218"/>
      <c r="BJ471" s="1218"/>
      <c r="BK471" s="1218"/>
      <c r="BL471" s="1218"/>
      <c r="BM471" s="1218"/>
      <c r="BN471" s="1218"/>
      <c r="BO471" s="1218"/>
      <c r="BP471" s="1218"/>
      <c r="BQ471" s="1218"/>
      <c r="BR471" s="1218"/>
      <c r="BS471" s="1218"/>
      <c r="BT471" s="1218"/>
      <c r="BU471" s="1218"/>
      <c r="BV471" s="1218"/>
      <c r="BW471" s="1218"/>
      <c r="BX471" s="1218"/>
      <c r="BY471" s="1218"/>
      <c r="BZ471" s="1218"/>
      <c r="CA471" s="1218"/>
      <c r="CB471" s="1218"/>
      <c r="CC471" s="1218"/>
      <c r="CD471" s="1218"/>
      <c r="CE471" s="1218"/>
      <c r="CF471" s="1218"/>
      <c r="CG471" s="1218"/>
      <c r="CH471" s="1218"/>
      <c r="CI471" s="1218"/>
      <c r="CJ471" s="1218"/>
      <c r="CK471" s="1218"/>
      <c r="CL471" s="1218"/>
      <c r="CM471" s="1218"/>
      <c r="CN471" s="1218"/>
      <c r="CO471" s="1218"/>
      <c r="CP471" s="1218"/>
      <c r="CQ471" s="1218"/>
      <c r="CR471" s="1218"/>
      <c r="CS471" s="1218"/>
      <c r="CT471" s="1218"/>
      <c r="CU471" s="1218"/>
      <c r="CV471" s="1218"/>
      <c r="CW471" s="1218"/>
      <c r="CX471" s="1218"/>
      <c r="CY471" s="1218"/>
      <c r="CZ471" s="1218"/>
      <c r="DA471" s="1218"/>
      <c r="DB471" s="1218"/>
      <c r="DC471" s="1218"/>
      <c r="DD471" s="1218"/>
      <c r="DE471" s="1218"/>
      <c r="DF471" s="1218"/>
      <c r="DG471" s="1218"/>
      <c r="DH471" s="1218"/>
      <c r="DI471" s="1218"/>
      <c r="DJ471" s="1218"/>
      <c r="DK471" s="1218"/>
      <c r="DL471" s="1218"/>
      <c r="DM471" s="1218"/>
      <c r="DN471" s="1218"/>
      <c r="DO471" s="1218"/>
      <c r="DP471" s="1218"/>
      <c r="DQ471" s="1218"/>
      <c r="DR471" s="1218"/>
      <c r="DS471" s="1218"/>
      <c r="DT471" s="1218"/>
      <c r="DU471" s="1218"/>
      <c r="DV471" s="1218"/>
      <c r="DW471" s="1218"/>
      <c r="DX471" s="1218"/>
      <c r="DY471" s="1218"/>
      <c r="DZ471" s="1218"/>
      <c r="EA471" s="1218"/>
      <c r="EB471" s="1218"/>
      <c r="EC471" s="1218"/>
      <c r="ED471" s="1218"/>
      <c r="EE471" s="1218"/>
      <c r="EF471" s="1218"/>
      <c r="EG471" s="1218"/>
      <c r="EH471" s="1218"/>
      <c r="EI471" s="1218"/>
      <c r="EJ471" s="1218"/>
      <c r="EK471" s="1218"/>
      <c r="EL471" s="1218"/>
      <c r="EM471" s="1218"/>
      <c r="EN471" s="1218"/>
      <c r="EO471" s="1218"/>
      <c r="EP471" s="1218"/>
      <c r="EQ471" s="1218"/>
      <c r="ER471" s="1218"/>
      <c r="ES471" s="1218"/>
      <c r="ET471" s="1218"/>
      <c r="EU471" s="1218"/>
      <c r="EV471" s="1218"/>
      <c r="EW471" s="1218"/>
      <c r="EX471" s="1218"/>
      <c r="EY471" s="1218"/>
      <c r="EZ471" s="1218"/>
      <c r="FA471" s="1218"/>
      <c r="FB471" s="1218"/>
      <c r="FC471" s="1218"/>
      <c r="FD471" s="1218"/>
      <c r="FE471" s="1218"/>
      <c r="FF471" s="1218"/>
      <c r="FG471" s="1218"/>
      <c r="FH471" s="1218"/>
      <c r="FI471" s="1218"/>
      <c r="FJ471" s="1218"/>
      <c r="FK471" s="1218"/>
      <c r="FL471" s="1218"/>
      <c r="FM471" s="1218"/>
      <c r="FN471" s="1218"/>
      <c r="FO471" s="1218"/>
      <c r="FP471" s="1218"/>
      <c r="FQ471" s="1218"/>
      <c r="FR471" s="1218"/>
      <c r="FT471" s="1218"/>
      <c r="FU471" s="1218"/>
      <c r="FV471" s="1218"/>
      <c r="FW471" s="1218"/>
      <c r="FX471" s="1218"/>
      <c r="FY471" s="1218"/>
      <c r="GE471" s="2015"/>
    </row>
    <row r="472" spans="2:187" ht="15" customHeight="1" thickBot="1">
      <c r="B472" s="2074" t="s">
        <v>302</v>
      </c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00"/>
      <c r="P472" s="2037" t="s">
        <v>303</v>
      </c>
      <c r="Q472" s="2038"/>
      <c r="R472" s="2038"/>
      <c r="S472" s="2038"/>
      <c r="T472" s="2038"/>
      <c r="U472" s="2039"/>
      <c r="V472" s="2037" t="s">
        <v>304</v>
      </c>
      <c r="W472" s="2039"/>
      <c r="X472" s="155" t="s">
        <v>305</v>
      </c>
      <c r="Y472" s="155"/>
      <c r="Z472" s="155" t="s">
        <v>306</v>
      </c>
      <c r="AA472" s="155"/>
      <c r="AB472" s="155" t="s">
        <v>307</v>
      </c>
      <c r="AC472" s="155"/>
      <c r="AD472" s="155"/>
      <c r="AE472" s="155" t="s">
        <v>308</v>
      </c>
      <c r="AF472" s="155"/>
      <c r="AG472" s="155"/>
      <c r="AH472" s="100"/>
      <c r="AI472" s="155" t="s">
        <v>309</v>
      </c>
      <c r="AJ472" s="155"/>
      <c r="AK472" s="155" t="s">
        <v>310</v>
      </c>
      <c r="AL472" s="155"/>
      <c r="AM472" s="155"/>
      <c r="AN472" s="155"/>
      <c r="AO472" s="155"/>
      <c r="AP472" s="155"/>
      <c r="AQ472" s="155"/>
      <c r="AR472" s="155"/>
      <c r="AS472" s="155" t="s">
        <v>311</v>
      </c>
      <c r="AT472" s="155"/>
      <c r="AU472" s="155"/>
      <c r="AV472" s="155"/>
      <c r="AW472" s="155"/>
      <c r="AX472" s="155"/>
      <c r="AY472" s="155"/>
      <c r="AZ472" s="155"/>
      <c r="BA472" s="155"/>
      <c r="BB472" s="155"/>
      <c r="BC472" s="155"/>
      <c r="BD472" s="155"/>
      <c r="BE472" s="155"/>
      <c r="BF472" s="155"/>
      <c r="BG472" s="2075" t="s">
        <v>312</v>
      </c>
      <c r="BH472" s="2075"/>
      <c r="BI472" s="2075"/>
      <c r="BJ472" s="2075"/>
      <c r="BK472" s="2075" t="s">
        <v>313</v>
      </c>
      <c r="BL472" s="2075"/>
      <c r="BM472" s="2075"/>
      <c r="BN472" s="2075"/>
      <c r="BO472" s="2055" t="s">
        <v>314</v>
      </c>
      <c r="BP472" s="2055" t="s">
        <v>315</v>
      </c>
      <c r="BQ472" s="155" t="s">
        <v>316</v>
      </c>
      <c r="BR472" s="155"/>
      <c r="BS472" s="155"/>
      <c r="BT472" s="155"/>
      <c r="BU472" s="155"/>
      <c r="BV472" s="155"/>
      <c r="BW472" s="155"/>
      <c r="BX472" s="155"/>
      <c r="BY472" s="155"/>
      <c r="BZ472" s="155"/>
      <c r="CA472" s="155"/>
      <c r="CB472" s="155"/>
      <c r="CC472" s="155"/>
      <c r="CD472" s="155"/>
      <c r="CE472" s="155"/>
      <c r="CF472" s="155"/>
      <c r="CG472" s="155"/>
      <c r="CH472" s="155"/>
      <c r="CI472" s="155"/>
      <c r="CJ472" s="155"/>
      <c r="CK472" s="155"/>
      <c r="CL472" s="155"/>
      <c r="CM472" s="155"/>
      <c r="CN472" s="155"/>
      <c r="CO472" s="155"/>
      <c r="CP472" s="155"/>
      <c r="CQ472" s="155"/>
      <c r="CR472" s="155"/>
      <c r="CS472" s="155"/>
      <c r="CT472" s="155"/>
      <c r="CU472" s="155"/>
      <c r="CV472" s="155"/>
      <c r="CW472" s="155"/>
      <c r="CX472" s="155"/>
      <c r="CY472" s="155"/>
      <c r="CZ472" s="155"/>
      <c r="DA472" s="155"/>
      <c r="DB472" s="155"/>
      <c r="DC472" s="155"/>
      <c r="DD472" s="155"/>
      <c r="DE472" s="155"/>
      <c r="DF472" s="155"/>
      <c r="DG472" s="155"/>
      <c r="DH472" s="155"/>
      <c r="DI472" s="155"/>
      <c r="DJ472" s="155"/>
      <c r="DK472" s="155"/>
      <c r="DL472" s="155"/>
      <c r="DM472" s="155"/>
      <c r="DN472" s="155"/>
      <c r="DO472" s="155"/>
      <c r="DP472" s="155"/>
      <c r="DQ472" s="155"/>
      <c r="DR472" s="155"/>
      <c r="DS472" s="155"/>
      <c r="DT472" s="155"/>
      <c r="DU472" s="155"/>
      <c r="DV472" s="155"/>
      <c r="DW472" s="155"/>
      <c r="DX472" s="155"/>
      <c r="DY472" s="155"/>
      <c r="DZ472" s="155"/>
      <c r="EA472" s="155"/>
      <c r="EB472" s="155"/>
      <c r="EC472" s="155"/>
      <c r="ED472" s="155"/>
      <c r="EE472" s="155"/>
      <c r="EF472" s="155"/>
      <c r="EG472" s="155"/>
      <c r="EH472" s="155"/>
      <c r="EI472" s="155"/>
      <c r="EJ472" s="155"/>
      <c r="EK472" s="155"/>
      <c r="EL472" s="2051" t="s">
        <v>317</v>
      </c>
      <c r="EM472" s="2051" t="s">
        <v>318</v>
      </c>
      <c r="EN472" s="155" t="s">
        <v>319</v>
      </c>
      <c r="EO472" s="155"/>
      <c r="EP472" s="155"/>
      <c r="EQ472" s="155"/>
      <c r="ER472" s="155"/>
      <c r="ES472" s="155"/>
      <c r="ET472" s="155"/>
      <c r="EU472" s="155"/>
      <c r="EV472" s="155"/>
      <c r="EW472" s="155"/>
      <c r="EX472" s="155"/>
      <c r="EY472" s="155"/>
      <c r="EZ472" s="155"/>
      <c r="FA472" s="155"/>
      <c r="FB472" s="155"/>
      <c r="FC472" s="155"/>
      <c r="FD472" s="155"/>
      <c r="FE472" s="155"/>
      <c r="FF472" s="155"/>
      <c r="FG472" s="155"/>
      <c r="FH472" s="155"/>
      <c r="FI472" s="155"/>
      <c r="FJ472" s="155"/>
      <c r="FK472" s="155"/>
      <c r="FL472" s="155"/>
      <c r="FM472" s="155"/>
      <c r="FN472" s="155"/>
      <c r="FO472" s="155"/>
      <c r="FP472" s="155"/>
      <c r="FQ472" s="155"/>
      <c r="FR472" s="2051" t="s">
        <v>320</v>
      </c>
      <c r="FT472" s="2047"/>
      <c r="FU472" s="2047"/>
      <c r="FV472" s="154"/>
      <c r="FW472" s="154"/>
      <c r="FX472" s="154" t="s">
        <v>321</v>
      </c>
      <c r="FY472" s="1219"/>
      <c r="GE472" s="2015"/>
    </row>
    <row r="473" spans="2:187" ht="28.15" customHeight="1" thickBot="1">
      <c r="B473" s="2076" t="s">
        <v>2</v>
      </c>
      <c r="C473" s="154" t="s">
        <v>608</v>
      </c>
      <c r="D473" s="154" t="s">
        <v>322</v>
      </c>
      <c r="E473" s="154" t="s">
        <v>323</v>
      </c>
      <c r="F473" s="154" t="s">
        <v>4</v>
      </c>
      <c r="G473" s="154" t="s">
        <v>324</v>
      </c>
      <c r="H473" s="154" t="s">
        <v>6</v>
      </c>
      <c r="I473" s="154" t="s">
        <v>325</v>
      </c>
      <c r="J473" s="98" t="s">
        <v>326</v>
      </c>
      <c r="K473" s="97" t="s">
        <v>327</v>
      </c>
      <c r="L473" s="96" t="s">
        <v>328</v>
      </c>
      <c r="M473" s="96" t="s">
        <v>329</v>
      </c>
      <c r="N473" s="96" t="s">
        <v>330</v>
      </c>
      <c r="O473" s="95" t="s">
        <v>331</v>
      </c>
      <c r="P473" s="95" t="s">
        <v>332</v>
      </c>
      <c r="Q473" s="95" t="s">
        <v>330</v>
      </c>
      <c r="R473" s="2057" t="s">
        <v>333</v>
      </c>
      <c r="S473" s="2057" t="s">
        <v>334</v>
      </c>
      <c r="T473" s="154" t="s">
        <v>335</v>
      </c>
      <c r="U473" s="154" t="s">
        <v>5</v>
      </c>
      <c r="V473" s="2049" t="s">
        <v>336</v>
      </c>
      <c r="W473" s="2049" t="s">
        <v>337</v>
      </c>
      <c r="X473" s="2049" t="s">
        <v>229</v>
      </c>
      <c r="Y473" s="2049" t="s">
        <v>338</v>
      </c>
      <c r="Z473" s="154" t="s">
        <v>229</v>
      </c>
      <c r="AA473" s="154" t="s">
        <v>339</v>
      </c>
      <c r="AB473" s="2049" t="s">
        <v>340</v>
      </c>
      <c r="AC473" s="2049" t="s">
        <v>9</v>
      </c>
      <c r="AD473" s="2049" t="s">
        <v>341</v>
      </c>
      <c r="AE473" s="154" t="s">
        <v>342</v>
      </c>
      <c r="AF473" s="154" t="s">
        <v>343</v>
      </c>
      <c r="AG473" s="154" t="s">
        <v>344</v>
      </c>
      <c r="AH473" s="154" t="s">
        <v>345</v>
      </c>
      <c r="AI473" s="154" t="s">
        <v>346</v>
      </c>
      <c r="AJ473" s="154" t="s">
        <v>347</v>
      </c>
      <c r="AK473" s="154" t="s">
        <v>348</v>
      </c>
      <c r="AL473" s="154" t="s">
        <v>349</v>
      </c>
      <c r="AM473" s="154" t="s">
        <v>350</v>
      </c>
      <c r="AN473" s="154" t="s">
        <v>351</v>
      </c>
      <c r="AO473" s="154" t="s">
        <v>352</v>
      </c>
      <c r="AP473" s="154" t="s">
        <v>590</v>
      </c>
      <c r="AQ473" s="154" t="s">
        <v>353</v>
      </c>
      <c r="AR473" s="154" t="s">
        <v>354</v>
      </c>
      <c r="AS473" s="154" t="s">
        <v>355</v>
      </c>
      <c r="AT473" s="154" t="s">
        <v>356</v>
      </c>
      <c r="AU473" s="154" t="s">
        <v>357</v>
      </c>
      <c r="AV473" s="154" t="s">
        <v>358</v>
      </c>
      <c r="AW473" s="154" t="s">
        <v>359</v>
      </c>
      <c r="AX473" s="154" t="s">
        <v>360</v>
      </c>
      <c r="AY473" s="154" t="s">
        <v>361</v>
      </c>
      <c r="AZ473" s="154" t="s">
        <v>362</v>
      </c>
      <c r="BA473" s="154" t="s">
        <v>363</v>
      </c>
      <c r="BB473" s="154" t="s">
        <v>364</v>
      </c>
      <c r="BC473" s="154" t="s">
        <v>365</v>
      </c>
      <c r="BD473" s="154" t="s">
        <v>366</v>
      </c>
      <c r="BE473" s="154" t="s">
        <v>367</v>
      </c>
      <c r="BF473" s="154"/>
      <c r="BG473" s="2046">
        <v>0.25</v>
      </c>
      <c r="BH473" s="2046">
        <v>0.35</v>
      </c>
      <c r="BI473" s="2046" t="s">
        <v>368</v>
      </c>
      <c r="BJ473" s="2046" t="s">
        <v>369</v>
      </c>
      <c r="BK473" s="2046">
        <v>0.25</v>
      </c>
      <c r="BL473" s="2046">
        <v>0.35</v>
      </c>
      <c r="BM473" s="2046" t="s">
        <v>368</v>
      </c>
      <c r="BN473" s="2046" t="s">
        <v>369</v>
      </c>
      <c r="BO473" s="2055"/>
      <c r="BP473" s="2055"/>
      <c r="BQ473" s="2042" t="s">
        <v>370</v>
      </c>
      <c r="BR473" s="2042"/>
      <c r="BS473" s="2073"/>
      <c r="BT473" s="2073"/>
      <c r="BU473" s="2073"/>
      <c r="BV473" s="2042"/>
      <c r="BW473" s="2042"/>
      <c r="BX473" s="2042"/>
      <c r="BY473" s="2042"/>
      <c r="BZ473" s="2042"/>
      <c r="CA473" s="2042"/>
      <c r="CB473" s="2042"/>
      <c r="CC473" s="2042"/>
      <c r="CD473" s="2042"/>
      <c r="CE473" s="2042"/>
      <c r="CF473" s="2042"/>
      <c r="CG473" s="2042"/>
      <c r="CH473" s="2042"/>
      <c r="CI473" s="2042"/>
      <c r="CJ473" s="2042"/>
      <c r="CK473" s="2042"/>
      <c r="CL473" s="2042"/>
      <c r="CM473" s="2042"/>
      <c r="CN473" s="2042"/>
      <c r="CO473" s="2042"/>
      <c r="CP473" s="2042"/>
      <c r="CQ473" s="2042"/>
      <c r="CR473" s="2042"/>
      <c r="CS473" s="2042"/>
      <c r="CT473" s="2042"/>
      <c r="CU473" s="2042"/>
      <c r="CV473" s="2043" t="s">
        <v>371</v>
      </c>
      <c r="CW473" s="2043"/>
      <c r="CX473" s="2043"/>
      <c r="CY473" s="2043"/>
      <c r="CZ473" s="2043"/>
      <c r="DA473" s="2043"/>
      <c r="DB473" s="2043"/>
      <c r="DC473" s="2043"/>
      <c r="DD473" s="2043"/>
      <c r="DE473" s="2043"/>
      <c r="DF473" s="2043"/>
      <c r="DG473" s="2043"/>
      <c r="DH473" s="2043"/>
      <c r="DI473" s="2043"/>
      <c r="DJ473" s="2043"/>
      <c r="DK473" s="2043"/>
      <c r="DL473" s="2043"/>
      <c r="DM473" s="2043"/>
      <c r="DN473" s="2043"/>
      <c r="DO473" s="2043"/>
      <c r="DP473" s="2044" t="s">
        <v>372</v>
      </c>
      <c r="DQ473" s="2044"/>
      <c r="DR473" s="2044"/>
      <c r="DS473" s="2044"/>
      <c r="DT473" s="2044"/>
      <c r="DU473" s="2044"/>
      <c r="DV473" s="2044"/>
      <c r="DW473" s="2044"/>
      <c r="DX473" s="2044"/>
      <c r="DY473" s="2044"/>
      <c r="DZ473" s="2044"/>
      <c r="EA473" s="2044"/>
      <c r="EB473" s="2045" t="s">
        <v>373</v>
      </c>
      <c r="EC473" s="2045"/>
      <c r="ED473" s="2045"/>
      <c r="EE473" s="2045"/>
      <c r="EF473" s="2045"/>
      <c r="EG473" s="2045"/>
      <c r="EH473" s="2045"/>
      <c r="EI473" s="2045"/>
      <c r="EJ473" s="2045"/>
      <c r="EK473" s="2045"/>
      <c r="EL473" s="2051"/>
      <c r="EM473" s="2051"/>
      <c r="EN473" s="154" t="s">
        <v>374</v>
      </c>
      <c r="EO473" s="154"/>
      <c r="EP473" s="154"/>
      <c r="EQ473" s="154"/>
      <c r="ER473" s="154"/>
      <c r="ES473" s="154"/>
      <c r="ET473" s="99" t="s">
        <v>375</v>
      </c>
      <c r="EU473" s="2043" t="s">
        <v>376</v>
      </c>
      <c r="EV473" s="2043"/>
      <c r="EW473" s="2043"/>
      <c r="EX473" s="2043"/>
      <c r="EY473" s="154" t="s">
        <v>377</v>
      </c>
      <c r="EZ473" s="154"/>
      <c r="FA473" s="154"/>
      <c r="FB473" s="154"/>
      <c r="FC473" s="154"/>
      <c r="FD473" s="154"/>
      <c r="FE473" s="154"/>
      <c r="FF473" s="154"/>
      <c r="FG473" s="154"/>
      <c r="FH473" s="154"/>
      <c r="FI473" s="154"/>
      <c r="FJ473" s="154"/>
      <c r="FK473" s="154"/>
      <c r="FL473" s="154"/>
      <c r="FM473" s="154"/>
      <c r="FN473" s="154"/>
      <c r="FO473" s="154"/>
      <c r="FP473" s="154"/>
      <c r="FQ473" s="154" t="s">
        <v>378</v>
      </c>
      <c r="FR473" s="2051"/>
      <c r="FT473" s="154" t="s">
        <v>21</v>
      </c>
      <c r="FU473" s="154" t="s">
        <v>231</v>
      </c>
      <c r="FV473" s="93"/>
      <c r="FW473" s="93"/>
      <c r="FX473" s="154"/>
      <c r="FY473" s="2078" t="s">
        <v>968</v>
      </c>
      <c r="GE473" s="2015"/>
    </row>
    <row r="474" spans="2:187" ht="76.5">
      <c r="B474" s="2077"/>
      <c r="C474" s="93"/>
      <c r="D474" s="93"/>
      <c r="E474" s="93"/>
      <c r="F474" s="93"/>
      <c r="G474" s="93"/>
      <c r="H474" s="93"/>
      <c r="I474" s="93"/>
      <c r="J474" s="98" t="s">
        <v>326</v>
      </c>
      <c r="K474" s="97" t="s">
        <v>327</v>
      </c>
      <c r="L474" s="96" t="s">
        <v>328</v>
      </c>
      <c r="M474" s="96" t="s">
        <v>329</v>
      </c>
      <c r="N474" s="96" t="s">
        <v>330</v>
      </c>
      <c r="O474" s="95" t="s">
        <v>331</v>
      </c>
      <c r="P474" s="95" t="s">
        <v>332</v>
      </c>
      <c r="Q474" s="95" t="s">
        <v>330</v>
      </c>
      <c r="R474" s="2058"/>
      <c r="S474" s="2058"/>
      <c r="T474" s="93"/>
      <c r="U474" s="93"/>
      <c r="V474" s="2050"/>
      <c r="W474" s="2050"/>
      <c r="X474" s="2050"/>
      <c r="Y474" s="2050"/>
      <c r="Z474" s="93"/>
      <c r="AA474" s="93"/>
      <c r="AB474" s="2050"/>
      <c r="AC474" s="2050"/>
      <c r="AD474" s="2050"/>
      <c r="AE474" s="93"/>
      <c r="AF474" s="93"/>
      <c r="AG474" s="93"/>
      <c r="AH474" s="93"/>
      <c r="AI474" s="93"/>
      <c r="AJ474" s="93"/>
      <c r="AK474" s="93"/>
      <c r="AL474" s="93"/>
      <c r="AM474" s="93"/>
      <c r="AN474" s="93"/>
      <c r="AO474" s="93"/>
      <c r="AP474" s="93"/>
      <c r="AQ474" s="93"/>
      <c r="AR474" s="93"/>
      <c r="AS474" s="93"/>
      <c r="AT474" s="93"/>
      <c r="AU474" s="93"/>
      <c r="AV474" s="93"/>
      <c r="AW474" s="93"/>
      <c r="AX474" s="93"/>
      <c r="AY474" s="93"/>
      <c r="AZ474" s="93"/>
      <c r="BA474" s="93"/>
      <c r="BB474" s="93"/>
      <c r="BC474" s="93"/>
      <c r="BD474" s="93"/>
      <c r="BE474" s="93"/>
      <c r="BF474" s="93"/>
      <c r="BG474" s="93"/>
      <c r="BH474" s="93"/>
      <c r="BI474" s="93"/>
      <c r="BJ474" s="93"/>
      <c r="BK474" s="93"/>
      <c r="BL474" s="93"/>
      <c r="BM474" s="93"/>
      <c r="BN474" s="93"/>
      <c r="BO474" s="2056"/>
      <c r="BP474" s="2056"/>
      <c r="BQ474" s="93" t="s">
        <v>379</v>
      </c>
      <c r="BR474" s="833" t="s">
        <v>380</v>
      </c>
      <c r="BS474" s="785" t="s">
        <v>356</v>
      </c>
      <c r="BT474" s="785" t="s">
        <v>381</v>
      </c>
      <c r="BU474" s="785" t="s">
        <v>358</v>
      </c>
      <c r="BV474" s="261" t="s">
        <v>359</v>
      </c>
      <c r="BW474" s="92" t="s">
        <v>360</v>
      </c>
      <c r="BX474" s="92" t="s">
        <v>382</v>
      </c>
      <c r="BY474" s="92" t="s">
        <v>383</v>
      </c>
      <c r="BZ474" s="92" t="s">
        <v>384</v>
      </c>
      <c r="CA474" s="92" t="s">
        <v>362</v>
      </c>
      <c r="CB474" s="92" t="s">
        <v>385</v>
      </c>
      <c r="CC474" s="92" t="s">
        <v>386</v>
      </c>
      <c r="CD474" s="92" t="s">
        <v>387</v>
      </c>
      <c r="CE474" s="119" t="s">
        <v>388</v>
      </c>
      <c r="CF474" s="92" t="s">
        <v>389</v>
      </c>
      <c r="CG474" s="92" t="s">
        <v>390</v>
      </c>
      <c r="CH474" s="92" t="s">
        <v>591</v>
      </c>
      <c r="CI474" s="92" t="s">
        <v>391</v>
      </c>
      <c r="CJ474" s="92"/>
      <c r="CK474" s="92" t="s">
        <v>392</v>
      </c>
      <c r="CL474" s="92" t="s">
        <v>393</v>
      </c>
      <c r="CM474" s="101" t="s">
        <v>601</v>
      </c>
      <c r="CN474" s="92" t="s">
        <v>394</v>
      </c>
      <c r="CO474" s="92" t="s">
        <v>313</v>
      </c>
      <c r="CP474" s="92" t="s">
        <v>391</v>
      </c>
      <c r="CQ474" s="786" t="s">
        <v>606</v>
      </c>
      <c r="CR474" s="92"/>
      <c r="CS474" s="92"/>
      <c r="CT474" s="92"/>
      <c r="CU474" s="92"/>
      <c r="CV474" s="92" t="s">
        <v>395</v>
      </c>
      <c r="CW474" s="92" t="s">
        <v>396</v>
      </c>
      <c r="CX474" s="92" t="s">
        <v>397</v>
      </c>
      <c r="CY474" s="92" t="s">
        <v>398</v>
      </c>
      <c r="CZ474" s="92" t="s">
        <v>399</v>
      </c>
      <c r="DA474" s="92" t="s">
        <v>400</v>
      </c>
      <c r="DB474" s="92" t="s">
        <v>401</v>
      </c>
      <c r="DC474" s="92" t="s">
        <v>614</v>
      </c>
      <c r="DD474" s="92" t="s">
        <v>402</v>
      </c>
      <c r="DE474" s="92" t="s">
        <v>403</v>
      </c>
      <c r="DF474" s="119" t="s">
        <v>404</v>
      </c>
      <c r="DG474" s="119" t="s">
        <v>405</v>
      </c>
      <c r="DH474" s="92" t="s">
        <v>406</v>
      </c>
      <c r="DI474" s="92" t="s">
        <v>407</v>
      </c>
      <c r="DJ474" s="119" t="s">
        <v>408</v>
      </c>
      <c r="DK474" s="119" t="s">
        <v>637</v>
      </c>
      <c r="DL474" s="92" t="s">
        <v>409</v>
      </c>
      <c r="DM474" s="92" t="s">
        <v>410</v>
      </c>
      <c r="DN474" s="92" t="s">
        <v>411</v>
      </c>
      <c r="DO474" s="92" t="s">
        <v>412</v>
      </c>
      <c r="DP474" s="92" t="s">
        <v>602</v>
      </c>
      <c r="DQ474" s="92" t="s">
        <v>414</v>
      </c>
      <c r="DR474" s="92" t="s">
        <v>415</v>
      </c>
      <c r="DS474" s="92" t="s">
        <v>416</v>
      </c>
      <c r="DT474" s="92" t="s">
        <v>417</v>
      </c>
      <c r="DU474" s="92" t="s">
        <v>306</v>
      </c>
      <c r="DV474" s="92" t="s">
        <v>418</v>
      </c>
      <c r="DW474" s="92" t="s">
        <v>419</v>
      </c>
      <c r="DX474" s="92" t="s">
        <v>592</v>
      </c>
      <c r="DY474" s="92" t="s">
        <v>420</v>
      </c>
      <c r="DZ474" s="92"/>
      <c r="EA474" s="92"/>
      <c r="EB474" s="94" t="s">
        <v>421</v>
      </c>
      <c r="EC474" s="94" t="s">
        <v>422</v>
      </c>
      <c r="ED474" s="94" t="s">
        <v>423</v>
      </c>
      <c r="EE474" s="94" t="s">
        <v>424</v>
      </c>
      <c r="EF474" s="94" t="s">
        <v>425</v>
      </c>
      <c r="EG474" s="94" t="s">
        <v>426</v>
      </c>
      <c r="EH474" s="94" t="s">
        <v>427</v>
      </c>
      <c r="EI474" s="94" t="s">
        <v>428</v>
      </c>
      <c r="EJ474" s="94" t="s">
        <v>429</v>
      </c>
      <c r="EK474" s="94" t="s">
        <v>430</v>
      </c>
      <c r="EL474" s="2052"/>
      <c r="EM474" s="2052"/>
      <c r="EN474" s="93" t="s">
        <v>431</v>
      </c>
      <c r="EO474" s="93" t="s">
        <v>432</v>
      </c>
      <c r="EP474" s="93" t="s">
        <v>433</v>
      </c>
      <c r="EQ474" s="93" t="s">
        <v>434</v>
      </c>
      <c r="ER474" s="93" t="s">
        <v>435</v>
      </c>
      <c r="ES474" s="93" t="s">
        <v>436</v>
      </c>
      <c r="ET474" s="93" t="s">
        <v>437</v>
      </c>
      <c r="EU474" s="92" t="s">
        <v>438</v>
      </c>
      <c r="EV474" s="92" t="s">
        <v>363</v>
      </c>
      <c r="EW474" s="92" t="s">
        <v>439</v>
      </c>
      <c r="EX474" s="93"/>
      <c r="EY474" s="93" t="s">
        <v>614</v>
      </c>
      <c r="EZ474" s="92" t="s">
        <v>440</v>
      </c>
      <c r="FA474" s="92" t="s">
        <v>441</v>
      </c>
      <c r="FB474" s="92" t="s">
        <v>442</v>
      </c>
      <c r="FC474" s="92" t="s">
        <v>443</v>
      </c>
      <c r="FD474" s="92" t="s">
        <v>444</v>
      </c>
      <c r="FE474" s="92" t="s">
        <v>918</v>
      </c>
      <c r="FF474" s="92" t="s">
        <v>416</v>
      </c>
      <c r="FG474" s="786" t="s">
        <v>592</v>
      </c>
      <c r="FH474" s="92" t="s">
        <v>18</v>
      </c>
      <c r="FI474" s="92" t="s">
        <v>918</v>
      </c>
      <c r="FJ474" s="92" t="s">
        <v>446</v>
      </c>
      <c r="FK474" s="92" t="s">
        <v>447</v>
      </c>
      <c r="FL474" s="92" t="s">
        <v>983</v>
      </c>
      <c r="FM474" s="119" t="s">
        <v>984</v>
      </c>
      <c r="FN474" s="92" t="s">
        <v>449</v>
      </c>
      <c r="FO474" s="92" t="s">
        <v>450</v>
      </c>
      <c r="FP474" s="119" t="s">
        <v>985</v>
      </c>
      <c r="FQ474" s="93"/>
      <c r="FR474" s="2052"/>
      <c r="FT474" s="93"/>
      <c r="FU474" s="93"/>
      <c r="FV474" s="92"/>
      <c r="FW474" s="92"/>
      <c r="FX474" s="154"/>
      <c r="FY474" s="2079"/>
      <c r="GE474" s="2015"/>
    </row>
    <row r="475" spans="2:187">
      <c r="B475" s="918">
        <v>1</v>
      </c>
      <c r="C475" s="919" t="s">
        <v>617</v>
      </c>
      <c r="D475" s="920" t="s">
        <v>3</v>
      </c>
      <c r="E475" s="921" t="s">
        <v>102</v>
      </c>
      <c r="F475" s="919" t="s">
        <v>452</v>
      </c>
      <c r="G475" s="922">
        <v>32348</v>
      </c>
      <c r="H475" s="919" t="s">
        <v>453</v>
      </c>
      <c r="I475" s="919" t="s">
        <v>456</v>
      </c>
      <c r="J475" s="923" t="s">
        <v>455</v>
      </c>
      <c r="K475" s="924" t="s">
        <v>456</v>
      </c>
      <c r="L475" s="924">
        <v>100002</v>
      </c>
      <c r="M475" s="925" t="s">
        <v>457</v>
      </c>
      <c r="N475" s="926">
        <v>1</v>
      </c>
      <c r="O475" s="927" t="s">
        <v>458</v>
      </c>
      <c r="P475" s="927" t="s">
        <v>459</v>
      </c>
      <c r="Q475" s="928">
        <v>1</v>
      </c>
      <c r="R475" s="927" t="s">
        <v>460</v>
      </c>
      <c r="S475" s="929" t="s">
        <v>453</v>
      </c>
      <c r="T475" s="927" t="s">
        <v>461</v>
      </c>
      <c r="U475" s="927" t="s">
        <v>255</v>
      </c>
      <c r="V475" s="930" t="s">
        <v>462</v>
      </c>
      <c r="W475" s="930" t="s">
        <v>463</v>
      </c>
      <c r="X475" s="931" t="s">
        <v>32</v>
      </c>
      <c r="Y475" s="932">
        <v>19307189164080</v>
      </c>
      <c r="Z475" s="925"/>
      <c r="AA475" s="925"/>
      <c r="AB475" s="467">
        <v>42948</v>
      </c>
      <c r="AC475" s="933"/>
      <c r="AD475" s="934"/>
      <c r="AE475" s="935" t="s">
        <v>464</v>
      </c>
      <c r="AF475" s="927" t="s">
        <v>465</v>
      </c>
      <c r="AG475" s="936"/>
      <c r="AH475" s="937"/>
      <c r="AI475" s="937"/>
      <c r="AJ475" s="937"/>
      <c r="AK475" s="938"/>
      <c r="AL475" s="936">
        <v>380</v>
      </c>
      <c r="AM475" s="938"/>
      <c r="AN475" s="938"/>
      <c r="AO475" s="939" t="s">
        <v>466</v>
      </c>
      <c r="AP475" s="938" t="s">
        <v>594</v>
      </c>
      <c r="AQ475" s="940" t="s">
        <v>467</v>
      </c>
      <c r="AR475" s="468">
        <v>9540</v>
      </c>
      <c r="AS475" s="925">
        <v>29</v>
      </c>
      <c r="AT475" s="941"/>
      <c r="AU475" s="941">
        <v>1</v>
      </c>
      <c r="AV475" s="925"/>
      <c r="AW475" s="925"/>
      <c r="AX475" s="925"/>
      <c r="AY475" s="925"/>
      <c r="AZ475" s="925"/>
      <c r="BA475" s="942"/>
      <c r="BB475" s="941"/>
      <c r="BC475" s="941"/>
      <c r="BD475" s="941"/>
      <c r="BE475" s="941"/>
      <c r="BF475" s="942"/>
      <c r="BG475" s="936">
        <v>0</v>
      </c>
      <c r="BH475" s="936">
        <v>0</v>
      </c>
      <c r="BI475" s="936">
        <v>4</v>
      </c>
      <c r="BJ475" s="941"/>
      <c r="BK475" s="943"/>
      <c r="BL475" s="943"/>
      <c r="BM475" s="936">
        <v>0</v>
      </c>
      <c r="BN475" s="943"/>
      <c r="BO475" s="936"/>
      <c r="BP475" s="944">
        <v>232</v>
      </c>
      <c r="BQ475" s="943">
        <v>9222</v>
      </c>
      <c r="BR475" s="943">
        <v>0</v>
      </c>
      <c r="BS475" s="943">
        <v>0</v>
      </c>
      <c r="BT475" s="945">
        <v>330.67</v>
      </c>
      <c r="BU475" s="943">
        <v>0</v>
      </c>
      <c r="BV475" s="943">
        <v>0</v>
      </c>
      <c r="BW475" s="943">
        <v>0</v>
      </c>
      <c r="BX475" s="943">
        <v>380</v>
      </c>
      <c r="BY475" s="943">
        <v>0</v>
      </c>
      <c r="BZ475" s="943"/>
      <c r="CA475" s="943"/>
      <c r="CB475" s="943">
        <v>0</v>
      </c>
      <c r="CC475" s="943">
        <v>0</v>
      </c>
      <c r="CD475" s="943">
        <v>318</v>
      </c>
      <c r="CE475" s="943"/>
      <c r="CF475" s="943">
        <v>0</v>
      </c>
      <c r="CG475" s="943"/>
      <c r="CH475" s="943"/>
      <c r="CI475" s="943"/>
      <c r="CJ475" s="943"/>
      <c r="CK475" s="943"/>
      <c r="CL475" s="943"/>
      <c r="CM475" s="943"/>
      <c r="CN475" s="943"/>
      <c r="CO475" s="943">
        <v>0</v>
      </c>
      <c r="CP475" s="943"/>
      <c r="CQ475" s="943"/>
      <c r="CR475" s="943"/>
      <c r="CS475" s="943"/>
      <c r="CT475" s="943"/>
      <c r="CU475" s="943"/>
      <c r="CV475" s="943">
        <v>0</v>
      </c>
      <c r="CW475" s="943"/>
      <c r="CX475" s="943"/>
      <c r="CY475" s="943"/>
      <c r="CZ475" s="943"/>
      <c r="DA475" s="943"/>
      <c r="DB475" s="943"/>
      <c r="DC475" s="943">
        <v>0</v>
      </c>
      <c r="DD475" s="943"/>
      <c r="DE475" s="943"/>
      <c r="DF475" s="943">
        <v>9920</v>
      </c>
      <c r="DG475" s="943">
        <v>669.6</v>
      </c>
      <c r="DH475" s="943"/>
      <c r="DI475" s="943"/>
      <c r="DJ475" s="943"/>
      <c r="DK475" s="943"/>
      <c r="DL475" s="943"/>
      <c r="DM475" s="943"/>
      <c r="DN475" s="943"/>
      <c r="DO475" s="943"/>
      <c r="DP475" s="943"/>
      <c r="DQ475" s="943"/>
      <c r="DR475" s="943"/>
      <c r="DS475" s="943"/>
      <c r="DT475" s="943"/>
      <c r="DU475" s="943"/>
      <c r="DV475" s="943"/>
      <c r="DW475" s="943"/>
      <c r="DX475" s="943"/>
      <c r="DY475" s="943"/>
      <c r="DZ475" s="946"/>
      <c r="EA475" s="938"/>
      <c r="EB475" s="943"/>
      <c r="EC475" s="943"/>
      <c r="ED475" s="943"/>
      <c r="EE475" s="943"/>
      <c r="EF475" s="943"/>
      <c r="EG475" s="943"/>
      <c r="EH475" s="943"/>
      <c r="EI475" s="943"/>
      <c r="EJ475" s="943"/>
      <c r="EK475" s="943"/>
      <c r="EL475" s="947">
        <v>10250.67</v>
      </c>
      <c r="EM475" s="947">
        <v>20840.269999999997</v>
      </c>
      <c r="EN475" s="948">
        <v>1025.07</v>
      </c>
      <c r="EO475" s="948">
        <v>158.88999999999999</v>
      </c>
      <c r="EP475" s="948">
        <v>140.43</v>
      </c>
      <c r="EQ475" s="948">
        <v>0</v>
      </c>
      <c r="ER475" s="948">
        <v>0</v>
      </c>
      <c r="ES475" s="943">
        <v>0</v>
      </c>
      <c r="ET475" s="945">
        <v>1128.6399999999999</v>
      </c>
      <c r="EU475" s="943">
        <v>0</v>
      </c>
      <c r="EV475" s="943">
        <v>0</v>
      </c>
      <c r="EW475" s="943"/>
      <c r="EX475" s="943"/>
      <c r="EY475" s="943"/>
      <c r="EZ475" s="949">
        <v>0</v>
      </c>
      <c r="FA475" s="938">
        <v>78.73</v>
      </c>
      <c r="FB475" s="938">
        <v>0</v>
      </c>
      <c r="FC475" s="949">
        <v>3968</v>
      </c>
      <c r="FD475" s="949"/>
      <c r="FE475" s="949"/>
      <c r="FF475" s="949"/>
      <c r="FG475" s="943">
        <v>0</v>
      </c>
      <c r="FH475" s="949">
        <v>1855</v>
      </c>
      <c r="FI475" s="943"/>
      <c r="FJ475" s="943">
        <v>0</v>
      </c>
      <c r="FK475" s="936"/>
      <c r="FL475" s="936"/>
      <c r="FM475" s="943">
        <v>0</v>
      </c>
      <c r="FN475" s="943">
        <v>0</v>
      </c>
      <c r="FO475" s="943">
        <v>0</v>
      </c>
      <c r="FP475" s="943">
        <v>10589.6</v>
      </c>
      <c r="FQ475" s="943">
        <v>18944.36</v>
      </c>
      <c r="FR475" s="950">
        <v>1895.91</v>
      </c>
      <c r="FT475" s="1161"/>
      <c r="FU475" s="1162">
        <v>1895.91</v>
      </c>
      <c r="FV475" s="367"/>
      <c r="FW475" s="367"/>
      <c r="FX475" s="1102">
        <v>922.56</v>
      </c>
      <c r="FY475" s="1220">
        <v>230.64</v>
      </c>
      <c r="GB475" s="2015">
        <f t="shared" ref="GB475:GB538" si="50">+EL475-BZ475-CA475-GC475</f>
        <v>0</v>
      </c>
      <c r="GC475" s="2015">
        <v>10250.67</v>
      </c>
      <c r="GE475" s="2015">
        <f t="shared" ref="GE475:GE538" si="51">+GC475+DF475+CX475+EH475</f>
        <v>20170.669999999998</v>
      </c>
    </row>
    <row r="476" spans="2:187">
      <c r="B476" s="918">
        <v>2</v>
      </c>
      <c r="C476" s="919" t="s">
        <v>617</v>
      </c>
      <c r="D476" s="920" t="s">
        <v>3</v>
      </c>
      <c r="E476" s="921" t="s">
        <v>37</v>
      </c>
      <c r="F476" s="919" t="s">
        <v>468</v>
      </c>
      <c r="G476" s="922">
        <v>25197</v>
      </c>
      <c r="H476" s="919" t="s">
        <v>469</v>
      </c>
      <c r="I476" s="919" t="s">
        <v>456</v>
      </c>
      <c r="J476" s="923" t="s">
        <v>455</v>
      </c>
      <c r="K476" s="924" t="s">
        <v>456</v>
      </c>
      <c r="L476" s="924">
        <v>100001</v>
      </c>
      <c r="M476" s="925" t="s">
        <v>470</v>
      </c>
      <c r="N476" s="926">
        <v>1</v>
      </c>
      <c r="O476" s="927" t="s">
        <v>471</v>
      </c>
      <c r="P476" s="927" t="s">
        <v>472</v>
      </c>
      <c r="Q476" s="928">
        <v>1</v>
      </c>
      <c r="R476" s="927" t="s">
        <v>473</v>
      </c>
      <c r="S476" s="929" t="s">
        <v>474</v>
      </c>
      <c r="T476" s="927" t="s">
        <v>461</v>
      </c>
      <c r="U476" s="927" t="s">
        <v>235</v>
      </c>
      <c r="V476" s="930" t="s">
        <v>462</v>
      </c>
      <c r="W476" s="930"/>
      <c r="X476" s="931" t="s">
        <v>32</v>
      </c>
      <c r="Y476" s="932" t="s">
        <v>39</v>
      </c>
      <c r="Z476" s="925"/>
      <c r="AA476" s="925"/>
      <c r="AB476" s="467">
        <v>43003</v>
      </c>
      <c r="AC476" s="933"/>
      <c r="AD476" s="934"/>
      <c r="AE476" s="951" t="s">
        <v>522</v>
      </c>
      <c r="AF476" s="927" t="s">
        <v>475</v>
      </c>
      <c r="AG476" s="936"/>
      <c r="AH476" s="937"/>
      <c r="AI476" s="937"/>
      <c r="AJ476" s="937"/>
      <c r="AK476" s="938"/>
      <c r="AL476" s="936"/>
      <c r="AM476" s="938"/>
      <c r="AN476" s="938"/>
      <c r="AO476" s="939" t="s">
        <v>466</v>
      </c>
      <c r="AP476" s="938" t="s">
        <v>595</v>
      </c>
      <c r="AQ476" s="940" t="s">
        <v>467</v>
      </c>
      <c r="AR476" s="468">
        <v>12000</v>
      </c>
      <c r="AS476" s="925">
        <v>24</v>
      </c>
      <c r="AT476" s="941"/>
      <c r="AU476" s="941">
        <v>6</v>
      </c>
      <c r="AV476" s="925"/>
      <c r="AW476" s="925"/>
      <c r="AX476" s="925"/>
      <c r="AY476" s="925"/>
      <c r="AZ476" s="925"/>
      <c r="BA476" s="942"/>
      <c r="BB476" s="941"/>
      <c r="BC476" s="941"/>
      <c r="BD476" s="941"/>
      <c r="BE476" s="941"/>
      <c r="BF476" s="942"/>
      <c r="BG476" s="936">
        <v>0</v>
      </c>
      <c r="BH476" s="936">
        <v>0</v>
      </c>
      <c r="BI476" s="936">
        <v>0</v>
      </c>
      <c r="BJ476" s="941"/>
      <c r="BK476" s="943"/>
      <c r="BL476" s="943"/>
      <c r="BM476" s="936">
        <v>0</v>
      </c>
      <c r="BN476" s="943"/>
      <c r="BO476" s="936"/>
      <c r="BP476" s="944">
        <v>192</v>
      </c>
      <c r="BQ476" s="943">
        <v>9600</v>
      </c>
      <c r="BR476" s="943">
        <v>0</v>
      </c>
      <c r="BS476" s="943">
        <v>0</v>
      </c>
      <c r="BT476" s="945">
        <v>2400</v>
      </c>
      <c r="BU476" s="943">
        <v>0</v>
      </c>
      <c r="BV476" s="943">
        <v>0</v>
      </c>
      <c r="BW476" s="943">
        <v>0</v>
      </c>
      <c r="BX476" s="943"/>
      <c r="BY476" s="943">
        <v>0</v>
      </c>
      <c r="BZ476" s="943"/>
      <c r="CA476" s="943"/>
      <c r="CB476" s="943">
        <v>0</v>
      </c>
      <c r="CC476" s="943">
        <v>0</v>
      </c>
      <c r="CD476" s="943">
        <v>0</v>
      </c>
      <c r="CE476" s="943"/>
      <c r="CF476" s="943">
        <v>0</v>
      </c>
      <c r="CG476" s="943"/>
      <c r="CH476" s="943"/>
      <c r="CI476" s="943"/>
      <c r="CJ476" s="943"/>
      <c r="CK476" s="943"/>
      <c r="CL476" s="943"/>
      <c r="CM476" s="943"/>
      <c r="CN476" s="943"/>
      <c r="CO476" s="943">
        <v>0</v>
      </c>
      <c r="CP476" s="943"/>
      <c r="CQ476" s="943"/>
      <c r="CR476" s="943"/>
      <c r="CS476" s="943"/>
      <c r="CT476" s="943"/>
      <c r="CU476" s="943"/>
      <c r="CV476" s="943">
        <v>0</v>
      </c>
      <c r="CW476" s="943"/>
      <c r="CX476" s="943"/>
      <c r="CY476" s="943"/>
      <c r="CZ476" s="943"/>
      <c r="DA476" s="943"/>
      <c r="DB476" s="943"/>
      <c r="DC476" s="943">
        <v>0</v>
      </c>
      <c r="DD476" s="943"/>
      <c r="DE476" s="943"/>
      <c r="DF476" s="943">
        <v>12000</v>
      </c>
      <c r="DG476" s="943">
        <v>810</v>
      </c>
      <c r="DH476" s="943"/>
      <c r="DI476" s="943"/>
      <c r="DJ476" s="943"/>
      <c r="DK476" s="943"/>
      <c r="DL476" s="943"/>
      <c r="DM476" s="943"/>
      <c r="DN476" s="943"/>
      <c r="DO476" s="943"/>
      <c r="DP476" s="943"/>
      <c r="DQ476" s="943"/>
      <c r="DR476" s="943"/>
      <c r="DS476" s="943"/>
      <c r="DT476" s="943"/>
      <c r="DU476" s="943"/>
      <c r="DV476" s="943"/>
      <c r="DW476" s="943"/>
      <c r="DX476" s="943"/>
      <c r="DY476" s="943"/>
      <c r="DZ476" s="946"/>
      <c r="EA476" s="938"/>
      <c r="EB476" s="943"/>
      <c r="EC476" s="943"/>
      <c r="ED476" s="943"/>
      <c r="EE476" s="943"/>
      <c r="EF476" s="943"/>
      <c r="EG476" s="943"/>
      <c r="EH476" s="943"/>
      <c r="EI476" s="943"/>
      <c r="EJ476" s="943"/>
      <c r="EK476" s="943"/>
      <c r="EL476" s="947">
        <v>12000</v>
      </c>
      <c r="EM476" s="947">
        <v>24810</v>
      </c>
      <c r="EN476" s="948">
        <v>1200</v>
      </c>
      <c r="EO476" s="948">
        <v>176.4</v>
      </c>
      <c r="EP476" s="948">
        <v>164.4</v>
      </c>
      <c r="EQ476" s="948">
        <v>0</v>
      </c>
      <c r="ER476" s="948">
        <v>0</v>
      </c>
      <c r="ES476" s="943">
        <v>0</v>
      </c>
      <c r="ET476" s="945">
        <v>1471.16</v>
      </c>
      <c r="EU476" s="943">
        <v>0</v>
      </c>
      <c r="EV476" s="943">
        <v>0</v>
      </c>
      <c r="EW476" s="943"/>
      <c r="EX476" s="943"/>
      <c r="EY476" s="943"/>
      <c r="EZ476" s="949">
        <v>99.59</v>
      </c>
      <c r="FA476" s="938">
        <v>232.09</v>
      </c>
      <c r="FB476" s="938">
        <v>62.8</v>
      </c>
      <c r="FC476" s="949">
        <v>4800</v>
      </c>
      <c r="FD476" s="949"/>
      <c r="FE476" s="949"/>
      <c r="FF476" s="949"/>
      <c r="FG476" s="943">
        <v>0</v>
      </c>
      <c r="FH476" s="949">
        <v>0</v>
      </c>
      <c r="FI476" s="943"/>
      <c r="FJ476" s="943">
        <v>0</v>
      </c>
      <c r="FK476" s="936"/>
      <c r="FL476" s="936"/>
      <c r="FM476" s="943">
        <v>0</v>
      </c>
      <c r="FN476" s="943">
        <v>0</v>
      </c>
      <c r="FO476" s="943">
        <v>0</v>
      </c>
      <c r="FP476" s="943">
        <v>12810</v>
      </c>
      <c r="FQ476" s="943">
        <v>21016.44</v>
      </c>
      <c r="FR476" s="950">
        <v>3793.56</v>
      </c>
      <c r="FT476" s="1161"/>
      <c r="FU476" s="1162">
        <v>3793.56</v>
      </c>
      <c r="FV476" s="367"/>
      <c r="FW476" s="367"/>
      <c r="FX476" s="1102">
        <v>1080</v>
      </c>
      <c r="FY476" s="1220">
        <v>270</v>
      </c>
      <c r="GB476" s="2015">
        <f t="shared" si="50"/>
        <v>0</v>
      </c>
      <c r="GC476" s="2015">
        <v>12000</v>
      </c>
      <c r="GE476" s="2015">
        <f t="shared" si="51"/>
        <v>24000</v>
      </c>
    </row>
    <row r="477" spans="2:187">
      <c r="B477" s="918">
        <v>3</v>
      </c>
      <c r="C477" s="919" t="s">
        <v>617</v>
      </c>
      <c r="D477" s="920" t="s">
        <v>3</v>
      </c>
      <c r="E477" s="921" t="s">
        <v>114</v>
      </c>
      <c r="F477" s="919" t="s">
        <v>115</v>
      </c>
      <c r="G477" s="922">
        <v>33606</v>
      </c>
      <c r="H477" s="919" t="s">
        <v>476</v>
      </c>
      <c r="I477" s="919" t="s">
        <v>456</v>
      </c>
      <c r="J477" s="923" t="s">
        <v>455</v>
      </c>
      <c r="K477" s="924" t="s">
        <v>456</v>
      </c>
      <c r="L477" s="924">
        <v>100001</v>
      </c>
      <c r="M477" s="925" t="s">
        <v>470</v>
      </c>
      <c r="N477" s="926">
        <v>1</v>
      </c>
      <c r="O477" s="927" t="s">
        <v>477</v>
      </c>
      <c r="P477" s="927" t="s">
        <v>478</v>
      </c>
      <c r="Q477" s="928">
        <v>1</v>
      </c>
      <c r="R477" s="927" t="s">
        <v>479</v>
      </c>
      <c r="S477" s="929" t="s">
        <v>480</v>
      </c>
      <c r="T477" s="927" t="s">
        <v>461</v>
      </c>
      <c r="U477" s="927" t="s">
        <v>624</v>
      </c>
      <c r="V477" s="930" t="s">
        <v>462</v>
      </c>
      <c r="W477" s="930"/>
      <c r="X477" s="931" t="s">
        <v>25</v>
      </c>
      <c r="Y477" s="932" t="s">
        <v>116</v>
      </c>
      <c r="Z477" s="925"/>
      <c r="AA477" s="925"/>
      <c r="AB477" s="467">
        <v>43374</v>
      </c>
      <c r="AC477" s="933"/>
      <c r="AD477" s="934"/>
      <c r="AE477" s="935" t="s">
        <v>481</v>
      </c>
      <c r="AF477" s="927" t="s">
        <v>482</v>
      </c>
      <c r="AG477" s="936"/>
      <c r="AH477" s="937"/>
      <c r="AI477" s="937"/>
      <c r="AJ477" s="937"/>
      <c r="AK477" s="938"/>
      <c r="AL477" s="936"/>
      <c r="AM477" s="938"/>
      <c r="AN477" s="938"/>
      <c r="AO477" s="939" t="s">
        <v>466</v>
      </c>
      <c r="AP477" s="938" t="s">
        <v>595</v>
      </c>
      <c r="AQ477" s="940" t="s">
        <v>467</v>
      </c>
      <c r="AR477" s="468">
        <v>3200</v>
      </c>
      <c r="AS477" s="925">
        <v>30</v>
      </c>
      <c r="AT477" s="941"/>
      <c r="AU477" s="941">
        <v>0</v>
      </c>
      <c r="AV477" s="925"/>
      <c r="AW477" s="925"/>
      <c r="AX477" s="925"/>
      <c r="AY477" s="925"/>
      <c r="AZ477" s="925"/>
      <c r="BA477" s="942"/>
      <c r="BB477" s="941"/>
      <c r="BC477" s="941"/>
      <c r="BD477" s="941"/>
      <c r="BE477" s="941"/>
      <c r="BF477" s="942"/>
      <c r="BG477" s="936">
        <v>0</v>
      </c>
      <c r="BH477" s="936">
        <v>0</v>
      </c>
      <c r="BI477" s="936">
        <v>0</v>
      </c>
      <c r="BJ477" s="941"/>
      <c r="BK477" s="943"/>
      <c r="BL477" s="943"/>
      <c r="BM477" s="936">
        <v>0</v>
      </c>
      <c r="BN477" s="943"/>
      <c r="BO477" s="936"/>
      <c r="BP477" s="944">
        <v>240</v>
      </c>
      <c r="BQ477" s="943">
        <v>3200</v>
      </c>
      <c r="BR477" s="943">
        <v>0</v>
      </c>
      <c r="BS477" s="943">
        <v>0</v>
      </c>
      <c r="BT477" s="945">
        <v>0</v>
      </c>
      <c r="BU477" s="943">
        <v>0</v>
      </c>
      <c r="BV477" s="943">
        <v>0</v>
      </c>
      <c r="BW477" s="943">
        <v>0</v>
      </c>
      <c r="BX477" s="943"/>
      <c r="BY477" s="943">
        <v>0</v>
      </c>
      <c r="BZ477" s="943"/>
      <c r="CA477" s="943"/>
      <c r="CB477" s="943">
        <v>0</v>
      </c>
      <c r="CC477" s="943">
        <v>0</v>
      </c>
      <c r="CD477" s="943">
        <v>0</v>
      </c>
      <c r="CE477" s="943"/>
      <c r="CF477" s="943">
        <v>0</v>
      </c>
      <c r="CG477" s="943"/>
      <c r="CH477" s="943"/>
      <c r="CI477" s="943"/>
      <c r="CJ477" s="943"/>
      <c r="CK477" s="943"/>
      <c r="CL477" s="943"/>
      <c r="CM477" s="943"/>
      <c r="CN477" s="943"/>
      <c r="CO477" s="943">
        <v>0</v>
      </c>
      <c r="CP477" s="943"/>
      <c r="CQ477" s="943"/>
      <c r="CR477" s="943"/>
      <c r="CS477" s="943"/>
      <c r="CT477" s="943"/>
      <c r="CU477" s="943"/>
      <c r="CV477" s="943">
        <v>0</v>
      </c>
      <c r="CW477" s="943"/>
      <c r="CX477" s="943"/>
      <c r="CY477" s="943"/>
      <c r="CZ477" s="943"/>
      <c r="DA477" s="943"/>
      <c r="DB477" s="943"/>
      <c r="DC477" s="943">
        <v>0</v>
      </c>
      <c r="DD477" s="943"/>
      <c r="DE477" s="943"/>
      <c r="DF477" s="943">
        <v>3200</v>
      </c>
      <c r="DG477" s="943">
        <v>216</v>
      </c>
      <c r="DH477" s="943"/>
      <c r="DI477" s="943"/>
      <c r="DJ477" s="943"/>
      <c r="DK477" s="943"/>
      <c r="DL477" s="943"/>
      <c r="DM477" s="943"/>
      <c r="DN477" s="943"/>
      <c r="DO477" s="943"/>
      <c r="DP477" s="943"/>
      <c r="DQ477" s="943"/>
      <c r="DR477" s="943"/>
      <c r="DS477" s="943"/>
      <c r="DT477" s="943"/>
      <c r="DU477" s="943"/>
      <c r="DV477" s="943"/>
      <c r="DW477" s="943"/>
      <c r="DX477" s="943"/>
      <c r="DY477" s="943"/>
      <c r="DZ477" s="946"/>
      <c r="EA477" s="938"/>
      <c r="EB477" s="943"/>
      <c r="EC477" s="943"/>
      <c r="ED477" s="943"/>
      <c r="EE477" s="943"/>
      <c r="EF477" s="943"/>
      <c r="EG477" s="943"/>
      <c r="EH477" s="943"/>
      <c r="EI477" s="943"/>
      <c r="EJ477" s="943"/>
      <c r="EK477" s="943"/>
      <c r="EL477" s="947">
        <v>3200</v>
      </c>
      <c r="EM477" s="947">
        <v>6616</v>
      </c>
      <c r="EN477" s="948">
        <v>320</v>
      </c>
      <c r="EO477" s="948">
        <v>0</v>
      </c>
      <c r="EP477" s="948">
        <v>43.84</v>
      </c>
      <c r="EQ477" s="948">
        <v>0</v>
      </c>
      <c r="ER477" s="948">
        <v>0</v>
      </c>
      <c r="ES477" s="943">
        <v>0</v>
      </c>
      <c r="ET477" s="945">
        <v>51.88</v>
      </c>
      <c r="EU477" s="943">
        <v>0</v>
      </c>
      <c r="EV477" s="943">
        <v>0</v>
      </c>
      <c r="EW477" s="943"/>
      <c r="EX477" s="943"/>
      <c r="EY477" s="943"/>
      <c r="EZ477" s="949">
        <v>0</v>
      </c>
      <c r="FA477" s="938">
        <v>0</v>
      </c>
      <c r="FB477" s="938">
        <v>0</v>
      </c>
      <c r="FC477" s="949">
        <v>1280</v>
      </c>
      <c r="FD477" s="949"/>
      <c r="FE477" s="949"/>
      <c r="FF477" s="949"/>
      <c r="FG477" s="943">
        <v>0</v>
      </c>
      <c r="FH477" s="949">
        <v>0</v>
      </c>
      <c r="FI477" s="943"/>
      <c r="FJ477" s="943">
        <v>0</v>
      </c>
      <c r="FK477" s="936"/>
      <c r="FL477" s="936"/>
      <c r="FM477" s="943">
        <v>0</v>
      </c>
      <c r="FN477" s="943">
        <v>0</v>
      </c>
      <c r="FO477" s="943">
        <v>0</v>
      </c>
      <c r="FP477" s="943">
        <v>3416</v>
      </c>
      <c r="FQ477" s="943">
        <v>5111.72</v>
      </c>
      <c r="FR477" s="950">
        <v>1504.28</v>
      </c>
      <c r="FT477" s="1161"/>
      <c r="FU477" s="1162">
        <v>1504.28</v>
      </c>
      <c r="FV477" s="367"/>
      <c r="FW477" s="367"/>
      <c r="FX477" s="1102">
        <v>288</v>
      </c>
      <c r="FY477" s="1220">
        <v>72</v>
      </c>
      <c r="GB477" s="2015">
        <f t="shared" si="50"/>
        <v>0</v>
      </c>
      <c r="GC477" s="2015">
        <v>3200</v>
      </c>
      <c r="GE477" s="2015">
        <f t="shared" si="51"/>
        <v>6400</v>
      </c>
    </row>
    <row r="478" spans="2:187">
      <c r="B478" s="918">
        <v>4</v>
      </c>
      <c r="C478" s="919" t="s">
        <v>617</v>
      </c>
      <c r="D478" s="920" t="s">
        <v>3</v>
      </c>
      <c r="E478" s="921" t="s">
        <v>40</v>
      </c>
      <c r="F478" s="919" t="s">
        <v>483</v>
      </c>
      <c r="G478" s="922">
        <v>24997</v>
      </c>
      <c r="H478" s="919" t="s">
        <v>484</v>
      </c>
      <c r="I478" s="919" t="s">
        <v>456</v>
      </c>
      <c r="J478" s="923" t="s">
        <v>455</v>
      </c>
      <c r="K478" s="924" t="s">
        <v>456</v>
      </c>
      <c r="L478" s="924">
        <v>100002</v>
      </c>
      <c r="M478" s="925" t="s">
        <v>457</v>
      </c>
      <c r="N478" s="926">
        <v>1</v>
      </c>
      <c r="O478" s="927" t="s">
        <v>458</v>
      </c>
      <c r="P478" s="927" t="s">
        <v>459</v>
      </c>
      <c r="Q478" s="928">
        <v>0</v>
      </c>
      <c r="R478" s="927" t="s">
        <v>485</v>
      </c>
      <c r="S478" s="929" t="s">
        <v>486</v>
      </c>
      <c r="T478" s="927" t="s">
        <v>461</v>
      </c>
      <c r="U478" s="927" t="s">
        <v>233</v>
      </c>
      <c r="V478" s="930" t="s">
        <v>462</v>
      </c>
      <c r="W478" s="930"/>
      <c r="X478" s="931" t="s">
        <v>32</v>
      </c>
      <c r="Y478" s="932" t="s">
        <v>42</v>
      </c>
      <c r="Z478" s="925"/>
      <c r="AA478" s="925"/>
      <c r="AB478" s="467">
        <v>42985</v>
      </c>
      <c r="AC478" s="933"/>
      <c r="AD478" s="934"/>
      <c r="AE478" s="935" t="s">
        <v>464</v>
      </c>
      <c r="AF478" s="927" t="s">
        <v>487</v>
      </c>
      <c r="AG478" s="936"/>
      <c r="AH478" s="937"/>
      <c r="AI478" s="937"/>
      <c r="AJ478" s="937"/>
      <c r="AK478" s="938"/>
      <c r="AL478" s="936"/>
      <c r="AM478" s="938"/>
      <c r="AN478" s="938"/>
      <c r="AO478" s="939" t="s">
        <v>466</v>
      </c>
      <c r="AP478" s="938" t="s">
        <v>594</v>
      </c>
      <c r="AQ478" s="940" t="s">
        <v>466</v>
      </c>
      <c r="AR478" s="468">
        <v>4600</v>
      </c>
      <c r="AS478" s="925">
        <v>15</v>
      </c>
      <c r="AT478" s="941"/>
      <c r="AU478" s="941">
        <v>15</v>
      </c>
      <c r="AV478" s="925"/>
      <c r="AW478" s="925"/>
      <c r="AX478" s="925"/>
      <c r="AY478" s="925"/>
      <c r="AZ478" s="925"/>
      <c r="BA478" s="942"/>
      <c r="BB478" s="941"/>
      <c r="BC478" s="941"/>
      <c r="BD478" s="941"/>
      <c r="BE478" s="941"/>
      <c r="BF478" s="942"/>
      <c r="BG478" s="936">
        <v>0</v>
      </c>
      <c r="BH478" s="936">
        <v>0</v>
      </c>
      <c r="BI478" s="936">
        <v>0</v>
      </c>
      <c r="BJ478" s="941"/>
      <c r="BK478" s="943"/>
      <c r="BL478" s="943"/>
      <c r="BM478" s="936">
        <v>0</v>
      </c>
      <c r="BN478" s="943"/>
      <c r="BO478" s="936"/>
      <c r="BP478" s="944">
        <v>120</v>
      </c>
      <c r="BQ478" s="943">
        <v>2300</v>
      </c>
      <c r="BR478" s="943">
        <v>113</v>
      </c>
      <c r="BS478" s="943">
        <v>0</v>
      </c>
      <c r="BT478" s="945">
        <v>2356.5</v>
      </c>
      <c r="BU478" s="943">
        <v>0</v>
      </c>
      <c r="BV478" s="943">
        <v>0</v>
      </c>
      <c r="BW478" s="943">
        <v>0</v>
      </c>
      <c r="BX478" s="943"/>
      <c r="BY478" s="943">
        <v>0</v>
      </c>
      <c r="BZ478" s="943"/>
      <c r="CA478" s="943"/>
      <c r="CB478" s="943">
        <v>0</v>
      </c>
      <c r="CC478" s="943">
        <v>0</v>
      </c>
      <c r="CD478" s="943">
        <v>0</v>
      </c>
      <c r="CE478" s="943"/>
      <c r="CF478" s="943">
        <v>0</v>
      </c>
      <c r="CG478" s="943"/>
      <c r="CH478" s="943"/>
      <c r="CI478" s="943"/>
      <c r="CJ478" s="943"/>
      <c r="CK478" s="943"/>
      <c r="CL478" s="943"/>
      <c r="CM478" s="943"/>
      <c r="CN478" s="943"/>
      <c r="CO478" s="943">
        <v>0</v>
      </c>
      <c r="CP478" s="943"/>
      <c r="CQ478" s="943"/>
      <c r="CR478" s="943"/>
      <c r="CS478" s="943"/>
      <c r="CT478" s="943"/>
      <c r="CU478" s="943"/>
      <c r="CV478" s="943">
        <v>0</v>
      </c>
      <c r="CW478" s="943"/>
      <c r="CX478" s="943"/>
      <c r="CY478" s="943"/>
      <c r="CZ478" s="943"/>
      <c r="DA478" s="943"/>
      <c r="DB478" s="943"/>
      <c r="DC478" s="943">
        <v>37.29</v>
      </c>
      <c r="DD478" s="943"/>
      <c r="DE478" s="943"/>
      <c r="DF478" s="943">
        <v>4713</v>
      </c>
      <c r="DG478" s="943">
        <v>318.13</v>
      </c>
      <c r="DH478" s="943"/>
      <c r="DI478" s="943"/>
      <c r="DJ478" s="943"/>
      <c r="DK478" s="943"/>
      <c r="DL478" s="943"/>
      <c r="DM478" s="943"/>
      <c r="DN478" s="943"/>
      <c r="DO478" s="943"/>
      <c r="DP478" s="943"/>
      <c r="DQ478" s="943"/>
      <c r="DR478" s="943"/>
      <c r="DS478" s="943"/>
      <c r="DT478" s="943"/>
      <c r="DU478" s="943"/>
      <c r="DV478" s="943"/>
      <c r="DW478" s="943"/>
      <c r="DX478" s="943"/>
      <c r="DY478" s="943"/>
      <c r="DZ478" s="946"/>
      <c r="EA478" s="938"/>
      <c r="EB478" s="943"/>
      <c r="EC478" s="943"/>
      <c r="ED478" s="943"/>
      <c r="EE478" s="943"/>
      <c r="EF478" s="943"/>
      <c r="EG478" s="943"/>
      <c r="EH478" s="943"/>
      <c r="EI478" s="943"/>
      <c r="EJ478" s="943"/>
      <c r="EK478" s="943"/>
      <c r="EL478" s="947">
        <v>4769.5</v>
      </c>
      <c r="EM478" s="947">
        <v>9837.92</v>
      </c>
      <c r="EN478" s="948">
        <v>476.95</v>
      </c>
      <c r="EO478" s="948">
        <v>73.930000000000007</v>
      </c>
      <c r="EP478" s="948">
        <v>65.34</v>
      </c>
      <c r="EQ478" s="948">
        <v>0</v>
      </c>
      <c r="ER478" s="948">
        <v>0</v>
      </c>
      <c r="ES478" s="943">
        <v>0</v>
      </c>
      <c r="ET478" s="945">
        <v>210.23059999999998</v>
      </c>
      <c r="EU478" s="943">
        <v>0</v>
      </c>
      <c r="EV478" s="943">
        <v>0</v>
      </c>
      <c r="EW478" s="943"/>
      <c r="EX478" s="943"/>
      <c r="EY478" s="943"/>
      <c r="EZ478" s="949">
        <v>294.08999999999997</v>
      </c>
      <c r="FA478" s="938">
        <v>510.86</v>
      </c>
      <c r="FB478" s="938">
        <v>0</v>
      </c>
      <c r="FC478" s="949">
        <v>1885.2</v>
      </c>
      <c r="FD478" s="949">
        <v>5</v>
      </c>
      <c r="FE478" s="949"/>
      <c r="FF478" s="949"/>
      <c r="FG478" s="943">
        <v>0</v>
      </c>
      <c r="FH478" s="949">
        <v>0</v>
      </c>
      <c r="FI478" s="943"/>
      <c r="FJ478" s="943">
        <v>0</v>
      </c>
      <c r="FK478" s="936"/>
      <c r="FL478" s="936"/>
      <c r="FM478" s="943">
        <v>37.29</v>
      </c>
      <c r="FN478" s="943">
        <v>0</v>
      </c>
      <c r="FO478" s="943">
        <v>0</v>
      </c>
      <c r="FP478" s="943">
        <v>5031.13</v>
      </c>
      <c r="FQ478" s="943">
        <v>8590.02</v>
      </c>
      <c r="FR478" s="950">
        <v>1247.9000000000001</v>
      </c>
      <c r="FT478" s="1161"/>
      <c r="FU478" s="1162">
        <v>1247.9000000000001</v>
      </c>
      <c r="FV478" s="367"/>
      <c r="FW478" s="367"/>
      <c r="FX478" s="1102">
        <v>429.26</v>
      </c>
      <c r="FY478" s="1220">
        <v>107.315</v>
      </c>
      <c r="GB478" s="2015">
        <f t="shared" si="50"/>
        <v>0</v>
      </c>
      <c r="GC478" s="2015">
        <v>4769.5</v>
      </c>
      <c r="GE478" s="2015">
        <f t="shared" si="51"/>
        <v>9482.5</v>
      </c>
    </row>
    <row r="479" spans="2:187">
      <c r="B479" s="918">
        <v>5</v>
      </c>
      <c r="C479" s="919" t="s">
        <v>617</v>
      </c>
      <c r="D479" s="920" t="s">
        <v>3</v>
      </c>
      <c r="E479" s="921" t="s">
        <v>130</v>
      </c>
      <c r="F479" s="919" t="s">
        <v>131</v>
      </c>
      <c r="G479" s="922">
        <v>34886</v>
      </c>
      <c r="H479" s="919" t="s">
        <v>488</v>
      </c>
      <c r="I479" s="919" t="s">
        <v>456</v>
      </c>
      <c r="J479" s="923" t="s">
        <v>455</v>
      </c>
      <c r="K479" s="924" t="s">
        <v>456</v>
      </c>
      <c r="L479" s="924">
        <v>100002</v>
      </c>
      <c r="M479" s="925" t="s">
        <v>457</v>
      </c>
      <c r="N479" s="926">
        <v>0</v>
      </c>
      <c r="O479" s="927" t="s">
        <v>458</v>
      </c>
      <c r="P479" s="927" t="s">
        <v>459</v>
      </c>
      <c r="Q479" s="928">
        <v>0</v>
      </c>
      <c r="R479" s="927" t="s">
        <v>489</v>
      </c>
      <c r="S479" s="929" t="s">
        <v>488</v>
      </c>
      <c r="T479" s="927" t="s">
        <v>461</v>
      </c>
      <c r="U479" s="927" t="s">
        <v>267</v>
      </c>
      <c r="V479" s="930" t="s">
        <v>462</v>
      </c>
      <c r="W479" s="930"/>
      <c r="X479" s="931" t="s">
        <v>32</v>
      </c>
      <c r="Y479" s="932" t="s">
        <v>132</v>
      </c>
      <c r="Z479" s="925"/>
      <c r="AA479" s="925"/>
      <c r="AB479" s="467">
        <v>43243</v>
      </c>
      <c r="AC479" s="933"/>
      <c r="AD479" s="934"/>
      <c r="AE479" s="935" t="s">
        <v>481</v>
      </c>
      <c r="AF479" s="927" t="s">
        <v>490</v>
      </c>
      <c r="AG479" s="936"/>
      <c r="AH479" s="937"/>
      <c r="AI479" s="937"/>
      <c r="AJ479" s="937"/>
      <c r="AK479" s="938"/>
      <c r="AL479" s="936"/>
      <c r="AM479" s="938"/>
      <c r="AN479" s="938"/>
      <c r="AO479" s="939" t="s">
        <v>466</v>
      </c>
      <c r="AP479" s="938" t="s">
        <v>595</v>
      </c>
      <c r="AQ479" s="940" t="s">
        <v>466</v>
      </c>
      <c r="AR479" s="468">
        <v>2500</v>
      </c>
      <c r="AS479" s="925">
        <v>28</v>
      </c>
      <c r="AT479" s="941"/>
      <c r="AU479" s="941">
        <v>2</v>
      </c>
      <c r="AV479" s="925"/>
      <c r="AW479" s="925"/>
      <c r="AX479" s="925"/>
      <c r="AY479" s="925"/>
      <c r="AZ479" s="925"/>
      <c r="BA479" s="942"/>
      <c r="BB479" s="941"/>
      <c r="BC479" s="941"/>
      <c r="BD479" s="941"/>
      <c r="BE479" s="941"/>
      <c r="BF479" s="942"/>
      <c r="BG479" s="936">
        <v>0</v>
      </c>
      <c r="BH479" s="936">
        <v>0</v>
      </c>
      <c r="BI479" s="936">
        <v>0</v>
      </c>
      <c r="BJ479" s="941"/>
      <c r="BK479" s="943"/>
      <c r="BL479" s="943"/>
      <c r="BM479" s="936">
        <v>0</v>
      </c>
      <c r="BN479" s="943"/>
      <c r="BO479" s="936"/>
      <c r="BP479" s="944">
        <v>224</v>
      </c>
      <c r="BQ479" s="943">
        <v>2333.333333333333</v>
      </c>
      <c r="BR479" s="943">
        <v>113</v>
      </c>
      <c r="BS479" s="943">
        <v>0</v>
      </c>
      <c r="BT479" s="945">
        <v>174.2</v>
      </c>
      <c r="BU479" s="943">
        <v>0</v>
      </c>
      <c r="BV479" s="943">
        <v>0</v>
      </c>
      <c r="BW479" s="943">
        <v>0</v>
      </c>
      <c r="BX479" s="943"/>
      <c r="BY479" s="943">
        <v>0</v>
      </c>
      <c r="BZ479" s="943"/>
      <c r="CA479" s="943"/>
      <c r="CB479" s="943">
        <v>0</v>
      </c>
      <c r="CC479" s="943">
        <v>0</v>
      </c>
      <c r="CD479" s="943">
        <v>0</v>
      </c>
      <c r="CE479" s="943"/>
      <c r="CF479" s="943">
        <v>0</v>
      </c>
      <c r="CG479" s="943"/>
      <c r="CH479" s="943"/>
      <c r="CI479" s="943"/>
      <c r="CJ479" s="943"/>
      <c r="CK479" s="943"/>
      <c r="CL479" s="943"/>
      <c r="CM479" s="943"/>
      <c r="CN479" s="943"/>
      <c r="CO479" s="943">
        <v>0</v>
      </c>
      <c r="CP479" s="943"/>
      <c r="CQ479" s="943"/>
      <c r="CR479" s="943"/>
      <c r="CS479" s="943"/>
      <c r="CT479" s="943"/>
      <c r="CU479" s="943"/>
      <c r="CV479" s="943">
        <v>0</v>
      </c>
      <c r="CW479" s="943"/>
      <c r="CX479" s="943"/>
      <c r="CY479" s="943"/>
      <c r="CZ479" s="943"/>
      <c r="DA479" s="943"/>
      <c r="DB479" s="943"/>
      <c r="DC479" s="943">
        <v>0</v>
      </c>
      <c r="DD479" s="943"/>
      <c r="DE479" s="943"/>
      <c r="DF479" s="943">
        <v>2583.9699999999998</v>
      </c>
      <c r="DG479" s="943">
        <v>174.42</v>
      </c>
      <c r="DH479" s="943"/>
      <c r="DI479" s="943"/>
      <c r="DJ479" s="943"/>
      <c r="DK479" s="943"/>
      <c r="DL479" s="943"/>
      <c r="DM479" s="943"/>
      <c r="DN479" s="943"/>
      <c r="DO479" s="943"/>
      <c r="DP479" s="943"/>
      <c r="DQ479" s="943"/>
      <c r="DR479" s="943"/>
      <c r="DS479" s="943"/>
      <c r="DT479" s="943"/>
      <c r="DU479" s="943"/>
      <c r="DV479" s="943"/>
      <c r="DW479" s="943"/>
      <c r="DX479" s="943"/>
      <c r="DY479" s="943"/>
      <c r="DZ479" s="946"/>
      <c r="EA479" s="938"/>
      <c r="EB479" s="943"/>
      <c r="EC479" s="943"/>
      <c r="ED479" s="943"/>
      <c r="EE479" s="943"/>
      <c r="EF479" s="943"/>
      <c r="EG479" s="943"/>
      <c r="EH479" s="943"/>
      <c r="EI479" s="943"/>
      <c r="EJ479" s="943"/>
      <c r="EK479" s="943"/>
      <c r="EL479" s="947">
        <v>2620.5333333333328</v>
      </c>
      <c r="EM479" s="947">
        <v>5378.9233333333323</v>
      </c>
      <c r="EN479" s="948">
        <v>262.05</v>
      </c>
      <c r="EO479" s="948">
        <v>0</v>
      </c>
      <c r="EP479" s="948">
        <v>35.9</v>
      </c>
      <c r="EQ479" s="948">
        <v>0</v>
      </c>
      <c r="ER479" s="948">
        <v>0</v>
      </c>
      <c r="ES479" s="943">
        <v>0</v>
      </c>
      <c r="ET479" s="945">
        <v>0</v>
      </c>
      <c r="EU479" s="943">
        <v>0</v>
      </c>
      <c r="EV479" s="943">
        <v>0</v>
      </c>
      <c r="EW479" s="943"/>
      <c r="EX479" s="943"/>
      <c r="EY479" s="943"/>
      <c r="EZ479" s="949">
        <v>231.42</v>
      </c>
      <c r="FA479" s="938">
        <v>69.88</v>
      </c>
      <c r="FB479" s="938">
        <v>0</v>
      </c>
      <c r="FC479" s="949">
        <v>1045.2</v>
      </c>
      <c r="FD479" s="949"/>
      <c r="FE479" s="949"/>
      <c r="FF479" s="949"/>
      <c r="FG479" s="943">
        <v>0</v>
      </c>
      <c r="FH479" s="949">
        <v>0</v>
      </c>
      <c r="FI479" s="943"/>
      <c r="FJ479" s="943">
        <v>0</v>
      </c>
      <c r="FK479" s="936"/>
      <c r="FL479" s="936"/>
      <c r="FM479" s="943">
        <v>0</v>
      </c>
      <c r="FN479" s="943">
        <v>0</v>
      </c>
      <c r="FO479" s="943">
        <v>0</v>
      </c>
      <c r="FP479" s="943">
        <v>2758.39</v>
      </c>
      <c r="FQ479" s="943">
        <v>4402.84</v>
      </c>
      <c r="FR479" s="953">
        <v>976.08</v>
      </c>
      <c r="FT479" s="1161"/>
      <c r="FU479" s="1162">
        <v>976.08</v>
      </c>
      <c r="FV479" s="367"/>
      <c r="FW479" s="367"/>
      <c r="FX479" s="1102">
        <v>235.85</v>
      </c>
      <c r="FY479" s="1220">
        <v>58.962499999999999</v>
      </c>
      <c r="GB479" s="2015">
        <f t="shared" si="50"/>
        <v>3.3333333326481807E-3</v>
      </c>
      <c r="GC479" s="2015">
        <v>2620.5300000000002</v>
      </c>
      <c r="GE479" s="2015">
        <f t="shared" si="51"/>
        <v>5204.5</v>
      </c>
    </row>
    <row r="480" spans="2:187">
      <c r="B480" s="918">
        <v>6</v>
      </c>
      <c r="C480" s="919" t="s">
        <v>617</v>
      </c>
      <c r="D480" s="920" t="s">
        <v>3</v>
      </c>
      <c r="E480" s="921" t="s">
        <v>43</v>
      </c>
      <c r="F480" s="919" t="s">
        <v>491</v>
      </c>
      <c r="G480" s="922">
        <v>26663</v>
      </c>
      <c r="H480" s="919" t="s">
        <v>469</v>
      </c>
      <c r="I480" s="919" t="s">
        <v>456</v>
      </c>
      <c r="J480" s="923" t="s">
        <v>455</v>
      </c>
      <c r="K480" s="924" t="s">
        <v>456</v>
      </c>
      <c r="L480" s="924">
        <v>100001</v>
      </c>
      <c r="M480" s="925" t="s">
        <v>470</v>
      </c>
      <c r="N480" s="926">
        <v>1</v>
      </c>
      <c r="O480" s="927" t="s">
        <v>471</v>
      </c>
      <c r="P480" s="927" t="s">
        <v>472</v>
      </c>
      <c r="Q480" s="928">
        <v>1</v>
      </c>
      <c r="R480" s="927" t="s">
        <v>473</v>
      </c>
      <c r="S480" s="929" t="s">
        <v>474</v>
      </c>
      <c r="T480" s="927" t="s">
        <v>461</v>
      </c>
      <c r="U480" s="927" t="s">
        <v>236</v>
      </c>
      <c r="V480" s="930" t="s">
        <v>462</v>
      </c>
      <c r="W480" s="930"/>
      <c r="X480" s="931" t="s">
        <v>32</v>
      </c>
      <c r="Y480" s="932" t="s">
        <v>45</v>
      </c>
      <c r="Z480" s="925"/>
      <c r="AA480" s="925"/>
      <c r="AB480" s="467">
        <v>42985</v>
      </c>
      <c r="AC480" s="933"/>
      <c r="AD480" s="934"/>
      <c r="AE480" s="951" t="s">
        <v>522</v>
      </c>
      <c r="AF480" s="927" t="s">
        <v>493</v>
      </c>
      <c r="AG480" s="936"/>
      <c r="AH480" s="937"/>
      <c r="AI480" s="937"/>
      <c r="AJ480" s="937"/>
      <c r="AK480" s="938"/>
      <c r="AL480" s="936"/>
      <c r="AM480" s="938"/>
      <c r="AN480" s="938"/>
      <c r="AO480" s="939" t="s">
        <v>466</v>
      </c>
      <c r="AP480" s="938" t="s">
        <v>595</v>
      </c>
      <c r="AQ480" s="940" t="s">
        <v>466</v>
      </c>
      <c r="AR480" s="468">
        <v>8500</v>
      </c>
      <c r="AS480" s="925">
        <v>30</v>
      </c>
      <c r="AT480" s="941"/>
      <c r="AU480" s="941">
        <v>0</v>
      </c>
      <c r="AV480" s="925"/>
      <c r="AW480" s="925"/>
      <c r="AX480" s="925"/>
      <c r="AY480" s="925"/>
      <c r="AZ480" s="925"/>
      <c r="BA480" s="942"/>
      <c r="BB480" s="941"/>
      <c r="BC480" s="941"/>
      <c r="BD480" s="941"/>
      <c r="BE480" s="941"/>
      <c r="BF480" s="942"/>
      <c r="BG480" s="936">
        <v>0</v>
      </c>
      <c r="BH480" s="936">
        <v>0</v>
      </c>
      <c r="BI480" s="936">
        <v>0</v>
      </c>
      <c r="BJ480" s="941"/>
      <c r="BK480" s="943"/>
      <c r="BL480" s="943"/>
      <c r="BM480" s="936">
        <v>0</v>
      </c>
      <c r="BN480" s="943"/>
      <c r="BO480" s="936"/>
      <c r="BP480" s="944">
        <v>240</v>
      </c>
      <c r="BQ480" s="943">
        <v>8500</v>
      </c>
      <c r="BR480" s="943">
        <v>113</v>
      </c>
      <c r="BS480" s="943">
        <v>0</v>
      </c>
      <c r="BT480" s="945">
        <v>0</v>
      </c>
      <c r="BU480" s="943">
        <v>0</v>
      </c>
      <c r="BV480" s="943">
        <v>0</v>
      </c>
      <c r="BW480" s="943">
        <v>0</v>
      </c>
      <c r="BX480" s="943"/>
      <c r="BY480" s="943">
        <v>0</v>
      </c>
      <c r="BZ480" s="943"/>
      <c r="CA480" s="943"/>
      <c r="CB480" s="943">
        <v>0</v>
      </c>
      <c r="CC480" s="943">
        <v>0</v>
      </c>
      <c r="CD480" s="943">
        <v>0</v>
      </c>
      <c r="CE480" s="943"/>
      <c r="CF480" s="943">
        <v>0</v>
      </c>
      <c r="CG480" s="943"/>
      <c r="CH480" s="943"/>
      <c r="CI480" s="943"/>
      <c r="CJ480" s="943"/>
      <c r="CK480" s="943"/>
      <c r="CL480" s="943"/>
      <c r="CM480" s="943"/>
      <c r="CN480" s="943"/>
      <c r="CO480" s="943">
        <v>0</v>
      </c>
      <c r="CP480" s="943"/>
      <c r="CQ480" s="943"/>
      <c r="CR480" s="943"/>
      <c r="CS480" s="943"/>
      <c r="CT480" s="943"/>
      <c r="CU480" s="943"/>
      <c r="CV480" s="943">
        <v>0</v>
      </c>
      <c r="CW480" s="943"/>
      <c r="CX480" s="943"/>
      <c r="CY480" s="943"/>
      <c r="CZ480" s="943"/>
      <c r="DA480" s="943"/>
      <c r="DB480" s="943"/>
      <c r="DC480" s="943">
        <v>0</v>
      </c>
      <c r="DD480" s="943"/>
      <c r="DE480" s="943"/>
      <c r="DF480" s="943">
        <v>8613</v>
      </c>
      <c r="DG480" s="943">
        <v>581.38</v>
      </c>
      <c r="DH480" s="943"/>
      <c r="DI480" s="943"/>
      <c r="DJ480" s="943"/>
      <c r="DK480" s="943"/>
      <c r="DL480" s="943"/>
      <c r="DM480" s="943"/>
      <c r="DN480" s="943"/>
      <c r="DO480" s="943"/>
      <c r="DP480" s="943"/>
      <c r="DQ480" s="943"/>
      <c r="DR480" s="943"/>
      <c r="DS480" s="943"/>
      <c r="DT480" s="943"/>
      <c r="DU480" s="943"/>
      <c r="DV480" s="943"/>
      <c r="DW480" s="943"/>
      <c r="DX480" s="943"/>
      <c r="DY480" s="943"/>
      <c r="DZ480" s="946"/>
      <c r="EA480" s="938"/>
      <c r="EB480" s="943"/>
      <c r="EC480" s="943"/>
      <c r="ED480" s="943"/>
      <c r="EE480" s="943"/>
      <c r="EF480" s="943"/>
      <c r="EG480" s="943"/>
      <c r="EH480" s="943"/>
      <c r="EI480" s="943"/>
      <c r="EJ480" s="943"/>
      <c r="EK480" s="943"/>
      <c r="EL480" s="947">
        <v>8613</v>
      </c>
      <c r="EM480" s="947">
        <v>17807.38</v>
      </c>
      <c r="EN480" s="948">
        <v>861.3</v>
      </c>
      <c r="EO480" s="948">
        <v>126.61</v>
      </c>
      <c r="EP480" s="948">
        <v>118</v>
      </c>
      <c r="EQ480" s="948">
        <v>0</v>
      </c>
      <c r="ER480" s="948">
        <v>0</v>
      </c>
      <c r="ES480" s="943">
        <v>0</v>
      </c>
      <c r="ET480" s="945">
        <v>797.26</v>
      </c>
      <c r="EU480" s="943">
        <v>0</v>
      </c>
      <c r="EV480" s="943">
        <v>0</v>
      </c>
      <c r="EW480" s="943"/>
      <c r="EX480" s="943"/>
      <c r="EY480" s="943"/>
      <c r="EZ480" s="949">
        <v>160.81</v>
      </c>
      <c r="FA480" s="938">
        <v>175.79</v>
      </c>
      <c r="FB480" s="938">
        <v>0</v>
      </c>
      <c r="FC480" s="949">
        <v>3445.2000000000003</v>
      </c>
      <c r="FD480" s="949"/>
      <c r="FE480" s="949"/>
      <c r="FF480" s="949"/>
      <c r="FG480" s="943">
        <v>0</v>
      </c>
      <c r="FH480" s="949">
        <v>0</v>
      </c>
      <c r="FI480" s="943"/>
      <c r="FJ480" s="943">
        <v>0</v>
      </c>
      <c r="FK480" s="936"/>
      <c r="FL480" s="936"/>
      <c r="FM480" s="943">
        <v>0</v>
      </c>
      <c r="FN480" s="943">
        <v>0</v>
      </c>
      <c r="FO480" s="943">
        <v>0</v>
      </c>
      <c r="FP480" s="943">
        <v>9194.3799999999992</v>
      </c>
      <c r="FQ480" s="943">
        <v>14879.35</v>
      </c>
      <c r="FR480" s="950">
        <v>2928.03</v>
      </c>
      <c r="FT480" s="1161"/>
      <c r="FU480" s="1162">
        <v>2928.03</v>
      </c>
      <c r="FV480" s="367"/>
      <c r="FW480" s="367"/>
      <c r="FX480" s="1102">
        <v>775.17</v>
      </c>
      <c r="FY480" s="1220">
        <v>193.79249999999999</v>
      </c>
      <c r="GB480" s="2015">
        <f t="shared" si="50"/>
        <v>0</v>
      </c>
      <c r="GC480" s="2015">
        <v>8613</v>
      </c>
      <c r="GE480" s="2015">
        <f t="shared" si="51"/>
        <v>17226</v>
      </c>
    </row>
    <row r="481" spans="2:187">
      <c r="B481" s="918">
        <v>7</v>
      </c>
      <c r="C481" s="919" t="s">
        <v>617</v>
      </c>
      <c r="D481" s="920" t="s">
        <v>3</v>
      </c>
      <c r="E481" s="921" t="s">
        <v>22</v>
      </c>
      <c r="F481" s="919" t="s">
        <v>23</v>
      </c>
      <c r="G481" s="922">
        <v>25690</v>
      </c>
      <c r="H481" s="919" t="s">
        <v>494</v>
      </c>
      <c r="I481" s="919" t="s">
        <v>456</v>
      </c>
      <c r="J481" s="923" t="s">
        <v>455</v>
      </c>
      <c r="K481" s="924" t="s">
        <v>456</v>
      </c>
      <c r="L481" s="924">
        <v>100001</v>
      </c>
      <c r="M481" s="925" t="s">
        <v>470</v>
      </c>
      <c r="N481" s="926">
        <v>1</v>
      </c>
      <c r="O481" s="927" t="s">
        <v>477</v>
      </c>
      <c r="P481" s="927" t="s">
        <v>478</v>
      </c>
      <c r="Q481" s="928">
        <v>1</v>
      </c>
      <c r="R481" s="927" t="s">
        <v>495</v>
      </c>
      <c r="S481" s="929" t="s">
        <v>478</v>
      </c>
      <c r="T481" s="927" t="s">
        <v>461</v>
      </c>
      <c r="U481" s="927" t="s">
        <v>230</v>
      </c>
      <c r="V481" s="930" t="s">
        <v>462</v>
      </c>
      <c r="W481" s="930"/>
      <c r="X481" s="931" t="s">
        <v>25</v>
      </c>
      <c r="Y481" s="932" t="s">
        <v>26</v>
      </c>
      <c r="Z481" s="925"/>
      <c r="AA481" s="925"/>
      <c r="AB481" s="467">
        <v>43357</v>
      </c>
      <c r="AC481" s="933"/>
      <c r="AD481" s="934"/>
      <c r="AE481" s="935" t="s">
        <v>496</v>
      </c>
      <c r="AF481" s="927" t="s">
        <v>497</v>
      </c>
      <c r="AG481" s="936"/>
      <c r="AH481" s="937"/>
      <c r="AI481" s="937"/>
      <c r="AJ481" s="937"/>
      <c r="AK481" s="938"/>
      <c r="AL481" s="936"/>
      <c r="AM481" s="938"/>
      <c r="AN481" s="938"/>
      <c r="AO481" s="939" t="s">
        <v>466</v>
      </c>
      <c r="AP481" s="938" t="s">
        <v>594</v>
      </c>
      <c r="AQ481" s="940" t="s">
        <v>466</v>
      </c>
      <c r="AR481" s="468">
        <v>3000</v>
      </c>
      <c r="AS481" s="925">
        <v>30</v>
      </c>
      <c r="AT481" s="941"/>
      <c r="AU481" s="941">
        <v>0</v>
      </c>
      <c r="AV481" s="925"/>
      <c r="AW481" s="925"/>
      <c r="AX481" s="925"/>
      <c r="AY481" s="925"/>
      <c r="AZ481" s="925"/>
      <c r="BA481" s="942"/>
      <c r="BB481" s="941"/>
      <c r="BC481" s="941"/>
      <c r="BD481" s="941"/>
      <c r="BE481" s="941"/>
      <c r="BF481" s="942"/>
      <c r="BG481" s="936">
        <v>22</v>
      </c>
      <c r="BH481" s="936">
        <v>31</v>
      </c>
      <c r="BI481" s="936">
        <v>16</v>
      </c>
      <c r="BJ481" s="941"/>
      <c r="BK481" s="943"/>
      <c r="BL481" s="943"/>
      <c r="BM481" s="936">
        <v>0</v>
      </c>
      <c r="BN481" s="943"/>
      <c r="BO481" s="936"/>
      <c r="BP481" s="944">
        <v>240</v>
      </c>
      <c r="BQ481" s="943">
        <v>3000</v>
      </c>
      <c r="BR481" s="943">
        <v>113</v>
      </c>
      <c r="BS481" s="943">
        <v>0</v>
      </c>
      <c r="BT481" s="945">
        <v>0</v>
      </c>
      <c r="BU481" s="943">
        <v>0</v>
      </c>
      <c r="BV481" s="943">
        <v>0</v>
      </c>
      <c r="BW481" s="943">
        <v>0</v>
      </c>
      <c r="BX481" s="943"/>
      <c r="BY481" s="943">
        <v>0</v>
      </c>
      <c r="BZ481" s="943"/>
      <c r="CA481" s="943"/>
      <c r="CB481" s="943">
        <v>356.69791666666669</v>
      </c>
      <c r="CC481" s="943">
        <v>542.82937500000003</v>
      </c>
      <c r="CD481" s="943">
        <v>415.06666666666666</v>
      </c>
      <c r="CE481" s="943"/>
      <c r="CF481" s="943">
        <v>0</v>
      </c>
      <c r="CG481" s="943"/>
      <c r="CH481" s="943"/>
      <c r="CI481" s="943"/>
      <c r="CJ481" s="943"/>
      <c r="CK481" s="943"/>
      <c r="CL481" s="943"/>
      <c r="CM481" s="943"/>
      <c r="CN481" s="943"/>
      <c r="CO481" s="943">
        <v>0</v>
      </c>
      <c r="CP481" s="943"/>
      <c r="CQ481" s="943"/>
      <c r="CR481" s="943"/>
      <c r="CS481" s="943"/>
      <c r="CT481" s="943"/>
      <c r="CU481" s="943"/>
      <c r="CV481" s="943">
        <v>0</v>
      </c>
      <c r="CW481" s="943"/>
      <c r="CX481" s="943"/>
      <c r="CY481" s="943"/>
      <c r="CZ481" s="943"/>
      <c r="DA481" s="943"/>
      <c r="DB481" s="943"/>
      <c r="DC481" s="943">
        <v>37.29</v>
      </c>
      <c r="DD481" s="943"/>
      <c r="DE481" s="943"/>
      <c r="DF481" s="943">
        <v>3703.13</v>
      </c>
      <c r="DG481" s="943">
        <v>249.96</v>
      </c>
      <c r="DH481" s="943"/>
      <c r="DI481" s="943"/>
      <c r="DJ481" s="943"/>
      <c r="DK481" s="943"/>
      <c r="DL481" s="943"/>
      <c r="DM481" s="943"/>
      <c r="DN481" s="943"/>
      <c r="DO481" s="943"/>
      <c r="DP481" s="943"/>
      <c r="DQ481" s="943"/>
      <c r="DR481" s="943"/>
      <c r="DS481" s="943"/>
      <c r="DT481" s="943"/>
      <c r="DU481" s="943"/>
      <c r="DV481" s="943"/>
      <c r="DW481" s="943"/>
      <c r="DX481" s="943"/>
      <c r="DY481" s="943"/>
      <c r="DZ481" s="946"/>
      <c r="EA481" s="938"/>
      <c r="EB481" s="943"/>
      <c r="EC481" s="943"/>
      <c r="ED481" s="943"/>
      <c r="EE481" s="943"/>
      <c r="EF481" s="943"/>
      <c r="EG481" s="943"/>
      <c r="EH481" s="943"/>
      <c r="EI481" s="943"/>
      <c r="EJ481" s="943"/>
      <c r="EK481" s="943"/>
      <c r="EL481" s="947">
        <v>4427.5939583333329</v>
      </c>
      <c r="EM481" s="947">
        <v>8417.9739583333321</v>
      </c>
      <c r="EN481" s="948">
        <v>442.76</v>
      </c>
      <c r="EO481" s="948">
        <v>0</v>
      </c>
      <c r="EP481" s="948">
        <v>60.66</v>
      </c>
      <c r="EQ481" s="948">
        <v>0</v>
      </c>
      <c r="ER481" s="948">
        <v>0</v>
      </c>
      <c r="ES481" s="943">
        <v>0</v>
      </c>
      <c r="ET481" s="945">
        <v>232.83375416666667</v>
      </c>
      <c r="EU481" s="943">
        <v>0</v>
      </c>
      <c r="EV481" s="943">
        <v>0</v>
      </c>
      <c r="EW481" s="943"/>
      <c r="EX481" s="943"/>
      <c r="EY481" s="943"/>
      <c r="EZ481" s="949">
        <v>115.71</v>
      </c>
      <c r="FA481" s="938">
        <v>0</v>
      </c>
      <c r="FB481" s="938">
        <v>0</v>
      </c>
      <c r="FC481" s="949">
        <v>1245.2</v>
      </c>
      <c r="FD481" s="949"/>
      <c r="FE481" s="949"/>
      <c r="FF481" s="949"/>
      <c r="FG481" s="943">
        <v>0</v>
      </c>
      <c r="FH481" s="949">
        <v>500</v>
      </c>
      <c r="FI481" s="943"/>
      <c r="FJ481" s="943">
        <v>2650</v>
      </c>
      <c r="FK481" s="936"/>
      <c r="FL481" s="936"/>
      <c r="FM481" s="943">
        <v>37.29</v>
      </c>
      <c r="FN481" s="943">
        <v>0</v>
      </c>
      <c r="FO481" s="943">
        <v>0</v>
      </c>
      <c r="FP481" s="943">
        <v>1303.0899999999999</v>
      </c>
      <c r="FQ481" s="943">
        <v>6587.54</v>
      </c>
      <c r="FR481" s="950">
        <v>1830.43</v>
      </c>
      <c r="FT481" s="1161"/>
      <c r="FU481" s="1162">
        <v>1830.43</v>
      </c>
      <c r="FV481" s="367"/>
      <c r="FW481" s="367"/>
      <c r="FX481" s="1102">
        <v>398.48</v>
      </c>
      <c r="FY481" s="1220">
        <v>99.62</v>
      </c>
      <c r="GB481" s="2015">
        <f t="shared" si="50"/>
        <v>-6.0416666674427688E-3</v>
      </c>
      <c r="GC481" s="2015">
        <v>4427.6000000000004</v>
      </c>
      <c r="GE481" s="2015">
        <f t="shared" si="51"/>
        <v>8130.7300000000005</v>
      </c>
    </row>
    <row r="482" spans="2:187">
      <c r="B482" s="918">
        <v>8</v>
      </c>
      <c r="C482" s="919" t="s">
        <v>617</v>
      </c>
      <c r="D482" s="920" t="s">
        <v>3</v>
      </c>
      <c r="E482" s="921" t="s">
        <v>70</v>
      </c>
      <c r="F482" s="919" t="s">
        <v>498</v>
      </c>
      <c r="G482" s="922">
        <v>29363</v>
      </c>
      <c r="H482" s="919" t="s">
        <v>469</v>
      </c>
      <c r="I482" s="919" t="s">
        <v>456</v>
      </c>
      <c r="J482" s="923" t="s">
        <v>455</v>
      </c>
      <c r="K482" s="924" t="s">
        <v>456</v>
      </c>
      <c r="L482" s="924">
        <v>100001</v>
      </c>
      <c r="M482" s="925" t="s">
        <v>470</v>
      </c>
      <c r="N482" s="926">
        <v>1</v>
      </c>
      <c r="O482" s="927" t="s">
        <v>471</v>
      </c>
      <c r="P482" s="927" t="s">
        <v>472</v>
      </c>
      <c r="Q482" s="928">
        <v>1</v>
      </c>
      <c r="R482" s="927" t="s">
        <v>473</v>
      </c>
      <c r="S482" s="929" t="s">
        <v>474</v>
      </c>
      <c r="T482" s="927" t="s">
        <v>461</v>
      </c>
      <c r="U482" s="927" t="s">
        <v>244</v>
      </c>
      <c r="V482" s="930" t="s">
        <v>462</v>
      </c>
      <c r="W482" s="930"/>
      <c r="X482" s="931" t="s">
        <v>32</v>
      </c>
      <c r="Y482" s="932" t="s">
        <v>72</v>
      </c>
      <c r="Z482" s="925"/>
      <c r="AA482" s="925"/>
      <c r="AB482" s="467">
        <v>42985</v>
      </c>
      <c r="AC482" s="933"/>
      <c r="AD482" s="934"/>
      <c r="AE482" s="935" t="s">
        <v>492</v>
      </c>
      <c r="AF482" s="927" t="s">
        <v>499</v>
      </c>
      <c r="AG482" s="936"/>
      <c r="AH482" s="937"/>
      <c r="AI482" s="937"/>
      <c r="AJ482" s="937"/>
      <c r="AK482" s="938"/>
      <c r="AL482" s="936"/>
      <c r="AM482" s="938"/>
      <c r="AN482" s="938"/>
      <c r="AO482" s="939" t="s">
        <v>466</v>
      </c>
      <c r="AP482" s="938" t="s">
        <v>595</v>
      </c>
      <c r="AQ482" s="940" t="s">
        <v>466</v>
      </c>
      <c r="AR482" s="468">
        <v>10000</v>
      </c>
      <c r="AS482" s="925">
        <v>23</v>
      </c>
      <c r="AT482" s="941"/>
      <c r="AU482" s="941">
        <v>7</v>
      </c>
      <c r="AV482" s="925"/>
      <c r="AW482" s="925"/>
      <c r="AX482" s="925"/>
      <c r="AY482" s="925"/>
      <c r="AZ482" s="925"/>
      <c r="BA482" s="942"/>
      <c r="BB482" s="941"/>
      <c r="BC482" s="941"/>
      <c r="BD482" s="941"/>
      <c r="BE482" s="941"/>
      <c r="BF482" s="942"/>
      <c r="BG482" s="936">
        <v>0</v>
      </c>
      <c r="BH482" s="936">
        <v>0</v>
      </c>
      <c r="BI482" s="936">
        <v>0</v>
      </c>
      <c r="BJ482" s="941"/>
      <c r="BK482" s="943"/>
      <c r="BL482" s="943"/>
      <c r="BM482" s="936">
        <v>0</v>
      </c>
      <c r="BN482" s="943"/>
      <c r="BO482" s="936"/>
      <c r="BP482" s="944">
        <v>184</v>
      </c>
      <c r="BQ482" s="943">
        <v>7666.6666666666661</v>
      </c>
      <c r="BR482" s="943">
        <v>113</v>
      </c>
      <c r="BS482" s="943">
        <v>0</v>
      </c>
      <c r="BT482" s="945">
        <v>2359.6999999999998</v>
      </c>
      <c r="BU482" s="943">
        <v>0</v>
      </c>
      <c r="BV482" s="943">
        <v>0</v>
      </c>
      <c r="BW482" s="943">
        <v>0</v>
      </c>
      <c r="BX482" s="943"/>
      <c r="BY482" s="943">
        <v>0</v>
      </c>
      <c r="BZ482" s="943"/>
      <c r="CA482" s="943"/>
      <c r="CB482" s="943">
        <v>0</v>
      </c>
      <c r="CC482" s="943">
        <v>0</v>
      </c>
      <c r="CD482" s="943">
        <v>0</v>
      </c>
      <c r="CE482" s="943"/>
      <c r="CF482" s="943">
        <v>0</v>
      </c>
      <c r="CG482" s="943"/>
      <c r="CH482" s="943"/>
      <c r="CI482" s="943"/>
      <c r="CJ482" s="943"/>
      <c r="CK482" s="943"/>
      <c r="CL482" s="943"/>
      <c r="CM482" s="943"/>
      <c r="CN482" s="943"/>
      <c r="CO482" s="943">
        <v>0</v>
      </c>
      <c r="CP482" s="943"/>
      <c r="CQ482" s="943"/>
      <c r="CR482" s="943"/>
      <c r="CS482" s="943"/>
      <c r="CT482" s="943"/>
      <c r="CU482" s="943"/>
      <c r="CV482" s="943">
        <v>0</v>
      </c>
      <c r="CW482" s="943"/>
      <c r="CX482" s="943"/>
      <c r="CY482" s="943"/>
      <c r="CZ482" s="943"/>
      <c r="DA482" s="943"/>
      <c r="DB482" s="943"/>
      <c r="DC482" s="943">
        <v>0</v>
      </c>
      <c r="DD482" s="943"/>
      <c r="DE482" s="943"/>
      <c r="DF482" s="943">
        <v>10113</v>
      </c>
      <c r="DG482" s="943">
        <v>682.63</v>
      </c>
      <c r="DH482" s="943"/>
      <c r="DI482" s="943"/>
      <c r="DJ482" s="943"/>
      <c r="DK482" s="943"/>
      <c r="DL482" s="943"/>
      <c r="DM482" s="943"/>
      <c r="DN482" s="943"/>
      <c r="DO482" s="943"/>
      <c r="DP482" s="943"/>
      <c r="DQ482" s="943"/>
      <c r="DR482" s="943"/>
      <c r="DS482" s="943"/>
      <c r="DT482" s="943"/>
      <c r="DU482" s="943"/>
      <c r="DV482" s="943"/>
      <c r="DW482" s="943"/>
      <c r="DX482" s="943"/>
      <c r="DY482" s="943"/>
      <c r="DZ482" s="946"/>
      <c r="EA482" s="938"/>
      <c r="EB482" s="943"/>
      <c r="EC482" s="943"/>
      <c r="ED482" s="943"/>
      <c r="EE482" s="943"/>
      <c r="EF482" s="943"/>
      <c r="EG482" s="943"/>
      <c r="EH482" s="943"/>
      <c r="EI482" s="943"/>
      <c r="EJ482" s="943"/>
      <c r="EK482" s="943"/>
      <c r="EL482" s="947">
        <v>10139.366666666665</v>
      </c>
      <c r="EM482" s="947">
        <v>20934.996666666666</v>
      </c>
      <c r="EN482" s="948">
        <v>1013.94</v>
      </c>
      <c r="EO482" s="948">
        <v>171.36</v>
      </c>
      <c r="EP482" s="948">
        <v>138.91</v>
      </c>
      <c r="EQ482" s="948">
        <v>0</v>
      </c>
      <c r="ER482" s="948">
        <v>0</v>
      </c>
      <c r="ES482" s="943">
        <v>0</v>
      </c>
      <c r="ET482" s="945">
        <v>1092.51</v>
      </c>
      <c r="EU482" s="943">
        <v>0</v>
      </c>
      <c r="EV482" s="943">
        <v>0</v>
      </c>
      <c r="EW482" s="943"/>
      <c r="EX482" s="943"/>
      <c r="EY482" s="943"/>
      <c r="EZ482" s="949">
        <v>185.17</v>
      </c>
      <c r="FA482" s="938">
        <v>0</v>
      </c>
      <c r="FB482" s="938">
        <v>0</v>
      </c>
      <c r="FC482" s="949">
        <v>4045.2000000000003</v>
      </c>
      <c r="FD482" s="949"/>
      <c r="FE482" s="949"/>
      <c r="FF482" s="949"/>
      <c r="FG482" s="943">
        <v>125</v>
      </c>
      <c r="FH482" s="949">
        <v>0</v>
      </c>
      <c r="FI482" s="943"/>
      <c r="FJ482" s="943">
        <v>0</v>
      </c>
      <c r="FK482" s="936"/>
      <c r="FL482" s="936"/>
      <c r="FM482" s="943">
        <v>0</v>
      </c>
      <c r="FN482" s="943">
        <v>0</v>
      </c>
      <c r="FO482" s="943">
        <v>0</v>
      </c>
      <c r="FP482" s="943">
        <v>10795.63</v>
      </c>
      <c r="FQ482" s="943">
        <v>17567.72</v>
      </c>
      <c r="FR482" s="950">
        <v>3367.28</v>
      </c>
      <c r="FT482" s="1161"/>
      <c r="FU482" s="1162">
        <v>3367.28</v>
      </c>
      <c r="FV482" s="367"/>
      <c r="FW482" s="367"/>
      <c r="FX482" s="1102">
        <v>912.54</v>
      </c>
      <c r="FY482" s="1220">
        <v>228.13499999999999</v>
      </c>
      <c r="GB482" s="2015">
        <f t="shared" si="50"/>
        <v>-3.3333333358314121E-3</v>
      </c>
      <c r="GC482" s="2015">
        <v>10139.370000000001</v>
      </c>
      <c r="GE482" s="2015">
        <f t="shared" si="51"/>
        <v>20252.370000000003</v>
      </c>
    </row>
    <row r="483" spans="2:187">
      <c r="B483" s="918">
        <v>9</v>
      </c>
      <c r="C483" s="919" t="s">
        <v>617</v>
      </c>
      <c r="D483" s="920" t="s">
        <v>3</v>
      </c>
      <c r="E483" s="921" t="s">
        <v>58</v>
      </c>
      <c r="F483" s="919" t="s">
        <v>500</v>
      </c>
      <c r="G483" s="922">
        <v>26055</v>
      </c>
      <c r="H483" s="919" t="s">
        <v>501</v>
      </c>
      <c r="I483" s="919" t="s">
        <v>456</v>
      </c>
      <c r="J483" s="923" t="s">
        <v>455</v>
      </c>
      <c r="K483" s="924" t="s">
        <v>456</v>
      </c>
      <c r="L483" s="924">
        <v>100002</v>
      </c>
      <c r="M483" s="925" t="s">
        <v>457</v>
      </c>
      <c r="N483" s="926">
        <v>1</v>
      </c>
      <c r="O483" s="927" t="s">
        <v>458</v>
      </c>
      <c r="P483" s="927" t="s">
        <v>459</v>
      </c>
      <c r="Q483" s="928">
        <v>0</v>
      </c>
      <c r="R483" s="927" t="s">
        <v>485</v>
      </c>
      <c r="S483" s="929" t="s">
        <v>486</v>
      </c>
      <c r="T483" s="927" t="s">
        <v>461</v>
      </c>
      <c r="U483" s="927" t="s">
        <v>240</v>
      </c>
      <c r="V483" s="930" t="s">
        <v>462</v>
      </c>
      <c r="W483" s="930" t="s">
        <v>463</v>
      </c>
      <c r="X483" s="931" t="s">
        <v>32</v>
      </c>
      <c r="Y483" s="932" t="s">
        <v>60</v>
      </c>
      <c r="Z483" s="925"/>
      <c r="AA483" s="925"/>
      <c r="AB483" s="467">
        <v>42985</v>
      </c>
      <c r="AC483" s="933"/>
      <c r="AD483" s="934"/>
      <c r="AE483" s="935" t="s">
        <v>464</v>
      </c>
      <c r="AF483" s="927" t="s">
        <v>502</v>
      </c>
      <c r="AG483" s="936"/>
      <c r="AH483" s="937"/>
      <c r="AI483" s="937"/>
      <c r="AJ483" s="937"/>
      <c r="AK483" s="938"/>
      <c r="AL483" s="936"/>
      <c r="AM483" s="938"/>
      <c r="AN483" s="938"/>
      <c r="AO483" s="939" t="s">
        <v>466</v>
      </c>
      <c r="AP483" s="938" t="s">
        <v>594</v>
      </c>
      <c r="AQ483" s="940" t="s">
        <v>466</v>
      </c>
      <c r="AR483" s="468">
        <v>7000</v>
      </c>
      <c r="AS483" s="925">
        <v>28</v>
      </c>
      <c r="AT483" s="941"/>
      <c r="AU483" s="941">
        <v>2</v>
      </c>
      <c r="AV483" s="925"/>
      <c r="AW483" s="925"/>
      <c r="AX483" s="925"/>
      <c r="AY483" s="925"/>
      <c r="AZ483" s="925"/>
      <c r="BA483" s="942"/>
      <c r="BB483" s="941"/>
      <c r="BC483" s="941"/>
      <c r="BD483" s="941"/>
      <c r="BE483" s="941"/>
      <c r="BF483" s="942"/>
      <c r="BG483" s="936">
        <v>0</v>
      </c>
      <c r="BH483" s="936">
        <v>0</v>
      </c>
      <c r="BI483" s="936">
        <v>0</v>
      </c>
      <c r="BJ483" s="941"/>
      <c r="BK483" s="943"/>
      <c r="BL483" s="943"/>
      <c r="BM483" s="936">
        <v>9</v>
      </c>
      <c r="BN483" s="943"/>
      <c r="BO483" s="936"/>
      <c r="BP483" s="944">
        <v>224</v>
      </c>
      <c r="BQ483" s="943">
        <v>6533.3333333333339</v>
      </c>
      <c r="BR483" s="943">
        <v>113</v>
      </c>
      <c r="BS483" s="943">
        <v>0</v>
      </c>
      <c r="BT483" s="945">
        <v>474.2</v>
      </c>
      <c r="BU483" s="943">
        <v>0</v>
      </c>
      <c r="BV483" s="943">
        <v>0</v>
      </c>
      <c r="BW483" s="943">
        <v>0</v>
      </c>
      <c r="BX483" s="943"/>
      <c r="BY483" s="943">
        <v>0</v>
      </c>
      <c r="BZ483" s="943"/>
      <c r="CA483" s="943"/>
      <c r="CB483" s="943">
        <v>0</v>
      </c>
      <c r="CC483" s="943">
        <v>0</v>
      </c>
      <c r="CD483" s="943">
        <v>0</v>
      </c>
      <c r="CE483" s="943"/>
      <c r="CF483" s="943">
        <v>0</v>
      </c>
      <c r="CG483" s="943"/>
      <c r="CH483" s="943"/>
      <c r="CI483" s="943"/>
      <c r="CJ483" s="943"/>
      <c r="CK483" s="943"/>
      <c r="CL483" s="943"/>
      <c r="CM483" s="943"/>
      <c r="CN483" s="943"/>
      <c r="CO483" s="943">
        <v>533.47500000000002</v>
      </c>
      <c r="CP483" s="943"/>
      <c r="CQ483" s="954"/>
      <c r="CR483" s="943"/>
      <c r="CS483" s="943"/>
      <c r="CT483" s="943"/>
      <c r="CU483" s="943"/>
      <c r="CV483" s="943">
        <v>0</v>
      </c>
      <c r="CW483" s="943"/>
      <c r="CX483" s="943"/>
      <c r="CY483" s="943"/>
      <c r="CZ483" s="943"/>
      <c r="DA483" s="943"/>
      <c r="DB483" s="943"/>
      <c r="DC483" s="943">
        <v>37.29</v>
      </c>
      <c r="DD483" s="943"/>
      <c r="DE483" s="943"/>
      <c r="DF483" s="943">
        <v>7113</v>
      </c>
      <c r="DG483" s="943">
        <v>480.13</v>
      </c>
      <c r="DH483" s="943"/>
      <c r="DI483" s="943"/>
      <c r="DJ483" s="943"/>
      <c r="DK483" s="943"/>
      <c r="DL483" s="943"/>
      <c r="DM483" s="943"/>
      <c r="DN483" s="943"/>
      <c r="DO483" s="943"/>
      <c r="DP483" s="943"/>
      <c r="DQ483" s="943"/>
      <c r="DR483" s="943"/>
      <c r="DS483" s="943"/>
      <c r="DT483" s="943"/>
      <c r="DU483" s="943"/>
      <c r="DV483" s="943"/>
      <c r="DW483" s="943"/>
      <c r="DX483" s="943"/>
      <c r="DY483" s="943"/>
      <c r="DZ483" s="946"/>
      <c r="EA483" s="938"/>
      <c r="EB483" s="943"/>
      <c r="EC483" s="943"/>
      <c r="ED483" s="943"/>
      <c r="EE483" s="943"/>
      <c r="EF483" s="943"/>
      <c r="EG483" s="943"/>
      <c r="EH483" s="943"/>
      <c r="EI483" s="943"/>
      <c r="EJ483" s="943"/>
      <c r="EK483" s="943"/>
      <c r="EL483" s="947">
        <v>7654.0083333333341</v>
      </c>
      <c r="EM483" s="947">
        <v>15284.428333333333</v>
      </c>
      <c r="EN483" s="948">
        <v>765.4</v>
      </c>
      <c r="EO483" s="948">
        <v>118.64</v>
      </c>
      <c r="EP483" s="948">
        <v>104.86</v>
      </c>
      <c r="EQ483" s="948">
        <v>0</v>
      </c>
      <c r="ER483" s="948">
        <v>0</v>
      </c>
      <c r="ES483" s="943">
        <v>0</v>
      </c>
      <c r="ET483" s="945">
        <v>677.24710000000005</v>
      </c>
      <c r="EU483" s="943">
        <v>0</v>
      </c>
      <c r="EV483" s="943">
        <v>0</v>
      </c>
      <c r="EW483" s="943"/>
      <c r="EX483" s="943"/>
      <c r="EY483" s="943"/>
      <c r="EZ483" s="949">
        <v>204.9</v>
      </c>
      <c r="FA483" s="938">
        <v>0</v>
      </c>
      <c r="FB483" s="938">
        <v>0</v>
      </c>
      <c r="FC483" s="949">
        <v>2845.2000000000003</v>
      </c>
      <c r="FD483" s="949"/>
      <c r="FE483" s="949"/>
      <c r="FF483" s="949"/>
      <c r="FG483" s="943">
        <v>0</v>
      </c>
      <c r="FH483" s="949">
        <v>0</v>
      </c>
      <c r="FI483" s="943"/>
      <c r="FJ483" s="943">
        <v>0</v>
      </c>
      <c r="FK483" s="936"/>
      <c r="FL483" s="936"/>
      <c r="FM483" s="943">
        <v>37.29</v>
      </c>
      <c r="FN483" s="943">
        <v>0</v>
      </c>
      <c r="FO483" s="943">
        <v>0</v>
      </c>
      <c r="FP483" s="943">
        <v>7593.13</v>
      </c>
      <c r="FQ483" s="943">
        <v>12346.67</v>
      </c>
      <c r="FR483" s="950">
        <v>2937.76</v>
      </c>
      <c r="FT483" s="1161"/>
      <c r="FU483" s="1162">
        <v>2937.76</v>
      </c>
      <c r="FV483" s="367"/>
      <c r="FW483" s="367"/>
      <c r="FX483" s="1102">
        <v>688.86</v>
      </c>
      <c r="FY483" s="1220">
        <v>172.215</v>
      </c>
      <c r="GB483" s="2015">
        <f t="shared" si="50"/>
        <v>-1.6666666660967167E-3</v>
      </c>
      <c r="GC483" s="2015">
        <v>7654.01</v>
      </c>
      <c r="GE483" s="2015">
        <f t="shared" si="51"/>
        <v>14767.01</v>
      </c>
    </row>
    <row r="484" spans="2:187">
      <c r="B484" s="918">
        <v>10</v>
      </c>
      <c r="C484" s="919" t="s">
        <v>617</v>
      </c>
      <c r="D484" s="920" t="s">
        <v>3</v>
      </c>
      <c r="E484" s="921" t="s">
        <v>30</v>
      </c>
      <c r="F484" s="919" t="s">
        <v>31</v>
      </c>
      <c r="G484" s="922">
        <v>25577</v>
      </c>
      <c r="H484" s="919" t="s">
        <v>484</v>
      </c>
      <c r="I484" s="919" t="s">
        <v>456</v>
      </c>
      <c r="J484" s="923" t="s">
        <v>455</v>
      </c>
      <c r="K484" s="924" t="s">
        <v>456</v>
      </c>
      <c r="L484" s="924">
        <v>100002</v>
      </c>
      <c r="M484" s="925" t="s">
        <v>457</v>
      </c>
      <c r="N484" s="926">
        <v>1</v>
      </c>
      <c r="O484" s="927" t="s">
        <v>458</v>
      </c>
      <c r="P484" s="927" t="s">
        <v>459</v>
      </c>
      <c r="Q484" s="928">
        <v>0</v>
      </c>
      <c r="R484" s="927" t="s">
        <v>485</v>
      </c>
      <c r="S484" s="929" t="s">
        <v>486</v>
      </c>
      <c r="T484" s="927" t="s">
        <v>461</v>
      </c>
      <c r="U484" s="927" t="s">
        <v>233</v>
      </c>
      <c r="V484" s="930" t="s">
        <v>462</v>
      </c>
      <c r="W484" s="930"/>
      <c r="X484" s="931" t="s">
        <v>32</v>
      </c>
      <c r="Y484" s="932" t="s">
        <v>33</v>
      </c>
      <c r="Z484" s="925"/>
      <c r="AA484" s="925"/>
      <c r="AB484" s="467">
        <v>43160</v>
      </c>
      <c r="AC484" s="933"/>
      <c r="AD484" s="934"/>
      <c r="AE484" s="935" t="s">
        <v>503</v>
      </c>
      <c r="AF484" s="927" t="s">
        <v>504</v>
      </c>
      <c r="AG484" s="936"/>
      <c r="AH484" s="937"/>
      <c r="AI484" s="937"/>
      <c r="AJ484" s="937"/>
      <c r="AK484" s="938"/>
      <c r="AL484" s="936"/>
      <c r="AM484" s="938"/>
      <c r="AN484" s="938"/>
      <c r="AO484" s="939"/>
      <c r="AP484" s="938" t="s">
        <v>595</v>
      </c>
      <c r="AQ484" s="940" t="s">
        <v>466</v>
      </c>
      <c r="AR484" s="468">
        <v>5000</v>
      </c>
      <c r="AS484" s="925">
        <v>30</v>
      </c>
      <c r="AT484" s="941"/>
      <c r="AU484" s="941">
        <v>0</v>
      </c>
      <c r="AV484" s="925"/>
      <c r="AW484" s="925"/>
      <c r="AX484" s="925"/>
      <c r="AY484" s="925"/>
      <c r="AZ484" s="925"/>
      <c r="BA484" s="942"/>
      <c r="BB484" s="941"/>
      <c r="BC484" s="941"/>
      <c r="BD484" s="941"/>
      <c r="BE484" s="941"/>
      <c r="BF484" s="942"/>
      <c r="BG484" s="936">
        <v>0</v>
      </c>
      <c r="BH484" s="936">
        <v>0</v>
      </c>
      <c r="BI484" s="936">
        <v>0</v>
      </c>
      <c r="BJ484" s="941"/>
      <c r="BK484" s="943"/>
      <c r="BL484" s="943"/>
      <c r="BM484" s="936">
        <v>10.5</v>
      </c>
      <c r="BN484" s="943"/>
      <c r="BO484" s="936"/>
      <c r="BP484" s="944">
        <v>240</v>
      </c>
      <c r="BQ484" s="943">
        <v>5000</v>
      </c>
      <c r="BR484" s="943">
        <v>113</v>
      </c>
      <c r="BS484" s="943">
        <v>0</v>
      </c>
      <c r="BT484" s="945">
        <v>0</v>
      </c>
      <c r="BU484" s="943">
        <v>0</v>
      </c>
      <c r="BV484" s="943">
        <v>0</v>
      </c>
      <c r="BW484" s="943">
        <v>0</v>
      </c>
      <c r="BX484" s="943"/>
      <c r="BY484" s="943">
        <v>0</v>
      </c>
      <c r="BZ484" s="943"/>
      <c r="CA484" s="943"/>
      <c r="CB484" s="943">
        <v>0</v>
      </c>
      <c r="CC484" s="943">
        <v>0</v>
      </c>
      <c r="CD484" s="943">
        <v>0</v>
      </c>
      <c r="CE484" s="943"/>
      <c r="CF484" s="943">
        <v>0</v>
      </c>
      <c r="CG484" s="943"/>
      <c r="CH484" s="943"/>
      <c r="CI484" s="943"/>
      <c r="CJ484" s="943"/>
      <c r="CK484" s="943"/>
      <c r="CL484" s="943"/>
      <c r="CM484" s="943"/>
      <c r="CN484" s="943"/>
      <c r="CO484" s="943">
        <v>447.38749999999999</v>
      </c>
      <c r="CP484" s="943"/>
      <c r="CQ484" s="943"/>
      <c r="CR484" s="943"/>
      <c r="CS484" s="943"/>
      <c r="CT484" s="943"/>
      <c r="CU484" s="943"/>
      <c r="CV484" s="943">
        <v>0</v>
      </c>
      <c r="CW484" s="943"/>
      <c r="CX484" s="943"/>
      <c r="CY484" s="943"/>
      <c r="CZ484" s="943"/>
      <c r="DA484" s="943"/>
      <c r="DB484" s="943"/>
      <c r="DC484" s="943">
        <v>0</v>
      </c>
      <c r="DD484" s="943"/>
      <c r="DE484" s="943"/>
      <c r="DF484" s="943">
        <v>5113</v>
      </c>
      <c r="DG484" s="943">
        <v>460.17</v>
      </c>
      <c r="DH484" s="943"/>
      <c r="DI484" s="943"/>
      <c r="DJ484" s="943"/>
      <c r="DK484" s="943"/>
      <c r="DL484" s="943"/>
      <c r="DM484" s="943"/>
      <c r="DN484" s="943"/>
      <c r="DO484" s="943"/>
      <c r="DP484" s="943"/>
      <c r="DQ484" s="943"/>
      <c r="DR484" s="943"/>
      <c r="DS484" s="943"/>
      <c r="DT484" s="943"/>
      <c r="DU484" s="943"/>
      <c r="DV484" s="943"/>
      <c r="DW484" s="943"/>
      <c r="DX484" s="943"/>
      <c r="DY484" s="943"/>
      <c r="DZ484" s="946"/>
      <c r="EA484" s="938"/>
      <c r="EB484" s="943"/>
      <c r="EC484" s="943"/>
      <c r="ED484" s="943"/>
      <c r="EE484" s="943"/>
      <c r="EF484" s="943"/>
      <c r="EG484" s="943"/>
      <c r="EH484" s="943"/>
      <c r="EI484" s="943"/>
      <c r="EJ484" s="943"/>
      <c r="EK484" s="943"/>
      <c r="EL484" s="947">
        <v>5560.3874999999998</v>
      </c>
      <c r="EM484" s="947">
        <v>11133.557500000001</v>
      </c>
      <c r="EN484" s="948">
        <v>556.04</v>
      </c>
      <c r="EO484" s="948">
        <v>88.97</v>
      </c>
      <c r="EP484" s="948">
        <v>76.180000000000007</v>
      </c>
      <c r="EQ484" s="948">
        <v>0</v>
      </c>
      <c r="ER484" s="948">
        <v>0</v>
      </c>
      <c r="ES484" s="943">
        <v>0</v>
      </c>
      <c r="ET484" s="945">
        <v>331.70425</v>
      </c>
      <c r="EU484" s="943">
        <v>0</v>
      </c>
      <c r="EV484" s="943">
        <v>0</v>
      </c>
      <c r="EW484" s="943"/>
      <c r="EX484" s="943"/>
      <c r="EY484" s="943"/>
      <c r="EZ484" s="949">
        <v>0</v>
      </c>
      <c r="FA484" s="938">
        <v>0</v>
      </c>
      <c r="FB484" s="938">
        <v>0</v>
      </c>
      <c r="FC484" s="949">
        <v>2045.2</v>
      </c>
      <c r="FD484" s="949"/>
      <c r="FE484" s="949"/>
      <c r="FF484" s="949"/>
      <c r="FG484" s="943">
        <v>0</v>
      </c>
      <c r="FH484" s="949">
        <v>0</v>
      </c>
      <c r="FI484" s="943"/>
      <c r="FJ484" s="943">
        <v>0</v>
      </c>
      <c r="FK484" s="936"/>
      <c r="FL484" s="936"/>
      <c r="FM484" s="943">
        <v>0</v>
      </c>
      <c r="FN484" s="943">
        <v>0</v>
      </c>
      <c r="FO484" s="943">
        <v>0</v>
      </c>
      <c r="FP484" s="943">
        <v>5573.17</v>
      </c>
      <c r="FQ484" s="943">
        <v>8671.26</v>
      </c>
      <c r="FR484" s="950">
        <v>2462.3000000000002</v>
      </c>
      <c r="FT484" s="1161"/>
      <c r="FU484" s="1162">
        <v>2462.3000000000002</v>
      </c>
      <c r="FV484" s="367"/>
      <c r="FW484" s="367"/>
      <c r="FX484" s="1102">
        <v>500.43</v>
      </c>
      <c r="FY484" s="1220">
        <v>0</v>
      </c>
      <c r="GB484" s="2015">
        <f t="shared" si="50"/>
        <v>-2.500000000509317E-3</v>
      </c>
      <c r="GC484" s="2015">
        <v>5560.39</v>
      </c>
      <c r="GE484" s="2015">
        <f t="shared" si="51"/>
        <v>10673.39</v>
      </c>
    </row>
    <row r="485" spans="2:187">
      <c r="B485" s="918">
        <v>11</v>
      </c>
      <c r="C485" s="919" t="s">
        <v>617</v>
      </c>
      <c r="D485" s="920" t="s">
        <v>3</v>
      </c>
      <c r="E485" s="921" t="s">
        <v>93</v>
      </c>
      <c r="F485" s="919" t="s">
        <v>505</v>
      </c>
      <c r="G485" s="922">
        <v>31251</v>
      </c>
      <c r="H485" s="919"/>
      <c r="I485" s="919" t="s">
        <v>506</v>
      </c>
      <c r="J485" s="923" t="s">
        <v>507</v>
      </c>
      <c r="K485" s="924" t="s">
        <v>508</v>
      </c>
      <c r="L485" s="924">
        <v>100002</v>
      </c>
      <c r="M485" s="925" t="s">
        <v>457</v>
      </c>
      <c r="N485" s="926">
        <v>1</v>
      </c>
      <c r="O485" s="927" t="s">
        <v>458</v>
      </c>
      <c r="P485" s="927" t="s">
        <v>459</v>
      </c>
      <c r="Q485" s="928">
        <v>0</v>
      </c>
      <c r="R485" s="927" t="s">
        <v>485</v>
      </c>
      <c r="S485" s="929" t="s">
        <v>486</v>
      </c>
      <c r="T485" s="927" t="s">
        <v>461</v>
      </c>
      <c r="U485" s="927" t="s">
        <v>928</v>
      </c>
      <c r="V485" s="930" t="s">
        <v>462</v>
      </c>
      <c r="W485" s="930"/>
      <c r="X485" s="931" t="s">
        <v>32</v>
      </c>
      <c r="Y485" s="932">
        <v>45594366852089</v>
      </c>
      <c r="Z485" s="925"/>
      <c r="AA485" s="925"/>
      <c r="AB485" s="467">
        <v>43206</v>
      </c>
      <c r="AC485" s="933"/>
      <c r="AD485" s="934"/>
      <c r="AE485" s="935" t="s">
        <v>436</v>
      </c>
      <c r="AF485" s="927" t="s">
        <v>509</v>
      </c>
      <c r="AG485" s="936"/>
      <c r="AH485" s="937"/>
      <c r="AI485" s="937"/>
      <c r="AJ485" s="937"/>
      <c r="AK485" s="938"/>
      <c r="AL485" s="936"/>
      <c r="AM485" s="938"/>
      <c r="AN485" s="938"/>
      <c r="AO485" s="939"/>
      <c r="AP485" s="938" t="s">
        <v>595</v>
      </c>
      <c r="AQ485" s="940" t="s">
        <v>466</v>
      </c>
      <c r="AR485" s="468">
        <v>4800</v>
      </c>
      <c r="AS485" s="925">
        <v>30</v>
      </c>
      <c r="AT485" s="941"/>
      <c r="AU485" s="941">
        <v>0</v>
      </c>
      <c r="AV485" s="925"/>
      <c r="AW485" s="925"/>
      <c r="AX485" s="925"/>
      <c r="AY485" s="925"/>
      <c r="AZ485" s="925"/>
      <c r="BA485" s="942"/>
      <c r="BB485" s="941"/>
      <c r="BC485" s="941"/>
      <c r="BD485" s="941"/>
      <c r="BE485" s="941"/>
      <c r="BF485" s="942"/>
      <c r="BG485" s="936">
        <v>0</v>
      </c>
      <c r="BH485" s="936">
        <v>0</v>
      </c>
      <c r="BI485" s="936">
        <v>0</v>
      </c>
      <c r="BJ485" s="941"/>
      <c r="BK485" s="943"/>
      <c r="BL485" s="943"/>
      <c r="BM485" s="936">
        <v>5</v>
      </c>
      <c r="BN485" s="943"/>
      <c r="BO485" s="936"/>
      <c r="BP485" s="944">
        <v>240</v>
      </c>
      <c r="BQ485" s="943">
        <v>4800</v>
      </c>
      <c r="BR485" s="943">
        <v>113</v>
      </c>
      <c r="BS485" s="943">
        <v>0</v>
      </c>
      <c r="BT485" s="945">
        <v>0</v>
      </c>
      <c r="BU485" s="943">
        <v>0</v>
      </c>
      <c r="BV485" s="943">
        <v>0</v>
      </c>
      <c r="BW485" s="943">
        <v>0</v>
      </c>
      <c r="BX485" s="943"/>
      <c r="BY485" s="943">
        <v>0</v>
      </c>
      <c r="BZ485" s="943"/>
      <c r="CA485" s="943"/>
      <c r="CB485" s="943">
        <v>0</v>
      </c>
      <c r="CC485" s="943">
        <v>0</v>
      </c>
      <c r="CD485" s="943">
        <v>0</v>
      </c>
      <c r="CE485" s="943"/>
      <c r="CF485" s="943">
        <v>0</v>
      </c>
      <c r="CG485" s="943"/>
      <c r="CH485" s="943"/>
      <c r="CI485" s="943"/>
      <c r="CJ485" s="943"/>
      <c r="CK485" s="943"/>
      <c r="CL485" s="943"/>
      <c r="CM485" s="943"/>
      <c r="CN485" s="943"/>
      <c r="CO485" s="943">
        <v>204.70833333333334</v>
      </c>
      <c r="CP485" s="943"/>
      <c r="CQ485" s="943"/>
      <c r="CR485" s="943"/>
      <c r="CS485" s="943"/>
      <c r="CT485" s="943"/>
      <c r="CU485" s="943"/>
      <c r="CV485" s="943">
        <v>0</v>
      </c>
      <c r="CW485" s="943"/>
      <c r="CX485" s="943"/>
      <c r="CY485" s="943"/>
      <c r="CZ485" s="943"/>
      <c r="DA485" s="943"/>
      <c r="DB485" s="943"/>
      <c r="DC485" s="943">
        <v>0</v>
      </c>
      <c r="DD485" s="943"/>
      <c r="DE485" s="943"/>
      <c r="DF485" s="943">
        <v>4913</v>
      </c>
      <c r="DG485" s="943">
        <v>442.17</v>
      </c>
      <c r="DH485" s="943"/>
      <c r="DI485" s="943"/>
      <c r="DJ485" s="943"/>
      <c r="DK485" s="943"/>
      <c r="DL485" s="943"/>
      <c r="DM485" s="943"/>
      <c r="DN485" s="943"/>
      <c r="DO485" s="943"/>
      <c r="DP485" s="943"/>
      <c r="DQ485" s="943"/>
      <c r="DR485" s="943"/>
      <c r="DS485" s="943"/>
      <c r="DT485" s="943"/>
      <c r="DU485" s="943"/>
      <c r="DV485" s="943"/>
      <c r="DW485" s="943"/>
      <c r="DX485" s="943"/>
      <c r="DY485" s="943"/>
      <c r="DZ485" s="946"/>
      <c r="EA485" s="938"/>
      <c r="EB485" s="943"/>
      <c r="EC485" s="943"/>
      <c r="ED485" s="943"/>
      <c r="EE485" s="943"/>
      <c r="EF485" s="943"/>
      <c r="EG485" s="943"/>
      <c r="EH485" s="943"/>
      <c r="EI485" s="943"/>
      <c r="EJ485" s="943"/>
      <c r="EK485" s="943"/>
      <c r="EL485" s="947">
        <v>5117.708333333333</v>
      </c>
      <c r="EM485" s="947">
        <v>10472.878333333332</v>
      </c>
      <c r="EN485" s="948">
        <v>0</v>
      </c>
      <c r="EO485" s="948">
        <v>0</v>
      </c>
      <c r="EP485" s="948">
        <v>0</v>
      </c>
      <c r="EQ485" s="948">
        <v>0</v>
      </c>
      <c r="ER485" s="948">
        <v>0</v>
      </c>
      <c r="ES485" s="943">
        <v>665.3</v>
      </c>
      <c r="ET485" s="945">
        <v>275.60916666666668</v>
      </c>
      <c r="EU485" s="943">
        <v>0</v>
      </c>
      <c r="EV485" s="943">
        <v>0</v>
      </c>
      <c r="EW485" s="943"/>
      <c r="EX485" s="943"/>
      <c r="EY485" s="943"/>
      <c r="EZ485" s="949">
        <v>0</v>
      </c>
      <c r="FA485" s="938">
        <v>0</v>
      </c>
      <c r="FB485" s="938">
        <v>0</v>
      </c>
      <c r="FC485" s="949">
        <v>1965.2</v>
      </c>
      <c r="FD485" s="949"/>
      <c r="FE485" s="949"/>
      <c r="FF485" s="949"/>
      <c r="FG485" s="943">
        <v>125</v>
      </c>
      <c r="FH485" s="949">
        <v>0</v>
      </c>
      <c r="FI485" s="943"/>
      <c r="FJ485" s="943">
        <v>0</v>
      </c>
      <c r="FK485" s="936"/>
      <c r="FL485" s="936"/>
      <c r="FM485" s="943">
        <v>0</v>
      </c>
      <c r="FN485" s="943">
        <v>0</v>
      </c>
      <c r="FO485" s="943">
        <v>0</v>
      </c>
      <c r="FP485" s="943">
        <v>5355.17</v>
      </c>
      <c r="FQ485" s="943">
        <v>8386.2800000000007</v>
      </c>
      <c r="FR485" s="950">
        <v>2086.6</v>
      </c>
      <c r="FT485" s="1161"/>
      <c r="FU485" s="1162">
        <v>2086.6</v>
      </c>
      <c r="FV485" s="367"/>
      <c r="FW485" s="367"/>
      <c r="FX485" s="1102">
        <v>460.59</v>
      </c>
      <c r="FY485" s="1220">
        <v>0</v>
      </c>
      <c r="GB485" s="2015">
        <f t="shared" si="50"/>
        <v>-1.6666666670062114E-3</v>
      </c>
      <c r="GC485" s="2015">
        <v>5117.71</v>
      </c>
      <c r="GE485" s="2015">
        <f t="shared" si="51"/>
        <v>10030.709999999999</v>
      </c>
    </row>
    <row r="486" spans="2:187">
      <c r="B486" s="918">
        <v>12</v>
      </c>
      <c r="C486" s="919" t="s">
        <v>617</v>
      </c>
      <c r="D486" s="920" t="s">
        <v>3</v>
      </c>
      <c r="E486" s="921" t="s">
        <v>80</v>
      </c>
      <c r="F486" s="919" t="s">
        <v>510</v>
      </c>
      <c r="G486" s="922">
        <v>30662</v>
      </c>
      <c r="H486" s="919" t="s">
        <v>469</v>
      </c>
      <c r="I486" s="919" t="s">
        <v>456</v>
      </c>
      <c r="J486" s="923" t="s">
        <v>455</v>
      </c>
      <c r="K486" s="924" t="s">
        <v>456</v>
      </c>
      <c r="L486" s="924">
        <v>100001</v>
      </c>
      <c r="M486" s="925" t="s">
        <v>470</v>
      </c>
      <c r="N486" s="926">
        <v>1</v>
      </c>
      <c r="O486" s="927" t="s">
        <v>471</v>
      </c>
      <c r="P486" s="927" t="s">
        <v>472</v>
      </c>
      <c r="Q486" s="928">
        <v>1</v>
      </c>
      <c r="R486" s="927" t="s">
        <v>473</v>
      </c>
      <c r="S486" s="929" t="s">
        <v>474</v>
      </c>
      <c r="T486" s="927" t="s">
        <v>461</v>
      </c>
      <c r="U486" s="927" t="s">
        <v>274</v>
      </c>
      <c r="V486" s="930" t="s">
        <v>462</v>
      </c>
      <c r="W486" s="930"/>
      <c r="X486" s="931" t="s">
        <v>78</v>
      </c>
      <c r="Y486" s="932" t="s">
        <v>79</v>
      </c>
      <c r="Z486" s="925"/>
      <c r="AA486" s="925"/>
      <c r="AB486" s="467">
        <v>43252</v>
      </c>
      <c r="AC486" s="933"/>
      <c r="AD486" s="934"/>
      <c r="AE486" s="935" t="s">
        <v>511</v>
      </c>
      <c r="AF486" s="927" t="s">
        <v>512</v>
      </c>
      <c r="AG486" s="936"/>
      <c r="AH486" s="937"/>
      <c r="AI486" s="937"/>
      <c r="AJ486" s="937"/>
      <c r="AK486" s="938"/>
      <c r="AL486" s="936"/>
      <c r="AM486" s="938"/>
      <c r="AN486" s="938"/>
      <c r="AO486" s="939" t="s">
        <v>466</v>
      </c>
      <c r="AP486" s="938" t="s">
        <v>595</v>
      </c>
      <c r="AQ486" s="940" t="s">
        <v>466</v>
      </c>
      <c r="AR486" s="468">
        <v>4300</v>
      </c>
      <c r="AS486" s="925">
        <v>30</v>
      </c>
      <c r="AT486" s="941"/>
      <c r="AU486" s="941">
        <v>0</v>
      </c>
      <c r="AV486" s="925"/>
      <c r="AW486" s="925"/>
      <c r="AX486" s="925"/>
      <c r="AY486" s="925"/>
      <c r="AZ486" s="925"/>
      <c r="BA486" s="942"/>
      <c r="BB486" s="941"/>
      <c r="BC486" s="941"/>
      <c r="BD486" s="941"/>
      <c r="BE486" s="941"/>
      <c r="BF486" s="942"/>
      <c r="BG486" s="936">
        <v>0</v>
      </c>
      <c r="BH486" s="936">
        <v>0</v>
      </c>
      <c r="BI486" s="936">
        <v>0</v>
      </c>
      <c r="BJ486" s="941"/>
      <c r="BK486" s="943"/>
      <c r="BL486" s="943"/>
      <c r="BM486" s="936">
        <v>0</v>
      </c>
      <c r="BN486" s="943"/>
      <c r="BO486" s="936"/>
      <c r="BP486" s="944">
        <v>240</v>
      </c>
      <c r="BQ486" s="943">
        <v>4300</v>
      </c>
      <c r="BR486" s="943">
        <v>113</v>
      </c>
      <c r="BS486" s="943">
        <v>0</v>
      </c>
      <c r="BT486" s="945">
        <v>0</v>
      </c>
      <c r="BU486" s="943">
        <v>0</v>
      </c>
      <c r="BV486" s="943">
        <v>0</v>
      </c>
      <c r="BW486" s="943">
        <v>0</v>
      </c>
      <c r="BX486" s="943"/>
      <c r="BY486" s="943">
        <v>0</v>
      </c>
      <c r="BZ486" s="943"/>
      <c r="CA486" s="943"/>
      <c r="CB486" s="943">
        <v>0</v>
      </c>
      <c r="CC486" s="943">
        <v>0</v>
      </c>
      <c r="CD486" s="943">
        <v>0</v>
      </c>
      <c r="CE486" s="943"/>
      <c r="CF486" s="943">
        <v>0</v>
      </c>
      <c r="CG486" s="943"/>
      <c r="CH486" s="943"/>
      <c r="CI486" s="943"/>
      <c r="CJ486" s="943"/>
      <c r="CK486" s="943"/>
      <c r="CL486" s="943"/>
      <c r="CM486" s="943"/>
      <c r="CN486" s="943"/>
      <c r="CO486" s="943">
        <v>0</v>
      </c>
      <c r="CP486" s="943"/>
      <c r="CQ486" s="943"/>
      <c r="CR486" s="943"/>
      <c r="CS486" s="943"/>
      <c r="CT486" s="943"/>
      <c r="CU486" s="943"/>
      <c r="CV486" s="943">
        <v>0</v>
      </c>
      <c r="CW486" s="943"/>
      <c r="CX486" s="943"/>
      <c r="CY486" s="943"/>
      <c r="CZ486" s="943"/>
      <c r="DA486" s="943"/>
      <c r="DB486" s="943"/>
      <c r="DC486" s="943">
        <v>0</v>
      </c>
      <c r="DD486" s="943"/>
      <c r="DE486" s="943"/>
      <c r="DF486" s="943">
        <v>4413</v>
      </c>
      <c r="DG486" s="943">
        <v>297.88</v>
      </c>
      <c r="DH486" s="943"/>
      <c r="DI486" s="943"/>
      <c r="DJ486" s="943"/>
      <c r="DK486" s="943"/>
      <c r="DL486" s="943"/>
      <c r="DM486" s="943"/>
      <c r="DN486" s="943"/>
      <c r="DO486" s="943"/>
      <c r="DP486" s="943"/>
      <c r="DQ486" s="943"/>
      <c r="DR486" s="943"/>
      <c r="DS486" s="943"/>
      <c r="DT486" s="943"/>
      <c r="DU486" s="943"/>
      <c r="DV486" s="943"/>
      <c r="DW486" s="943"/>
      <c r="DX486" s="943"/>
      <c r="DY486" s="943"/>
      <c r="DZ486" s="946"/>
      <c r="EA486" s="938"/>
      <c r="EB486" s="943"/>
      <c r="EC486" s="943"/>
      <c r="ED486" s="943"/>
      <c r="EE486" s="943"/>
      <c r="EF486" s="943"/>
      <c r="EG486" s="943"/>
      <c r="EH486" s="943"/>
      <c r="EI486" s="943"/>
      <c r="EJ486" s="943"/>
      <c r="EK486" s="943"/>
      <c r="EL486" s="947">
        <v>4413</v>
      </c>
      <c r="EM486" s="947">
        <v>9123.8799999999992</v>
      </c>
      <c r="EN486" s="948">
        <v>441.3</v>
      </c>
      <c r="EO486" s="948">
        <v>0</v>
      </c>
      <c r="EP486" s="948">
        <v>60.46</v>
      </c>
      <c r="EQ486" s="948">
        <v>0</v>
      </c>
      <c r="ER486" s="948">
        <v>0</v>
      </c>
      <c r="ES486" s="943">
        <v>0</v>
      </c>
      <c r="ET486" s="945">
        <v>163.21</v>
      </c>
      <c r="EU486" s="943">
        <v>0</v>
      </c>
      <c r="EV486" s="943">
        <v>0</v>
      </c>
      <c r="EW486" s="943"/>
      <c r="EX486" s="943"/>
      <c r="EY486" s="943"/>
      <c r="EZ486" s="949">
        <v>347.13</v>
      </c>
      <c r="FA486" s="938">
        <v>145.97999999999999</v>
      </c>
      <c r="FB486" s="938">
        <v>0</v>
      </c>
      <c r="FC486" s="949">
        <v>1765.2</v>
      </c>
      <c r="FD486" s="949"/>
      <c r="FE486" s="949"/>
      <c r="FF486" s="949"/>
      <c r="FG486" s="943">
        <v>0</v>
      </c>
      <c r="FH486" s="949">
        <v>0</v>
      </c>
      <c r="FI486" s="943"/>
      <c r="FJ486" s="943">
        <v>0</v>
      </c>
      <c r="FK486" s="936"/>
      <c r="FL486" s="936"/>
      <c r="FM486" s="943">
        <v>0</v>
      </c>
      <c r="FN486" s="943">
        <v>0</v>
      </c>
      <c r="FO486" s="943">
        <v>0</v>
      </c>
      <c r="FP486" s="943">
        <v>4710.88</v>
      </c>
      <c r="FQ486" s="943">
        <v>7634.16</v>
      </c>
      <c r="FR486" s="950">
        <v>1489.72</v>
      </c>
      <c r="FT486" s="1161"/>
      <c r="FU486" s="1162">
        <v>1489.72</v>
      </c>
      <c r="FV486" s="367"/>
      <c r="FW486" s="367"/>
      <c r="FX486" s="1102">
        <v>397.17</v>
      </c>
      <c r="FY486" s="1220">
        <v>99.292500000000004</v>
      </c>
      <c r="GB486" s="2015">
        <f t="shared" si="50"/>
        <v>0</v>
      </c>
      <c r="GC486" s="2015">
        <v>4413</v>
      </c>
      <c r="GE486" s="2015">
        <f t="shared" si="51"/>
        <v>8826</v>
      </c>
    </row>
    <row r="487" spans="2:187">
      <c r="B487" s="918">
        <v>13</v>
      </c>
      <c r="C487" s="919" t="s">
        <v>617</v>
      </c>
      <c r="D487" s="920" t="s">
        <v>3</v>
      </c>
      <c r="E487" s="921" t="s">
        <v>67</v>
      </c>
      <c r="F487" s="919" t="s">
        <v>513</v>
      </c>
      <c r="G487" s="922">
        <v>29312</v>
      </c>
      <c r="H487" s="919" t="s">
        <v>488</v>
      </c>
      <c r="I487" s="919" t="s">
        <v>456</v>
      </c>
      <c r="J487" s="923" t="s">
        <v>455</v>
      </c>
      <c r="K487" s="924" t="s">
        <v>456</v>
      </c>
      <c r="L487" s="924">
        <v>100002</v>
      </c>
      <c r="M487" s="925" t="s">
        <v>457</v>
      </c>
      <c r="N487" s="926">
        <v>0</v>
      </c>
      <c r="O487" s="927" t="s">
        <v>458</v>
      </c>
      <c r="P487" s="927" t="s">
        <v>459</v>
      </c>
      <c r="Q487" s="928">
        <v>0</v>
      </c>
      <c r="R487" s="927" t="s">
        <v>489</v>
      </c>
      <c r="S487" s="929" t="s">
        <v>488</v>
      </c>
      <c r="T487" s="927" t="s">
        <v>461</v>
      </c>
      <c r="U487" s="927" t="s">
        <v>243</v>
      </c>
      <c r="V487" s="930" t="s">
        <v>462</v>
      </c>
      <c r="W487" s="930"/>
      <c r="X487" s="931" t="s">
        <v>32</v>
      </c>
      <c r="Y487" s="932" t="s">
        <v>69</v>
      </c>
      <c r="Z487" s="925"/>
      <c r="AA487" s="925"/>
      <c r="AB487" s="467">
        <v>42985</v>
      </c>
      <c r="AC487" s="933"/>
      <c r="AD487" s="934"/>
      <c r="AE487" s="935" t="s">
        <v>464</v>
      </c>
      <c r="AF487" s="927" t="s">
        <v>514</v>
      </c>
      <c r="AG487" s="936"/>
      <c r="AH487" s="937"/>
      <c r="AI487" s="937"/>
      <c r="AJ487" s="937"/>
      <c r="AK487" s="938"/>
      <c r="AL487" s="936"/>
      <c r="AM487" s="938"/>
      <c r="AN487" s="938"/>
      <c r="AO487" s="939"/>
      <c r="AP487" s="938" t="s">
        <v>595</v>
      </c>
      <c r="AQ487" s="940" t="s">
        <v>466</v>
      </c>
      <c r="AR487" s="468">
        <v>5040</v>
      </c>
      <c r="AS487" s="925">
        <v>29</v>
      </c>
      <c r="AT487" s="941"/>
      <c r="AU487" s="941">
        <v>1</v>
      </c>
      <c r="AV487" s="925"/>
      <c r="AW487" s="925"/>
      <c r="AX487" s="925"/>
      <c r="AY487" s="925"/>
      <c r="AZ487" s="925"/>
      <c r="BA487" s="942"/>
      <c r="BB487" s="941"/>
      <c r="BC487" s="941"/>
      <c r="BD487" s="941"/>
      <c r="BE487" s="941"/>
      <c r="BF487" s="942"/>
      <c r="BG487" s="936">
        <v>0</v>
      </c>
      <c r="BH487" s="936">
        <v>0</v>
      </c>
      <c r="BI487" s="936">
        <v>0</v>
      </c>
      <c r="BJ487" s="941"/>
      <c r="BK487" s="943"/>
      <c r="BL487" s="943"/>
      <c r="BM487" s="936">
        <v>0</v>
      </c>
      <c r="BN487" s="943"/>
      <c r="BO487" s="936"/>
      <c r="BP487" s="944">
        <v>232</v>
      </c>
      <c r="BQ487" s="943">
        <v>4872</v>
      </c>
      <c r="BR487" s="943">
        <v>113</v>
      </c>
      <c r="BS487" s="943">
        <v>0</v>
      </c>
      <c r="BT487" s="945">
        <v>171.77</v>
      </c>
      <c r="BU487" s="943">
        <v>0</v>
      </c>
      <c r="BV487" s="943">
        <v>0</v>
      </c>
      <c r="BW487" s="943">
        <v>0</v>
      </c>
      <c r="BX487" s="943"/>
      <c r="BY487" s="943">
        <v>0</v>
      </c>
      <c r="BZ487" s="943"/>
      <c r="CA487" s="943"/>
      <c r="CB487" s="943">
        <v>0</v>
      </c>
      <c r="CC487" s="943">
        <v>0</v>
      </c>
      <c r="CD487" s="943">
        <v>0</v>
      </c>
      <c r="CE487" s="943"/>
      <c r="CF487" s="943">
        <v>0</v>
      </c>
      <c r="CG487" s="943"/>
      <c r="CH487" s="943"/>
      <c r="CI487" s="943"/>
      <c r="CJ487" s="943"/>
      <c r="CK487" s="943"/>
      <c r="CL487" s="943"/>
      <c r="CM487" s="943"/>
      <c r="CN487" s="943"/>
      <c r="CO487" s="943">
        <v>0</v>
      </c>
      <c r="CP487" s="943"/>
      <c r="CQ487" s="943"/>
      <c r="CR487" s="943"/>
      <c r="CS487" s="943"/>
      <c r="CT487" s="943"/>
      <c r="CU487" s="943"/>
      <c r="CV487" s="943">
        <v>0</v>
      </c>
      <c r="CW487" s="943"/>
      <c r="CX487" s="943"/>
      <c r="CY487" s="943"/>
      <c r="CZ487" s="943"/>
      <c r="DA487" s="943"/>
      <c r="DB487" s="943"/>
      <c r="DC487" s="943">
        <v>0</v>
      </c>
      <c r="DD487" s="943"/>
      <c r="DE487" s="943"/>
      <c r="DF487" s="943">
        <v>5153</v>
      </c>
      <c r="DG487" s="943">
        <v>463.77</v>
      </c>
      <c r="DH487" s="943"/>
      <c r="DI487" s="943"/>
      <c r="DJ487" s="943"/>
      <c r="DK487" s="943"/>
      <c r="DL487" s="943"/>
      <c r="DM487" s="943"/>
      <c r="DN487" s="943"/>
      <c r="DO487" s="943"/>
      <c r="DP487" s="943"/>
      <c r="DQ487" s="943"/>
      <c r="DR487" s="943"/>
      <c r="DS487" s="943"/>
      <c r="DT487" s="943"/>
      <c r="DU487" s="943"/>
      <c r="DV487" s="943"/>
      <c r="DW487" s="943"/>
      <c r="DX487" s="943"/>
      <c r="DY487" s="943"/>
      <c r="DZ487" s="946"/>
      <c r="EA487" s="938"/>
      <c r="EB487" s="943"/>
      <c r="EC487" s="943"/>
      <c r="ED487" s="943"/>
      <c r="EE487" s="943"/>
      <c r="EF487" s="943"/>
      <c r="EG487" s="943"/>
      <c r="EH487" s="943"/>
      <c r="EI487" s="943"/>
      <c r="EJ487" s="943"/>
      <c r="EK487" s="943"/>
      <c r="EL487" s="947">
        <v>5156.7700000000004</v>
      </c>
      <c r="EM487" s="947">
        <v>10773.54</v>
      </c>
      <c r="EN487" s="948">
        <v>515.67999999999995</v>
      </c>
      <c r="EO487" s="948">
        <v>79.930000000000007</v>
      </c>
      <c r="EP487" s="948">
        <v>70.650000000000006</v>
      </c>
      <c r="EQ487" s="948">
        <v>0</v>
      </c>
      <c r="ER487" s="948">
        <v>0</v>
      </c>
      <c r="ES487" s="943">
        <v>0</v>
      </c>
      <c r="ET487" s="945">
        <v>281.89999999999998</v>
      </c>
      <c r="EU487" s="943">
        <v>0</v>
      </c>
      <c r="EV487" s="943">
        <v>0</v>
      </c>
      <c r="EW487" s="943"/>
      <c r="EX487" s="943"/>
      <c r="EY487" s="943"/>
      <c r="EZ487" s="949">
        <v>0</v>
      </c>
      <c r="FA487" s="938">
        <v>113.93</v>
      </c>
      <c r="FB487" s="938">
        <v>0</v>
      </c>
      <c r="FC487" s="949">
        <v>2061.2000000000003</v>
      </c>
      <c r="FD487" s="949"/>
      <c r="FE487" s="949"/>
      <c r="FF487" s="949"/>
      <c r="FG487" s="943">
        <v>125</v>
      </c>
      <c r="FH487" s="949">
        <v>0</v>
      </c>
      <c r="FI487" s="943"/>
      <c r="FJ487" s="943">
        <v>0</v>
      </c>
      <c r="FK487" s="936"/>
      <c r="FL487" s="936"/>
      <c r="FM487" s="943">
        <v>0</v>
      </c>
      <c r="FN487" s="943">
        <v>0</v>
      </c>
      <c r="FO487" s="943">
        <v>0</v>
      </c>
      <c r="FP487" s="943">
        <v>5616.77</v>
      </c>
      <c r="FQ487" s="943">
        <v>8865.06</v>
      </c>
      <c r="FR487" s="950">
        <v>1908.48</v>
      </c>
      <c r="FT487" s="1161"/>
      <c r="FU487" s="1162">
        <v>1908.48</v>
      </c>
      <c r="FV487" s="367"/>
      <c r="FW487" s="367"/>
      <c r="FX487" s="1102">
        <v>464.11</v>
      </c>
      <c r="FY487" s="1220">
        <v>0</v>
      </c>
      <c r="GB487" s="2015">
        <f t="shared" si="50"/>
        <v>0</v>
      </c>
      <c r="GC487" s="2015">
        <v>5156.7700000000004</v>
      </c>
      <c r="GE487" s="2015">
        <f t="shared" si="51"/>
        <v>10309.77</v>
      </c>
    </row>
    <row r="488" spans="2:187">
      <c r="B488" s="918">
        <v>14</v>
      </c>
      <c r="C488" s="919" t="s">
        <v>617</v>
      </c>
      <c r="D488" s="956" t="s">
        <v>3</v>
      </c>
      <c r="E488" s="957" t="s">
        <v>124</v>
      </c>
      <c r="F488" s="927" t="s">
        <v>125</v>
      </c>
      <c r="G488" s="958">
        <v>34101</v>
      </c>
      <c r="H488" s="919" t="s">
        <v>469</v>
      </c>
      <c r="I488" s="927" t="s">
        <v>506</v>
      </c>
      <c r="J488" s="1171" t="s">
        <v>507</v>
      </c>
      <c r="K488" s="959" t="s">
        <v>508</v>
      </c>
      <c r="L488" s="959">
        <v>100002</v>
      </c>
      <c r="M488" s="925" t="s">
        <v>457</v>
      </c>
      <c r="N488" s="926">
        <v>1</v>
      </c>
      <c r="O488" s="1045" t="s">
        <v>471</v>
      </c>
      <c r="P488" s="1045" t="s">
        <v>472</v>
      </c>
      <c r="Q488" s="928">
        <v>0</v>
      </c>
      <c r="R488" s="1045" t="s">
        <v>473</v>
      </c>
      <c r="S488" s="1172" t="s">
        <v>474</v>
      </c>
      <c r="T488" s="927" t="s">
        <v>461</v>
      </c>
      <c r="U488" s="927" t="s">
        <v>986</v>
      </c>
      <c r="V488" s="930" t="s">
        <v>462</v>
      </c>
      <c r="W488" s="930"/>
      <c r="X488" s="931" t="s">
        <v>32</v>
      </c>
      <c r="Y488" s="932">
        <v>45537717056073</v>
      </c>
      <c r="Z488" s="925"/>
      <c r="AA488" s="925"/>
      <c r="AB488" s="467">
        <v>43402</v>
      </c>
      <c r="AC488" s="933"/>
      <c r="AD488" s="934"/>
      <c r="AE488" s="935" t="s">
        <v>481</v>
      </c>
      <c r="AF488" s="927" t="s">
        <v>515</v>
      </c>
      <c r="AG488" s="936"/>
      <c r="AH488" s="937"/>
      <c r="AI488" s="937"/>
      <c r="AJ488" s="937"/>
      <c r="AK488" s="938"/>
      <c r="AL488" s="936"/>
      <c r="AM488" s="938"/>
      <c r="AN488" s="938"/>
      <c r="AO488" s="939" t="s">
        <v>466</v>
      </c>
      <c r="AP488" s="938" t="s">
        <v>594</v>
      </c>
      <c r="AQ488" s="940" t="s">
        <v>467</v>
      </c>
      <c r="AR488" s="468">
        <v>2600</v>
      </c>
      <c r="AS488" s="925">
        <v>30</v>
      </c>
      <c r="AT488" s="941"/>
      <c r="AU488" s="941">
        <v>0</v>
      </c>
      <c r="AV488" s="925"/>
      <c r="AW488" s="925"/>
      <c r="AX488" s="925"/>
      <c r="AY488" s="925"/>
      <c r="AZ488" s="925"/>
      <c r="BA488" s="942"/>
      <c r="BB488" s="941"/>
      <c r="BC488" s="941"/>
      <c r="BD488" s="941"/>
      <c r="BE488" s="941"/>
      <c r="BF488" s="942"/>
      <c r="BG488" s="936">
        <v>0</v>
      </c>
      <c r="BH488" s="936">
        <v>0</v>
      </c>
      <c r="BI488" s="936">
        <v>0</v>
      </c>
      <c r="BJ488" s="941"/>
      <c r="BK488" s="943"/>
      <c r="BL488" s="943"/>
      <c r="BM488" s="936">
        <v>0</v>
      </c>
      <c r="BN488" s="943"/>
      <c r="BO488" s="936"/>
      <c r="BP488" s="944">
        <v>240</v>
      </c>
      <c r="BQ488" s="943">
        <v>2600</v>
      </c>
      <c r="BR488" s="943">
        <v>0</v>
      </c>
      <c r="BS488" s="943">
        <v>0</v>
      </c>
      <c r="BT488" s="945">
        <v>0</v>
      </c>
      <c r="BU488" s="943">
        <v>0</v>
      </c>
      <c r="BV488" s="943">
        <v>0</v>
      </c>
      <c r="BW488" s="943">
        <v>0</v>
      </c>
      <c r="BX488" s="943"/>
      <c r="BY488" s="943">
        <v>0</v>
      </c>
      <c r="BZ488" s="943"/>
      <c r="CA488" s="943"/>
      <c r="CB488" s="943">
        <v>0</v>
      </c>
      <c r="CC488" s="943">
        <v>0</v>
      </c>
      <c r="CD488" s="943">
        <v>0</v>
      </c>
      <c r="CE488" s="943"/>
      <c r="CF488" s="943">
        <v>0</v>
      </c>
      <c r="CG488" s="943"/>
      <c r="CH488" s="943"/>
      <c r="CI488" s="943"/>
      <c r="CJ488" s="943"/>
      <c r="CK488" s="943"/>
      <c r="CL488" s="943"/>
      <c r="CM488" s="943"/>
      <c r="CN488" s="943"/>
      <c r="CO488" s="943">
        <v>0</v>
      </c>
      <c r="CP488" s="943"/>
      <c r="CQ488" s="943"/>
      <c r="CR488" s="943"/>
      <c r="CS488" s="943"/>
      <c r="CT488" s="943"/>
      <c r="CU488" s="943"/>
      <c r="CV488" s="943">
        <v>0</v>
      </c>
      <c r="CW488" s="943"/>
      <c r="CX488" s="943"/>
      <c r="CY488" s="943"/>
      <c r="CZ488" s="943"/>
      <c r="DA488" s="943"/>
      <c r="DB488" s="943"/>
      <c r="DC488" s="943">
        <v>0</v>
      </c>
      <c r="DD488" s="943"/>
      <c r="DE488" s="943"/>
      <c r="DF488" s="943">
        <v>2600</v>
      </c>
      <c r="DG488" s="943">
        <v>175.5</v>
      </c>
      <c r="DH488" s="943"/>
      <c r="DI488" s="943"/>
      <c r="DJ488" s="943"/>
      <c r="DK488" s="943"/>
      <c r="DL488" s="943"/>
      <c r="DM488" s="943"/>
      <c r="DN488" s="943"/>
      <c r="DO488" s="943"/>
      <c r="DP488" s="943"/>
      <c r="DQ488" s="943"/>
      <c r="DR488" s="943"/>
      <c r="DS488" s="943"/>
      <c r="DT488" s="943"/>
      <c r="DU488" s="943"/>
      <c r="DV488" s="943"/>
      <c r="DW488" s="943"/>
      <c r="DX488" s="943"/>
      <c r="DY488" s="943"/>
      <c r="DZ488" s="946"/>
      <c r="EA488" s="938"/>
      <c r="EB488" s="943"/>
      <c r="EC488" s="943"/>
      <c r="ED488" s="943"/>
      <c r="EE488" s="943"/>
      <c r="EF488" s="943"/>
      <c r="EG488" s="943"/>
      <c r="EH488" s="943"/>
      <c r="EI488" s="943"/>
      <c r="EJ488" s="943"/>
      <c r="EK488" s="943"/>
      <c r="EL488" s="947">
        <v>2600</v>
      </c>
      <c r="EM488" s="947">
        <v>5375.5</v>
      </c>
      <c r="EN488" s="948">
        <v>260</v>
      </c>
      <c r="EO488" s="948">
        <v>0</v>
      </c>
      <c r="EP488" s="948">
        <v>35.619999999999997</v>
      </c>
      <c r="EQ488" s="948">
        <v>0</v>
      </c>
      <c r="ER488" s="948">
        <v>0</v>
      </c>
      <c r="ES488" s="943">
        <v>0</v>
      </c>
      <c r="ET488" s="945">
        <v>0</v>
      </c>
      <c r="EU488" s="943">
        <v>0</v>
      </c>
      <c r="EV488" s="943">
        <v>0</v>
      </c>
      <c r="EW488" s="943"/>
      <c r="EX488" s="943"/>
      <c r="EY488" s="943"/>
      <c r="EZ488" s="949">
        <v>0</v>
      </c>
      <c r="FA488" s="938">
        <v>0</v>
      </c>
      <c r="FB488" s="938">
        <v>0</v>
      </c>
      <c r="FC488" s="949">
        <v>1040</v>
      </c>
      <c r="FD488" s="949"/>
      <c r="FE488" s="949"/>
      <c r="FF488" s="949"/>
      <c r="FG488" s="943">
        <v>0</v>
      </c>
      <c r="FH488" s="949">
        <v>0</v>
      </c>
      <c r="FI488" s="943"/>
      <c r="FJ488" s="943">
        <v>0</v>
      </c>
      <c r="FK488" s="936"/>
      <c r="FL488" s="936"/>
      <c r="FM488" s="943">
        <v>0</v>
      </c>
      <c r="FN488" s="943">
        <v>0</v>
      </c>
      <c r="FO488" s="943">
        <v>0</v>
      </c>
      <c r="FP488" s="943">
        <v>2775.5</v>
      </c>
      <c r="FQ488" s="943">
        <v>4111.12</v>
      </c>
      <c r="FR488" s="950">
        <v>1264.3800000000001</v>
      </c>
      <c r="FT488" s="1161"/>
      <c r="FU488" s="1162">
        <v>1264.3800000000001</v>
      </c>
      <c r="FV488" s="367"/>
      <c r="FW488" s="367"/>
      <c r="FX488" s="1102">
        <v>234</v>
      </c>
      <c r="FY488" s="1220">
        <v>58.5</v>
      </c>
      <c r="GB488" s="2015">
        <f t="shared" si="50"/>
        <v>0</v>
      </c>
      <c r="GC488" s="2015">
        <v>2600</v>
      </c>
      <c r="GE488" s="2015">
        <f t="shared" si="51"/>
        <v>5200</v>
      </c>
    </row>
    <row r="489" spans="2:187">
      <c r="B489" s="918">
        <v>15</v>
      </c>
      <c r="C489" s="919" t="s">
        <v>617</v>
      </c>
      <c r="D489" s="956" t="s">
        <v>3</v>
      </c>
      <c r="E489" s="957" t="s">
        <v>118</v>
      </c>
      <c r="F489" s="927" t="s">
        <v>119</v>
      </c>
      <c r="G489" s="958">
        <v>33735</v>
      </c>
      <c r="H489" s="927"/>
      <c r="I489" s="927" t="s">
        <v>506</v>
      </c>
      <c r="J489" s="1171" t="s">
        <v>507</v>
      </c>
      <c r="K489" s="959" t="s">
        <v>508</v>
      </c>
      <c r="L489" s="959">
        <v>100002</v>
      </c>
      <c r="M489" s="925" t="s">
        <v>457</v>
      </c>
      <c r="N489" s="926">
        <v>1</v>
      </c>
      <c r="O489" s="927" t="s">
        <v>458</v>
      </c>
      <c r="P489" s="927" t="s">
        <v>459</v>
      </c>
      <c r="Q489" s="928">
        <v>0</v>
      </c>
      <c r="R489" s="927" t="s">
        <v>485</v>
      </c>
      <c r="S489" s="929" t="s">
        <v>486</v>
      </c>
      <c r="T489" s="927" t="s">
        <v>461</v>
      </c>
      <c r="U489" s="927" t="s">
        <v>262</v>
      </c>
      <c r="V489" s="930" t="s">
        <v>462</v>
      </c>
      <c r="W489" s="930"/>
      <c r="X489" s="960" t="s">
        <v>97</v>
      </c>
      <c r="Y489" s="961" t="s">
        <v>120</v>
      </c>
      <c r="Z489" s="925"/>
      <c r="AA489" s="925"/>
      <c r="AB489" s="467">
        <v>43160</v>
      </c>
      <c r="AC489" s="933"/>
      <c r="AD489" s="934"/>
      <c r="AE489" s="935" t="s">
        <v>436</v>
      </c>
      <c r="AF489" s="927" t="s">
        <v>509</v>
      </c>
      <c r="AG489" s="936"/>
      <c r="AH489" s="937"/>
      <c r="AI489" s="937"/>
      <c r="AJ489" s="937"/>
      <c r="AK489" s="938"/>
      <c r="AL489" s="936"/>
      <c r="AM489" s="938"/>
      <c r="AN489" s="938"/>
      <c r="AO489" s="939" t="s">
        <v>466</v>
      </c>
      <c r="AP489" s="938" t="s">
        <v>595</v>
      </c>
      <c r="AQ489" s="940" t="s">
        <v>466</v>
      </c>
      <c r="AR489" s="468">
        <v>3200</v>
      </c>
      <c r="AS489" s="925">
        <v>30</v>
      </c>
      <c r="AT489" s="941"/>
      <c r="AU489" s="941">
        <v>0</v>
      </c>
      <c r="AV489" s="925"/>
      <c r="AW489" s="925"/>
      <c r="AX489" s="925"/>
      <c r="AY489" s="925"/>
      <c r="AZ489" s="925"/>
      <c r="BA489" s="942"/>
      <c r="BB489" s="941"/>
      <c r="BC489" s="941"/>
      <c r="BD489" s="941"/>
      <c r="BE489" s="941"/>
      <c r="BF489" s="942"/>
      <c r="BG489" s="936">
        <v>0</v>
      </c>
      <c r="BH489" s="936">
        <v>0</v>
      </c>
      <c r="BI489" s="936">
        <v>0</v>
      </c>
      <c r="BJ489" s="941"/>
      <c r="BK489" s="943"/>
      <c r="BL489" s="943"/>
      <c r="BM489" s="936">
        <v>0</v>
      </c>
      <c r="BN489" s="943"/>
      <c r="BO489" s="936"/>
      <c r="BP489" s="944">
        <v>240</v>
      </c>
      <c r="BQ489" s="943">
        <v>3200</v>
      </c>
      <c r="BR489" s="943">
        <v>113</v>
      </c>
      <c r="BS489" s="943">
        <v>0</v>
      </c>
      <c r="BT489" s="945">
        <v>0</v>
      </c>
      <c r="BU489" s="943">
        <v>0</v>
      </c>
      <c r="BV489" s="943">
        <v>0</v>
      </c>
      <c r="BW489" s="943">
        <v>0</v>
      </c>
      <c r="BX489" s="943"/>
      <c r="BY489" s="943">
        <v>0</v>
      </c>
      <c r="BZ489" s="943"/>
      <c r="CA489" s="943"/>
      <c r="CB489" s="943">
        <v>0</v>
      </c>
      <c r="CC489" s="943">
        <v>0</v>
      </c>
      <c r="CD489" s="943">
        <v>0</v>
      </c>
      <c r="CE489" s="943"/>
      <c r="CF489" s="943">
        <v>0</v>
      </c>
      <c r="CG489" s="943"/>
      <c r="CH489" s="943"/>
      <c r="CI489" s="943"/>
      <c r="CJ489" s="943"/>
      <c r="CK489" s="943"/>
      <c r="CL489" s="943"/>
      <c r="CM489" s="943"/>
      <c r="CN489" s="943"/>
      <c r="CO489" s="943">
        <v>0</v>
      </c>
      <c r="CP489" s="943"/>
      <c r="CQ489" s="943"/>
      <c r="CR489" s="943"/>
      <c r="CS489" s="943"/>
      <c r="CT489" s="943"/>
      <c r="CU489" s="943"/>
      <c r="CV489" s="943">
        <v>0</v>
      </c>
      <c r="CW489" s="943"/>
      <c r="CX489" s="943"/>
      <c r="CY489" s="943"/>
      <c r="CZ489" s="943"/>
      <c r="DA489" s="943"/>
      <c r="DB489" s="943"/>
      <c r="DC489" s="943">
        <v>0</v>
      </c>
      <c r="DD489" s="943"/>
      <c r="DE489" s="943"/>
      <c r="DF489" s="943">
        <v>3313</v>
      </c>
      <c r="DG489" s="943">
        <v>223.63</v>
      </c>
      <c r="DH489" s="943"/>
      <c r="DI489" s="943"/>
      <c r="DJ489" s="943"/>
      <c r="DK489" s="943"/>
      <c r="DL489" s="943"/>
      <c r="DM489" s="943"/>
      <c r="DN489" s="943"/>
      <c r="DO489" s="943"/>
      <c r="DP489" s="943"/>
      <c r="DQ489" s="943"/>
      <c r="DR489" s="943"/>
      <c r="DS489" s="943"/>
      <c r="DT489" s="943"/>
      <c r="DU489" s="943"/>
      <c r="DV489" s="943"/>
      <c r="DW489" s="943"/>
      <c r="DX489" s="943"/>
      <c r="DY489" s="943"/>
      <c r="DZ489" s="946"/>
      <c r="EA489" s="938"/>
      <c r="EB489" s="943"/>
      <c r="EC489" s="943"/>
      <c r="ED489" s="943"/>
      <c r="EE489" s="943"/>
      <c r="EF489" s="943"/>
      <c r="EG489" s="943"/>
      <c r="EH489" s="943"/>
      <c r="EI489" s="943"/>
      <c r="EJ489" s="943"/>
      <c r="EK489" s="943"/>
      <c r="EL489" s="947">
        <v>3313</v>
      </c>
      <c r="EM489" s="947">
        <v>6849.63</v>
      </c>
      <c r="EN489" s="948">
        <v>0</v>
      </c>
      <c r="EO489" s="948">
        <v>0</v>
      </c>
      <c r="EP489" s="948">
        <v>0</v>
      </c>
      <c r="EQ489" s="948">
        <v>0</v>
      </c>
      <c r="ER489" s="948">
        <v>0</v>
      </c>
      <c r="ES489" s="943">
        <v>430.69</v>
      </c>
      <c r="ET489" s="945">
        <v>61.41</v>
      </c>
      <c r="EU489" s="943">
        <v>0</v>
      </c>
      <c r="EV489" s="943">
        <v>0</v>
      </c>
      <c r="EW489" s="943"/>
      <c r="EX489" s="943"/>
      <c r="EY489" s="943"/>
      <c r="EZ489" s="949">
        <v>115.71</v>
      </c>
      <c r="FA489" s="938">
        <v>0</v>
      </c>
      <c r="FB489" s="938">
        <v>0</v>
      </c>
      <c r="FC489" s="949">
        <v>1325.2</v>
      </c>
      <c r="FD489" s="949"/>
      <c r="FE489" s="949"/>
      <c r="FF489" s="949"/>
      <c r="FG489" s="943">
        <v>0</v>
      </c>
      <c r="FH489" s="949">
        <v>0</v>
      </c>
      <c r="FI489" s="943"/>
      <c r="FJ489" s="943">
        <v>0</v>
      </c>
      <c r="FK489" s="936"/>
      <c r="FL489" s="936"/>
      <c r="FM489" s="943">
        <v>0</v>
      </c>
      <c r="FN489" s="943">
        <v>0</v>
      </c>
      <c r="FO489" s="943">
        <v>0</v>
      </c>
      <c r="FP489" s="943">
        <v>3536.63</v>
      </c>
      <c r="FQ489" s="943">
        <v>5469.64</v>
      </c>
      <c r="FR489" s="950">
        <v>1379.99</v>
      </c>
      <c r="FT489" s="1161"/>
      <c r="FU489" s="1162">
        <v>1379.99</v>
      </c>
      <c r="FV489" s="367"/>
      <c r="FW489" s="367"/>
      <c r="FX489" s="1102">
        <v>298.17</v>
      </c>
      <c r="FY489" s="1220">
        <v>74.542500000000004</v>
      </c>
      <c r="GB489" s="2015">
        <f t="shared" si="50"/>
        <v>0</v>
      </c>
      <c r="GC489" s="2015">
        <v>3313</v>
      </c>
      <c r="GE489" s="2015">
        <f t="shared" si="51"/>
        <v>6626</v>
      </c>
    </row>
    <row r="490" spans="2:187">
      <c r="B490" s="918">
        <v>16</v>
      </c>
      <c r="C490" s="919" t="s">
        <v>617</v>
      </c>
      <c r="D490" s="956" t="s">
        <v>3</v>
      </c>
      <c r="E490" s="957" t="s">
        <v>52</v>
      </c>
      <c r="F490" s="927" t="s">
        <v>516</v>
      </c>
      <c r="G490" s="958">
        <v>28257</v>
      </c>
      <c r="H490" s="927" t="s">
        <v>484</v>
      </c>
      <c r="I490" s="919" t="s">
        <v>456</v>
      </c>
      <c r="J490" s="1171" t="s">
        <v>455</v>
      </c>
      <c r="K490" s="959" t="s">
        <v>456</v>
      </c>
      <c r="L490" s="959">
        <v>100002</v>
      </c>
      <c r="M490" s="925" t="s">
        <v>457</v>
      </c>
      <c r="N490" s="926">
        <v>1</v>
      </c>
      <c r="O490" s="927" t="s">
        <v>458</v>
      </c>
      <c r="P490" s="927" t="s">
        <v>459</v>
      </c>
      <c r="Q490" s="928">
        <v>0</v>
      </c>
      <c r="R490" s="927" t="s">
        <v>485</v>
      </c>
      <c r="S490" s="929" t="s">
        <v>486</v>
      </c>
      <c r="T490" s="927" t="s">
        <v>461</v>
      </c>
      <c r="U490" s="927" t="s">
        <v>239</v>
      </c>
      <c r="V490" s="930" t="s">
        <v>462</v>
      </c>
      <c r="W490" s="930"/>
      <c r="X490" s="931" t="s">
        <v>32</v>
      </c>
      <c r="Y490" s="932" t="s">
        <v>54</v>
      </c>
      <c r="Z490" s="925"/>
      <c r="AA490" s="925"/>
      <c r="AB490" s="467">
        <v>43070</v>
      </c>
      <c r="AC490" s="933"/>
      <c r="AD490" s="934"/>
      <c r="AE490" s="935" t="s">
        <v>492</v>
      </c>
      <c r="AF490" s="927" t="s">
        <v>517</v>
      </c>
      <c r="AG490" s="936"/>
      <c r="AH490" s="937"/>
      <c r="AI490" s="937"/>
      <c r="AJ490" s="937"/>
      <c r="AK490" s="938"/>
      <c r="AL490" s="936"/>
      <c r="AM490" s="938"/>
      <c r="AN490" s="938"/>
      <c r="AO490" s="939"/>
      <c r="AP490" s="938" t="s">
        <v>594</v>
      </c>
      <c r="AQ490" s="940" t="s">
        <v>466</v>
      </c>
      <c r="AR490" s="468">
        <v>4000</v>
      </c>
      <c r="AS490" s="925">
        <v>30</v>
      </c>
      <c r="AT490" s="941"/>
      <c r="AU490" s="941">
        <v>0</v>
      </c>
      <c r="AV490" s="925"/>
      <c r="AW490" s="925"/>
      <c r="AX490" s="925"/>
      <c r="AY490" s="925"/>
      <c r="AZ490" s="925"/>
      <c r="BA490" s="942"/>
      <c r="BB490" s="941"/>
      <c r="BC490" s="941"/>
      <c r="BD490" s="941"/>
      <c r="BE490" s="941"/>
      <c r="BF490" s="942"/>
      <c r="BG490" s="936">
        <v>0</v>
      </c>
      <c r="BH490" s="936">
        <v>0</v>
      </c>
      <c r="BI490" s="936">
        <v>0</v>
      </c>
      <c r="BJ490" s="941"/>
      <c r="BK490" s="943"/>
      <c r="BL490" s="943"/>
      <c r="BM490" s="936">
        <v>4</v>
      </c>
      <c r="BN490" s="943"/>
      <c r="BO490" s="936"/>
      <c r="BP490" s="944">
        <v>240</v>
      </c>
      <c r="BQ490" s="943">
        <v>4000.0000000000005</v>
      </c>
      <c r="BR490" s="943">
        <v>113</v>
      </c>
      <c r="BS490" s="943">
        <v>0</v>
      </c>
      <c r="BT490" s="945">
        <v>0</v>
      </c>
      <c r="BU490" s="943">
        <v>0</v>
      </c>
      <c r="BV490" s="943">
        <v>0</v>
      </c>
      <c r="BW490" s="943">
        <v>0</v>
      </c>
      <c r="BX490" s="943"/>
      <c r="BY490" s="943">
        <v>0</v>
      </c>
      <c r="BZ490" s="943"/>
      <c r="CA490" s="943"/>
      <c r="CB490" s="943">
        <v>0</v>
      </c>
      <c r="CC490" s="943">
        <v>0</v>
      </c>
      <c r="CD490" s="943">
        <v>0</v>
      </c>
      <c r="CE490" s="943"/>
      <c r="CF490" s="943">
        <v>0</v>
      </c>
      <c r="CG490" s="943"/>
      <c r="CH490" s="943"/>
      <c r="CI490" s="943"/>
      <c r="CJ490" s="943"/>
      <c r="CK490" s="943"/>
      <c r="CL490" s="943"/>
      <c r="CM490" s="943"/>
      <c r="CN490" s="943"/>
      <c r="CO490" s="943">
        <v>137.1</v>
      </c>
      <c r="CP490" s="943"/>
      <c r="CQ490" s="943"/>
      <c r="CR490" s="943"/>
      <c r="CS490" s="943"/>
      <c r="CT490" s="943"/>
      <c r="CU490" s="943"/>
      <c r="CV490" s="943">
        <v>0</v>
      </c>
      <c r="CW490" s="943"/>
      <c r="CX490" s="943"/>
      <c r="CY490" s="943"/>
      <c r="CZ490" s="943"/>
      <c r="DA490" s="943"/>
      <c r="DB490" s="943"/>
      <c r="DC490" s="943">
        <v>37.29</v>
      </c>
      <c r="DD490" s="943"/>
      <c r="DE490" s="943"/>
      <c r="DF490" s="943">
        <v>4113</v>
      </c>
      <c r="DG490" s="943">
        <v>370.17</v>
      </c>
      <c r="DH490" s="943"/>
      <c r="DI490" s="943"/>
      <c r="DJ490" s="943"/>
      <c r="DK490" s="943"/>
      <c r="DL490" s="943"/>
      <c r="DM490" s="943"/>
      <c r="DN490" s="943"/>
      <c r="DO490" s="943"/>
      <c r="DP490" s="943"/>
      <c r="DQ490" s="943"/>
      <c r="DR490" s="943"/>
      <c r="DS490" s="943"/>
      <c r="DT490" s="943"/>
      <c r="DU490" s="943"/>
      <c r="DV490" s="943"/>
      <c r="DW490" s="943"/>
      <c r="DX490" s="943"/>
      <c r="DY490" s="943"/>
      <c r="DZ490" s="946"/>
      <c r="EA490" s="938"/>
      <c r="EB490" s="943"/>
      <c r="EC490" s="943"/>
      <c r="ED490" s="943"/>
      <c r="EE490" s="943"/>
      <c r="EF490" s="943"/>
      <c r="EG490" s="943"/>
      <c r="EH490" s="943"/>
      <c r="EI490" s="943"/>
      <c r="EJ490" s="943"/>
      <c r="EK490" s="943"/>
      <c r="EL490" s="947">
        <v>4250.1000000000004</v>
      </c>
      <c r="EM490" s="947">
        <v>8770.56</v>
      </c>
      <c r="EN490" s="948">
        <v>425.01</v>
      </c>
      <c r="EO490" s="948">
        <v>71.83</v>
      </c>
      <c r="EP490" s="948">
        <v>58.23</v>
      </c>
      <c r="EQ490" s="948">
        <v>0</v>
      </c>
      <c r="ER490" s="948">
        <v>0</v>
      </c>
      <c r="ES490" s="943">
        <v>0</v>
      </c>
      <c r="ET490" s="945">
        <v>136.7346</v>
      </c>
      <c r="EU490" s="943">
        <v>0</v>
      </c>
      <c r="EV490" s="943">
        <v>0</v>
      </c>
      <c r="EW490" s="943"/>
      <c r="EX490" s="943"/>
      <c r="EY490" s="943"/>
      <c r="EZ490" s="949">
        <v>0</v>
      </c>
      <c r="FA490" s="938">
        <v>0</v>
      </c>
      <c r="FB490" s="938">
        <v>0</v>
      </c>
      <c r="FC490" s="949">
        <v>1645.2</v>
      </c>
      <c r="FD490" s="949"/>
      <c r="FE490" s="949"/>
      <c r="FF490" s="949"/>
      <c r="FG490" s="943">
        <v>0</v>
      </c>
      <c r="FH490" s="949">
        <v>0</v>
      </c>
      <c r="FI490" s="943"/>
      <c r="FJ490" s="943">
        <v>0</v>
      </c>
      <c r="FK490" s="936"/>
      <c r="FL490" s="936"/>
      <c r="FM490" s="943">
        <v>37.29</v>
      </c>
      <c r="FN490" s="943">
        <v>0</v>
      </c>
      <c r="FO490" s="943">
        <v>0</v>
      </c>
      <c r="FP490" s="943">
        <v>4483.17</v>
      </c>
      <c r="FQ490" s="943">
        <v>6857.46</v>
      </c>
      <c r="FR490" s="950">
        <v>1913.1</v>
      </c>
      <c r="FT490" s="1161"/>
      <c r="FU490" s="1162">
        <v>1913.1</v>
      </c>
      <c r="FV490" s="367"/>
      <c r="FW490" s="367"/>
      <c r="FX490" s="1102">
        <v>382.51</v>
      </c>
      <c r="FY490" s="1220">
        <v>0</v>
      </c>
      <c r="GB490" s="2015">
        <f t="shared" si="50"/>
        <v>0</v>
      </c>
      <c r="GC490" s="2015">
        <v>4250.1000000000004</v>
      </c>
      <c r="GE490" s="2015">
        <f t="shared" si="51"/>
        <v>8363.1</v>
      </c>
    </row>
    <row r="491" spans="2:187">
      <c r="B491" s="918">
        <v>17</v>
      </c>
      <c r="C491" s="919" t="s">
        <v>617</v>
      </c>
      <c r="D491" s="963" t="s">
        <v>3</v>
      </c>
      <c r="E491" s="964" t="s">
        <v>55</v>
      </c>
      <c r="F491" s="965" t="s">
        <v>56</v>
      </c>
      <c r="G491" s="966">
        <v>28453</v>
      </c>
      <c r="H491" s="965" t="s">
        <v>494</v>
      </c>
      <c r="I491" s="919" t="s">
        <v>456</v>
      </c>
      <c r="J491" s="1173" t="s">
        <v>455</v>
      </c>
      <c r="K491" s="969" t="s">
        <v>456</v>
      </c>
      <c r="L491" s="969">
        <v>100001</v>
      </c>
      <c r="M491" s="970" t="s">
        <v>470</v>
      </c>
      <c r="N491" s="971">
        <v>1</v>
      </c>
      <c r="O491" s="965" t="s">
        <v>477</v>
      </c>
      <c r="P491" s="965" t="s">
        <v>478</v>
      </c>
      <c r="Q491" s="972">
        <v>1</v>
      </c>
      <c r="R491" s="965" t="s">
        <v>495</v>
      </c>
      <c r="S491" s="973" t="s">
        <v>478</v>
      </c>
      <c r="T491" s="965" t="s">
        <v>461</v>
      </c>
      <c r="U491" s="927" t="s">
        <v>611</v>
      </c>
      <c r="V491" s="974" t="s">
        <v>462</v>
      </c>
      <c r="W491" s="974" t="s">
        <v>463</v>
      </c>
      <c r="X491" s="975" t="s">
        <v>32</v>
      </c>
      <c r="Y491" s="976" t="s">
        <v>57</v>
      </c>
      <c r="Z491" s="970"/>
      <c r="AA491" s="970"/>
      <c r="AB491" s="977">
        <v>43382</v>
      </c>
      <c r="AC491" s="978"/>
      <c r="AD491" s="979"/>
      <c r="AE491" s="980" t="s">
        <v>503</v>
      </c>
      <c r="AF491" s="965" t="s">
        <v>518</v>
      </c>
      <c r="AG491" s="981"/>
      <c r="AH491" s="982"/>
      <c r="AI491" s="982"/>
      <c r="AJ491" s="982"/>
      <c r="AK491" s="983"/>
      <c r="AL491" s="981"/>
      <c r="AM491" s="983"/>
      <c r="AN491" s="983"/>
      <c r="AO491" s="984" t="s">
        <v>466</v>
      </c>
      <c r="AP491" s="983" t="s">
        <v>595</v>
      </c>
      <c r="AQ491" s="985" t="s">
        <v>466</v>
      </c>
      <c r="AR491" s="986">
        <v>8000</v>
      </c>
      <c r="AS491" s="925">
        <v>30</v>
      </c>
      <c r="AT491" s="987"/>
      <c r="AU491" s="987">
        <v>0</v>
      </c>
      <c r="AV491" s="970"/>
      <c r="AW491" s="970"/>
      <c r="AX491" s="970"/>
      <c r="AY491" s="970"/>
      <c r="AZ491" s="970"/>
      <c r="BA491" s="988"/>
      <c r="BB491" s="987"/>
      <c r="BC491" s="987"/>
      <c r="BD491" s="987"/>
      <c r="BE491" s="987"/>
      <c r="BF491" s="988"/>
      <c r="BG491" s="936">
        <v>0</v>
      </c>
      <c r="BH491" s="936">
        <v>0</v>
      </c>
      <c r="BI491" s="936">
        <v>0</v>
      </c>
      <c r="BJ491" s="987"/>
      <c r="BK491" s="989"/>
      <c r="BL491" s="989"/>
      <c r="BM491" s="981">
        <v>0</v>
      </c>
      <c r="BN491" s="989"/>
      <c r="BO491" s="981"/>
      <c r="BP491" s="990">
        <v>240</v>
      </c>
      <c r="BQ491" s="943">
        <v>8000.0000000000009</v>
      </c>
      <c r="BR491" s="943">
        <v>113</v>
      </c>
      <c r="BS491" s="943">
        <v>0</v>
      </c>
      <c r="BT491" s="991">
        <v>0</v>
      </c>
      <c r="BU491" s="989">
        <v>0</v>
      </c>
      <c r="BV491" s="989">
        <v>0</v>
      </c>
      <c r="BW491" s="989">
        <v>0</v>
      </c>
      <c r="BX491" s="989"/>
      <c r="BY491" s="989">
        <v>0</v>
      </c>
      <c r="BZ491" s="989"/>
      <c r="CA491" s="989"/>
      <c r="CB491" s="943">
        <v>0</v>
      </c>
      <c r="CC491" s="943">
        <v>0</v>
      </c>
      <c r="CD491" s="943">
        <v>0</v>
      </c>
      <c r="CE491" s="989"/>
      <c r="CF491" s="943">
        <v>0</v>
      </c>
      <c r="CG491" s="989"/>
      <c r="CH491" s="989"/>
      <c r="CI491" s="989"/>
      <c r="CJ491" s="989"/>
      <c r="CK491" s="989"/>
      <c r="CL491" s="989"/>
      <c r="CM491" s="989"/>
      <c r="CN491" s="989"/>
      <c r="CO491" s="943">
        <v>0</v>
      </c>
      <c r="CP491" s="989"/>
      <c r="CQ491" s="989"/>
      <c r="CR491" s="989"/>
      <c r="CS491" s="989"/>
      <c r="CT491" s="989"/>
      <c r="CU491" s="989"/>
      <c r="CV491" s="989">
        <v>0</v>
      </c>
      <c r="CW491" s="989"/>
      <c r="CX491" s="989"/>
      <c r="CY491" s="989"/>
      <c r="CZ491" s="989"/>
      <c r="DA491" s="989"/>
      <c r="DB491" s="989"/>
      <c r="DC491" s="943">
        <v>0</v>
      </c>
      <c r="DD491" s="989"/>
      <c r="DE491" s="989"/>
      <c r="DF491" s="943">
        <v>8113</v>
      </c>
      <c r="DG491" s="943">
        <v>547.63</v>
      </c>
      <c r="DH491" s="989"/>
      <c r="DI491" s="989"/>
      <c r="DJ491" s="989"/>
      <c r="DK491" s="989"/>
      <c r="DL491" s="989"/>
      <c r="DM491" s="989"/>
      <c r="DN491" s="989"/>
      <c r="DO491" s="989"/>
      <c r="DP491" s="989"/>
      <c r="DQ491" s="989"/>
      <c r="DR491" s="989"/>
      <c r="DS491" s="989"/>
      <c r="DT491" s="989"/>
      <c r="DU491" s="989"/>
      <c r="DV491" s="989"/>
      <c r="DW491" s="989"/>
      <c r="DX491" s="989"/>
      <c r="DY491" s="989"/>
      <c r="DZ491" s="992"/>
      <c r="EA491" s="983"/>
      <c r="EB491" s="989"/>
      <c r="EC491" s="989"/>
      <c r="ED491" s="989"/>
      <c r="EE491" s="989"/>
      <c r="EF491" s="989"/>
      <c r="EG491" s="989"/>
      <c r="EH491" s="989"/>
      <c r="EI491" s="989"/>
      <c r="EJ491" s="989"/>
      <c r="EK491" s="989"/>
      <c r="EL491" s="984">
        <v>8113.0000000000009</v>
      </c>
      <c r="EM491" s="947">
        <v>16773.63</v>
      </c>
      <c r="EN491" s="948">
        <v>811.3</v>
      </c>
      <c r="EO491" s="948">
        <v>129.81</v>
      </c>
      <c r="EP491" s="948">
        <v>111.15</v>
      </c>
      <c r="EQ491" s="993">
        <v>0</v>
      </c>
      <c r="ER491" s="993">
        <v>0</v>
      </c>
      <c r="ES491" s="943">
        <v>0</v>
      </c>
      <c r="ET491" s="945">
        <v>769.27</v>
      </c>
      <c r="EU491" s="989">
        <v>0</v>
      </c>
      <c r="EV491" s="989">
        <v>0</v>
      </c>
      <c r="EW491" s="989"/>
      <c r="EX491" s="989"/>
      <c r="EY491" s="989"/>
      <c r="EZ491" s="994">
        <v>115.71</v>
      </c>
      <c r="FA491" s="938">
        <v>125.29</v>
      </c>
      <c r="FB491" s="938">
        <v>0</v>
      </c>
      <c r="FC491" s="994">
        <v>3245.2000000000003</v>
      </c>
      <c r="FD491" s="994"/>
      <c r="FE491" s="994"/>
      <c r="FF491" s="994"/>
      <c r="FG491" s="989">
        <v>0</v>
      </c>
      <c r="FH491" s="949">
        <v>0</v>
      </c>
      <c r="FI491" s="989"/>
      <c r="FJ491" s="943">
        <v>0</v>
      </c>
      <c r="FK491" s="981"/>
      <c r="FL491" s="981"/>
      <c r="FM491" s="943">
        <v>0</v>
      </c>
      <c r="FN491" s="943">
        <v>0</v>
      </c>
      <c r="FO491" s="989">
        <v>0</v>
      </c>
      <c r="FP491" s="943">
        <v>8660.6299999999992</v>
      </c>
      <c r="FQ491" s="989">
        <v>13968.36</v>
      </c>
      <c r="FR491" s="995">
        <v>2805.27</v>
      </c>
      <c r="FT491" s="995"/>
      <c r="FU491" s="1163">
        <v>2805.27</v>
      </c>
      <c r="FV491" s="367"/>
      <c r="FW491" s="367"/>
      <c r="FX491" s="1164">
        <v>730.17</v>
      </c>
      <c r="FY491" s="1221">
        <v>182.54249999999999</v>
      </c>
      <c r="GB491" s="2015">
        <f t="shared" si="50"/>
        <v>0</v>
      </c>
      <c r="GC491" s="2015">
        <v>8113</v>
      </c>
      <c r="GE491" s="2015">
        <f t="shared" si="51"/>
        <v>16226</v>
      </c>
    </row>
    <row r="492" spans="2:187">
      <c r="B492" s="918">
        <v>18</v>
      </c>
      <c r="C492" s="919" t="s">
        <v>617</v>
      </c>
      <c r="D492" s="956" t="s">
        <v>3</v>
      </c>
      <c r="E492" s="957" t="s">
        <v>46</v>
      </c>
      <c r="F492" s="927" t="s">
        <v>519</v>
      </c>
      <c r="G492" s="958">
        <v>26321</v>
      </c>
      <c r="H492" s="927" t="s">
        <v>488</v>
      </c>
      <c r="I492" s="919" t="s">
        <v>456</v>
      </c>
      <c r="J492" s="1171" t="s">
        <v>455</v>
      </c>
      <c r="K492" s="959" t="s">
        <v>456</v>
      </c>
      <c r="L492" s="959">
        <v>100002</v>
      </c>
      <c r="M492" s="925" t="s">
        <v>457</v>
      </c>
      <c r="N492" s="926">
        <v>0</v>
      </c>
      <c r="O492" s="927" t="s">
        <v>458</v>
      </c>
      <c r="P492" s="927" t="s">
        <v>459</v>
      </c>
      <c r="Q492" s="928">
        <v>0</v>
      </c>
      <c r="R492" s="927" t="s">
        <v>489</v>
      </c>
      <c r="S492" s="929" t="s">
        <v>488</v>
      </c>
      <c r="T492" s="927" t="s">
        <v>461</v>
      </c>
      <c r="U492" s="927" t="s">
        <v>237</v>
      </c>
      <c r="V492" s="930" t="s">
        <v>462</v>
      </c>
      <c r="W492" s="930" t="s">
        <v>463</v>
      </c>
      <c r="X492" s="931" t="s">
        <v>32</v>
      </c>
      <c r="Y492" s="932" t="s">
        <v>48</v>
      </c>
      <c r="Z492" s="925"/>
      <c r="AA492" s="925"/>
      <c r="AB492" s="467">
        <v>42985</v>
      </c>
      <c r="AC492" s="933"/>
      <c r="AD492" s="934"/>
      <c r="AE492" s="935" t="s">
        <v>464</v>
      </c>
      <c r="AF492" s="927" t="s">
        <v>520</v>
      </c>
      <c r="AG492" s="936"/>
      <c r="AH492" s="937"/>
      <c r="AI492" s="937"/>
      <c r="AJ492" s="937"/>
      <c r="AK492" s="938"/>
      <c r="AL492" s="936"/>
      <c r="AM492" s="938"/>
      <c r="AN492" s="938"/>
      <c r="AO492" s="939" t="s">
        <v>466</v>
      </c>
      <c r="AP492" s="938" t="s">
        <v>595</v>
      </c>
      <c r="AQ492" s="940" t="s">
        <v>466</v>
      </c>
      <c r="AR492" s="468">
        <v>15000</v>
      </c>
      <c r="AS492" s="925">
        <v>30</v>
      </c>
      <c r="AT492" s="941"/>
      <c r="AU492" s="941">
        <v>0</v>
      </c>
      <c r="AV492" s="925"/>
      <c r="AW492" s="925"/>
      <c r="AX492" s="925"/>
      <c r="AY492" s="925"/>
      <c r="AZ492" s="925"/>
      <c r="BA492" s="942"/>
      <c r="BB492" s="941"/>
      <c r="BC492" s="941"/>
      <c r="BD492" s="941"/>
      <c r="BE492" s="941"/>
      <c r="BF492" s="942"/>
      <c r="BG492" s="936">
        <v>0</v>
      </c>
      <c r="BH492" s="936">
        <v>0</v>
      </c>
      <c r="BI492" s="936">
        <v>0</v>
      </c>
      <c r="BJ492" s="941"/>
      <c r="BK492" s="943"/>
      <c r="BL492" s="943"/>
      <c r="BM492" s="936">
        <v>0</v>
      </c>
      <c r="BN492" s="943"/>
      <c r="BO492" s="936"/>
      <c r="BP492" s="944">
        <v>240</v>
      </c>
      <c r="BQ492" s="943">
        <v>15000</v>
      </c>
      <c r="BR492" s="943">
        <v>113</v>
      </c>
      <c r="BS492" s="943">
        <v>0</v>
      </c>
      <c r="BT492" s="945">
        <v>0</v>
      </c>
      <c r="BU492" s="943">
        <v>0</v>
      </c>
      <c r="BV492" s="943">
        <v>0</v>
      </c>
      <c r="BW492" s="943">
        <v>0</v>
      </c>
      <c r="BX492" s="943"/>
      <c r="BY492" s="943">
        <v>0</v>
      </c>
      <c r="BZ492" s="943"/>
      <c r="CA492" s="943"/>
      <c r="CB492" s="943">
        <v>0</v>
      </c>
      <c r="CC492" s="943">
        <v>0</v>
      </c>
      <c r="CD492" s="943">
        <v>0</v>
      </c>
      <c r="CE492" s="943"/>
      <c r="CF492" s="943">
        <v>0</v>
      </c>
      <c r="CG492" s="943"/>
      <c r="CH492" s="943"/>
      <c r="CI492" s="943"/>
      <c r="CJ492" s="943"/>
      <c r="CK492" s="943"/>
      <c r="CL492" s="943"/>
      <c r="CM492" s="943"/>
      <c r="CN492" s="943"/>
      <c r="CO492" s="943">
        <v>0</v>
      </c>
      <c r="CP492" s="943"/>
      <c r="CQ492" s="943"/>
      <c r="CR492" s="943"/>
      <c r="CS492" s="943"/>
      <c r="CT492" s="943"/>
      <c r="CU492" s="943"/>
      <c r="CV492" s="943">
        <v>0</v>
      </c>
      <c r="CW492" s="943"/>
      <c r="CX492" s="943"/>
      <c r="CY492" s="943"/>
      <c r="CZ492" s="943"/>
      <c r="DA492" s="943"/>
      <c r="DB492" s="943"/>
      <c r="DC492" s="943">
        <v>0</v>
      </c>
      <c r="DD492" s="943"/>
      <c r="DE492" s="943"/>
      <c r="DF492" s="943">
        <v>15113</v>
      </c>
      <c r="DG492" s="943">
        <v>1020.13</v>
      </c>
      <c r="DH492" s="943"/>
      <c r="DI492" s="943"/>
      <c r="DJ492" s="943"/>
      <c r="DK492" s="943"/>
      <c r="DL492" s="943"/>
      <c r="DM492" s="943"/>
      <c r="DN492" s="943"/>
      <c r="DO492" s="943"/>
      <c r="DP492" s="943"/>
      <c r="DQ492" s="943"/>
      <c r="DR492" s="943"/>
      <c r="DS492" s="943"/>
      <c r="DT492" s="943"/>
      <c r="DU492" s="943"/>
      <c r="DV492" s="943"/>
      <c r="DW492" s="943"/>
      <c r="DX492" s="943"/>
      <c r="DY492" s="943"/>
      <c r="DZ492" s="946"/>
      <c r="EA492" s="938"/>
      <c r="EB492" s="943"/>
      <c r="EC492" s="943"/>
      <c r="ED492" s="943"/>
      <c r="EE492" s="943"/>
      <c r="EF492" s="943"/>
      <c r="EG492" s="943"/>
      <c r="EH492" s="943"/>
      <c r="EI492" s="943"/>
      <c r="EJ492" s="943"/>
      <c r="EK492" s="943"/>
      <c r="EL492" s="947">
        <v>15113</v>
      </c>
      <c r="EM492" s="947">
        <v>31246.13</v>
      </c>
      <c r="EN492" s="948">
        <v>1511.3</v>
      </c>
      <c r="EO492" s="948">
        <v>234.25</v>
      </c>
      <c r="EP492" s="948">
        <v>166.93</v>
      </c>
      <c r="EQ492" s="948">
        <v>0</v>
      </c>
      <c r="ER492" s="948">
        <v>0</v>
      </c>
      <c r="ES492" s="943">
        <v>0</v>
      </c>
      <c r="ET492" s="945">
        <v>2176.96</v>
      </c>
      <c r="EU492" s="943">
        <v>0</v>
      </c>
      <c r="EV492" s="943">
        <v>0</v>
      </c>
      <c r="EW492" s="943"/>
      <c r="EX492" s="943"/>
      <c r="EY492" s="943"/>
      <c r="EZ492" s="949">
        <v>0</v>
      </c>
      <c r="FA492" s="938">
        <v>0</v>
      </c>
      <c r="FB492" s="938">
        <v>0</v>
      </c>
      <c r="FC492" s="949">
        <v>6045.2000000000007</v>
      </c>
      <c r="FD492" s="949"/>
      <c r="FE492" s="949"/>
      <c r="FF492" s="949"/>
      <c r="FG492" s="943">
        <v>0</v>
      </c>
      <c r="FH492" s="949">
        <v>0</v>
      </c>
      <c r="FI492" s="943"/>
      <c r="FJ492" s="943">
        <v>0</v>
      </c>
      <c r="FK492" s="936"/>
      <c r="FL492" s="936"/>
      <c r="FM492" s="943">
        <v>0</v>
      </c>
      <c r="FN492" s="943">
        <v>0</v>
      </c>
      <c r="FO492" s="943">
        <v>0</v>
      </c>
      <c r="FP492" s="943">
        <v>16133.13</v>
      </c>
      <c r="FQ492" s="943">
        <v>26267.77</v>
      </c>
      <c r="FR492" s="950">
        <v>4978.3599999999997</v>
      </c>
      <c r="FT492" s="1161"/>
      <c r="FU492" s="1162">
        <v>4978.3599999999997</v>
      </c>
      <c r="FV492" s="367"/>
      <c r="FW492" s="367"/>
      <c r="FX492" s="1102">
        <v>1360.17</v>
      </c>
      <c r="FY492" s="1220">
        <v>340.04250000000002</v>
      </c>
      <c r="GB492" s="2015">
        <f t="shared" si="50"/>
        <v>0</v>
      </c>
      <c r="GC492" s="2015">
        <v>15113</v>
      </c>
      <c r="GE492" s="2015">
        <f t="shared" si="51"/>
        <v>30226</v>
      </c>
    </row>
    <row r="493" spans="2:187">
      <c r="B493" s="918">
        <v>19</v>
      </c>
      <c r="C493" s="919" t="s">
        <v>617</v>
      </c>
      <c r="D493" s="956" t="s">
        <v>3</v>
      </c>
      <c r="E493" s="957" t="s">
        <v>34</v>
      </c>
      <c r="F493" s="927" t="s">
        <v>521</v>
      </c>
      <c r="G493" s="958">
        <v>27152</v>
      </c>
      <c r="H493" s="927" t="s">
        <v>469</v>
      </c>
      <c r="I493" s="919" t="s">
        <v>456</v>
      </c>
      <c r="J493" s="1171" t="s">
        <v>455</v>
      </c>
      <c r="K493" s="959" t="s">
        <v>456</v>
      </c>
      <c r="L493" s="959">
        <v>100001</v>
      </c>
      <c r="M493" s="925" t="s">
        <v>470</v>
      </c>
      <c r="N493" s="926">
        <v>1</v>
      </c>
      <c r="O493" s="927" t="s">
        <v>471</v>
      </c>
      <c r="P493" s="927" t="s">
        <v>472</v>
      </c>
      <c r="Q493" s="928">
        <v>1</v>
      </c>
      <c r="R493" s="927" t="s">
        <v>473</v>
      </c>
      <c r="S493" s="929" t="s">
        <v>474</v>
      </c>
      <c r="T493" s="927" t="s">
        <v>461</v>
      </c>
      <c r="U493" s="927" t="s">
        <v>234</v>
      </c>
      <c r="V493" s="930" t="s">
        <v>462</v>
      </c>
      <c r="W493" s="930"/>
      <c r="X493" s="931" t="s">
        <v>32</v>
      </c>
      <c r="Y493" s="932" t="s">
        <v>36</v>
      </c>
      <c r="Z493" s="925"/>
      <c r="AA493" s="925"/>
      <c r="AB493" s="467">
        <v>43003</v>
      </c>
      <c r="AC493" s="933"/>
      <c r="AD493" s="934"/>
      <c r="AE493" s="935" t="s">
        <v>522</v>
      </c>
      <c r="AF493" s="927" t="s">
        <v>523</v>
      </c>
      <c r="AG493" s="936"/>
      <c r="AH493" s="937"/>
      <c r="AI493" s="937"/>
      <c r="AJ493" s="937"/>
      <c r="AK493" s="938"/>
      <c r="AL493" s="936"/>
      <c r="AM493" s="938"/>
      <c r="AN493" s="938"/>
      <c r="AO493" s="939" t="s">
        <v>466</v>
      </c>
      <c r="AP493" s="938" t="s">
        <v>595</v>
      </c>
      <c r="AQ493" s="940" t="s">
        <v>466</v>
      </c>
      <c r="AR493" s="468">
        <v>12000</v>
      </c>
      <c r="AS493" s="925">
        <v>25</v>
      </c>
      <c r="AT493" s="941"/>
      <c r="AU493" s="941">
        <v>5</v>
      </c>
      <c r="AV493" s="925"/>
      <c r="AW493" s="925"/>
      <c r="AX493" s="925"/>
      <c r="AY493" s="925"/>
      <c r="AZ493" s="925"/>
      <c r="BA493" s="942"/>
      <c r="BB493" s="941"/>
      <c r="BC493" s="941"/>
      <c r="BD493" s="941"/>
      <c r="BE493" s="941"/>
      <c r="BF493" s="942"/>
      <c r="BG493" s="936">
        <v>0</v>
      </c>
      <c r="BH493" s="936">
        <v>0</v>
      </c>
      <c r="BI493" s="936">
        <v>0</v>
      </c>
      <c r="BJ493" s="941"/>
      <c r="BK493" s="943"/>
      <c r="BL493" s="943"/>
      <c r="BM493" s="936">
        <v>0</v>
      </c>
      <c r="BN493" s="943"/>
      <c r="BO493" s="936"/>
      <c r="BP493" s="944">
        <v>200</v>
      </c>
      <c r="BQ493" s="943">
        <v>10000</v>
      </c>
      <c r="BR493" s="943">
        <v>113</v>
      </c>
      <c r="BS493" s="943">
        <v>0</v>
      </c>
      <c r="BT493" s="945">
        <v>2018.83</v>
      </c>
      <c r="BU493" s="943">
        <v>0</v>
      </c>
      <c r="BV493" s="943">
        <v>0</v>
      </c>
      <c r="BW493" s="943">
        <v>0</v>
      </c>
      <c r="BX493" s="943"/>
      <c r="BY493" s="943">
        <v>0</v>
      </c>
      <c r="BZ493" s="943"/>
      <c r="CA493" s="943"/>
      <c r="CB493" s="943">
        <v>0</v>
      </c>
      <c r="CC493" s="943">
        <v>0</v>
      </c>
      <c r="CD493" s="943">
        <v>0</v>
      </c>
      <c r="CE493" s="943"/>
      <c r="CF493" s="943">
        <v>0</v>
      </c>
      <c r="CG493" s="943"/>
      <c r="CH493" s="943"/>
      <c r="CI493" s="943"/>
      <c r="CJ493" s="943"/>
      <c r="CK493" s="943"/>
      <c r="CL493" s="943"/>
      <c r="CM493" s="943"/>
      <c r="CN493" s="943"/>
      <c r="CO493" s="943">
        <v>0</v>
      </c>
      <c r="CP493" s="943"/>
      <c r="CQ493" s="943"/>
      <c r="CR493" s="943"/>
      <c r="CS493" s="943"/>
      <c r="CT493" s="943"/>
      <c r="CU493" s="943"/>
      <c r="CV493" s="943">
        <v>0</v>
      </c>
      <c r="CW493" s="943"/>
      <c r="CX493" s="943"/>
      <c r="CY493" s="943"/>
      <c r="CZ493" s="943"/>
      <c r="DA493" s="943"/>
      <c r="DB493" s="943"/>
      <c r="DC493" s="943">
        <v>0</v>
      </c>
      <c r="DD493" s="943"/>
      <c r="DE493" s="943"/>
      <c r="DF493" s="943">
        <v>12113</v>
      </c>
      <c r="DG493" s="943">
        <v>817.63</v>
      </c>
      <c r="DH493" s="943"/>
      <c r="DI493" s="943"/>
      <c r="DJ493" s="943"/>
      <c r="DK493" s="943"/>
      <c r="DL493" s="943"/>
      <c r="DM493" s="943"/>
      <c r="DN493" s="943"/>
      <c r="DO493" s="943"/>
      <c r="DP493" s="943"/>
      <c r="DQ493" s="943"/>
      <c r="DR493" s="943"/>
      <c r="DS493" s="943"/>
      <c r="DT493" s="943"/>
      <c r="DU493" s="943"/>
      <c r="DV493" s="943"/>
      <c r="DW493" s="943"/>
      <c r="DX493" s="943"/>
      <c r="DY493" s="943"/>
      <c r="DZ493" s="946"/>
      <c r="EA493" s="938"/>
      <c r="EB493" s="943"/>
      <c r="EC493" s="943"/>
      <c r="ED493" s="943"/>
      <c r="EE493" s="943"/>
      <c r="EF493" s="943"/>
      <c r="EG493" s="943"/>
      <c r="EH493" s="943"/>
      <c r="EI493" s="943"/>
      <c r="EJ493" s="943"/>
      <c r="EK493" s="943"/>
      <c r="EL493" s="947">
        <v>12131.83</v>
      </c>
      <c r="EM493" s="947">
        <v>25062.460000000003</v>
      </c>
      <c r="EN493" s="948">
        <v>1213.18</v>
      </c>
      <c r="EO493" s="948">
        <v>178.34</v>
      </c>
      <c r="EP493" s="948">
        <v>166.21</v>
      </c>
      <c r="EQ493" s="948">
        <v>0</v>
      </c>
      <c r="ER493" s="948">
        <v>0</v>
      </c>
      <c r="ES493" s="943">
        <v>0</v>
      </c>
      <c r="ET493" s="945">
        <v>1494.25</v>
      </c>
      <c r="EU493" s="943">
        <v>0</v>
      </c>
      <c r="EV493" s="943">
        <v>0</v>
      </c>
      <c r="EW493" s="943"/>
      <c r="EX493" s="943"/>
      <c r="EY493" s="943"/>
      <c r="EZ493" s="949">
        <v>831.87</v>
      </c>
      <c r="FA493" s="938">
        <v>266.24</v>
      </c>
      <c r="FB493" s="938">
        <v>52.9</v>
      </c>
      <c r="FC493" s="949">
        <v>4845.2</v>
      </c>
      <c r="FD493" s="949"/>
      <c r="FE493" s="949"/>
      <c r="FF493" s="949"/>
      <c r="FG493" s="943">
        <v>0</v>
      </c>
      <c r="FH493" s="949">
        <v>0</v>
      </c>
      <c r="FI493" s="943"/>
      <c r="FJ493" s="943">
        <v>0</v>
      </c>
      <c r="FK493" s="936"/>
      <c r="FL493" s="936"/>
      <c r="FM493" s="943">
        <v>0</v>
      </c>
      <c r="FN493" s="943">
        <v>0</v>
      </c>
      <c r="FO493" s="943">
        <v>0</v>
      </c>
      <c r="FP493" s="943">
        <v>12930.63</v>
      </c>
      <c r="FQ493" s="943">
        <v>21978.82</v>
      </c>
      <c r="FR493" s="950">
        <v>3083.64</v>
      </c>
      <c r="FT493" s="1161"/>
      <c r="FU493" s="1162">
        <v>3083.64</v>
      </c>
      <c r="FV493" s="367"/>
      <c r="FW493" s="367"/>
      <c r="FX493" s="1102">
        <v>1091.8599999999999</v>
      </c>
      <c r="FY493" s="1220">
        <v>272.96499999999997</v>
      </c>
      <c r="GB493" s="2015">
        <f t="shared" si="50"/>
        <v>0</v>
      </c>
      <c r="GC493" s="2015">
        <v>12131.83</v>
      </c>
      <c r="GE493" s="2015">
        <f t="shared" si="51"/>
        <v>24244.83</v>
      </c>
    </row>
    <row r="494" spans="2:187">
      <c r="B494" s="918">
        <v>20</v>
      </c>
      <c r="C494" s="919" t="s">
        <v>617</v>
      </c>
      <c r="D494" s="956" t="s">
        <v>3</v>
      </c>
      <c r="E494" s="957" t="s">
        <v>27</v>
      </c>
      <c r="F494" s="927" t="s">
        <v>524</v>
      </c>
      <c r="G494" s="958">
        <v>25978</v>
      </c>
      <c r="H494" s="927" t="s">
        <v>525</v>
      </c>
      <c r="I494" s="919" t="s">
        <v>456</v>
      </c>
      <c r="J494" s="1171" t="s">
        <v>455</v>
      </c>
      <c r="K494" s="959" t="s">
        <v>456</v>
      </c>
      <c r="L494" s="997" t="s">
        <v>526</v>
      </c>
      <c r="M494" s="998" t="s">
        <v>526</v>
      </c>
      <c r="N494" s="999" t="s">
        <v>526</v>
      </c>
      <c r="O494" s="1000" t="s">
        <v>526</v>
      </c>
      <c r="P494" s="1001" t="s">
        <v>526</v>
      </c>
      <c r="Q494" s="1002" t="s">
        <v>526</v>
      </c>
      <c r="R494" s="1001" t="s">
        <v>527</v>
      </c>
      <c r="S494" s="1003" t="s">
        <v>525</v>
      </c>
      <c r="T494" s="1004" t="s">
        <v>528</v>
      </c>
      <c r="U494" s="927" t="s">
        <v>232</v>
      </c>
      <c r="V494" s="930" t="s">
        <v>462</v>
      </c>
      <c r="W494" s="930" t="s">
        <v>529</v>
      </c>
      <c r="X494" s="931" t="s">
        <v>25</v>
      </c>
      <c r="Y494" s="1005" t="s">
        <v>29</v>
      </c>
      <c r="Z494" s="925"/>
      <c r="AA494" s="925"/>
      <c r="AB494" s="467">
        <v>43003</v>
      </c>
      <c r="AC494" s="933"/>
      <c r="AD494" s="934"/>
      <c r="AE494" s="935" t="s">
        <v>522</v>
      </c>
      <c r="AF494" s="927" t="s">
        <v>530</v>
      </c>
      <c r="AG494" s="936"/>
      <c r="AH494" s="937"/>
      <c r="AI494" s="937" t="s">
        <v>531</v>
      </c>
      <c r="AJ494" s="1006" t="s">
        <v>604</v>
      </c>
      <c r="AK494" s="938"/>
      <c r="AL494" s="936"/>
      <c r="AM494" s="938"/>
      <c r="AN494" s="938"/>
      <c r="AO494" s="939" t="s">
        <v>466</v>
      </c>
      <c r="AP494" s="938" t="s">
        <v>594</v>
      </c>
      <c r="AQ494" s="940" t="s">
        <v>466</v>
      </c>
      <c r="AR494" s="468">
        <v>41575.200820824153</v>
      </c>
      <c r="AS494" s="925">
        <v>28</v>
      </c>
      <c r="AT494" s="941"/>
      <c r="AU494" s="941">
        <v>2</v>
      </c>
      <c r="AV494" s="925"/>
      <c r="AW494" s="925"/>
      <c r="AX494" s="925"/>
      <c r="AY494" s="925"/>
      <c r="AZ494" s="925"/>
      <c r="BA494" s="942"/>
      <c r="BB494" s="941"/>
      <c r="BC494" s="941"/>
      <c r="BD494" s="941"/>
      <c r="BE494" s="941"/>
      <c r="BF494" s="942"/>
      <c r="BG494" s="936">
        <v>0</v>
      </c>
      <c r="BH494" s="936">
        <v>0</v>
      </c>
      <c r="BI494" s="936">
        <v>0</v>
      </c>
      <c r="BJ494" s="941"/>
      <c r="BK494" s="943"/>
      <c r="BL494" s="943"/>
      <c r="BM494" s="936">
        <v>0</v>
      </c>
      <c r="BN494" s="943"/>
      <c r="BO494" s="936"/>
      <c r="BP494" s="944">
        <v>224</v>
      </c>
      <c r="BQ494" s="943">
        <v>38803.520766102542</v>
      </c>
      <c r="BR494" s="943">
        <v>113</v>
      </c>
      <c r="BS494" s="943">
        <v>0</v>
      </c>
      <c r="BT494" s="945">
        <v>2779.21</v>
      </c>
      <c r="BU494" s="943">
        <v>0</v>
      </c>
      <c r="BV494" s="943">
        <v>0</v>
      </c>
      <c r="BW494" s="943">
        <v>0</v>
      </c>
      <c r="BX494" s="943"/>
      <c r="BY494" s="943">
        <v>0</v>
      </c>
      <c r="BZ494" s="943"/>
      <c r="CA494" s="943"/>
      <c r="CB494" s="943">
        <v>0</v>
      </c>
      <c r="CC494" s="943">
        <v>0</v>
      </c>
      <c r="CD494" s="943">
        <v>0</v>
      </c>
      <c r="CE494" s="943"/>
      <c r="CF494" s="943">
        <v>0</v>
      </c>
      <c r="CG494" s="943"/>
      <c r="CH494" s="943"/>
      <c r="CI494" s="943"/>
      <c r="CJ494" s="943"/>
      <c r="CK494" s="943"/>
      <c r="CL494" s="943"/>
      <c r="CM494" s="943"/>
      <c r="CN494" s="943"/>
      <c r="CO494" s="943">
        <v>0</v>
      </c>
      <c r="CP494" s="943"/>
      <c r="CQ494" s="943"/>
      <c r="CR494" s="943"/>
      <c r="CS494" s="943"/>
      <c r="CT494" s="943"/>
      <c r="CU494" s="943"/>
      <c r="CV494" s="943">
        <v>0</v>
      </c>
      <c r="CW494" s="943"/>
      <c r="CX494" s="943">
        <v>6948.0334701373586</v>
      </c>
      <c r="CY494" s="943">
        <v>468.99225923427173</v>
      </c>
      <c r="CZ494" s="943"/>
      <c r="DA494" s="943"/>
      <c r="DB494" s="943"/>
      <c r="DC494" s="943">
        <v>37.29</v>
      </c>
      <c r="DD494" s="943"/>
      <c r="DE494" s="943"/>
      <c r="DF494" s="943"/>
      <c r="DG494" s="943"/>
      <c r="DH494" s="1007"/>
      <c r="DI494" s="943"/>
      <c r="DJ494" s="943"/>
      <c r="DK494" s="943"/>
      <c r="DL494" s="943"/>
      <c r="DM494" s="1007"/>
      <c r="DN494" s="943"/>
      <c r="DO494" s="943"/>
      <c r="DP494" s="943"/>
      <c r="DQ494" s="943"/>
      <c r="DR494" s="943"/>
      <c r="DS494" s="943"/>
      <c r="DT494" s="943"/>
      <c r="DU494" s="943"/>
      <c r="DV494" s="943"/>
      <c r="DW494" s="943">
        <v>4053.0195242467926</v>
      </c>
      <c r="DX494" s="943"/>
      <c r="DY494" s="943"/>
      <c r="DZ494" s="946"/>
      <c r="EA494" s="938"/>
      <c r="EB494" s="943"/>
      <c r="EC494" s="943"/>
      <c r="ED494" s="943"/>
      <c r="EE494" s="943"/>
      <c r="EF494" s="943"/>
      <c r="EG494" s="943"/>
      <c r="EH494" s="943"/>
      <c r="EI494" s="943"/>
      <c r="EJ494" s="943"/>
      <c r="EK494" s="943"/>
      <c r="EL494" s="947">
        <v>41695.730766102541</v>
      </c>
      <c r="EM494" s="947">
        <v>53203.066019720965</v>
      </c>
      <c r="EN494" s="948">
        <v>4169.57</v>
      </c>
      <c r="EO494" s="948">
        <v>612.92999999999995</v>
      </c>
      <c r="EP494" s="948">
        <v>166.93</v>
      </c>
      <c r="EQ494" s="948">
        <v>0</v>
      </c>
      <c r="ER494" s="948">
        <v>0</v>
      </c>
      <c r="ES494" s="943">
        <v>0</v>
      </c>
      <c r="ET494" s="945">
        <v>10920.347</v>
      </c>
      <c r="EU494" s="943">
        <v>0</v>
      </c>
      <c r="EV494" s="943">
        <v>0</v>
      </c>
      <c r="EW494" s="943"/>
      <c r="EX494" s="943"/>
      <c r="EY494" s="943"/>
      <c r="EZ494" s="949">
        <v>0</v>
      </c>
      <c r="FA494" s="938">
        <v>0</v>
      </c>
      <c r="FB494" s="938">
        <v>654.73</v>
      </c>
      <c r="FC494" s="949">
        <v>21390.959999999999</v>
      </c>
      <c r="FD494" s="949"/>
      <c r="FE494" s="949"/>
      <c r="FF494" s="949"/>
      <c r="FG494" s="943">
        <v>0</v>
      </c>
      <c r="FH494" s="949">
        <v>0</v>
      </c>
      <c r="FI494" s="943"/>
      <c r="FJ494" s="943"/>
      <c r="FK494" s="936"/>
      <c r="FL494" s="1007"/>
      <c r="FM494" s="943">
        <v>37.29</v>
      </c>
      <c r="FN494" s="943">
        <v>0</v>
      </c>
      <c r="FO494" s="943">
        <v>0</v>
      </c>
      <c r="FP494" s="943"/>
      <c r="FQ494" s="943">
        <v>37952.76</v>
      </c>
      <c r="FR494" s="950">
        <v>15250.31</v>
      </c>
      <c r="FT494" s="1161"/>
      <c r="FU494" s="1162">
        <v>15250.31</v>
      </c>
      <c r="FV494" s="367"/>
      <c r="FW494" s="367"/>
      <c r="FX494" s="1102">
        <v>3752.62</v>
      </c>
      <c r="FY494" s="1220">
        <v>938.15499999999997</v>
      </c>
      <c r="GB494" s="2015">
        <f t="shared" si="50"/>
        <v>7.6610253745457157E-4</v>
      </c>
      <c r="GC494" s="2015">
        <v>41695.730000000003</v>
      </c>
      <c r="GE494" s="2015">
        <f t="shared" si="51"/>
        <v>48643.763470137361</v>
      </c>
    </row>
    <row r="495" spans="2:187">
      <c r="B495" s="918">
        <v>21</v>
      </c>
      <c r="C495" s="919" t="s">
        <v>617</v>
      </c>
      <c r="D495" s="956" t="s">
        <v>3</v>
      </c>
      <c r="E495" s="957" t="s">
        <v>86</v>
      </c>
      <c r="F495" s="927" t="s">
        <v>87</v>
      </c>
      <c r="G495" s="958">
        <v>30917</v>
      </c>
      <c r="H495" s="927"/>
      <c r="I495" s="927" t="s">
        <v>506</v>
      </c>
      <c r="J495" s="1171" t="s">
        <v>507</v>
      </c>
      <c r="K495" s="959" t="s">
        <v>508</v>
      </c>
      <c r="L495" s="959">
        <v>100002</v>
      </c>
      <c r="M495" s="925" t="s">
        <v>457</v>
      </c>
      <c r="N495" s="926">
        <v>1</v>
      </c>
      <c r="O495" s="927" t="s">
        <v>458</v>
      </c>
      <c r="P495" s="927" t="s">
        <v>459</v>
      </c>
      <c r="Q495" s="928">
        <v>1</v>
      </c>
      <c r="R495" s="927" t="s">
        <v>460</v>
      </c>
      <c r="S495" s="929" t="s">
        <v>453</v>
      </c>
      <c r="T495" s="927" t="s">
        <v>461</v>
      </c>
      <c r="U495" s="927" t="s">
        <v>249</v>
      </c>
      <c r="V495" s="930" t="s">
        <v>462</v>
      </c>
      <c r="W495" s="930"/>
      <c r="X495" s="931" t="s">
        <v>32</v>
      </c>
      <c r="Y495" s="932" t="s">
        <v>85</v>
      </c>
      <c r="Z495" s="925"/>
      <c r="AA495" s="925"/>
      <c r="AB495" s="467">
        <v>43222</v>
      </c>
      <c r="AC495" s="933"/>
      <c r="AD495" s="934"/>
      <c r="AE495" s="935" t="s">
        <v>464</v>
      </c>
      <c r="AF495" s="927" t="s">
        <v>532</v>
      </c>
      <c r="AG495" s="936"/>
      <c r="AH495" s="937"/>
      <c r="AI495" s="937"/>
      <c r="AJ495" s="937"/>
      <c r="AK495" s="938"/>
      <c r="AL495" s="936"/>
      <c r="AM495" s="938"/>
      <c r="AN495" s="938"/>
      <c r="AO495" s="939" t="s">
        <v>466</v>
      </c>
      <c r="AP495" s="938" t="s">
        <v>594</v>
      </c>
      <c r="AQ495" s="940" t="s">
        <v>467</v>
      </c>
      <c r="AR495" s="468">
        <v>3000</v>
      </c>
      <c r="AS495" s="925">
        <v>30</v>
      </c>
      <c r="AT495" s="941"/>
      <c r="AU495" s="941">
        <v>0</v>
      </c>
      <c r="AV495" s="925"/>
      <c r="AW495" s="925"/>
      <c r="AX495" s="925"/>
      <c r="AY495" s="925"/>
      <c r="AZ495" s="925"/>
      <c r="BA495" s="942"/>
      <c r="BB495" s="941"/>
      <c r="BC495" s="941"/>
      <c r="BD495" s="941"/>
      <c r="BE495" s="941"/>
      <c r="BF495" s="942"/>
      <c r="BG495" s="936">
        <v>0</v>
      </c>
      <c r="BH495" s="936">
        <v>0</v>
      </c>
      <c r="BI495" s="936">
        <v>0</v>
      </c>
      <c r="BJ495" s="941"/>
      <c r="BK495" s="943"/>
      <c r="BL495" s="943"/>
      <c r="BM495" s="936">
        <v>0</v>
      </c>
      <c r="BN495" s="943"/>
      <c r="BO495" s="936"/>
      <c r="BP495" s="944">
        <v>240</v>
      </c>
      <c r="BQ495" s="943">
        <v>3000</v>
      </c>
      <c r="BR495" s="943">
        <v>0</v>
      </c>
      <c r="BS495" s="943">
        <v>0</v>
      </c>
      <c r="BT495" s="945">
        <v>0</v>
      </c>
      <c r="BU495" s="943">
        <v>0</v>
      </c>
      <c r="BV495" s="943">
        <v>0</v>
      </c>
      <c r="BW495" s="943">
        <v>0</v>
      </c>
      <c r="BX495" s="943"/>
      <c r="BY495" s="943">
        <v>0</v>
      </c>
      <c r="BZ495" s="943"/>
      <c r="CA495" s="943"/>
      <c r="CB495" s="943">
        <v>0</v>
      </c>
      <c r="CC495" s="943">
        <v>0</v>
      </c>
      <c r="CD495" s="943">
        <v>0</v>
      </c>
      <c r="CE495" s="943"/>
      <c r="CF495" s="943">
        <v>0</v>
      </c>
      <c r="CG495" s="943"/>
      <c r="CH495" s="943"/>
      <c r="CI495" s="943"/>
      <c r="CJ495" s="943"/>
      <c r="CK495" s="943"/>
      <c r="CL495" s="943"/>
      <c r="CM495" s="943"/>
      <c r="CN495" s="943"/>
      <c r="CO495" s="943">
        <v>0</v>
      </c>
      <c r="CP495" s="943"/>
      <c r="CQ495" s="943"/>
      <c r="CR495" s="943"/>
      <c r="CS495" s="943"/>
      <c r="CT495" s="943"/>
      <c r="CU495" s="943"/>
      <c r="CV495" s="943">
        <v>0</v>
      </c>
      <c r="CW495" s="943"/>
      <c r="CX495" s="943"/>
      <c r="CY495" s="943"/>
      <c r="CZ495" s="943"/>
      <c r="DA495" s="943"/>
      <c r="DB495" s="943"/>
      <c r="DC495" s="943">
        <v>0</v>
      </c>
      <c r="DD495" s="943"/>
      <c r="DE495" s="943"/>
      <c r="DF495" s="943">
        <v>3000</v>
      </c>
      <c r="DG495" s="943">
        <v>202.5</v>
      </c>
      <c r="DH495" s="943"/>
      <c r="DI495" s="943"/>
      <c r="DJ495" s="943"/>
      <c r="DK495" s="943"/>
      <c r="DL495" s="943"/>
      <c r="DM495" s="943"/>
      <c r="DN495" s="943"/>
      <c r="DO495" s="943"/>
      <c r="DP495" s="943"/>
      <c r="DQ495" s="943"/>
      <c r="DR495" s="943"/>
      <c r="DS495" s="943"/>
      <c r="DT495" s="943"/>
      <c r="DU495" s="943"/>
      <c r="DV495" s="943"/>
      <c r="DW495" s="943"/>
      <c r="DX495" s="943"/>
      <c r="DY495" s="943"/>
      <c r="DZ495" s="946"/>
      <c r="EA495" s="938"/>
      <c r="EB495" s="943"/>
      <c r="EC495" s="943"/>
      <c r="ED495" s="943"/>
      <c r="EE495" s="943"/>
      <c r="EF495" s="943"/>
      <c r="EG495" s="943"/>
      <c r="EH495" s="943"/>
      <c r="EI495" s="943"/>
      <c r="EJ495" s="943"/>
      <c r="EK495" s="943"/>
      <c r="EL495" s="947">
        <v>3000</v>
      </c>
      <c r="EM495" s="947">
        <v>6202.5</v>
      </c>
      <c r="EN495" s="948">
        <v>300</v>
      </c>
      <c r="EO495" s="948">
        <v>46.5</v>
      </c>
      <c r="EP495" s="948">
        <v>41.1</v>
      </c>
      <c r="EQ495" s="948">
        <v>0</v>
      </c>
      <c r="ER495" s="948">
        <v>0</v>
      </c>
      <c r="ES495" s="943">
        <v>0</v>
      </c>
      <c r="ET495" s="945">
        <v>32.4</v>
      </c>
      <c r="EU495" s="943">
        <v>0</v>
      </c>
      <c r="EV495" s="943">
        <v>0</v>
      </c>
      <c r="EW495" s="943"/>
      <c r="EX495" s="943"/>
      <c r="EY495" s="943"/>
      <c r="EZ495" s="949">
        <v>0</v>
      </c>
      <c r="FA495" s="938">
        <v>0</v>
      </c>
      <c r="FB495" s="938">
        <v>0</v>
      </c>
      <c r="FC495" s="949">
        <v>1200</v>
      </c>
      <c r="FD495" s="949"/>
      <c r="FE495" s="949"/>
      <c r="FF495" s="949"/>
      <c r="FG495" s="943">
        <v>0</v>
      </c>
      <c r="FH495" s="949">
        <v>0</v>
      </c>
      <c r="FI495" s="943"/>
      <c r="FJ495" s="943">
        <v>0</v>
      </c>
      <c r="FK495" s="936"/>
      <c r="FL495" s="936"/>
      <c r="FM495" s="943">
        <v>0</v>
      </c>
      <c r="FN495" s="943">
        <v>0</v>
      </c>
      <c r="FO495" s="943">
        <v>0</v>
      </c>
      <c r="FP495" s="943">
        <v>3202.5</v>
      </c>
      <c r="FQ495" s="943">
        <v>4822.5</v>
      </c>
      <c r="FR495" s="950">
        <v>1380</v>
      </c>
      <c r="FT495" s="1161"/>
      <c r="FU495" s="1162">
        <v>1380</v>
      </c>
      <c r="FV495" s="367"/>
      <c r="FW495" s="367"/>
      <c r="FX495" s="1102">
        <v>270</v>
      </c>
      <c r="FY495" s="1220">
        <v>67.5</v>
      </c>
      <c r="GB495" s="2015">
        <f t="shared" si="50"/>
        <v>0</v>
      </c>
      <c r="GC495" s="2015">
        <v>3000</v>
      </c>
      <c r="GE495" s="2015">
        <f t="shared" si="51"/>
        <v>6000</v>
      </c>
    </row>
    <row r="496" spans="2:187">
      <c r="B496" s="918">
        <v>22</v>
      </c>
      <c r="C496" s="919" t="s">
        <v>617</v>
      </c>
      <c r="D496" s="956" t="s">
        <v>3</v>
      </c>
      <c r="E496" s="957" t="s">
        <v>111</v>
      </c>
      <c r="F496" s="927" t="s">
        <v>112</v>
      </c>
      <c r="G496" s="958">
        <v>33862</v>
      </c>
      <c r="H496" s="927" t="s">
        <v>453</v>
      </c>
      <c r="I496" s="919" t="s">
        <v>456</v>
      </c>
      <c r="J496" s="1171" t="s">
        <v>455</v>
      </c>
      <c r="K496" s="959" t="s">
        <v>456</v>
      </c>
      <c r="L496" s="959">
        <v>100002</v>
      </c>
      <c r="M496" s="925" t="s">
        <v>457</v>
      </c>
      <c r="N496" s="926">
        <v>1</v>
      </c>
      <c r="O496" s="927" t="s">
        <v>458</v>
      </c>
      <c r="P496" s="927" t="s">
        <v>459</v>
      </c>
      <c r="Q496" s="928">
        <v>1</v>
      </c>
      <c r="R496" s="927" t="s">
        <v>460</v>
      </c>
      <c r="S496" s="929" t="s">
        <v>453</v>
      </c>
      <c r="T496" s="927" t="s">
        <v>461</v>
      </c>
      <c r="U496" s="927" t="s">
        <v>260</v>
      </c>
      <c r="V496" s="930" t="s">
        <v>462</v>
      </c>
      <c r="W496" s="930"/>
      <c r="X496" s="931" t="s">
        <v>32</v>
      </c>
      <c r="Y496" s="932" t="s">
        <v>987</v>
      </c>
      <c r="Z496" s="925"/>
      <c r="AA496" s="925"/>
      <c r="AB496" s="467">
        <v>43206</v>
      </c>
      <c r="AC496" s="933"/>
      <c r="AD496" s="934"/>
      <c r="AE496" s="935" t="s">
        <v>533</v>
      </c>
      <c r="AF496" s="927" t="s">
        <v>534</v>
      </c>
      <c r="AG496" s="936"/>
      <c r="AH496" s="937"/>
      <c r="AI496" s="937"/>
      <c r="AJ496" s="937"/>
      <c r="AK496" s="938"/>
      <c r="AL496" s="936"/>
      <c r="AM496" s="938"/>
      <c r="AN496" s="938"/>
      <c r="AO496" s="939" t="s">
        <v>467</v>
      </c>
      <c r="AP496" s="938" t="s">
        <v>594</v>
      </c>
      <c r="AQ496" s="940" t="s">
        <v>467</v>
      </c>
      <c r="AR496" s="468">
        <v>3500</v>
      </c>
      <c r="AS496" s="925">
        <v>28</v>
      </c>
      <c r="AT496" s="941"/>
      <c r="AU496" s="941">
        <v>2</v>
      </c>
      <c r="AV496" s="925"/>
      <c r="AW496" s="925"/>
      <c r="AX496" s="925"/>
      <c r="AY496" s="925"/>
      <c r="AZ496" s="925"/>
      <c r="BA496" s="942"/>
      <c r="BB496" s="941"/>
      <c r="BC496" s="941"/>
      <c r="BD496" s="941"/>
      <c r="BE496" s="941"/>
      <c r="BF496" s="942"/>
      <c r="BG496" s="936">
        <v>0</v>
      </c>
      <c r="BH496" s="936">
        <v>0</v>
      </c>
      <c r="BI496" s="936">
        <v>4</v>
      </c>
      <c r="BJ496" s="941"/>
      <c r="BK496" s="943"/>
      <c r="BL496" s="943"/>
      <c r="BM496" s="936">
        <v>0</v>
      </c>
      <c r="BN496" s="943"/>
      <c r="BO496" s="936"/>
      <c r="BP496" s="944">
        <v>224</v>
      </c>
      <c r="BQ496" s="943">
        <v>3266.666666666667</v>
      </c>
      <c r="BR496" s="943">
        <v>0</v>
      </c>
      <c r="BS496" s="943">
        <v>0</v>
      </c>
      <c r="BT496" s="945">
        <v>246.94</v>
      </c>
      <c r="BU496" s="943">
        <v>0</v>
      </c>
      <c r="BV496" s="943">
        <v>0</v>
      </c>
      <c r="BW496" s="943">
        <v>0</v>
      </c>
      <c r="BX496" s="943"/>
      <c r="BY496" s="943">
        <v>0</v>
      </c>
      <c r="BZ496" s="943"/>
      <c r="CA496" s="943"/>
      <c r="CB496" s="943">
        <v>0</v>
      </c>
      <c r="CC496" s="943">
        <v>0</v>
      </c>
      <c r="CD496" s="943">
        <v>116.66666666666667</v>
      </c>
      <c r="CE496" s="943"/>
      <c r="CF496" s="943">
        <v>0</v>
      </c>
      <c r="CG496" s="943"/>
      <c r="CH496" s="943"/>
      <c r="CI496" s="943"/>
      <c r="CJ496" s="943"/>
      <c r="CK496" s="943"/>
      <c r="CL496" s="943"/>
      <c r="CM496" s="943"/>
      <c r="CN496" s="943"/>
      <c r="CO496" s="943">
        <v>0</v>
      </c>
      <c r="CP496" s="943"/>
      <c r="CQ496" s="943"/>
      <c r="CR496" s="943"/>
      <c r="CS496" s="943"/>
      <c r="CT496" s="943"/>
      <c r="CU496" s="943"/>
      <c r="CV496" s="943">
        <v>0</v>
      </c>
      <c r="CW496" s="943"/>
      <c r="CX496" s="943"/>
      <c r="CY496" s="943"/>
      <c r="CZ496" s="943"/>
      <c r="DA496" s="943"/>
      <c r="DB496" s="943"/>
      <c r="DC496" s="943">
        <v>0</v>
      </c>
      <c r="DD496" s="943"/>
      <c r="DE496" s="943"/>
      <c r="DF496" s="943">
        <v>3704.17</v>
      </c>
      <c r="DG496" s="943">
        <v>333.38</v>
      </c>
      <c r="DH496" s="943"/>
      <c r="DI496" s="943"/>
      <c r="DJ496" s="943"/>
      <c r="DK496" s="943"/>
      <c r="DL496" s="943"/>
      <c r="DM496" s="943"/>
      <c r="DN496" s="943"/>
      <c r="DO496" s="943"/>
      <c r="DP496" s="943"/>
      <c r="DQ496" s="943"/>
      <c r="DR496" s="943"/>
      <c r="DS496" s="943"/>
      <c r="DT496" s="943"/>
      <c r="DU496" s="943"/>
      <c r="DV496" s="943"/>
      <c r="DW496" s="943"/>
      <c r="DX496" s="943"/>
      <c r="DY496" s="943"/>
      <c r="DZ496" s="946"/>
      <c r="EA496" s="938"/>
      <c r="EB496" s="943"/>
      <c r="EC496" s="943"/>
      <c r="ED496" s="943"/>
      <c r="EE496" s="943"/>
      <c r="EF496" s="943"/>
      <c r="EG496" s="943"/>
      <c r="EH496" s="943"/>
      <c r="EI496" s="943"/>
      <c r="EJ496" s="943"/>
      <c r="EK496" s="943"/>
      <c r="EL496" s="947">
        <v>3630.2733333333335</v>
      </c>
      <c r="EM496" s="947">
        <v>7667.8233333333337</v>
      </c>
      <c r="EN496" s="948">
        <v>363.03</v>
      </c>
      <c r="EO496" s="948">
        <v>0</v>
      </c>
      <c r="EP496" s="948">
        <v>49.73</v>
      </c>
      <c r="EQ496" s="948">
        <v>0</v>
      </c>
      <c r="ER496" s="948">
        <v>0</v>
      </c>
      <c r="ES496" s="943">
        <v>0</v>
      </c>
      <c r="ET496" s="945">
        <v>28.513333333333335</v>
      </c>
      <c r="EU496" s="943">
        <v>0</v>
      </c>
      <c r="EV496" s="943">
        <v>0</v>
      </c>
      <c r="EW496" s="943"/>
      <c r="EX496" s="943"/>
      <c r="EY496" s="943"/>
      <c r="EZ496" s="949">
        <v>0</v>
      </c>
      <c r="FA496" s="938">
        <v>0</v>
      </c>
      <c r="FB496" s="938">
        <v>0</v>
      </c>
      <c r="FC496" s="949">
        <v>1400</v>
      </c>
      <c r="FD496" s="949"/>
      <c r="FE496" s="949"/>
      <c r="FF496" s="949"/>
      <c r="FG496" s="943">
        <v>0</v>
      </c>
      <c r="FH496" s="949">
        <v>0</v>
      </c>
      <c r="FI496" s="943"/>
      <c r="FJ496" s="943">
        <v>0</v>
      </c>
      <c r="FK496" s="936">
        <v>203</v>
      </c>
      <c r="FL496" s="936"/>
      <c r="FM496" s="943">
        <v>0</v>
      </c>
      <c r="FN496" s="943">
        <v>0</v>
      </c>
      <c r="FO496" s="943">
        <v>0</v>
      </c>
      <c r="FP496" s="943">
        <v>4037.55</v>
      </c>
      <c r="FQ496" s="943">
        <v>6081.82</v>
      </c>
      <c r="FR496" s="950">
        <v>1586</v>
      </c>
      <c r="FT496" s="1161"/>
      <c r="FU496" s="1162">
        <v>1586</v>
      </c>
      <c r="FV496" s="367"/>
      <c r="FW496" s="367"/>
      <c r="FX496" s="1102">
        <v>326.72000000000003</v>
      </c>
      <c r="FY496" s="1220">
        <v>0</v>
      </c>
      <c r="GB496" s="2015">
        <f t="shared" si="50"/>
        <v>-6.6666666666606034E-3</v>
      </c>
      <c r="GC496" s="2015">
        <v>3630.28</v>
      </c>
      <c r="GE496" s="2015">
        <f t="shared" si="51"/>
        <v>7334.4500000000007</v>
      </c>
    </row>
    <row r="497" spans="2:187">
      <c r="B497" s="918">
        <v>23</v>
      </c>
      <c r="C497" s="919" t="s">
        <v>617</v>
      </c>
      <c r="D497" s="956" t="s">
        <v>3</v>
      </c>
      <c r="E497" s="957" t="s">
        <v>167</v>
      </c>
      <c r="F497" s="927" t="s">
        <v>168</v>
      </c>
      <c r="G497" s="958">
        <v>34503</v>
      </c>
      <c r="H497" s="927" t="s">
        <v>469</v>
      </c>
      <c r="I497" s="919" t="s">
        <v>456</v>
      </c>
      <c r="J497" s="1171" t="s">
        <v>455</v>
      </c>
      <c r="K497" s="959" t="s">
        <v>456</v>
      </c>
      <c r="L497" s="959">
        <v>100001</v>
      </c>
      <c r="M497" s="925" t="s">
        <v>470</v>
      </c>
      <c r="N497" s="926">
        <v>1</v>
      </c>
      <c r="O497" s="927" t="s">
        <v>471</v>
      </c>
      <c r="P497" s="927" t="s">
        <v>472</v>
      </c>
      <c r="Q497" s="928">
        <v>1</v>
      </c>
      <c r="R497" s="927" t="s">
        <v>473</v>
      </c>
      <c r="S497" s="929" t="s">
        <v>474</v>
      </c>
      <c r="T497" s="927" t="s">
        <v>461</v>
      </c>
      <c r="U497" s="927" t="s">
        <v>272</v>
      </c>
      <c r="V497" s="930" t="s">
        <v>462</v>
      </c>
      <c r="W497" s="930"/>
      <c r="X497" s="931" t="s">
        <v>32</v>
      </c>
      <c r="Y497" s="932" t="s">
        <v>166</v>
      </c>
      <c r="Z497" s="925"/>
      <c r="AA497" s="925"/>
      <c r="AB497" s="467">
        <v>43497</v>
      </c>
      <c r="AC497" s="933"/>
      <c r="AD497" s="934"/>
      <c r="AE497" s="935" t="s">
        <v>481</v>
      </c>
      <c r="AF497" s="927" t="s">
        <v>535</v>
      </c>
      <c r="AG497" s="936"/>
      <c r="AH497" s="937"/>
      <c r="AI497" s="937"/>
      <c r="AJ497" s="937"/>
      <c r="AK497" s="938"/>
      <c r="AL497" s="936"/>
      <c r="AM497" s="938"/>
      <c r="AN497" s="938"/>
      <c r="AO497" s="939" t="s">
        <v>466</v>
      </c>
      <c r="AP497" s="938" t="s">
        <v>595</v>
      </c>
      <c r="AQ497" s="940" t="s">
        <v>467</v>
      </c>
      <c r="AR497" s="468">
        <v>5800</v>
      </c>
      <c r="AS497" s="925">
        <v>30</v>
      </c>
      <c r="AT497" s="941"/>
      <c r="AU497" s="941">
        <v>0</v>
      </c>
      <c r="AV497" s="925"/>
      <c r="AW497" s="925"/>
      <c r="AX497" s="925"/>
      <c r="AY497" s="925"/>
      <c r="AZ497" s="925"/>
      <c r="BA497" s="942"/>
      <c r="BB497" s="941"/>
      <c r="BC497" s="941"/>
      <c r="BD497" s="941"/>
      <c r="BE497" s="941"/>
      <c r="BF497" s="942"/>
      <c r="BG497" s="936">
        <v>0</v>
      </c>
      <c r="BH497" s="936">
        <v>0</v>
      </c>
      <c r="BI497" s="936">
        <v>0</v>
      </c>
      <c r="BJ497" s="941"/>
      <c r="BK497" s="943"/>
      <c r="BL497" s="943"/>
      <c r="BM497" s="936">
        <v>0</v>
      </c>
      <c r="BN497" s="943"/>
      <c r="BO497" s="936"/>
      <c r="BP497" s="944">
        <v>240</v>
      </c>
      <c r="BQ497" s="943">
        <v>5800</v>
      </c>
      <c r="BR497" s="943">
        <v>0</v>
      </c>
      <c r="BS497" s="943">
        <v>0</v>
      </c>
      <c r="BT497" s="945">
        <v>0</v>
      </c>
      <c r="BU497" s="943">
        <v>0</v>
      </c>
      <c r="BV497" s="943">
        <v>0</v>
      </c>
      <c r="BW497" s="943">
        <v>0</v>
      </c>
      <c r="BX497" s="943"/>
      <c r="BY497" s="943">
        <v>0</v>
      </c>
      <c r="BZ497" s="943"/>
      <c r="CA497" s="943"/>
      <c r="CB497" s="943">
        <v>0</v>
      </c>
      <c r="CC497" s="943">
        <v>0</v>
      </c>
      <c r="CD497" s="943">
        <v>0</v>
      </c>
      <c r="CE497" s="943"/>
      <c r="CF497" s="943">
        <v>0</v>
      </c>
      <c r="CG497" s="943"/>
      <c r="CH497" s="943"/>
      <c r="CI497" s="943"/>
      <c r="CJ497" s="943"/>
      <c r="CK497" s="943"/>
      <c r="CL497" s="943"/>
      <c r="CM497" s="943"/>
      <c r="CN497" s="943"/>
      <c r="CO497" s="943">
        <v>0</v>
      </c>
      <c r="CP497" s="943"/>
      <c r="CQ497" s="954"/>
      <c r="CR497" s="943"/>
      <c r="CS497" s="943"/>
      <c r="CT497" s="943"/>
      <c r="CU497" s="943"/>
      <c r="CV497" s="943">
        <v>0</v>
      </c>
      <c r="CW497" s="943"/>
      <c r="CX497" s="943"/>
      <c r="CY497" s="943"/>
      <c r="CZ497" s="943"/>
      <c r="DA497" s="943"/>
      <c r="DB497" s="943"/>
      <c r="DC497" s="943">
        <v>0</v>
      </c>
      <c r="DD497" s="943"/>
      <c r="DE497" s="943"/>
      <c r="DF497" s="943">
        <v>5800</v>
      </c>
      <c r="DG497" s="943">
        <v>391.5</v>
      </c>
      <c r="DH497" s="943"/>
      <c r="DI497" s="943"/>
      <c r="DJ497" s="943"/>
      <c r="DK497" s="943"/>
      <c r="DL497" s="943"/>
      <c r="DM497" s="943"/>
      <c r="DN497" s="943"/>
      <c r="DO497" s="943"/>
      <c r="DP497" s="943"/>
      <c r="DQ497" s="943"/>
      <c r="DR497" s="943"/>
      <c r="DS497" s="943"/>
      <c r="DT497" s="943"/>
      <c r="DU497" s="943"/>
      <c r="DV497" s="943"/>
      <c r="DW497" s="943"/>
      <c r="DX497" s="943"/>
      <c r="DY497" s="943"/>
      <c r="DZ497" s="946"/>
      <c r="EA497" s="938"/>
      <c r="EB497" s="943"/>
      <c r="EC497" s="943"/>
      <c r="ED497" s="943"/>
      <c r="EE497" s="943"/>
      <c r="EF497" s="943"/>
      <c r="EG497" s="943"/>
      <c r="EH497" s="943"/>
      <c r="EI497" s="943"/>
      <c r="EJ497" s="943"/>
      <c r="EK497" s="943"/>
      <c r="EL497" s="947">
        <v>5800</v>
      </c>
      <c r="EM497" s="947">
        <v>11991.5</v>
      </c>
      <c r="EN497" s="948">
        <v>580</v>
      </c>
      <c r="EO497" s="948">
        <v>0</v>
      </c>
      <c r="EP497" s="948">
        <v>79.459999999999994</v>
      </c>
      <c r="EQ497" s="948">
        <v>0</v>
      </c>
      <c r="ER497" s="948">
        <v>0</v>
      </c>
      <c r="ES497" s="943">
        <v>0</v>
      </c>
      <c r="ET497" s="945">
        <v>388.4</v>
      </c>
      <c r="EU497" s="943">
        <v>0</v>
      </c>
      <c r="EV497" s="943">
        <v>0</v>
      </c>
      <c r="EW497" s="943"/>
      <c r="EX497" s="943"/>
      <c r="EY497" s="943"/>
      <c r="EZ497" s="949">
        <v>0</v>
      </c>
      <c r="FA497" s="938">
        <v>0</v>
      </c>
      <c r="FB497" s="938">
        <v>0</v>
      </c>
      <c r="FC497" s="949">
        <v>2320</v>
      </c>
      <c r="FD497" s="949"/>
      <c r="FE497" s="1008"/>
      <c r="FF497" s="949"/>
      <c r="FG497" s="943">
        <v>0</v>
      </c>
      <c r="FH497" s="949">
        <v>0</v>
      </c>
      <c r="FI497" s="943"/>
      <c r="FJ497" s="943">
        <v>0</v>
      </c>
      <c r="FK497" s="936"/>
      <c r="FL497" s="936"/>
      <c r="FM497" s="943">
        <v>0</v>
      </c>
      <c r="FN497" s="943">
        <v>0</v>
      </c>
      <c r="FO497" s="943">
        <v>0</v>
      </c>
      <c r="FP497" s="943">
        <v>6191.5</v>
      </c>
      <c r="FQ497" s="943">
        <v>9559.36</v>
      </c>
      <c r="FR497" s="950">
        <v>2432.14</v>
      </c>
      <c r="FT497" s="1161"/>
      <c r="FU497" s="1162">
        <v>2432.14</v>
      </c>
      <c r="FV497" s="367"/>
      <c r="FW497" s="367"/>
      <c r="FX497" s="1102">
        <v>522</v>
      </c>
      <c r="FY497" s="1220">
        <v>130.5</v>
      </c>
      <c r="GB497" s="2015">
        <f t="shared" si="50"/>
        <v>0</v>
      </c>
      <c r="GC497" s="2015">
        <v>5800</v>
      </c>
      <c r="GE497" s="2015">
        <f t="shared" si="51"/>
        <v>11600</v>
      </c>
    </row>
    <row r="498" spans="2:187">
      <c r="B498" s="918">
        <v>24</v>
      </c>
      <c r="C498" s="919" t="s">
        <v>617</v>
      </c>
      <c r="D498" s="956" t="s">
        <v>3</v>
      </c>
      <c r="E498" s="957" t="s">
        <v>161</v>
      </c>
      <c r="F498" s="927" t="s">
        <v>162</v>
      </c>
      <c r="G498" s="958">
        <v>36216</v>
      </c>
      <c r="H498" s="927" t="s">
        <v>494</v>
      </c>
      <c r="I498" s="919" t="s">
        <v>456</v>
      </c>
      <c r="J498" s="1171" t="s">
        <v>455</v>
      </c>
      <c r="K498" s="959" t="s">
        <v>456</v>
      </c>
      <c r="L498" s="959">
        <v>100001</v>
      </c>
      <c r="M498" s="925" t="s">
        <v>470</v>
      </c>
      <c r="N498" s="926">
        <v>1</v>
      </c>
      <c r="O498" s="927" t="s">
        <v>477</v>
      </c>
      <c r="P498" s="927" t="s">
        <v>478</v>
      </c>
      <c r="Q498" s="928">
        <v>1</v>
      </c>
      <c r="R498" s="927" t="s">
        <v>495</v>
      </c>
      <c r="S498" s="929" t="s">
        <v>478</v>
      </c>
      <c r="T498" s="927" t="s">
        <v>461</v>
      </c>
      <c r="U498" s="927" t="s">
        <v>274</v>
      </c>
      <c r="V498" s="930" t="s">
        <v>462</v>
      </c>
      <c r="W498" s="930"/>
      <c r="X498" s="931" t="s">
        <v>78</v>
      </c>
      <c r="Y498" s="961" t="s">
        <v>275</v>
      </c>
      <c r="Z498" s="925"/>
      <c r="AA498" s="925"/>
      <c r="AB498" s="467">
        <v>43530</v>
      </c>
      <c r="AC498" s="933"/>
      <c r="AD498" s="934"/>
      <c r="AE498" s="935" t="s">
        <v>481</v>
      </c>
      <c r="AF498" s="927" t="s">
        <v>536</v>
      </c>
      <c r="AG498" s="936"/>
      <c r="AH498" s="937"/>
      <c r="AI498" s="937"/>
      <c r="AJ498" s="937"/>
      <c r="AK498" s="938"/>
      <c r="AL498" s="936"/>
      <c r="AM498" s="938"/>
      <c r="AN498" s="938"/>
      <c r="AO498" s="939" t="s">
        <v>466</v>
      </c>
      <c r="AP498" s="938" t="s">
        <v>595</v>
      </c>
      <c r="AQ498" s="940" t="s">
        <v>467</v>
      </c>
      <c r="AR498" s="468">
        <v>3500</v>
      </c>
      <c r="AS498" s="925">
        <v>30</v>
      </c>
      <c r="AT498" s="941"/>
      <c r="AU498" s="941">
        <v>0</v>
      </c>
      <c r="AV498" s="925"/>
      <c r="AW498" s="925"/>
      <c r="AX498" s="925"/>
      <c r="AY498" s="925"/>
      <c r="AZ498" s="925"/>
      <c r="BA498" s="942"/>
      <c r="BB498" s="941"/>
      <c r="BC498" s="941"/>
      <c r="BD498" s="941"/>
      <c r="BE498" s="941"/>
      <c r="BF498" s="942"/>
      <c r="BG498" s="936">
        <v>0</v>
      </c>
      <c r="BH498" s="936">
        <v>0</v>
      </c>
      <c r="BI498" s="936">
        <v>0</v>
      </c>
      <c r="BJ498" s="941"/>
      <c r="BK498" s="943"/>
      <c r="BL498" s="943"/>
      <c r="BM498" s="936">
        <v>0</v>
      </c>
      <c r="BN498" s="943"/>
      <c r="BO498" s="936"/>
      <c r="BP498" s="944">
        <v>240</v>
      </c>
      <c r="BQ498" s="943">
        <v>3500</v>
      </c>
      <c r="BR498" s="943">
        <v>0</v>
      </c>
      <c r="BS498" s="943">
        <v>0</v>
      </c>
      <c r="BT498" s="945">
        <v>0</v>
      </c>
      <c r="BU498" s="943">
        <v>0</v>
      </c>
      <c r="BV498" s="943">
        <v>0</v>
      </c>
      <c r="BW498" s="943">
        <v>0</v>
      </c>
      <c r="BX498" s="943"/>
      <c r="BY498" s="943">
        <v>0</v>
      </c>
      <c r="BZ498" s="943"/>
      <c r="CA498" s="943"/>
      <c r="CB498" s="943">
        <v>0</v>
      </c>
      <c r="CC498" s="943">
        <v>0</v>
      </c>
      <c r="CD498" s="943">
        <v>0</v>
      </c>
      <c r="CE498" s="943"/>
      <c r="CF498" s="943">
        <v>0</v>
      </c>
      <c r="CG498" s="943"/>
      <c r="CH498" s="943"/>
      <c r="CI498" s="943"/>
      <c r="CJ498" s="943"/>
      <c r="CK498" s="943"/>
      <c r="CL498" s="943"/>
      <c r="CM498" s="943"/>
      <c r="CN498" s="943"/>
      <c r="CO498" s="943">
        <v>0</v>
      </c>
      <c r="CP498" s="943"/>
      <c r="CQ498" s="943"/>
      <c r="CR498" s="943"/>
      <c r="CS498" s="943"/>
      <c r="CT498" s="943"/>
      <c r="CU498" s="943"/>
      <c r="CV498" s="943">
        <v>0</v>
      </c>
      <c r="CW498" s="943"/>
      <c r="CX498" s="943"/>
      <c r="CY498" s="943"/>
      <c r="CZ498" s="943"/>
      <c r="DA498" s="943"/>
      <c r="DB498" s="943"/>
      <c r="DC498" s="943">
        <v>0</v>
      </c>
      <c r="DD498" s="943"/>
      <c r="DE498" s="943"/>
      <c r="DF498" s="943">
        <v>3500</v>
      </c>
      <c r="DG498" s="943">
        <v>236.25</v>
      </c>
      <c r="DH498" s="943"/>
      <c r="DI498" s="943"/>
      <c r="DJ498" s="943"/>
      <c r="DK498" s="943"/>
      <c r="DL498" s="943"/>
      <c r="DM498" s="943"/>
      <c r="DN498" s="943"/>
      <c r="DO498" s="943"/>
      <c r="DP498" s="943"/>
      <c r="DQ498" s="943"/>
      <c r="DR498" s="943"/>
      <c r="DS498" s="943"/>
      <c r="DT498" s="943"/>
      <c r="DU498" s="943"/>
      <c r="DV498" s="943"/>
      <c r="DW498" s="943"/>
      <c r="DX498" s="943"/>
      <c r="DY498" s="943"/>
      <c r="DZ498" s="946"/>
      <c r="EA498" s="938"/>
      <c r="EB498" s="943"/>
      <c r="EC498" s="943"/>
      <c r="ED498" s="943"/>
      <c r="EE498" s="943"/>
      <c r="EF498" s="943"/>
      <c r="EG498" s="943"/>
      <c r="EH498" s="943"/>
      <c r="EI498" s="943"/>
      <c r="EJ498" s="943"/>
      <c r="EK498" s="943"/>
      <c r="EL498" s="947">
        <v>3500</v>
      </c>
      <c r="EM498" s="947">
        <v>7236.25</v>
      </c>
      <c r="EN498" s="948">
        <v>350</v>
      </c>
      <c r="EO498" s="948">
        <v>0</v>
      </c>
      <c r="EP498" s="948">
        <v>47.95</v>
      </c>
      <c r="EQ498" s="948">
        <v>0</v>
      </c>
      <c r="ER498" s="948">
        <v>0</v>
      </c>
      <c r="ES498" s="943">
        <v>0</v>
      </c>
      <c r="ET498" s="945">
        <v>4</v>
      </c>
      <c r="EU498" s="943">
        <v>0</v>
      </c>
      <c r="EV498" s="943">
        <v>0</v>
      </c>
      <c r="EW498" s="943"/>
      <c r="EX498" s="943"/>
      <c r="EY498" s="943"/>
      <c r="EZ498" s="949">
        <v>0</v>
      </c>
      <c r="FA498" s="938">
        <v>0</v>
      </c>
      <c r="FB498" s="938">
        <v>0</v>
      </c>
      <c r="FC498" s="949">
        <v>1400</v>
      </c>
      <c r="FD498" s="949"/>
      <c r="FE498" s="949"/>
      <c r="FF498" s="949"/>
      <c r="FG498" s="943">
        <v>0</v>
      </c>
      <c r="FH498" s="949">
        <v>0</v>
      </c>
      <c r="FI498" s="943"/>
      <c r="FJ498" s="943">
        <v>0</v>
      </c>
      <c r="FK498" s="936"/>
      <c r="FL498" s="936"/>
      <c r="FM498" s="943">
        <v>0</v>
      </c>
      <c r="FN498" s="943">
        <v>0</v>
      </c>
      <c r="FO498" s="943">
        <v>0</v>
      </c>
      <c r="FP498" s="943">
        <v>3736.25</v>
      </c>
      <c r="FQ498" s="943">
        <v>5538.2</v>
      </c>
      <c r="FR498" s="950">
        <v>1698.05</v>
      </c>
      <c r="FT498" s="1161"/>
      <c r="FU498" s="1162">
        <v>1698.05</v>
      </c>
      <c r="FV498" s="367"/>
      <c r="FW498" s="367"/>
      <c r="FX498" s="1102">
        <v>315</v>
      </c>
      <c r="FY498" s="1220">
        <v>78.75</v>
      </c>
      <c r="GB498" s="2015">
        <f t="shared" si="50"/>
        <v>0</v>
      </c>
      <c r="GC498" s="2015">
        <v>3500</v>
      </c>
      <c r="GE498" s="2015">
        <f t="shared" si="51"/>
        <v>7000</v>
      </c>
    </row>
    <row r="499" spans="2:187">
      <c r="B499" s="918">
        <v>25</v>
      </c>
      <c r="C499" s="919" t="s">
        <v>617</v>
      </c>
      <c r="D499" s="956" t="s">
        <v>3</v>
      </c>
      <c r="E499" s="957" t="s">
        <v>136</v>
      </c>
      <c r="F499" s="927" t="s">
        <v>137</v>
      </c>
      <c r="G499" s="958">
        <v>33313</v>
      </c>
      <c r="H499" s="927" t="s">
        <v>537</v>
      </c>
      <c r="I499" s="919" t="s">
        <v>456</v>
      </c>
      <c r="J499" s="1171" t="s">
        <v>455</v>
      </c>
      <c r="K499" s="959" t="s">
        <v>456</v>
      </c>
      <c r="L499" s="959">
        <v>100001</v>
      </c>
      <c r="M499" s="925" t="s">
        <v>470</v>
      </c>
      <c r="N499" s="926">
        <v>1</v>
      </c>
      <c r="O499" s="927" t="s">
        <v>477</v>
      </c>
      <c r="P499" s="927" t="s">
        <v>478</v>
      </c>
      <c r="Q499" s="928">
        <v>1</v>
      </c>
      <c r="R499" s="927" t="s">
        <v>538</v>
      </c>
      <c r="S499" s="929" t="s">
        <v>537</v>
      </c>
      <c r="T499" s="927" t="s">
        <v>461</v>
      </c>
      <c r="U499" s="927" t="s">
        <v>254</v>
      </c>
      <c r="V499" s="930" t="s">
        <v>462</v>
      </c>
      <c r="W499" s="930"/>
      <c r="X499" s="931" t="s">
        <v>988</v>
      </c>
      <c r="Y499" s="932" t="s">
        <v>989</v>
      </c>
      <c r="Z499" s="925"/>
      <c r="AA499" s="925"/>
      <c r="AB499" s="467">
        <v>43525</v>
      </c>
      <c r="AC499" s="933"/>
      <c r="AD499" s="934"/>
      <c r="AE499" s="935" t="s">
        <v>533</v>
      </c>
      <c r="AF499" s="927" t="s">
        <v>628</v>
      </c>
      <c r="AG499" s="936"/>
      <c r="AH499" s="937"/>
      <c r="AI499" s="937"/>
      <c r="AJ499" s="937"/>
      <c r="AK499" s="938"/>
      <c r="AL499" s="936"/>
      <c r="AM499" s="938"/>
      <c r="AN499" s="938"/>
      <c r="AO499" s="939" t="s">
        <v>466</v>
      </c>
      <c r="AP499" s="938" t="s">
        <v>594</v>
      </c>
      <c r="AQ499" s="940" t="s">
        <v>467</v>
      </c>
      <c r="AR499" s="468">
        <v>3500</v>
      </c>
      <c r="AS499" s="925">
        <v>23</v>
      </c>
      <c r="AT499" s="941"/>
      <c r="AU499" s="941">
        <v>7</v>
      </c>
      <c r="AV499" s="925"/>
      <c r="AW499" s="925"/>
      <c r="AX499" s="925"/>
      <c r="AY499" s="925"/>
      <c r="AZ499" s="925"/>
      <c r="BA499" s="942"/>
      <c r="BB499" s="941"/>
      <c r="BC499" s="941"/>
      <c r="BD499" s="941"/>
      <c r="BE499" s="941"/>
      <c r="BF499" s="942"/>
      <c r="BG499" s="936">
        <v>0</v>
      </c>
      <c r="BH499" s="936">
        <v>0</v>
      </c>
      <c r="BI499" s="936">
        <v>0</v>
      </c>
      <c r="BJ499" s="941"/>
      <c r="BK499" s="943"/>
      <c r="BL499" s="943"/>
      <c r="BM499" s="936">
        <v>0</v>
      </c>
      <c r="BN499" s="943"/>
      <c r="BO499" s="936"/>
      <c r="BP499" s="944">
        <v>184</v>
      </c>
      <c r="BQ499" s="943">
        <v>2683.3333333333335</v>
      </c>
      <c r="BR499" s="943">
        <v>0</v>
      </c>
      <c r="BS499" s="943">
        <v>0</v>
      </c>
      <c r="BT499" s="945">
        <v>816.67</v>
      </c>
      <c r="BU499" s="943">
        <v>0</v>
      </c>
      <c r="BV499" s="943">
        <v>0</v>
      </c>
      <c r="BW499" s="943">
        <v>0</v>
      </c>
      <c r="BX499" s="943"/>
      <c r="BY499" s="943">
        <v>0</v>
      </c>
      <c r="BZ499" s="943"/>
      <c r="CA499" s="943"/>
      <c r="CB499" s="943">
        <v>0</v>
      </c>
      <c r="CC499" s="943">
        <v>0</v>
      </c>
      <c r="CD499" s="943">
        <v>0</v>
      </c>
      <c r="CE499" s="943"/>
      <c r="CF499" s="943">
        <v>0</v>
      </c>
      <c r="CG499" s="943"/>
      <c r="CH499" s="943"/>
      <c r="CI499" s="943"/>
      <c r="CJ499" s="943"/>
      <c r="CK499" s="943"/>
      <c r="CL499" s="943"/>
      <c r="CM499" s="943"/>
      <c r="CN499" s="943"/>
      <c r="CO499" s="943">
        <v>0</v>
      </c>
      <c r="CP499" s="943"/>
      <c r="CQ499" s="943"/>
      <c r="CR499" s="943"/>
      <c r="CS499" s="943"/>
      <c r="CT499" s="943"/>
      <c r="CU499" s="943"/>
      <c r="CV499" s="943">
        <v>0</v>
      </c>
      <c r="CW499" s="943"/>
      <c r="CX499" s="943"/>
      <c r="CY499" s="943"/>
      <c r="CZ499" s="943"/>
      <c r="DA499" s="943"/>
      <c r="DB499" s="943"/>
      <c r="DC499" s="943">
        <v>0</v>
      </c>
      <c r="DD499" s="943"/>
      <c r="DE499" s="943"/>
      <c r="DF499" s="943">
        <v>3500</v>
      </c>
      <c r="DG499" s="943">
        <v>236.25</v>
      </c>
      <c r="DH499" s="943"/>
      <c r="DI499" s="943"/>
      <c r="DJ499" s="943"/>
      <c r="DK499" s="943"/>
      <c r="DL499" s="943"/>
      <c r="DM499" s="943"/>
      <c r="DN499" s="943"/>
      <c r="DO499" s="943"/>
      <c r="DP499" s="943"/>
      <c r="DQ499" s="943"/>
      <c r="DR499" s="943"/>
      <c r="DS499" s="943"/>
      <c r="DT499" s="943"/>
      <c r="DU499" s="943"/>
      <c r="DV499" s="943"/>
      <c r="DW499" s="943"/>
      <c r="DX499" s="943"/>
      <c r="DY499" s="943"/>
      <c r="DZ499" s="946"/>
      <c r="EA499" s="938"/>
      <c r="EB499" s="943"/>
      <c r="EC499" s="943"/>
      <c r="ED499" s="943"/>
      <c r="EE499" s="943"/>
      <c r="EF499" s="943"/>
      <c r="EG499" s="943"/>
      <c r="EH499" s="943"/>
      <c r="EI499" s="943"/>
      <c r="EJ499" s="943"/>
      <c r="EK499" s="943"/>
      <c r="EL499" s="947">
        <v>3500.0033333333336</v>
      </c>
      <c r="EM499" s="947">
        <v>7236.253333333334</v>
      </c>
      <c r="EN499" s="948">
        <v>350</v>
      </c>
      <c r="EO499" s="948">
        <v>0</v>
      </c>
      <c r="EP499" s="948">
        <v>47.95</v>
      </c>
      <c r="EQ499" s="948">
        <v>0</v>
      </c>
      <c r="ER499" s="948">
        <v>0</v>
      </c>
      <c r="ES499" s="943">
        <v>0</v>
      </c>
      <c r="ET499" s="945">
        <v>0</v>
      </c>
      <c r="EU499" s="943">
        <v>0</v>
      </c>
      <c r="EV499" s="943">
        <v>0</v>
      </c>
      <c r="EW499" s="943"/>
      <c r="EX499" s="943"/>
      <c r="EY499" s="943"/>
      <c r="EZ499" s="949">
        <v>0</v>
      </c>
      <c r="FA499" s="938">
        <v>0</v>
      </c>
      <c r="FB499" s="938">
        <v>0</v>
      </c>
      <c r="FC499" s="949">
        <v>1400</v>
      </c>
      <c r="FD499" s="949"/>
      <c r="FE499" s="949"/>
      <c r="FF499" s="949"/>
      <c r="FG499" s="943">
        <v>0</v>
      </c>
      <c r="FH499" s="949">
        <v>0</v>
      </c>
      <c r="FI499" s="943"/>
      <c r="FJ499" s="943">
        <v>0</v>
      </c>
      <c r="FK499" s="936"/>
      <c r="FL499" s="936"/>
      <c r="FM499" s="943">
        <v>0</v>
      </c>
      <c r="FN499" s="943">
        <v>0</v>
      </c>
      <c r="FO499" s="943">
        <v>0</v>
      </c>
      <c r="FP499" s="943">
        <v>3736.25</v>
      </c>
      <c r="FQ499" s="943">
        <v>5534.2</v>
      </c>
      <c r="FR499" s="950">
        <v>1702.05</v>
      </c>
      <c r="FT499" s="1161"/>
      <c r="FU499" s="1162">
        <v>1702.05</v>
      </c>
      <c r="FV499" s="367"/>
      <c r="FW499" s="367"/>
      <c r="FX499" s="1102">
        <v>315</v>
      </c>
      <c r="FY499" s="1220">
        <v>78.75</v>
      </c>
      <c r="GB499" s="2015">
        <f t="shared" si="50"/>
        <v>3.3333333335576754E-3</v>
      </c>
      <c r="GC499" s="2015">
        <v>3500</v>
      </c>
      <c r="GE499" s="2015">
        <f t="shared" si="51"/>
        <v>7000</v>
      </c>
    </row>
    <row r="500" spans="2:187">
      <c r="B500" s="918">
        <v>26</v>
      </c>
      <c r="C500" s="919" t="s">
        <v>617</v>
      </c>
      <c r="D500" s="956" t="s">
        <v>539</v>
      </c>
      <c r="E500" s="957" t="s">
        <v>186</v>
      </c>
      <c r="F500" s="927" t="s">
        <v>540</v>
      </c>
      <c r="G500" s="958">
        <v>24827</v>
      </c>
      <c r="H500" s="927" t="s">
        <v>525</v>
      </c>
      <c r="I500" s="919" t="s">
        <v>456</v>
      </c>
      <c r="J500" s="1171" t="s">
        <v>455</v>
      </c>
      <c r="K500" s="959" t="s">
        <v>456</v>
      </c>
      <c r="L500" s="959" t="s">
        <v>541</v>
      </c>
      <c r="M500" s="925" t="s">
        <v>542</v>
      </c>
      <c r="N500" s="926">
        <v>1</v>
      </c>
      <c r="O500" s="927" t="s">
        <v>526</v>
      </c>
      <c r="P500" s="927" t="s">
        <v>526</v>
      </c>
      <c r="Q500" s="928">
        <v>1</v>
      </c>
      <c r="R500" s="927" t="s">
        <v>527</v>
      </c>
      <c r="S500" s="929" t="s">
        <v>525</v>
      </c>
      <c r="T500" s="927" t="s">
        <v>528</v>
      </c>
      <c r="U500" s="927" t="s">
        <v>283</v>
      </c>
      <c r="V500" s="930" t="s">
        <v>462</v>
      </c>
      <c r="W500" s="930"/>
      <c r="X500" s="931" t="s">
        <v>25</v>
      </c>
      <c r="Y500" s="1009" t="s">
        <v>173</v>
      </c>
      <c r="Z500" s="925"/>
      <c r="AA500" s="925"/>
      <c r="AB500" s="467">
        <v>43678</v>
      </c>
      <c r="AC500" s="933"/>
      <c r="AD500" s="934"/>
      <c r="AE500" s="935" t="s">
        <v>496</v>
      </c>
      <c r="AF500" s="927" t="s">
        <v>543</v>
      </c>
      <c r="AG500" s="936"/>
      <c r="AH500" s="937"/>
      <c r="AI500" s="937" t="s">
        <v>531</v>
      </c>
      <c r="AJ500" s="1006" t="s">
        <v>544</v>
      </c>
      <c r="AK500" s="938"/>
      <c r="AL500" s="936"/>
      <c r="AM500" s="938"/>
      <c r="AN500" s="938"/>
      <c r="AO500" s="939" t="s">
        <v>466</v>
      </c>
      <c r="AP500" s="938" t="s">
        <v>594</v>
      </c>
      <c r="AQ500" s="938" t="s">
        <v>467</v>
      </c>
      <c r="AR500" s="468">
        <v>159863.62582581272</v>
      </c>
      <c r="AS500" s="925">
        <v>30</v>
      </c>
      <c r="AT500" s="941"/>
      <c r="AU500" s="941">
        <v>0</v>
      </c>
      <c r="AV500" s="925"/>
      <c r="AW500" s="925"/>
      <c r="AX500" s="925"/>
      <c r="AY500" s="925"/>
      <c r="AZ500" s="925"/>
      <c r="BA500" s="942"/>
      <c r="BB500" s="941"/>
      <c r="BC500" s="941"/>
      <c r="BD500" s="941"/>
      <c r="BE500" s="941"/>
      <c r="BF500" s="942"/>
      <c r="BG500" s="936">
        <v>0</v>
      </c>
      <c r="BH500" s="936">
        <v>0</v>
      </c>
      <c r="BI500" s="936">
        <v>0</v>
      </c>
      <c r="BJ500" s="941"/>
      <c r="BK500" s="943"/>
      <c r="BL500" s="943"/>
      <c r="BM500" s="936">
        <v>0</v>
      </c>
      <c r="BN500" s="943"/>
      <c r="BO500" s="936"/>
      <c r="BP500" s="944">
        <v>240</v>
      </c>
      <c r="BQ500" s="943">
        <v>159863.62582581272</v>
      </c>
      <c r="BR500" s="943">
        <v>0</v>
      </c>
      <c r="BS500" s="943">
        <v>0</v>
      </c>
      <c r="BT500" s="945">
        <v>0</v>
      </c>
      <c r="BU500" s="943">
        <v>0</v>
      </c>
      <c r="BV500" s="943">
        <v>0</v>
      </c>
      <c r="BW500" s="943">
        <v>0</v>
      </c>
      <c r="BX500" s="943"/>
      <c r="BY500" s="943">
        <v>0</v>
      </c>
      <c r="BZ500" s="943"/>
      <c r="CA500" s="943"/>
      <c r="CB500" s="943">
        <v>0</v>
      </c>
      <c r="CC500" s="943">
        <v>0</v>
      </c>
      <c r="CD500" s="943">
        <v>0</v>
      </c>
      <c r="CE500" s="943"/>
      <c r="CF500" s="943">
        <v>0</v>
      </c>
      <c r="CG500" s="943"/>
      <c r="CH500" s="943"/>
      <c r="CI500" s="943"/>
      <c r="CJ500" s="943"/>
      <c r="CK500" s="943"/>
      <c r="CL500" s="943"/>
      <c r="CM500" s="943"/>
      <c r="CN500" s="943"/>
      <c r="CO500" s="943">
        <v>0</v>
      </c>
      <c r="CP500" s="943"/>
      <c r="CQ500" s="943"/>
      <c r="CR500" s="943"/>
      <c r="CS500" s="943"/>
      <c r="CT500" s="943"/>
      <c r="CU500" s="943"/>
      <c r="CV500" s="943">
        <v>0</v>
      </c>
      <c r="CW500" s="943"/>
      <c r="CX500" s="943">
        <v>26643.937637635452</v>
      </c>
      <c r="CY500" s="943">
        <v>1798.4657905403931</v>
      </c>
      <c r="CZ500" s="943"/>
      <c r="DA500" s="943"/>
      <c r="DB500" s="943"/>
      <c r="DC500" s="943">
        <v>0</v>
      </c>
      <c r="DD500" s="943"/>
      <c r="DE500" s="943"/>
      <c r="DF500" s="943"/>
      <c r="DG500" s="943"/>
      <c r="DH500" s="943"/>
      <c r="DI500" s="943"/>
      <c r="DJ500" s="943"/>
      <c r="DK500" s="943"/>
      <c r="DL500" s="943"/>
      <c r="DM500" s="943"/>
      <c r="DN500" s="943"/>
      <c r="DO500" s="943"/>
      <c r="DP500" s="943"/>
      <c r="DQ500" s="943"/>
      <c r="DR500" s="943"/>
      <c r="DS500" s="943"/>
      <c r="DT500" s="943"/>
      <c r="DU500" s="943"/>
      <c r="DV500" s="943"/>
      <c r="DW500" s="943">
        <v>15542.296955287347</v>
      </c>
      <c r="DX500" s="943"/>
      <c r="DY500" s="943"/>
      <c r="DZ500" s="946"/>
      <c r="EA500" s="938"/>
      <c r="EB500" s="943"/>
      <c r="EC500" s="943"/>
      <c r="ED500" s="943"/>
      <c r="EE500" s="943"/>
      <c r="EF500" s="943"/>
      <c r="EG500" s="943"/>
      <c r="EH500" s="943"/>
      <c r="EI500" s="943"/>
      <c r="EJ500" s="943"/>
      <c r="EK500" s="943"/>
      <c r="EL500" s="947">
        <v>159863.62582581272</v>
      </c>
      <c r="EM500" s="947">
        <v>203848.3262092759</v>
      </c>
      <c r="EN500" s="948">
        <v>15986.36</v>
      </c>
      <c r="EO500" s="948">
        <v>0</v>
      </c>
      <c r="EP500" s="948">
        <v>166.93</v>
      </c>
      <c r="EQ500" s="948">
        <v>0</v>
      </c>
      <c r="ER500" s="948">
        <v>0</v>
      </c>
      <c r="ES500" s="943">
        <v>0</v>
      </c>
      <c r="ET500" s="945">
        <v>63375.040000000001</v>
      </c>
      <c r="EU500" s="943">
        <v>0</v>
      </c>
      <c r="EV500" s="943">
        <v>0</v>
      </c>
      <c r="EW500" s="943"/>
      <c r="EX500" s="943"/>
      <c r="EY500" s="943"/>
      <c r="EZ500" s="949">
        <v>0</v>
      </c>
      <c r="FA500" s="938">
        <v>0</v>
      </c>
      <c r="FB500" s="938">
        <v>0</v>
      </c>
      <c r="FC500" s="1174">
        <v>75448.032000000007</v>
      </c>
      <c r="FD500" s="949"/>
      <c r="FE500" s="949"/>
      <c r="FF500" s="949"/>
      <c r="FG500" s="943">
        <v>0</v>
      </c>
      <c r="FH500" s="949">
        <v>0</v>
      </c>
      <c r="FI500" s="943"/>
      <c r="FJ500" s="943"/>
      <c r="FK500" s="936"/>
      <c r="FL500" s="936"/>
      <c r="FM500" s="943">
        <v>0</v>
      </c>
      <c r="FN500" s="943">
        <v>0</v>
      </c>
      <c r="FO500" s="943">
        <v>0</v>
      </c>
      <c r="FP500" s="943"/>
      <c r="FQ500" s="943">
        <v>154976.35999999999</v>
      </c>
      <c r="FR500" s="950">
        <v>48871.97</v>
      </c>
      <c r="FT500" s="1162">
        <v>13759</v>
      </c>
      <c r="FU500" s="1162"/>
      <c r="FV500" s="367"/>
      <c r="FW500" s="367"/>
      <c r="FX500" s="1102">
        <v>14387.73</v>
      </c>
      <c r="FY500" s="1220">
        <v>3596.9324999999999</v>
      </c>
      <c r="GB500" s="2015">
        <f t="shared" si="50"/>
        <v>-4.1741872846614569E-3</v>
      </c>
      <c r="GC500" s="2015">
        <v>159863.63</v>
      </c>
      <c r="GE500" s="2015">
        <f t="shared" si="51"/>
        <v>186507.56763763545</v>
      </c>
    </row>
    <row r="501" spans="2:187">
      <c r="B501" s="918">
        <v>27</v>
      </c>
      <c r="C501" s="919" t="s">
        <v>617</v>
      </c>
      <c r="D501" s="956" t="s">
        <v>3</v>
      </c>
      <c r="E501" s="957" t="s">
        <v>148</v>
      </c>
      <c r="F501" s="927" t="s">
        <v>149</v>
      </c>
      <c r="G501" s="958">
        <v>34469</v>
      </c>
      <c r="H501" s="927" t="s">
        <v>484</v>
      </c>
      <c r="I501" s="919" t="s">
        <v>456</v>
      </c>
      <c r="J501" s="1171" t="s">
        <v>455</v>
      </c>
      <c r="K501" s="959" t="s">
        <v>456</v>
      </c>
      <c r="L501" s="959">
        <v>100002</v>
      </c>
      <c r="M501" s="925" t="s">
        <v>457</v>
      </c>
      <c r="N501" s="926">
        <v>1</v>
      </c>
      <c r="O501" s="927" t="s">
        <v>458</v>
      </c>
      <c r="P501" s="927" t="s">
        <v>459</v>
      </c>
      <c r="Q501" s="928">
        <v>0</v>
      </c>
      <c r="R501" s="927" t="s">
        <v>485</v>
      </c>
      <c r="S501" s="929" t="s">
        <v>486</v>
      </c>
      <c r="T501" s="927" t="s">
        <v>461</v>
      </c>
      <c r="U501" s="927" t="s">
        <v>239</v>
      </c>
      <c r="V501" s="930" t="s">
        <v>462</v>
      </c>
      <c r="W501" s="930"/>
      <c r="X501" s="931" t="s">
        <v>25</v>
      </c>
      <c r="Y501" s="932" t="s">
        <v>153</v>
      </c>
      <c r="Z501" s="925"/>
      <c r="AA501" s="925"/>
      <c r="AB501" s="467">
        <v>43724</v>
      </c>
      <c r="AC501" s="933"/>
      <c r="AD501" s="934"/>
      <c r="AE501" s="935" t="s">
        <v>533</v>
      </c>
      <c r="AF501" s="927" t="s">
        <v>546</v>
      </c>
      <c r="AG501" s="936"/>
      <c r="AH501" s="937"/>
      <c r="AI501" s="937"/>
      <c r="AJ501" s="937"/>
      <c r="AK501" s="938"/>
      <c r="AL501" s="936"/>
      <c r="AM501" s="938"/>
      <c r="AN501" s="938"/>
      <c r="AO501" s="939" t="s">
        <v>466</v>
      </c>
      <c r="AP501" s="938" t="s">
        <v>594</v>
      </c>
      <c r="AQ501" s="940" t="s">
        <v>466</v>
      </c>
      <c r="AR501" s="468">
        <v>3300</v>
      </c>
      <c r="AS501" s="925">
        <v>30</v>
      </c>
      <c r="AT501" s="941"/>
      <c r="AU501" s="941">
        <v>0</v>
      </c>
      <c r="AV501" s="925"/>
      <c r="AW501" s="925"/>
      <c r="AX501" s="925"/>
      <c r="AY501" s="925"/>
      <c r="AZ501" s="925"/>
      <c r="BA501" s="942"/>
      <c r="BB501" s="941"/>
      <c r="BC501" s="941"/>
      <c r="BD501" s="941"/>
      <c r="BE501" s="941"/>
      <c r="BF501" s="942"/>
      <c r="BG501" s="936">
        <v>0</v>
      </c>
      <c r="BH501" s="936">
        <v>0</v>
      </c>
      <c r="BI501" s="936">
        <v>0</v>
      </c>
      <c r="BJ501" s="941"/>
      <c r="BK501" s="943"/>
      <c r="BL501" s="943"/>
      <c r="BM501" s="936">
        <v>19</v>
      </c>
      <c r="BN501" s="943"/>
      <c r="BO501" s="936"/>
      <c r="BP501" s="944">
        <v>240</v>
      </c>
      <c r="BQ501" s="943">
        <v>3300</v>
      </c>
      <c r="BR501" s="943">
        <v>113</v>
      </c>
      <c r="BS501" s="943">
        <v>0</v>
      </c>
      <c r="BT501" s="945">
        <v>0</v>
      </c>
      <c r="BU501" s="943">
        <v>0</v>
      </c>
      <c r="BV501" s="943">
        <v>0</v>
      </c>
      <c r="BW501" s="943">
        <v>0</v>
      </c>
      <c r="BX501" s="943"/>
      <c r="BY501" s="943">
        <v>0</v>
      </c>
      <c r="BZ501" s="943"/>
      <c r="CA501" s="943"/>
      <c r="CB501" s="943">
        <v>0</v>
      </c>
      <c r="CC501" s="943">
        <v>0</v>
      </c>
      <c r="CD501" s="943">
        <v>0</v>
      </c>
      <c r="CE501" s="943"/>
      <c r="CF501" s="943">
        <v>0</v>
      </c>
      <c r="CG501" s="943"/>
      <c r="CH501" s="943"/>
      <c r="CI501" s="943"/>
      <c r="CJ501" s="943"/>
      <c r="CK501" s="943"/>
      <c r="CL501" s="943"/>
      <c r="CM501" s="943"/>
      <c r="CN501" s="943"/>
      <c r="CO501" s="943">
        <v>540.39166666666665</v>
      </c>
      <c r="CP501" s="943"/>
      <c r="CQ501" s="943"/>
      <c r="CR501" s="943"/>
      <c r="CS501" s="943"/>
      <c r="CT501" s="943"/>
      <c r="CU501" s="943"/>
      <c r="CV501" s="943">
        <v>0</v>
      </c>
      <c r="CW501" s="943"/>
      <c r="CX501" s="943"/>
      <c r="CY501" s="943"/>
      <c r="CZ501" s="943"/>
      <c r="DA501" s="943"/>
      <c r="DB501" s="943"/>
      <c r="DC501" s="943">
        <v>37.29</v>
      </c>
      <c r="DD501" s="943"/>
      <c r="DE501" s="943"/>
      <c r="DF501" s="943">
        <v>3413</v>
      </c>
      <c r="DG501" s="943">
        <v>230.38</v>
      </c>
      <c r="DH501" s="943"/>
      <c r="DI501" s="943"/>
      <c r="DJ501" s="943"/>
      <c r="DK501" s="943"/>
      <c r="DL501" s="943"/>
      <c r="DM501" s="943"/>
      <c r="DN501" s="943"/>
      <c r="DO501" s="943"/>
      <c r="DP501" s="943"/>
      <c r="DQ501" s="943"/>
      <c r="DR501" s="943"/>
      <c r="DS501" s="943"/>
      <c r="DT501" s="943"/>
      <c r="DU501" s="943"/>
      <c r="DV501" s="943"/>
      <c r="DW501" s="943"/>
      <c r="DX501" s="943"/>
      <c r="DY501" s="943"/>
      <c r="DZ501" s="946"/>
      <c r="EA501" s="938"/>
      <c r="EB501" s="943"/>
      <c r="EC501" s="943"/>
      <c r="ED501" s="943"/>
      <c r="EE501" s="943"/>
      <c r="EF501" s="943"/>
      <c r="EG501" s="943"/>
      <c r="EH501" s="943"/>
      <c r="EI501" s="943"/>
      <c r="EJ501" s="943"/>
      <c r="EK501" s="943"/>
      <c r="EL501" s="947">
        <v>3953.3916666666664</v>
      </c>
      <c r="EM501" s="947">
        <v>7634.0616666666665</v>
      </c>
      <c r="EN501" s="948">
        <v>395.34</v>
      </c>
      <c r="EO501" s="948">
        <v>0</v>
      </c>
      <c r="EP501" s="948">
        <v>54.16</v>
      </c>
      <c r="EQ501" s="948">
        <v>0</v>
      </c>
      <c r="ER501" s="948">
        <v>0</v>
      </c>
      <c r="ES501" s="943">
        <v>0</v>
      </c>
      <c r="ET501" s="945">
        <v>80.875433333333334</v>
      </c>
      <c r="EU501" s="943">
        <v>0</v>
      </c>
      <c r="EV501" s="943">
        <v>0</v>
      </c>
      <c r="EW501" s="943"/>
      <c r="EX501" s="943"/>
      <c r="EY501" s="943"/>
      <c r="EZ501" s="949">
        <v>240.32</v>
      </c>
      <c r="FA501" s="938">
        <v>0</v>
      </c>
      <c r="FB501" s="938">
        <v>0</v>
      </c>
      <c r="FC501" s="949">
        <v>1365.2</v>
      </c>
      <c r="FD501" s="949"/>
      <c r="FE501" s="949"/>
      <c r="FF501" s="949"/>
      <c r="FG501" s="943">
        <v>0</v>
      </c>
      <c r="FH501" s="949">
        <v>0</v>
      </c>
      <c r="FI501" s="943"/>
      <c r="FJ501" s="943">
        <v>0</v>
      </c>
      <c r="FK501" s="936"/>
      <c r="FL501" s="936"/>
      <c r="FM501" s="943">
        <v>37.29</v>
      </c>
      <c r="FN501" s="943">
        <v>0</v>
      </c>
      <c r="FO501" s="943">
        <v>0</v>
      </c>
      <c r="FP501" s="943">
        <v>3643.38</v>
      </c>
      <c r="FQ501" s="943">
        <v>5816.57</v>
      </c>
      <c r="FR501" s="950">
        <v>1817.49</v>
      </c>
      <c r="FT501" s="1161"/>
      <c r="FU501" s="1162">
        <v>1817.49</v>
      </c>
      <c r="FV501" s="367"/>
      <c r="FW501" s="367"/>
      <c r="FX501" s="1102">
        <v>355.81</v>
      </c>
      <c r="FY501" s="1220">
        <v>88.952500000000001</v>
      </c>
      <c r="GB501" s="2015">
        <f t="shared" si="50"/>
        <v>1.666666666551464E-3</v>
      </c>
      <c r="GC501" s="2015">
        <v>3953.39</v>
      </c>
      <c r="GE501" s="2015">
        <f t="shared" si="51"/>
        <v>7366.3899999999994</v>
      </c>
    </row>
    <row r="502" spans="2:187">
      <c r="B502" s="918">
        <v>28</v>
      </c>
      <c r="C502" s="919" t="s">
        <v>617</v>
      </c>
      <c r="D502" s="956" t="s">
        <v>3</v>
      </c>
      <c r="E502" s="957" t="s">
        <v>139</v>
      </c>
      <c r="F502" s="927" t="s">
        <v>140</v>
      </c>
      <c r="G502" s="958">
        <v>33826</v>
      </c>
      <c r="H502" s="927" t="s">
        <v>484</v>
      </c>
      <c r="I502" s="919" t="s">
        <v>456</v>
      </c>
      <c r="J502" s="1171" t="s">
        <v>455</v>
      </c>
      <c r="K502" s="959" t="s">
        <v>456</v>
      </c>
      <c r="L502" s="959">
        <v>100002</v>
      </c>
      <c r="M502" s="925" t="s">
        <v>457</v>
      </c>
      <c r="N502" s="926">
        <v>1</v>
      </c>
      <c r="O502" s="927" t="s">
        <v>458</v>
      </c>
      <c r="P502" s="927" t="s">
        <v>459</v>
      </c>
      <c r="Q502" s="928">
        <v>0</v>
      </c>
      <c r="R502" s="927" t="s">
        <v>485</v>
      </c>
      <c r="S502" s="929" t="s">
        <v>486</v>
      </c>
      <c r="T502" s="927" t="s">
        <v>461</v>
      </c>
      <c r="U502" s="927" t="s">
        <v>261</v>
      </c>
      <c r="V502" s="930" t="s">
        <v>462</v>
      </c>
      <c r="W502" s="930"/>
      <c r="X502" s="931" t="s">
        <v>25</v>
      </c>
      <c r="Y502" s="1042" t="s">
        <v>142</v>
      </c>
      <c r="Z502" s="925"/>
      <c r="AA502" s="925"/>
      <c r="AB502" s="467">
        <v>43973</v>
      </c>
      <c r="AC502" s="933"/>
      <c r="AD502" s="934"/>
      <c r="AE502" s="935" t="s">
        <v>511</v>
      </c>
      <c r="AF502" s="927" t="s">
        <v>549</v>
      </c>
      <c r="AG502" s="936"/>
      <c r="AH502" s="937"/>
      <c r="AI502" s="937"/>
      <c r="AJ502" s="937"/>
      <c r="AK502" s="938"/>
      <c r="AL502" s="936"/>
      <c r="AM502" s="938"/>
      <c r="AN502" s="938"/>
      <c r="AO502" s="939" t="s">
        <v>466</v>
      </c>
      <c r="AP502" s="938" t="s">
        <v>595</v>
      </c>
      <c r="AQ502" s="940" t="s">
        <v>467</v>
      </c>
      <c r="AR502" s="468">
        <v>2200</v>
      </c>
      <c r="AS502" s="925">
        <v>29</v>
      </c>
      <c r="AT502" s="941"/>
      <c r="AU502" s="941">
        <v>1</v>
      </c>
      <c r="AV502" s="925"/>
      <c r="AW502" s="925"/>
      <c r="AX502" s="925"/>
      <c r="AY502" s="925"/>
      <c r="AZ502" s="925"/>
      <c r="BA502" s="942"/>
      <c r="BB502" s="941"/>
      <c r="BC502" s="941"/>
      <c r="BD502" s="941"/>
      <c r="BE502" s="941"/>
      <c r="BF502" s="942"/>
      <c r="BG502" s="936">
        <v>0</v>
      </c>
      <c r="BH502" s="936">
        <v>0</v>
      </c>
      <c r="BI502" s="936">
        <v>0</v>
      </c>
      <c r="BJ502" s="941"/>
      <c r="BK502" s="943"/>
      <c r="BL502" s="943"/>
      <c r="BM502" s="936">
        <v>0</v>
      </c>
      <c r="BN502" s="943"/>
      <c r="BO502" s="936"/>
      <c r="BP502" s="944">
        <v>232</v>
      </c>
      <c r="BQ502" s="943">
        <v>2126.6666666666665</v>
      </c>
      <c r="BR502" s="943">
        <v>0</v>
      </c>
      <c r="BS502" s="943">
        <v>0</v>
      </c>
      <c r="BT502" s="945">
        <v>73.33</v>
      </c>
      <c r="BU502" s="943">
        <v>0</v>
      </c>
      <c r="BV502" s="943">
        <v>0</v>
      </c>
      <c r="BW502" s="943">
        <v>0</v>
      </c>
      <c r="BX502" s="943"/>
      <c r="BY502" s="943">
        <v>0</v>
      </c>
      <c r="BZ502" s="943"/>
      <c r="CA502" s="943">
        <v>0</v>
      </c>
      <c r="CB502" s="943">
        <v>0</v>
      </c>
      <c r="CC502" s="943">
        <v>0</v>
      </c>
      <c r="CD502" s="943">
        <v>0</v>
      </c>
      <c r="CE502" s="943"/>
      <c r="CF502" s="943">
        <v>0</v>
      </c>
      <c r="CG502" s="943"/>
      <c r="CH502" s="943"/>
      <c r="CI502" s="943"/>
      <c r="CJ502" s="943"/>
      <c r="CK502" s="943"/>
      <c r="CL502" s="943"/>
      <c r="CM502" s="943"/>
      <c r="CN502" s="943"/>
      <c r="CO502" s="943">
        <v>0</v>
      </c>
      <c r="CP502" s="943"/>
      <c r="CQ502" s="943"/>
      <c r="CR502" s="943"/>
      <c r="CS502" s="943"/>
      <c r="CT502" s="943"/>
      <c r="CU502" s="943"/>
      <c r="CV502" s="943">
        <v>0</v>
      </c>
      <c r="CW502" s="943"/>
      <c r="CX502" s="943"/>
      <c r="CY502" s="943"/>
      <c r="CZ502" s="943"/>
      <c r="DA502" s="943"/>
      <c r="DB502" s="943"/>
      <c r="DC502" s="943">
        <v>0</v>
      </c>
      <c r="DD502" s="943"/>
      <c r="DE502" s="943"/>
      <c r="DF502" s="943">
        <v>2200</v>
      </c>
      <c r="DG502" s="943">
        <v>148.5</v>
      </c>
      <c r="DH502" s="943"/>
      <c r="DI502" s="943"/>
      <c r="DJ502" s="943"/>
      <c r="DK502" s="943"/>
      <c r="DL502" s="943"/>
      <c r="DM502" s="943"/>
      <c r="DN502" s="943"/>
      <c r="DO502" s="943"/>
      <c r="DP502" s="943"/>
      <c r="DQ502" s="943"/>
      <c r="DR502" s="943"/>
      <c r="DS502" s="943"/>
      <c r="DT502" s="943"/>
      <c r="DU502" s="943"/>
      <c r="DV502" s="943"/>
      <c r="DW502" s="943"/>
      <c r="DX502" s="943"/>
      <c r="DY502" s="943"/>
      <c r="DZ502" s="946"/>
      <c r="EA502" s="938"/>
      <c r="EB502" s="943"/>
      <c r="EC502" s="943"/>
      <c r="ED502" s="943"/>
      <c r="EE502" s="943"/>
      <c r="EF502" s="943"/>
      <c r="EG502" s="943"/>
      <c r="EH502" s="943"/>
      <c r="EI502" s="943"/>
      <c r="EJ502" s="943"/>
      <c r="EK502" s="943"/>
      <c r="EL502" s="947">
        <v>2199.9966666666664</v>
      </c>
      <c r="EM502" s="947">
        <v>4548.496666666666</v>
      </c>
      <c r="EN502" s="948">
        <v>220</v>
      </c>
      <c r="EO502" s="948">
        <v>0</v>
      </c>
      <c r="EP502" s="948">
        <v>30.14</v>
      </c>
      <c r="EQ502" s="948">
        <v>0</v>
      </c>
      <c r="ER502" s="948">
        <v>0</v>
      </c>
      <c r="ES502" s="943">
        <v>0</v>
      </c>
      <c r="ET502" s="945">
        <v>0</v>
      </c>
      <c r="EU502" s="943">
        <v>0</v>
      </c>
      <c r="EV502" s="943">
        <v>0</v>
      </c>
      <c r="EW502" s="943"/>
      <c r="EX502" s="943"/>
      <c r="EY502" s="943"/>
      <c r="EZ502" s="949">
        <v>0</v>
      </c>
      <c r="FA502" s="938">
        <v>0</v>
      </c>
      <c r="FB502" s="938">
        <v>0</v>
      </c>
      <c r="FC502" s="949">
        <v>880</v>
      </c>
      <c r="FD502" s="949"/>
      <c r="FE502" s="949"/>
      <c r="FF502" s="949"/>
      <c r="FG502" s="943">
        <v>0</v>
      </c>
      <c r="FH502" s="949">
        <v>0</v>
      </c>
      <c r="FI502" s="943"/>
      <c r="FJ502" s="943">
        <v>0</v>
      </c>
      <c r="FK502" s="936"/>
      <c r="FL502" s="936"/>
      <c r="FM502" s="943">
        <v>0</v>
      </c>
      <c r="FN502" s="943">
        <v>0</v>
      </c>
      <c r="FO502" s="943">
        <v>0</v>
      </c>
      <c r="FP502" s="943">
        <v>2348.5</v>
      </c>
      <c r="FQ502" s="943">
        <v>3478.64</v>
      </c>
      <c r="FR502" s="950">
        <v>1069.8599999999999</v>
      </c>
      <c r="FT502" s="1161"/>
      <c r="FU502" s="1162">
        <v>1069.8599999999999</v>
      </c>
      <c r="FV502" s="367"/>
      <c r="FW502" s="367"/>
      <c r="FX502" s="1102">
        <v>198</v>
      </c>
      <c r="FY502" s="1220">
        <v>49.5</v>
      </c>
      <c r="GB502" s="2015">
        <f t="shared" si="50"/>
        <v>-3.3333333335576754E-3</v>
      </c>
      <c r="GC502" s="2015">
        <v>2200</v>
      </c>
      <c r="GE502" s="2015">
        <f t="shared" si="51"/>
        <v>4400</v>
      </c>
    </row>
    <row r="503" spans="2:187">
      <c r="B503" s="918">
        <v>29</v>
      </c>
      <c r="C503" s="919" t="s">
        <v>617</v>
      </c>
      <c r="D503" s="956" t="s">
        <v>3</v>
      </c>
      <c r="E503" s="957" t="s">
        <v>64</v>
      </c>
      <c r="F503" s="927" t="s">
        <v>65</v>
      </c>
      <c r="G503" s="958">
        <v>27851</v>
      </c>
      <c r="H503" s="927" t="s">
        <v>550</v>
      </c>
      <c r="I503" s="919" t="s">
        <v>456</v>
      </c>
      <c r="J503" s="1171" t="s">
        <v>455</v>
      </c>
      <c r="K503" s="959" t="s">
        <v>456</v>
      </c>
      <c r="L503" s="959">
        <v>100002</v>
      </c>
      <c r="M503" s="925" t="s">
        <v>457</v>
      </c>
      <c r="N503" s="926">
        <v>0</v>
      </c>
      <c r="O503" s="927" t="s">
        <v>458</v>
      </c>
      <c r="P503" s="927" t="s">
        <v>459</v>
      </c>
      <c r="Q503" s="928">
        <v>1</v>
      </c>
      <c r="R503" s="927" t="s">
        <v>551</v>
      </c>
      <c r="S503" s="929" t="s">
        <v>552</v>
      </c>
      <c r="T503" s="927" t="s">
        <v>461</v>
      </c>
      <c r="U503" s="927" t="s">
        <v>242</v>
      </c>
      <c r="V503" s="930" t="s">
        <v>553</v>
      </c>
      <c r="W503" s="930"/>
      <c r="X503" s="931" t="s">
        <v>25</v>
      </c>
      <c r="Y503" s="1042" t="s">
        <v>66</v>
      </c>
      <c r="Z503" s="925"/>
      <c r="AA503" s="925"/>
      <c r="AB503" s="467">
        <v>44111</v>
      </c>
      <c r="AC503" s="933"/>
      <c r="AD503" s="934"/>
      <c r="AE503" s="935" t="s">
        <v>503</v>
      </c>
      <c r="AF503" s="927" t="s">
        <v>554</v>
      </c>
      <c r="AG503" s="936"/>
      <c r="AH503" s="937"/>
      <c r="AI503" s="937"/>
      <c r="AJ503" s="937"/>
      <c r="AK503" s="938"/>
      <c r="AL503" s="936"/>
      <c r="AM503" s="938"/>
      <c r="AN503" s="938"/>
      <c r="AO503" s="940" t="s">
        <v>467</v>
      </c>
      <c r="AP503" s="938" t="s">
        <v>594</v>
      </c>
      <c r="AQ503" s="940" t="s">
        <v>466</v>
      </c>
      <c r="AR503" s="468">
        <v>3600</v>
      </c>
      <c r="AS503" s="925">
        <v>30</v>
      </c>
      <c r="AT503" s="941"/>
      <c r="AU503" s="941">
        <v>0</v>
      </c>
      <c r="AV503" s="925"/>
      <c r="AW503" s="925"/>
      <c r="AX503" s="925"/>
      <c r="AY503" s="925"/>
      <c r="AZ503" s="925"/>
      <c r="BA503" s="942"/>
      <c r="BB503" s="941"/>
      <c r="BC503" s="941"/>
      <c r="BD503" s="941"/>
      <c r="BE503" s="941"/>
      <c r="BF503" s="942"/>
      <c r="BG503" s="936">
        <v>0</v>
      </c>
      <c r="BH503" s="936">
        <v>0</v>
      </c>
      <c r="BI503" s="936">
        <v>0</v>
      </c>
      <c r="BJ503" s="941"/>
      <c r="BK503" s="943"/>
      <c r="BL503" s="943"/>
      <c r="BM503" s="936">
        <v>0</v>
      </c>
      <c r="BN503" s="943"/>
      <c r="BO503" s="936"/>
      <c r="BP503" s="944">
        <v>240</v>
      </c>
      <c r="BQ503" s="943">
        <v>3600</v>
      </c>
      <c r="BR503" s="943">
        <v>113</v>
      </c>
      <c r="BS503" s="943">
        <v>0</v>
      </c>
      <c r="BT503" s="945">
        <v>0</v>
      </c>
      <c r="BU503" s="943">
        <v>0</v>
      </c>
      <c r="BV503" s="943">
        <v>0</v>
      </c>
      <c r="BW503" s="943">
        <v>0</v>
      </c>
      <c r="BX503" s="943"/>
      <c r="BY503" s="943">
        <v>0</v>
      </c>
      <c r="BZ503" s="943"/>
      <c r="CA503" s="943"/>
      <c r="CB503" s="943">
        <v>0</v>
      </c>
      <c r="CC503" s="943">
        <v>0</v>
      </c>
      <c r="CD503" s="943">
        <v>0</v>
      </c>
      <c r="CE503" s="943"/>
      <c r="CF503" s="943">
        <v>0</v>
      </c>
      <c r="CG503" s="943"/>
      <c r="CH503" s="943"/>
      <c r="CI503" s="943"/>
      <c r="CJ503" s="943"/>
      <c r="CK503" s="943"/>
      <c r="CL503" s="943"/>
      <c r="CM503" s="943"/>
      <c r="CN503" s="943"/>
      <c r="CO503" s="943">
        <v>0</v>
      </c>
      <c r="CP503" s="943"/>
      <c r="CQ503" s="943"/>
      <c r="CR503" s="943"/>
      <c r="CS503" s="943"/>
      <c r="CT503" s="943"/>
      <c r="CU503" s="943"/>
      <c r="CV503" s="943">
        <v>0</v>
      </c>
      <c r="CW503" s="943"/>
      <c r="CX503" s="943"/>
      <c r="CY503" s="943"/>
      <c r="CZ503" s="943"/>
      <c r="DA503" s="943"/>
      <c r="DB503" s="943"/>
      <c r="DC503" s="943">
        <v>37.29</v>
      </c>
      <c r="DD503" s="943"/>
      <c r="DE503" s="943"/>
      <c r="DF503" s="943">
        <v>3713</v>
      </c>
      <c r="DG503" s="943">
        <v>334.17</v>
      </c>
      <c r="DH503" s="943"/>
      <c r="DI503" s="943"/>
      <c r="DJ503" s="943"/>
      <c r="DK503" s="943"/>
      <c r="DL503" s="943"/>
      <c r="DM503" s="943"/>
      <c r="DN503" s="943"/>
      <c r="DO503" s="943"/>
      <c r="DP503" s="943"/>
      <c r="DQ503" s="943"/>
      <c r="DR503" s="943"/>
      <c r="DS503" s="943"/>
      <c r="DT503" s="943"/>
      <c r="DU503" s="943"/>
      <c r="DV503" s="943"/>
      <c r="DW503" s="943"/>
      <c r="DX503" s="943"/>
      <c r="DY503" s="943"/>
      <c r="DZ503" s="946"/>
      <c r="EA503" s="938"/>
      <c r="EB503" s="943"/>
      <c r="EC503" s="943"/>
      <c r="ED503" s="943"/>
      <c r="EE503" s="943"/>
      <c r="EF503" s="943"/>
      <c r="EG503" s="943"/>
      <c r="EH503" s="943"/>
      <c r="EI503" s="943"/>
      <c r="EJ503" s="943"/>
      <c r="EK503" s="943"/>
      <c r="EL503" s="947">
        <v>3713</v>
      </c>
      <c r="EM503" s="947">
        <v>7797.46</v>
      </c>
      <c r="EN503" s="948">
        <v>371.3</v>
      </c>
      <c r="EO503" s="948">
        <v>59.41</v>
      </c>
      <c r="EP503" s="948">
        <v>50.87</v>
      </c>
      <c r="EQ503" s="948">
        <v>0</v>
      </c>
      <c r="ER503" s="948">
        <v>0</v>
      </c>
      <c r="ES503" s="943">
        <v>0</v>
      </c>
      <c r="ET503" s="945">
        <v>45.200599999999994</v>
      </c>
      <c r="EU503" s="943">
        <v>0</v>
      </c>
      <c r="EV503" s="943">
        <v>0</v>
      </c>
      <c r="EW503" s="943"/>
      <c r="EX503" s="943"/>
      <c r="EY503" s="943"/>
      <c r="EZ503" s="949">
        <v>0</v>
      </c>
      <c r="FA503" s="938">
        <v>0</v>
      </c>
      <c r="FB503" s="938">
        <v>0</v>
      </c>
      <c r="FC503" s="949">
        <v>1485.2</v>
      </c>
      <c r="FD503" s="949"/>
      <c r="FE503" s="949"/>
      <c r="FF503" s="949"/>
      <c r="FG503" s="943">
        <v>0</v>
      </c>
      <c r="FH503" s="949">
        <v>0</v>
      </c>
      <c r="FI503" s="943"/>
      <c r="FJ503" s="943">
        <v>0</v>
      </c>
      <c r="FK503" s="936"/>
      <c r="FL503" s="936"/>
      <c r="FM503" s="943">
        <v>37.29</v>
      </c>
      <c r="FN503" s="943">
        <v>0</v>
      </c>
      <c r="FO503" s="943">
        <v>0</v>
      </c>
      <c r="FP503" s="943">
        <v>4047.17</v>
      </c>
      <c r="FQ503" s="943">
        <v>6096.44</v>
      </c>
      <c r="FR503" s="950">
        <v>1701.02</v>
      </c>
      <c r="FT503" s="1161"/>
      <c r="FU503" s="1162">
        <v>1701.02</v>
      </c>
      <c r="FV503" s="367"/>
      <c r="FW503" s="367"/>
      <c r="FX503" s="1102">
        <v>334.17</v>
      </c>
      <c r="FY503" s="1220">
        <v>0</v>
      </c>
      <c r="GB503" s="2015">
        <f t="shared" si="50"/>
        <v>0</v>
      </c>
      <c r="GC503" s="2015">
        <v>3713</v>
      </c>
      <c r="GE503" s="2015">
        <f t="shared" si="51"/>
        <v>7426</v>
      </c>
    </row>
    <row r="504" spans="2:187">
      <c r="B504" s="918">
        <v>30</v>
      </c>
      <c r="C504" s="919" t="s">
        <v>617</v>
      </c>
      <c r="D504" s="1175" t="s">
        <v>3</v>
      </c>
      <c r="E504" s="1176" t="s">
        <v>95</v>
      </c>
      <c r="F504" s="1177" t="s">
        <v>96</v>
      </c>
      <c r="G504" s="1178">
        <v>31567</v>
      </c>
      <c r="H504" s="1177" t="s">
        <v>555</v>
      </c>
      <c r="I504" s="919" t="s">
        <v>456</v>
      </c>
      <c r="J504" s="1179" t="s">
        <v>455</v>
      </c>
      <c r="K504" s="1180" t="s">
        <v>456</v>
      </c>
      <c r="L504" s="1180">
        <v>100001</v>
      </c>
      <c r="M504" s="1181" t="s">
        <v>470</v>
      </c>
      <c r="N504" s="1182">
        <v>1</v>
      </c>
      <c r="O504" s="1177" t="s">
        <v>477</v>
      </c>
      <c r="P504" s="1177" t="s">
        <v>478</v>
      </c>
      <c r="Q504" s="1183">
        <v>1</v>
      </c>
      <c r="R504" s="1177" t="s">
        <v>556</v>
      </c>
      <c r="S504" s="1184" t="s">
        <v>555</v>
      </c>
      <c r="T504" s="1177" t="s">
        <v>461</v>
      </c>
      <c r="U504" s="927" t="s">
        <v>253</v>
      </c>
      <c r="V504" s="1185" t="s">
        <v>462</v>
      </c>
      <c r="W504" s="1185" t="s">
        <v>463</v>
      </c>
      <c r="X504" s="1186" t="s">
        <v>25</v>
      </c>
      <c r="Y504" s="1187" t="s">
        <v>92</v>
      </c>
      <c r="Z504" s="1181"/>
      <c r="AA504" s="1181"/>
      <c r="AB504" s="1188">
        <v>44348</v>
      </c>
      <c r="AC504" s="1189">
        <v>45844</v>
      </c>
      <c r="AD504" s="1190"/>
      <c r="AE504" s="1191" t="s">
        <v>503</v>
      </c>
      <c r="AF504" s="1177" t="s">
        <v>557</v>
      </c>
      <c r="AG504" s="1192"/>
      <c r="AH504" s="1193"/>
      <c r="AI504" s="1193"/>
      <c r="AJ504" s="1193"/>
      <c r="AK504" s="1194"/>
      <c r="AL504" s="1192"/>
      <c r="AM504" s="1194"/>
      <c r="AN504" s="1194"/>
      <c r="AO504" s="1195" t="s">
        <v>466</v>
      </c>
      <c r="AP504" s="1194" t="s">
        <v>595</v>
      </c>
      <c r="AQ504" s="1196" t="s">
        <v>466</v>
      </c>
      <c r="AR504" s="1197">
        <v>6900</v>
      </c>
      <c r="AS504" s="925">
        <v>6</v>
      </c>
      <c r="AT504" s="1198"/>
      <c r="AU504" s="1198">
        <v>0</v>
      </c>
      <c r="AV504" s="1181"/>
      <c r="AW504" s="1181"/>
      <c r="AX504" s="1181"/>
      <c r="AY504" s="1181"/>
      <c r="AZ504" s="1181"/>
      <c r="BA504" s="1199"/>
      <c r="BB504" s="1198"/>
      <c r="BC504" s="1198"/>
      <c r="BD504" s="1198"/>
      <c r="BE504" s="1198"/>
      <c r="BF504" s="1199"/>
      <c r="BG504" s="936">
        <v>0</v>
      </c>
      <c r="BH504" s="936">
        <v>0</v>
      </c>
      <c r="BI504" s="936">
        <v>0</v>
      </c>
      <c r="BJ504" s="1198"/>
      <c r="BK504" s="1200"/>
      <c r="BL504" s="1200"/>
      <c r="BM504" s="1192">
        <v>0</v>
      </c>
      <c r="BN504" s="1200"/>
      <c r="BO504" s="1192"/>
      <c r="BP504" s="1201">
        <v>48</v>
      </c>
      <c r="BQ504" s="943">
        <v>1380</v>
      </c>
      <c r="BR504" s="943">
        <v>113</v>
      </c>
      <c r="BS504" s="943">
        <v>0</v>
      </c>
      <c r="BT504" s="1202"/>
      <c r="BU504" s="1200">
        <v>0</v>
      </c>
      <c r="BV504" s="1200">
        <v>0</v>
      </c>
      <c r="BW504" s="1200">
        <v>0</v>
      </c>
      <c r="BX504" s="1200"/>
      <c r="BY504" s="1200">
        <v>9</v>
      </c>
      <c r="BZ504" s="1200"/>
      <c r="CA504" s="1200"/>
      <c r="CB504" s="943">
        <v>0</v>
      </c>
      <c r="CC504" s="943">
        <v>0</v>
      </c>
      <c r="CD504" s="943">
        <v>0</v>
      </c>
      <c r="CE504" s="1200"/>
      <c r="CF504" s="943">
        <v>0</v>
      </c>
      <c r="CG504" s="1200"/>
      <c r="CH504" s="1200"/>
      <c r="CI504" s="1200"/>
      <c r="CJ504" s="1200"/>
      <c r="CK504" s="1200"/>
      <c r="CL504" s="1200"/>
      <c r="CM504" s="1200"/>
      <c r="CN504" s="1200"/>
      <c r="CO504" s="943">
        <v>0</v>
      </c>
      <c r="CP504" s="1200"/>
      <c r="CQ504" s="1200"/>
      <c r="CR504" s="1200"/>
      <c r="CS504" s="1200"/>
      <c r="CT504" s="1200"/>
      <c r="CU504" s="1200"/>
      <c r="CV504" s="1200"/>
      <c r="CW504" s="1200"/>
      <c r="CX504" s="1200"/>
      <c r="CY504" s="1200"/>
      <c r="CZ504" s="1200"/>
      <c r="DA504" s="1200"/>
      <c r="DB504" s="1200"/>
      <c r="DC504" s="1200">
        <v>0</v>
      </c>
      <c r="DD504" s="1200"/>
      <c r="DE504" s="1200"/>
      <c r="DF504" s="943"/>
      <c r="DG504" s="943"/>
      <c r="DH504" s="1200"/>
      <c r="DI504" s="1200"/>
      <c r="DJ504" s="1200"/>
      <c r="DK504" s="1200"/>
      <c r="DL504" s="1200"/>
      <c r="DM504" s="1200"/>
      <c r="DN504" s="1200"/>
      <c r="DO504" s="1200"/>
      <c r="DP504" s="1200"/>
      <c r="DQ504" s="1200"/>
      <c r="DR504" s="1200">
        <v>2035.37</v>
      </c>
      <c r="DS504" s="1200"/>
      <c r="DT504" s="1200"/>
      <c r="DU504" s="1200"/>
      <c r="DV504" s="1200"/>
      <c r="DW504" s="1200"/>
      <c r="DX504" s="1200"/>
      <c r="DY504" s="1200"/>
      <c r="DZ504" s="1203"/>
      <c r="EA504" s="1194"/>
      <c r="EB504" s="1200">
        <v>1502.75</v>
      </c>
      <c r="EC504" s="1200"/>
      <c r="ED504" s="1200"/>
      <c r="EE504" s="1200">
        <v>703.1</v>
      </c>
      <c r="EF504" s="1200">
        <v>7734.1</v>
      </c>
      <c r="EG504" s="1200">
        <v>703.1</v>
      </c>
      <c r="EH504" s="1200">
        <v>7031</v>
      </c>
      <c r="EI504" s="1200">
        <v>474.59</v>
      </c>
      <c r="EJ504" s="1200"/>
      <c r="EK504" s="1200"/>
      <c r="EL504" s="1195">
        <v>9939.2000000000007</v>
      </c>
      <c r="EM504" s="947">
        <v>21686.01</v>
      </c>
      <c r="EN504" s="1204">
        <v>993.92</v>
      </c>
      <c r="EO504" s="1204">
        <v>159.03</v>
      </c>
      <c r="EP504" s="1204">
        <v>136.16999999999999</v>
      </c>
      <c r="EQ504" s="1204">
        <v>0</v>
      </c>
      <c r="ER504" s="1204">
        <v>0</v>
      </c>
      <c r="ES504" s="1200">
        <v>0</v>
      </c>
      <c r="ET504" s="1202">
        <v>0</v>
      </c>
      <c r="EU504" s="1200">
        <v>0</v>
      </c>
      <c r="EV504" s="1200">
        <v>0</v>
      </c>
      <c r="EW504" s="1200"/>
      <c r="EX504" s="1200"/>
      <c r="EY504" s="1200"/>
      <c r="EZ504" s="1205">
        <v>925.66</v>
      </c>
      <c r="FA504" s="1194">
        <v>111.06</v>
      </c>
      <c r="FB504" s="1194"/>
      <c r="FC504" s="1205"/>
      <c r="FD504" s="1205"/>
      <c r="FE504" s="1205"/>
      <c r="FF504" s="1205"/>
      <c r="FG504" s="1200">
        <v>375</v>
      </c>
      <c r="FH504" s="1205">
        <v>3675</v>
      </c>
      <c r="FI504" s="1200">
        <v>0</v>
      </c>
      <c r="FJ504" s="943">
        <v>0</v>
      </c>
      <c r="FK504" s="1192"/>
      <c r="FL504" s="1192"/>
      <c r="FM504" s="943">
        <v>0</v>
      </c>
      <c r="FN504" s="1200">
        <v>9</v>
      </c>
      <c r="FO504" s="1200">
        <v>4</v>
      </c>
      <c r="FP504" s="943"/>
      <c r="FQ504" s="1200">
        <v>6388.84</v>
      </c>
      <c r="FR504" s="1206">
        <v>15297.17</v>
      </c>
      <c r="FT504" s="1206"/>
      <c r="FU504" s="1222">
        <v>15297.17</v>
      </c>
      <c r="FV504" s="367"/>
      <c r="FW504" s="367"/>
      <c r="FX504" s="1223">
        <v>894.53</v>
      </c>
      <c r="FY504" s="1224">
        <v>223.63249999999999</v>
      </c>
      <c r="GB504" s="2015">
        <f t="shared" si="50"/>
        <v>0</v>
      </c>
      <c r="GC504" s="2015">
        <v>9939.2000000000007</v>
      </c>
      <c r="GE504" s="2015">
        <f t="shared" si="51"/>
        <v>16970.2</v>
      </c>
    </row>
    <row r="505" spans="2:187">
      <c r="B505" s="918">
        <v>31</v>
      </c>
      <c r="C505" s="919" t="s">
        <v>617</v>
      </c>
      <c r="D505" s="956" t="s">
        <v>3</v>
      </c>
      <c r="E505" s="957" t="s">
        <v>145</v>
      </c>
      <c r="F505" s="927" t="s">
        <v>146</v>
      </c>
      <c r="G505" s="958">
        <v>33721</v>
      </c>
      <c r="H505" s="927" t="s">
        <v>484</v>
      </c>
      <c r="I505" s="919" t="s">
        <v>456</v>
      </c>
      <c r="J505" s="1171" t="s">
        <v>455</v>
      </c>
      <c r="K505" s="959" t="s">
        <v>456</v>
      </c>
      <c r="L505" s="959">
        <v>100002</v>
      </c>
      <c r="M505" s="925" t="s">
        <v>457</v>
      </c>
      <c r="N505" s="926">
        <v>1</v>
      </c>
      <c r="O505" s="927" t="s">
        <v>458</v>
      </c>
      <c r="P505" s="927" t="s">
        <v>459</v>
      </c>
      <c r="Q505" s="928">
        <v>0</v>
      </c>
      <c r="R505" s="927" t="s">
        <v>485</v>
      </c>
      <c r="S505" s="929" t="s">
        <v>486</v>
      </c>
      <c r="T505" s="927" t="s">
        <v>461</v>
      </c>
      <c r="U505" s="927" t="s">
        <v>264</v>
      </c>
      <c r="V505" s="930" t="s">
        <v>553</v>
      </c>
      <c r="W505" s="930"/>
      <c r="X505" s="931" t="s">
        <v>78</v>
      </c>
      <c r="Y505" s="932" t="s">
        <v>150</v>
      </c>
      <c r="Z505" s="925"/>
      <c r="AA505" s="925"/>
      <c r="AB505" s="467">
        <v>44432</v>
      </c>
      <c r="AC505" s="933"/>
      <c r="AD505" s="934"/>
      <c r="AE505" s="935" t="s">
        <v>533</v>
      </c>
      <c r="AF505" s="927" t="s">
        <v>558</v>
      </c>
      <c r="AG505" s="936"/>
      <c r="AH505" s="937"/>
      <c r="AI505" s="937"/>
      <c r="AJ505" s="937"/>
      <c r="AK505" s="938"/>
      <c r="AL505" s="936"/>
      <c r="AM505" s="938"/>
      <c r="AN505" s="938"/>
      <c r="AO505" s="939" t="s">
        <v>466</v>
      </c>
      <c r="AP505" s="938" t="s">
        <v>594</v>
      </c>
      <c r="AQ505" s="940" t="s">
        <v>466</v>
      </c>
      <c r="AR505" s="468">
        <v>2200</v>
      </c>
      <c r="AS505" s="925">
        <v>30</v>
      </c>
      <c r="AT505" s="941"/>
      <c r="AU505" s="941">
        <v>0</v>
      </c>
      <c r="AV505" s="925"/>
      <c r="AW505" s="925"/>
      <c r="AX505" s="925"/>
      <c r="AY505" s="925"/>
      <c r="AZ505" s="925"/>
      <c r="BA505" s="942"/>
      <c r="BB505" s="941"/>
      <c r="BC505" s="941"/>
      <c r="BD505" s="941"/>
      <c r="BE505" s="941"/>
      <c r="BF505" s="942"/>
      <c r="BG505" s="936">
        <v>0</v>
      </c>
      <c r="BH505" s="936">
        <v>0</v>
      </c>
      <c r="BI505" s="936">
        <v>0</v>
      </c>
      <c r="BJ505" s="941"/>
      <c r="BK505" s="943"/>
      <c r="BL505" s="943"/>
      <c r="BM505" s="936">
        <v>9</v>
      </c>
      <c r="BN505" s="943"/>
      <c r="BO505" s="936"/>
      <c r="BP505" s="944">
        <v>240</v>
      </c>
      <c r="BQ505" s="943">
        <v>2200</v>
      </c>
      <c r="BR505" s="943">
        <v>113</v>
      </c>
      <c r="BS505" s="943">
        <v>0</v>
      </c>
      <c r="BT505" s="945">
        <v>0</v>
      </c>
      <c r="BU505" s="943">
        <v>0</v>
      </c>
      <c r="BV505" s="943">
        <v>0</v>
      </c>
      <c r="BW505" s="943">
        <v>0</v>
      </c>
      <c r="BX505" s="943"/>
      <c r="BY505" s="943">
        <v>0</v>
      </c>
      <c r="BZ505" s="943"/>
      <c r="CA505" s="943"/>
      <c r="CB505" s="943">
        <v>0</v>
      </c>
      <c r="CC505" s="943">
        <v>0</v>
      </c>
      <c r="CD505" s="943">
        <v>0</v>
      </c>
      <c r="CE505" s="943"/>
      <c r="CF505" s="943">
        <v>0</v>
      </c>
      <c r="CG505" s="943"/>
      <c r="CH505" s="943"/>
      <c r="CI505" s="943"/>
      <c r="CJ505" s="943"/>
      <c r="CK505" s="943"/>
      <c r="CL505" s="943"/>
      <c r="CM505" s="943"/>
      <c r="CN505" s="943"/>
      <c r="CO505" s="943">
        <v>173.47499999999999</v>
      </c>
      <c r="CP505" s="943"/>
      <c r="CQ505" s="943"/>
      <c r="CR505" s="943"/>
      <c r="CS505" s="943"/>
      <c r="CT505" s="943"/>
      <c r="CU505" s="943"/>
      <c r="CV505" s="943">
        <v>0</v>
      </c>
      <c r="CW505" s="943"/>
      <c r="CX505" s="943"/>
      <c r="CY505" s="943"/>
      <c r="CZ505" s="943"/>
      <c r="DA505" s="943"/>
      <c r="DB505" s="943"/>
      <c r="DC505" s="943">
        <v>37.29</v>
      </c>
      <c r="DD505" s="943"/>
      <c r="DE505" s="943"/>
      <c r="DF505" s="943">
        <v>2313</v>
      </c>
      <c r="DG505" s="943">
        <v>156.13</v>
      </c>
      <c r="DH505" s="943"/>
      <c r="DI505" s="943"/>
      <c r="DJ505" s="943"/>
      <c r="DK505" s="943"/>
      <c r="DL505" s="943"/>
      <c r="DM505" s="943"/>
      <c r="DN505" s="943"/>
      <c r="DO505" s="943"/>
      <c r="DP505" s="943"/>
      <c r="DQ505" s="943"/>
      <c r="DR505" s="943"/>
      <c r="DS505" s="943"/>
      <c r="DT505" s="943"/>
      <c r="DU505" s="943"/>
      <c r="DV505" s="943"/>
      <c r="DW505" s="943"/>
      <c r="DX505" s="943"/>
      <c r="DY505" s="943"/>
      <c r="DZ505" s="946"/>
      <c r="EA505" s="938"/>
      <c r="EB505" s="943"/>
      <c r="EC505" s="943"/>
      <c r="ED505" s="943"/>
      <c r="EE505" s="943"/>
      <c r="EF505" s="943"/>
      <c r="EG505" s="943"/>
      <c r="EH505" s="943"/>
      <c r="EI505" s="943"/>
      <c r="EJ505" s="943"/>
      <c r="EK505" s="943"/>
      <c r="EL505" s="947">
        <v>2486.4749999999999</v>
      </c>
      <c r="EM505" s="947">
        <v>4992.8949999999995</v>
      </c>
      <c r="EN505" s="948">
        <v>248.65</v>
      </c>
      <c r="EO505" s="948">
        <v>0</v>
      </c>
      <c r="EP505" s="948">
        <v>34.06</v>
      </c>
      <c r="EQ505" s="948">
        <v>0</v>
      </c>
      <c r="ER505" s="948">
        <v>0</v>
      </c>
      <c r="ES505" s="943">
        <v>0</v>
      </c>
      <c r="ET505" s="945">
        <v>16.8612</v>
      </c>
      <c r="EU505" s="943">
        <v>0</v>
      </c>
      <c r="EV505" s="943">
        <v>0</v>
      </c>
      <c r="EW505" s="943"/>
      <c r="EX505" s="943"/>
      <c r="EY505" s="943"/>
      <c r="EZ505" s="949">
        <v>115.71</v>
      </c>
      <c r="FA505" s="938">
        <v>0</v>
      </c>
      <c r="FB505" s="938">
        <v>0</v>
      </c>
      <c r="FC505" s="949">
        <v>925.2</v>
      </c>
      <c r="FD505" s="949"/>
      <c r="FE505" s="949"/>
      <c r="FF505" s="949"/>
      <c r="FG505" s="943">
        <v>0</v>
      </c>
      <c r="FH505" s="949">
        <v>0</v>
      </c>
      <c r="FI505" s="943"/>
      <c r="FJ505" s="943">
        <v>0</v>
      </c>
      <c r="FK505" s="936"/>
      <c r="FL505" s="936"/>
      <c r="FM505" s="943">
        <v>37.29</v>
      </c>
      <c r="FN505" s="943">
        <v>0</v>
      </c>
      <c r="FO505" s="943">
        <v>0</v>
      </c>
      <c r="FP505" s="943">
        <v>2469.13</v>
      </c>
      <c r="FQ505" s="943">
        <v>3846.9</v>
      </c>
      <c r="FR505" s="950">
        <v>1146</v>
      </c>
      <c r="FT505" s="1161"/>
      <c r="FU505" s="1162">
        <v>1146</v>
      </c>
      <c r="FV505" s="367"/>
      <c r="FW505" s="367"/>
      <c r="FX505" s="1102">
        <v>223.78</v>
      </c>
      <c r="FY505" s="1220">
        <v>55.945</v>
      </c>
      <c r="GB505" s="2015">
        <f t="shared" si="50"/>
        <v>-5.0000000001091394E-3</v>
      </c>
      <c r="GC505" s="2015">
        <v>2486.48</v>
      </c>
      <c r="GE505" s="2015">
        <f t="shared" si="51"/>
        <v>4799.4799999999996</v>
      </c>
    </row>
    <row r="506" spans="2:187">
      <c r="B506" s="918">
        <v>32</v>
      </c>
      <c r="C506" s="919" t="s">
        <v>617</v>
      </c>
      <c r="D506" s="956" t="s">
        <v>3</v>
      </c>
      <c r="E506" s="957" t="s">
        <v>154</v>
      </c>
      <c r="F506" s="927" t="s">
        <v>155</v>
      </c>
      <c r="G506" s="958">
        <v>35064</v>
      </c>
      <c r="H506" s="927" t="s">
        <v>469</v>
      </c>
      <c r="I506" s="919" t="s">
        <v>456</v>
      </c>
      <c r="J506" s="1171" t="s">
        <v>455</v>
      </c>
      <c r="K506" s="959" t="s">
        <v>456</v>
      </c>
      <c r="L506" s="959">
        <v>100001</v>
      </c>
      <c r="M506" s="925" t="s">
        <v>470</v>
      </c>
      <c r="N506" s="926">
        <v>1</v>
      </c>
      <c r="O506" s="927" t="s">
        <v>471</v>
      </c>
      <c r="P506" s="927" t="s">
        <v>472</v>
      </c>
      <c r="Q506" s="928">
        <v>1</v>
      </c>
      <c r="R506" s="927" t="s">
        <v>473</v>
      </c>
      <c r="S506" s="929" t="s">
        <v>474</v>
      </c>
      <c r="T506" s="927" t="s">
        <v>461</v>
      </c>
      <c r="U506" s="927" t="s">
        <v>990</v>
      </c>
      <c r="V506" s="930" t="s">
        <v>553</v>
      </c>
      <c r="W506" s="930"/>
      <c r="X506" s="1043" t="s">
        <v>25</v>
      </c>
      <c r="Y506" s="1044" t="s">
        <v>616</v>
      </c>
      <c r="Z506" s="925"/>
      <c r="AA506" s="925"/>
      <c r="AB506" s="467">
        <v>44453</v>
      </c>
      <c r="AC506" s="933"/>
      <c r="AD506" s="934"/>
      <c r="AE506" s="935" t="s">
        <v>496</v>
      </c>
      <c r="AF506" s="927" t="s">
        <v>625</v>
      </c>
      <c r="AG506" s="936"/>
      <c r="AH506" s="937"/>
      <c r="AI506" s="937"/>
      <c r="AJ506" s="937"/>
      <c r="AK506" s="938"/>
      <c r="AL506" s="936"/>
      <c r="AM506" s="938"/>
      <c r="AN506" s="938"/>
      <c r="AO506" s="939" t="s">
        <v>466</v>
      </c>
      <c r="AP506" s="938" t="s">
        <v>594</v>
      </c>
      <c r="AQ506" s="940" t="s">
        <v>467</v>
      </c>
      <c r="AR506" s="1046">
        <v>3000</v>
      </c>
      <c r="AS506" s="925">
        <v>28</v>
      </c>
      <c r="AT506" s="941"/>
      <c r="AU506" s="941">
        <v>2</v>
      </c>
      <c r="AV506" s="925"/>
      <c r="AW506" s="925"/>
      <c r="AX506" s="925"/>
      <c r="AY506" s="925"/>
      <c r="AZ506" s="925"/>
      <c r="BA506" s="942"/>
      <c r="BB506" s="941"/>
      <c r="BC506" s="941"/>
      <c r="BD506" s="941"/>
      <c r="BE506" s="941"/>
      <c r="BF506" s="942"/>
      <c r="BG506" s="936">
        <v>0</v>
      </c>
      <c r="BH506" s="936">
        <v>0</v>
      </c>
      <c r="BI506" s="936">
        <v>0</v>
      </c>
      <c r="BJ506" s="941"/>
      <c r="BK506" s="943"/>
      <c r="BL506" s="943"/>
      <c r="BM506" s="936">
        <v>0</v>
      </c>
      <c r="BN506" s="943"/>
      <c r="BO506" s="936"/>
      <c r="BP506" s="944">
        <v>224</v>
      </c>
      <c r="BQ506" s="943">
        <v>2800</v>
      </c>
      <c r="BR506" s="943">
        <v>0</v>
      </c>
      <c r="BS506" s="943">
        <v>0</v>
      </c>
      <c r="BT506" s="945">
        <v>200</v>
      </c>
      <c r="BU506" s="943">
        <v>0</v>
      </c>
      <c r="BV506" s="943">
        <v>0</v>
      </c>
      <c r="BW506" s="943">
        <v>0</v>
      </c>
      <c r="BX506" s="943"/>
      <c r="BY506" s="943">
        <v>0</v>
      </c>
      <c r="BZ506" s="943"/>
      <c r="CA506" s="943"/>
      <c r="CB506" s="943">
        <v>0</v>
      </c>
      <c r="CC506" s="943">
        <v>0</v>
      </c>
      <c r="CD506" s="943">
        <v>0</v>
      </c>
      <c r="CE506" s="943"/>
      <c r="CF506" s="943">
        <v>0</v>
      </c>
      <c r="CG506" s="943"/>
      <c r="CH506" s="943"/>
      <c r="CI506" s="943"/>
      <c r="CJ506" s="943"/>
      <c r="CK506" s="943"/>
      <c r="CL506" s="943"/>
      <c r="CM506" s="943"/>
      <c r="CN506" s="943"/>
      <c r="CO506" s="943">
        <v>0</v>
      </c>
      <c r="CP506" s="943"/>
      <c r="CQ506" s="943"/>
      <c r="CR506" s="943"/>
      <c r="CS506" s="943"/>
      <c r="CT506" s="943"/>
      <c r="CU506" s="943"/>
      <c r="CV506" s="943">
        <v>0</v>
      </c>
      <c r="CW506" s="943"/>
      <c r="CX506" s="943"/>
      <c r="CY506" s="943"/>
      <c r="CZ506" s="943"/>
      <c r="DA506" s="943"/>
      <c r="DB506" s="943"/>
      <c r="DC506" s="943">
        <v>0</v>
      </c>
      <c r="DD506" s="943"/>
      <c r="DE506" s="943"/>
      <c r="DF506" s="943">
        <v>2500</v>
      </c>
      <c r="DG506" s="943">
        <v>168.75</v>
      </c>
      <c r="DH506" s="943"/>
      <c r="DI506" s="943"/>
      <c r="DJ506" s="943"/>
      <c r="DK506" s="943"/>
      <c r="DL506" s="943"/>
      <c r="DM506" s="943"/>
      <c r="DN506" s="943"/>
      <c r="DO506" s="943"/>
      <c r="DP506" s="943"/>
      <c r="DQ506" s="943"/>
      <c r="DR506" s="943"/>
      <c r="DS506" s="943"/>
      <c r="DT506" s="943"/>
      <c r="DU506" s="943"/>
      <c r="DV506" s="943"/>
      <c r="DW506" s="943"/>
      <c r="DX506" s="943"/>
      <c r="DY506" s="943"/>
      <c r="DZ506" s="946"/>
      <c r="EA506" s="938"/>
      <c r="EB506" s="943"/>
      <c r="EC506" s="943"/>
      <c r="ED506" s="943"/>
      <c r="EE506" s="943"/>
      <c r="EF506" s="943"/>
      <c r="EG506" s="943"/>
      <c r="EH506" s="943"/>
      <c r="EI506" s="943"/>
      <c r="EJ506" s="943"/>
      <c r="EK506" s="943"/>
      <c r="EL506" s="947">
        <v>3000</v>
      </c>
      <c r="EM506" s="947">
        <v>5668.75</v>
      </c>
      <c r="EN506" s="948">
        <v>300</v>
      </c>
      <c r="EO506" s="948">
        <v>0</v>
      </c>
      <c r="EP506" s="948">
        <v>41.1</v>
      </c>
      <c r="EQ506" s="948">
        <v>0</v>
      </c>
      <c r="ER506" s="948">
        <v>0</v>
      </c>
      <c r="ES506" s="943">
        <v>0</v>
      </c>
      <c r="ET506" s="945">
        <v>28.85</v>
      </c>
      <c r="EU506" s="943">
        <v>0</v>
      </c>
      <c r="EV506" s="943">
        <v>0</v>
      </c>
      <c r="EW506" s="943"/>
      <c r="EX506" s="943"/>
      <c r="EY506" s="943"/>
      <c r="EZ506" s="949">
        <v>0</v>
      </c>
      <c r="FA506" s="938">
        <v>34.94</v>
      </c>
      <c r="FB506" s="938">
        <v>0</v>
      </c>
      <c r="FC506" s="949">
        <v>1000</v>
      </c>
      <c r="FD506" s="949"/>
      <c r="FE506" s="949"/>
      <c r="FF506" s="949"/>
      <c r="FG506" s="943">
        <v>0</v>
      </c>
      <c r="FH506" s="949">
        <v>0</v>
      </c>
      <c r="FI506" s="943"/>
      <c r="FJ506" s="943">
        <v>0</v>
      </c>
      <c r="FK506" s="936"/>
      <c r="FL506" s="936"/>
      <c r="FM506" s="943">
        <v>0</v>
      </c>
      <c r="FN506" s="943">
        <v>0</v>
      </c>
      <c r="FO506" s="943">
        <v>0</v>
      </c>
      <c r="FP506" s="943">
        <v>2668.75</v>
      </c>
      <c r="FQ506" s="943">
        <v>4073.64</v>
      </c>
      <c r="FR506" s="950">
        <v>1595.11</v>
      </c>
      <c r="FT506" s="1161"/>
      <c r="FU506" s="1162">
        <v>1595.11</v>
      </c>
      <c r="FV506" s="367"/>
      <c r="FW506" s="367"/>
      <c r="FX506" s="1102">
        <v>270</v>
      </c>
      <c r="FY506" s="1220">
        <v>67.5</v>
      </c>
      <c r="GB506" s="2015">
        <f t="shared" si="50"/>
        <v>0</v>
      </c>
      <c r="GC506" s="2015">
        <v>3000</v>
      </c>
      <c r="GE506" s="2015">
        <f t="shared" si="51"/>
        <v>5500</v>
      </c>
    </row>
    <row r="507" spans="2:187">
      <c r="B507" s="918">
        <v>33</v>
      </c>
      <c r="C507" s="919" t="s">
        <v>617</v>
      </c>
      <c r="D507" s="956" t="s">
        <v>3</v>
      </c>
      <c r="E507" s="957" t="s">
        <v>164</v>
      </c>
      <c r="F507" s="927" t="s">
        <v>165</v>
      </c>
      <c r="G507" s="958">
        <v>36099</v>
      </c>
      <c r="H507" s="927" t="s">
        <v>488</v>
      </c>
      <c r="I507" s="919" t="s">
        <v>456</v>
      </c>
      <c r="J507" s="1171" t="s">
        <v>455</v>
      </c>
      <c r="K507" s="959" t="s">
        <v>456</v>
      </c>
      <c r="L507" s="959">
        <v>100002</v>
      </c>
      <c r="M507" s="925" t="s">
        <v>457</v>
      </c>
      <c r="N507" s="926">
        <v>0</v>
      </c>
      <c r="O507" s="927" t="s">
        <v>458</v>
      </c>
      <c r="P507" s="927" t="s">
        <v>459</v>
      </c>
      <c r="Q507" s="928">
        <v>0</v>
      </c>
      <c r="R507" s="927" t="s">
        <v>489</v>
      </c>
      <c r="S507" s="929" t="s">
        <v>488</v>
      </c>
      <c r="T507" s="927" t="s">
        <v>461</v>
      </c>
      <c r="U507" s="927" t="s">
        <v>978</v>
      </c>
      <c r="V507" s="930" t="s">
        <v>553</v>
      </c>
      <c r="W507" s="930"/>
      <c r="X507" s="931" t="s">
        <v>25</v>
      </c>
      <c r="Y507" s="932" t="s">
        <v>163</v>
      </c>
      <c r="Z507" s="925"/>
      <c r="AA507" s="925"/>
      <c r="AB507" s="467">
        <v>44483</v>
      </c>
      <c r="AC507" s="933"/>
      <c r="AD507" s="934"/>
      <c r="AE507" s="935" t="s">
        <v>496</v>
      </c>
      <c r="AF507" s="927" t="s">
        <v>559</v>
      </c>
      <c r="AG507" s="936"/>
      <c r="AH507" s="937"/>
      <c r="AI507" s="937"/>
      <c r="AJ507" s="937"/>
      <c r="AK507" s="938"/>
      <c r="AL507" s="936"/>
      <c r="AM507" s="938"/>
      <c r="AN507" s="938"/>
      <c r="AO507" s="939" t="s">
        <v>466</v>
      </c>
      <c r="AP507" s="938" t="s">
        <v>595</v>
      </c>
      <c r="AQ507" s="940" t="s">
        <v>467</v>
      </c>
      <c r="AR507" s="1046">
        <v>2500</v>
      </c>
      <c r="AS507" s="925">
        <v>15</v>
      </c>
      <c r="AT507" s="941"/>
      <c r="AU507" s="941">
        <v>15</v>
      </c>
      <c r="AV507" s="925"/>
      <c r="AW507" s="925"/>
      <c r="AX507" s="925"/>
      <c r="AY507" s="925"/>
      <c r="AZ507" s="925"/>
      <c r="BA507" s="942"/>
      <c r="BB507" s="941"/>
      <c r="BC507" s="941"/>
      <c r="BD507" s="941"/>
      <c r="BE507" s="941"/>
      <c r="BF507" s="942"/>
      <c r="BG507" s="936">
        <v>0</v>
      </c>
      <c r="BH507" s="936">
        <v>0</v>
      </c>
      <c r="BI507" s="936">
        <v>0</v>
      </c>
      <c r="BJ507" s="941"/>
      <c r="BK507" s="943"/>
      <c r="BL507" s="943"/>
      <c r="BM507" s="936">
        <v>0</v>
      </c>
      <c r="BN507" s="943"/>
      <c r="BO507" s="936"/>
      <c r="BP507" s="944">
        <v>120</v>
      </c>
      <c r="BQ507" s="943">
        <v>1250</v>
      </c>
      <c r="BR507" s="943">
        <v>0</v>
      </c>
      <c r="BS507" s="943">
        <v>0</v>
      </c>
      <c r="BT507" s="945">
        <v>1250</v>
      </c>
      <c r="BU507" s="943">
        <v>0</v>
      </c>
      <c r="BV507" s="943">
        <v>0</v>
      </c>
      <c r="BW507" s="943">
        <v>0</v>
      </c>
      <c r="BX507" s="943"/>
      <c r="BY507" s="943">
        <v>0</v>
      </c>
      <c r="BZ507" s="943"/>
      <c r="CA507" s="943"/>
      <c r="CB507" s="943">
        <v>0</v>
      </c>
      <c r="CC507" s="943">
        <v>0</v>
      </c>
      <c r="CD507" s="943">
        <v>0</v>
      </c>
      <c r="CE507" s="943"/>
      <c r="CF507" s="943">
        <v>0</v>
      </c>
      <c r="CG507" s="943"/>
      <c r="CH507" s="943"/>
      <c r="CI507" s="943"/>
      <c r="CJ507" s="943"/>
      <c r="CK507" s="943"/>
      <c r="CL507" s="943"/>
      <c r="CM507" s="943"/>
      <c r="CN507" s="943"/>
      <c r="CO507" s="943">
        <v>0</v>
      </c>
      <c r="CP507" s="943"/>
      <c r="CQ507" s="943"/>
      <c r="CR507" s="943"/>
      <c r="CS507" s="943"/>
      <c r="CT507" s="943"/>
      <c r="CU507" s="943"/>
      <c r="CV507" s="943">
        <v>0</v>
      </c>
      <c r="CW507" s="943"/>
      <c r="CX507" s="943"/>
      <c r="CY507" s="943"/>
      <c r="CZ507" s="943"/>
      <c r="DA507" s="943"/>
      <c r="DB507" s="943"/>
      <c r="DC507" s="943">
        <v>0</v>
      </c>
      <c r="DD507" s="943"/>
      <c r="DE507" s="943"/>
      <c r="DF507" s="943">
        <v>2500</v>
      </c>
      <c r="DG507" s="943">
        <v>168.75</v>
      </c>
      <c r="DH507" s="943"/>
      <c r="DI507" s="943"/>
      <c r="DJ507" s="943"/>
      <c r="DK507" s="943"/>
      <c r="DL507" s="943"/>
      <c r="DM507" s="943"/>
      <c r="DN507" s="943"/>
      <c r="DO507" s="943"/>
      <c r="DP507" s="943"/>
      <c r="DQ507" s="943"/>
      <c r="DR507" s="943"/>
      <c r="DS507" s="943"/>
      <c r="DT507" s="943"/>
      <c r="DU507" s="943"/>
      <c r="DV507" s="943"/>
      <c r="DW507" s="943"/>
      <c r="DX507" s="943"/>
      <c r="DY507" s="943"/>
      <c r="DZ507" s="946"/>
      <c r="EA507" s="938"/>
      <c r="EB507" s="943"/>
      <c r="EC507" s="943"/>
      <c r="ED507" s="943"/>
      <c r="EE507" s="943"/>
      <c r="EF507" s="943"/>
      <c r="EG507" s="943"/>
      <c r="EH507" s="943"/>
      <c r="EI507" s="943"/>
      <c r="EJ507" s="943"/>
      <c r="EK507" s="943"/>
      <c r="EL507" s="947">
        <v>2500</v>
      </c>
      <c r="EM507" s="947">
        <v>5168.75</v>
      </c>
      <c r="EN507" s="948">
        <v>250</v>
      </c>
      <c r="EO507" s="948">
        <v>0</v>
      </c>
      <c r="EP507" s="948">
        <v>34.25</v>
      </c>
      <c r="EQ507" s="948">
        <v>0</v>
      </c>
      <c r="ER507" s="948">
        <v>0</v>
      </c>
      <c r="ES507" s="943">
        <v>0</v>
      </c>
      <c r="ET507" s="945">
        <v>0</v>
      </c>
      <c r="EU507" s="943">
        <v>0</v>
      </c>
      <c r="EV507" s="943">
        <v>0</v>
      </c>
      <c r="EW507" s="943"/>
      <c r="EX507" s="943"/>
      <c r="EY507" s="943"/>
      <c r="EZ507" s="949">
        <v>62</v>
      </c>
      <c r="FA507" s="938">
        <v>34.94</v>
      </c>
      <c r="FB507" s="938">
        <v>0</v>
      </c>
      <c r="FC507" s="949">
        <v>1000</v>
      </c>
      <c r="FD507" s="949"/>
      <c r="FE507" s="949"/>
      <c r="FF507" s="949"/>
      <c r="FG507" s="943">
        <v>0</v>
      </c>
      <c r="FH507" s="949">
        <v>0</v>
      </c>
      <c r="FI507" s="943"/>
      <c r="FJ507" s="943">
        <v>0</v>
      </c>
      <c r="FK507" s="936"/>
      <c r="FL507" s="936"/>
      <c r="FM507" s="943">
        <v>0</v>
      </c>
      <c r="FN507" s="943">
        <v>0</v>
      </c>
      <c r="FO507" s="943">
        <v>0</v>
      </c>
      <c r="FP507" s="943">
        <v>2668.75</v>
      </c>
      <c r="FQ507" s="943">
        <v>4049.94</v>
      </c>
      <c r="FR507" s="950">
        <v>1118.81</v>
      </c>
      <c r="FT507" s="1161"/>
      <c r="FU507" s="1162">
        <v>1118.81</v>
      </c>
      <c r="FV507" s="367"/>
      <c r="FW507" s="367"/>
      <c r="FX507" s="1102">
        <v>225</v>
      </c>
      <c r="FY507" s="1220">
        <v>56.25</v>
      </c>
      <c r="GB507" s="2015">
        <f t="shared" si="50"/>
        <v>0</v>
      </c>
      <c r="GC507" s="2015">
        <v>2500</v>
      </c>
      <c r="GE507" s="2015">
        <f t="shared" si="51"/>
        <v>5000</v>
      </c>
    </row>
    <row r="508" spans="2:187">
      <c r="B508" s="918">
        <v>34</v>
      </c>
      <c r="C508" s="919" t="s">
        <v>617</v>
      </c>
      <c r="D508" s="956" t="s">
        <v>3</v>
      </c>
      <c r="E508" s="957" t="s">
        <v>143</v>
      </c>
      <c r="F508" s="927" t="s">
        <v>144</v>
      </c>
      <c r="G508" s="958">
        <v>34320</v>
      </c>
      <c r="H508" s="927" t="s">
        <v>469</v>
      </c>
      <c r="I508" s="919" t="s">
        <v>456</v>
      </c>
      <c r="J508" s="1171" t="s">
        <v>455</v>
      </c>
      <c r="K508" s="959" t="s">
        <v>456</v>
      </c>
      <c r="L508" s="959">
        <v>100001</v>
      </c>
      <c r="M508" s="925" t="s">
        <v>470</v>
      </c>
      <c r="N508" s="926">
        <v>1</v>
      </c>
      <c r="O508" s="927" t="s">
        <v>471</v>
      </c>
      <c r="P508" s="927" t="s">
        <v>472</v>
      </c>
      <c r="Q508" s="928">
        <v>1</v>
      </c>
      <c r="R508" s="927" t="s">
        <v>473</v>
      </c>
      <c r="S508" s="929" t="s">
        <v>474</v>
      </c>
      <c r="T508" s="927" t="s">
        <v>461</v>
      </c>
      <c r="U508" s="927" t="s">
        <v>979</v>
      </c>
      <c r="V508" s="930" t="s">
        <v>553</v>
      </c>
      <c r="W508" s="930"/>
      <c r="X508" s="931" t="s">
        <v>25</v>
      </c>
      <c r="Y508" s="961" t="s">
        <v>147</v>
      </c>
      <c r="Z508" s="925"/>
      <c r="AA508" s="925"/>
      <c r="AB508" s="467">
        <v>44483</v>
      </c>
      <c r="AC508" s="933"/>
      <c r="AD508" s="934"/>
      <c r="AE508" s="935" t="s">
        <v>533</v>
      </c>
      <c r="AF508" s="927" t="s">
        <v>560</v>
      </c>
      <c r="AG508" s="936"/>
      <c r="AH508" s="937"/>
      <c r="AI508" s="937"/>
      <c r="AJ508" s="937"/>
      <c r="AK508" s="938"/>
      <c r="AL508" s="936"/>
      <c r="AM508" s="938"/>
      <c r="AN508" s="938"/>
      <c r="AO508" s="939" t="s">
        <v>466</v>
      </c>
      <c r="AP508" s="938" t="s">
        <v>594</v>
      </c>
      <c r="AQ508" s="940" t="s">
        <v>467</v>
      </c>
      <c r="AR508" s="1046">
        <v>3000</v>
      </c>
      <c r="AS508" s="925">
        <v>30</v>
      </c>
      <c r="AT508" s="941"/>
      <c r="AU508" s="941">
        <v>0</v>
      </c>
      <c r="AV508" s="925"/>
      <c r="AW508" s="925"/>
      <c r="AX508" s="925"/>
      <c r="AY508" s="925"/>
      <c r="AZ508" s="925"/>
      <c r="BA508" s="942"/>
      <c r="BB508" s="941"/>
      <c r="BC508" s="941"/>
      <c r="BD508" s="941"/>
      <c r="BE508" s="941"/>
      <c r="BF508" s="942"/>
      <c r="BG508" s="936">
        <v>0</v>
      </c>
      <c r="BH508" s="936">
        <v>0</v>
      </c>
      <c r="BI508" s="936">
        <v>0</v>
      </c>
      <c r="BJ508" s="941"/>
      <c r="BK508" s="943"/>
      <c r="BL508" s="943"/>
      <c r="BM508" s="936">
        <v>0</v>
      </c>
      <c r="BN508" s="943"/>
      <c r="BO508" s="936"/>
      <c r="BP508" s="944">
        <v>240</v>
      </c>
      <c r="BQ508" s="943">
        <v>3000</v>
      </c>
      <c r="BR508" s="943">
        <v>0</v>
      </c>
      <c r="BS508" s="943">
        <v>0</v>
      </c>
      <c r="BT508" s="945">
        <v>0</v>
      </c>
      <c r="BU508" s="943">
        <v>0</v>
      </c>
      <c r="BV508" s="943">
        <v>0</v>
      </c>
      <c r="BW508" s="943">
        <v>0</v>
      </c>
      <c r="BX508" s="943"/>
      <c r="BY508" s="943">
        <v>0</v>
      </c>
      <c r="BZ508" s="943"/>
      <c r="CA508" s="943"/>
      <c r="CB508" s="943">
        <v>0</v>
      </c>
      <c r="CC508" s="943">
        <v>0</v>
      </c>
      <c r="CD508" s="943">
        <v>0</v>
      </c>
      <c r="CE508" s="943"/>
      <c r="CF508" s="943">
        <v>0</v>
      </c>
      <c r="CG508" s="943"/>
      <c r="CH508" s="943"/>
      <c r="CI508" s="943"/>
      <c r="CJ508" s="943"/>
      <c r="CK508" s="943"/>
      <c r="CL508" s="943"/>
      <c r="CM508" s="943"/>
      <c r="CN508" s="943"/>
      <c r="CO508" s="943">
        <v>0</v>
      </c>
      <c r="CP508" s="943"/>
      <c r="CQ508" s="943"/>
      <c r="CR508" s="943"/>
      <c r="CS508" s="943"/>
      <c r="CT508" s="943"/>
      <c r="CU508" s="943"/>
      <c r="CV508" s="943">
        <v>0</v>
      </c>
      <c r="CW508" s="943"/>
      <c r="CX508" s="943"/>
      <c r="CY508" s="943"/>
      <c r="CZ508" s="943"/>
      <c r="DA508" s="943"/>
      <c r="DB508" s="943"/>
      <c r="DC508" s="943">
        <v>0</v>
      </c>
      <c r="DD508" s="943"/>
      <c r="DE508" s="943"/>
      <c r="DF508" s="943">
        <v>3000</v>
      </c>
      <c r="DG508" s="943">
        <v>202.5</v>
      </c>
      <c r="DH508" s="943"/>
      <c r="DI508" s="943"/>
      <c r="DJ508" s="943"/>
      <c r="DK508" s="943"/>
      <c r="DL508" s="943"/>
      <c r="DM508" s="943"/>
      <c r="DN508" s="943"/>
      <c r="DO508" s="943"/>
      <c r="DP508" s="943"/>
      <c r="DQ508" s="943"/>
      <c r="DR508" s="943"/>
      <c r="DS508" s="943"/>
      <c r="DT508" s="943"/>
      <c r="DU508" s="943"/>
      <c r="DV508" s="943"/>
      <c r="DW508" s="943"/>
      <c r="DX508" s="943"/>
      <c r="DY508" s="943"/>
      <c r="DZ508" s="946"/>
      <c r="EA508" s="938"/>
      <c r="EB508" s="943"/>
      <c r="EC508" s="943"/>
      <c r="ED508" s="943"/>
      <c r="EE508" s="943"/>
      <c r="EF508" s="943"/>
      <c r="EG508" s="943"/>
      <c r="EH508" s="943"/>
      <c r="EI508" s="943"/>
      <c r="EJ508" s="943"/>
      <c r="EK508" s="943"/>
      <c r="EL508" s="947">
        <v>3000</v>
      </c>
      <c r="EM508" s="947">
        <v>6202.5</v>
      </c>
      <c r="EN508" s="948">
        <v>300</v>
      </c>
      <c r="EO508" s="948">
        <v>0</v>
      </c>
      <c r="EP508" s="948">
        <v>41.1</v>
      </c>
      <c r="EQ508" s="948">
        <v>0</v>
      </c>
      <c r="ER508" s="948">
        <v>0</v>
      </c>
      <c r="ES508" s="943">
        <v>0</v>
      </c>
      <c r="ET508" s="945">
        <v>35.03</v>
      </c>
      <c r="EU508" s="943">
        <v>0</v>
      </c>
      <c r="EV508" s="943">
        <v>0</v>
      </c>
      <c r="EW508" s="943"/>
      <c r="EX508" s="943"/>
      <c r="EY508" s="943"/>
      <c r="EZ508" s="949">
        <v>0</v>
      </c>
      <c r="FA508" s="938">
        <v>37.58</v>
      </c>
      <c r="FB508" s="938">
        <v>0</v>
      </c>
      <c r="FC508" s="949">
        <v>1200</v>
      </c>
      <c r="FD508" s="949"/>
      <c r="FE508" s="949"/>
      <c r="FF508" s="949"/>
      <c r="FG508" s="943">
        <v>0</v>
      </c>
      <c r="FH508" s="949">
        <v>0</v>
      </c>
      <c r="FI508" s="943"/>
      <c r="FJ508" s="943">
        <v>0</v>
      </c>
      <c r="FK508" s="936"/>
      <c r="FL508" s="936"/>
      <c r="FM508" s="943">
        <v>0</v>
      </c>
      <c r="FN508" s="943">
        <v>0</v>
      </c>
      <c r="FO508" s="943">
        <v>0</v>
      </c>
      <c r="FP508" s="943">
        <v>3202.5</v>
      </c>
      <c r="FQ508" s="943">
        <v>4816.21</v>
      </c>
      <c r="FR508" s="950">
        <v>1386.29</v>
      </c>
      <c r="FT508" s="1161"/>
      <c r="FU508" s="1162">
        <v>1386.29</v>
      </c>
      <c r="FV508" s="367"/>
      <c r="FW508" s="367"/>
      <c r="FX508" s="1102">
        <v>270</v>
      </c>
      <c r="FY508" s="1220">
        <v>67.5</v>
      </c>
      <c r="GB508" s="2015">
        <f t="shared" si="50"/>
        <v>0</v>
      </c>
      <c r="GC508" s="2015">
        <v>3000</v>
      </c>
      <c r="GE508" s="2015">
        <f t="shared" si="51"/>
        <v>6000</v>
      </c>
    </row>
    <row r="509" spans="2:187">
      <c r="B509" s="918">
        <v>35</v>
      </c>
      <c r="C509" s="919" t="s">
        <v>617</v>
      </c>
      <c r="D509" s="956" t="s">
        <v>3</v>
      </c>
      <c r="E509" s="957" t="s">
        <v>121</v>
      </c>
      <c r="F509" s="927" t="s">
        <v>122</v>
      </c>
      <c r="G509" s="958">
        <v>33835</v>
      </c>
      <c r="H509" s="927" t="s">
        <v>484</v>
      </c>
      <c r="I509" s="919" t="s">
        <v>456</v>
      </c>
      <c r="J509" s="1171" t="s">
        <v>455</v>
      </c>
      <c r="K509" s="959" t="s">
        <v>456</v>
      </c>
      <c r="L509" s="959">
        <v>100002</v>
      </c>
      <c r="M509" s="925" t="s">
        <v>457</v>
      </c>
      <c r="N509" s="926">
        <v>1</v>
      </c>
      <c r="O509" s="927" t="s">
        <v>458</v>
      </c>
      <c r="P509" s="927" t="s">
        <v>459</v>
      </c>
      <c r="Q509" s="928">
        <v>0</v>
      </c>
      <c r="R509" s="927" t="s">
        <v>485</v>
      </c>
      <c r="S509" s="929" t="s">
        <v>486</v>
      </c>
      <c r="T509" s="927" t="s">
        <v>461</v>
      </c>
      <c r="U509" s="927" t="s">
        <v>263</v>
      </c>
      <c r="V509" s="930" t="s">
        <v>553</v>
      </c>
      <c r="W509" s="930"/>
      <c r="X509" s="931" t="s">
        <v>25</v>
      </c>
      <c r="Y509" s="932" t="s">
        <v>123</v>
      </c>
      <c r="Z509" s="925"/>
      <c r="AA509" s="925"/>
      <c r="AB509" s="467">
        <v>44539</v>
      </c>
      <c r="AC509" s="933"/>
      <c r="AD509" s="934"/>
      <c r="AE509" s="935" t="s">
        <v>481</v>
      </c>
      <c r="AF509" s="927" t="s">
        <v>561</v>
      </c>
      <c r="AG509" s="936"/>
      <c r="AH509" s="937"/>
      <c r="AI509" s="937"/>
      <c r="AJ509" s="937"/>
      <c r="AK509" s="938"/>
      <c r="AL509" s="936"/>
      <c r="AM509" s="938"/>
      <c r="AN509" s="938"/>
      <c r="AO509" s="939" t="s">
        <v>466</v>
      </c>
      <c r="AP509" s="938" t="s">
        <v>594</v>
      </c>
      <c r="AQ509" s="940" t="s">
        <v>466</v>
      </c>
      <c r="AR509" s="468">
        <v>2200</v>
      </c>
      <c r="AS509" s="925">
        <v>23</v>
      </c>
      <c r="AT509" s="941"/>
      <c r="AU509" s="941">
        <v>7</v>
      </c>
      <c r="AV509" s="925"/>
      <c r="AW509" s="925"/>
      <c r="AX509" s="925"/>
      <c r="AY509" s="925"/>
      <c r="AZ509" s="925"/>
      <c r="BA509" s="942"/>
      <c r="BB509" s="941"/>
      <c r="BC509" s="941"/>
      <c r="BD509" s="941"/>
      <c r="BE509" s="941"/>
      <c r="BF509" s="942"/>
      <c r="BG509" s="936">
        <v>0</v>
      </c>
      <c r="BH509" s="936">
        <v>0</v>
      </c>
      <c r="BI509" s="936">
        <v>0</v>
      </c>
      <c r="BJ509" s="941"/>
      <c r="BK509" s="943"/>
      <c r="BL509" s="943"/>
      <c r="BM509" s="936">
        <v>0</v>
      </c>
      <c r="BN509" s="943"/>
      <c r="BO509" s="936"/>
      <c r="BP509" s="944">
        <v>184</v>
      </c>
      <c r="BQ509" s="943">
        <v>1686.6666666666665</v>
      </c>
      <c r="BR509" s="943">
        <v>113</v>
      </c>
      <c r="BS509" s="943">
        <v>0</v>
      </c>
      <c r="BT509" s="945">
        <v>539.70000000000005</v>
      </c>
      <c r="BU509" s="943">
        <v>0</v>
      </c>
      <c r="BV509" s="943">
        <v>0</v>
      </c>
      <c r="BW509" s="943">
        <v>0</v>
      </c>
      <c r="BX509" s="943"/>
      <c r="BY509" s="943">
        <v>0</v>
      </c>
      <c r="BZ509" s="943"/>
      <c r="CA509" s="943"/>
      <c r="CB509" s="943">
        <v>0</v>
      </c>
      <c r="CC509" s="943">
        <v>0</v>
      </c>
      <c r="CD509" s="943">
        <v>0</v>
      </c>
      <c r="CE509" s="943"/>
      <c r="CF509" s="943">
        <v>0</v>
      </c>
      <c r="CG509" s="943"/>
      <c r="CH509" s="943"/>
      <c r="CI509" s="943"/>
      <c r="CJ509" s="943"/>
      <c r="CK509" s="943"/>
      <c r="CL509" s="943"/>
      <c r="CM509" s="943"/>
      <c r="CN509" s="943"/>
      <c r="CO509" s="943">
        <v>0</v>
      </c>
      <c r="CP509" s="943"/>
      <c r="CQ509" s="943"/>
      <c r="CR509" s="943"/>
      <c r="CS509" s="943"/>
      <c r="CT509" s="943"/>
      <c r="CU509" s="943"/>
      <c r="CV509" s="943">
        <v>0</v>
      </c>
      <c r="CW509" s="943"/>
      <c r="CX509" s="943"/>
      <c r="CY509" s="943"/>
      <c r="CZ509" s="943"/>
      <c r="DA509" s="943"/>
      <c r="DB509" s="943"/>
      <c r="DC509" s="943">
        <v>37.29</v>
      </c>
      <c r="DD509" s="943"/>
      <c r="DE509" s="943"/>
      <c r="DF509" s="943">
        <v>2313</v>
      </c>
      <c r="DG509" s="943">
        <v>156.13</v>
      </c>
      <c r="DH509" s="943"/>
      <c r="DI509" s="943"/>
      <c r="DJ509" s="943"/>
      <c r="DK509" s="943"/>
      <c r="DL509" s="943"/>
      <c r="DM509" s="943"/>
      <c r="DN509" s="943"/>
      <c r="DO509" s="943"/>
      <c r="DP509" s="943"/>
      <c r="DQ509" s="943"/>
      <c r="DR509" s="943"/>
      <c r="DS509" s="943"/>
      <c r="DT509" s="943"/>
      <c r="DU509" s="943"/>
      <c r="DV509" s="943"/>
      <c r="DW509" s="943"/>
      <c r="DX509" s="943"/>
      <c r="DY509" s="943"/>
      <c r="DZ509" s="946"/>
      <c r="EA509" s="938"/>
      <c r="EB509" s="943"/>
      <c r="EC509" s="943"/>
      <c r="ED509" s="943"/>
      <c r="EE509" s="943"/>
      <c r="EF509" s="943"/>
      <c r="EG509" s="943"/>
      <c r="EH509" s="943"/>
      <c r="EI509" s="943"/>
      <c r="EJ509" s="943"/>
      <c r="EK509" s="943"/>
      <c r="EL509" s="947">
        <v>2339.3666666666668</v>
      </c>
      <c r="EM509" s="947">
        <v>4845.7866666666669</v>
      </c>
      <c r="EN509" s="948">
        <v>233.94</v>
      </c>
      <c r="EO509" s="948">
        <v>0</v>
      </c>
      <c r="EP509" s="948">
        <v>32.049999999999997</v>
      </c>
      <c r="EQ509" s="948">
        <v>0</v>
      </c>
      <c r="ER509" s="948">
        <v>0</v>
      </c>
      <c r="ES509" s="943">
        <v>0</v>
      </c>
      <c r="ET509" s="945">
        <v>2.9832000000000001</v>
      </c>
      <c r="EU509" s="943">
        <v>0</v>
      </c>
      <c r="EV509" s="943">
        <v>0</v>
      </c>
      <c r="EW509" s="943"/>
      <c r="EX509" s="943"/>
      <c r="EY509" s="943"/>
      <c r="EZ509" s="949">
        <v>115.71</v>
      </c>
      <c r="FA509" s="938">
        <v>0</v>
      </c>
      <c r="FB509" s="938">
        <v>0</v>
      </c>
      <c r="FC509" s="949">
        <v>925.2</v>
      </c>
      <c r="FD509" s="949"/>
      <c r="FE509" s="949"/>
      <c r="FF509" s="949"/>
      <c r="FG509" s="943">
        <v>125</v>
      </c>
      <c r="FH509" s="949">
        <v>0</v>
      </c>
      <c r="FI509" s="943"/>
      <c r="FJ509" s="943">
        <v>0</v>
      </c>
      <c r="FK509" s="936"/>
      <c r="FL509" s="936"/>
      <c r="FM509" s="943">
        <v>37.29</v>
      </c>
      <c r="FN509" s="943">
        <v>0</v>
      </c>
      <c r="FO509" s="943">
        <v>0</v>
      </c>
      <c r="FP509" s="943">
        <v>2469.13</v>
      </c>
      <c r="FQ509" s="943">
        <v>3941.3</v>
      </c>
      <c r="FR509" s="950">
        <v>904.49</v>
      </c>
      <c r="FT509" s="1161"/>
      <c r="FU509" s="1162">
        <v>904.49</v>
      </c>
      <c r="FV509" s="367"/>
      <c r="FW509" s="367"/>
      <c r="FX509" s="1102">
        <v>210.54</v>
      </c>
      <c r="FY509" s="1220">
        <v>52.634999999999998</v>
      </c>
      <c r="GB509" s="2015">
        <f t="shared" si="50"/>
        <v>-3.333333333102928E-3</v>
      </c>
      <c r="GC509" s="2015">
        <v>2339.37</v>
      </c>
      <c r="GE509" s="2015">
        <f t="shared" si="51"/>
        <v>4652.37</v>
      </c>
    </row>
    <row r="510" spans="2:187">
      <c r="B510" s="918">
        <v>36</v>
      </c>
      <c r="C510" s="919" t="s">
        <v>617</v>
      </c>
      <c r="D510" s="956" t="s">
        <v>3</v>
      </c>
      <c r="E510" s="957" t="s">
        <v>104</v>
      </c>
      <c r="F510" s="927" t="s">
        <v>105</v>
      </c>
      <c r="G510" s="958">
        <v>32719</v>
      </c>
      <c r="H510" s="927" t="s">
        <v>453</v>
      </c>
      <c r="I510" s="919" t="s">
        <v>456</v>
      </c>
      <c r="J510" s="1171" t="s">
        <v>455</v>
      </c>
      <c r="K510" s="959" t="s">
        <v>456</v>
      </c>
      <c r="L510" s="959">
        <v>100002</v>
      </c>
      <c r="M510" s="925" t="s">
        <v>457</v>
      </c>
      <c r="N510" s="926">
        <v>1</v>
      </c>
      <c r="O510" s="927" t="s">
        <v>458</v>
      </c>
      <c r="P510" s="927" t="s">
        <v>459</v>
      </c>
      <c r="Q510" s="928">
        <v>1</v>
      </c>
      <c r="R510" s="927" t="s">
        <v>460</v>
      </c>
      <c r="S510" s="929" t="s">
        <v>453</v>
      </c>
      <c r="T510" s="927" t="s">
        <v>461</v>
      </c>
      <c r="U510" s="927" t="s">
        <v>257</v>
      </c>
      <c r="V510" s="930" t="s">
        <v>553</v>
      </c>
      <c r="W510" s="930"/>
      <c r="X510" s="931" t="s">
        <v>25</v>
      </c>
      <c r="Y510" s="932" t="s">
        <v>106</v>
      </c>
      <c r="Z510" s="925"/>
      <c r="AA510" s="925"/>
      <c r="AB510" s="467">
        <v>44600</v>
      </c>
      <c r="AC510" s="933"/>
      <c r="AD510" s="934"/>
      <c r="AE510" s="935" t="s">
        <v>533</v>
      </c>
      <c r="AF510" s="927" t="s">
        <v>562</v>
      </c>
      <c r="AG510" s="936"/>
      <c r="AH510" s="937"/>
      <c r="AI510" s="937"/>
      <c r="AJ510" s="937"/>
      <c r="AK510" s="938"/>
      <c r="AL510" s="936"/>
      <c r="AM510" s="938"/>
      <c r="AN510" s="938"/>
      <c r="AO510" s="939"/>
      <c r="AP510" s="938" t="s">
        <v>595</v>
      </c>
      <c r="AQ510" s="940" t="s">
        <v>466</v>
      </c>
      <c r="AR510" s="468">
        <v>2500</v>
      </c>
      <c r="AS510" s="925">
        <v>28</v>
      </c>
      <c r="AT510" s="941"/>
      <c r="AU510" s="941">
        <v>2</v>
      </c>
      <c r="AV510" s="925"/>
      <c r="AW510" s="925"/>
      <c r="AX510" s="925"/>
      <c r="AY510" s="925"/>
      <c r="AZ510" s="925"/>
      <c r="BA510" s="942"/>
      <c r="BB510" s="941"/>
      <c r="BC510" s="941"/>
      <c r="BD510" s="941"/>
      <c r="BE510" s="941"/>
      <c r="BF510" s="942"/>
      <c r="BG510" s="936">
        <v>0</v>
      </c>
      <c r="BH510" s="936">
        <v>0</v>
      </c>
      <c r="BI510" s="936">
        <v>6</v>
      </c>
      <c r="BJ510" s="941"/>
      <c r="BK510" s="943"/>
      <c r="BL510" s="943"/>
      <c r="BM510" s="936">
        <v>0</v>
      </c>
      <c r="BN510" s="943"/>
      <c r="BO510" s="936"/>
      <c r="BP510" s="944">
        <v>224</v>
      </c>
      <c r="BQ510" s="943">
        <v>2333.333333333333</v>
      </c>
      <c r="BR510" s="943">
        <v>113</v>
      </c>
      <c r="BS510" s="943">
        <v>0</v>
      </c>
      <c r="BT510" s="945">
        <v>184.36</v>
      </c>
      <c r="BU510" s="943">
        <v>0</v>
      </c>
      <c r="BV510" s="943">
        <v>0</v>
      </c>
      <c r="BW510" s="943">
        <v>0</v>
      </c>
      <c r="BX510" s="943"/>
      <c r="BY510" s="943">
        <v>0</v>
      </c>
      <c r="BZ510" s="943"/>
      <c r="CA510" s="943"/>
      <c r="CB510" s="943">
        <v>0</v>
      </c>
      <c r="CC510" s="943">
        <v>0</v>
      </c>
      <c r="CD510" s="943">
        <v>130.64999999999998</v>
      </c>
      <c r="CE510" s="943"/>
      <c r="CF510" s="943">
        <v>0</v>
      </c>
      <c r="CG510" s="943"/>
      <c r="CH510" s="943"/>
      <c r="CI510" s="943"/>
      <c r="CJ510" s="943"/>
      <c r="CK510" s="943"/>
      <c r="CL510" s="943"/>
      <c r="CM510" s="943"/>
      <c r="CN510" s="943"/>
      <c r="CO510" s="943">
        <v>0</v>
      </c>
      <c r="CP510" s="943"/>
      <c r="CQ510" s="943"/>
      <c r="CR510" s="943"/>
      <c r="CS510" s="943"/>
      <c r="CT510" s="943"/>
      <c r="CU510" s="943"/>
      <c r="CV510" s="943">
        <v>0</v>
      </c>
      <c r="CW510" s="943"/>
      <c r="CX510" s="943"/>
      <c r="CY510" s="943"/>
      <c r="CZ510" s="943"/>
      <c r="DA510" s="943"/>
      <c r="DB510" s="943"/>
      <c r="DC510" s="943">
        <v>0</v>
      </c>
      <c r="DD510" s="943"/>
      <c r="DE510" s="943"/>
      <c r="DF510" s="943">
        <v>2765.43</v>
      </c>
      <c r="DG510" s="943">
        <v>248.89</v>
      </c>
      <c r="DH510" s="943"/>
      <c r="DI510" s="943"/>
      <c r="DJ510" s="943"/>
      <c r="DK510" s="943"/>
      <c r="DL510" s="943"/>
      <c r="DM510" s="943"/>
      <c r="DN510" s="943"/>
      <c r="DO510" s="943"/>
      <c r="DP510" s="943"/>
      <c r="DQ510" s="943"/>
      <c r="DR510" s="943"/>
      <c r="DS510" s="943"/>
      <c r="DT510" s="943"/>
      <c r="DU510" s="943"/>
      <c r="DV510" s="943"/>
      <c r="DW510" s="943"/>
      <c r="DX510" s="943"/>
      <c r="DY510" s="943"/>
      <c r="DZ510" s="946"/>
      <c r="EA510" s="938"/>
      <c r="EB510" s="943"/>
      <c r="EC510" s="943"/>
      <c r="ED510" s="943"/>
      <c r="EE510" s="943"/>
      <c r="EF510" s="943"/>
      <c r="EG510" s="943"/>
      <c r="EH510" s="943"/>
      <c r="EI510" s="943"/>
      <c r="EJ510" s="943"/>
      <c r="EK510" s="943"/>
      <c r="EL510" s="947">
        <v>2761.3433333333332</v>
      </c>
      <c r="EM510" s="947">
        <v>5775.663333333333</v>
      </c>
      <c r="EN510" s="948">
        <v>276.13</v>
      </c>
      <c r="EO510" s="948">
        <v>0</v>
      </c>
      <c r="EP510" s="948">
        <v>37.83</v>
      </c>
      <c r="EQ510" s="948">
        <v>0</v>
      </c>
      <c r="ER510" s="948">
        <v>0</v>
      </c>
      <c r="ES510" s="943">
        <v>0</v>
      </c>
      <c r="ET510" s="945">
        <v>12.471999999999998</v>
      </c>
      <c r="EU510" s="943">
        <v>0</v>
      </c>
      <c r="EV510" s="943">
        <v>0</v>
      </c>
      <c r="EW510" s="943"/>
      <c r="EX510" s="943"/>
      <c r="EY510" s="943"/>
      <c r="EZ510" s="949">
        <v>0</v>
      </c>
      <c r="FA510" s="938">
        <v>61.06</v>
      </c>
      <c r="FB510" s="938">
        <v>0</v>
      </c>
      <c r="FC510" s="949">
        <v>1045.2</v>
      </c>
      <c r="FD510" s="949"/>
      <c r="FE510" s="949"/>
      <c r="FF510" s="949"/>
      <c r="FG510" s="943">
        <v>125</v>
      </c>
      <c r="FH510" s="949">
        <v>0</v>
      </c>
      <c r="FI510" s="943"/>
      <c r="FJ510" s="943">
        <v>0</v>
      </c>
      <c r="FK510" s="936"/>
      <c r="FL510" s="936"/>
      <c r="FM510" s="943">
        <v>0</v>
      </c>
      <c r="FN510" s="943">
        <v>0</v>
      </c>
      <c r="FO510" s="943">
        <v>0</v>
      </c>
      <c r="FP510" s="943">
        <v>3014.32</v>
      </c>
      <c r="FQ510" s="943">
        <v>4572.01</v>
      </c>
      <c r="FR510" s="950">
        <v>1203.6500000000001</v>
      </c>
      <c r="FT510" s="1161"/>
      <c r="FU510" s="1162">
        <v>1203.6500000000001</v>
      </c>
      <c r="FV510" s="367"/>
      <c r="FW510" s="367"/>
      <c r="FX510" s="1102">
        <v>248.52</v>
      </c>
      <c r="FY510" s="1220">
        <v>0</v>
      </c>
      <c r="GB510" s="2015">
        <f t="shared" si="50"/>
        <v>-6.6666666666606034E-3</v>
      </c>
      <c r="GC510" s="2015">
        <v>2761.35</v>
      </c>
      <c r="GE510" s="2015">
        <f t="shared" si="51"/>
        <v>5526.78</v>
      </c>
    </row>
    <row r="511" spans="2:187">
      <c r="B511" s="918">
        <v>37</v>
      </c>
      <c r="C511" s="919" t="s">
        <v>617</v>
      </c>
      <c r="D511" s="956" t="s">
        <v>3</v>
      </c>
      <c r="E511" s="957" t="s">
        <v>179</v>
      </c>
      <c r="F511" s="927" t="s">
        <v>180</v>
      </c>
      <c r="G511" s="958">
        <v>34742</v>
      </c>
      <c r="H511" s="927" t="s">
        <v>469</v>
      </c>
      <c r="I511" s="919" t="s">
        <v>456</v>
      </c>
      <c r="J511" s="1171" t="s">
        <v>455</v>
      </c>
      <c r="K511" s="959" t="s">
        <v>456</v>
      </c>
      <c r="L511" s="959">
        <v>100001</v>
      </c>
      <c r="M511" s="925" t="s">
        <v>470</v>
      </c>
      <c r="N511" s="926">
        <v>1</v>
      </c>
      <c r="O511" s="927" t="s">
        <v>471</v>
      </c>
      <c r="P511" s="927" t="s">
        <v>472</v>
      </c>
      <c r="Q511" s="928">
        <v>1</v>
      </c>
      <c r="R511" s="927" t="s">
        <v>473</v>
      </c>
      <c r="S511" s="929" t="s">
        <v>474</v>
      </c>
      <c r="T511" s="927" t="s">
        <v>461</v>
      </c>
      <c r="U511" s="927" t="s">
        <v>280</v>
      </c>
      <c r="V511" s="930" t="s">
        <v>553</v>
      </c>
      <c r="W511" s="930"/>
      <c r="X511" s="931" t="s">
        <v>25</v>
      </c>
      <c r="Y511" s="932" t="s">
        <v>171</v>
      </c>
      <c r="Z511" s="925"/>
      <c r="AA511" s="925"/>
      <c r="AB511" s="467">
        <v>44636</v>
      </c>
      <c r="AC511" s="933"/>
      <c r="AD511" s="934"/>
      <c r="AE511" s="935" t="s">
        <v>533</v>
      </c>
      <c r="AF511" s="927" t="s">
        <v>565</v>
      </c>
      <c r="AG511" s="936"/>
      <c r="AH511" s="937"/>
      <c r="AI511" s="937"/>
      <c r="AJ511" s="937"/>
      <c r="AK511" s="938"/>
      <c r="AL511" s="936"/>
      <c r="AM511" s="938"/>
      <c r="AN511" s="938"/>
      <c r="AO511" s="939" t="s">
        <v>466</v>
      </c>
      <c r="AP511" s="938" t="s">
        <v>594</v>
      </c>
      <c r="AQ511" s="940" t="s">
        <v>467</v>
      </c>
      <c r="AR511" s="468">
        <v>2600</v>
      </c>
      <c r="AS511" s="925">
        <v>30</v>
      </c>
      <c r="AT511" s="941"/>
      <c r="AU511" s="941">
        <v>0</v>
      </c>
      <c r="AV511" s="925"/>
      <c r="AW511" s="925"/>
      <c r="AX511" s="925"/>
      <c r="AY511" s="925"/>
      <c r="AZ511" s="925"/>
      <c r="BA511" s="942"/>
      <c r="BB511" s="941"/>
      <c r="BC511" s="941"/>
      <c r="BD511" s="941"/>
      <c r="BE511" s="941"/>
      <c r="BF511" s="942"/>
      <c r="BG511" s="936">
        <v>0</v>
      </c>
      <c r="BH511" s="936">
        <v>0</v>
      </c>
      <c r="BI511" s="936">
        <v>0</v>
      </c>
      <c r="BJ511" s="941"/>
      <c r="BK511" s="943"/>
      <c r="BL511" s="943"/>
      <c r="BM511" s="936">
        <v>0</v>
      </c>
      <c r="BN511" s="943"/>
      <c r="BO511" s="936"/>
      <c r="BP511" s="944">
        <v>240</v>
      </c>
      <c r="BQ511" s="943">
        <v>2600</v>
      </c>
      <c r="BR511" s="943">
        <v>0</v>
      </c>
      <c r="BS511" s="943">
        <v>0</v>
      </c>
      <c r="BT511" s="945">
        <v>0</v>
      </c>
      <c r="BU511" s="943">
        <v>0</v>
      </c>
      <c r="BV511" s="943">
        <v>0</v>
      </c>
      <c r="BW511" s="943">
        <v>0</v>
      </c>
      <c r="BX511" s="943"/>
      <c r="BY511" s="943">
        <v>0</v>
      </c>
      <c r="BZ511" s="943"/>
      <c r="CA511" s="943"/>
      <c r="CB511" s="943">
        <v>0</v>
      </c>
      <c r="CC511" s="943">
        <v>0</v>
      </c>
      <c r="CD511" s="943">
        <v>0</v>
      </c>
      <c r="CE511" s="943"/>
      <c r="CF511" s="943">
        <v>0</v>
      </c>
      <c r="CG511" s="943"/>
      <c r="CH511" s="943"/>
      <c r="CI511" s="943"/>
      <c r="CJ511" s="943"/>
      <c r="CK511" s="943"/>
      <c r="CL511" s="943"/>
      <c r="CM511" s="943"/>
      <c r="CN511" s="943"/>
      <c r="CO511" s="943">
        <v>0</v>
      </c>
      <c r="CP511" s="943"/>
      <c r="CQ511" s="943"/>
      <c r="CR511" s="943"/>
      <c r="CS511" s="943"/>
      <c r="CT511" s="943"/>
      <c r="CU511" s="943"/>
      <c r="CV511" s="943">
        <v>0</v>
      </c>
      <c r="CW511" s="943"/>
      <c r="CX511" s="943"/>
      <c r="CY511" s="943"/>
      <c r="CZ511" s="943"/>
      <c r="DA511" s="943"/>
      <c r="DB511" s="943"/>
      <c r="DC511" s="943">
        <v>0</v>
      </c>
      <c r="DD511" s="943"/>
      <c r="DE511" s="943"/>
      <c r="DF511" s="943">
        <v>2600</v>
      </c>
      <c r="DG511" s="943">
        <v>175.5</v>
      </c>
      <c r="DH511" s="943"/>
      <c r="DI511" s="943"/>
      <c r="DJ511" s="943"/>
      <c r="DK511" s="943"/>
      <c r="DL511" s="943"/>
      <c r="DM511" s="943"/>
      <c r="DN511" s="943"/>
      <c r="DO511" s="943"/>
      <c r="DP511" s="943"/>
      <c r="DQ511" s="943"/>
      <c r="DR511" s="943"/>
      <c r="DS511" s="943"/>
      <c r="DT511" s="943"/>
      <c r="DU511" s="943"/>
      <c r="DV511" s="943"/>
      <c r="DW511" s="943"/>
      <c r="DX511" s="943"/>
      <c r="DY511" s="943"/>
      <c r="DZ511" s="946"/>
      <c r="EA511" s="938"/>
      <c r="EB511" s="943"/>
      <c r="EC511" s="943"/>
      <c r="ED511" s="943"/>
      <c r="EE511" s="943"/>
      <c r="EF511" s="943"/>
      <c r="EG511" s="943"/>
      <c r="EH511" s="943"/>
      <c r="EI511" s="943"/>
      <c r="EJ511" s="943"/>
      <c r="EK511" s="943"/>
      <c r="EL511" s="947">
        <v>2600</v>
      </c>
      <c r="EM511" s="947">
        <v>5375.5</v>
      </c>
      <c r="EN511" s="948">
        <v>260</v>
      </c>
      <c r="EO511" s="948">
        <v>0</v>
      </c>
      <c r="EP511" s="948">
        <v>35.619999999999997</v>
      </c>
      <c r="EQ511" s="948">
        <v>0</v>
      </c>
      <c r="ER511" s="948">
        <v>0</v>
      </c>
      <c r="ES511" s="943">
        <v>0</v>
      </c>
      <c r="ET511" s="945">
        <v>0</v>
      </c>
      <c r="EU511" s="943">
        <v>0</v>
      </c>
      <c r="EV511" s="943">
        <v>0</v>
      </c>
      <c r="EW511" s="943"/>
      <c r="EX511" s="943"/>
      <c r="EY511" s="943"/>
      <c r="EZ511" s="949">
        <v>0</v>
      </c>
      <c r="FA511" s="938">
        <v>0</v>
      </c>
      <c r="FB511" s="938">
        <v>0</v>
      </c>
      <c r="FC511" s="949">
        <v>1040</v>
      </c>
      <c r="FD511" s="949"/>
      <c r="FE511" s="949"/>
      <c r="FF511" s="949"/>
      <c r="FG511" s="943">
        <v>0</v>
      </c>
      <c r="FH511" s="949">
        <v>0</v>
      </c>
      <c r="FI511" s="943"/>
      <c r="FJ511" s="943">
        <v>0</v>
      </c>
      <c r="FK511" s="936"/>
      <c r="FL511" s="936"/>
      <c r="FM511" s="943">
        <v>0</v>
      </c>
      <c r="FN511" s="943">
        <v>0</v>
      </c>
      <c r="FO511" s="943">
        <v>0</v>
      </c>
      <c r="FP511" s="943">
        <v>2775.5</v>
      </c>
      <c r="FQ511" s="943">
        <v>4111.12</v>
      </c>
      <c r="FR511" s="950">
        <v>1264.3800000000001</v>
      </c>
      <c r="FT511" s="1161"/>
      <c r="FU511" s="1162">
        <v>1264.3800000000001</v>
      </c>
      <c r="FV511" s="367"/>
      <c r="FW511" s="367"/>
      <c r="FX511" s="1102">
        <v>234</v>
      </c>
      <c r="FY511" s="1220">
        <v>58.5</v>
      </c>
      <c r="GB511" s="2015">
        <f t="shared" si="50"/>
        <v>0</v>
      </c>
      <c r="GC511" s="2015">
        <v>2600</v>
      </c>
      <c r="GE511" s="2015">
        <f t="shared" si="51"/>
        <v>5200</v>
      </c>
    </row>
    <row r="512" spans="2:187">
      <c r="B512" s="918">
        <v>38</v>
      </c>
      <c r="C512" s="919" t="s">
        <v>617</v>
      </c>
      <c r="D512" s="956" t="s">
        <v>3</v>
      </c>
      <c r="E512" s="957" t="s">
        <v>61</v>
      </c>
      <c r="F512" s="927" t="s">
        <v>62</v>
      </c>
      <c r="G512" s="958">
        <v>27048</v>
      </c>
      <c r="H512" s="927" t="s">
        <v>494</v>
      </c>
      <c r="I512" s="919" t="s">
        <v>456</v>
      </c>
      <c r="J512" s="1171" t="s">
        <v>455</v>
      </c>
      <c r="K512" s="959" t="s">
        <v>456</v>
      </c>
      <c r="L512" s="959">
        <v>100001</v>
      </c>
      <c r="M512" s="925" t="s">
        <v>470</v>
      </c>
      <c r="N512" s="926">
        <v>1</v>
      </c>
      <c r="O512" s="927" t="s">
        <v>477</v>
      </c>
      <c r="P512" s="927" t="s">
        <v>478</v>
      </c>
      <c r="Q512" s="928">
        <v>1</v>
      </c>
      <c r="R512" s="927" t="s">
        <v>495</v>
      </c>
      <c r="S512" s="929" t="s">
        <v>478</v>
      </c>
      <c r="T512" s="927" t="s">
        <v>461</v>
      </c>
      <c r="U512" s="927" t="s">
        <v>241</v>
      </c>
      <c r="V512" s="930" t="s">
        <v>553</v>
      </c>
      <c r="W512" s="930"/>
      <c r="X512" s="931" t="s">
        <v>25</v>
      </c>
      <c r="Y512" s="1047" t="s">
        <v>63</v>
      </c>
      <c r="Z512" s="925"/>
      <c r="AA512" s="1048"/>
      <c r="AB512" s="467">
        <v>44677</v>
      </c>
      <c r="AC512" s="1049"/>
      <c r="AD512" s="934"/>
      <c r="AE512" s="935" t="s">
        <v>511</v>
      </c>
      <c r="AF512" s="927" t="s">
        <v>566</v>
      </c>
      <c r="AG512" s="936"/>
      <c r="AH512" s="937"/>
      <c r="AI512" s="1049"/>
      <c r="AJ512" s="1049"/>
      <c r="AK512" s="1049"/>
      <c r="AL512" s="1049"/>
      <c r="AM512" s="1049"/>
      <c r="AN512" s="1049"/>
      <c r="AO512" s="1050"/>
      <c r="AP512" s="938" t="s">
        <v>594</v>
      </c>
      <c r="AQ512" s="940" t="s">
        <v>466</v>
      </c>
      <c r="AR512" s="468">
        <v>1800</v>
      </c>
      <c r="AS512" s="925">
        <v>30</v>
      </c>
      <c r="AT512" s="941"/>
      <c r="AU512" s="941">
        <v>0</v>
      </c>
      <c r="AV512" s="925"/>
      <c r="AW512" s="925"/>
      <c r="AX512" s="925"/>
      <c r="AY512" s="925"/>
      <c r="AZ512" s="925"/>
      <c r="BA512" s="942"/>
      <c r="BB512" s="941"/>
      <c r="BC512" s="941"/>
      <c r="BD512" s="941"/>
      <c r="BE512" s="941"/>
      <c r="BF512" s="942"/>
      <c r="BG512" s="936">
        <v>0</v>
      </c>
      <c r="BH512" s="936">
        <v>0</v>
      </c>
      <c r="BI512" s="936">
        <v>0</v>
      </c>
      <c r="BJ512" s="941"/>
      <c r="BK512" s="943"/>
      <c r="BL512" s="943"/>
      <c r="BM512" s="936">
        <v>13.5</v>
      </c>
      <c r="BN512" s="943"/>
      <c r="BO512" s="936"/>
      <c r="BP512" s="944">
        <v>240</v>
      </c>
      <c r="BQ512" s="943">
        <v>1800</v>
      </c>
      <c r="BR512" s="943">
        <v>113</v>
      </c>
      <c r="BS512" s="943">
        <v>0</v>
      </c>
      <c r="BT512" s="945">
        <v>0</v>
      </c>
      <c r="BU512" s="943">
        <v>0</v>
      </c>
      <c r="BV512" s="943">
        <v>0</v>
      </c>
      <c r="BW512" s="943">
        <v>0</v>
      </c>
      <c r="BX512" s="943"/>
      <c r="BY512" s="943">
        <v>0</v>
      </c>
      <c r="BZ512" s="943"/>
      <c r="CA512" s="943"/>
      <c r="CB512" s="943">
        <v>0</v>
      </c>
      <c r="CC512" s="943">
        <v>0</v>
      </c>
      <c r="CD512" s="943">
        <v>0</v>
      </c>
      <c r="CE512" s="943"/>
      <c r="CF512" s="943">
        <v>0</v>
      </c>
      <c r="CG512" s="943"/>
      <c r="CH512" s="943"/>
      <c r="CI512" s="943"/>
      <c r="CJ512" s="943"/>
      <c r="CK512" s="943"/>
      <c r="CL512" s="943"/>
      <c r="CM512" s="943"/>
      <c r="CN512" s="943"/>
      <c r="CO512" s="943">
        <v>215.21250000000001</v>
      </c>
      <c r="CP512" s="943"/>
      <c r="CQ512" s="943"/>
      <c r="CR512" s="943"/>
      <c r="CS512" s="943"/>
      <c r="CT512" s="943"/>
      <c r="CU512" s="943"/>
      <c r="CV512" s="943">
        <v>0</v>
      </c>
      <c r="CW512" s="943"/>
      <c r="CX512" s="943"/>
      <c r="CY512" s="943"/>
      <c r="CZ512" s="943"/>
      <c r="DA512" s="943"/>
      <c r="DB512" s="943"/>
      <c r="DC512" s="943">
        <v>37.29</v>
      </c>
      <c r="DD512" s="943"/>
      <c r="DE512" s="943"/>
      <c r="DF512" s="943">
        <v>2052.15</v>
      </c>
      <c r="DG512" s="943">
        <v>184.69</v>
      </c>
      <c r="DH512" s="943"/>
      <c r="DI512" s="943"/>
      <c r="DJ512" s="943"/>
      <c r="DK512" s="943"/>
      <c r="DL512" s="943"/>
      <c r="DM512" s="943"/>
      <c r="DN512" s="943"/>
      <c r="DO512" s="943"/>
      <c r="DP512" s="943"/>
      <c r="DQ512" s="943"/>
      <c r="DR512" s="943"/>
      <c r="DS512" s="943"/>
      <c r="DT512" s="943"/>
      <c r="DU512" s="943"/>
      <c r="DV512" s="943"/>
      <c r="DW512" s="943"/>
      <c r="DX512" s="943"/>
      <c r="DY512" s="943"/>
      <c r="DZ512" s="946"/>
      <c r="EA512" s="938"/>
      <c r="EB512" s="943"/>
      <c r="EC512" s="943"/>
      <c r="ED512" s="943"/>
      <c r="EE512" s="943"/>
      <c r="EF512" s="943"/>
      <c r="EG512" s="943"/>
      <c r="EH512" s="943"/>
      <c r="EI512" s="943"/>
      <c r="EJ512" s="943"/>
      <c r="EK512" s="943"/>
      <c r="EL512" s="947">
        <v>2128.2125000000001</v>
      </c>
      <c r="EM512" s="947">
        <v>4402.3424999999997</v>
      </c>
      <c r="EN512" s="948">
        <v>212.82</v>
      </c>
      <c r="EO512" s="948">
        <v>0</v>
      </c>
      <c r="EP512" s="948">
        <v>29.16</v>
      </c>
      <c r="EQ512" s="948">
        <v>0</v>
      </c>
      <c r="ER512" s="948">
        <v>0</v>
      </c>
      <c r="ES512" s="943">
        <v>0</v>
      </c>
      <c r="ET512" s="945">
        <v>20.200199999999999</v>
      </c>
      <c r="EU512" s="943">
        <v>0</v>
      </c>
      <c r="EV512" s="943">
        <v>0</v>
      </c>
      <c r="EW512" s="943"/>
      <c r="EX512" s="943"/>
      <c r="EY512" s="943"/>
      <c r="EZ512" s="949">
        <v>0</v>
      </c>
      <c r="FA512" s="938">
        <v>0</v>
      </c>
      <c r="FB512" s="938">
        <v>0</v>
      </c>
      <c r="FC512" s="949">
        <v>765.2</v>
      </c>
      <c r="FD512" s="949"/>
      <c r="FE512" s="949"/>
      <c r="FF512" s="949"/>
      <c r="FG512" s="943">
        <v>0</v>
      </c>
      <c r="FH512" s="949">
        <v>150</v>
      </c>
      <c r="FI512" s="943"/>
      <c r="FJ512" s="943">
        <v>0</v>
      </c>
      <c r="FK512" s="936"/>
      <c r="FL512" s="936"/>
      <c r="FM512" s="943">
        <v>37.29</v>
      </c>
      <c r="FN512" s="943">
        <v>0</v>
      </c>
      <c r="FO512" s="943">
        <v>0</v>
      </c>
      <c r="FP512" s="943">
        <v>2236.84</v>
      </c>
      <c r="FQ512" s="943">
        <v>3451.51</v>
      </c>
      <c r="FR512" s="950">
        <v>950.83</v>
      </c>
      <c r="FT512" s="1161"/>
      <c r="FU512" s="1162">
        <v>950.83</v>
      </c>
      <c r="FV512" s="367"/>
      <c r="FW512" s="367"/>
      <c r="FX512" s="1102">
        <v>191.54</v>
      </c>
      <c r="FY512" s="1220">
        <v>0</v>
      </c>
      <c r="GB512" s="2015">
        <f t="shared" si="50"/>
        <v>2.5000000000545697E-3</v>
      </c>
      <c r="GC512" s="2015">
        <v>2128.21</v>
      </c>
      <c r="GE512" s="2015">
        <f t="shared" si="51"/>
        <v>4180.3600000000006</v>
      </c>
    </row>
    <row r="513" spans="2:187">
      <c r="B513" s="918">
        <v>39</v>
      </c>
      <c r="C513" s="919" t="s">
        <v>617</v>
      </c>
      <c r="D513" s="956" t="s">
        <v>3</v>
      </c>
      <c r="E513" s="1051" t="s">
        <v>133</v>
      </c>
      <c r="F513" s="927" t="s">
        <v>134</v>
      </c>
      <c r="G513" s="958">
        <v>36953</v>
      </c>
      <c r="H513" s="927" t="s">
        <v>494</v>
      </c>
      <c r="I513" s="919" t="s">
        <v>456</v>
      </c>
      <c r="J513" s="1171" t="s">
        <v>455</v>
      </c>
      <c r="K513" s="959" t="s">
        <v>456</v>
      </c>
      <c r="L513" s="959">
        <v>100001</v>
      </c>
      <c r="M513" s="925" t="s">
        <v>470</v>
      </c>
      <c r="N513" s="926">
        <v>1</v>
      </c>
      <c r="O513" s="927" t="s">
        <v>477</v>
      </c>
      <c r="P513" s="927" t="s">
        <v>478</v>
      </c>
      <c r="Q513" s="928">
        <v>1</v>
      </c>
      <c r="R513" s="927" t="s">
        <v>495</v>
      </c>
      <c r="S513" s="929" t="s">
        <v>478</v>
      </c>
      <c r="T513" s="927" t="s">
        <v>461</v>
      </c>
      <c r="U513" s="927" t="s">
        <v>268</v>
      </c>
      <c r="V513" s="930" t="s">
        <v>553</v>
      </c>
      <c r="W513" s="930"/>
      <c r="X513" s="931" t="s">
        <v>25</v>
      </c>
      <c r="Y513" s="1047" t="s">
        <v>135</v>
      </c>
      <c r="Z513" s="925"/>
      <c r="AA513" s="1048"/>
      <c r="AB513" s="467">
        <v>44799</v>
      </c>
      <c r="AC513" s="1049"/>
      <c r="AD513" s="934"/>
      <c r="AE513" s="935" t="s">
        <v>496</v>
      </c>
      <c r="AF513" s="927" t="s">
        <v>567</v>
      </c>
      <c r="AG513" s="936"/>
      <c r="AH513" s="937"/>
      <c r="AI513" s="1049"/>
      <c r="AJ513" s="1049"/>
      <c r="AK513" s="1049"/>
      <c r="AL513" s="1049"/>
      <c r="AM513" s="1049"/>
      <c r="AN513" s="1049"/>
      <c r="AO513" s="1050" t="s">
        <v>466</v>
      </c>
      <c r="AP513" s="938" t="s">
        <v>594</v>
      </c>
      <c r="AQ513" s="940" t="s">
        <v>467</v>
      </c>
      <c r="AR513" s="468">
        <v>2200</v>
      </c>
      <c r="AS513" s="925">
        <v>30</v>
      </c>
      <c r="AT513" s="941"/>
      <c r="AU513" s="941">
        <v>0</v>
      </c>
      <c r="AV513" s="925"/>
      <c r="AW513" s="925"/>
      <c r="AX513" s="925"/>
      <c r="AY513" s="925"/>
      <c r="AZ513" s="925"/>
      <c r="BA513" s="942"/>
      <c r="BB513" s="941"/>
      <c r="BC513" s="941"/>
      <c r="BD513" s="941"/>
      <c r="BE513" s="941"/>
      <c r="BF513" s="942"/>
      <c r="BG513" s="936">
        <v>0</v>
      </c>
      <c r="BH513" s="936">
        <v>0</v>
      </c>
      <c r="BI513" s="936">
        <v>0</v>
      </c>
      <c r="BJ513" s="941"/>
      <c r="BK513" s="943"/>
      <c r="BL513" s="943"/>
      <c r="BM513" s="936">
        <v>0</v>
      </c>
      <c r="BN513" s="943"/>
      <c r="BO513" s="936"/>
      <c r="BP513" s="944">
        <v>240</v>
      </c>
      <c r="BQ513" s="943">
        <v>2200</v>
      </c>
      <c r="BR513" s="943">
        <v>0</v>
      </c>
      <c r="BS513" s="943">
        <v>0</v>
      </c>
      <c r="BT513" s="945">
        <v>0</v>
      </c>
      <c r="BU513" s="943">
        <v>0</v>
      </c>
      <c r="BV513" s="943">
        <v>0</v>
      </c>
      <c r="BW513" s="943">
        <v>0</v>
      </c>
      <c r="BX513" s="943"/>
      <c r="BY513" s="943">
        <v>0</v>
      </c>
      <c r="BZ513" s="943"/>
      <c r="CA513" s="943"/>
      <c r="CB513" s="943">
        <v>0</v>
      </c>
      <c r="CC513" s="943">
        <v>0</v>
      </c>
      <c r="CD513" s="943">
        <v>0</v>
      </c>
      <c r="CE513" s="943"/>
      <c r="CF513" s="943">
        <v>0</v>
      </c>
      <c r="CG513" s="943"/>
      <c r="CH513" s="943"/>
      <c r="CI513" s="943"/>
      <c r="CJ513" s="943"/>
      <c r="CK513" s="943"/>
      <c r="CL513" s="943"/>
      <c r="CM513" s="943"/>
      <c r="CN513" s="943"/>
      <c r="CO513" s="943">
        <v>0</v>
      </c>
      <c r="CP513" s="943"/>
      <c r="CQ513" s="943"/>
      <c r="CR513" s="943"/>
      <c r="CS513" s="943"/>
      <c r="CT513" s="943"/>
      <c r="CU513" s="943"/>
      <c r="CV513" s="943">
        <v>0</v>
      </c>
      <c r="CW513" s="943"/>
      <c r="CX513" s="943"/>
      <c r="CY513" s="943"/>
      <c r="CZ513" s="943"/>
      <c r="DA513" s="943"/>
      <c r="DB513" s="943"/>
      <c r="DC513" s="943">
        <v>0</v>
      </c>
      <c r="DD513" s="943"/>
      <c r="DE513" s="943"/>
      <c r="DF513" s="943">
        <v>2200</v>
      </c>
      <c r="DG513" s="943">
        <v>148.5</v>
      </c>
      <c r="DH513" s="943"/>
      <c r="DI513" s="943"/>
      <c r="DJ513" s="943"/>
      <c r="DK513" s="943"/>
      <c r="DL513" s="943"/>
      <c r="DM513" s="943"/>
      <c r="DN513" s="943"/>
      <c r="DO513" s="943"/>
      <c r="DP513" s="943"/>
      <c r="DQ513" s="943"/>
      <c r="DR513" s="943"/>
      <c r="DS513" s="943"/>
      <c r="DT513" s="943"/>
      <c r="DU513" s="943"/>
      <c r="DV513" s="943"/>
      <c r="DW513" s="943"/>
      <c r="DX513" s="943"/>
      <c r="DY513" s="943"/>
      <c r="DZ513" s="946"/>
      <c r="EA513" s="938"/>
      <c r="EB513" s="943"/>
      <c r="EC513" s="943"/>
      <c r="ED513" s="943"/>
      <c r="EE513" s="943"/>
      <c r="EF513" s="943"/>
      <c r="EG513" s="943"/>
      <c r="EH513" s="943"/>
      <c r="EI513" s="943"/>
      <c r="EJ513" s="943"/>
      <c r="EK513" s="943"/>
      <c r="EL513" s="947">
        <v>2200</v>
      </c>
      <c r="EM513" s="947">
        <v>4548.5</v>
      </c>
      <c r="EN513" s="948">
        <v>220</v>
      </c>
      <c r="EO513" s="948">
        <v>0</v>
      </c>
      <c r="EP513" s="948">
        <v>30.14</v>
      </c>
      <c r="EQ513" s="948">
        <v>0</v>
      </c>
      <c r="ER513" s="948">
        <v>0</v>
      </c>
      <c r="ES513" s="943">
        <v>0</v>
      </c>
      <c r="ET513" s="945">
        <v>0</v>
      </c>
      <c r="EU513" s="943">
        <v>0</v>
      </c>
      <c r="EV513" s="943">
        <v>0</v>
      </c>
      <c r="EW513" s="943"/>
      <c r="EX513" s="943"/>
      <c r="EY513" s="943"/>
      <c r="EZ513" s="949">
        <v>0</v>
      </c>
      <c r="FA513" s="938">
        <v>11.74</v>
      </c>
      <c r="FB513" s="938">
        <v>0</v>
      </c>
      <c r="FC513" s="949">
        <v>880</v>
      </c>
      <c r="FD513" s="949"/>
      <c r="FE513" s="949"/>
      <c r="FF513" s="949"/>
      <c r="FG513" s="943">
        <v>0</v>
      </c>
      <c r="FH513" s="949">
        <v>0</v>
      </c>
      <c r="FI513" s="943"/>
      <c r="FJ513" s="943">
        <v>0</v>
      </c>
      <c r="FK513" s="936"/>
      <c r="FL513" s="936"/>
      <c r="FM513" s="943">
        <v>0</v>
      </c>
      <c r="FN513" s="943">
        <v>0</v>
      </c>
      <c r="FO513" s="943">
        <v>0</v>
      </c>
      <c r="FP513" s="943">
        <v>2348.5</v>
      </c>
      <c r="FQ513" s="943">
        <v>3490.38</v>
      </c>
      <c r="FR513" s="950">
        <v>1058.1199999999999</v>
      </c>
      <c r="FT513" s="1161"/>
      <c r="FU513" s="1162">
        <v>1058.1199999999999</v>
      </c>
      <c r="FV513" s="367"/>
      <c r="FW513" s="367"/>
      <c r="FX513" s="1102">
        <v>198</v>
      </c>
      <c r="FY513" s="1220">
        <v>49.5</v>
      </c>
      <c r="GB513" s="2015">
        <f t="shared" si="50"/>
        <v>0</v>
      </c>
      <c r="GC513" s="2015">
        <v>2200</v>
      </c>
      <c r="GE513" s="2015">
        <f t="shared" si="51"/>
        <v>4400</v>
      </c>
    </row>
    <row r="514" spans="2:187">
      <c r="B514" s="918">
        <v>40</v>
      </c>
      <c r="C514" s="919" t="s">
        <v>617</v>
      </c>
      <c r="D514" s="956" t="s">
        <v>3</v>
      </c>
      <c r="E514" s="957" t="s">
        <v>126</v>
      </c>
      <c r="F514" s="927" t="s">
        <v>127</v>
      </c>
      <c r="G514" s="958">
        <v>34064</v>
      </c>
      <c r="H514" s="927" t="s">
        <v>469</v>
      </c>
      <c r="I514" s="919" t="s">
        <v>456</v>
      </c>
      <c r="J514" s="1171" t="s">
        <v>455</v>
      </c>
      <c r="K514" s="1052" t="s">
        <v>456</v>
      </c>
      <c r="L514" s="1052">
        <v>100001</v>
      </c>
      <c r="M514" s="925" t="s">
        <v>470</v>
      </c>
      <c r="N514" s="1053">
        <v>1</v>
      </c>
      <c r="O514" s="1054" t="s">
        <v>471</v>
      </c>
      <c r="P514" s="1054" t="s">
        <v>472</v>
      </c>
      <c r="Q514" s="1055">
        <v>1</v>
      </c>
      <c r="R514" s="927" t="s">
        <v>473</v>
      </c>
      <c r="S514" s="929" t="s">
        <v>474</v>
      </c>
      <c r="T514" s="927" t="s">
        <v>461</v>
      </c>
      <c r="U514" s="927" t="s">
        <v>266</v>
      </c>
      <c r="V514" s="930" t="s">
        <v>553</v>
      </c>
      <c r="W514" s="930"/>
      <c r="X514" s="1042" t="s">
        <v>97</v>
      </c>
      <c r="Y514" s="1047" t="s">
        <v>128</v>
      </c>
      <c r="Z514" s="925"/>
      <c r="AA514" s="1048"/>
      <c r="AB514" s="467">
        <v>44911</v>
      </c>
      <c r="AC514" s="1049"/>
      <c r="AD514" s="934"/>
      <c r="AE514" s="935" t="s">
        <v>481</v>
      </c>
      <c r="AF514" s="927" t="s">
        <v>568</v>
      </c>
      <c r="AG514" s="936"/>
      <c r="AH514" s="937"/>
      <c r="AI514" s="1049"/>
      <c r="AJ514" s="1049"/>
      <c r="AK514" s="1049"/>
      <c r="AL514" s="1049"/>
      <c r="AM514" s="1049"/>
      <c r="AN514" s="1049"/>
      <c r="AO514" s="1050"/>
      <c r="AP514" s="938" t="s">
        <v>595</v>
      </c>
      <c r="AQ514" s="940" t="s">
        <v>466</v>
      </c>
      <c r="AR514" s="468">
        <v>2200</v>
      </c>
      <c r="AS514" s="925">
        <v>30</v>
      </c>
      <c r="AT514" s="941"/>
      <c r="AU514" s="941">
        <v>0</v>
      </c>
      <c r="AV514" s="925"/>
      <c r="AW514" s="925"/>
      <c r="AX514" s="925"/>
      <c r="AY514" s="925"/>
      <c r="AZ514" s="925"/>
      <c r="BA514" s="942"/>
      <c r="BB514" s="941"/>
      <c r="BC514" s="941"/>
      <c r="BD514" s="941"/>
      <c r="BE514" s="941"/>
      <c r="BF514" s="942"/>
      <c r="BG514" s="936">
        <v>0</v>
      </c>
      <c r="BH514" s="936">
        <v>0</v>
      </c>
      <c r="BI514" s="936">
        <v>0</v>
      </c>
      <c r="BJ514" s="941"/>
      <c r="BK514" s="943"/>
      <c r="BL514" s="943"/>
      <c r="BM514" s="936">
        <v>0</v>
      </c>
      <c r="BN514" s="943"/>
      <c r="BO514" s="936"/>
      <c r="BP514" s="944">
        <v>240</v>
      </c>
      <c r="BQ514" s="943">
        <v>2200</v>
      </c>
      <c r="BR514" s="943">
        <v>113</v>
      </c>
      <c r="BS514" s="943">
        <v>0</v>
      </c>
      <c r="BT514" s="945">
        <v>0</v>
      </c>
      <c r="BU514" s="943">
        <v>0</v>
      </c>
      <c r="BV514" s="943">
        <v>0</v>
      </c>
      <c r="BW514" s="943">
        <v>0</v>
      </c>
      <c r="BX514" s="943"/>
      <c r="BY514" s="943">
        <v>0</v>
      </c>
      <c r="BZ514" s="943"/>
      <c r="CA514" s="943"/>
      <c r="CB514" s="943">
        <v>0</v>
      </c>
      <c r="CC514" s="943">
        <v>0</v>
      </c>
      <c r="CD514" s="943">
        <v>0</v>
      </c>
      <c r="CE514" s="943"/>
      <c r="CF514" s="943">
        <v>0</v>
      </c>
      <c r="CG514" s="943"/>
      <c r="CH514" s="943"/>
      <c r="CI514" s="943"/>
      <c r="CJ514" s="943"/>
      <c r="CK514" s="943"/>
      <c r="CL514" s="943"/>
      <c r="CM514" s="943"/>
      <c r="CN514" s="943"/>
      <c r="CO514" s="943">
        <v>0</v>
      </c>
      <c r="CP514" s="943"/>
      <c r="CQ514" s="943"/>
      <c r="CR514" s="943"/>
      <c r="CS514" s="943"/>
      <c r="CT514" s="943"/>
      <c r="CU514" s="943"/>
      <c r="CV514" s="943">
        <v>0</v>
      </c>
      <c r="CW514" s="943"/>
      <c r="CX514" s="943"/>
      <c r="CY514" s="943"/>
      <c r="CZ514" s="943"/>
      <c r="DA514" s="943"/>
      <c r="DB514" s="943"/>
      <c r="DC514" s="943">
        <v>0</v>
      </c>
      <c r="DD514" s="943"/>
      <c r="DE514" s="943"/>
      <c r="DF514" s="943">
        <v>2313</v>
      </c>
      <c r="DG514" s="943">
        <v>208.17</v>
      </c>
      <c r="DH514" s="943"/>
      <c r="DI514" s="943"/>
      <c r="DJ514" s="943"/>
      <c r="DK514" s="943"/>
      <c r="DL514" s="943"/>
      <c r="DM514" s="943"/>
      <c r="DN514" s="943"/>
      <c r="DO514" s="943"/>
      <c r="DP514" s="943"/>
      <c r="DQ514" s="943"/>
      <c r="DR514" s="943"/>
      <c r="DS514" s="943"/>
      <c r="DT514" s="943"/>
      <c r="DU514" s="943"/>
      <c r="DV514" s="943"/>
      <c r="DW514" s="943"/>
      <c r="DX514" s="943"/>
      <c r="DY514" s="943"/>
      <c r="DZ514" s="946"/>
      <c r="EA514" s="938"/>
      <c r="EB514" s="943"/>
      <c r="EC514" s="943"/>
      <c r="ED514" s="943"/>
      <c r="EE514" s="943"/>
      <c r="EF514" s="943"/>
      <c r="EG514" s="943"/>
      <c r="EH514" s="943"/>
      <c r="EI514" s="943"/>
      <c r="EJ514" s="943"/>
      <c r="EK514" s="943"/>
      <c r="EL514" s="947">
        <v>2313</v>
      </c>
      <c r="EM514" s="947">
        <v>4834.17</v>
      </c>
      <c r="EN514" s="948">
        <v>231.3</v>
      </c>
      <c r="EO514" s="948">
        <v>0</v>
      </c>
      <c r="EP514" s="948">
        <v>31.69</v>
      </c>
      <c r="EQ514" s="948">
        <v>0</v>
      </c>
      <c r="ER514" s="948">
        <v>0</v>
      </c>
      <c r="ES514" s="943">
        <v>0</v>
      </c>
      <c r="ET514" s="945">
        <v>0</v>
      </c>
      <c r="EU514" s="943">
        <v>0</v>
      </c>
      <c r="EV514" s="943">
        <v>0</v>
      </c>
      <c r="EW514" s="943"/>
      <c r="EX514" s="943"/>
      <c r="EY514" s="943"/>
      <c r="EZ514" s="949">
        <v>0</v>
      </c>
      <c r="FA514" s="938">
        <v>0</v>
      </c>
      <c r="FB514" s="938">
        <v>0</v>
      </c>
      <c r="FC514" s="949">
        <v>925.2</v>
      </c>
      <c r="FD514" s="949"/>
      <c r="FE514" s="949"/>
      <c r="FF514" s="949"/>
      <c r="FG514" s="943">
        <v>0</v>
      </c>
      <c r="FH514" s="949">
        <v>0</v>
      </c>
      <c r="FI514" s="943"/>
      <c r="FJ514" s="943">
        <v>0</v>
      </c>
      <c r="FK514" s="936"/>
      <c r="FL514" s="936"/>
      <c r="FM514" s="943">
        <v>0</v>
      </c>
      <c r="FN514" s="943">
        <v>0</v>
      </c>
      <c r="FO514" s="943">
        <v>0</v>
      </c>
      <c r="FP514" s="943">
        <v>2521.17</v>
      </c>
      <c r="FQ514" s="943">
        <v>3709.36</v>
      </c>
      <c r="FR514" s="950">
        <v>1124.81</v>
      </c>
      <c r="FT514" s="1161"/>
      <c r="FU514" s="1162">
        <v>1124.81</v>
      </c>
      <c r="FV514" s="367"/>
      <c r="FW514" s="367"/>
      <c r="FX514" s="1102">
        <v>208.17</v>
      </c>
      <c r="FY514" s="1220">
        <v>0</v>
      </c>
      <c r="GB514" s="2015">
        <f t="shared" si="50"/>
        <v>0</v>
      </c>
      <c r="GC514" s="2015">
        <v>2313</v>
      </c>
      <c r="GE514" s="2015">
        <f t="shared" si="51"/>
        <v>4626</v>
      </c>
    </row>
    <row r="515" spans="2:187">
      <c r="B515" s="918">
        <v>41</v>
      </c>
      <c r="C515" s="919" t="s">
        <v>617</v>
      </c>
      <c r="D515" s="956" t="s">
        <v>3</v>
      </c>
      <c r="E515" s="957" t="s">
        <v>49</v>
      </c>
      <c r="F515" s="927" t="s">
        <v>50</v>
      </c>
      <c r="G515" s="958">
        <v>27128</v>
      </c>
      <c r="H515" s="927" t="s">
        <v>476</v>
      </c>
      <c r="I515" s="919" t="s">
        <v>456</v>
      </c>
      <c r="J515" s="1171" t="s">
        <v>455</v>
      </c>
      <c r="K515" s="1052" t="s">
        <v>456</v>
      </c>
      <c r="L515" s="1052">
        <v>100001</v>
      </c>
      <c r="M515" s="925" t="s">
        <v>470</v>
      </c>
      <c r="N515" s="1053">
        <v>1</v>
      </c>
      <c r="O515" s="1054" t="s">
        <v>477</v>
      </c>
      <c r="P515" s="1054" t="s">
        <v>478</v>
      </c>
      <c r="Q515" s="1055">
        <v>1</v>
      </c>
      <c r="R515" s="927" t="s">
        <v>479</v>
      </c>
      <c r="S515" s="929" t="s">
        <v>480</v>
      </c>
      <c r="T515" s="927" t="s">
        <v>461</v>
      </c>
      <c r="U515" s="927" t="s">
        <v>238</v>
      </c>
      <c r="V515" s="930" t="s">
        <v>553</v>
      </c>
      <c r="W515" s="930" t="s">
        <v>463</v>
      </c>
      <c r="X515" s="1042" t="s">
        <v>25</v>
      </c>
      <c r="Y515" s="1047" t="s">
        <v>51</v>
      </c>
      <c r="Z515" s="925"/>
      <c r="AA515" s="1048"/>
      <c r="AB515" s="467">
        <v>44911</v>
      </c>
      <c r="AC515" s="1049"/>
      <c r="AD515" s="934"/>
      <c r="AE515" s="935" t="s">
        <v>492</v>
      </c>
      <c r="AF515" s="927" t="s">
        <v>569</v>
      </c>
      <c r="AG515" s="936"/>
      <c r="AH515" s="937"/>
      <c r="AI515" s="1049"/>
      <c r="AJ515" s="1049"/>
      <c r="AK515" s="1049"/>
      <c r="AL515" s="1049"/>
      <c r="AM515" s="1049"/>
      <c r="AN515" s="1049"/>
      <c r="AO515" s="1050" t="s">
        <v>466</v>
      </c>
      <c r="AP515" s="938" t="s">
        <v>595</v>
      </c>
      <c r="AQ515" s="940" t="s">
        <v>467</v>
      </c>
      <c r="AR515" s="468">
        <v>6500</v>
      </c>
      <c r="AS515" s="925">
        <v>30</v>
      </c>
      <c r="AT515" s="941"/>
      <c r="AU515" s="941">
        <v>0</v>
      </c>
      <c r="AV515" s="925"/>
      <c r="AW515" s="925"/>
      <c r="AX515" s="925"/>
      <c r="AY515" s="925"/>
      <c r="AZ515" s="925"/>
      <c r="BA515" s="942"/>
      <c r="BB515" s="941"/>
      <c r="BC515" s="941"/>
      <c r="BD515" s="941"/>
      <c r="BE515" s="941"/>
      <c r="BF515" s="942"/>
      <c r="BG515" s="936">
        <v>0</v>
      </c>
      <c r="BH515" s="936">
        <v>0</v>
      </c>
      <c r="BI515" s="936">
        <v>0</v>
      </c>
      <c r="BJ515" s="941"/>
      <c r="BK515" s="943"/>
      <c r="BL515" s="943"/>
      <c r="BM515" s="936">
        <v>0</v>
      </c>
      <c r="BN515" s="943"/>
      <c r="BO515" s="936"/>
      <c r="BP515" s="944">
        <v>240</v>
      </c>
      <c r="BQ515" s="943">
        <v>6500</v>
      </c>
      <c r="BR515" s="943">
        <v>0</v>
      </c>
      <c r="BS515" s="943">
        <v>0</v>
      </c>
      <c r="BT515" s="945">
        <v>0</v>
      </c>
      <c r="BU515" s="943">
        <v>0</v>
      </c>
      <c r="BV515" s="943">
        <v>0</v>
      </c>
      <c r="BW515" s="943">
        <v>0</v>
      </c>
      <c r="BX515" s="943"/>
      <c r="BY515" s="943">
        <v>0</v>
      </c>
      <c r="BZ515" s="943"/>
      <c r="CA515" s="943"/>
      <c r="CB515" s="943">
        <v>0</v>
      </c>
      <c r="CC515" s="943">
        <v>0</v>
      </c>
      <c r="CD515" s="943">
        <v>0</v>
      </c>
      <c r="CE515" s="943"/>
      <c r="CF515" s="943">
        <v>0</v>
      </c>
      <c r="CG515" s="943"/>
      <c r="CH515" s="943"/>
      <c r="CI515" s="943"/>
      <c r="CJ515" s="943"/>
      <c r="CK515" s="943"/>
      <c r="CL515" s="943"/>
      <c r="CM515" s="943"/>
      <c r="CN515" s="943"/>
      <c r="CO515" s="943">
        <v>0</v>
      </c>
      <c r="CP515" s="943"/>
      <c r="CQ515" s="943"/>
      <c r="CR515" s="943"/>
      <c r="CS515" s="943"/>
      <c r="CT515" s="943"/>
      <c r="CU515" s="943"/>
      <c r="CV515" s="943">
        <v>0</v>
      </c>
      <c r="CW515" s="943"/>
      <c r="CX515" s="943"/>
      <c r="CY515" s="943"/>
      <c r="CZ515" s="943"/>
      <c r="DA515" s="943"/>
      <c r="DB515" s="943"/>
      <c r="DC515" s="943">
        <v>0</v>
      </c>
      <c r="DD515" s="943"/>
      <c r="DE515" s="943"/>
      <c r="DF515" s="943">
        <v>6500</v>
      </c>
      <c r="DG515" s="943">
        <v>438.75</v>
      </c>
      <c r="DH515" s="943"/>
      <c r="DI515" s="943"/>
      <c r="DJ515" s="943"/>
      <c r="DK515" s="943"/>
      <c r="DL515" s="943"/>
      <c r="DM515" s="943"/>
      <c r="DN515" s="943"/>
      <c r="DO515" s="943"/>
      <c r="DP515" s="943"/>
      <c r="DQ515" s="943"/>
      <c r="DR515" s="943"/>
      <c r="DS515" s="943"/>
      <c r="DT515" s="943"/>
      <c r="DU515" s="943"/>
      <c r="DV515" s="943"/>
      <c r="DW515" s="943"/>
      <c r="DX515" s="943"/>
      <c r="DY515" s="943"/>
      <c r="DZ515" s="946"/>
      <c r="EA515" s="938"/>
      <c r="EB515" s="943"/>
      <c r="EC515" s="943"/>
      <c r="ED515" s="943"/>
      <c r="EE515" s="943"/>
      <c r="EF515" s="943"/>
      <c r="EG515" s="943"/>
      <c r="EH515" s="943"/>
      <c r="EI515" s="943"/>
      <c r="EJ515" s="943"/>
      <c r="EK515" s="943"/>
      <c r="EL515" s="947">
        <v>6500</v>
      </c>
      <c r="EM515" s="947">
        <v>13438.75</v>
      </c>
      <c r="EN515" s="948">
        <v>650</v>
      </c>
      <c r="EO515" s="948">
        <v>109.85</v>
      </c>
      <c r="EP515" s="948">
        <v>89.05</v>
      </c>
      <c r="EQ515" s="948">
        <v>0</v>
      </c>
      <c r="ER515" s="948">
        <v>0</v>
      </c>
      <c r="ES515" s="943">
        <v>0</v>
      </c>
      <c r="ET515" s="945">
        <v>501.24</v>
      </c>
      <c r="EU515" s="943">
        <v>0</v>
      </c>
      <c r="EV515" s="943">
        <v>0</v>
      </c>
      <c r="EW515" s="943"/>
      <c r="EX515" s="943"/>
      <c r="EY515" s="943"/>
      <c r="EZ515" s="949">
        <v>0</v>
      </c>
      <c r="FA515" s="938">
        <v>233.68</v>
      </c>
      <c r="FB515" s="938">
        <v>0</v>
      </c>
      <c r="FC515" s="949">
        <v>2600</v>
      </c>
      <c r="FD515" s="949"/>
      <c r="FE515" s="949"/>
      <c r="FF515" s="949"/>
      <c r="FG515" s="943">
        <v>0</v>
      </c>
      <c r="FH515" s="949">
        <v>0</v>
      </c>
      <c r="FI515" s="943"/>
      <c r="FJ515" s="943">
        <v>0</v>
      </c>
      <c r="FK515" s="936"/>
      <c r="FL515" s="936"/>
      <c r="FM515" s="943">
        <v>0</v>
      </c>
      <c r="FN515" s="943">
        <v>0</v>
      </c>
      <c r="FO515" s="943">
        <v>0</v>
      </c>
      <c r="FP515" s="943">
        <v>6938.75</v>
      </c>
      <c r="FQ515" s="943">
        <v>11122.57</v>
      </c>
      <c r="FR515" s="950">
        <v>2316.1799999999998</v>
      </c>
      <c r="FT515" s="1161"/>
      <c r="FU515" s="1162">
        <v>2316.1799999999998</v>
      </c>
      <c r="FV515" s="367"/>
      <c r="FW515" s="367"/>
      <c r="FX515" s="1102">
        <v>585</v>
      </c>
      <c r="FY515" s="1220">
        <v>146.25</v>
      </c>
      <c r="GB515" s="2015">
        <f t="shared" si="50"/>
        <v>0</v>
      </c>
      <c r="GC515" s="2015">
        <v>6500</v>
      </c>
      <c r="GE515" s="2015">
        <f t="shared" si="51"/>
        <v>13000</v>
      </c>
    </row>
    <row r="516" spans="2:187">
      <c r="B516" s="918">
        <v>42</v>
      </c>
      <c r="C516" s="919" t="s">
        <v>617</v>
      </c>
      <c r="D516" s="956" t="s">
        <v>3</v>
      </c>
      <c r="E516" s="957" t="s">
        <v>90</v>
      </c>
      <c r="F516" s="927" t="s">
        <v>570</v>
      </c>
      <c r="G516" s="958">
        <v>30884</v>
      </c>
      <c r="H516" s="927" t="s">
        <v>494</v>
      </c>
      <c r="I516" s="919" t="s">
        <v>456</v>
      </c>
      <c r="J516" s="1171" t="s">
        <v>455</v>
      </c>
      <c r="K516" s="1052" t="s">
        <v>456</v>
      </c>
      <c r="L516" s="959">
        <v>100001</v>
      </c>
      <c r="M516" s="925" t="s">
        <v>470</v>
      </c>
      <c r="N516" s="926">
        <v>1</v>
      </c>
      <c r="O516" s="927" t="s">
        <v>477</v>
      </c>
      <c r="P516" s="927" t="s">
        <v>478</v>
      </c>
      <c r="Q516" s="928">
        <v>1</v>
      </c>
      <c r="R516" s="927" t="s">
        <v>495</v>
      </c>
      <c r="S516" s="929" t="s">
        <v>478</v>
      </c>
      <c r="T516" s="927" t="s">
        <v>545</v>
      </c>
      <c r="U516" s="927" t="s">
        <v>250</v>
      </c>
      <c r="V516" s="930" t="s">
        <v>462</v>
      </c>
      <c r="W516" s="930"/>
      <c r="X516" s="1042" t="s">
        <v>25</v>
      </c>
      <c r="Y516" s="1047" t="s">
        <v>88</v>
      </c>
      <c r="Z516" s="925"/>
      <c r="AA516" s="1048"/>
      <c r="AB516" s="467">
        <v>44935</v>
      </c>
      <c r="AC516" s="1049"/>
      <c r="AD516" s="934"/>
      <c r="AE516" s="935" t="s">
        <v>533</v>
      </c>
      <c r="AF516" s="927" t="s">
        <v>571</v>
      </c>
      <c r="AG516" s="936"/>
      <c r="AH516" s="937"/>
      <c r="AI516" s="1049"/>
      <c r="AJ516" s="1049"/>
      <c r="AK516" s="1049"/>
      <c r="AL516" s="1049"/>
      <c r="AM516" s="1049"/>
      <c r="AN516" s="1049"/>
      <c r="AO516" s="1050"/>
      <c r="AP516" s="938" t="s">
        <v>595</v>
      </c>
      <c r="AQ516" s="940" t="s">
        <v>466</v>
      </c>
      <c r="AR516" s="468">
        <v>1800</v>
      </c>
      <c r="AS516" s="925">
        <v>30</v>
      </c>
      <c r="AT516" s="941"/>
      <c r="AU516" s="941">
        <v>0</v>
      </c>
      <c r="AV516" s="925"/>
      <c r="AW516" s="925"/>
      <c r="AX516" s="925"/>
      <c r="AY516" s="925"/>
      <c r="AZ516" s="925"/>
      <c r="BA516" s="942"/>
      <c r="BB516" s="941"/>
      <c r="BC516" s="941"/>
      <c r="BD516" s="941"/>
      <c r="BE516" s="941"/>
      <c r="BF516" s="942"/>
      <c r="BG516" s="936">
        <v>0</v>
      </c>
      <c r="BH516" s="936">
        <v>0</v>
      </c>
      <c r="BI516" s="936">
        <v>0</v>
      </c>
      <c r="BJ516" s="941"/>
      <c r="BK516" s="943"/>
      <c r="BL516" s="943"/>
      <c r="BM516" s="936">
        <v>0</v>
      </c>
      <c r="BN516" s="943"/>
      <c r="BO516" s="936"/>
      <c r="BP516" s="944">
        <v>240</v>
      </c>
      <c r="BQ516" s="943">
        <v>1800</v>
      </c>
      <c r="BR516" s="943">
        <v>113</v>
      </c>
      <c r="BS516" s="943">
        <v>0</v>
      </c>
      <c r="BT516" s="945">
        <v>0</v>
      </c>
      <c r="BU516" s="943">
        <v>0</v>
      </c>
      <c r="BV516" s="943">
        <v>0</v>
      </c>
      <c r="BW516" s="943">
        <v>0</v>
      </c>
      <c r="BX516" s="943"/>
      <c r="BY516" s="943">
        <v>0</v>
      </c>
      <c r="BZ516" s="943"/>
      <c r="CA516" s="943"/>
      <c r="CB516" s="943">
        <v>0</v>
      </c>
      <c r="CC516" s="943">
        <v>0</v>
      </c>
      <c r="CD516" s="943">
        <v>0</v>
      </c>
      <c r="CE516" s="943"/>
      <c r="CF516" s="943">
        <v>0</v>
      </c>
      <c r="CG516" s="943"/>
      <c r="CH516" s="943"/>
      <c r="CI516" s="943"/>
      <c r="CJ516" s="943"/>
      <c r="CK516" s="943"/>
      <c r="CL516" s="943"/>
      <c r="CM516" s="943"/>
      <c r="CN516" s="943"/>
      <c r="CO516" s="943">
        <v>0</v>
      </c>
      <c r="CP516" s="943"/>
      <c r="CQ516" s="943"/>
      <c r="CR516" s="943"/>
      <c r="CS516" s="943"/>
      <c r="CT516" s="943"/>
      <c r="CU516" s="943"/>
      <c r="CV516" s="943">
        <v>0</v>
      </c>
      <c r="CW516" s="943"/>
      <c r="CX516" s="943"/>
      <c r="CY516" s="943"/>
      <c r="CZ516" s="943"/>
      <c r="DA516" s="943"/>
      <c r="DB516" s="943"/>
      <c r="DC516" s="943">
        <v>0</v>
      </c>
      <c r="DD516" s="943"/>
      <c r="DE516" s="943"/>
      <c r="DF516" s="943">
        <v>1913</v>
      </c>
      <c r="DG516" s="943">
        <v>172.17</v>
      </c>
      <c r="DH516" s="943"/>
      <c r="DI516" s="943"/>
      <c r="DJ516" s="943"/>
      <c r="DK516" s="943"/>
      <c r="DL516" s="943"/>
      <c r="DM516" s="943"/>
      <c r="DN516" s="943"/>
      <c r="DO516" s="943"/>
      <c r="DP516" s="943"/>
      <c r="DQ516" s="943"/>
      <c r="DR516" s="943"/>
      <c r="DS516" s="943"/>
      <c r="DT516" s="943"/>
      <c r="DU516" s="943"/>
      <c r="DV516" s="943"/>
      <c r="DW516" s="943"/>
      <c r="DX516" s="943"/>
      <c r="DY516" s="943"/>
      <c r="DZ516" s="946"/>
      <c r="EA516" s="938"/>
      <c r="EB516" s="943"/>
      <c r="EC516" s="943"/>
      <c r="ED516" s="943"/>
      <c r="EE516" s="943"/>
      <c r="EF516" s="943"/>
      <c r="EG516" s="943"/>
      <c r="EH516" s="943"/>
      <c r="EI516" s="943"/>
      <c r="EJ516" s="943"/>
      <c r="EK516" s="943"/>
      <c r="EL516" s="947">
        <v>1913</v>
      </c>
      <c r="EM516" s="947">
        <v>3998.17</v>
      </c>
      <c r="EN516" s="948">
        <v>191.3</v>
      </c>
      <c r="EO516" s="948">
        <v>0</v>
      </c>
      <c r="EP516" s="948">
        <v>26.21</v>
      </c>
      <c r="EQ516" s="948">
        <v>0</v>
      </c>
      <c r="ER516" s="948">
        <v>0</v>
      </c>
      <c r="ES516" s="943">
        <v>0</v>
      </c>
      <c r="ET516" s="945">
        <v>0</v>
      </c>
      <c r="EU516" s="943">
        <v>0</v>
      </c>
      <c r="EV516" s="943">
        <v>0</v>
      </c>
      <c r="EW516" s="943"/>
      <c r="EX516" s="943"/>
      <c r="EY516" s="943"/>
      <c r="EZ516" s="949">
        <v>0</v>
      </c>
      <c r="FA516" s="938">
        <v>0</v>
      </c>
      <c r="FB516" s="938">
        <v>0</v>
      </c>
      <c r="FC516" s="949">
        <v>765.2</v>
      </c>
      <c r="FD516" s="949"/>
      <c r="FE516" s="949"/>
      <c r="FF516" s="949"/>
      <c r="FG516" s="943">
        <v>0</v>
      </c>
      <c r="FH516" s="949">
        <v>0</v>
      </c>
      <c r="FI516" s="943"/>
      <c r="FJ516" s="943">
        <v>0</v>
      </c>
      <c r="FK516" s="936"/>
      <c r="FL516" s="936"/>
      <c r="FM516" s="943">
        <v>0</v>
      </c>
      <c r="FN516" s="943">
        <v>0</v>
      </c>
      <c r="FO516" s="943">
        <v>0</v>
      </c>
      <c r="FP516" s="943">
        <v>2085.17</v>
      </c>
      <c r="FQ516" s="943">
        <v>3067.88</v>
      </c>
      <c r="FR516" s="950">
        <v>930.29</v>
      </c>
      <c r="FT516" s="1161"/>
      <c r="FU516" s="1162">
        <v>930.29</v>
      </c>
      <c r="FV516" s="367"/>
      <c r="FW516" s="367"/>
      <c r="FX516" s="1102">
        <v>172.17</v>
      </c>
      <c r="FY516" s="1220">
        <v>0</v>
      </c>
      <c r="GB516" s="2015">
        <f t="shared" si="50"/>
        <v>0</v>
      </c>
      <c r="GC516" s="2015">
        <v>1913</v>
      </c>
      <c r="GE516" s="2015">
        <f t="shared" si="51"/>
        <v>3826</v>
      </c>
    </row>
    <row r="517" spans="2:187">
      <c r="B517" s="918">
        <v>43</v>
      </c>
      <c r="C517" s="919" t="s">
        <v>617</v>
      </c>
      <c r="D517" s="956" t="s">
        <v>3</v>
      </c>
      <c r="E517" s="957" t="s">
        <v>174</v>
      </c>
      <c r="F517" s="1056" t="s">
        <v>175</v>
      </c>
      <c r="G517" s="1057">
        <v>35323</v>
      </c>
      <c r="H517" s="1056" t="s">
        <v>484</v>
      </c>
      <c r="I517" s="919" t="s">
        <v>456</v>
      </c>
      <c r="J517" s="1207" t="s">
        <v>455</v>
      </c>
      <c r="K517" s="1142" t="s">
        <v>456</v>
      </c>
      <c r="L517" s="1058">
        <v>100001</v>
      </c>
      <c r="M517" s="1059" t="s">
        <v>457</v>
      </c>
      <c r="N517" s="1060">
        <v>1</v>
      </c>
      <c r="O517" s="1056" t="s">
        <v>458</v>
      </c>
      <c r="P517" s="1056" t="s">
        <v>459</v>
      </c>
      <c r="Q517" s="1061">
        <v>0</v>
      </c>
      <c r="R517" s="1056" t="s">
        <v>485</v>
      </c>
      <c r="S517" s="1062" t="s">
        <v>486</v>
      </c>
      <c r="T517" s="1056" t="s">
        <v>461</v>
      </c>
      <c r="U517" s="927" t="s">
        <v>279</v>
      </c>
      <c r="V517" s="1063" t="s">
        <v>553</v>
      </c>
      <c r="W517" s="1063"/>
      <c r="X517" s="1064" t="s">
        <v>25</v>
      </c>
      <c r="Y517" s="1065" t="s">
        <v>185</v>
      </c>
      <c r="Z517" s="925"/>
      <c r="AA517" s="1048"/>
      <c r="AB517" s="1066">
        <v>45125</v>
      </c>
      <c r="AC517" s="1067"/>
      <c r="AD517" s="1068"/>
      <c r="AE517" s="1069" t="s">
        <v>481</v>
      </c>
      <c r="AF517" s="927" t="s">
        <v>574</v>
      </c>
      <c r="AG517" s="1070"/>
      <c r="AH517" s="1071"/>
      <c r="AI517" s="1067"/>
      <c r="AJ517" s="1067"/>
      <c r="AK517" s="1067"/>
      <c r="AL517" s="1067"/>
      <c r="AM517" s="1067"/>
      <c r="AN517" s="1067"/>
      <c r="AO517" s="1072"/>
      <c r="AP517" s="945" t="s">
        <v>594</v>
      </c>
      <c r="AQ517" s="1073" t="s">
        <v>467</v>
      </c>
      <c r="AR517" s="1074">
        <v>2000</v>
      </c>
      <c r="AS517" s="925">
        <v>30</v>
      </c>
      <c r="AT517" s="941"/>
      <c r="AU517" s="941">
        <v>0</v>
      </c>
      <c r="AV517" s="1059"/>
      <c r="AW517" s="1059"/>
      <c r="AX517" s="1059"/>
      <c r="AY517" s="1059"/>
      <c r="AZ517" s="1059"/>
      <c r="BA517" s="1075"/>
      <c r="BB517" s="1076"/>
      <c r="BC517" s="1076"/>
      <c r="BD517" s="1076"/>
      <c r="BE517" s="1076"/>
      <c r="BF517" s="1075"/>
      <c r="BG517" s="936">
        <v>0</v>
      </c>
      <c r="BH517" s="936">
        <v>0</v>
      </c>
      <c r="BI517" s="936">
        <v>0</v>
      </c>
      <c r="BJ517" s="941"/>
      <c r="BK517" s="943"/>
      <c r="BL517" s="943"/>
      <c r="BM517" s="936">
        <v>0</v>
      </c>
      <c r="BN517" s="943"/>
      <c r="BO517" s="936"/>
      <c r="BP517" s="1077">
        <v>240</v>
      </c>
      <c r="BQ517" s="943">
        <v>2000.0000000000002</v>
      </c>
      <c r="BR517" s="943">
        <v>0</v>
      </c>
      <c r="BS517" s="943">
        <v>0</v>
      </c>
      <c r="BT517" s="945">
        <v>0</v>
      </c>
      <c r="BU517" s="943">
        <v>0</v>
      </c>
      <c r="BV517" s="1078">
        <v>0</v>
      </c>
      <c r="BW517" s="1078">
        <v>0</v>
      </c>
      <c r="BX517" s="1078"/>
      <c r="BY517" s="943">
        <v>0</v>
      </c>
      <c r="BZ517" s="1078"/>
      <c r="CA517" s="1078"/>
      <c r="CB517" s="943">
        <v>0</v>
      </c>
      <c r="CC517" s="943">
        <v>0</v>
      </c>
      <c r="CD517" s="943">
        <v>0</v>
      </c>
      <c r="CE517" s="943"/>
      <c r="CF517" s="943">
        <v>0</v>
      </c>
      <c r="CG517" s="1078"/>
      <c r="CH517" s="943"/>
      <c r="CI517" s="943"/>
      <c r="CJ517" s="943"/>
      <c r="CK517" s="943"/>
      <c r="CL517" s="943"/>
      <c r="CM517" s="943"/>
      <c r="CN517" s="943"/>
      <c r="CO517" s="943">
        <v>0</v>
      </c>
      <c r="CP517" s="943"/>
      <c r="CQ517" s="943"/>
      <c r="CR517" s="1078"/>
      <c r="CS517" s="1078"/>
      <c r="CT517" s="1078"/>
      <c r="CU517" s="943"/>
      <c r="CV517" s="943">
        <v>0</v>
      </c>
      <c r="CW517" s="1078"/>
      <c r="CX517" s="1078"/>
      <c r="CY517" s="1078"/>
      <c r="CZ517" s="1078"/>
      <c r="DA517" s="1078"/>
      <c r="DB517" s="1078"/>
      <c r="DC517" s="943">
        <v>0</v>
      </c>
      <c r="DD517" s="1078"/>
      <c r="DE517" s="1078"/>
      <c r="DF517" s="943">
        <v>2000</v>
      </c>
      <c r="DG517" s="943">
        <v>180</v>
      </c>
      <c r="DH517" s="1078"/>
      <c r="DI517" s="1078"/>
      <c r="DJ517" s="1078"/>
      <c r="DK517" s="943"/>
      <c r="DL517" s="943"/>
      <c r="DM517" s="1078"/>
      <c r="DN517" s="1078"/>
      <c r="DO517" s="1078"/>
      <c r="DP517" s="1078"/>
      <c r="DQ517" s="1078"/>
      <c r="DR517" s="1078"/>
      <c r="DS517" s="1078"/>
      <c r="DT517" s="1078"/>
      <c r="DU517" s="1078"/>
      <c r="DV517" s="1078"/>
      <c r="DW517" s="1078"/>
      <c r="DX517" s="1078"/>
      <c r="DY517" s="1078"/>
      <c r="DZ517" s="1079"/>
      <c r="EA517" s="945"/>
      <c r="EB517" s="1078"/>
      <c r="EC517" s="1078"/>
      <c r="ED517" s="1078"/>
      <c r="EE517" s="1078"/>
      <c r="EF517" s="1078"/>
      <c r="EG517" s="1078"/>
      <c r="EH517" s="1078"/>
      <c r="EI517" s="1078"/>
      <c r="EJ517" s="1078"/>
      <c r="EK517" s="1078"/>
      <c r="EL517" s="1080">
        <v>2000.0000000000002</v>
      </c>
      <c r="EM517" s="947">
        <v>4180</v>
      </c>
      <c r="EN517" s="948">
        <v>200</v>
      </c>
      <c r="EO517" s="948">
        <v>0</v>
      </c>
      <c r="EP517" s="948">
        <v>27.4</v>
      </c>
      <c r="EQ517" s="948">
        <v>0</v>
      </c>
      <c r="ER517" s="948">
        <v>0</v>
      </c>
      <c r="ES517" s="943">
        <v>0</v>
      </c>
      <c r="ET517" s="945">
        <v>0</v>
      </c>
      <c r="EU517" s="943">
        <v>0</v>
      </c>
      <c r="EV517" s="943">
        <v>0</v>
      </c>
      <c r="EW517" s="1078"/>
      <c r="EX517" s="1078"/>
      <c r="EY517" s="1078"/>
      <c r="EZ517" s="949">
        <v>0</v>
      </c>
      <c r="FA517" s="938">
        <v>0</v>
      </c>
      <c r="FB517" s="938">
        <v>0</v>
      </c>
      <c r="FC517" s="949">
        <v>800</v>
      </c>
      <c r="FD517" s="1081"/>
      <c r="FE517" s="949"/>
      <c r="FF517" s="1081"/>
      <c r="FG517" s="943">
        <v>0</v>
      </c>
      <c r="FH517" s="949">
        <v>0</v>
      </c>
      <c r="FI517" s="1078"/>
      <c r="FJ517" s="943">
        <v>0</v>
      </c>
      <c r="FK517" s="1070"/>
      <c r="FL517" s="1070"/>
      <c r="FM517" s="943">
        <v>0</v>
      </c>
      <c r="FN517" s="943">
        <v>0</v>
      </c>
      <c r="FO517" s="943">
        <v>0</v>
      </c>
      <c r="FP517" s="943">
        <v>2180</v>
      </c>
      <c r="FQ517" s="1078">
        <v>3207.4</v>
      </c>
      <c r="FR517" s="1082">
        <v>972.6</v>
      </c>
      <c r="FT517" s="1161"/>
      <c r="FU517" s="1162">
        <v>972.6</v>
      </c>
      <c r="FV517" s="367"/>
      <c r="FW517" s="367"/>
      <c r="FX517" s="1102">
        <v>180</v>
      </c>
      <c r="FY517" s="1220">
        <v>0</v>
      </c>
      <c r="GB517" s="2015">
        <f t="shared" si="50"/>
        <v>0</v>
      </c>
      <c r="GC517" s="2015">
        <v>2000</v>
      </c>
      <c r="GE517" s="2015">
        <f t="shared" si="51"/>
        <v>4000</v>
      </c>
    </row>
    <row r="518" spans="2:187">
      <c r="B518" s="918">
        <v>44</v>
      </c>
      <c r="C518" s="919" t="s">
        <v>617</v>
      </c>
      <c r="D518" s="956" t="s">
        <v>539</v>
      </c>
      <c r="E518" s="957" t="s">
        <v>190</v>
      </c>
      <c r="F518" s="927" t="s">
        <v>191</v>
      </c>
      <c r="G518" s="958">
        <v>32274</v>
      </c>
      <c r="H518" s="927" t="s">
        <v>555</v>
      </c>
      <c r="I518" s="919" t="s">
        <v>456</v>
      </c>
      <c r="J518" s="1171" t="s">
        <v>455</v>
      </c>
      <c r="K518" s="959" t="s">
        <v>456</v>
      </c>
      <c r="L518" s="959">
        <v>100001</v>
      </c>
      <c r="M518" s="925" t="s">
        <v>470</v>
      </c>
      <c r="N518" s="926">
        <v>1</v>
      </c>
      <c r="O518" s="927" t="s">
        <v>477</v>
      </c>
      <c r="P518" s="927" t="s">
        <v>478</v>
      </c>
      <c r="Q518" s="928">
        <v>1</v>
      </c>
      <c r="R518" s="927" t="s">
        <v>556</v>
      </c>
      <c r="S518" s="929" t="s">
        <v>555</v>
      </c>
      <c r="T518" s="927" t="s">
        <v>461</v>
      </c>
      <c r="U518" s="927" t="s">
        <v>286</v>
      </c>
      <c r="V518" s="930" t="s">
        <v>462</v>
      </c>
      <c r="W518" s="930" t="s">
        <v>529</v>
      </c>
      <c r="X518" s="1042" t="s">
        <v>75</v>
      </c>
      <c r="Y518" s="1047" t="s">
        <v>213</v>
      </c>
      <c r="Z518" s="925"/>
      <c r="AA518" s="1049"/>
      <c r="AB518" s="467">
        <v>45170</v>
      </c>
      <c r="AC518" s="1049"/>
      <c r="AD518" s="934"/>
      <c r="AE518" s="935" t="s">
        <v>496</v>
      </c>
      <c r="AF518" s="927" t="s">
        <v>575</v>
      </c>
      <c r="AG518" s="936"/>
      <c r="AH518" s="937"/>
      <c r="AI518" s="1083" t="s">
        <v>531</v>
      </c>
      <c r="AJ518" s="1084" t="s">
        <v>991</v>
      </c>
      <c r="AK518" s="1049"/>
      <c r="AL518" s="1085"/>
      <c r="AM518" s="1049"/>
      <c r="AN518" s="1049"/>
      <c r="AO518" s="1050"/>
      <c r="AP518" s="938" t="s">
        <v>595</v>
      </c>
      <c r="AQ518" s="940" t="s">
        <v>466</v>
      </c>
      <c r="AR518" s="468">
        <v>21315.727595284508</v>
      </c>
      <c r="AS518" s="925">
        <v>30</v>
      </c>
      <c r="AT518" s="941"/>
      <c r="AU518" s="941">
        <v>0</v>
      </c>
      <c r="AV518" s="925"/>
      <c r="AW518" s="925"/>
      <c r="AX518" s="925"/>
      <c r="AY518" s="925"/>
      <c r="AZ518" s="925"/>
      <c r="BA518" s="942"/>
      <c r="BB518" s="941"/>
      <c r="BC518" s="941"/>
      <c r="BD518" s="941"/>
      <c r="BE518" s="941"/>
      <c r="BF518" s="942"/>
      <c r="BG518" s="936">
        <v>0</v>
      </c>
      <c r="BH518" s="936">
        <v>0</v>
      </c>
      <c r="BI518" s="936">
        <v>0</v>
      </c>
      <c r="BJ518" s="941"/>
      <c r="BK518" s="943"/>
      <c r="BL518" s="943"/>
      <c r="BM518" s="936">
        <v>0</v>
      </c>
      <c r="BN518" s="943"/>
      <c r="BO518" s="936"/>
      <c r="BP518" s="944">
        <v>240</v>
      </c>
      <c r="BQ518" s="943">
        <v>21315.727595284508</v>
      </c>
      <c r="BR518" s="943">
        <v>113</v>
      </c>
      <c r="BS518" s="943">
        <v>0</v>
      </c>
      <c r="BT518" s="945">
        <v>0</v>
      </c>
      <c r="BU518" s="943">
        <v>0</v>
      </c>
      <c r="BV518" s="943">
        <v>0</v>
      </c>
      <c r="BW518" s="943">
        <v>0</v>
      </c>
      <c r="BX518" s="943"/>
      <c r="BY518" s="943">
        <v>0</v>
      </c>
      <c r="BZ518" s="943"/>
      <c r="CA518" s="943"/>
      <c r="CB518" s="943">
        <v>0</v>
      </c>
      <c r="CC518" s="943">
        <v>0</v>
      </c>
      <c r="CD518" s="943">
        <v>0</v>
      </c>
      <c r="CE518" s="943"/>
      <c r="CF518" s="943">
        <v>0</v>
      </c>
      <c r="CG518" s="943"/>
      <c r="CH518" s="943"/>
      <c r="CI518" s="946"/>
      <c r="CJ518" s="943"/>
      <c r="CK518" s="943"/>
      <c r="CL518" s="943"/>
      <c r="CM518" s="943"/>
      <c r="CN518" s="943"/>
      <c r="CO518" s="943">
        <v>0</v>
      </c>
      <c r="CP518" s="943"/>
      <c r="CQ518" s="943"/>
      <c r="CR518" s="1078"/>
      <c r="CS518" s="1078"/>
      <c r="CT518" s="1078"/>
      <c r="CU518" s="943"/>
      <c r="CV518" s="943">
        <v>0</v>
      </c>
      <c r="CW518" s="943"/>
      <c r="CX518" s="943">
        <v>3571.4545992140847</v>
      </c>
      <c r="CY518" s="943">
        <v>321.4309139292676</v>
      </c>
      <c r="CZ518" s="943"/>
      <c r="DA518" s="943"/>
      <c r="DB518" s="943"/>
      <c r="DC518" s="943">
        <v>0</v>
      </c>
      <c r="DD518" s="943"/>
      <c r="DE518" s="943"/>
      <c r="DF518" s="943"/>
      <c r="DG518" s="943"/>
      <c r="DH518" s="943"/>
      <c r="DI518" s="943"/>
      <c r="DJ518" s="943"/>
      <c r="DK518" s="943"/>
      <c r="DL518" s="938"/>
      <c r="DM518" s="943"/>
      <c r="DN518" s="943"/>
      <c r="DO518" s="943"/>
      <c r="DP518" s="943"/>
      <c r="DQ518" s="943"/>
      <c r="DR518" s="943"/>
      <c r="DS518" s="943"/>
      <c r="DT518" s="943"/>
      <c r="DU518" s="943"/>
      <c r="DV518" s="943"/>
      <c r="DW518" s="943">
        <v>2083.3485162082161</v>
      </c>
      <c r="DX518" s="943"/>
      <c r="DY518" s="943"/>
      <c r="DZ518" s="943"/>
      <c r="EA518" s="938"/>
      <c r="EB518" s="943"/>
      <c r="EC518" s="943"/>
      <c r="ED518" s="943"/>
      <c r="EE518" s="943"/>
      <c r="EF518" s="943"/>
      <c r="EG518" s="943"/>
      <c r="EH518" s="943"/>
      <c r="EI518" s="943"/>
      <c r="EJ518" s="943"/>
      <c r="EK518" s="943"/>
      <c r="EL518" s="947">
        <v>21428.727595284508</v>
      </c>
      <c r="EM518" s="947">
        <v>27404.961624636075</v>
      </c>
      <c r="EN518" s="948">
        <v>2142.87</v>
      </c>
      <c r="EO518" s="948">
        <v>0</v>
      </c>
      <c r="EP518" s="948">
        <v>166.93</v>
      </c>
      <c r="EQ518" s="1086">
        <v>0</v>
      </c>
      <c r="ER518" s="948">
        <v>0</v>
      </c>
      <c r="ES518" s="943">
        <v>0</v>
      </c>
      <c r="ET518" s="945">
        <v>3783.16</v>
      </c>
      <c r="EU518" s="943">
        <v>0</v>
      </c>
      <c r="EV518" s="943">
        <v>0</v>
      </c>
      <c r="EW518" s="943"/>
      <c r="EX518" s="943"/>
      <c r="EY518" s="943"/>
      <c r="EZ518" s="949">
        <v>0</v>
      </c>
      <c r="FA518" s="938">
        <v>0</v>
      </c>
      <c r="FB518" s="938">
        <v>0</v>
      </c>
      <c r="FC518" s="1174">
        <v>21312</v>
      </c>
      <c r="FD518" s="949"/>
      <c r="FE518" s="949"/>
      <c r="FF518" s="949"/>
      <c r="FG518" s="943">
        <v>0</v>
      </c>
      <c r="FH518" s="949">
        <v>0</v>
      </c>
      <c r="FI518" s="943"/>
      <c r="FJ518" s="943"/>
      <c r="FK518" s="936"/>
      <c r="FL518" s="936"/>
      <c r="FM518" s="943">
        <v>0</v>
      </c>
      <c r="FN518" s="943">
        <v>0</v>
      </c>
      <c r="FO518" s="943">
        <v>0</v>
      </c>
      <c r="FP518" s="943"/>
      <c r="FQ518" s="943">
        <v>27404.959999999999</v>
      </c>
      <c r="FR518" s="950">
        <v>0</v>
      </c>
      <c r="FT518" s="1162"/>
      <c r="FU518" s="1162">
        <v>0</v>
      </c>
      <c r="FV518" s="367"/>
      <c r="FW518" s="367"/>
      <c r="FX518" s="1102">
        <v>1928.59</v>
      </c>
      <c r="FY518" s="1220">
        <v>0</v>
      </c>
      <c r="GB518" s="2015">
        <f t="shared" si="50"/>
        <v>-2.4047154911386315E-3</v>
      </c>
      <c r="GC518" s="2015">
        <v>21428.73</v>
      </c>
      <c r="GE518" s="2015">
        <f t="shared" si="51"/>
        <v>25000.184599214084</v>
      </c>
    </row>
    <row r="519" spans="2:187">
      <c r="B519" s="918">
        <v>45</v>
      </c>
      <c r="C519" s="919" t="s">
        <v>617</v>
      </c>
      <c r="D519" s="956" t="s">
        <v>539</v>
      </c>
      <c r="E519" s="957" t="s">
        <v>194</v>
      </c>
      <c r="F519" s="927" t="s">
        <v>195</v>
      </c>
      <c r="G519" s="958">
        <v>32866</v>
      </c>
      <c r="H519" s="927" t="s">
        <v>494</v>
      </c>
      <c r="I519" s="919" t="s">
        <v>456</v>
      </c>
      <c r="J519" s="1171" t="s">
        <v>455</v>
      </c>
      <c r="K519" s="959" t="s">
        <v>456</v>
      </c>
      <c r="L519" s="959">
        <v>100001</v>
      </c>
      <c r="M519" s="925" t="s">
        <v>470</v>
      </c>
      <c r="N519" s="926">
        <v>1</v>
      </c>
      <c r="O519" s="927" t="s">
        <v>477</v>
      </c>
      <c r="P519" s="927" t="s">
        <v>478</v>
      </c>
      <c r="Q519" s="928">
        <v>1</v>
      </c>
      <c r="R519" s="927" t="s">
        <v>495</v>
      </c>
      <c r="S519" s="929" t="s">
        <v>478</v>
      </c>
      <c r="T519" s="927" t="s">
        <v>461</v>
      </c>
      <c r="U519" s="927" t="s">
        <v>288</v>
      </c>
      <c r="V519" s="930" t="s">
        <v>462</v>
      </c>
      <c r="W519" s="930" t="s">
        <v>529</v>
      </c>
      <c r="X519" s="1042" t="s">
        <v>219</v>
      </c>
      <c r="Y519" s="1087">
        <v>2100152084</v>
      </c>
      <c r="Z519" s="925"/>
      <c r="AA519" s="1049"/>
      <c r="AB519" s="467">
        <v>45170</v>
      </c>
      <c r="AC519" s="1049"/>
      <c r="AD519" s="934"/>
      <c r="AE519" s="935" t="s">
        <v>496</v>
      </c>
      <c r="AF519" s="927" t="s">
        <v>576</v>
      </c>
      <c r="AG519" s="936"/>
      <c r="AH519" s="937"/>
      <c r="AI519" s="1083" t="s">
        <v>531</v>
      </c>
      <c r="AJ519" s="1084" t="s">
        <v>992</v>
      </c>
      <c r="AK519" s="1049"/>
      <c r="AL519" s="1049"/>
      <c r="AM519" s="1049"/>
      <c r="AN519" s="1049"/>
      <c r="AO519" s="1050"/>
      <c r="AP519" s="938" t="s">
        <v>594</v>
      </c>
      <c r="AQ519" s="940" t="s">
        <v>466</v>
      </c>
      <c r="AR519" s="468">
        <v>25624.085319095731</v>
      </c>
      <c r="AS519" s="925">
        <v>30</v>
      </c>
      <c r="AT519" s="941"/>
      <c r="AU519" s="941">
        <v>0</v>
      </c>
      <c r="AV519" s="925"/>
      <c r="AW519" s="925"/>
      <c r="AX519" s="925"/>
      <c r="AY519" s="925"/>
      <c r="AZ519" s="925"/>
      <c r="BA519" s="942"/>
      <c r="BB519" s="941"/>
      <c r="BC519" s="941"/>
      <c r="BD519" s="941"/>
      <c r="BE519" s="941"/>
      <c r="BF519" s="942"/>
      <c r="BG519" s="936">
        <v>0</v>
      </c>
      <c r="BH519" s="936">
        <v>0</v>
      </c>
      <c r="BI519" s="936">
        <v>0</v>
      </c>
      <c r="BJ519" s="941"/>
      <c r="BK519" s="943"/>
      <c r="BL519" s="943"/>
      <c r="BM519" s="936">
        <v>0</v>
      </c>
      <c r="BN519" s="943"/>
      <c r="BO519" s="936"/>
      <c r="BP519" s="944">
        <v>240</v>
      </c>
      <c r="BQ519" s="943">
        <v>25624.085319095731</v>
      </c>
      <c r="BR519" s="943">
        <v>113</v>
      </c>
      <c r="BS519" s="943">
        <v>0</v>
      </c>
      <c r="BT519" s="945">
        <v>0</v>
      </c>
      <c r="BU519" s="943">
        <v>0</v>
      </c>
      <c r="BV519" s="943">
        <v>0</v>
      </c>
      <c r="BW519" s="943">
        <v>0</v>
      </c>
      <c r="BX519" s="943"/>
      <c r="BY519" s="943">
        <v>0</v>
      </c>
      <c r="BZ519" s="943"/>
      <c r="CA519" s="943"/>
      <c r="CB519" s="943">
        <v>0</v>
      </c>
      <c r="CC519" s="943">
        <v>0</v>
      </c>
      <c r="CD519" s="943">
        <v>0</v>
      </c>
      <c r="CE519" s="943"/>
      <c r="CF519" s="943">
        <v>0</v>
      </c>
      <c r="CG519" s="943"/>
      <c r="CH519" s="943"/>
      <c r="CI519" s="946"/>
      <c r="CJ519" s="943"/>
      <c r="CK519" s="943"/>
      <c r="CL519" s="943"/>
      <c r="CM519" s="943"/>
      <c r="CN519" s="943"/>
      <c r="CO519" s="943">
        <v>0</v>
      </c>
      <c r="CP519" s="943"/>
      <c r="CQ519" s="943"/>
      <c r="CR519" s="1078"/>
      <c r="CS519" s="1078"/>
      <c r="CT519" s="1078"/>
      <c r="CU519" s="943"/>
      <c r="CV519" s="943">
        <v>0</v>
      </c>
      <c r="CW519" s="943"/>
      <c r="CX519" s="943">
        <v>4289.5142198492886</v>
      </c>
      <c r="CY519" s="943">
        <v>386.05627978643594</v>
      </c>
      <c r="CZ519" s="943"/>
      <c r="DA519" s="943"/>
      <c r="DB519" s="943"/>
      <c r="DC519" s="943">
        <v>0</v>
      </c>
      <c r="DD519" s="943"/>
      <c r="DE519" s="943"/>
      <c r="DF519" s="943"/>
      <c r="DG519" s="943"/>
      <c r="DH519" s="943"/>
      <c r="DI519" s="943"/>
      <c r="DJ519" s="943"/>
      <c r="DK519" s="943"/>
      <c r="DL519" s="938"/>
      <c r="DM519" s="943"/>
      <c r="DN519" s="943"/>
      <c r="DO519" s="943"/>
      <c r="DP519" s="943"/>
      <c r="DQ519" s="943"/>
      <c r="DR519" s="943"/>
      <c r="DS519" s="943"/>
      <c r="DT519" s="943"/>
      <c r="DU519" s="943"/>
      <c r="DV519" s="943"/>
      <c r="DW519" s="943">
        <v>2502.2166282454182</v>
      </c>
      <c r="DX519" s="943"/>
      <c r="DY519" s="943"/>
      <c r="DZ519" s="943"/>
      <c r="EA519" s="938"/>
      <c r="EB519" s="943"/>
      <c r="EC519" s="943"/>
      <c r="ED519" s="943"/>
      <c r="EE519" s="943"/>
      <c r="EF519" s="943"/>
      <c r="EG519" s="943"/>
      <c r="EH519" s="943"/>
      <c r="EI519" s="943"/>
      <c r="EJ519" s="943"/>
      <c r="EK519" s="943"/>
      <c r="EL519" s="947">
        <v>25737.085319095731</v>
      </c>
      <c r="EM519" s="947">
        <v>32914.872446976871</v>
      </c>
      <c r="EN519" s="948">
        <v>2573.71</v>
      </c>
      <c r="EO519" s="948">
        <v>0</v>
      </c>
      <c r="EP519" s="948">
        <v>166.93</v>
      </c>
      <c r="EQ519" s="1086">
        <v>0</v>
      </c>
      <c r="ER519" s="948">
        <v>0</v>
      </c>
      <c r="ES519" s="943">
        <v>0</v>
      </c>
      <c r="ET519" s="945">
        <v>5310.23</v>
      </c>
      <c r="EU519" s="943">
        <v>0</v>
      </c>
      <c r="EV519" s="943">
        <v>0</v>
      </c>
      <c r="EW519" s="943"/>
      <c r="EX519" s="943"/>
      <c r="EY519" s="943"/>
      <c r="EZ519" s="949">
        <v>0</v>
      </c>
      <c r="FA519" s="938">
        <v>0</v>
      </c>
      <c r="FB519" s="938">
        <v>0</v>
      </c>
      <c r="FC519" s="1174">
        <v>24864</v>
      </c>
      <c r="FD519" s="949"/>
      <c r="FE519" s="949"/>
      <c r="FF519" s="949"/>
      <c r="FG519" s="943">
        <v>0</v>
      </c>
      <c r="FH519" s="949">
        <v>0</v>
      </c>
      <c r="FI519" s="943"/>
      <c r="FJ519" s="943"/>
      <c r="FK519" s="936"/>
      <c r="FL519" s="936"/>
      <c r="FM519" s="943">
        <v>0</v>
      </c>
      <c r="FN519" s="943">
        <v>0</v>
      </c>
      <c r="FO519" s="943">
        <v>0</v>
      </c>
      <c r="FP519" s="943"/>
      <c r="FQ519" s="943">
        <v>32914.870000000003</v>
      </c>
      <c r="FR519" s="950">
        <v>0</v>
      </c>
      <c r="FT519" s="1162"/>
      <c r="FU519" s="1162">
        <v>0</v>
      </c>
      <c r="FV519" s="367"/>
      <c r="FW519" s="367"/>
      <c r="FX519" s="1102">
        <v>2316.34</v>
      </c>
      <c r="FY519" s="1220">
        <v>0</v>
      </c>
      <c r="GB519" s="2015">
        <f t="shared" si="50"/>
        <v>-4.6809042687527835E-3</v>
      </c>
      <c r="GC519" s="2015">
        <v>25737.09</v>
      </c>
      <c r="GE519" s="2015">
        <f t="shared" si="51"/>
        <v>30026.604219849287</v>
      </c>
    </row>
    <row r="520" spans="2:187">
      <c r="B520" s="918">
        <v>46</v>
      </c>
      <c r="C520" s="919" t="s">
        <v>617</v>
      </c>
      <c r="D520" s="956" t="s">
        <v>539</v>
      </c>
      <c r="E520" s="957" t="s">
        <v>192</v>
      </c>
      <c r="F520" s="927" t="s">
        <v>193</v>
      </c>
      <c r="G520" s="958">
        <v>34000</v>
      </c>
      <c r="H520" s="927" t="s">
        <v>494</v>
      </c>
      <c r="I520" s="919" t="s">
        <v>456</v>
      </c>
      <c r="J520" s="1171" t="s">
        <v>455</v>
      </c>
      <c r="K520" s="1052" t="s">
        <v>456</v>
      </c>
      <c r="L520" s="959">
        <v>100001</v>
      </c>
      <c r="M520" s="925" t="s">
        <v>470</v>
      </c>
      <c r="N520" s="926">
        <v>1</v>
      </c>
      <c r="O520" s="927" t="s">
        <v>477</v>
      </c>
      <c r="P520" s="927" t="s">
        <v>478</v>
      </c>
      <c r="Q520" s="928">
        <v>1</v>
      </c>
      <c r="R520" s="927" t="s">
        <v>495</v>
      </c>
      <c r="S520" s="929" t="s">
        <v>478</v>
      </c>
      <c r="T520" s="927" t="s">
        <v>461</v>
      </c>
      <c r="U520" s="927" t="s">
        <v>287</v>
      </c>
      <c r="V520" s="930" t="s">
        <v>462</v>
      </c>
      <c r="W520" s="930" t="s">
        <v>529</v>
      </c>
      <c r="X520" s="1042" t="s">
        <v>75</v>
      </c>
      <c r="Y520" s="1047" t="s">
        <v>216</v>
      </c>
      <c r="Z520" s="925"/>
      <c r="AA520" s="1049"/>
      <c r="AB520" s="467">
        <v>45170</v>
      </c>
      <c r="AC520" s="1049"/>
      <c r="AD520" s="934"/>
      <c r="AE520" s="935" t="s">
        <v>496</v>
      </c>
      <c r="AF520" s="927" t="s">
        <v>577</v>
      </c>
      <c r="AG520" s="936"/>
      <c r="AH520" s="937"/>
      <c r="AI520" s="1083" t="s">
        <v>531</v>
      </c>
      <c r="AJ520" s="1084" t="s">
        <v>991</v>
      </c>
      <c r="AK520" s="1049"/>
      <c r="AL520" s="1049"/>
      <c r="AM520" s="1049"/>
      <c r="AN520" s="1049"/>
      <c r="AO520" s="1050"/>
      <c r="AP520" s="938" t="s">
        <v>594</v>
      </c>
      <c r="AQ520" s="940" t="s">
        <v>466</v>
      </c>
      <c r="AR520" s="468">
        <v>21315.727595284508</v>
      </c>
      <c r="AS520" s="925">
        <v>30</v>
      </c>
      <c r="AT520" s="941"/>
      <c r="AU520" s="941">
        <v>0</v>
      </c>
      <c r="AV520" s="925"/>
      <c r="AW520" s="925"/>
      <c r="AX520" s="925"/>
      <c r="AY520" s="925"/>
      <c r="AZ520" s="925"/>
      <c r="BA520" s="942"/>
      <c r="BB520" s="941"/>
      <c r="BC520" s="941"/>
      <c r="BD520" s="941"/>
      <c r="BE520" s="941"/>
      <c r="BF520" s="942"/>
      <c r="BG520" s="936">
        <v>0</v>
      </c>
      <c r="BH520" s="936">
        <v>0</v>
      </c>
      <c r="BI520" s="936">
        <v>0</v>
      </c>
      <c r="BJ520" s="941"/>
      <c r="BK520" s="943"/>
      <c r="BL520" s="943"/>
      <c r="BM520" s="936">
        <v>0</v>
      </c>
      <c r="BN520" s="943"/>
      <c r="BO520" s="936"/>
      <c r="BP520" s="944">
        <v>240</v>
      </c>
      <c r="BQ520" s="943">
        <v>21315.727595284508</v>
      </c>
      <c r="BR520" s="943">
        <v>113</v>
      </c>
      <c r="BS520" s="943">
        <v>0</v>
      </c>
      <c r="BT520" s="945">
        <v>0</v>
      </c>
      <c r="BU520" s="943">
        <v>0</v>
      </c>
      <c r="BV520" s="943">
        <v>0</v>
      </c>
      <c r="BW520" s="943">
        <v>0</v>
      </c>
      <c r="BX520" s="943"/>
      <c r="BY520" s="943">
        <v>0</v>
      </c>
      <c r="BZ520" s="943"/>
      <c r="CA520" s="943"/>
      <c r="CB520" s="943">
        <v>0</v>
      </c>
      <c r="CC520" s="943">
        <v>0</v>
      </c>
      <c r="CD520" s="943">
        <v>0</v>
      </c>
      <c r="CE520" s="943"/>
      <c r="CF520" s="943">
        <v>0</v>
      </c>
      <c r="CG520" s="943"/>
      <c r="CH520" s="943"/>
      <c r="CI520" s="946"/>
      <c r="CJ520" s="943"/>
      <c r="CK520" s="943"/>
      <c r="CL520" s="943"/>
      <c r="CM520" s="943"/>
      <c r="CN520" s="943"/>
      <c r="CO520" s="943">
        <v>0</v>
      </c>
      <c r="CP520" s="943"/>
      <c r="CQ520" s="943"/>
      <c r="CR520" s="1078"/>
      <c r="CS520" s="1078"/>
      <c r="CT520" s="1078"/>
      <c r="CU520" s="943"/>
      <c r="CV520" s="943">
        <v>0</v>
      </c>
      <c r="CW520" s="943"/>
      <c r="CX520" s="943">
        <v>3571.4545992140847</v>
      </c>
      <c r="CY520" s="943">
        <v>321.4309139292676</v>
      </c>
      <c r="CZ520" s="943"/>
      <c r="DA520" s="943"/>
      <c r="DB520" s="943"/>
      <c r="DC520" s="943">
        <v>0</v>
      </c>
      <c r="DD520" s="943"/>
      <c r="DE520" s="943"/>
      <c r="DF520" s="943"/>
      <c r="DG520" s="943"/>
      <c r="DH520" s="943"/>
      <c r="DI520" s="943"/>
      <c r="DJ520" s="943"/>
      <c r="DK520" s="943"/>
      <c r="DL520" s="938"/>
      <c r="DM520" s="943"/>
      <c r="DN520" s="943"/>
      <c r="DO520" s="943"/>
      <c r="DP520" s="943"/>
      <c r="DQ520" s="943"/>
      <c r="DR520" s="943"/>
      <c r="DS520" s="943"/>
      <c r="DT520" s="943"/>
      <c r="DU520" s="943"/>
      <c r="DV520" s="943"/>
      <c r="DW520" s="943">
        <v>2083.3485162082161</v>
      </c>
      <c r="DX520" s="943"/>
      <c r="DY520" s="943"/>
      <c r="DZ520" s="943"/>
      <c r="EA520" s="938"/>
      <c r="EB520" s="943"/>
      <c r="EC520" s="943"/>
      <c r="ED520" s="943"/>
      <c r="EE520" s="943"/>
      <c r="EF520" s="943"/>
      <c r="EG520" s="943"/>
      <c r="EH520" s="943"/>
      <c r="EI520" s="943"/>
      <c r="EJ520" s="943"/>
      <c r="EK520" s="943"/>
      <c r="EL520" s="947">
        <v>21428.727595284508</v>
      </c>
      <c r="EM520" s="947">
        <v>27404.961624636075</v>
      </c>
      <c r="EN520" s="948">
        <v>2142.87</v>
      </c>
      <c r="EO520" s="948">
        <v>0</v>
      </c>
      <c r="EP520" s="948">
        <v>166.93</v>
      </c>
      <c r="EQ520" s="1086">
        <v>0</v>
      </c>
      <c r="ER520" s="948">
        <v>0</v>
      </c>
      <c r="ES520" s="943">
        <v>0</v>
      </c>
      <c r="ET520" s="945">
        <v>3783.16</v>
      </c>
      <c r="EU520" s="943">
        <v>0</v>
      </c>
      <c r="EV520" s="943">
        <v>0</v>
      </c>
      <c r="EW520" s="943"/>
      <c r="EX520" s="943"/>
      <c r="EY520" s="943"/>
      <c r="EZ520" s="949">
        <v>0</v>
      </c>
      <c r="FA520" s="938">
        <v>0</v>
      </c>
      <c r="FB520" s="938">
        <v>0</v>
      </c>
      <c r="FC520" s="1174">
        <v>21312</v>
      </c>
      <c r="FD520" s="949"/>
      <c r="FE520" s="949"/>
      <c r="FF520" s="949"/>
      <c r="FG520" s="943">
        <v>0</v>
      </c>
      <c r="FH520" s="949">
        <v>0</v>
      </c>
      <c r="FI520" s="943"/>
      <c r="FJ520" s="943"/>
      <c r="FK520" s="936"/>
      <c r="FL520" s="936"/>
      <c r="FM520" s="943">
        <v>0</v>
      </c>
      <c r="FN520" s="943">
        <v>0</v>
      </c>
      <c r="FO520" s="943">
        <v>0</v>
      </c>
      <c r="FP520" s="943"/>
      <c r="FQ520" s="943">
        <v>27404.959999999999</v>
      </c>
      <c r="FR520" s="950">
        <v>0</v>
      </c>
      <c r="FT520" s="1162"/>
      <c r="FU520" s="1162">
        <v>0</v>
      </c>
      <c r="FV520" s="367"/>
      <c r="FW520" s="367"/>
      <c r="FX520" s="1102">
        <v>1928.59</v>
      </c>
      <c r="FY520" s="1220">
        <v>0</v>
      </c>
      <c r="GB520" s="2015">
        <f t="shared" si="50"/>
        <v>-2.4047154911386315E-3</v>
      </c>
      <c r="GC520" s="2015">
        <v>21428.73</v>
      </c>
      <c r="GE520" s="2015">
        <f t="shared" si="51"/>
        <v>25000.184599214084</v>
      </c>
    </row>
    <row r="521" spans="2:187">
      <c r="B521" s="918">
        <v>47</v>
      </c>
      <c r="C521" s="919" t="s">
        <v>617</v>
      </c>
      <c r="D521" s="956" t="s">
        <v>3</v>
      </c>
      <c r="E521" s="957" t="s">
        <v>176</v>
      </c>
      <c r="F521" s="919" t="s">
        <v>578</v>
      </c>
      <c r="G521" s="922">
        <v>34578</v>
      </c>
      <c r="H521" s="919" t="s">
        <v>563</v>
      </c>
      <c r="I521" s="919" t="s">
        <v>456</v>
      </c>
      <c r="J521" s="923" t="s">
        <v>455</v>
      </c>
      <c r="K521" s="1208" t="s">
        <v>456</v>
      </c>
      <c r="L521" s="924">
        <v>100001</v>
      </c>
      <c r="M521" s="1088" t="s">
        <v>470</v>
      </c>
      <c r="N521" s="1089">
        <v>1</v>
      </c>
      <c r="O521" s="919" t="s">
        <v>477</v>
      </c>
      <c r="P521" s="919" t="s">
        <v>478</v>
      </c>
      <c r="Q521" s="1090">
        <v>1</v>
      </c>
      <c r="R521" s="919" t="s">
        <v>564</v>
      </c>
      <c r="S521" s="1091" t="s">
        <v>563</v>
      </c>
      <c r="T521" s="919" t="s">
        <v>461</v>
      </c>
      <c r="U521" s="927" t="s">
        <v>277</v>
      </c>
      <c r="V521" s="1092" t="s">
        <v>553</v>
      </c>
      <c r="W521" s="1092"/>
      <c r="X521" s="1093" t="s">
        <v>25</v>
      </c>
      <c r="Y521" s="1094" t="s">
        <v>993</v>
      </c>
      <c r="Z521" s="925"/>
      <c r="AA521" s="1095"/>
      <c r="AB521" s="471">
        <v>45181</v>
      </c>
      <c r="AC521" s="1096"/>
      <c r="AD521" s="1097"/>
      <c r="AE521" s="1098" t="s">
        <v>481</v>
      </c>
      <c r="AF521" s="927" t="s">
        <v>579</v>
      </c>
      <c r="AG521" s="1099"/>
      <c r="AH521" s="1100"/>
      <c r="AI521" s="1096"/>
      <c r="AJ521" s="1096"/>
      <c r="AK521" s="1096"/>
      <c r="AL521" s="1096"/>
      <c r="AM521" s="1096"/>
      <c r="AN521" s="1096"/>
      <c r="AO521" s="1101" t="s">
        <v>466</v>
      </c>
      <c r="AP521" s="1102" t="s">
        <v>595</v>
      </c>
      <c r="AQ521" s="1103" t="s">
        <v>467</v>
      </c>
      <c r="AR521" s="1104">
        <v>3700</v>
      </c>
      <c r="AS521" s="925">
        <v>30</v>
      </c>
      <c r="AT521" s="941"/>
      <c r="AU521" s="941">
        <v>0</v>
      </c>
      <c r="AV521" s="1088"/>
      <c r="AW521" s="1088"/>
      <c r="AX521" s="1088"/>
      <c r="AY521" s="1088"/>
      <c r="AZ521" s="1088"/>
      <c r="BA521" s="1105"/>
      <c r="BB521" s="1106"/>
      <c r="BC521" s="1106"/>
      <c r="BD521" s="1106"/>
      <c r="BE521" s="1106"/>
      <c r="BF521" s="1105"/>
      <c r="BG521" s="936">
        <v>0</v>
      </c>
      <c r="BH521" s="936">
        <v>0</v>
      </c>
      <c r="BI521" s="936">
        <v>0</v>
      </c>
      <c r="BJ521" s="941"/>
      <c r="BK521" s="943"/>
      <c r="BL521" s="943"/>
      <c r="BM521" s="936">
        <v>0</v>
      </c>
      <c r="BN521" s="943"/>
      <c r="BO521" s="936"/>
      <c r="BP521" s="1107">
        <v>240</v>
      </c>
      <c r="BQ521" s="943">
        <v>3700</v>
      </c>
      <c r="BR521" s="943">
        <v>0</v>
      </c>
      <c r="BS521" s="943">
        <v>0</v>
      </c>
      <c r="BT521" s="945">
        <v>0</v>
      </c>
      <c r="BU521" s="943">
        <v>0</v>
      </c>
      <c r="BV521" s="1108">
        <v>0</v>
      </c>
      <c r="BW521" s="1108">
        <v>0</v>
      </c>
      <c r="BX521" s="1108"/>
      <c r="BY521" s="943">
        <v>0</v>
      </c>
      <c r="BZ521" s="1108"/>
      <c r="CA521" s="1108"/>
      <c r="CB521" s="943">
        <v>0</v>
      </c>
      <c r="CC521" s="943">
        <v>0</v>
      </c>
      <c r="CD521" s="943">
        <v>0</v>
      </c>
      <c r="CE521" s="943"/>
      <c r="CF521" s="943">
        <v>0</v>
      </c>
      <c r="CG521" s="1109"/>
      <c r="CH521" s="943"/>
      <c r="CI521" s="943"/>
      <c r="CJ521" s="943"/>
      <c r="CK521" s="943"/>
      <c r="CL521" s="943"/>
      <c r="CM521" s="943"/>
      <c r="CN521" s="943"/>
      <c r="CO521" s="943">
        <v>0</v>
      </c>
      <c r="CP521" s="943"/>
      <c r="CQ521" s="943"/>
      <c r="CR521" s="1078"/>
      <c r="CS521" s="1078"/>
      <c r="CT521" s="1078"/>
      <c r="CU521" s="943"/>
      <c r="CV521" s="943">
        <v>0</v>
      </c>
      <c r="CW521" s="1109"/>
      <c r="CX521" s="1109"/>
      <c r="CY521" s="1109"/>
      <c r="CZ521" s="1109"/>
      <c r="DA521" s="1109"/>
      <c r="DB521" s="1109"/>
      <c r="DC521" s="943">
        <v>0</v>
      </c>
      <c r="DD521" s="1108"/>
      <c r="DE521" s="1108"/>
      <c r="DF521" s="943">
        <v>3700</v>
      </c>
      <c r="DG521" s="943">
        <v>249.75</v>
      </c>
      <c r="DH521" s="1109"/>
      <c r="DI521" s="1109"/>
      <c r="DJ521" s="1108"/>
      <c r="DK521" s="943"/>
      <c r="DL521" s="943"/>
      <c r="DM521" s="1109"/>
      <c r="DN521" s="1109"/>
      <c r="DO521" s="1109"/>
      <c r="DP521" s="1109"/>
      <c r="DQ521" s="1109"/>
      <c r="DR521" s="1109"/>
      <c r="DS521" s="1109"/>
      <c r="DT521" s="1109"/>
      <c r="DU521" s="1109"/>
      <c r="DV521" s="1109"/>
      <c r="DW521" s="1109"/>
      <c r="DX521" s="1108"/>
      <c r="DY521" s="1108"/>
      <c r="DZ521" s="1110"/>
      <c r="EA521" s="1111"/>
      <c r="EB521" s="1109"/>
      <c r="EC521" s="1109"/>
      <c r="ED521" s="1109"/>
      <c r="EE521" s="1109"/>
      <c r="EF521" s="1109"/>
      <c r="EG521" s="1109"/>
      <c r="EH521" s="1109"/>
      <c r="EI521" s="1109"/>
      <c r="EJ521" s="1109"/>
      <c r="EK521" s="1109"/>
      <c r="EL521" s="1112">
        <v>3700</v>
      </c>
      <c r="EM521" s="947">
        <v>7649.75</v>
      </c>
      <c r="EN521" s="948">
        <v>370</v>
      </c>
      <c r="EO521" s="948">
        <v>0</v>
      </c>
      <c r="EP521" s="948">
        <v>50.69</v>
      </c>
      <c r="EQ521" s="948">
        <v>0</v>
      </c>
      <c r="ER521" s="948">
        <v>0</v>
      </c>
      <c r="ES521" s="943">
        <v>0</v>
      </c>
      <c r="ET521" s="945">
        <v>34.28</v>
      </c>
      <c r="EU521" s="943">
        <v>0</v>
      </c>
      <c r="EV521" s="943">
        <v>0</v>
      </c>
      <c r="EW521" s="1109"/>
      <c r="EX521" s="1109"/>
      <c r="EY521" s="1108"/>
      <c r="EZ521" s="949">
        <v>0</v>
      </c>
      <c r="FA521" s="938">
        <v>34.94</v>
      </c>
      <c r="FB521" s="938">
        <v>0</v>
      </c>
      <c r="FC521" s="949">
        <v>1480</v>
      </c>
      <c r="FD521" s="1113"/>
      <c r="FE521" s="949"/>
      <c r="FF521" s="1114"/>
      <c r="FG521" s="943">
        <v>0</v>
      </c>
      <c r="FH521" s="949">
        <v>0</v>
      </c>
      <c r="FI521" s="1108"/>
      <c r="FJ521" s="943">
        <v>0</v>
      </c>
      <c r="FK521" s="1099"/>
      <c r="FL521" s="1115"/>
      <c r="FM521" s="943">
        <v>0</v>
      </c>
      <c r="FN521" s="943">
        <v>0</v>
      </c>
      <c r="FO521" s="943">
        <v>0</v>
      </c>
      <c r="FP521" s="943">
        <v>3949.75</v>
      </c>
      <c r="FQ521" s="1108">
        <v>5919.66</v>
      </c>
      <c r="FR521" s="1116">
        <v>1730.09</v>
      </c>
      <c r="FT521" s="1161"/>
      <c r="FU521" s="1162">
        <v>1730.09</v>
      </c>
      <c r="FV521" s="367"/>
      <c r="FW521" s="367"/>
      <c r="FX521" s="1102">
        <v>333</v>
      </c>
      <c r="FY521" s="1220">
        <v>83.25</v>
      </c>
      <c r="GB521" s="2015">
        <f t="shared" si="50"/>
        <v>0</v>
      </c>
      <c r="GC521" s="2015">
        <v>3700</v>
      </c>
      <c r="GE521" s="2015">
        <f t="shared" si="51"/>
        <v>7400</v>
      </c>
    </row>
    <row r="522" spans="2:187">
      <c r="B522" s="918">
        <v>48</v>
      </c>
      <c r="C522" s="919" t="s">
        <v>617</v>
      </c>
      <c r="D522" s="956" t="s">
        <v>3</v>
      </c>
      <c r="E522" s="957" t="s">
        <v>169</v>
      </c>
      <c r="F522" s="927" t="s">
        <v>580</v>
      </c>
      <c r="G522" s="958">
        <v>34389</v>
      </c>
      <c r="H522" s="927" t="s">
        <v>563</v>
      </c>
      <c r="I522" s="919" t="s">
        <v>456</v>
      </c>
      <c r="J522" s="1171" t="s">
        <v>455</v>
      </c>
      <c r="K522" s="1052" t="s">
        <v>456</v>
      </c>
      <c r="L522" s="959">
        <v>100001</v>
      </c>
      <c r="M522" s="925" t="s">
        <v>470</v>
      </c>
      <c r="N522" s="926">
        <v>1</v>
      </c>
      <c r="O522" s="927" t="s">
        <v>477</v>
      </c>
      <c r="P522" s="927" t="s">
        <v>478</v>
      </c>
      <c r="Q522" s="928">
        <v>1</v>
      </c>
      <c r="R522" s="927" t="s">
        <v>564</v>
      </c>
      <c r="S522" s="929" t="s">
        <v>563</v>
      </c>
      <c r="T522" s="927" t="s">
        <v>461</v>
      </c>
      <c r="U522" s="927" t="s">
        <v>277</v>
      </c>
      <c r="V522" s="930" t="s">
        <v>553</v>
      </c>
      <c r="W522" s="930"/>
      <c r="X522" s="1042" t="s">
        <v>25</v>
      </c>
      <c r="Y522" s="1047" t="s">
        <v>207</v>
      </c>
      <c r="Z522" s="925"/>
      <c r="AA522" s="1049"/>
      <c r="AB522" s="467">
        <v>45181</v>
      </c>
      <c r="AC522" s="1049"/>
      <c r="AD522" s="934"/>
      <c r="AE522" s="935" t="s">
        <v>481</v>
      </c>
      <c r="AF522" s="927" t="s">
        <v>581</v>
      </c>
      <c r="AG522" s="936"/>
      <c r="AH522" s="937"/>
      <c r="AI522" s="1049"/>
      <c r="AJ522" s="1049"/>
      <c r="AK522" s="1049"/>
      <c r="AL522" s="1049"/>
      <c r="AM522" s="1049"/>
      <c r="AN522" s="1049"/>
      <c r="AO522" s="1050" t="s">
        <v>466</v>
      </c>
      <c r="AP522" s="938" t="s">
        <v>594</v>
      </c>
      <c r="AQ522" s="1073" t="s">
        <v>467</v>
      </c>
      <c r="AR522" s="1074">
        <v>4700</v>
      </c>
      <c r="AS522" s="925">
        <v>28</v>
      </c>
      <c r="AT522" s="941"/>
      <c r="AU522" s="941">
        <v>2</v>
      </c>
      <c r="AV522" s="925"/>
      <c r="AW522" s="925"/>
      <c r="AX522" s="925"/>
      <c r="AY522" s="925"/>
      <c r="AZ522" s="925"/>
      <c r="BA522" s="942"/>
      <c r="BB522" s="941"/>
      <c r="BC522" s="941"/>
      <c r="BD522" s="941"/>
      <c r="BE522" s="941"/>
      <c r="BF522" s="942"/>
      <c r="BG522" s="936">
        <v>0</v>
      </c>
      <c r="BH522" s="936">
        <v>0</v>
      </c>
      <c r="BI522" s="936">
        <v>0</v>
      </c>
      <c r="BJ522" s="941"/>
      <c r="BK522" s="943"/>
      <c r="BL522" s="943"/>
      <c r="BM522" s="936">
        <v>0</v>
      </c>
      <c r="BN522" s="943"/>
      <c r="BO522" s="936"/>
      <c r="BP522" s="944">
        <v>224</v>
      </c>
      <c r="BQ522" s="943">
        <v>4386.6666666666661</v>
      </c>
      <c r="BR522" s="943">
        <v>0</v>
      </c>
      <c r="BS522" s="943">
        <v>0</v>
      </c>
      <c r="BT522" s="945">
        <v>317.13</v>
      </c>
      <c r="BU522" s="943">
        <v>0</v>
      </c>
      <c r="BV522" s="943">
        <v>0</v>
      </c>
      <c r="BW522" s="943">
        <v>0</v>
      </c>
      <c r="BX522" s="943"/>
      <c r="BY522" s="943">
        <v>18</v>
      </c>
      <c r="BZ522" s="943"/>
      <c r="CA522" s="943"/>
      <c r="CB522" s="943">
        <v>0</v>
      </c>
      <c r="CC522" s="943">
        <v>0</v>
      </c>
      <c r="CD522" s="943">
        <v>0</v>
      </c>
      <c r="CE522" s="943"/>
      <c r="CF522" s="943">
        <v>0</v>
      </c>
      <c r="CG522" s="1078"/>
      <c r="CH522" s="943"/>
      <c r="CI522" s="943"/>
      <c r="CJ522" s="943"/>
      <c r="CK522" s="943"/>
      <c r="CL522" s="943"/>
      <c r="CM522" s="943"/>
      <c r="CN522" s="943"/>
      <c r="CO522" s="943">
        <v>0</v>
      </c>
      <c r="CP522" s="943"/>
      <c r="CQ522" s="943"/>
      <c r="CR522" s="1078"/>
      <c r="CS522" s="1078"/>
      <c r="CT522" s="1078"/>
      <c r="CU522" s="943"/>
      <c r="CV522" s="943">
        <v>0</v>
      </c>
      <c r="CW522" s="1078"/>
      <c r="CX522" s="1078"/>
      <c r="CY522" s="1078"/>
      <c r="CZ522" s="1078"/>
      <c r="DA522" s="1078"/>
      <c r="DB522" s="1078"/>
      <c r="DC522" s="943">
        <v>0</v>
      </c>
      <c r="DD522" s="943"/>
      <c r="DE522" s="943"/>
      <c r="DF522" s="943">
        <v>4757</v>
      </c>
      <c r="DG522" s="943">
        <v>321.10000000000002</v>
      </c>
      <c r="DH522" s="1078"/>
      <c r="DI522" s="1078"/>
      <c r="DJ522" s="943"/>
      <c r="DK522" s="943"/>
      <c r="DL522" s="943"/>
      <c r="DM522" s="1078"/>
      <c r="DN522" s="1078"/>
      <c r="DO522" s="1078"/>
      <c r="DP522" s="1078"/>
      <c r="DQ522" s="1078"/>
      <c r="DR522" s="1078"/>
      <c r="DS522" s="1078"/>
      <c r="DT522" s="1078"/>
      <c r="DU522" s="1078"/>
      <c r="DV522" s="1117"/>
      <c r="DW522" s="943"/>
      <c r="DX522" s="943"/>
      <c r="DY522" s="943"/>
      <c r="DZ522" s="1079"/>
      <c r="EA522" s="945"/>
      <c r="EB522" s="1078"/>
      <c r="EC522" s="1078"/>
      <c r="ED522" s="1078"/>
      <c r="EE522" s="1078"/>
      <c r="EF522" s="1078"/>
      <c r="EG522" s="1078"/>
      <c r="EH522" s="1078"/>
      <c r="EI522" s="1078"/>
      <c r="EJ522" s="1078"/>
      <c r="EK522" s="1078"/>
      <c r="EL522" s="947">
        <v>4721.7966666666662</v>
      </c>
      <c r="EM522" s="947">
        <v>9799.8966666666656</v>
      </c>
      <c r="EN522" s="948">
        <v>472.18</v>
      </c>
      <c r="EO522" s="948">
        <v>0</v>
      </c>
      <c r="EP522" s="948">
        <v>64.69</v>
      </c>
      <c r="EQ522" s="948">
        <v>0</v>
      </c>
      <c r="ER522" s="948">
        <v>0</v>
      </c>
      <c r="ES522" s="943">
        <v>0</v>
      </c>
      <c r="ET522" s="945">
        <v>212</v>
      </c>
      <c r="EU522" s="943">
        <v>0</v>
      </c>
      <c r="EV522" s="943">
        <v>0</v>
      </c>
      <c r="EW522" s="1078"/>
      <c r="EX522" s="1078"/>
      <c r="EY522" s="943"/>
      <c r="EZ522" s="949">
        <v>115.71</v>
      </c>
      <c r="FA522" s="938">
        <v>0</v>
      </c>
      <c r="FB522" s="938">
        <v>0</v>
      </c>
      <c r="FC522" s="949">
        <v>1880</v>
      </c>
      <c r="FD522" s="949"/>
      <c r="FE522" s="949"/>
      <c r="FF522" s="949"/>
      <c r="FG522" s="943">
        <v>0</v>
      </c>
      <c r="FH522" s="949">
        <v>0</v>
      </c>
      <c r="FI522" s="943"/>
      <c r="FJ522" s="943">
        <v>0</v>
      </c>
      <c r="FK522" s="936"/>
      <c r="FL522" s="1070"/>
      <c r="FM522" s="943">
        <v>0</v>
      </c>
      <c r="FN522" s="943">
        <v>18</v>
      </c>
      <c r="FO522" s="943">
        <v>8</v>
      </c>
      <c r="FP522" s="943">
        <v>5078.1000000000004</v>
      </c>
      <c r="FQ522" s="943">
        <v>7848.68</v>
      </c>
      <c r="FR522" s="950">
        <v>1951.22</v>
      </c>
      <c r="FT522" s="1161"/>
      <c r="FU522" s="1162">
        <v>1951.22</v>
      </c>
      <c r="FV522" s="367"/>
      <c r="FW522" s="367"/>
      <c r="FX522" s="1102">
        <v>424.96</v>
      </c>
      <c r="FY522" s="1220">
        <v>106.24</v>
      </c>
      <c r="GB522" s="2015">
        <f t="shared" si="50"/>
        <v>-3.3333333340124227E-3</v>
      </c>
      <c r="GC522" s="2015">
        <v>4721.8</v>
      </c>
      <c r="GE522" s="2015">
        <f t="shared" si="51"/>
        <v>9478.7999999999993</v>
      </c>
    </row>
    <row r="523" spans="2:187">
      <c r="B523" s="918">
        <v>49</v>
      </c>
      <c r="C523" s="919" t="s">
        <v>617</v>
      </c>
      <c r="D523" s="956" t="s">
        <v>3</v>
      </c>
      <c r="E523" s="957" t="s">
        <v>76</v>
      </c>
      <c r="F523" s="1056" t="s">
        <v>582</v>
      </c>
      <c r="G523" s="1057">
        <v>30552</v>
      </c>
      <c r="H523" s="1056" t="s">
        <v>537</v>
      </c>
      <c r="I523" s="919" t="s">
        <v>456</v>
      </c>
      <c r="J523" s="1207" t="s">
        <v>455</v>
      </c>
      <c r="K523" s="1142" t="s">
        <v>456</v>
      </c>
      <c r="L523" s="1058">
        <v>100001</v>
      </c>
      <c r="M523" s="1059" t="s">
        <v>470</v>
      </c>
      <c r="N523" s="1060">
        <v>1</v>
      </c>
      <c r="O523" s="1056" t="s">
        <v>477</v>
      </c>
      <c r="P523" s="1056" t="s">
        <v>478</v>
      </c>
      <c r="Q523" s="1061">
        <v>1</v>
      </c>
      <c r="R523" s="1056" t="s">
        <v>538</v>
      </c>
      <c r="S523" s="1062" t="s">
        <v>537</v>
      </c>
      <c r="T523" s="1056" t="s">
        <v>461</v>
      </c>
      <c r="U523" s="927" t="s">
        <v>633</v>
      </c>
      <c r="V523" s="1063" t="s">
        <v>553</v>
      </c>
      <c r="W523" s="1063"/>
      <c r="X523" s="1118" t="s">
        <v>25</v>
      </c>
      <c r="Y523" s="1119" t="s">
        <v>246</v>
      </c>
      <c r="Z523" s="925"/>
      <c r="AA523" s="1067"/>
      <c r="AB523" s="1066">
        <v>45181</v>
      </c>
      <c r="AC523" s="1067"/>
      <c r="AD523" s="1068"/>
      <c r="AE523" s="1069" t="s">
        <v>503</v>
      </c>
      <c r="AF523" s="927" t="s">
        <v>583</v>
      </c>
      <c r="AG523" s="1070"/>
      <c r="AH523" s="1071"/>
      <c r="AI523" s="1067"/>
      <c r="AJ523" s="1067"/>
      <c r="AK523" s="1067"/>
      <c r="AL523" s="1067"/>
      <c r="AM523" s="1067"/>
      <c r="AN523" s="1067"/>
      <c r="AO523" s="1072" t="s">
        <v>466</v>
      </c>
      <c r="AP523" s="945" t="s">
        <v>595</v>
      </c>
      <c r="AQ523" s="1073" t="s">
        <v>467</v>
      </c>
      <c r="AR523" s="1074">
        <v>6500</v>
      </c>
      <c r="AS523" s="925">
        <v>30</v>
      </c>
      <c r="AT523" s="941"/>
      <c r="AU523" s="941">
        <v>0</v>
      </c>
      <c r="AV523" s="1059"/>
      <c r="AW523" s="1059"/>
      <c r="AX523" s="1059"/>
      <c r="AY523" s="1059"/>
      <c r="AZ523" s="1059"/>
      <c r="BA523" s="1075"/>
      <c r="BB523" s="1076"/>
      <c r="BC523" s="1076"/>
      <c r="BD523" s="1076"/>
      <c r="BE523" s="1076"/>
      <c r="BF523" s="1075"/>
      <c r="BG523" s="936">
        <v>0</v>
      </c>
      <c r="BH523" s="936">
        <v>0</v>
      </c>
      <c r="BI523" s="936">
        <v>0</v>
      </c>
      <c r="BJ523" s="941"/>
      <c r="BK523" s="943"/>
      <c r="BL523" s="943"/>
      <c r="BM523" s="936">
        <v>0</v>
      </c>
      <c r="BN523" s="943"/>
      <c r="BO523" s="936"/>
      <c r="BP523" s="1077">
        <v>240</v>
      </c>
      <c r="BQ523" s="943">
        <v>6500</v>
      </c>
      <c r="BR523" s="943">
        <v>0</v>
      </c>
      <c r="BS523" s="943">
        <v>0</v>
      </c>
      <c r="BT523" s="945">
        <v>0</v>
      </c>
      <c r="BU523" s="943">
        <v>0</v>
      </c>
      <c r="BV523" s="1078">
        <v>0</v>
      </c>
      <c r="BW523" s="1078">
        <v>0</v>
      </c>
      <c r="BX523" s="1078"/>
      <c r="BY523" s="943">
        <v>0</v>
      </c>
      <c r="BZ523" s="1078"/>
      <c r="CA523" s="1078"/>
      <c r="CB523" s="943">
        <v>0</v>
      </c>
      <c r="CC523" s="943">
        <v>0</v>
      </c>
      <c r="CD523" s="943">
        <v>0</v>
      </c>
      <c r="CE523" s="943"/>
      <c r="CF523" s="943">
        <v>0</v>
      </c>
      <c r="CG523" s="1078"/>
      <c r="CH523" s="943"/>
      <c r="CI523" s="943"/>
      <c r="CJ523" s="943"/>
      <c r="CK523" s="943"/>
      <c r="CL523" s="943"/>
      <c r="CM523" s="943"/>
      <c r="CN523" s="943"/>
      <c r="CO523" s="943">
        <v>0</v>
      </c>
      <c r="CP523" s="943"/>
      <c r="CQ523" s="943"/>
      <c r="CR523" s="1078"/>
      <c r="CS523" s="1078"/>
      <c r="CT523" s="1078"/>
      <c r="CU523" s="943"/>
      <c r="CV523" s="943">
        <v>0</v>
      </c>
      <c r="CW523" s="1078"/>
      <c r="CX523" s="1078"/>
      <c r="CY523" s="1078"/>
      <c r="CZ523" s="943"/>
      <c r="DA523" s="943"/>
      <c r="DB523" s="943"/>
      <c r="DC523" s="943">
        <v>0</v>
      </c>
      <c r="DD523" s="943"/>
      <c r="DE523" s="943"/>
      <c r="DF523" s="943">
        <v>6500</v>
      </c>
      <c r="DG523" s="943">
        <v>438.75</v>
      </c>
      <c r="DH523" s="943"/>
      <c r="DI523" s="943"/>
      <c r="DJ523" s="943"/>
      <c r="DK523" s="943"/>
      <c r="DL523" s="943"/>
      <c r="DM523" s="943"/>
      <c r="DN523" s="943"/>
      <c r="DO523" s="943"/>
      <c r="DP523" s="943"/>
      <c r="DQ523" s="943"/>
      <c r="DR523" s="943"/>
      <c r="DS523" s="943"/>
      <c r="DT523" s="943"/>
      <c r="DU523" s="943"/>
      <c r="DV523" s="943"/>
      <c r="DW523" s="943"/>
      <c r="DX523" s="943"/>
      <c r="DY523" s="943"/>
      <c r="DZ523" s="943"/>
      <c r="EA523" s="938"/>
      <c r="EB523" s="943"/>
      <c r="EC523" s="943"/>
      <c r="ED523" s="943"/>
      <c r="EE523" s="943"/>
      <c r="EF523" s="943"/>
      <c r="EG523" s="943"/>
      <c r="EH523" s="943"/>
      <c r="EI523" s="943"/>
      <c r="EJ523" s="943"/>
      <c r="EK523" s="943"/>
      <c r="EL523" s="947">
        <v>6500</v>
      </c>
      <c r="EM523" s="947">
        <v>13438.75</v>
      </c>
      <c r="EN523" s="948">
        <v>650</v>
      </c>
      <c r="EO523" s="948">
        <v>104</v>
      </c>
      <c r="EP523" s="948">
        <v>89.05</v>
      </c>
      <c r="EQ523" s="948">
        <v>0</v>
      </c>
      <c r="ER523" s="948">
        <v>0</v>
      </c>
      <c r="ES523" s="943">
        <v>0</v>
      </c>
      <c r="ET523" s="945">
        <v>501.24</v>
      </c>
      <c r="EU523" s="943">
        <v>0</v>
      </c>
      <c r="EV523" s="943">
        <v>0</v>
      </c>
      <c r="EW523" s="1078"/>
      <c r="EX523" s="1078"/>
      <c r="EY523" s="1078"/>
      <c r="EZ523" s="949">
        <v>115.71</v>
      </c>
      <c r="FA523" s="938">
        <v>0</v>
      </c>
      <c r="FB523" s="938">
        <v>0</v>
      </c>
      <c r="FC523" s="949">
        <v>2600</v>
      </c>
      <c r="FD523" s="1081"/>
      <c r="FE523" s="949"/>
      <c r="FF523" s="1081"/>
      <c r="FG523" s="943">
        <v>0</v>
      </c>
      <c r="FH523" s="949">
        <v>188.89</v>
      </c>
      <c r="FI523" s="1078"/>
      <c r="FJ523" s="943">
        <v>0</v>
      </c>
      <c r="FK523" s="1070"/>
      <c r="FL523" s="1070"/>
      <c r="FM523" s="943">
        <v>0</v>
      </c>
      <c r="FN523" s="943">
        <v>0</v>
      </c>
      <c r="FO523" s="943">
        <v>0</v>
      </c>
      <c r="FP523" s="943">
        <v>6938.75</v>
      </c>
      <c r="FQ523" s="1078">
        <v>11187.64</v>
      </c>
      <c r="FR523" s="1082">
        <v>2251.11</v>
      </c>
      <c r="FT523" s="1161"/>
      <c r="FU523" s="1162">
        <v>2251.11</v>
      </c>
      <c r="FV523" s="367"/>
      <c r="FW523" s="367"/>
      <c r="FX523" s="1102">
        <v>585</v>
      </c>
      <c r="FY523" s="1220">
        <v>146.25</v>
      </c>
      <c r="GB523" s="2015">
        <f t="shared" si="50"/>
        <v>0</v>
      </c>
      <c r="GC523" s="2015">
        <v>6500</v>
      </c>
      <c r="GE523" s="2015">
        <f t="shared" si="51"/>
        <v>13000</v>
      </c>
    </row>
    <row r="524" spans="2:187">
      <c r="B524" s="918">
        <v>50</v>
      </c>
      <c r="C524" s="919" t="s">
        <v>617</v>
      </c>
      <c r="D524" s="956" t="s">
        <v>539</v>
      </c>
      <c r="E524" s="957" t="s">
        <v>188</v>
      </c>
      <c r="F524" s="957" t="s">
        <v>189</v>
      </c>
      <c r="G524" s="958">
        <v>30790</v>
      </c>
      <c r="H524" s="927" t="s">
        <v>585</v>
      </c>
      <c r="I524" s="919" t="s">
        <v>456</v>
      </c>
      <c r="J524" s="1171" t="s">
        <v>455</v>
      </c>
      <c r="K524" s="959" t="s">
        <v>456</v>
      </c>
      <c r="L524" s="959">
        <v>100001</v>
      </c>
      <c r="M524" s="925" t="s">
        <v>470</v>
      </c>
      <c r="N524" s="926">
        <v>1</v>
      </c>
      <c r="O524" s="927" t="s">
        <v>477</v>
      </c>
      <c r="P524" s="927" t="s">
        <v>478</v>
      </c>
      <c r="Q524" s="928">
        <v>1</v>
      </c>
      <c r="R524" s="927"/>
      <c r="S524" s="929" t="s">
        <v>585</v>
      </c>
      <c r="T524" s="927" t="s">
        <v>461</v>
      </c>
      <c r="U524" s="927" t="s">
        <v>284</v>
      </c>
      <c r="V524" s="930" t="s">
        <v>586</v>
      </c>
      <c r="W524" s="930" t="s">
        <v>529</v>
      </c>
      <c r="X524" s="931"/>
      <c r="Y524" s="1042"/>
      <c r="Z524" s="925"/>
      <c r="AA524" s="1120"/>
      <c r="AB524" s="467">
        <v>45261</v>
      </c>
      <c r="AC524" s="1049"/>
      <c r="AD524" s="934"/>
      <c r="AE524" s="935" t="s">
        <v>496</v>
      </c>
      <c r="AF524" s="927" t="s">
        <v>596</v>
      </c>
      <c r="AG524" s="936"/>
      <c r="AH524" s="937"/>
      <c r="AI524" s="1049" t="s">
        <v>587</v>
      </c>
      <c r="AJ524" s="1006" t="s">
        <v>597</v>
      </c>
      <c r="AK524" s="1120"/>
      <c r="AL524" s="1120"/>
      <c r="AM524" s="1120"/>
      <c r="AN524" s="1120"/>
      <c r="AO524" s="1120"/>
      <c r="AP524" s="938" t="s">
        <v>594</v>
      </c>
      <c r="AQ524" s="1120" t="s">
        <v>466</v>
      </c>
      <c r="AR524" s="1209">
        <v>23088</v>
      </c>
      <c r="AS524" s="925">
        <v>30</v>
      </c>
      <c r="AT524" s="941"/>
      <c r="AU524" s="941">
        <v>0</v>
      </c>
      <c r="AV524" s="925"/>
      <c r="AW524" s="925"/>
      <c r="AX524" s="925"/>
      <c r="AY524" s="925"/>
      <c r="AZ524" s="925"/>
      <c r="BA524" s="942"/>
      <c r="BB524" s="941"/>
      <c r="BC524" s="941"/>
      <c r="BD524" s="941"/>
      <c r="BE524" s="941"/>
      <c r="BF524" s="942"/>
      <c r="BG524" s="936">
        <v>0</v>
      </c>
      <c r="BH524" s="936">
        <v>0</v>
      </c>
      <c r="BI524" s="936">
        <v>0</v>
      </c>
      <c r="BJ524" s="941"/>
      <c r="BK524" s="943"/>
      <c r="BL524" s="943"/>
      <c r="BM524" s="936">
        <v>0</v>
      </c>
      <c r="BN524" s="943"/>
      <c r="BO524" s="936"/>
      <c r="BP524" s="944">
        <v>240</v>
      </c>
      <c r="BQ524" s="943">
        <v>23088</v>
      </c>
      <c r="BR524" s="943">
        <v>113</v>
      </c>
      <c r="BS524" s="943">
        <v>0</v>
      </c>
      <c r="BT524" s="945">
        <v>0</v>
      </c>
      <c r="BU524" s="943">
        <v>0</v>
      </c>
      <c r="BV524" s="943">
        <v>0</v>
      </c>
      <c r="BW524" s="943">
        <v>0</v>
      </c>
      <c r="BX524" s="943"/>
      <c r="BY524" s="943">
        <v>0</v>
      </c>
      <c r="BZ524" s="943"/>
      <c r="CA524" s="943"/>
      <c r="CB524" s="943">
        <v>0</v>
      </c>
      <c r="CC524" s="943">
        <v>0</v>
      </c>
      <c r="CD524" s="943">
        <v>0</v>
      </c>
      <c r="CE524" s="943"/>
      <c r="CF524" s="943">
        <v>0</v>
      </c>
      <c r="CG524" s="943"/>
      <c r="CH524" s="943"/>
      <c r="CI524" s="946"/>
      <c r="CJ524" s="943"/>
      <c r="CK524" s="943"/>
      <c r="CL524" s="943"/>
      <c r="CM524" s="943"/>
      <c r="CN524" s="943"/>
      <c r="CO524" s="943">
        <v>0</v>
      </c>
      <c r="CP524" s="943"/>
      <c r="CQ524" s="943"/>
      <c r="CR524" s="1078"/>
      <c r="CS524" s="1078"/>
      <c r="CT524" s="1078"/>
      <c r="CU524" s="943"/>
      <c r="CV524" s="943">
        <v>0</v>
      </c>
      <c r="CW524" s="1049"/>
      <c r="CX524" s="1049"/>
      <c r="CY524" s="1049"/>
      <c r="CZ524" s="1049"/>
      <c r="DA524" s="1049"/>
      <c r="DB524" s="1049"/>
      <c r="DC524" s="943">
        <v>0</v>
      </c>
      <c r="DD524" s="943"/>
      <c r="DE524" s="943"/>
      <c r="DF524" s="943">
        <v>23220.5</v>
      </c>
      <c r="DG524" s="943">
        <v>2089.85</v>
      </c>
      <c r="DH524" s="1049"/>
      <c r="DI524" s="1049"/>
      <c r="DJ524" s="943"/>
      <c r="DK524" s="943"/>
      <c r="DL524" s="943"/>
      <c r="DM524" s="1049"/>
      <c r="DN524" s="1049"/>
      <c r="DO524" s="1049"/>
      <c r="DP524" s="1085"/>
      <c r="DQ524" s="1049"/>
      <c r="DR524" s="1049"/>
      <c r="DS524" s="1049"/>
      <c r="DT524" s="1049"/>
      <c r="DU524" s="1049"/>
      <c r="DV524" s="1049"/>
      <c r="DW524" s="1049"/>
      <c r="DX524" s="943"/>
      <c r="DY524" s="943"/>
      <c r="DZ524" s="1049"/>
      <c r="EA524" s="1049"/>
      <c r="EB524" s="1049"/>
      <c r="EC524" s="1049"/>
      <c r="ED524" s="1049"/>
      <c r="EE524" s="1049"/>
      <c r="EF524" s="1049"/>
      <c r="EG524" s="1049"/>
      <c r="EH524" s="1049"/>
      <c r="EI524" s="1049"/>
      <c r="EJ524" s="1049"/>
      <c r="EK524" s="1049"/>
      <c r="EL524" s="947">
        <v>23201</v>
      </c>
      <c r="EM524" s="947">
        <v>48511.35</v>
      </c>
      <c r="EN524" s="948">
        <v>2320.1</v>
      </c>
      <c r="EO524" s="948">
        <v>0</v>
      </c>
      <c r="EP524" s="948">
        <v>166.93</v>
      </c>
      <c r="EQ524" s="1086">
        <v>0</v>
      </c>
      <c r="ER524" s="948">
        <v>0</v>
      </c>
      <c r="ES524" s="943">
        <v>0</v>
      </c>
      <c r="ET524" s="1121">
        <v>14553.41</v>
      </c>
      <c r="EU524" s="943">
        <v>0</v>
      </c>
      <c r="EV524" s="943">
        <v>0</v>
      </c>
      <c r="EW524" s="943"/>
      <c r="EX524" s="943"/>
      <c r="EY524" s="943"/>
      <c r="EZ524" s="949">
        <v>0</v>
      </c>
      <c r="FA524" s="938">
        <v>0</v>
      </c>
      <c r="FB524" s="938">
        <v>0</v>
      </c>
      <c r="FC524" s="1174">
        <v>9274.2720000000008</v>
      </c>
      <c r="FD524" s="949"/>
      <c r="FE524" s="949"/>
      <c r="FF524" s="1049"/>
      <c r="FG524" s="943">
        <v>0</v>
      </c>
      <c r="FH524" s="949">
        <v>0</v>
      </c>
      <c r="FI524" s="943"/>
      <c r="FJ524" s="943">
        <v>0</v>
      </c>
      <c r="FK524" s="936"/>
      <c r="FL524" s="1085"/>
      <c r="FM524" s="943">
        <v>0</v>
      </c>
      <c r="FN524" s="943">
        <v>0</v>
      </c>
      <c r="FO524" s="943">
        <v>0</v>
      </c>
      <c r="FP524" s="943">
        <v>17717.240000000002</v>
      </c>
      <c r="FQ524" s="943">
        <v>44031.95</v>
      </c>
      <c r="FR524" s="950">
        <v>4479.3999999999996</v>
      </c>
      <c r="FT524" s="1162">
        <v>1261.0923423423421</v>
      </c>
      <c r="FU524" s="1162"/>
      <c r="FV524" s="367"/>
      <c r="FW524" s="367"/>
      <c r="FX524" s="1102">
        <v>2088.09</v>
      </c>
      <c r="FY524" s="1220">
        <v>0</v>
      </c>
      <c r="GB524" s="2015">
        <f t="shared" si="50"/>
        <v>0</v>
      </c>
      <c r="GC524" s="2015">
        <v>23201</v>
      </c>
      <c r="GE524" s="2015">
        <f t="shared" si="51"/>
        <v>46421.5</v>
      </c>
    </row>
    <row r="525" spans="2:187">
      <c r="B525" s="918">
        <v>51</v>
      </c>
      <c r="C525" s="919" t="s">
        <v>617</v>
      </c>
      <c r="D525" s="956" t="s">
        <v>3</v>
      </c>
      <c r="E525" s="957" t="s">
        <v>183</v>
      </c>
      <c r="F525" s="921" t="s">
        <v>184</v>
      </c>
      <c r="G525" s="922">
        <v>34900</v>
      </c>
      <c r="H525" s="919" t="s">
        <v>484</v>
      </c>
      <c r="I525" s="919" t="s">
        <v>456</v>
      </c>
      <c r="J525" s="923" t="s">
        <v>455</v>
      </c>
      <c r="K525" s="1208" t="s">
        <v>456</v>
      </c>
      <c r="L525" s="924">
        <v>100001</v>
      </c>
      <c r="M525" s="1088" t="s">
        <v>457</v>
      </c>
      <c r="N525" s="1089">
        <v>1</v>
      </c>
      <c r="O525" s="919" t="s">
        <v>458</v>
      </c>
      <c r="P525" s="919" t="s">
        <v>459</v>
      </c>
      <c r="Q525" s="1090">
        <v>0</v>
      </c>
      <c r="R525" s="919" t="s">
        <v>485</v>
      </c>
      <c r="S525" s="1091" t="s">
        <v>486</v>
      </c>
      <c r="T525" s="919" t="s">
        <v>461</v>
      </c>
      <c r="U525" s="927" t="s">
        <v>281</v>
      </c>
      <c r="V525" s="1092" t="s">
        <v>553</v>
      </c>
      <c r="W525" s="1092"/>
      <c r="X525" s="1122" t="s">
        <v>25</v>
      </c>
      <c r="Y525" s="1123" t="s">
        <v>282</v>
      </c>
      <c r="Z525" s="925"/>
      <c r="AA525" s="1096"/>
      <c r="AB525" s="471">
        <v>45261</v>
      </c>
      <c r="AC525" s="1096"/>
      <c r="AD525" s="1097"/>
      <c r="AE525" s="1098" t="s">
        <v>481</v>
      </c>
      <c r="AF525" s="927" t="s">
        <v>588</v>
      </c>
      <c r="AG525" s="1099"/>
      <c r="AH525" s="1100"/>
      <c r="AI525" s="1096"/>
      <c r="AJ525" s="1096"/>
      <c r="AK525" s="1096"/>
      <c r="AL525" s="1096"/>
      <c r="AM525" s="1096"/>
      <c r="AN525" s="1096"/>
      <c r="AO525" s="1101" t="s">
        <v>466</v>
      </c>
      <c r="AP525" s="1102" t="s">
        <v>595</v>
      </c>
      <c r="AQ525" s="1124" t="s">
        <v>466</v>
      </c>
      <c r="AR525" s="1125">
        <v>2200</v>
      </c>
      <c r="AS525" s="925">
        <v>17</v>
      </c>
      <c r="AT525" s="941"/>
      <c r="AU525" s="941">
        <v>0</v>
      </c>
      <c r="AV525" s="1088"/>
      <c r="AW525" s="1088"/>
      <c r="AX525" s="1088"/>
      <c r="AY525" s="1088">
        <v>14</v>
      </c>
      <c r="AZ525" s="1088"/>
      <c r="BA525" s="1105"/>
      <c r="BB525" s="1106"/>
      <c r="BC525" s="1106"/>
      <c r="BD525" s="1106"/>
      <c r="BE525" s="1106"/>
      <c r="BF525" s="1105"/>
      <c r="BG525" s="936">
        <v>0</v>
      </c>
      <c r="BH525" s="936">
        <v>0</v>
      </c>
      <c r="BI525" s="936">
        <v>0</v>
      </c>
      <c r="BJ525" s="941"/>
      <c r="BK525" s="943"/>
      <c r="BL525" s="943"/>
      <c r="BM525" s="936">
        <v>0</v>
      </c>
      <c r="BN525" s="943"/>
      <c r="BO525" s="936"/>
      <c r="BP525" s="1107">
        <v>136</v>
      </c>
      <c r="BQ525" s="943">
        <v>1370.3672499999998</v>
      </c>
      <c r="BR525" s="943">
        <v>113</v>
      </c>
      <c r="BS525" s="943">
        <v>0</v>
      </c>
      <c r="BT525" s="945">
        <v>0</v>
      </c>
      <c r="BU525" s="943">
        <v>0</v>
      </c>
      <c r="BV525" s="1108">
        <v>0</v>
      </c>
      <c r="BW525" s="1108">
        <v>0</v>
      </c>
      <c r="BX525" s="1108"/>
      <c r="BY525" s="943">
        <v>0</v>
      </c>
      <c r="BZ525" s="1108">
        <v>1129</v>
      </c>
      <c r="CA525" s="1108"/>
      <c r="CB525" s="943">
        <v>0</v>
      </c>
      <c r="CC525" s="943">
        <v>0</v>
      </c>
      <c r="CD525" s="943">
        <v>0</v>
      </c>
      <c r="CE525" s="943"/>
      <c r="CF525" s="943">
        <v>0</v>
      </c>
      <c r="CG525" s="1109"/>
      <c r="CH525" s="943"/>
      <c r="CI525" s="943"/>
      <c r="CJ525" s="943"/>
      <c r="CK525" s="943"/>
      <c r="CL525" s="943"/>
      <c r="CM525" s="943"/>
      <c r="CN525" s="943"/>
      <c r="CO525" s="943">
        <v>0</v>
      </c>
      <c r="CP525" s="943"/>
      <c r="CQ525" s="943"/>
      <c r="CR525" s="1078"/>
      <c r="CS525" s="1078"/>
      <c r="CT525" s="1078"/>
      <c r="CU525" s="943"/>
      <c r="CV525" s="943">
        <v>0</v>
      </c>
      <c r="CW525" s="1096"/>
      <c r="CX525" s="1096"/>
      <c r="CY525" s="1096"/>
      <c r="CZ525" s="1049"/>
      <c r="DA525" s="1049"/>
      <c r="DB525" s="1049"/>
      <c r="DC525" s="943">
        <v>0</v>
      </c>
      <c r="DD525" s="943"/>
      <c r="DE525" s="943"/>
      <c r="DF525" s="943">
        <v>2313</v>
      </c>
      <c r="DG525" s="943">
        <v>156.13</v>
      </c>
      <c r="DH525" s="1049"/>
      <c r="DI525" s="1049"/>
      <c r="DJ525" s="943"/>
      <c r="DK525" s="943"/>
      <c r="DL525" s="943"/>
      <c r="DM525" s="1049"/>
      <c r="DN525" s="1049"/>
      <c r="DO525" s="1049"/>
      <c r="DP525" s="1049"/>
      <c r="DQ525" s="1049"/>
      <c r="DR525" s="1049"/>
      <c r="DS525" s="1049"/>
      <c r="DT525" s="1049"/>
      <c r="DU525" s="1049"/>
      <c r="DV525" s="1049"/>
      <c r="DW525" s="1049"/>
      <c r="DX525" s="943"/>
      <c r="DY525" s="943"/>
      <c r="DZ525" s="1049"/>
      <c r="EA525" s="1049"/>
      <c r="EB525" s="1049"/>
      <c r="EC525" s="1049"/>
      <c r="ED525" s="1049"/>
      <c r="EE525" s="1049"/>
      <c r="EF525" s="1049"/>
      <c r="EG525" s="1049"/>
      <c r="EH525" s="1049"/>
      <c r="EI525" s="1049"/>
      <c r="EJ525" s="1049"/>
      <c r="EK525" s="1049"/>
      <c r="EL525" s="947">
        <v>2612.3672499999998</v>
      </c>
      <c r="EM525" s="947">
        <v>5081.4972499999994</v>
      </c>
      <c r="EN525" s="948">
        <v>261.24</v>
      </c>
      <c r="EO525" s="948">
        <v>0</v>
      </c>
      <c r="EP525" s="948">
        <v>35.79</v>
      </c>
      <c r="EQ525" s="948">
        <v>0</v>
      </c>
      <c r="ER525" s="948">
        <v>0</v>
      </c>
      <c r="ES525" s="943">
        <v>0</v>
      </c>
      <c r="ET525" s="945">
        <v>0</v>
      </c>
      <c r="EU525" s="943">
        <v>0</v>
      </c>
      <c r="EV525" s="943">
        <v>0</v>
      </c>
      <c r="EW525" s="1109"/>
      <c r="EX525" s="1109"/>
      <c r="EY525" s="1108"/>
      <c r="EZ525" s="949">
        <v>0</v>
      </c>
      <c r="FA525" s="938">
        <v>0</v>
      </c>
      <c r="FB525" s="938">
        <v>0</v>
      </c>
      <c r="FC525" s="949">
        <v>925.2</v>
      </c>
      <c r="FD525" s="1113"/>
      <c r="FE525" s="949"/>
      <c r="FF525" s="1096"/>
      <c r="FG525" s="943">
        <v>0</v>
      </c>
      <c r="FH525" s="949">
        <v>0</v>
      </c>
      <c r="FI525" s="1108"/>
      <c r="FJ525" s="943">
        <v>0</v>
      </c>
      <c r="FK525" s="1099"/>
      <c r="FL525" s="1096"/>
      <c r="FM525" s="943">
        <v>0</v>
      </c>
      <c r="FN525" s="943">
        <v>0</v>
      </c>
      <c r="FO525" s="943">
        <v>0</v>
      </c>
      <c r="FP525" s="943">
        <v>2469.13</v>
      </c>
      <c r="FQ525" s="1108">
        <v>3691.36</v>
      </c>
      <c r="FR525" s="1116">
        <v>1390.14</v>
      </c>
      <c r="FT525" s="1161"/>
      <c r="FU525" s="1162">
        <v>1390.14</v>
      </c>
      <c r="FV525" s="367"/>
      <c r="FW525" s="367"/>
      <c r="FX525" s="1102">
        <v>133.50305249999997</v>
      </c>
      <c r="FY525" s="1220">
        <v>33.375763124999992</v>
      </c>
      <c r="GB525" s="2015">
        <f t="shared" si="50"/>
        <v>7.2499999998854037E-3</v>
      </c>
      <c r="GC525" s="2015">
        <v>1483.36</v>
      </c>
      <c r="GE525" s="2015">
        <f t="shared" si="51"/>
        <v>3796.3599999999997</v>
      </c>
    </row>
    <row r="526" spans="2:187">
      <c r="B526" s="918">
        <v>52</v>
      </c>
      <c r="C526" s="919" t="s">
        <v>617</v>
      </c>
      <c r="D526" s="956" t="s">
        <v>3</v>
      </c>
      <c r="E526" s="957" t="s">
        <v>109</v>
      </c>
      <c r="F526" s="927" t="s">
        <v>110</v>
      </c>
      <c r="G526" s="958">
        <v>33405</v>
      </c>
      <c r="H526" s="927" t="s">
        <v>537</v>
      </c>
      <c r="I526" s="919" t="s">
        <v>456</v>
      </c>
      <c r="J526" s="1171" t="s">
        <v>455</v>
      </c>
      <c r="K526" s="959" t="s">
        <v>456</v>
      </c>
      <c r="L526" s="959">
        <v>100001</v>
      </c>
      <c r="M526" s="925" t="s">
        <v>470</v>
      </c>
      <c r="N526" s="926">
        <v>1</v>
      </c>
      <c r="O526" s="927" t="s">
        <v>477</v>
      </c>
      <c r="P526" s="927" t="s">
        <v>478</v>
      </c>
      <c r="Q526" s="928">
        <v>1</v>
      </c>
      <c r="R526" s="927" t="s">
        <v>538</v>
      </c>
      <c r="S526" s="929" t="s">
        <v>537</v>
      </c>
      <c r="T526" s="927" t="s">
        <v>461</v>
      </c>
      <c r="U526" s="927" t="s">
        <v>258</v>
      </c>
      <c r="V526" s="930" t="s">
        <v>553</v>
      </c>
      <c r="W526" s="930"/>
      <c r="X526" s="931" t="s">
        <v>25</v>
      </c>
      <c r="Y526" s="1047" t="s">
        <v>259</v>
      </c>
      <c r="Z526" s="925"/>
      <c r="AA526" s="1049"/>
      <c r="AB526" s="467">
        <v>45292</v>
      </c>
      <c r="AC526" s="1049"/>
      <c r="AD526" s="934"/>
      <c r="AE526" s="935" t="s">
        <v>492</v>
      </c>
      <c r="AF526" s="927" t="s">
        <v>589</v>
      </c>
      <c r="AG526" s="936"/>
      <c r="AH526" s="937"/>
      <c r="AI526" s="1049"/>
      <c r="AJ526" s="1049"/>
      <c r="AK526" s="1049">
        <v>200</v>
      </c>
      <c r="AL526" s="1049"/>
      <c r="AM526" s="1049"/>
      <c r="AN526" s="1049"/>
      <c r="AO526" s="939" t="s">
        <v>466</v>
      </c>
      <c r="AP526" s="940" t="s">
        <v>595</v>
      </c>
      <c r="AQ526" s="1073" t="s">
        <v>466</v>
      </c>
      <c r="AR526" s="1074">
        <v>2500</v>
      </c>
      <c r="AS526" s="925">
        <v>24</v>
      </c>
      <c r="AT526" s="941"/>
      <c r="AU526" s="941">
        <v>6</v>
      </c>
      <c r="AV526" s="925"/>
      <c r="AW526" s="925"/>
      <c r="AX526" s="925"/>
      <c r="AY526" s="925"/>
      <c r="AZ526" s="925"/>
      <c r="BA526" s="942"/>
      <c r="BB526" s="941"/>
      <c r="BC526" s="941"/>
      <c r="BD526" s="941"/>
      <c r="BE526" s="941"/>
      <c r="BF526" s="942"/>
      <c r="BG526" s="936">
        <v>0</v>
      </c>
      <c r="BH526" s="936">
        <v>0</v>
      </c>
      <c r="BI526" s="936">
        <v>0</v>
      </c>
      <c r="BJ526" s="941"/>
      <c r="BK526" s="943"/>
      <c r="BL526" s="943"/>
      <c r="BM526" s="936">
        <v>0</v>
      </c>
      <c r="BN526" s="943"/>
      <c r="BO526" s="936"/>
      <c r="BP526" s="944">
        <v>192</v>
      </c>
      <c r="BQ526" s="943">
        <v>2000</v>
      </c>
      <c r="BR526" s="943">
        <v>113</v>
      </c>
      <c r="BS526" s="943">
        <v>0</v>
      </c>
      <c r="BT526" s="945">
        <v>522.6</v>
      </c>
      <c r="BU526" s="943">
        <v>0</v>
      </c>
      <c r="BV526" s="943">
        <v>0</v>
      </c>
      <c r="BW526" s="943">
        <v>0</v>
      </c>
      <c r="BX526" s="943"/>
      <c r="BY526" s="943">
        <v>0</v>
      </c>
      <c r="BZ526" s="943"/>
      <c r="CA526" s="943"/>
      <c r="CB526" s="943">
        <v>0</v>
      </c>
      <c r="CC526" s="943">
        <v>0</v>
      </c>
      <c r="CD526" s="943">
        <v>0</v>
      </c>
      <c r="CE526" s="943"/>
      <c r="CF526" s="943">
        <v>0</v>
      </c>
      <c r="CG526" s="1078"/>
      <c r="CH526" s="943"/>
      <c r="CI526" s="943"/>
      <c r="CJ526" s="943"/>
      <c r="CK526" s="943"/>
      <c r="CL526" s="943"/>
      <c r="CM526" s="943"/>
      <c r="CN526" s="943"/>
      <c r="CO526" s="943">
        <v>0</v>
      </c>
      <c r="CP526" s="943"/>
      <c r="CQ526" s="943"/>
      <c r="CR526" s="1078"/>
      <c r="CS526" s="1078"/>
      <c r="CT526" s="1078"/>
      <c r="CU526" s="943"/>
      <c r="CV526" s="943">
        <v>160</v>
      </c>
      <c r="CW526" s="1049"/>
      <c r="CX526" s="1049"/>
      <c r="CY526" s="1049"/>
      <c r="CZ526" s="1049"/>
      <c r="DA526" s="1049"/>
      <c r="DB526" s="1049"/>
      <c r="DC526" s="943">
        <v>0</v>
      </c>
      <c r="DD526" s="943"/>
      <c r="DE526" s="943"/>
      <c r="DF526" s="943">
        <v>2613</v>
      </c>
      <c r="DG526" s="943">
        <v>176.38</v>
      </c>
      <c r="DH526" s="1049"/>
      <c r="DI526" s="1049"/>
      <c r="DJ526" s="943"/>
      <c r="DK526" s="943"/>
      <c r="DL526" s="943"/>
      <c r="DM526" s="1049"/>
      <c r="DN526" s="1049"/>
      <c r="DO526" s="1049"/>
      <c r="DP526" s="1049"/>
      <c r="DQ526" s="1049"/>
      <c r="DR526" s="1049"/>
      <c r="DS526" s="1049"/>
      <c r="DT526" s="1049"/>
      <c r="DU526" s="1049"/>
      <c r="DV526" s="1049"/>
      <c r="DW526" s="1049"/>
      <c r="DX526" s="943"/>
      <c r="DY526" s="943"/>
      <c r="DZ526" s="1049"/>
      <c r="EA526" s="1049"/>
      <c r="EB526" s="1049"/>
      <c r="EC526" s="1049"/>
      <c r="ED526" s="1049"/>
      <c r="EE526" s="1049"/>
      <c r="EF526" s="1049"/>
      <c r="EG526" s="1049"/>
      <c r="EH526" s="1049"/>
      <c r="EI526" s="1049"/>
      <c r="EJ526" s="1049"/>
      <c r="EK526" s="1049"/>
      <c r="EL526" s="947">
        <v>2635.6</v>
      </c>
      <c r="EM526" s="947">
        <v>5584.9800000000005</v>
      </c>
      <c r="EN526" s="948">
        <v>263.56</v>
      </c>
      <c r="EO526" s="948">
        <v>44.54</v>
      </c>
      <c r="EP526" s="948">
        <v>36.11</v>
      </c>
      <c r="EQ526" s="948">
        <v>0</v>
      </c>
      <c r="ER526" s="948">
        <v>0</v>
      </c>
      <c r="ES526" s="943">
        <v>0</v>
      </c>
      <c r="ET526" s="945">
        <v>9.74</v>
      </c>
      <c r="EU526" s="943">
        <v>0</v>
      </c>
      <c r="EV526" s="943">
        <v>0</v>
      </c>
      <c r="EW526" s="1078"/>
      <c r="EX526" s="1078"/>
      <c r="EY526" s="943"/>
      <c r="EZ526" s="949">
        <v>231.42</v>
      </c>
      <c r="FA526" s="938">
        <v>0</v>
      </c>
      <c r="FB526" s="938">
        <v>0</v>
      </c>
      <c r="FC526" s="949">
        <v>1125.2</v>
      </c>
      <c r="FD526" s="949"/>
      <c r="FE526" s="949"/>
      <c r="FF526" s="1049"/>
      <c r="FG526" s="943">
        <v>0</v>
      </c>
      <c r="FH526" s="949">
        <v>0</v>
      </c>
      <c r="FI526" s="943"/>
      <c r="FJ526" s="943">
        <v>0</v>
      </c>
      <c r="FK526" s="936"/>
      <c r="FL526" s="1049"/>
      <c r="FM526" s="943">
        <v>0</v>
      </c>
      <c r="FN526" s="943">
        <v>0</v>
      </c>
      <c r="FO526" s="943">
        <v>0</v>
      </c>
      <c r="FP526" s="943">
        <v>2789.38</v>
      </c>
      <c r="FQ526" s="943">
        <v>4499.95</v>
      </c>
      <c r="FR526" s="950">
        <v>1085.03</v>
      </c>
      <c r="FT526" s="1161"/>
      <c r="FU526" s="1162">
        <v>1085.03</v>
      </c>
      <c r="FV526" s="367"/>
      <c r="FW526" s="367"/>
      <c r="FX526" s="1102">
        <v>237.2</v>
      </c>
      <c r="FY526" s="1220">
        <v>59.3</v>
      </c>
      <c r="GB526" s="2015">
        <f t="shared" si="50"/>
        <v>0</v>
      </c>
      <c r="GC526" s="2015">
        <v>2635.6</v>
      </c>
      <c r="GE526" s="2015">
        <f t="shared" si="51"/>
        <v>5248.6</v>
      </c>
    </row>
    <row r="527" spans="2:187">
      <c r="B527" s="918">
        <v>53</v>
      </c>
      <c r="C527" s="919" t="s">
        <v>617</v>
      </c>
      <c r="D527" s="956" t="s">
        <v>3</v>
      </c>
      <c r="E527" s="957" t="s">
        <v>151</v>
      </c>
      <c r="F527" s="957" t="s">
        <v>598</v>
      </c>
      <c r="G527" s="958">
        <v>33196</v>
      </c>
      <c r="H527" s="927" t="s">
        <v>484</v>
      </c>
      <c r="I527" s="919" t="s">
        <v>456</v>
      </c>
      <c r="J527" s="1171" t="s">
        <v>455</v>
      </c>
      <c r="K527" s="1052" t="s">
        <v>456</v>
      </c>
      <c r="L527" s="959">
        <v>100001</v>
      </c>
      <c r="M527" s="925" t="s">
        <v>457</v>
      </c>
      <c r="N527" s="926">
        <v>1</v>
      </c>
      <c r="O527" s="927" t="s">
        <v>458</v>
      </c>
      <c r="P527" s="927" t="s">
        <v>459</v>
      </c>
      <c r="Q527" s="928">
        <v>0</v>
      </c>
      <c r="R527" s="927" t="s">
        <v>485</v>
      </c>
      <c r="S527" s="929" t="s">
        <v>486</v>
      </c>
      <c r="T527" s="927" t="s">
        <v>461</v>
      </c>
      <c r="U527" s="927" t="s">
        <v>264</v>
      </c>
      <c r="V527" s="930" t="s">
        <v>553</v>
      </c>
      <c r="W527" s="930"/>
      <c r="X527" s="931" t="s">
        <v>25</v>
      </c>
      <c r="Y527" s="1005" t="s">
        <v>270</v>
      </c>
      <c r="Z527" s="925"/>
      <c r="AA527" s="1049"/>
      <c r="AB527" s="467">
        <v>45313</v>
      </c>
      <c r="AC527" s="1049"/>
      <c r="AD527" s="934"/>
      <c r="AE527" s="935" t="s">
        <v>533</v>
      </c>
      <c r="AF527" s="927" t="s">
        <v>599</v>
      </c>
      <c r="AG527" s="936"/>
      <c r="AH527" s="937"/>
      <c r="AI527" s="1049"/>
      <c r="AJ527" s="1049"/>
      <c r="AK527" s="1049"/>
      <c r="AL527" s="1049"/>
      <c r="AM527" s="1049"/>
      <c r="AN527" s="1049"/>
      <c r="AO527" s="1050" t="s">
        <v>466</v>
      </c>
      <c r="AP527" s="938" t="s">
        <v>595</v>
      </c>
      <c r="AQ527" s="1120" t="s">
        <v>466</v>
      </c>
      <c r="AR527" s="1046">
        <v>2500</v>
      </c>
      <c r="AS527" s="925">
        <v>30</v>
      </c>
      <c r="AT527" s="941"/>
      <c r="AU527" s="941">
        <v>0</v>
      </c>
      <c r="AV527" s="925"/>
      <c r="AW527" s="925"/>
      <c r="AX527" s="925"/>
      <c r="AY527" s="925"/>
      <c r="AZ527" s="925"/>
      <c r="BA527" s="942"/>
      <c r="BB527" s="941"/>
      <c r="BC527" s="941"/>
      <c r="BD527" s="941"/>
      <c r="BE527" s="941"/>
      <c r="BF527" s="942"/>
      <c r="BG527" s="936">
        <v>0</v>
      </c>
      <c r="BH527" s="936">
        <v>0</v>
      </c>
      <c r="BI527" s="936">
        <v>0</v>
      </c>
      <c r="BJ527" s="941"/>
      <c r="BK527" s="943"/>
      <c r="BL527" s="943"/>
      <c r="BM527" s="936">
        <v>29.5</v>
      </c>
      <c r="BN527" s="943"/>
      <c r="BO527" s="936"/>
      <c r="BP527" s="944">
        <v>240</v>
      </c>
      <c r="BQ527" s="943">
        <v>2500</v>
      </c>
      <c r="BR527" s="943">
        <v>113</v>
      </c>
      <c r="BS527" s="943">
        <v>0</v>
      </c>
      <c r="BT527" s="945">
        <v>0</v>
      </c>
      <c r="BU527" s="943">
        <v>0</v>
      </c>
      <c r="BV527" s="943">
        <v>0</v>
      </c>
      <c r="BW527" s="943">
        <v>0</v>
      </c>
      <c r="BX527" s="943"/>
      <c r="BY527" s="943">
        <v>0</v>
      </c>
      <c r="BZ527" s="943"/>
      <c r="CA527" s="943"/>
      <c r="CB527" s="943">
        <v>0</v>
      </c>
      <c r="CC527" s="943">
        <v>0</v>
      </c>
      <c r="CD527" s="943">
        <v>0</v>
      </c>
      <c r="CE527" s="943"/>
      <c r="CF527" s="943">
        <v>0</v>
      </c>
      <c r="CG527" s="1078"/>
      <c r="CH527" s="943"/>
      <c r="CI527" s="943"/>
      <c r="CJ527" s="943"/>
      <c r="CK527" s="943"/>
      <c r="CL527" s="943"/>
      <c r="CM527" s="943"/>
      <c r="CN527" s="943"/>
      <c r="CO527" s="943">
        <v>642.36249999999995</v>
      </c>
      <c r="CP527" s="943"/>
      <c r="CQ527" s="943"/>
      <c r="CR527" s="1078"/>
      <c r="CS527" s="1078"/>
      <c r="CT527" s="1078"/>
      <c r="CU527" s="943"/>
      <c r="CV527" s="943">
        <v>0</v>
      </c>
      <c r="CW527" s="1049"/>
      <c r="CX527" s="1049"/>
      <c r="CY527" s="1049"/>
      <c r="CZ527" s="1049"/>
      <c r="DA527" s="1049"/>
      <c r="DB527" s="1049"/>
      <c r="DC527" s="943">
        <v>0</v>
      </c>
      <c r="DD527" s="943"/>
      <c r="DE527" s="943"/>
      <c r="DF527" s="943">
        <v>2113</v>
      </c>
      <c r="DG527" s="943">
        <v>142.63</v>
      </c>
      <c r="DH527" s="1049"/>
      <c r="DI527" s="1049"/>
      <c r="DJ527" s="943"/>
      <c r="DK527" s="943"/>
      <c r="DL527" s="943"/>
      <c r="DM527" s="1049"/>
      <c r="DN527" s="1049"/>
      <c r="DO527" s="1049"/>
      <c r="DP527" s="1049"/>
      <c r="DQ527" s="1049"/>
      <c r="DR527" s="1049"/>
      <c r="DS527" s="1049"/>
      <c r="DT527" s="1049"/>
      <c r="DU527" s="1049"/>
      <c r="DV527" s="1049"/>
      <c r="DW527" s="1049"/>
      <c r="DX527" s="943"/>
      <c r="DY527" s="943"/>
      <c r="DZ527" s="1049"/>
      <c r="EA527" s="1049"/>
      <c r="EB527" s="1049"/>
      <c r="EC527" s="1049"/>
      <c r="ED527" s="1049"/>
      <c r="EE527" s="1049"/>
      <c r="EF527" s="1049"/>
      <c r="EG527" s="1049"/>
      <c r="EH527" s="1049"/>
      <c r="EI527" s="1049"/>
      <c r="EJ527" s="1049"/>
      <c r="EK527" s="1049"/>
      <c r="EL527" s="947">
        <v>3255.3625000000002</v>
      </c>
      <c r="EM527" s="947">
        <v>5510.9925000000003</v>
      </c>
      <c r="EN527" s="948">
        <v>325.54000000000002</v>
      </c>
      <c r="EO527" s="948">
        <v>0</v>
      </c>
      <c r="EP527" s="948">
        <v>44.6</v>
      </c>
      <c r="EQ527" s="948">
        <v>0</v>
      </c>
      <c r="ER527" s="948">
        <v>0</v>
      </c>
      <c r="ES527" s="943">
        <v>0</v>
      </c>
      <c r="ET527" s="945">
        <v>51.388999999999996</v>
      </c>
      <c r="EU527" s="943">
        <v>0</v>
      </c>
      <c r="EV527" s="943">
        <v>0</v>
      </c>
      <c r="EW527" s="1078"/>
      <c r="EX527" s="1078"/>
      <c r="EY527" s="943"/>
      <c r="EZ527" s="949">
        <v>115.71</v>
      </c>
      <c r="FA527" s="938">
        <v>0</v>
      </c>
      <c r="FB527" s="938">
        <v>0</v>
      </c>
      <c r="FC527" s="949">
        <v>845.2</v>
      </c>
      <c r="FD527" s="949"/>
      <c r="FE527" s="949"/>
      <c r="FF527" s="1049"/>
      <c r="FG527" s="943">
        <v>0</v>
      </c>
      <c r="FH527" s="949">
        <v>0</v>
      </c>
      <c r="FI527" s="943"/>
      <c r="FJ527" s="943">
        <v>0</v>
      </c>
      <c r="FK527" s="936"/>
      <c r="FL527" s="1049"/>
      <c r="FM527" s="943">
        <v>0</v>
      </c>
      <c r="FN527" s="943">
        <v>0</v>
      </c>
      <c r="FO527" s="943">
        <v>0</v>
      </c>
      <c r="FP527" s="943">
        <v>2255.63</v>
      </c>
      <c r="FQ527" s="943">
        <v>3638.07</v>
      </c>
      <c r="FR527" s="950">
        <v>1872.92</v>
      </c>
      <c r="FT527" s="1161"/>
      <c r="FU527" s="1162">
        <v>1872.92</v>
      </c>
      <c r="FV527" s="367"/>
      <c r="FW527" s="367"/>
      <c r="FX527" s="1102">
        <v>292.98</v>
      </c>
      <c r="FY527" s="1220">
        <v>73.245000000000005</v>
      </c>
      <c r="GB527" s="2015">
        <f t="shared" si="50"/>
        <v>2.5000000000545697E-3</v>
      </c>
      <c r="GC527" s="2015">
        <v>3255.36</v>
      </c>
      <c r="GE527" s="2015">
        <f t="shared" si="51"/>
        <v>5368.3600000000006</v>
      </c>
    </row>
    <row r="528" spans="2:187">
      <c r="B528" s="918">
        <v>54</v>
      </c>
      <c r="C528" s="919" t="s">
        <v>617</v>
      </c>
      <c r="D528" s="956" t="s">
        <v>3</v>
      </c>
      <c r="E528" s="1126" t="s">
        <v>198</v>
      </c>
      <c r="F528" s="1127" t="s">
        <v>199</v>
      </c>
      <c r="G528" s="1057">
        <v>35500</v>
      </c>
      <c r="H528" s="1056" t="s">
        <v>612</v>
      </c>
      <c r="I528" s="919" t="s">
        <v>456</v>
      </c>
      <c r="J528" s="1210" t="s">
        <v>455</v>
      </c>
      <c r="K528" s="1211" t="s">
        <v>456</v>
      </c>
      <c r="L528" s="1128">
        <v>100001</v>
      </c>
      <c r="M528" s="1129" t="s">
        <v>470</v>
      </c>
      <c r="N528" s="1130">
        <v>1</v>
      </c>
      <c r="O528" s="1056" t="s">
        <v>477</v>
      </c>
      <c r="P528" s="1056" t="s">
        <v>478</v>
      </c>
      <c r="Q528" s="1061">
        <v>1</v>
      </c>
      <c r="R528" s="1056" t="s">
        <v>479</v>
      </c>
      <c r="S528" s="1212" t="s">
        <v>478</v>
      </c>
      <c r="T528" s="927" t="s">
        <v>461</v>
      </c>
      <c r="U528" s="927" t="s">
        <v>612</v>
      </c>
      <c r="V528" s="1063" t="s">
        <v>553</v>
      </c>
      <c r="W528" s="1063"/>
      <c r="X528" s="1131" t="s">
        <v>75</v>
      </c>
      <c r="Y528" s="1132" t="s">
        <v>181</v>
      </c>
      <c r="Z528" s="925"/>
      <c r="AA528" s="1067"/>
      <c r="AB528" s="1066">
        <v>45414</v>
      </c>
      <c r="AC528" s="1067"/>
      <c r="AD528" s="934"/>
      <c r="AE528" s="1069" t="s">
        <v>533</v>
      </c>
      <c r="AF528" s="927" t="s">
        <v>613</v>
      </c>
      <c r="AG528" s="1070"/>
      <c r="AH528" s="1071"/>
      <c r="AI528" s="1067"/>
      <c r="AJ528" s="1067"/>
      <c r="AK528" s="1067"/>
      <c r="AL528" s="1067"/>
      <c r="AM528" s="1067"/>
      <c r="AN528" s="1067"/>
      <c r="AO528" s="1072" t="s">
        <v>466</v>
      </c>
      <c r="AP528" s="945" t="s">
        <v>594</v>
      </c>
      <c r="AQ528" s="1073" t="s">
        <v>467</v>
      </c>
      <c r="AR528" s="1074">
        <v>2200</v>
      </c>
      <c r="AS528" s="925">
        <v>23</v>
      </c>
      <c r="AT528" s="941"/>
      <c r="AU528" s="941">
        <v>7</v>
      </c>
      <c r="AV528" s="925"/>
      <c r="AW528" s="925"/>
      <c r="AX528" s="925"/>
      <c r="AY528" s="925"/>
      <c r="AZ528" s="925"/>
      <c r="BA528" s="942"/>
      <c r="BB528" s="941"/>
      <c r="BC528" s="941"/>
      <c r="BD528" s="941"/>
      <c r="BE528" s="941"/>
      <c r="BF528" s="942"/>
      <c r="BG528" s="936">
        <v>0</v>
      </c>
      <c r="BH528" s="936">
        <v>0</v>
      </c>
      <c r="BI528" s="936">
        <v>0</v>
      </c>
      <c r="BJ528" s="941"/>
      <c r="BK528" s="943"/>
      <c r="BL528" s="943"/>
      <c r="BM528" s="936">
        <v>0</v>
      </c>
      <c r="BN528" s="943"/>
      <c r="BO528" s="936"/>
      <c r="BP528" s="944">
        <v>184</v>
      </c>
      <c r="BQ528" s="943">
        <v>1686.6666666666665</v>
      </c>
      <c r="BR528" s="943">
        <v>0</v>
      </c>
      <c r="BS528" s="943">
        <v>0</v>
      </c>
      <c r="BT528" s="945">
        <v>513.33000000000004</v>
      </c>
      <c r="BU528" s="943">
        <v>0</v>
      </c>
      <c r="BV528" s="943">
        <v>0</v>
      </c>
      <c r="BW528" s="943">
        <v>0</v>
      </c>
      <c r="BX528" s="943"/>
      <c r="BY528" s="943">
        <v>0</v>
      </c>
      <c r="BZ528" s="943"/>
      <c r="CA528" s="943"/>
      <c r="CB528" s="943">
        <v>0</v>
      </c>
      <c r="CC528" s="943">
        <v>0</v>
      </c>
      <c r="CD528" s="943">
        <v>0</v>
      </c>
      <c r="CE528" s="943"/>
      <c r="CF528" s="943">
        <v>0</v>
      </c>
      <c r="CG528" s="1078"/>
      <c r="CH528" s="943"/>
      <c r="CI528" s="943"/>
      <c r="CJ528" s="943"/>
      <c r="CK528" s="943"/>
      <c r="CL528" s="943"/>
      <c r="CM528" s="943"/>
      <c r="CN528" s="943"/>
      <c r="CO528" s="943">
        <v>0</v>
      </c>
      <c r="CP528" s="943"/>
      <c r="CQ528" s="943"/>
      <c r="CR528" s="943"/>
      <c r="CS528" s="943"/>
      <c r="CT528" s="943"/>
      <c r="CU528" s="943"/>
      <c r="CV528" s="943">
        <v>0</v>
      </c>
      <c r="CW528" s="1049"/>
      <c r="CX528" s="1049"/>
      <c r="CY528" s="1049"/>
      <c r="CZ528" s="1049"/>
      <c r="DA528" s="1049"/>
      <c r="DB528" s="1049"/>
      <c r="DC528" s="943">
        <v>0</v>
      </c>
      <c r="DD528" s="943"/>
      <c r="DE528" s="943"/>
      <c r="DF528" s="943">
        <v>2187.7800000000002</v>
      </c>
      <c r="DG528" s="943">
        <v>147.68</v>
      </c>
      <c r="DH528" s="1049"/>
      <c r="DI528" s="1049"/>
      <c r="DJ528" s="943"/>
      <c r="DK528" s="943"/>
      <c r="DL528" s="943"/>
      <c r="DM528" s="1049"/>
      <c r="DN528" s="1049"/>
      <c r="DO528" s="1049"/>
      <c r="DP528" s="1049"/>
      <c r="DQ528" s="1049"/>
      <c r="DR528" s="1049"/>
      <c r="DS528" s="1049"/>
      <c r="DT528" s="1049"/>
      <c r="DU528" s="1049"/>
      <c r="DV528" s="1049"/>
      <c r="DW528" s="1049"/>
      <c r="DX528" s="943"/>
      <c r="DY528" s="943"/>
      <c r="DZ528" s="1049"/>
      <c r="EA528" s="1049"/>
      <c r="EB528" s="1049"/>
      <c r="EC528" s="1049"/>
      <c r="ED528" s="1049"/>
      <c r="EE528" s="1049"/>
      <c r="EF528" s="1049"/>
      <c r="EG528" s="1049"/>
      <c r="EH528" s="1049"/>
      <c r="EI528" s="1049"/>
      <c r="EJ528" s="1049"/>
      <c r="EK528" s="1049"/>
      <c r="EL528" s="947">
        <v>2199.9966666666664</v>
      </c>
      <c r="EM528" s="947">
        <v>4535.4566666666669</v>
      </c>
      <c r="EN528" s="948">
        <v>220</v>
      </c>
      <c r="EO528" s="948">
        <v>0</v>
      </c>
      <c r="EP528" s="948">
        <v>30.14</v>
      </c>
      <c r="EQ528" s="948">
        <v>0</v>
      </c>
      <c r="ER528" s="948">
        <v>0</v>
      </c>
      <c r="ES528" s="943">
        <v>0</v>
      </c>
      <c r="ET528" s="945">
        <v>0</v>
      </c>
      <c r="EU528" s="943">
        <v>0</v>
      </c>
      <c r="EV528" s="943">
        <v>0</v>
      </c>
      <c r="EW528" s="943"/>
      <c r="EX528" s="943"/>
      <c r="EY528" s="943"/>
      <c r="EZ528" s="949">
        <v>0</v>
      </c>
      <c r="FA528" s="938">
        <v>0</v>
      </c>
      <c r="FB528" s="938">
        <v>0</v>
      </c>
      <c r="FC528" s="949">
        <v>880</v>
      </c>
      <c r="FD528" s="949"/>
      <c r="FE528" s="949"/>
      <c r="FF528" s="1049"/>
      <c r="FG528" s="943">
        <v>0</v>
      </c>
      <c r="FH528" s="949">
        <v>0</v>
      </c>
      <c r="FI528" s="943"/>
      <c r="FJ528" s="943">
        <v>0</v>
      </c>
      <c r="FK528" s="936"/>
      <c r="FL528" s="1049"/>
      <c r="FM528" s="943">
        <v>0</v>
      </c>
      <c r="FN528" s="943">
        <v>0</v>
      </c>
      <c r="FO528" s="943">
        <v>0</v>
      </c>
      <c r="FP528" s="943">
        <v>2335.46</v>
      </c>
      <c r="FQ528" s="943">
        <v>3465.6</v>
      </c>
      <c r="FR528" s="950">
        <v>1069.8599999999999</v>
      </c>
      <c r="FT528" s="1161"/>
      <c r="FU528" s="1162">
        <v>1069.8599999999999</v>
      </c>
      <c r="FV528" s="367"/>
      <c r="FW528" s="367"/>
      <c r="FX528" s="1102">
        <v>198</v>
      </c>
      <c r="FY528" s="1225">
        <v>49.5</v>
      </c>
      <c r="GB528" s="2015">
        <f t="shared" si="50"/>
        <v>-3.3333333335576754E-3</v>
      </c>
      <c r="GC528" s="2015">
        <v>2200</v>
      </c>
      <c r="GE528" s="2015">
        <f t="shared" si="51"/>
        <v>4387.7800000000007</v>
      </c>
    </row>
    <row r="529" spans="2:187">
      <c r="B529" s="918">
        <v>55</v>
      </c>
      <c r="C529" s="919" t="s">
        <v>617</v>
      </c>
      <c r="D529" s="956" t="s">
        <v>3</v>
      </c>
      <c r="E529" s="1126" t="s">
        <v>201</v>
      </c>
      <c r="F529" s="1127" t="s">
        <v>618</v>
      </c>
      <c r="G529" s="958"/>
      <c r="H529" s="927" t="s">
        <v>537</v>
      </c>
      <c r="I529" s="919" t="s">
        <v>456</v>
      </c>
      <c r="J529" s="1213" t="s">
        <v>455</v>
      </c>
      <c r="K529" s="1214" t="s">
        <v>456</v>
      </c>
      <c r="L529" s="959">
        <v>100001</v>
      </c>
      <c r="M529" s="925" t="s">
        <v>470</v>
      </c>
      <c r="N529" s="926">
        <v>1</v>
      </c>
      <c r="O529" s="927" t="s">
        <v>477</v>
      </c>
      <c r="P529" s="927" t="s">
        <v>478</v>
      </c>
      <c r="Q529" s="928">
        <v>1</v>
      </c>
      <c r="R529" s="927" t="s">
        <v>538</v>
      </c>
      <c r="S529" s="1133" t="s">
        <v>537</v>
      </c>
      <c r="T529" s="927" t="s">
        <v>461</v>
      </c>
      <c r="U529" s="927" t="s">
        <v>289</v>
      </c>
      <c r="V529" s="930" t="s">
        <v>553</v>
      </c>
      <c r="W529" s="930"/>
      <c r="X529" s="931" t="s">
        <v>25</v>
      </c>
      <c r="Y529" s="1005" t="s">
        <v>290</v>
      </c>
      <c r="Z529" s="925"/>
      <c r="AA529" s="1049"/>
      <c r="AB529" s="467">
        <v>45481</v>
      </c>
      <c r="AC529" s="1049"/>
      <c r="AD529" s="934"/>
      <c r="AE529" s="935" t="s">
        <v>464</v>
      </c>
      <c r="AF529" s="927" t="s">
        <v>619</v>
      </c>
      <c r="AG529" s="936"/>
      <c r="AH529" s="937"/>
      <c r="AI529" s="1049"/>
      <c r="AJ529" s="1049"/>
      <c r="AK529" s="1049"/>
      <c r="AL529" s="1049"/>
      <c r="AM529" s="1049"/>
      <c r="AN529" s="1049"/>
      <c r="AO529" s="1050" t="s">
        <v>467</v>
      </c>
      <c r="AP529" s="938" t="s">
        <v>594</v>
      </c>
      <c r="AQ529" s="940" t="s">
        <v>466</v>
      </c>
      <c r="AR529" s="468">
        <v>6000</v>
      </c>
      <c r="AS529" s="925">
        <v>27</v>
      </c>
      <c r="AT529" s="941"/>
      <c r="AU529" s="941">
        <v>3</v>
      </c>
      <c r="AV529" s="925"/>
      <c r="AW529" s="925"/>
      <c r="AX529" s="925"/>
      <c r="AY529" s="925"/>
      <c r="AZ529" s="925"/>
      <c r="BA529" s="942"/>
      <c r="BB529" s="941"/>
      <c r="BC529" s="941"/>
      <c r="BD529" s="941"/>
      <c r="BE529" s="941"/>
      <c r="BF529" s="942"/>
      <c r="BG529" s="936">
        <v>0</v>
      </c>
      <c r="BH529" s="936">
        <v>0</v>
      </c>
      <c r="BI529" s="936">
        <v>0</v>
      </c>
      <c r="BJ529" s="941"/>
      <c r="BK529" s="943"/>
      <c r="BL529" s="943"/>
      <c r="BM529" s="936">
        <v>0</v>
      </c>
      <c r="BN529" s="943"/>
      <c r="BO529" s="936"/>
      <c r="BP529" s="944">
        <v>216</v>
      </c>
      <c r="BQ529" s="943">
        <v>5400</v>
      </c>
      <c r="BR529" s="943">
        <v>113</v>
      </c>
      <c r="BS529" s="943">
        <v>0</v>
      </c>
      <c r="BT529" s="945">
        <v>611.29999999999995</v>
      </c>
      <c r="BU529" s="943">
        <v>0</v>
      </c>
      <c r="BV529" s="943">
        <v>0</v>
      </c>
      <c r="BW529" s="943">
        <v>0</v>
      </c>
      <c r="BX529" s="943"/>
      <c r="BY529" s="943">
        <v>0</v>
      </c>
      <c r="BZ529" s="943"/>
      <c r="CA529" s="943"/>
      <c r="CB529" s="943">
        <v>0</v>
      </c>
      <c r="CC529" s="943">
        <v>0</v>
      </c>
      <c r="CD529" s="943">
        <v>0</v>
      </c>
      <c r="CE529" s="943"/>
      <c r="CF529" s="943">
        <v>0</v>
      </c>
      <c r="CG529" s="943"/>
      <c r="CH529" s="943"/>
      <c r="CI529" s="943"/>
      <c r="CJ529" s="943"/>
      <c r="CK529" s="943"/>
      <c r="CL529" s="943"/>
      <c r="CM529" s="943"/>
      <c r="CN529" s="943"/>
      <c r="CO529" s="943">
        <v>0</v>
      </c>
      <c r="CP529" s="943"/>
      <c r="CQ529" s="943"/>
      <c r="CR529" s="943"/>
      <c r="CS529" s="943"/>
      <c r="CT529" s="943"/>
      <c r="CU529" s="943"/>
      <c r="CV529" s="943">
        <v>0</v>
      </c>
      <c r="CW529" s="1049"/>
      <c r="CX529" s="1049"/>
      <c r="CY529" s="1049"/>
      <c r="CZ529" s="1049"/>
      <c r="DA529" s="1049"/>
      <c r="DB529" s="1049"/>
      <c r="DC529" s="943">
        <v>37.29</v>
      </c>
      <c r="DD529" s="943"/>
      <c r="DE529" s="943"/>
      <c r="DF529" s="943">
        <v>6113</v>
      </c>
      <c r="DG529" s="943">
        <v>550.16999999999996</v>
      </c>
      <c r="DH529" s="1049"/>
      <c r="DI529" s="1049"/>
      <c r="DJ529" s="943"/>
      <c r="DK529" s="943"/>
      <c r="DL529" s="943"/>
      <c r="DM529" s="1049"/>
      <c r="DN529" s="1049"/>
      <c r="DO529" s="1049"/>
      <c r="DP529" s="1049"/>
      <c r="DQ529" s="1049"/>
      <c r="DR529" s="1049"/>
      <c r="DS529" s="1049"/>
      <c r="DT529" s="1049"/>
      <c r="DU529" s="1049"/>
      <c r="DV529" s="1049"/>
      <c r="DW529" s="1049"/>
      <c r="DX529" s="943"/>
      <c r="DY529" s="943"/>
      <c r="DZ529" s="1049"/>
      <c r="EA529" s="1049"/>
      <c r="EB529" s="1049"/>
      <c r="EC529" s="1049"/>
      <c r="ED529" s="1049"/>
      <c r="EE529" s="1049"/>
      <c r="EF529" s="1049"/>
      <c r="EG529" s="1049"/>
      <c r="EH529" s="1049"/>
      <c r="EI529" s="1049"/>
      <c r="EJ529" s="1049"/>
      <c r="EK529" s="1049"/>
      <c r="EL529" s="947">
        <v>6124.3</v>
      </c>
      <c r="EM529" s="947">
        <v>12824.76</v>
      </c>
      <c r="EN529" s="948">
        <v>612.42999999999995</v>
      </c>
      <c r="EO529" s="948">
        <v>94.93</v>
      </c>
      <c r="EP529" s="948">
        <v>83.9</v>
      </c>
      <c r="EQ529" s="948">
        <v>0</v>
      </c>
      <c r="ER529" s="948">
        <v>0</v>
      </c>
      <c r="ES529" s="943">
        <v>0</v>
      </c>
      <c r="ET529" s="945">
        <v>446.67059999999998</v>
      </c>
      <c r="EU529" s="943">
        <v>0</v>
      </c>
      <c r="EV529" s="943">
        <v>0</v>
      </c>
      <c r="EW529" s="943"/>
      <c r="EX529" s="943"/>
      <c r="EY529" s="943"/>
      <c r="EZ529" s="949">
        <v>0</v>
      </c>
      <c r="FA529" s="938">
        <v>0</v>
      </c>
      <c r="FB529" s="938">
        <v>0</v>
      </c>
      <c r="FC529" s="949">
        <v>2445.2000000000003</v>
      </c>
      <c r="FD529" s="949"/>
      <c r="FE529" s="949"/>
      <c r="FF529" s="1049"/>
      <c r="FG529" s="943">
        <v>125</v>
      </c>
      <c r="FH529" s="949">
        <v>0</v>
      </c>
      <c r="FI529" s="943"/>
      <c r="FJ529" s="943">
        <v>0</v>
      </c>
      <c r="FK529" s="936"/>
      <c r="FL529" s="1049"/>
      <c r="FM529" s="943">
        <v>37.29</v>
      </c>
      <c r="FN529" s="943">
        <v>0</v>
      </c>
      <c r="FO529" s="943">
        <v>0</v>
      </c>
      <c r="FP529" s="943">
        <v>6663.17</v>
      </c>
      <c r="FQ529" s="943">
        <v>10508.59</v>
      </c>
      <c r="FR529" s="950">
        <v>2316.17</v>
      </c>
      <c r="FT529" s="1161"/>
      <c r="FU529" s="1162">
        <v>2316.17</v>
      </c>
      <c r="FV529" s="367"/>
      <c r="FW529" s="367"/>
      <c r="FX529" s="1102">
        <v>551.19000000000005</v>
      </c>
      <c r="FY529" s="1220">
        <v>0</v>
      </c>
      <c r="GB529" s="2015">
        <f t="shared" si="50"/>
        <v>0</v>
      </c>
      <c r="GC529" s="2015">
        <v>6124.3</v>
      </c>
      <c r="GE529" s="2015">
        <f t="shared" si="51"/>
        <v>12237.3</v>
      </c>
    </row>
    <row r="530" spans="2:187">
      <c r="B530" s="918">
        <v>56</v>
      </c>
      <c r="C530" s="919" t="s">
        <v>617</v>
      </c>
      <c r="D530" s="956" t="s">
        <v>3</v>
      </c>
      <c r="E530" s="1126" t="s">
        <v>203</v>
      </c>
      <c r="F530" s="1127" t="s">
        <v>620</v>
      </c>
      <c r="G530" s="958"/>
      <c r="H530" s="927" t="s">
        <v>484</v>
      </c>
      <c r="I530" s="919" t="s">
        <v>456</v>
      </c>
      <c r="J530" s="1213" t="s">
        <v>455</v>
      </c>
      <c r="K530" s="1214" t="s">
        <v>456</v>
      </c>
      <c r="L530" s="959">
        <v>100001</v>
      </c>
      <c r="M530" s="925" t="s">
        <v>457</v>
      </c>
      <c r="N530" s="926">
        <v>1</v>
      </c>
      <c r="O530" s="927" t="s">
        <v>458</v>
      </c>
      <c r="P530" s="927" t="s">
        <v>459</v>
      </c>
      <c r="Q530" s="928">
        <v>0</v>
      </c>
      <c r="R530" s="927" t="s">
        <v>485</v>
      </c>
      <c r="S530" s="1133" t="s">
        <v>486</v>
      </c>
      <c r="T530" s="927" t="s">
        <v>461</v>
      </c>
      <c r="U530" s="927" t="s">
        <v>263</v>
      </c>
      <c r="V530" s="930" t="s">
        <v>553</v>
      </c>
      <c r="W530" s="930"/>
      <c r="X530" s="931" t="s">
        <v>292</v>
      </c>
      <c r="Y530" s="1005" t="s">
        <v>291</v>
      </c>
      <c r="Z530" s="925"/>
      <c r="AA530" s="1049"/>
      <c r="AB530" s="467">
        <v>45481</v>
      </c>
      <c r="AC530" s="1049"/>
      <c r="AD530" s="934"/>
      <c r="AE530" s="935" t="s">
        <v>533</v>
      </c>
      <c r="AF530" s="927" t="s">
        <v>621</v>
      </c>
      <c r="AG530" s="936"/>
      <c r="AH530" s="937"/>
      <c r="AI530" s="1049"/>
      <c r="AJ530" s="1049"/>
      <c r="AK530" s="1049"/>
      <c r="AL530" s="1049"/>
      <c r="AM530" s="1049"/>
      <c r="AN530" s="1049"/>
      <c r="AO530" s="1050" t="s">
        <v>466</v>
      </c>
      <c r="AP530" s="938" t="s">
        <v>595</v>
      </c>
      <c r="AQ530" s="940" t="s">
        <v>466</v>
      </c>
      <c r="AR530" s="468">
        <v>2200</v>
      </c>
      <c r="AS530" s="925">
        <v>30</v>
      </c>
      <c r="AT530" s="941"/>
      <c r="AU530" s="941">
        <v>0</v>
      </c>
      <c r="AV530" s="925"/>
      <c r="AW530" s="925"/>
      <c r="AX530" s="925"/>
      <c r="AY530" s="925"/>
      <c r="AZ530" s="925"/>
      <c r="BA530" s="942"/>
      <c r="BB530" s="941"/>
      <c r="BC530" s="941"/>
      <c r="BD530" s="941"/>
      <c r="BE530" s="941"/>
      <c r="BF530" s="942"/>
      <c r="BG530" s="936">
        <v>0</v>
      </c>
      <c r="BH530" s="936">
        <v>0</v>
      </c>
      <c r="BI530" s="936">
        <v>0</v>
      </c>
      <c r="BJ530" s="941"/>
      <c r="BK530" s="943"/>
      <c r="BL530" s="943"/>
      <c r="BM530" s="936">
        <v>21</v>
      </c>
      <c r="BN530" s="943"/>
      <c r="BO530" s="936"/>
      <c r="BP530" s="944">
        <v>240</v>
      </c>
      <c r="BQ530" s="943">
        <v>2200</v>
      </c>
      <c r="BR530" s="943">
        <v>113</v>
      </c>
      <c r="BS530" s="943">
        <v>0</v>
      </c>
      <c r="BT530" s="945">
        <v>0</v>
      </c>
      <c r="BU530" s="943">
        <v>0</v>
      </c>
      <c r="BV530" s="943">
        <v>0</v>
      </c>
      <c r="BW530" s="943">
        <v>0</v>
      </c>
      <c r="BX530" s="943"/>
      <c r="BY530" s="943">
        <v>0</v>
      </c>
      <c r="BZ530" s="943"/>
      <c r="CA530" s="943"/>
      <c r="CB530" s="943">
        <v>0</v>
      </c>
      <c r="CC530" s="943">
        <v>0</v>
      </c>
      <c r="CD530" s="943">
        <v>0</v>
      </c>
      <c r="CE530" s="943"/>
      <c r="CF530" s="943">
        <v>0</v>
      </c>
      <c r="CG530" s="943"/>
      <c r="CH530" s="943"/>
      <c r="CI530" s="943"/>
      <c r="CJ530" s="943"/>
      <c r="CK530" s="943"/>
      <c r="CL530" s="943"/>
      <c r="CM530" s="943"/>
      <c r="CN530" s="943"/>
      <c r="CO530" s="943">
        <v>404.77499999999998</v>
      </c>
      <c r="CP530" s="943"/>
      <c r="CQ530" s="943"/>
      <c r="CR530" s="943"/>
      <c r="CS530" s="943"/>
      <c r="CT530" s="943"/>
      <c r="CU530" s="943"/>
      <c r="CV530" s="943">
        <v>0</v>
      </c>
      <c r="CW530" s="1049"/>
      <c r="CX530" s="1049"/>
      <c r="CY530" s="1049"/>
      <c r="CZ530" s="1049"/>
      <c r="DA530" s="1049"/>
      <c r="DB530" s="1049"/>
      <c r="DC530" s="943">
        <v>0</v>
      </c>
      <c r="DD530" s="943"/>
      <c r="DE530" s="943"/>
      <c r="DF530" s="943">
        <v>2313</v>
      </c>
      <c r="DG530" s="943">
        <v>156.13</v>
      </c>
      <c r="DH530" s="1049"/>
      <c r="DI530" s="1049"/>
      <c r="DJ530" s="943"/>
      <c r="DK530" s="943"/>
      <c r="DL530" s="943"/>
      <c r="DM530" s="1049"/>
      <c r="DN530" s="1049"/>
      <c r="DO530" s="1049"/>
      <c r="DP530" s="1049"/>
      <c r="DQ530" s="1049"/>
      <c r="DR530" s="1049"/>
      <c r="DS530" s="1049"/>
      <c r="DT530" s="1049"/>
      <c r="DU530" s="1049"/>
      <c r="DV530" s="1049"/>
      <c r="DW530" s="1049"/>
      <c r="DX530" s="943"/>
      <c r="DY530" s="943"/>
      <c r="DZ530" s="1049"/>
      <c r="EA530" s="1049"/>
      <c r="EB530" s="1049"/>
      <c r="EC530" s="1049"/>
      <c r="ED530" s="1049"/>
      <c r="EE530" s="1049"/>
      <c r="EF530" s="1049"/>
      <c r="EG530" s="1049"/>
      <c r="EH530" s="1049"/>
      <c r="EI530" s="1049"/>
      <c r="EJ530" s="1049"/>
      <c r="EK530" s="1049"/>
      <c r="EL530" s="947">
        <v>2717.7750000000001</v>
      </c>
      <c r="EM530" s="947">
        <v>5186.9049999999997</v>
      </c>
      <c r="EN530" s="948">
        <v>271.77999999999997</v>
      </c>
      <c r="EO530" s="948">
        <v>0</v>
      </c>
      <c r="EP530" s="948">
        <v>37.229999999999997</v>
      </c>
      <c r="EQ530" s="948">
        <v>0</v>
      </c>
      <c r="ER530" s="948">
        <v>0</v>
      </c>
      <c r="ES530" s="943">
        <v>0</v>
      </c>
      <c r="ET530" s="945">
        <v>32.381999999999998</v>
      </c>
      <c r="EU530" s="943">
        <v>0</v>
      </c>
      <c r="EV530" s="943">
        <v>0</v>
      </c>
      <c r="EW530" s="943"/>
      <c r="EX530" s="943"/>
      <c r="EY530" s="943"/>
      <c r="EZ530" s="949">
        <v>115.71</v>
      </c>
      <c r="FA530" s="938">
        <v>0</v>
      </c>
      <c r="FB530" s="938">
        <v>0</v>
      </c>
      <c r="FC530" s="949">
        <v>925.2</v>
      </c>
      <c r="FD530" s="949"/>
      <c r="FE530" s="949"/>
      <c r="FF530" s="1049"/>
      <c r="FG530" s="943">
        <v>0</v>
      </c>
      <c r="FH530" s="949">
        <v>0</v>
      </c>
      <c r="FI530" s="943"/>
      <c r="FJ530" s="943">
        <v>0</v>
      </c>
      <c r="FK530" s="936"/>
      <c r="FL530" s="1049"/>
      <c r="FM530" s="943">
        <v>0</v>
      </c>
      <c r="FN530" s="943">
        <v>0</v>
      </c>
      <c r="FO530" s="943">
        <v>0</v>
      </c>
      <c r="FP530" s="943">
        <v>2469.13</v>
      </c>
      <c r="FQ530" s="943">
        <v>3851.43</v>
      </c>
      <c r="FR530" s="950">
        <v>1335.48</v>
      </c>
      <c r="FT530" s="1161"/>
      <c r="FU530" s="1162">
        <v>1335.48</v>
      </c>
      <c r="FV530" s="367"/>
      <c r="FW530" s="367"/>
      <c r="FX530" s="1102">
        <v>244.6</v>
      </c>
      <c r="FY530" s="1225">
        <v>61.15</v>
      </c>
      <c r="GB530" s="2015">
        <f t="shared" si="50"/>
        <v>-5.0000000001091394E-3</v>
      </c>
      <c r="GC530" s="2015">
        <v>2717.78</v>
      </c>
      <c r="GE530" s="2015">
        <f t="shared" si="51"/>
        <v>5030.7800000000007</v>
      </c>
    </row>
    <row r="531" spans="2:187">
      <c r="B531" s="918">
        <v>57</v>
      </c>
      <c r="C531" s="919" t="s">
        <v>617</v>
      </c>
      <c r="D531" s="956" t="s">
        <v>3</v>
      </c>
      <c r="E531" s="1126" t="s">
        <v>205</v>
      </c>
      <c r="F531" s="1127" t="s">
        <v>206</v>
      </c>
      <c r="G531" s="1049"/>
      <c r="H531" s="927" t="s">
        <v>600</v>
      </c>
      <c r="I531" s="919" t="s">
        <v>456</v>
      </c>
      <c r="J531" s="1213" t="s">
        <v>455</v>
      </c>
      <c r="K531" s="1214" t="s">
        <v>456</v>
      </c>
      <c r="L531" s="959">
        <v>100001</v>
      </c>
      <c r="M531" s="925" t="s">
        <v>457</v>
      </c>
      <c r="N531" s="926">
        <v>1</v>
      </c>
      <c r="O531" s="927" t="s">
        <v>458</v>
      </c>
      <c r="P531" s="927" t="s">
        <v>459</v>
      </c>
      <c r="Q531" s="928">
        <v>0</v>
      </c>
      <c r="R531" s="1045" t="s">
        <v>485</v>
      </c>
      <c r="S531" s="1134" t="s">
        <v>980</v>
      </c>
      <c r="T531" s="927" t="s">
        <v>461</v>
      </c>
      <c r="U531" s="927" t="s">
        <v>981</v>
      </c>
      <c r="V531" s="930" t="s">
        <v>553</v>
      </c>
      <c r="W531" s="1049"/>
      <c r="X531" s="931" t="s">
        <v>97</v>
      </c>
      <c r="Y531" s="1050" t="s">
        <v>293</v>
      </c>
      <c r="Z531" s="925"/>
      <c r="AA531" s="1049"/>
      <c r="AB531" s="467">
        <v>45541</v>
      </c>
      <c r="AC531" s="1049"/>
      <c r="AD531" s="934"/>
      <c r="AE531" s="1049" t="s">
        <v>492</v>
      </c>
      <c r="AF531" s="927" t="s">
        <v>626</v>
      </c>
      <c r="AG531" s="1049"/>
      <c r="AH531" s="1049"/>
      <c r="AI531" s="1049"/>
      <c r="AJ531" s="1049"/>
      <c r="AK531" s="1049"/>
      <c r="AL531" s="1049"/>
      <c r="AM531" s="1049"/>
      <c r="AN531" s="1049"/>
      <c r="AO531" s="1050" t="s">
        <v>467</v>
      </c>
      <c r="AP531" s="938" t="s">
        <v>595</v>
      </c>
      <c r="AQ531" s="940" t="s">
        <v>467</v>
      </c>
      <c r="AR531" s="1046">
        <v>3100</v>
      </c>
      <c r="AS531" s="925">
        <v>30</v>
      </c>
      <c r="AT531" s="941"/>
      <c r="AU531" s="941">
        <v>0</v>
      </c>
      <c r="AV531" s="925"/>
      <c r="AW531" s="925"/>
      <c r="AX531" s="925"/>
      <c r="AY531" s="925"/>
      <c r="AZ531" s="925"/>
      <c r="BA531" s="942"/>
      <c r="BB531" s="941"/>
      <c r="BC531" s="941"/>
      <c r="BD531" s="941"/>
      <c r="BE531" s="941"/>
      <c r="BF531" s="942"/>
      <c r="BG531" s="936">
        <v>0</v>
      </c>
      <c r="BH531" s="936">
        <v>0</v>
      </c>
      <c r="BI531" s="936">
        <v>0</v>
      </c>
      <c r="BJ531" s="941"/>
      <c r="BK531" s="943"/>
      <c r="BL531" s="943"/>
      <c r="BM531" s="936">
        <v>0</v>
      </c>
      <c r="BN531" s="943"/>
      <c r="BO531" s="936"/>
      <c r="BP531" s="944">
        <v>240</v>
      </c>
      <c r="BQ531" s="943">
        <v>3100</v>
      </c>
      <c r="BR531" s="943">
        <v>0</v>
      </c>
      <c r="BS531" s="943">
        <v>0</v>
      </c>
      <c r="BT531" s="945">
        <v>0</v>
      </c>
      <c r="BU531" s="943">
        <v>0</v>
      </c>
      <c r="BV531" s="943">
        <v>0</v>
      </c>
      <c r="BW531" s="943">
        <v>0</v>
      </c>
      <c r="BX531" s="1049"/>
      <c r="BY531" s="943">
        <v>27</v>
      </c>
      <c r="BZ531" s="943"/>
      <c r="CA531" s="1049"/>
      <c r="CB531" s="943">
        <v>0</v>
      </c>
      <c r="CC531" s="943">
        <v>0</v>
      </c>
      <c r="CD531" s="943">
        <v>0</v>
      </c>
      <c r="CE531" s="943"/>
      <c r="CF531" s="943">
        <v>0</v>
      </c>
      <c r="CG531" s="943"/>
      <c r="CH531" s="943"/>
      <c r="CI531" s="1049"/>
      <c r="CJ531" s="1049"/>
      <c r="CK531" s="1049"/>
      <c r="CL531" s="1049"/>
      <c r="CM531" s="943"/>
      <c r="CN531" s="943"/>
      <c r="CO531" s="943">
        <v>0</v>
      </c>
      <c r="CP531" s="943"/>
      <c r="CQ531" s="943"/>
      <c r="CR531" s="943"/>
      <c r="CS531" s="943"/>
      <c r="CT531" s="943"/>
      <c r="CU531" s="943"/>
      <c r="CV531" s="943">
        <v>0</v>
      </c>
      <c r="CW531" s="1049"/>
      <c r="CX531" s="1049"/>
      <c r="CY531" s="1049"/>
      <c r="CZ531" s="1049"/>
      <c r="DA531" s="1049"/>
      <c r="DB531" s="1049"/>
      <c r="DC531" s="943">
        <v>0</v>
      </c>
      <c r="DD531" s="943"/>
      <c r="DE531" s="943"/>
      <c r="DF531" s="943">
        <v>3169</v>
      </c>
      <c r="DG531" s="943">
        <v>285.20999999999998</v>
      </c>
      <c r="DH531" s="1049"/>
      <c r="DI531" s="1049"/>
      <c r="DJ531" s="943"/>
      <c r="DK531" s="943"/>
      <c r="DL531" s="943"/>
      <c r="DM531" s="1049"/>
      <c r="DN531" s="1049"/>
      <c r="DO531" s="1049"/>
      <c r="DP531" s="1049"/>
      <c r="DQ531" s="1049"/>
      <c r="DR531" s="1049"/>
      <c r="DS531" s="1049"/>
      <c r="DT531" s="1049"/>
      <c r="DU531" s="1049"/>
      <c r="DV531" s="1049"/>
      <c r="DW531" s="1049"/>
      <c r="DX531" s="1049"/>
      <c r="DY531" s="943"/>
      <c r="DZ531" s="1049"/>
      <c r="EA531" s="1049"/>
      <c r="EB531" s="1049"/>
      <c r="EC531" s="1049"/>
      <c r="ED531" s="1049"/>
      <c r="EE531" s="1049"/>
      <c r="EF531" s="1049"/>
      <c r="EG531" s="1049"/>
      <c r="EH531" s="1049"/>
      <c r="EI531" s="1049"/>
      <c r="EJ531" s="1049"/>
      <c r="EK531" s="1049"/>
      <c r="EL531" s="947">
        <v>3127</v>
      </c>
      <c r="EM531" s="947">
        <v>6581.21</v>
      </c>
      <c r="EN531" s="948">
        <v>312.7</v>
      </c>
      <c r="EO531" s="948">
        <v>52.85</v>
      </c>
      <c r="EP531" s="948">
        <v>42.84</v>
      </c>
      <c r="EQ531" s="948">
        <v>0</v>
      </c>
      <c r="ER531" s="948">
        <v>0</v>
      </c>
      <c r="ES531" s="943">
        <v>0</v>
      </c>
      <c r="ET531" s="945">
        <v>48.24</v>
      </c>
      <c r="EU531" s="943">
        <v>0</v>
      </c>
      <c r="EV531" s="943">
        <v>0</v>
      </c>
      <c r="EW531" s="943"/>
      <c r="EX531" s="943"/>
      <c r="EY531" s="943"/>
      <c r="EZ531" s="949">
        <v>0</v>
      </c>
      <c r="FA531" s="938">
        <v>0</v>
      </c>
      <c r="FB531" s="938">
        <v>0</v>
      </c>
      <c r="FC531" s="949">
        <v>1240</v>
      </c>
      <c r="FD531" s="949"/>
      <c r="FE531" s="949"/>
      <c r="FF531" s="1049"/>
      <c r="FG531" s="943">
        <v>0</v>
      </c>
      <c r="FH531" s="949">
        <v>0</v>
      </c>
      <c r="FI531" s="943"/>
      <c r="FJ531" s="943">
        <v>0</v>
      </c>
      <c r="FK531" s="936"/>
      <c r="FL531" s="1049"/>
      <c r="FM531" s="943">
        <v>0</v>
      </c>
      <c r="FN531" s="943">
        <v>27</v>
      </c>
      <c r="FO531" s="943">
        <v>12</v>
      </c>
      <c r="FP531" s="943">
        <v>3454.21</v>
      </c>
      <c r="FQ531" s="943">
        <v>5189.84</v>
      </c>
      <c r="FR531" s="950">
        <v>1391.37</v>
      </c>
      <c r="FT531" s="1161"/>
      <c r="FU531" s="1162">
        <v>1391.37</v>
      </c>
      <c r="FV531" s="367"/>
      <c r="FW531" s="367"/>
      <c r="FX531" s="1102">
        <v>281.43</v>
      </c>
      <c r="FY531" s="1220">
        <v>0</v>
      </c>
      <c r="GB531" s="2015">
        <f t="shared" si="50"/>
        <v>0</v>
      </c>
      <c r="GC531" s="2015">
        <v>3127</v>
      </c>
      <c r="GE531" s="2015">
        <f t="shared" si="51"/>
        <v>6296</v>
      </c>
    </row>
    <row r="532" spans="2:187">
      <c r="B532" s="918">
        <v>58</v>
      </c>
      <c r="C532" s="919" t="s">
        <v>617</v>
      </c>
      <c r="D532" s="956" t="s">
        <v>3</v>
      </c>
      <c r="E532" s="1126" t="s">
        <v>208</v>
      </c>
      <c r="F532" s="1127" t="s">
        <v>209</v>
      </c>
      <c r="G532" s="1049"/>
      <c r="H532" s="927" t="s">
        <v>630</v>
      </c>
      <c r="I532" s="927" t="s">
        <v>264</v>
      </c>
      <c r="J532" s="1213" t="s">
        <v>455</v>
      </c>
      <c r="K532" s="1214" t="s">
        <v>456</v>
      </c>
      <c r="L532" s="959">
        <v>100002</v>
      </c>
      <c r="M532" s="925" t="s">
        <v>457</v>
      </c>
      <c r="N532" s="926">
        <v>1</v>
      </c>
      <c r="O532" s="927" t="s">
        <v>458</v>
      </c>
      <c r="P532" s="927" t="s">
        <v>459</v>
      </c>
      <c r="Q532" s="928">
        <v>1</v>
      </c>
      <c r="R532" s="927" t="s">
        <v>485</v>
      </c>
      <c r="S532" s="1049" t="s">
        <v>630</v>
      </c>
      <c r="T532" s="927" t="s">
        <v>461</v>
      </c>
      <c r="U532" s="927" t="s">
        <v>264</v>
      </c>
      <c r="V532" s="930" t="s">
        <v>553</v>
      </c>
      <c r="W532" s="1049"/>
      <c r="X532" s="931" t="s">
        <v>25</v>
      </c>
      <c r="Y532" s="1050" t="s">
        <v>294</v>
      </c>
      <c r="Z532" s="925"/>
      <c r="AA532" s="1049"/>
      <c r="AB532" s="467">
        <v>45574</v>
      </c>
      <c r="AC532" s="1049"/>
      <c r="AD532" s="1049"/>
      <c r="AE532" s="1049" t="s">
        <v>533</v>
      </c>
      <c r="AF532" s="927" t="s">
        <v>631</v>
      </c>
      <c r="AG532" s="1049"/>
      <c r="AH532" s="1049"/>
      <c r="AI532" s="1049"/>
      <c r="AJ532" s="1049"/>
      <c r="AK532" s="1049"/>
      <c r="AL532" s="1049"/>
      <c r="AM532" s="1049"/>
      <c r="AN532" s="1049"/>
      <c r="AO532" s="1050" t="s">
        <v>466</v>
      </c>
      <c r="AP532" s="1050" t="s">
        <v>595</v>
      </c>
      <c r="AQ532" s="1050" t="s">
        <v>467</v>
      </c>
      <c r="AR532" s="468">
        <v>3000</v>
      </c>
      <c r="AS532" s="925">
        <v>30</v>
      </c>
      <c r="AT532" s="941"/>
      <c r="AU532" s="941">
        <v>0</v>
      </c>
      <c r="AV532" s="925"/>
      <c r="AW532" s="925"/>
      <c r="AX532" s="925"/>
      <c r="AY532" s="925"/>
      <c r="AZ532" s="925"/>
      <c r="BA532" s="942"/>
      <c r="BB532" s="941"/>
      <c r="BC532" s="941"/>
      <c r="BD532" s="941"/>
      <c r="BE532" s="941"/>
      <c r="BF532" s="942"/>
      <c r="BG532" s="936">
        <v>0</v>
      </c>
      <c r="BH532" s="936">
        <v>0</v>
      </c>
      <c r="BI532" s="936">
        <v>0</v>
      </c>
      <c r="BJ532" s="941"/>
      <c r="BK532" s="943"/>
      <c r="BL532" s="943"/>
      <c r="BM532" s="936">
        <v>0</v>
      </c>
      <c r="BN532" s="943"/>
      <c r="BO532" s="936"/>
      <c r="BP532" s="944">
        <v>240</v>
      </c>
      <c r="BQ532" s="943">
        <v>3000</v>
      </c>
      <c r="BR532" s="943">
        <v>0</v>
      </c>
      <c r="BS532" s="943">
        <v>0</v>
      </c>
      <c r="BT532" s="945">
        <v>0</v>
      </c>
      <c r="BU532" s="943">
        <v>0</v>
      </c>
      <c r="BV532" s="943">
        <v>0</v>
      </c>
      <c r="BW532" s="943">
        <v>0</v>
      </c>
      <c r="BX532" s="1049"/>
      <c r="BY532" s="943">
        <v>0</v>
      </c>
      <c r="BZ532" s="943"/>
      <c r="CA532" s="1049"/>
      <c r="CB532" s="943">
        <v>0</v>
      </c>
      <c r="CC532" s="943">
        <v>0</v>
      </c>
      <c r="CD532" s="943">
        <v>0</v>
      </c>
      <c r="CE532" s="943"/>
      <c r="CF532" s="943">
        <v>0</v>
      </c>
      <c r="CG532" s="943"/>
      <c r="CH532" s="943"/>
      <c r="CI532" s="1049"/>
      <c r="CJ532" s="1049"/>
      <c r="CK532" s="1049"/>
      <c r="CL532" s="1049"/>
      <c r="CM532" s="943"/>
      <c r="CN532" s="943"/>
      <c r="CO532" s="943">
        <v>0</v>
      </c>
      <c r="CP532" s="943"/>
      <c r="CQ532" s="943"/>
      <c r="CR532" s="943"/>
      <c r="CS532" s="943"/>
      <c r="CT532" s="943"/>
      <c r="CU532" s="943"/>
      <c r="CV532" s="943">
        <v>0</v>
      </c>
      <c r="CW532" s="1049"/>
      <c r="CX532" s="1049"/>
      <c r="CY532" s="1049"/>
      <c r="CZ532" s="1049"/>
      <c r="DA532" s="1049"/>
      <c r="DB532" s="1049"/>
      <c r="DC532" s="943">
        <v>0</v>
      </c>
      <c r="DD532" s="943"/>
      <c r="DE532" s="943"/>
      <c r="DF532" s="943">
        <v>3000</v>
      </c>
      <c r="DG532" s="943">
        <v>202.5</v>
      </c>
      <c r="DH532" s="1049"/>
      <c r="DI532" s="1049"/>
      <c r="DJ532" s="943"/>
      <c r="DK532" s="943"/>
      <c r="DL532" s="943"/>
      <c r="DM532" s="1049"/>
      <c r="DN532" s="1049"/>
      <c r="DO532" s="1049"/>
      <c r="DP532" s="1049"/>
      <c r="DQ532" s="1049"/>
      <c r="DR532" s="1049"/>
      <c r="DS532" s="1049"/>
      <c r="DT532" s="1049"/>
      <c r="DU532" s="1049"/>
      <c r="DV532" s="1049"/>
      <c r="DW532" s="1049"/>
      <c r="DX532" s="1049"/>
      <c r="DY532" s="943"/>
      <c r="DZ532" s="1049"/>
      <c r="EA532" s="1049"/>
      <c r="EB532" s="1049"/>
      <c r="EC532" s="1049"/>
      <c r="ED532" s="1049"/>
      <c r="EE532" s="1049"/>
      <c r="EF532" s="1049"/>
      <c r="EG532" s="1049"/>
      <c r="EH532" s="1049"/>
      <c r="EI532" s="1049"/>
      <c r="EJ532" s="1049"/>
      <c r="EK532" s="1049"/>
      <c r="EL532" s="947">
        <v>3000</v>
      </c>
      <c r="EM532" s="947">
        <v>6202.5</v>
      </c>
      <c r="EN532" s="948">
        <v>300</v>
      </c>
      <c r="EO532" s="948">
        <v>0</v>
      </c>
      <c r="EP532" s="948">
        <v>41.1</v>
      </c>
      <c r="EQ532" s="948">
        <v>0</v>
      </c>
      <c r="ER532" s="948">
        <v>0</v>
      </c>
      <c r="ES532" s="943">
        <v>0</v>
      </c>
      <c r="ET532" s="945">
        <v>54.48</v>
      </c>
      <c r="EU532" s="943">
        <v>0</v>
      </c>
      <c r="EV532" s="943">
        <v>0</v>
      </c>
      <c r="EW532" s="943"/>
      <c r="EX532" s="943"/>
      <c r="EY532" s="943"/>
      <c r="EZ532" s="949">
        <v>0</v>
      </c>
      <c r="FA532" s="938">
        <v>0</v>
      </c>
      <c r="FB532" s="938">
        <v>0</v>
      </c>
      <c r="FC532" s="949">
        <v>1200</v>
      </c>
      <c r="FD532" s="949"/>
      <c r="FE532" s="949"/>
      <c r="FF532" s="1049"/>
      <c r="FG532" s="943">
        <v>0</v>
      </c>
      <c r="FH532" s="949">
        <v>0</v>
      </c>
      <c r="FI532" s="943"/>
      <c r="FJ532" s="943">
        <v>0</v>
      </c>
      <c r="FK532" s="936"/>
      <c r="FL532" s="1049"/>
      <c r="FM532" s="943">
        <v>0</v>
      </c>
      <c r="FN532" s="943">
        <v>0</v>
      </c>
      <c r="FO532" s="943">
        <v>0</v>
      </c>
      <c r="FP532" s="943">
        <v>3202.5</v>
      </c>
      <c r="FQ532" s="943">
        <v>4798.08</v>
      </c>
      <c r="FR532" s="950">
        <v>1404.42</v>
      </c>
      <c r="FT532" s="1161"/>
      <c r="FU532" s="1162">
        <v>1404.42</v>
      </c>
      <c r="FV532" s="367"/>
      <c r="FW532" s="367"/>
      <c r="FX532" s="1102">
        <v>270</v>
      </c>
      <c r="FY532" s="1220">
        <v>67.5</v>
      </c>
      <c r="GB532" s="2015">
        <f t="shared" si="50"/>
        <v>0</v>
      </c>
      <c r="GC532" s="2015">
        <v>3000</v>
      </c>
      <c r="GE532" s="2015">
        <f t="shared" si="51"/>
        <v>6000</v>
      </c>
    </row>
    <row r="533" spans="2:187">
      <c r="B533" s="918">
        <v>59</v>
      </c>
      <c r="C533" s="919" t="s">
        <v>617</v>
      </c>
      <c r="D533" s="956" t="s">
        <v>3</v>
      </c>
      <c r="E533" s="1135" t="s">
        <v>211</v>
      </c>
      <c r="F533" s="1127" t="s">
        <v>634</v>
      </c>
      <c r="G533" s="1067"/>
      <c r="H533" s="1056" t="s">
        <v>635</v>
      </c>
      <c r="I533" s="1056" t="s">
        <v>295</v>
      </c>
      <c r="J533" s="1210" t="s">
        <v>455</v>
      </c>
      <c r="K533" s="1211" t="s">
        <v>456</v>
      </c>
      <c r="L533" s="1058">
        <v>100002</v>
      </c>
      <c r="M533" s="1059" t="s">
        <v>457</v>
      </c>
      <c r="N533" s="1060">
        <v>1</v>
      </c>
      <c r="O533" s="1056" t="s">
        <v>458</v>
      </c>
      <c r="P533" s="1056" t="s">
        <v>459</v>
      </c>
      <c r="Q533" s="1061">
        <v>1</v>
      </c>
      <c r="R533" s="1056" t="s">
        <v>485</v>
      </c>
      <c r="S533" s="1067" t="s">
        <v>635</v>
      </c>
      <c r="T533" s="1056" t="s">
        <v>461</v>
      </c>
      <c r="U533" s="927" t="s">
        <v>295</v>
      </c>
      <c r="V533" s="1063" t="s">
        <v>553</v>
      </c>
      <c r="W533" s="1067"/>
      <c r="X533" s="1072" t="s">
        <v>25</v>
      </c>
      <c r="Y533" s="1136" t="s">
        <v>296</v>
      </c>
      <c r="Z533" s="925"/>
      <c r="AA533" s="1067"/>
      <c r="AB533" s="1066">
        <v>45600</v>
      </c>
      <c r="AC533" s="1049"/>
      <c r="AD533" s="1049"/>
      <c r="AE533" s="1049" t="s">
        <v>496</v>
      </c>
      <c r="AF533" s="927" t="s">
        <v>636</v>
      </c>
      <c r="AG533" s="1049"/>
      <c r="AH533" s="1049"/>
      <c r="AI533" s="1049"/>
      <c r="AJ533" s="1049"/>
      <c r="AK533" s="1049"/>
      <c r="AL533" s="1049"/>
      <c r="AM533" s="1049"/>
      <c r="AN533" s="1049"/>
      <c r="AO533" s="1050" t="s">
        <v>466</v>
      </c>
      <c r="AP533" s="1050" t="s">
        <v>595</v>
      </c>
      <c r="AQ533" s="1050" t="s">
        <v>467</v>
      </c>
      <c r="AR533" s="468">
        <v>2000</v>
      </c>
      <c r="AS533" s="925">
        <v>30</v>
      </c>
      <c r="AT533" s="941"/>
      <c r="AU533" s="941">
        <v>0</v>
      </c>
      <c r="AV533" s="925"/>
      <c r="AW533" s="925"/>
      <c r="AX533" s="925"/>
      <c r="AY533" s="925"/>
      <c r="AZ533" s="925"/>
      <c r="BA533" s="942"/>
      <c r="BB533" s="941"/>
      <c r="BC533" s="941"/>
      <c r="BD533" s="941"/>
      <c r="BE533" s="941"/>
      <c r="BF533" s="942"/>
      <c r="BG533" s="936">
        <v>0</v>
      </c>
      <c r="BH533" s="936">
        <v>0</v>
      </c>
      <c r="BI533" s="936">
        <v>0</v>
      </c>
      <c r="BJ533" s="941"/>
      <c r="BK533" s="943"/>
      <c r="BL533" s="943"/>
      <c r="BM533" s="936">
        <v>0</v>
      </c>
      <c r="BN533" s="943"/>
      <c r="BO533" s="936"/>
      <c r="BP533" s="944">
        <v>240</v>
      </c>
      <c r="BQ533" s="943">
        <v>2000.0000000000002</v>
      </c>
      <c r="BR533" s="943">
        <v>0</v>
      </c>
      <c r="BS533" s="943">
        <v>0</v>
      </c>
      <c r="BT533" s="945">
        <v>0</v>
      </c>
      <c r="BU533" s="943">
        <v>0</v>
      </c>
      <c r="BV533" s="943">
        <v>0</v>
      </c>
      <c r="BW533" s="943">
        <v>0</v>
      </c>
      <c r="BX533" s="1049"/>
      <c r="BY533" s="943">
        <v>0</v>
      </c>
      <c r="BZ533" s="943"/>
      <c r="CA533" s="1049"/>
      <c r="CB533" s="943">
        <v>0</v>
      </c>
      <c r="CC533" s="943">
        <v>0</v>
      </c>
      <c r="CD533" s="943">
        <v>0</v>
      </c>
      <c r="CE533" s="943"/>
      <c r="CF533" s="943">
        <v>0</v>
      </c>
      <c r="CG533" s="943"/>
      <c r="CH533" s="943"/>
      <c r="CI533" s="1049"/>
      <c r="CJ533" s="1049"/>
      <c r="CK533" s="1049"/>
      <c r="CL533" s="1049"/>
      <c r="CM533" s="943"/>
      <c r="CN533" s="943"/>
      <c r="CO533" s="943">
        <v>0</v>
      </c>
      <c r="CP533" s="943"/>
      <c r="CQ533" s="943"/>
      <c r="CR533" s="943"/>
      <c r="CS533" s="943"/>
      <c r="CT533" s="943"/>
      <c r="CU533" s="943"/>
      <c r="CV533" s="943">
        <v>0</v>
      </c>
      <c r="CW533" s="1049"/>
      <c r="CX533" s="1049"/>
      <c r="CY533" s="1049"/>
      <c r="CZ533" s="1049"/>
      <c r="DA533" s="1049"/>
      <c r="DB533" s="1049"/>
      <c r="DC533" s="943">
        <v>0</v>
      </c>
      <c r="DD533" s="943"/>
      <c r="DE533" s="943"/>
      <c r="DF533" s="943">
        <v>2000</v>
      </c>
      <c r="DG533" s="943">
        <v>135</v>
      </c>
      <c r="DH533" s="1049"/>
      <c r="DI533" s="1049"/>
      <c r="DJ533" s="943"/>
      <c r="DK533" s="943"/>
      <c r="DL533" s="943"/>
      <c r="DM533" s="1049"/>
      <c r="DN533" s="1049"/>
      <c r="DO533" s="1049"/>
      <c r="DP533" s="1049"/>
      <c r="DQ533" s="1049"/>
      <c r="DR533" s="1049"/>
      <c r="DS533" s="1049"/>
      <c r="DT533" s="1049"/>
      <c r="DU533" s="1049"/>
      <c r="DV533" s="1049"/>
      <c r="DW533" s="1049"/>
      <c r="DX533" s="1049"/>
      <c r="DY533" s="943"/>
      <c r="DZ533" s="1049"/>
      <c r="EA533" s="1049"/>
      <c r="EB533" s="1049"/>
      <c r="EC533" s="1049"/>
      <c r="ED533" s="1049"/>
      <c r="EE533" s="1049"/>
      <c r="EF533" s="1049"/>
      <c r="EG533" s="1049"/>
      <c r="EH533" s="1049"/>
      <c r="EI533" s="1049"/>
      <c r="EJ533" s="1049"/>
      <c r="EK533" s="1049"/>
      <c r="EL533" s="947">
        <v>2000.0000000000002</v>
      </c>
      <c r="EM533" s="947">
        <v>4135</v>
      </c>
      <c r="EN533" s="948">
        <v>200</v>
      </c>
      <c r="EO533" s="948">
        <v>0</v>
      </c>
      <c r="EP533" s="948">
        <v>27.4</v>
      </c>
      <c r="EQ533" s="948">
        <v>0</v>
      </c>
      <c r="ER533" s="948">
        <v>0</v>
      </c>
      <c r="ES533" s="943">
        <v>0</v>
      </c>
      <c r="ET533" s="945">
        <v>0</v>
      </c>
      <c r="EU533" s="943">
        <v>0</v>
      </c>
      <c r="EV533" s="943">
        <v>0</v>
      </c>
      <c r="EW533" s="943"/>
      <c r="EX533" s="943"/>
      <c r="EY533" s="943"/>
      <c r="EZ533" s="949">
        <v>0</v>
      </c>
      <c r="FA533" s="938">
        <v>0</v>
      </c>
      <c r="FB533" s="938">
        <v>0</v>
      </c>
      <c r="FC533" s="949">
        <v>800</v>
      </c>
      <c r="FD533" s="949"/>
      <c r="FE533" s="949"/>
      <c r="FF533" s="1049"/>
      <c r="FG533" s="943">
        <v>0</v>
      </c>
      <c r="FH533" s="949">
        <v>0</v>
      </c>
      <c r="FI533" s="943"/>
      <c r="FJ533" s="943">
        <v>0</v>
      </c>
      <c r="FK533" s="936"/>
      <c r="FL533" s="1049"/>
      <c r="FM533" s="943">
        <v>0</v>
      </c>
      <c r="FN533" s="943">
        <v>0</v>
      </c>
      <c r="FO533" s="943">
        <v>0</v>
      </c>
      <c r="FP533" s="943">
        <v>2135</v>
      </c>
      <c r="FQ533" s="943">
        <v>3162.4</v>
      </c>
      <c r="FR533" s="950">
        <v>972.6</v>
      </c>
      <c r="FT533" s="1161"/>
      <c r="FU533" s="1162">
        <v>972.6</v>
      </c>
      <c r="FV533" s="367"/>
      <c r="FW533" s="367"/>
      <c r="FX533" s="1102">
        <v>180</v>
      </c>
      <c r="FY533" s="1220">
        <v>45</v>
      </c>
      <c r="GB533" s="2015">
        <f t="shared" si="50"/>
        <v>0</v>
      </c>
      <c r="GC533" s="2015">
        <v>2000</v>
      </c>
      <c r="GE533" s="2015">
        <f t="shared" si="51"/>
        <v>4000</v>
      </c>
    </row>
    <row r="534" spans="2:187" ht="15.75">
      <c r="B534" s="918">
        <v>60</v>
      </c>
      <c r="C534" s="919" t="s">
        <v>617</v>
      </c>
      <c r="D534" s="956" t="s">
        <v>3</v>
      </c>
      <c r="E534" s="1135" t="s">
        <v>217</v>
      </c>
      <c r="F534" s="1137" t="s">
        <v>218</v>
      </c>
      <c r="G534" s="1049"/>
      <c r="H534" s="927" t="s">
        <v>476</v>
      </c>
      <c r="I534" s="919" t="s">
        <v>456</v>
      </c>
      <c r="J534" s="1171" t="s">
        <v>455</v>
      </c>
      <c r="K534" s="1052" t="s">
        <v>456</v>
      </c>
      <c r="L534" s="1052">
        <v>100001</v>
      </c>
      <c r="M534" s="925" t="s">
        <v>470</v>
      </c>
      <c r="N534" s="1053">
        <v>1</v>
      </c>
      <c r="O534" s="927" t="s">
        <v>458</v>
      </c>
      <c r="P534" s="1054" t="s">
        <v>478</v>
      </c>
      <c r="Q534" s="1055">
        <v>1</v>
      </c>
      <c r="R534" s="927" t="s">
        <v>479</v>
      </c>
      <c r="S534" s="929" t="s">
        <v>480</v>
      </c>
      <c r="T534" s="927" t="s">
        <v>461</v>
      </c>
      <c r="U534" s="927" t="s">
        <v>298</v>
      </c>
      <c r="V534" s="930" t="s">
        <v>553</v>
      </c>
      <c r="W534" s="1049"/>
      <c r="X534" s="931" t="s">
        <v>25</v>
      </c>
      <c r="Y534" s="1138" t="s">
        <v>994</v>
      </c>
      <c r="Z534" s="925"/>
      <c r="AA534" s="1049"/>
      <c r="AB534" s="467">
        <v>45627</v>
      </c>
      <c r="AC534" s="1049"/>
      <c r="AD534" s="1049"/>
      <c r="AE534" s="1049" t="s">
        <v>464</v>
      </c>
      <c r="AF534" s="927" t="s">
        <v>641</v>
      </c>
      <c r="AG534" s="1049"/>
      <c r="AH534" s="1049"/>
      <c r="AI534" s="1049"/>
      <c r="AJ534" s="1049"/>
      <c r="AK534" s="1049"/>
      <c r="AL534" s="1049"/>
      <c r="AM534" s="1049"/>
      <c r="AN534" s="1049"/>
      <c r="AO534" s="1050" t="s">
        <v>466</v>
      </c>
      <c r="AP534" s="1050" t="s">
        <v>594</v>
      </c>
      <c r="AQ534" s="1050" t="s">
        <v>467</v>
      </c>
      <c r="AR534" s="468">
        <v>3200</v>
      </c>
      <c r="AS534" s="925">
        <v>30</v>
      </c>
      <c r="AT534" s="941"/>
      <c r="AU534" s="941">
        <v>0</v>
      </c>
      <c r="AV534" s="925"/>
      <c r="AW534" s="925"/>
      <c r="AX534" s="925"/>
      <c r="AY534" s="925"/>
      <c r="AZ534" s="925"/>
      <c r="BA534" s="942"/>
      <c r="BB534" s="941"/>
      <c r="BC534" s="941"/>
      <c r="BD534" s="941"/>
      <c r="BE534" s="941"/>
      <c r="BF534" s="942"/>
      <c r="BG534" s="936">
        <v>0</v>
      </c>
      <c r="BH534" s="936">
        <v>0</v>
      </c>
      <c r="BI534" s="936">
        <v>0</v>
      </c>
      <c r="BJ534" s="941"/>
      <c r="BK534" s="943"/>
      <c r="BL534" s="943"/>
      <c r="BM534" s="936">
        <v>0</v>
      </c>
      <c r="BN534" s="943"/>
      <c r="BO534" s="936"/>
      <c r="BP534" s="944">
        <v>240</v>
      </c>
      <c r="BQ534" s="943">
        <v>3200</v>
      </c>
      <c r="BR534" s="943">
        <v>0</v>
      </c>
      <c r="BS534" s="943">
        <v>0</v>
      </c>
      <c r="BT534" s="945">
        <v>0</v>
      </c>
      <c r="BU534" s="943">
        <v>0</v>
      </c>
      <c r="BV534" s="943">
        <v>0</v>
      </c>
      <c r="BW534" s="943">
        <v>0</v>
      </c>
      <c r="BX534" s="1049"/>
      <c r="BY534" s="943">
        <v>0</v>
      </c>
      <c r="BZ534" s="943"/>
      <c r="CA534" s="1049"/>
      <c r="CB534" s="943">
        <v>0</v>
      </c>
      <c r="CC534" s="943">
        <v>0</v>
      </c>
      <c r="CD534" s="943">
        <v>0</v>
      </c>
      <c r="CE534" s="943"/>
      <c r="CF534" s="943">
        <v>0</v>
      </c>
      <c r="CG534" s="943"/>
      <c r="CH534" s="943"/>
      <c r="CI534" s="1049"/>
      <c r="CJ534" s="1049"/>
      <c r="CK534" s="1049"/>
      <c r="CL534" s="1049"/>
      <c r="CM534" s="943"/>
      <c r="CN534" s="943"/>
      <c r="CO534" s="943">
        <v>0</v>
      </c>
      <c r="CP534" s="943"/>
      <c r="CQ534" s="943"/>
      <c r="CR534" s="943"/>
      <c r="CS534" s="943"/>
      <c r="CT534" s="943"/>
      <c r="CU534" s="943"/>
      <c r="CV534" s="943">
        <v>0</v>
      </c>
      <c r="CW534" s="1049"/>
      <c r="CX534" s="1049"/>
      <c r="CY534" s="1049"/>
      <c r="CZ534" s="1049"/>
      <c r="DA534" s="1049"/>
      <c r="DB534" s="1049"/>
      <c r="DC534" s="943">
        <v>0</v>
      </c>
      <c r="DD534" s="943"/>
      <c r="DE534" s="943"/>
      <c r="DF534" s="943">
        <v>3200</v>
      </c>
      <c r="DG534" s="943">
        <v>216</v>
      </c>
      <c r="DH534" s="1049"/>
      <c r="DI534" s="1049"/>
      <c r="DJ534" s="943"/>
      <c r="DK534" s="943"/>
      <c r="DL534" s="943"/>
      <c r="DM534" s="1049"/>
      <c r="DN534" s="1049"/>
      <c r="DO534" s="1049"/>
      <c r="DP534" s="1049"/>
      <c r="DQ534" s="1049"/>
      <c r="DR534" s="1049"/>
      <c r="DS534" s="1049"/>
      <c r="DT534" s="1049"/>
      <c r="DU534" s="1049"/>
      <c r="DV534" s="1049"/>
      <c r="DW534" s="1049"/>
      <c r="DX534" s="1049"/>
      <c r="DY534" s="943"/>
      <c r="DZ534" s="1049"/>
      <c r="EA534" s="1049"/>
      <c r="EB534" s="1049"/>
      <c r="EC534" s="1049"/>
      <c r="ED534" s="1049"/>
      <c r="EE534" s="1049"/>
      <c r="EF534" s="1049"/>
      <c r="EG534" s="1049"/>
      <c r="EH534" s="1049"/>
      <c r="EI534" s="1049"/>
      <c r="EJ534" s="1049"/>
      <c r="EK534" s="1049"/>
      <c r="EL534" s="947">
        <v>3200</v>
      </c>
      <c r="EM534" s="947">
        <v>6616</v>
      </c>
      <c r="EN534" s="948">
        <v>320</v>
      </c>
      <c r="EO534" s="948">
        <v>49.6</v>
      </c>
      <c r="EP534" s="948">
        <v>43.84</v>
      </c>
      <c r="EQ534" s="948">
        <v>0</v>
      </c>
      <c r="ER534" s="948">
        <v>0</v>
      </c>
      <c r="ES534" s="943">
        <v>0</v>
      </c>
      <c r="ET534" s="945">
        <v>51.69</v>
      </c>
      <c r="EU534" s="943">
        <v>0</v>
      </c>
      <c r="EV534" s="943">
        <v>0</v>
      </c>
      <c r="EW534" s="943"/>
      <c r="EX534" s="943"/>
      <c r="EY534" s="943"/>
      <c r="EZ534" s="949">
        <v>0</v>
      </c>
      <c r="FA534" s="938">
        <v>0</v>
      </c>
      <c r="FB534" s="938">
        <v>0</v>
      </c>
      <c r="FC534" s="949">
        <v>1280</v>
      </c>
      <c r="FD534" s="949"/>
      <c r="FE534" s="949"/>
      <c r="FF534" s="1049"/>
      <c r="FG534" s="943">
        <v>0</v>
      </c>
      <c r="FH534" s="949">
        <v>0</v>
      </c>
      <c r="FI534" s="943"/>
      <c r="FJ534" s="943">
        <v>0</v>
      </c>
      <c r="FK534" s="936"/>
      <c r="FL534" s="1049"/>
      <c r="FM534" s="943">
        <v>0</v>
      </c>
      <c r="FN534" s="943">
        <v>0</v>
      </c>
      <c r="FO534" s="943">
        <v>0</v>
      </c>
      <c r="FP534" s="943">
        <v>3416</v>
      </c>
      <c r="FQ534" s="943">
        <v>5161.13</v>
      </c>
      <c r="FR534" s="950">
        <v>1454.87</v>
      </c>
      <c r="FT534" s="1161"/>
      <c r="FU534" s="1162">
        <v>1454.87</v>
      </c>
      <c r="FV534" s="367"/>
      <c r="FW534" s="367"/>
      <c r="FX534" s="1102">
        <v>288</v>
      </c>
      <c r="FY534" s="1220">
        <v>72</v>
      </c>
      <c r="GB534" s="2015">
        <f t="shared" si="50"/>
        <v>0</v>
      </c>
      <c r="GC534" s="2015">
        <v>3200</v>
      </c>
      <c r="GE534" s="2015">
        <f t="shared" si="51"/>
        <v>6400</v>
      </c>
    </row>
    <row r="535" spans="2:187">
      <c r="B535" s="918">
        <v>61</v>
      </c>
      <c r="C535" s="919" t="s">
        <v>617</v>
      </c>
      <c r="D535" s="956" t="s">
        <v>3</v>
      </c>
      <c r="E535" s="1135" t="s">
        <v>222</v>
      </c>
      <c r="F535" s="1137" t="s">
        <v>223</v>
      </c>
      <c r="G535" s="1049"/>
      <c r="H535" s="927"/>
      <c r="I535" s="927"/>
      <c r="J535" s="1171" t="s">
        <v>455</v>
      </c>
      <c r="K535" s="1052" t="s">
        <v>456</v>
      </c>
      <c r="L535" s="1052">
        <v>100001</v>
      </c>
      <c r="M535" s="925" t="s">
        <v>470</v>
      </c>
      <c r="N535" s="1053">
        <v>1</v>
      </c>
      <c r="O535" s="927" t="s">
        <v>458</v>
      </c>
      <c r="P535" s="1054"/>
      <c r="Q535" s="1055"/>
      <c r="R535" s="927"/>
      <c r="S535" s="929"/>
      <c r="T535" s="927" t="s">
        <v>461</v>
      </c>
      <c r="U535" s="927" t="s">
        <v>277</v>
      </c>
      <c r="V535" s="930" t="s">
        <v>553</v>
      </c>
      <c r="W535" s="1049"/>
      <c r="X535" s="931" t="s">
        <v>97</v>
      </c>
      <c r="Y535" s="1087" t="s">
        <v>301</v>
      </c>
      <c r="Z535" s="925"/>
      <c r="AA535" s="1049"/>
      <c r="AB535" s="467">
        <v>45628</v>
      </c>
      <c r="AC535" s="1049"/>
      <c r="AD535" s="1049"/>
      <c r="AE535" s="1049" t="s">
        <v>496</v>
      </c>
      <c r="AF535" s="927" t="s">
        <v>644</v>
      </c>
      <c r="AG535" s="1049"/>
      <c r="AH535" s="1049"/>
      <c r="AI535" s="1049"/>
      <c r="AJ535" s="1049"/>
      <c r="AK535" s="1049"/>
      <c r="AL535" s="1049"/>
      <c r="AM535" s="1049"/>
      <c r="AN535" s="1049"/>
      <c r="AO535" s="1050" t="s">
        <v>466</v>
      </c>
      <c r="AP535" s="938" t="s">
        <v>595</v>
      </c>
      <c r="AQ535" s="1050" t="s">
        <v>467</v>
      </c>
      <c r="AR535" s="1139">
        <v>3500</v>
      </c>
      <c r="AS535" s="925">
        <v>30</v>
      </c>
      <c r="AT535" s="1140"/>
      <c r="AU535" s="941">
        <v>0</v>
      </c>
      <c r="AV535" s="925"/>
      <c r="AW535" s="925"/>
      <c r="AX535" s="925"/>
      <c r="AY535" s="925"/>
      <c r="AZ535" s="925"/>
      <c r="BA535" s="942"/>
      <c r="BB535" s="941"/>
      <c r="BC535" s="941"/>
      <c r="BD535" s="941"/>
      <c r="BE535" s="941"/>
      <c r="BF535" s="942"/>
      <c r="BG535" s="936">
        <v>0</v>
      </c>
      <c r="BH535" s="936">
        <v>0</v>
      </c>
      <c r="BI535" s="936">
        <v>0</v>
      </c>
      <c r="BJ535" s="941"/>
      <c r="BK535" s="943"/>
      <c r="BL535" s="943"/>
      <c r="BM535" s="936">
        <v>0</v>
      </c>
      <c r="BN535" s="943"/>
      <c r="BO535" s="936"/>
      <c r="BP535" s="944">
        <v>240</v>
      </c>
      <c r="BQ535" s="943">
        <v>3500</v>
      </c>
      <c r="BR535" s="943">
        <v>0</v>
      </c>
      <c r="BS535" s="943">
        <v>0</v>
      </c>
      <c r="BT535" s="945">
        <v>0</v>
      </c>
      <c r="BU535" s="943">
        <v>0</v>
      </c>
      <c r="BV535" s="943">
        <v>0</v>
      </c>
      <c r="BW535" s="943">
        <v>0</v>
      </c>
      <c r="BX535" s="1049"/>
      <c r="BY535" s="943">
        <v>0</v>
      </c>
      <c r="BZ535" s="943"/>
      <c r="CA535" s="1049"/>
      <c r="CB535" s="943">
        <v>0</v>
      </c>
      <c r="CC535" s="943">
        <v>0</v>
      </c>
      <c r="CD535" s="943">
        <v>0</v>
      </c>
      <c r="CE535" s="943"/>
      <c r="CF535" s="943">
        <v>0</v>
      </c>
      <c r="CG535" s="943"/>
      <c r="CH535" s="943"/>
      <c r="CI535" s="1049"/>
      <c r="CJ535" s="1049"/>
      <c r="CK535" s="1049"/>
      <c r="CL535" s="1049"/>
      <c r="CM535" s="943"/>
      <c r="CN535" s="943"/>
      <c r="CO535" s="943">
        <v>0</v>
      </c>
      <c r="CP535" s="943"/>
      <c r="CQ535" s="943"/>
      <c r="CR535" s="943"/>
      <c r="CS535" s="943"/>
      <c r="CT535" s="943"/>
      <c r="CU535" s="943"/>
      <c r="CV535" s="943">
        <v>0</v>
      </c>
      <c r="CW535" s="1049"/>
      <c r="CX535" s="1049"/>
      <c r="CY535" s="1049"/>
      <c r="CZ535" s="1049"/>
      <c r="DA535" s="1049"/>
      <c r="DB535" s="1049"/>
      <c r="DC535" s="943">
        <v>0</v>
      </c>
      <c r="DD535" s="943"/>
      <c r="DE535" s="943"/>
      <c r="DF535" s="943">
        <v>3500</v>
      </c>
      <c r="DG535" s="943">
        <v>236.25</v>
      </c>
      <c r="DH535" s="1049"/>
      <c r="DI535" s="1049"/>
      <c r="DJ535" s="943"/>
      <c r="DK535" s="943"/>
      <c r="DL535" s="943"/>
      <c r="DM535" s="1049"/>
      <c r="DN535" s="1049"/>
      <c r="DO535" s="1049"/>
      <c r="DP535" s="1049"/>
      <c r="DQ535" s="1049"/>
      <c r="DR535" s="1049"/>
      <c r="DS535" s="1049"/>
      <c r="DT535" s="1049"/>
      <c r="DU535" s="1049"/>
      <c r="DV535" s="1049"/>
      <c r="DW535" s="1049"/>
      <c r="DX535" s="1049"/>
      <c r="DY535" s="943"/>
      <c r="DZ535" s="1049"/>
      <c r="EA535" s="1049"/>
      <c r="EB535" s="1049"/>
      <c r="EC535" s="1049"/>
      <c r="ED535" s="1049"/>
      <c r="EE535" s="1049"/>
      <c r="EF535" s="1049"/>
      <c r="EG535" s="1049"/>
      <c r="EH535" s="1049"/>
      <c r="EI535" s="1049"/>
      <c r="EJ535" s="1049"/>
      <c r="EK535" s="1049"/>
      <c r="EL535" s="947">
        <v>3500</v>
      </c>
      <c r="EM535" s="947">
        <v>7236.25</v>
      </c>
      <c r="EN535" s="948">
        <v>350</v>
      </c>
      <c r="EO535" s="948">
        <v>0</v>
      </c>
      <c r="EP535" s="948">
        <v>47.95</v>
      </c>
      <c r="EQ535" s="948">
        <v>0</v>
      </c>
      <c r="ER535" s="948">
        <v>0</v>
      </c>
      <c r="ES535" s="943">
        <v>0</v>
      </c>
      <c r="ET535" s="945">
        <v>79.94</v>
      </c>
      <c r="EU535" s="943">
        <v>0</v>
      </c>
      <c r="EV535" s="943">
        <v>0</v>
      </c>
      <c r="EW535" s="943"/>
      <c r="EX535" s="943"/>
      <c r="EY535" s="943"/>
      <c r="EZ535" s="949">
        <v>0</v>
      </c>
      <c r="FA535" s="938">
        <v>0</v>
      </c>
      <c r="FB535" s="938">
        <v>0</v>
      </c>
      <c r="FC535" s="949">
        <v>1400</v>
      </c>
      <c r="FD535" s="949"/>
      <c r="FE535" s="949"/>
      <c r="FF535" s="1049"/>
      <c r="FG535" s="943">
        <v>0</v>
      </c>
      <c r="FH535" s="949">
        <v>0</v>
      </c>
      <c r="FI535" s="943"/>
      <c r="FJ535" s="943">
        <v>0</v>
      </c>
      <c r="FK535" s="936"/>
      <c r="FL535" s="1049"/>
      <c r="FM535" s="943">
        <v>0</v>
      </c>
      <c r="FN535" s="943">
        <v>0</v>
      </c>
      <c r="FO535" s="943">
        <v>0</v>
      </c>
      <c r="FP535" s="943">
        <v>3736.25</v>
      </c>
      <c r="FQ535" s="943">
        <v>5614.14</v>
      </c>
      <c r="FR535" s="950">
        <v>1622.11</v>
      </c>
      <c r="FT535" s="1161"/>
      <c r="FU535" s="1162">
        <v>1622.11</v>
      </c>
      <c r="FV535" s="367"/>
      <c r="FW535" s="367"/>
      <c r="FX535" s="1102">
        <v>315</v>
      </c>
      <c r="FY535" s="1220">
        <v>78.75</v>
      </c>
      <c r="GB535" s="2015">
        <f t="shared" si="50"/>
        <v>0</v>
      </c>
      <c r="GC535" s="2015">
        <v>3500</v>
      </c>
      <c r="GE535" s="2015">
        <f t="shared" si="51"/>
        <v>7000</v>
      </c>
    </row>
    <row r="536" spans="2:187">
      <c r="B536" s="918">
        <v>62</v>
      </c>
      <c r="C536" s="919" t="s">
        <v>617</v>
      </c>
      <c r="D536" s="956" t="s">
        <v>3</v>
      </c>
      <c r="E536" s="1135" t="s">
        <v>214</v>
      </c>
      <c r="F536" s="1137" t="s">
        <v>215</v>
      </c>
      <c r="G536" s="1049"/>
      <c r="H536" s="927"/>
      <c r="I536" s="927"/>
      <c r="J536" s="1171" t="s">
        <v>455</v>
      </c>
      <c r="K536" s="1052" t="s">
        <v>456</v>
      </c>
      <c r="L536" s="1052">
        <v>100001</v>
      </c>
      <c r="M536" s="925" t="s">
        <v>470</v>
      </c>
      <c r="N536" s="1053">
        <v>1</v>
      </c>
      <c r="O536" s="927" t="s">
        <v>458</v>
      </c>
      <c r="P536" s="1054"/>
      <c r="Q536" s="1055"/>
      <c r="R536" s="927"/>
      <c r="S536" s="929"/>
      <c r="T536" s="927" t="s">
        <v>461</v>
      </c>
      <c r="U536" s="927" t="s">
        <v>273</v>
      </c>
      <c r="V536" s="930" t="s">
        <v>553</v>
      </c>
      <c r="W536" s="1049"/>
      <c r="X536" s="931" t="s">
        <v>292</v>
      </c>
      <c r="Y536" s="1087" t="s">
        <v>297</v>
      </c>
      <c r="Z536" s="925"/>
      <c r="AA536" s="1049"/>
      <c r="AB536" s="736">
        <v>45631</v>
      </c>
      <c r="AC536" s="1049"/>
      <c r="AD536" s="1049"/>
      <c r="AE536" s="1049" t="s">
        <v>464</v>
      </c>
      <c r="AF536" s="927" t="s">
        <v>645</v>
      </c>
      <c r="AG536" s="1049"/>
      <c r="AH536" s="1049"/>
      <c r="AI536" s="1049"/>
      <c r="AJ536" s="1049"/>
      <c r="AK536" s="1049"/>
      <c r="AL536" s="1049"/>
      <c r="AM536" s="1049"/>
      <c r="AN536" s="1049"/>
      <c r="AO536" s="1050" t="s">
        <v>466</v>
      </c>
      <c r="AP536" s="938" t="s">
        <v>595</v>
      </c>
      <c r="AQ536" s="1050" t="s">
        <v>466</v>
      </c>
      <c r="AR536" s="1139">
        <v>4000</v>
      </c>
      <c r="AS536" s="925">
        <v>30</v>
      </c>
      <c r="AT536" s="941"/>
      <c r="AU536" s="941">
        <v>0</v>
      </c>
      <c r="AV536" s="925"/>
      <c r="AW536" s="925"/>
      <c r="AX536" s="925"/>
      <c r="AY536" s="925"/>
      <c r="AZ536" s="925"/>
      <c r="BA536" s="942"/>
      <c r="BB536" s="941"/>
      <c r="BC536" s="941"/>
      <c r="BD536" s="941"/>
      <c r="BE536" s="941"/>
      <c r="BF536" s="942"/>
      <c r="BG536" s="936">
        <v>0</v>
      </c>
      <c r="BH536" s="936">
        <v>0</v>
      </c>
      <c r="BI536" s="936">
        <v>0</v>
      </c>
      <c r="BJ536" s="941"/>
      <c r="BK536" s="943"/>
      <c r="BL536" s="943"/>
      <c r="BM536" s="936">
        <v>0</v>
      </c>
      <c r="BN536" s="943"/>
      <c r="BO536" s="936"/>
      <c r="BP536" s="944">
        <v>240</v>
      </c>
      <c r="BQ536" s="943">
        <v>4000.0000000000005</v>
      </c>
      <c r="BR536" s="943">
        <v>113</v>
      </c>
      <c r="BS536" s="943">
        <v>0</v>
      </c>
      <c r="BT536" s="945">
        <v>0</v>
      </c>
      <c r="BU536" s="943">
        <v>0</v>
      </c>
      <c r="BV536" s="943">
        <v>0</v>
      </c>
      <c r="BW536" s="943">
        <v>0</v>
      </c>
      <c r="BX536" s="1049"/>
      <c r="BY536" s="943">
        <v>36</v>
      </c>
      <c r="BZ536" s="943"/>
      <c r="CA536" s="1049"/>
      <c r="CB536" s="943">
        <v>0</v>
      </c>
      <c r="CC536" s="943">
        <v>0</v>
      </c>
      <c r="CD536" s="943">
        <v>0</v>
      </c>
      <c r="CE536" s="943"/>
      <c r="CF536" s="943">
        <v>0</v>
      </c>
      <c r="CG536" s="943"/>
      <c r="CH536" s="943"/>
      <c r="CI536" s="1049"/>
      <c r="CJ536" s="1049"/>
      <c r="CK536" s="1049"/>
      <c r="CL536" s="1049"/>
      <c r="CM536" s="943"/>
      <c r="CN536" s="943"/>
      <c r="CO536" s="943">
        <v>0</v>
      </c>
      <c r="CP536" s="943"/>
      <c r="CQ536" s="943"/>
      <c r="CR536" s="943"/>
      <c r="CS536" s="943"/>
      <c r="CT536" s="943"/>
      <c r="CU536" s="943"/>
      <c r="CV536" s="943">
        <v>0</v>
      </c>
      <c r="CW536" s="1049"/>
      <c r="CX536" s="1049"/>
      <c r="CY536" s="1049"/>
      <c r="CZ536" s="1049"/>
      <c r="DA536" s="1049"/>
      <c r="DB536" s="1049"/>
      <c r="DC536" s="943">
        <v>0</v>
      </c>
      <c r="DD536" s="943"/>
      <c r="DE536" s="943"/>
      <c r="DF536" s="943">
        <v>4200</v>
      </c>
      <c r="DG536" s="943">
        <v>283.5</v>
      </c>
      <c r="DH536" s="1049"/>
      <c r="DI536" s="1049"/>
      <c r="DJ536" s="943"/>
      <c r="DK536" s="943"/>
      <c r="DL536" s="943"/>
      <c r="DM536" s="1049"/>
      <c r="DN536" s="1049"/>
      <c r="DO536" s="1049"/>
      <c r="DP536" s="1049"/>
      <c r="DQ536" s="1049"/>
      <c r="DR536" s="1049"/>
      <c r="DS536" s="1049"/>
      <c r="DT536" s="1049"/>
      <c r="DU536" s="1049"/>
      <c r="DV536" s="1049"/>
      <c r="DW536" s="1049"/>
      <c r="DX536" s="1049"/>
      <c r="DY536" s="943"/>
      <c r="DZ536" s="1049"/>
      <c r="EA536" s="1049"/>
      <c r="EB536" s="1049"/>
      <c r="EC536" s="1049"/>
      <c r="ED536" s="1049"/>
      <c r="EE536" s="1049"/>
      <c r="EF536" s="1049"/>
      <c r="EG536" s="1049"/>
      <c r="EH536" s="1049"/>
      <c r="EI536" s="1049"/>
      <c r="EJ536" s="1049"/>
      <c r="EK536" s="1049"/>
      <c r="EL536" s="947">
        <v>4149</v>
      </c>
      <c r="EM536" s="947">
        <v>8632.5</v>
      </c>
      <c r="EN536" s="948">
        <v>414.9</v>
      </c>
      <c r="EO536" s="948">
        <v>64.31</v>
      </c>
      <c r="EP536" s="948">
        <v>56.84</v>
      </c>
      <c r="EQ536" s="948">
        <v>0</v>
      </c>
      <c r="ER536" s="948">
        <v>0</v>
      </c>
      <c r="ES536" s="943">
        <v>0</v>
      </c>
      <c r="ET536" s="945">
        <v>140.88999999999999</v>
      </c>
      <c r="EU536" s="943">
        <v>0</v>
      </c>
      <c r="EV536" s="943">
        <v>0</v>
      </c>
      <c r="EW536" s="943"/>
      <c r="EX536" s="943"/>
      <c r="EY536" s="943"/>
      <c r="EZ536" s="949">
        <v>0</v>
      </c>
      <c r="FA536" s="938">
        <v>0</v>
      </c>
      <c r="FB536" s="938">
        <v>0</v>
      </c>
      <c r="FC536" s="949">
        <v>1645.2</v>
      </c>
      <c r="FD536" s="949"/>
      <c r="FE536" s="949"/>
      <c r="FF536" s="1049"/>
      <c r="FG536" s="943">
        <v>0</v>
      </c>
      <c r="FH536" s="949">
        <v>0</v>
      </c>
      <c r="FI536" s="943"/>
      <c r="FJ536" s="943">
        <v>0</v>
      </c>
      <c r="FK536" s="936"/>
      <c r="FL536" s="1049"/>
      <c r="FM536" s="943">
        <v>0</v>
      </c>
      <c r="FN536" s="943">
        <v>36</v>
      </c>
      <c r="FO536" s="943">
        <v>16</v>
      </c>
      <c r="FP536" s="943">
        <v>4483.5</v>
      </c>
      <c r="FQ536" s="943">
        <v>6857.64</v>
      </c>
      <c r="FR536" s="950">
        <v>1774.86</v>
      </c>
      <c r="FT536" s="1161"/>
      <c r="FU536" s="1162">
        <v>1774.86</v>
      </c>
      <c r="FV536" s="367"/>
      <c r="FW536" s="367"/>
      <c r="FX536" s="1102">
        <v>373.41</v>
      </c>
      <c r="FY536" s="1220">
        <v>93.352500000000006</v>
      </c>
      <c r="GB536" s="2015">
        <f t="shared" si="50"/>
        <v>0</v>
      </c>
      <c r="GC536" s="2015">
        <v>4149</v>
      </c>
      <c r="GE536" s="2015">
        <f t="shared" si="51"/>
        <v>8349</v>
      </c>
    </row>
    <row r="537" spans="2:187">
      <c r="B537" s="918">
        <v>63</v>
      </c>
      <c r="C537" s="919" t="s">
        <v>617</v>
      </c>
      <c r="D537" s="956" t="s">
        <v>3</v>
      </c>
      <c r="E537" s="1135" t="s">
        <v>830</v>
      </c>
      <c r="F537" s="1137" t="s">
        <v>833</v>
      </c>
      <c r="G537" s="1141">
        <v>35479</v>
      </c>
      <c r="H537" s="1067"/>
      <c r="I537" s="1067"/>
      <c r="J537" s="1207" t="s">
        <v>455</v>
      </c>
      <c r="K537" s="1142" t="s">
        <v>456</v>
      </c>
      <c r="L537" s="1142">
        <v>100001</v>
      </c>
      <c r="M537" s="1059" t="s">
        <v>470</v>
      </c>
      <c r="N537" s="1143">
        <v>1</v>
      </c>
      <c r="O537" s="1056" t="s">
        <v>458</v>
      </c>
      <c r="P537" s="1067"/>
      <c r="Q537" s="865"/>
      <c r="R537" s="1067"/>
      <c r="S537" s="866"/>
      <c r="T537" s="1056" t="s">
        <v>461</v>
      </c>
      <c r="U537" s="927" t="s">
        <v>912</v>
      </c>
      <c r="V537" s="1063" t="s">
        <v>553</v>
      </c>
      <c r="W537" s="867"/>
      <c r="X537" s="868" t="s">
        <v>78</v>
      </c>
      <c r="Y537" s="1072" t="s">
        <v>913</v>
      </c>
      <c r="Z537" s="925"/>
      <c r="AA537" s="1067"/>
      <c r="AB537" s="1144">
        <v>45658</v>
      </c>
      <c r="AC537" s="1145"/>
      <c r="AD537" s="1049"/>
      <c r="AE537" s="1049" t="s">
        <v>496</v>
      </c>
      <c r="AF537" s="927" t="s">
        <v>914</v>
      </c>
      <c r="AG537" s="1049"/>
      <c r="AH537" s="1049"/>
      <c r="AI537" s="1049"/>
      <c r="AJ537" s="1049"/>
      <c r="AK537" s="1067"/>
      <c r="AL537" s="1067"/>
      <c r="AM537" s="1067"/>
      <c r="AN537" s="1067"/>
      <c r="AO537" s="870" t="s">
        <v>467</v>
      </c>
      <c r="AP537" s="866" t="s">
        <v>594</v>
      </c>
      <c r="AQ537" s="866" t="s">
        <v>467</v>
      </c>
      <c r="AR537" s="1146">
        <v>2400</v>
      </c>
      <c r="AS537" s="925">
        <v>30</v>
      </c>
      <c r="AT537" s="941"/>
      <c r="AU537" s="941">
        <v>0</v>
      </c>
      <c r="AV537" s="1059"/>
      <c r="AW537" s="1059"/>
      <c r="AX537" s="1059"/>
      <c r="AY537" s="1059"/>
      <c r="AZ537" s="1059"/>
      <c r="BA537" s="1075"/>
      <c r="BB537" s="1076"/>
      <c r="BC537" s="1076"/>
      <c r="BD537" s="1076"/>
      <c r="BE537" s="1076"/>
      <c r="BF537" s="1075"/>
      <c r="BG537" s="936">
        <v>0</v>
      </c>
      <c r="BH537" s="936">
        <v>0</v>
      </c>
      <c r="BI537" s="936">
        <v>0</v>
      </c>
      <c r="BJ537" s="941"/>
      <c r="BK537" s="943"/>
      <c r="BL537" s="943"/>
      <c r="BM537" s="936">
        <v>0</v>
      </c>
      <c r="BN537" s="943"/>
      <c r="BO537" s="936"/>
      <c r="BP537" s="1077">
        <v>240</v>
      </c>
      <c r="BQ537" s="943">
        <v>2400</v>
      </c>
      <c r="BR537" s="943">
        <v>0</v>
      </c>
      <c r="BS537" s="943">
        <v>0</v>
      </c>
      <c r="BT537" s="945">
        <v>0</v>
      </c>
      <c r="BU537" s="943">
        <v>0</v>
      </c>
      <c r="BV537" s="943">
        <v>0</v>
      </c>
      <c r="BW537" s="943">
        <v>0</v>
      </c>
      <c r="BX537" s="1067"/>
      <c r="BY537" s="943">
        <v>0</v>
      </c>
      <c r="BZ537" s="1078"/>
      <c r="CA537" s="1067"/>
      <c r="CB537" s="943">
        <v>0</v>
      </c>
      <c r="CC537" s="943">
        <v>0</v>
      </c>
      <c r="CD537" s="943">
        <v>0</v>
      </c>
      <c r="CE537" s="943"/>
      <c r="CF537" s="943">
        <v>0</v>
      </c>
      <c r="CG537" s="1078"/>
      <c r="CH537" s="1078"/>
      <c r="CI537" s="1067"/>
      <c r="CJ537" s="1067"/>
      <c r="CK537" s="1067"/>
      <c r="CL537" s="1067"/>
      <c r="CM537" s="1078"/>
      <c r="CN537" s="943"/>
      <c r="CO537" s="943">
        <v>0</v>
      </c>
      <c r="CP537" s="943"/>
      <c r="CQ537" s="1078"/>
      <c r="CR537" s="1078"/>
      <c r="CS537" s="1078"/>
      <c r="CT537" s="1078"/>
      <c r="CU537" s="1078"/>
      <c r="CV537" s="1078">
        <v>0</v>
      </c>
      <c r="CW537" s="1067"/>
      <c r="CX537" s="1067"/>
      <c r="CY537" s="1067"/>
      <c r="CZ537" s="1067"/>
      <c r="DA537" s="1067"/>
      <c r="DB537" s="1067"/>
      <c r="DC537" s="943">
        <v>0</v>
      </c>
      <c r="DD537" s="1078"/>
      <c r="DE537" s="1078"/>
      <c r="DF537" s="943">
        <v>2400</v>
      </c>
      <c r="DG537" s="943">
        <v>216</v>
      </c>
      <c r="DH537" s="1067"/>
      <c r="DI537" s="1067"/>
      <c r="DJ537" s="1078"/>
      <c r="DK537" s="1078"/>
      <c r="DL537" s="1078"/>
      <c r="DM537" s="1067"/>
      <c r="DN537" s="1067"/>
      <c r="DO537" s="1067"/>
      <c r="DP537" s="1067"/>
      <c r="DQ537" s="1067"/>
      <c r="DR537" s="1067"/>
      <c r="DS537" s="1067"/>
      <c r="DT537" s="1067"/>
      <c r="DU537" s="1067"/>
      <c r="DV537" s="1067"/>
      <c r="DW537" s="1067"/>
      <c r="DX537" s="1067"/>
      <c r="DY537" s="1078"/>
      <c r="DZ537" s="1067"/>
      <c r="EA537" s="1067"/>
      <c r="EB537" s="1067"/>
      <c r="EC537" s="1067"/>
      <c r="ED537" s="1067"/>
      <c r="EE537" s="1067"/>
      <c r="EF537" s="1067"/>
      <c r="EG537" s="1067"/>
      <c r="EH537" s="1067"/>
      <c r="EI537" s="1067"/>
      <c r="EJ537" s="1067"/>
      <c r="EK537" s="1067"/>
      <c r="EL537" s="1080">
        <v>2400</v>
      </c>
      <c r="EM537" s="947">
        <v>5016</v>
      </c>
      <c r="EN537" s="948">
        <v>240</v>
      </c>
      <c r="EO537" s="948">
        <v>0</v>
      </c>
      <c r="EP537" s="948">
        <v>32.880000000000003</v>
      </c>
      <c r="EQ537" s="1147">
        <v>0</v>
      </c>
      <c r="ER537" s="1147">
        <v>0</v>
      </c>
      <c r="ES537" s="943">
        <v>0</v>
      </c>
      <c r="ET537" s="945">
        <v>0</v>
      </c>
      <c r="EU537" s="1078">
        <v>0</v>
      </c>
      <c r="EV537" s="1078">
        <v>0</v>
      </c>
      <c r="EW537" s="1078"/>
      <c r="EX537" s="1078"/>
      <c r="EY537" s="1078"/>
      <c r="EZ537" s="949">
        <v>0</v>
      </c>
      <c r="FA537" s="938">
        <v>0</v>
      </c>
      <c r="FB537" s="938">
        <v>0</v>
      </c>
      <c r="FC537" s="949">
        <v>960</v>
      </c>
      <c r="FD537" s="1081"/>
      <c r="FE537" s="1081"/>
      <c r="FF537" s="1067"/>
      <c r="FG537" s="943">
        <v>0</v>
      </c>
      <c r="FH537" s="949">
        <v>0</v>
      </c>
      <c r="FI537" s="1078"/>
      <c r="FJ537" s="943">
        <v>0</v>
      </c>
      <c r="FK537" s="1070"/>
      <c r="FL537" s="1067"/>
      <c r="FM537" s="943">
        <v>0</v>
      </c>
      <c r="FN537" s="943">
        <v>0</v>
      </c>
      <c r="FO537" s="943">
        <v>0</v>
      </c>
      <c r="FP537" s="943">
        <v>2616</v>
      </c>
      <c r="FQ537" s="1078">
        <v>3848.88</v>
      </c>
      <c r="FR537" s="1082">
        <v>1167.1199999999999</v>
      </c>
      <c r="FT537" s="1168"/>
      <c r="FU537" s="1162">
        <v>1167.1199999999999</v>
      </c>
      <c r="FV537" s="367"/>
      <c r="FW537" s="367"/>
      <c r="FX537" s="1102">
        <v>216</v>
      </c>
      <c r="FY537" s="1225">
        <v>0</v>
      </c>
      <c r="GB537" s="2015">
        <f t="shared" si="50"/>
        <v>0</v>
      </c>
      <c r="GC537" s="2015">
        <v>2400</v>
      </c>
      <c r="GE537" s="2015">
        <f t="shared" si="51"/>
        <v>4800</v>
      </c>
    </row>
    <row r="538" spans="2:187">
      <c r="B538" s="918">
        <v>64</v>
      </c>
      <c r="C538" s="919" t="s">
        <v>617</v>
      </c>
      <c r="D538" s="956" t="s">
        <v>3</v>
      </c>
      <c r="E538" s="1126" t="s">
        <v>832</v>
      </c>
      <c r="F538" s="1127" t="s">
        <v>835</v>
      </c>
      <c r="G538" s="1148"/>
      <c r="H538" s="1150"/>
      <c r="I538" s="1148"/>
      <c r="J538" s="1207" t="s">
        <v>455</v>
      </c>
      <c r="K538" s="1142" t="s">
        <v>456</v>
      </c>
      <c r="L538" s="1142">
        <v>100001</v>
      </c>
      <c r="M538" s="1059" t="s">
        <v>470</v>
      </c>
      <c r="N538" s="1143">
        <v>1</v>
      </c>
      <c r="O538" s="927" t="s">
        <v>477</v>
      </c>
      <c r="P538" s="1149" t="s">
        <v>478</v>
      </c>
      <c r="Q538" s="1061">
        <v>1</v>
      </c>
      <c r="R538" s="1056" t="s">
        <v>485</v>
      </c>
      <c r="S538" s="1150" t="s">
        <v>478</v>
      </c>
      <c r="T538" s="1056" t="s">
        <v>461</v>
      </c>
      <c r="U538" s="927" t="s">
        <v>250</v>
      </c>
      <c r="V538" s="1063" t="s">
        <v>553</v>
      </c>
      <c r="W538" s="1067"/>
      <c r="X538" s="1131" t="s">
        <v>25</v>
      </c>
      <c r="Y538" s="1151" t="s">
        <v>922</v>
      </c>
      <c r="Z538" s="1059"/>
      <c r="AA538" s="1067"/>
      <c r="AB538" s="1145">
        <v>45689</v>
      </c>
      <c r="AC538" s="1067"/>
      <c r="AD538" s="1049"/>
      <c r="AE538" s="1049" t="s">
        <v>496</v>
      </c>
      <c r="AF538" s="927" t="s">
        <v>923</v>
      </c>
      <c r="AG538" s="1049"/>
      <c r="AH538" s="1049"/>
      <c r="AI538" s="1049"/>
      <c r="AJ538" s="1049"/>
      <c r="AK538" s="1067"/>
      <c r="AL538" s="1067"/>
      <c r="AM538" s="1067"/>
      <c r="AN538" s="1067"/>
      <c r="AO538" s="1072" t="s">
        <v>467</v>
      </c>
      <c r="AP538" s="945" t="s">
        <v>595</v>
      </c>
      <c r="AQ538" s="1072" t="s">
        <v>466</v>
      </c>
      <c r="AR538" s="1146">
        <v>1300</v>
      </c>
      <c r="AS538" s="925">
        <v>30</v>
      </c>
      <c r="AT538" s="941"/>
      <c r="AU538" s="941">
        <v>0</v>
      </c>
      <c r="AV538" s="1059"/>
      <c r="AW538" s="1059"/>
      <c r="AX538" s="1059"/>
      <c r="AY538" s="1059"/>
      <c r="AZ538" s="1059"/>
      <c r="BA538" s="1075"/>
      <c r="BB538" s="1076"/>
      <c r="BC538" s="1076"/>
      <c r="BD538" s="1076"/>
      <c r="BE538" s="1076"/>
      <c r="BF538" s="1075"/>
      <c r="BG538" s="936">
        <v>0</v>
      </c>
      <c r="BH538" s="936">
        <v>0</v>
      </c>
      <c r="BI538" s="936">
        <v>0</v>
      </c>
      <c r="BJ538" s="941"/>
      <c r="BK538" s="943"/>
      <c r="BL538" s="943"/>
      <c r="BM538" s="936">
        <v>0</v>
      </c>
      <c r="BN538" s="943"/>
      <c r="BO538" s="936"/>
      <c r="BP538" s="1077">
        <v>240</v>
      </c>
      <c r="BQ538" s="943">
        <v>1300</v>
      </c>
      <c r="BR538" s="943">
        <v>113</v>
      </c>
      <c r="BS538" s="943">
        <v>0</v>
      </c>
      <c r="BT538" s="945">
        <v>0</v>
      </c>
      <c r="BU538" s="1078">
        <v>0</v>
      </c>
      <c r="BV538" s="1078">
        <v>0</v>
      </c>
      <c r="BW538" s="1078">
        <v>0</v>
      </c>
      <c r="BX538" s="1067"/>
      <c r="BY538" s="943">
        <v>0</v>
      </c>
      <c r="BZ538" s="1078"/>
      <c r="CA538" s="1067"/>
      <c r="CB538" s="943">
        <v>0</v>
      </c>
      <c r="CC538" s="943">
        <v>0</v>
      </c>
      <c r="CD538" s="943">
        <v>0</v>
      </c>
      <c r="CE538" s="1078"/>
      <c r="CF538" s="943">
        <v>0</v>
      </c>
      <c r="CG538" s="1078"/>
      <c r="CH538" s="1078"/>
      <c r="CI538" s="1067"/>
      <c r="CJ538" s="1067"/>
      <c r="CK538" s="1067"/>
      <c r="CL538" s="1067"/>
      <c r="CM538" s="1078"/>
      <c r="CN538" s="943"/>
      <c r="CO538" s="943">
        <v>0</v>
      </c>
      <c r="CP538" s="1078"/>
      <c r="CQ538" s="1078"/>
      <c r="CR538" s="1078"/>
      <c r="CS538" s="1078"/>
      <c r="CT538" s="1078"/>
      <c r="CU538" s="1078"/>
      <c r="CV538" s="1078">
        <v>0</v>
      </c>
      <c r="CW538" s="1067"/>
      <c r="CX538" s="1067"/>
      <c r="CY538" s="1067"/>
      <c r="CZ538" s="1067"/>
      <c r="DA538" s="1067"/>
      <c r="DB538" s="1067"/>
      <c r="DC538" s="943">
        <v>0</v>
      </c>
      <c r="DD538" s="1078"/>
      <c r="DE538" s="1078"/>
      <c r="DF538" s="943">
        <v>1177.5</v>
      </c>
      <c r="DG538" s="943">
        <v>105.98</v>
      </c>
      <c r="DH538" s="1067"/>
      <c r="DI538" s="1067"/>
      <c r="DJ538" s="1078"/>
      <c r="DK538" s="1078"/>
      <c r="DL538" s="1078"/>
      <c r="DM538" s="1067"/>
      <c r="DN538" s="1067"/>
      <c r="DO538" s="1067"/>
      <c r="DP538" s="1067"/>
      <c r="DQ538" s="1067"/>
      <c r="DR538" s="1067"/>
      <c r="DS538" s="1067"/>
      <c r="DT538" s="1067"/>
      <c r="DU538" s="1067"/>
      <c r="DV538" s="1067"/>
      <c r="DW538" s="1067"/>
      <c r="DX538" s="1067"/>
      <c r="DY538" s="1078"/>
      <c r="DZ538" s="1067"/>
      <c r="EA538" s="1067"/>
      <c r="EB538" s="1067"/>
      <c r="EC538" s="1067"/>
      <c r="ED538" s="1067"/>
      <c r="EE538" s="1067"/>
      <c r="EF538" s="1067"/>
      <c r="EG538" s="1067"/>
      <c r="EH538" s="1067"/>
      <c r="EI538" s="1067"/>
      <c r="EJ538" s="1067"/>
      <c r="EK538" s="1067"/>
      <c r="EL538" s="1080">
        <v>1413</v>
      </c>
      <c r="EM538" s="947">
        <v>2696.48</v>
      </c>
      <c r="EN538" s="948">
        <v>141.30000000000001</v>
      </c>
      <c r="EO538" s="948">
        <v>0</v>
      </c>
      <c r="EP538" s="948">
        <v>19.36</v>
      </c>
      <c r="EQ538" s="1147">
        <v>0</v>
      </c>
      <c r="ER538" s="1147">
        <v>0</v>
      </c>
      <c r="ES538" s="943">
        <v>0</v>
      </c>
      <c r="ET538" s="945">
        <v>0</v>
      </c>
      <c r="EU538" s="1078">
        <v>0</v>
      </c>
      <c r="EV538" s="1078">
        <v>0</v>
      </c>
      <c r="EW538" s="1078"/>
      <c r="EX538" s="1078"/>
      <c r="EY538" s="1078"/>
      <c r="EZ538" s="949">
        <v>0</v>
      </c>
      <c r="FA538" s="938">
        <v>0</v>
      </c>
      <c r="FB538" s="938">
        <v>0</v>
      </c>
      <c r="FC538" s="949">
        <v>565.20000000000005</v>
      </c>
      <c r="FD538" s="1081"/>
      <c r="FE538" s="1081"/>
      <c r="FF538" s="1067"/>
      <c r="FG538" s="943">
        <v>0</v>
      </c>
      <c r="FH538" s="949">
        <v>0</v>
      </c>
      <c r="FI538" s="1078"/>
      <c r="FJ538" s="943">
        <v>0</v>
      </c>
      <c r="FK538" s="1070"/>
      <c r="FL538" s="1067"/>
      <c r="FM538" s="943">
        <v>0</v>
      </c>
      <c r="FN538" s="943">
        <v>0</v>
      </c>
      <c r="FO538" s="943">
        <v>0</v>
      </c>
      <c r="FP538" s="943">
        <v>1283.48</v>
      </c>
      <c r="FQ538" s="1078">
        <v>2009.34</v>
      </c>
      <c r="FR538" s="1152">
        <v>687.14</v>
      </c>
      <c r="FT538" s="1169"/>
      <c r="FU538" s="1167">
        <v>687.14</v>
      </c>
      <c r="FV538" s="367"/>
      <c r="FW538" s="367"/>
      <c r="FX538" s="1102">
        <v>127.17</v>
      </c>
      <c r="FY538" s="1225">
        <v>0</v>
      </c>
      <c r="GB538" s="2015">
        <f t="shared" si="50"/>
        <v>0</v>
      </c>
      <c r="GC538" s="2015">
        <v>1413</v>
      </c>
      <c r="GE538" s="2015">
        <f t="shared" si="51"/>
        <v>2590.5</v>
      </c>
    </row>
    <row r="539" spans="2:187">
      <c r="B539" s="918">
        <v>65</v>
      </c>
      <c r="C539" s="919" t="s">
        <v>617</v>
      </c>
      <c r="D539" s="956" t="s">
        <v>539</v>
      </c>
      <c r="E539" s="1135" t="s">
        <v>863</v>
      </c>
      <c r="F539" s="1137" t="s">
        <v>864</v>
      </c>
      <c r="G539" s="1153">
        <v>32899</v>
      </c>
      <c r="H539" s="1154"/>
      <c r="I539" s="1215"/>
      <c r="J539" s="1171" t="s">
        <v>455</v>
      </c>
      <c r="K539" s="1052" t="s">
        <v>456</v>
      </c>
      <c r="L539" s="1052">
        <v>100001</v>
      </c>
      <c r="M539" s="925" t="s">
        <v>470</v>
      </c>
      <c r="N539" s="1053">
        <v>1</v>
      </c>
      <c r="O539" s="927" t="s">
        <v>477</v>
      </c>
      <c r="P539" s="1054" t="s">
        <v>478</v>
      </c>
      <c r="Q539" s="928">
        <v>1</v>
      </c>
      <c r="R539" s="927" t="s">
        <v>485</v>
      </c>
      <c r="S539" s="1154" t="s">
        <v>478</v>
      </c>
      <c r="T539" s="927" t="s">
        <v>461</v>
      </c>
      <c r="U539" s="927" t="s">
        <v>931</v>
      </c>
      <c r="V539" s="930" t="s">
        <v>553</v>
      </c>
      <c r="W539" s="1049"/>
      <c r="X539" s="931" t="s">
        <v>932</v>
      </c>
      <c r="Y539" s="1155" t="s">
        <v>958</v>
      </c>
      <c r="Z539" s="925"/>
      <c r="AA539" s="1049"/>
      <c r="AB539" s="1156" t="s">
        <v>903</v>
      </c>
      <c r="AC539" s="1049"/>
      <c r="AD539" s="1049"/>
      <c r="AE539" s="1049" t="s">
        <v>496</v>
      </c>
      <c r="AF539" s="927" t="s">
        <v>933</v>
      </c>
      <c r="AG539" s="1049"/>
      <c r="AH539" s="1049"/>
      <c r="AI539" s="1049" t="s">
        <v>587</v>
      </c>
      <c r="AJ539" s="1049" t="s">
        <v>982</v>
      </c>
      <c r="AK539" s="1049"/>
      <c r="AL539" s="1049"/>
      <c r="AM539" s="1049"/>
      <c r="AN539" s="1049"/>
      <c r="AO539" s="1050" t="s">
        <v>467</v>
      </c>
      <c r="AP539" s="938" t="s">
        <v>594</v>
      </c>
      <c r="AQ539" s="1050" t="s">
        <v>467</v>
      </c>
      <c r="AR539" s="1209">
        <v>4262.3999999999996</v>
      </c>
      <c r="AS539" s="925">
        <v>30</v>
      </c>
      <c r="AT539" s="941"/>
      <c r="AU539" s="941">
        <v>0</v>
      </c>
      <c r="AV539" s="925"/>
      <c r="AW539" s="925"/>
      <c r="AX539" s="925"/>
      <c r="AY539" s="925"/>
      <c r="AZ539" s="925"/>
      <c r="BA539" s="942"/>
      <c r="BB539" s="941"/>
      <c r="BC539" s="941"/>
      <c r="BD539" s="941"/>
      <c r="BE539" s="941"/>
      <c r="BF539" s="942"/>
      <c r="BG539" s="936">
        <v>0</v>
      </c>
      <c r="BH539" s="936">
        <v>0</v>
      </c>
      <c r="BI539" s="936">
        <v>0</v>
      </c>
      <c r="BJ539" s="941"/>
      <c r="BK539" s="943"/>
      <c r="BL539" s="943"/>
      <c r="BM539" s="936">
        <v>0</v>
      </c>
      <c r="BN539" s="943"/>
      <c r="BO539" s="936"/>
      <c r="BP539" s="944">
        <v>240</v>
      </c>
      <c r="BQ539" s="943">
        <v>4262.3999999999996</v>
      </c>
      <c r="BR539" s="943">
        <v>0</v>
      </c>
      <c r="BS539" s="943">
        <v>0</v>
      </c>
      <c r="BT539" s="945">
        <v>0</v>
      </c>
      <c r="BU539" s="943">
        <v>0</v>
      </c>
      <c r="BV539" s="943">
        <v>0</v>
      </c>
      <c r="BW539" s="943">
        <v>0</v>
      </c>
      <c r="BX539" s="1049"/>
      <c r="BY539" s="943">
        <v>0</v>
      </c>
      <c r="BZ539" s="943"/>
      <c r="CA539" s="1049"/>
      <c r="CB539" s="943">
        <v>0</v>
      </c>
      <c r="CC539" s="943">
        <v>0</v>
      </c>
      <c r="CD539" s="943">
        <v>0</v>
      </c>
      <c r="CE539" s="943"/>
      <c r="CF539" s="943">
        <v>0</v>
      </c>
      <c r="CG539" s="943"/>
      <c r="CH539" s="943"/>
      <c r="CI539" s="1049"/>
      <c r="CJ539" s="1049"/>
      <c r="CK539" s="1049"/>
      <c r="CL539" s="1049"/>
      <c r="CM539" s="943"/>
      <c r="CN539" s="943"/>
      <c r="CO539" s="943">
        <v>0</v>
      </c>
      <c r="CP539" s="1078"/>
      <c r="CQ539" s="1078"/>
      <c r="CR539" s="1078"/>
      <c r="CS539" s="1078"/>
      <c r="CT539" s="1078"/>
      <c r="CU539" s="1078"/>
      <c r="CV539" s="1078">
        <v>0</v>
      </c>
      <c r="CW539" s="1049"/>
      <c r="CX539" s="1049"/>
      <c r="CY539" s="1049"/>
      <c r="CZ539" s="1049"/>
      <c r="DA539" s="1049"/>
      <c r="DB539" s="1049"/>
      <c r="DC539" s="943">
        <v>0</v>
      </c>
      <c r="DD539" s="943"/>
      <c r="DE539" s="943"/>
      <c r="DF539" s="943">
        <v>2844</v>
      </c>
      <c r="DG539" s="943">
        <v>255.96</v>
      </c>
      <c r="DH539" s="1049"/>
      <c r="DI539" s="1049"/>
      <c r="DJ539" s="943"/>
      <c r="DK539" s="943"/>
      <c r="DL539" s="943"/>
      <c r="DM539" s="1049"/>
      <c r="DN539" s="1049"/>
      <c r="DO539" s="1049"/>
      <c r="DP539" s="1049"/>
      <c r="DQ539" s="1049"/>
      <c r="DR539" s="1049"/>
      <c r="DS539" s="1049"/>
      <c r="DT539" s="1049"/>
      <c r="DU539" s="1049"/>
      <c r="DV539" s="1049"/>
      <c r="DW539" s="1049"/>
      <c r="DX539" s="1049"/>
      <c r="DY539" s="943"/>
      <c r="DZ539" s="1049"/>
      <c r="EA539" s="1049"/>
      <c r="EB539" s="1049"/>
      <c r="EC539" s="1049"/>
      <c r="ED539" s="1049"/>
      <c r="EE539" s="1049"/>
      <c r="EF539" s="1049"/>
      <c r="EG539" s="1049"/>
      <c r="EH539" s="1049"/>
      <c r="EI539" s="1049"/>
      <c r="EJ539" s="1049"/>
      <c r="EK539" s="1049"/>
      <c r="EL539" s="947">
        <v>4262.3999999999996</v>
      </c>
      <c r="EM539" s="947">
        <v>7362.36</v>
      </c>
      <c r="EN539" s="948">
        <v>426.24</v>
      </c>
      <c r="EO539" s="948">
        <v>0</v>
      </c>
      <c r="EP539" s="948">
        <v>58.39</v>
      </c>
      <c r="EQ539" s="948">
        <v>0</v>
      </c>
      <c r="ER539" s="948">
        <v>0</v>
      </c>
      <c r="ES539" s="943">
        <v>0</v>
      </c>
      <c r="ET539" s="945">
        <v>123.97</v>
      </c>
      <c r="EU539" s="1078">
        <v>0</v>
      </c>
      <c r="EV539" s="1078">
        <v>0</v>
      </c>
      <c r="EW539" s="943"/>
      <c r="EX539" s="943"/>
      <c r="EY539" s="943"/>
      <c r="EZ539" s="949">
        <v>0</v>
      </c>
      <c r="FA539" s="938">
        <v>0</v>
      </c>
      <c r="FB539" s="938">
        <v>0</v>
      </c>
      <c r="FC539" s="1174">
        <v>3653.8003200000003</v>
      </c>
      <c r="FD539" s="949"/>
      <c r="FE539" s="949"/>
      <c r="FF539" s="1049"/>
      <c r="FG539" s="943">
        <v>0</v>
      </c>
      <c r="FH539" s="949">
        <v>0</v>
      </c>
      <c r="FI539" s="943"/>
      <c r="FJ539" s="943">
        <v>0</v>
      </c>
      <c r="FK539" s="936"/>
      <c r="FL539" s="1049"/>
      <c r="FM539" s="943">
        <v>0</v>
      </c>
      <c r="FN539" s="943">
        <v>0</v>
      </c>
      <c r="FO539" s="943">
        <v>0</v>
      </c>
      <c r="FP539" s="943">
        <v>3099.96</v>
      </c>
      <c r="FQ539" s="943">
        <v>7362.36</v>
      </c>
      <c r="FR539" s="1157">
        <v>0</v>
      </c>
      <c r="FT539" s="1170"/>
      <c r="FU539" s="1167">
        <v>0</v>
      </c>
      <c r="FV539" s="367"/>
      <c r="FW539" s="367"/>
      <c r="FX539" s="1102">
        <v>383.62</v>
      </c>
      <c r="FY539" s="1225">
        <v>0</v>
      </c>
      <c r="GB539" s="2015">
        <f t="shared" ref="GB539:GB545" si="52">+EL539-BZ539-CA539-GC539</f>
        <v>0</v>
      </c>
      <c r="GC539" s="2015">
        <v>4262.3999999999996</v>
      </c>
      <c r="GE539" s="2015">
        <f t="shared" ref="GE539:GE545" si="53">+GC539+DF539+CX539+EH539</f>
        <v>7106.4</v>
      </c>
    </row>
    <row r="540" spans="2:187">
      <c r="B540" s="918">
        <v>66</v>
      </c>
      <c r="C540" s="919" t="s">
        <v>617</v>
      </c>
      <c r="D540" s="956" t="s">
        <v>3</v>
      </c>
      <c r="E540" s="1135" t="s">
        <v>861</v>
      </c>
      <c r="F540" s="1137" t="s">
        <v>862</v>
      </c>
      <c r="G540" s="1153">
        <v>35455</v>
      </c>
      <c r="H540" s="1154"/>
      <c r="I540" s="1215"/>
      <c r="J540" s="1171" t="s">
        <v>455</v>
      </c>
      <c r="K540" s="1052" t="s">
        <v>456</v>
      </c>
      <c r="L540" s="1052">
        <v>100001</v>
      </c>
      <c r="M540" s="925" t="s">
        <v>470</v>
      </c>
      <c r="N540" s="1053">
        <v>1</v>
      </c>
      <c r="O540" s="927" t="s">
        <v>477</v>
      </c>
      <c r="P540" s="1054" t="s">
        <v>478</v>
      </c>
      <c r="Q540" s="928">
        <v>1</v>
      </c>
      <c r="R540" s="927" t="s">
        <v>485</v>
      </c>
      <c r="S540" s="1154" t="s">
        <v>478</v>
      </c>
      <c r="T540" s="927" t="s">
        <v>461</v>
      </c>
      <c r="U540" s="927" t="s">
        <v>299</v>
      </c>
      <c r="V540" s="930" t="s">
        <v>553</v>
      </c>
      <c r="W540" s="1049"/>
      <c r="X540" s="931" t="s">
        <v>25</v>
      </c>
      <c r="Y540" s="1155" t="s">
        <v>959</v>
      </c>
      <c r="Z540" s="925"/>
      <c r="AA540" s="1049"/>
      <c r="AB540" s="1156">
        <v>45719</v>
      </c>
      <c r="AC540" s="1049"/>
      <c r="AD540" s="1049"/>
      <c r="AE540" s="1049" t="s">
        <v>533</v>
      </c>
      <c r="AF540" s="927" t="s">
        <v>934</v>
      </c>
      <c r="AG540" s="1049"/>
      <c r="AH540" s="1049"/>
      <c r="AI540" s="1049"/>
      <c r="AJ540" s="1049"/>
      <c r="AK540" s="1049"/>
      <c r="AL540" s="1049"/>
      <c r="AM540" s="1049"/>
      <c r="AN540" s="1049"/>
      <c r="AO540" s="1158" t="s">
        <v>466</v>
      </c>
      <c r="AP540" s="938" t="s">
        <v>595</v>
      </c>
      <c r="AQ540" s="1050" t="s">
        <v>467</v>
      </c>
      <c r="AR540" s="1139">
        <v>4600</v>
      </c>
      <c r="AS540" s="925">
        <v>27</v>
      </c>
      <c r="AT540" s="941"/>
      <c r="AU540" s="941">
        <v>3</v>
      </c>
      <c r="AV540" s="925"/>
      <c r="AW540" s="925"/>
      <c r="AX540" s="925"/>
      <c r="AY540" s="925"/>
      <c r="AZ540" s="925"/>
      <c r="BA540" s="942"/>
      <c r="BB540" s="941"/>
      <c r="BC540" s="941"/>
      <c r="BD540" s="941"/>
      <c r="BE540" s="941"/>
      <c r="BF540" s="942"/>
      <c r="BG540" s="936">
        <v>0</v>
      </c>
      <c r="BH540" s="936">
        <v>0</v>
      </c>
      <c r="BI540" s="936">
        <v>0</v>
      </c>
      <c r="BJ540" s="941"/>
      <c r="BK540" s="943"/>
      <c r="BL540" s="943"/>
      <c r="BM540" s="936">
        <v>0</v>
      </c>
      <c r="BN540" s="943"/>
      <c r="BO540" s="936"/>
      <c r="BP540" s="944">
        <v>216</v>
      </c>
      <c r="BQ540" s="943">
        <v>4140</v>
      </c>
      <c r="BR540" s="943">
        <v>0</v>
      </c>
      <c r="BS540" s="943">
        <v>0</v>
      </c>
      <c r="BT540" s="945">
        <v>460</v>
      </c>
      <c r="BU540" s="943">
        <v>0</v>
      </c>
      <c r="BV540" s="943">
        <v>0</v>
      </c>
      <c r="BW540" s="943">
        <v>0</v>
      </c>
      <c r="BX540" s="1049"/>
      <c r="BY540" s="943">
        <v>0</v>
      </c>
      <c r="BZ540" s="943"/>
      <c r="CA540" s="1049"/>
      <c r="CB540" s="943">
        <v>0</v>
      </c>
      <c r="CC540" s="943">
        <v>0</v>
      </c>
      <c r="CD540" s="943">
        <v>0</v>
      </c>
      <c r="CE540" s="943"/>
      <c r="CF540" s="943">
        <v>0</v>
      </c>
      <c r="CG540" s="943"/>
      <c r="CH540" s="943"/>
      <c r="CI540" s="1049"/>
      <c r="CJ540" s="1049"/>
      <c r="CK540" s="1049"/>
      <c r="CL540" s="1049"/>
      <c r="CM540" s="943"/>
      <c r="CN540" s="943"/>
      <c r="CO540" s="943">
        <v>0</v>
      </c>
      <c r="CP540" s="1078"/>
      <c r="CQ540" s="1078"/>
      <c r="CR540" s="1078"/>
      <c r="CS540" s="1078"/>
      <c r="CT540" s="1078"/>
      <c r="CU540" s="1078"/>
      <c r="CV540" s="1078">
        <v>0</v>
      </c>
      <c r="CW540" s="1049"/>
      <c r="CX540" s="1049"/>
      <c r="CY540" s="1049"/>
      <c r="CZ540" s="1049"/>
      <c r="DA540" s="1049"/>
      <c r="DB540" s="1049"/>
      <c r="DC540" s="943">
        <v>0</v>
      </c>
      <c r="DD540" s="943"/>
      <c r="DE540" s="943"/>
      <c r="DF540" s="943">
        <v>2300</v>
      </c>
      <c r="DG540" s="943">
        <v>155.25</v>
      </c>
      <c r="DH540" s="1049"/>
      <c r="DI540" s="1049"/>
      <c r="DJ540" s="943"/>
      <c r="DK540" s="943"/>
      <c r="DL540" s="943"/>
      <c r="DM540" s="1049"/>
      <c r="DN540" s="1049"/>
      <c r="DO540" s="1049"/>
      <c r="DP540" s="1049"/>
      <c r="DQ540" s="1049"/>
      <c r="DR540" s="1049"/>
      <c r="DS540" s="1049"/>
      <c r="DT540" s="1049"/>
      <c r="DU540" s="1049"/>
      <c r="DV540" s="1049"/>
      <c r="DW540" s="1049"/>
      <c r="DX540" s="1049"/>
      <c r="DY540" s="943"/>
      <c r="DZ540" s="1049"/>
      <c r="EA540" s="1049"/>
      <c r="EB540" s="1049"/>
      <c r="EC540" s="1049"/>
      <c r="ED540" s="1049"/>
      <c r="EE540" s="1049"/>
      <c r="EF540" s="1049"/>
      <c r="EG540" s="1049"/>
      <c r="EH540" s="1049"/>
      <c r="EI540" s="1049"/>
      <c r="EJ540" s="1049"/>
      <c r="EK540" s="1049"/>
      <c r="EL540" s="947">
        <v>4600</v>
      </c>
      <c r="EM540" s="947">
        <v>7055.25</v>
      </c>
      <c r="EN540" s="948">
        <v>460</v>
      </c>
      <c r="EO540" s="948">
        <v>0</v>
      </c>
      <c r="EP540" s="948">
        <v>63.02</v>
      </c>
      <c r="EQ540" s="948">
        <v>0</v>
      </c>
      <c r="ER540" s="948">
        <v>0</v>
      </c>
      <c r="ES540" s="943">
        <v>0</v>
      </c>
      <c r="ET540" s="945">
        <v>277.31</v>
      </c>
      <c r="EU540" s="1078">
        <v>0</v>
      </c>
      <c r="EV540" s="1078">
        <v>0</v>
      </c>
      <c r="EW540" s="943"/>
      <c r="EX540" s="943"/>
      <c r="EY540" s="943"/>
      <c r="EZ540" s="949">
        <v>124</v>
      </c>
      <c r="FA540" s="938">
        <v>0</v>
      </c>
      <c r="FB540" s="938">
        <v>0</v>
      </c>
      <c r="FC540" s="949">
        <v>1840</v>
      </c>
      <c r="FD540" s="949"/>
      <c r="FE540" s="949"/>
      <c r="FF540" s="1049"/>
      <c r="FG540" s="943">
        <v>0</v>
      </c>
      <c r="FH540" s="949">
        <v>0</v>
      </c>
      <c r="FI540" s="943"/>
      <c r="FJ540" s="943">
        <v>0</v>
      </c>
      <c r="FK540" s="936"/>
      <c r="FL540" s="1049"/>
      <c r="FM540" s="943">
        <v>0</v>
      </c>
      <c r="FN540" s="943">
        <v>0</v>
      </c>
      <c r="FO540" s="943">
        <v>0</v>
      </c>
      <c r="FP540" s="943">
        <v>2455.25</v>
      </c>
      <c r="FQ540" s="943">
        <v>5219.58</v>
      </c>
      <c r="FR540" s="1157">
        <v>1835.67</v>
      </c>
      <c r="FT540" s="1170"/>
      <c r="FU540" s="1167">
        <v>1835.67</v>
      </c>
      <c r="FV540" s="367"/>
      <c r="FW540" s="367"/>
      <c r="FX540" s="1102">
        <v>414</v>
      </c>
      <c r="FY540" s="1225">
        <v>103.5</v>
      </c>
      <c r="GB540" s="2015">
        <f t="shared" si="52"/>
        <v>0</v>
      </c>
      <c r="GC540" s="2015">
        <v>4600</v>
      </c>
      <c r="GE540" s="2015">
        <f t="shared" si="53"/>
        <v>6900</v>
      </c>
    </row>
    <row r="541" spans="2:187">
      <c r="B541" s="918">
        <v>67</v>
      </c>
      <c r="C541" s="919" t="s">
        <v>617</v>
      </c>
      <c r="D541" s="956" t="s">
        <v>3</v>
      </c>
      <c r="E541" s="1135" t="s">
        <v>865</v>
      </c>
      <c r="F541" s="1137" t="s">
        <v>866</v>
      </c>
      <c r="G541" s="1159">
        <v>29136</v>
      </c>
      <c r="H541" s="919" t="s">
        <v>472</v>
      </c>
      <c r="I541" s="919" t="s">
        <v>456</v>
      </c>
      <c r="J541" s="1171" t="s">
        <v>455</v>
      </c>
      <c r="K541" s="1052" t="s">
        <v>456</v>
      </c>
      <c r="L541" s="1052">
        <v>100001</v>
      </c>
      <c r="M541" s="925" t="s">
        <v>470</v>
      </c>
      <c r="N541" s="1053">
        <v>1</v>
      </c>
      <c r="O541" s="927" t="s">
        <v>477</v>
      </c>
      <c r="P541" s="1054" t="s">
        <v>478</v>
      </c>
      <c r="Q541" s="928">
        <v>1</v>
      </c>
      <c r="R541" s="927" t="s">
        <v>485</v>
      </c>
      <c r="S541" s="1083" t="s">
        <v>472</v>
      </c>
      <c r="T541" s="927" t="s">
        <v>461</v>
      </c>
      <c r="U541" s="927" t="s">
        <v>972</v>
      </c>
      <c r="V541" s="930" t="s">
        <v>553</v>
      </c>
      <c r="W541" s="1049"/>
      <c r="X541" s="1083" t="s">
        <v>25</v>
      </c>
      <c r="Y541" s="1160">
        <v>19498971482091</v>
      </c>
      <c r="Z541" s="925"/>
      <c r="AA541" s="1049"/>
      <c r="AB541" s="1159">
        <v>45783</v>
      </c>
      <c r="AC541" s="1049"/>
      <c r="AD541" s="1049"/>
      <c r="AE541" s="1049" t="s">
        <v>481</v>
      </c>
      <c r="AF541" s="927" t="s">
        <v>973</v>
      </c>
      <c r="AG541" s="1049"/>
      <c r="AH541" s="1049"/>
      <c r="AI541" s="1049"/>
      <c r="AJ541" s="1049"/>
      <c r="AK541" s="1049"/>
      <c r="AL541" s="1049"/>
      <c r="AM541" s="1049"/>
      <c r="AN541" s="1049"/>
      <c r="AO541" s="1050" t="s">
        <v>467</v>
      </c>
      <c r="AP541" s="938" t="s">
        <v>595</v>
      </c>
      <c r="AQ541" s="1083" t="s">
        <v>466</v>
      </c>
      <c r="AR541" s="1139">
        <v>3450</v>
      </c>
      <c r="AS541" s="925">
        <v>28</v>
      </c>
      <c r="AT541" s="941"/>
      <c r="AU541" s="941">
        <v>2</v>
      </c>
      <c r="AV541" s="925"/>
      <c r="AW541" s="925"/>
      <c r="AX541" s="925"/>
      <c r="AY541" s="925"/>
      <c r="AZ541" s="925"/>
      <c r="BA541" s="942"/>
      <c r="BB541" s="941"/>
      <c r="BC541" s="941"/>
      <c r="BD541" s="941"/>
      <c r="BE541" s="941"/>
      <c r="BF541" s="942"/>
      <c r="BG541" s="936">
        <v>0</v>
      </c>
      <c r="BH541" s="936">
        <v>0</v>
      </c>
      <c r="BI541" s="936">
        <v>0</v>
      </c>
      <c r="BJ541" s="941"/>
      <c r="BK541" s="943"/>
      <c r="BL541" s="943"/>
      <c r="BM541" s="936">
        <v>0</v>
      </c>
      <c r="BN541" s="943"/>
      <c r="BO541" s="936"/>
      <c r="BP541" s="944">
        <v>224</v>
      </c>
      <c r="BQ541" s="943">
        <v>3220</v>
      </c>
      <c r="BR541" s="943">
        <v>113</v>
      </c>
      <c r="BS541" s="943">
        <v>0</v>
      </c>
      <c r="BT541" s="945">
        <v>237.53</v>
      </c>
      <c r="BU541" s="943">
        <v>0</v>
      </c>
      <c r="BV541" s="943">
        <v>0</v>
      </c>
      <c r="BW541" s="943">
        <v>0</v>
      </c>
      <c r="BX541" s="1049"/>
      <c r="BY541" s="943">
        <v>0</v>
      </c>
      <c r="BZ541" s="943"/>
      <c r="CA541" s="1049"/>
      <c r="CB541" s="943">
        <v>0</v>
      </c>
      <c r="CC541" s="943">
        <v>0</v>
      </c>
      <c r="CD541" s="943">
        <v>0</v>
      </c>
      <c r="CE541" s="943"/>
      <c r="CF541" s="943">
        <v>0</v>
      </c>
      <c r="CG541" s="943"/>
      <c r="CH541" s="943"/>
      <c r="CI541" s="1049"/>
      <c r="CJ541" s="1049"/>
      <c r="CK541" s="1049"/>
      <c r="CL541" s="1049"/>
      <c r="CM541" s="943"/>
      <c r="CN541" s="943"/>
      <c r="CO541" s="943">
        <v>0</v>
      </c>
      <c r="CP541" s="1078"/>
      <c r="CQ541" s="1078"/>
      <c r="CR541" s="1078"/>
      <c r="CS541" s="1078"/>
      <c r="CT541" s="1078"/>
      <c r="CU541" s="1078"/>
      <c r="CV541" s="1078">
        <v>0</v>
      </c>
      <c r="CW541" s="1049"/>
      <c r="CX541" s="1049"/>
      <c r="CY541" s="1049"/>
      <c r="CZ541" s="1049"/>
      <c r="DA541" s="1049"/>
      <c r="DB541" s="1049"/>
      <c r="DC541" s="943">
        <v>0</v>
      </c>
      <c r="DD541" s="943"/>
      <c r="DE541" s="943"/>
      <c r="DF541" s="943">
        <v>593.83000000000004</v>
      </c>
      <c r="DG541" s="943">
        <v>53.44</v>
      </c>
      <c r="DH541" s="1049"/>
      <c r="DI541" s="1049"/>
      <c r="DJ541" s="943"/>
      <c r="DK541" s="943"/>
      <c r="DL541" s="943"/>
      <c r="DM541" s="1049"/>
      <c r="DN541" s="1049"/>
      <c r="DO541" s="1049"/>
      <c r="DP541" s="1049"/>
      <c r="DQ541" s="1049"/>
      <c r="DR541" s="1049"/>
      <c r="DS541" s="1049"/>
      <c r="DT541" s="1049"/>
      <c r="DU541" s="1049"/>
      <c r="DV541" s="1049"/>
      <c r="DW541" s="1049"/>
      <c r="DX541" s="1049"/>
      <c r="DY541" s="943"/>
      <c r="DZ541" s="1049"/>
      <c r="EA541" s="1049"/>
      <c r="EB541" s="1049"/>
      <c r="EC541" s="1049"/>
      <c r="ED541" s="1049"/>
      <c r="EE541" s="1049"/>
      <c r="EF541" s="1049"/>
      <c r="EG541" s="1049"/>
      <c r="EH541" s="1049"/>
      <c r="EI541" s="1049"/>
      <c r="EJ541" s="1049"/>
      <c r="EK541" s="1049"/>
      <c r="EL541" s="947">
        <v>3570.53</v>
      </c>
      <c r="EM541" s="947">
        <v>4217.8</v>
      </c>
      <c r="EN541" s="948">
        <v>357.05</v>
      </c>
      <c r="EO541" s="948">
        <v>0</v>
      </c>
      <c r="EP541" s="948">
        <v>48.92</v>
      </c>
      <c r="EQ541" s="948">
        <v>0</v>
      </c>
      <c r="ER541" s="948">
        <v>0</v>
      </c>
      <c r="ES541" s="943">
        <v>0</v>
      </c>
      <c r="ET541" s="945">
        <v>0</v>
      </c>
      <c r="EU541" s="1078">
        <v>0</v>
      </c>
      <c r="EV541" s="1078">
        <v>0</v>
      </c>
      <c r="EW541" s="943"/>
      <c r="EX541" s="943"/>
      <c r="EY541" s="943"/>
      <c r="EZ541" s="949">
        <v>0</v>
      </c>
      <c r="FA541" s="938">
        <v>0</v>
      </c>
      <c r="FB541" s="938">
        <v>0</v>
      </c>
      <c r="FC541" s="949">
        <v>1425.2</v>
      </c>
      <c r="FD541" s="949"/>
      <c r="FE541" s="949"/>
      <c r="FF541" s="1049"/>
      <c r="FG541" s="943">
        <v>0</v>
      </c>
      <c r="FH541" s="949">
        <v>0</v>
      </c>
      <c r="FI541" s="943"/>
      <c r="FJ541" s="943">
        <v>0</v>
      </c>
      <c r="FK541" s="936"/>
      <c r="FL541" s="1049"/>
      <c r="FM541" s="943">
        <v>0</v>
      </c>
      <c r="FN541" s="943">
        <v>0</v>
      </c>
      <c r="FO541" s="943">
        <v>0</v>
      </c>
      <c r="FP541" s="943">
        <v>647.27</v>
      </c>
      <c r="FQ541" s="943">
        <v>2478.44</v>
      </c>
      <c r="FR541" s="1157">
        <v>1739.36</v>
      </c>
      <c r="FT541" s="1170"/>
      <c r="FU541" s="1167">
        <v>1739.36</v>
      </c>
      <c r="FV541" s="367"/>
      <c r="FW541" s="367"/>
      <c r="FX541" s="1102">
        <v>321.35000000000002</v>
      </c>
      <c r="FY541" s="1225">
        <v>0</v>
      </c>
      <c r="GB541" s="2015">
        <f t="shared" si="52"/>
        <v>0</v>
      </c>
      <c r="GC541" s="2015">
        <v>3570.53</v>
      </c>
      <c r="GE541" s="2015">
        <f t="shared" si="53"/>
        <v>4164.3600000000006</v>
      </c>
    </row>
    <row r="542" spans="2:187">
      <c r="B542" s="918">
        <v>68</v>
      </c>
      <c r="C542" s="919" t="s">
        <v>617</v>
      </c>
      <c r="D542" s="956" t="s">
        <v>3</v>
      </c>
      <c r="E542" s="1135" t="s">
        <v>867</v>
      </c>
      <c r="F542" s="1137" t="s">
        <v>868</v>
      </c>
      <c r="G542" s="1153">
        <v>35843</v>
      </c>
      <c r="H542" s="1154"/>
      <c r="I542" s="1215"/>
      <c r="J542" s="1171" t="s">
        <v>455</v>
      </c>
      <c r="K542" s="1052" t="s">
        <v>456</v>
      </c>
      <c r="L542" s="1052">
        <v>100001</v>
      </c>
      <c r="M542" s="925" t="s">
        <v>470</v>
      </c>
      <c r="N542" s="1053">
        <v>1</v>
      </c>
      <c r="O542" s="927" t="s">
        <v>477</v>
      </c>
      <c r="P542" s="1054" t="s">
        <v>478</v>
      </c>
      <c r="Q542" s="928">
        <v>1</v>
      </c>
      <c r="R542" s="927" t="s">
        <v>485</v>
      </c>
      <c r="S542" s="1083" t="s">
        <v>974</v>
      </c>
      <c r="T542" s="927" t="s">
        <v>461</v>
      </c>
      <c r="U542" s="927" t="s">
        <v>263</v>
      </c>
      <c r="V542" s="930" t="s">
        <v>553</v>
      </c>
      <c r="W542" s="1049"/>
      <c r="X542" s="1083" t="s">
        <v>97</v>
      </c>
      <c r="Y542" s="1160" t="s">
        <v>995</v>
      </c>
      <c r="Z542" s="925"/>
      <c r="AA542" s="1049"/>
      <c r="AB542" s="1159">
        <v>45784</v>
      </c>
      <c r="AC542" s="1049"/>
      <c r="AD542" s="1049"/>
      <c r="AE542" s="1049" t="s">
        <v>496</v>
      </c>
      <c r="AF542" s="927" t="s">
        <v>976</v>
      </c>
      <c r="AG542" s="1049"/>
      <c r="AH542" s="1049"/>
      <c r="AI542" s="1049"/>
      <c r="AJ542" s="1049"/>
      <c r="AK542" s="1049"/>
      <c r="AL542" s="1049"/>
      <c r="AM542" s="1049"/>
      <c r="AN542" s="1049"/>
      <c r="AO542" s="1050" t="s">
        <v>467</v>
      </c>
      <c r="AP542" s="938" t="s">
        <v>595</v>
      </c>
      <c r="AQ542" s="1083" t="s">
        <v>467</v>
      </c>
      <c r="AR542" s="1139">
        <v>2200</v>
      </c>
      <c r="AS542" s="925">
        <v>30</v>
      </c>
      <c r="AT542" s="941"/>
      <c r="AU542" s="941">
        <v>0</v>
      </c>
      <c r="AV542" s="925"/>
      <c r="AW542" s="925"/>
      <c r="AX542" s="925"/>
      <c r="AY542" s="925"/>
      <c r="AZ542" s="925"/>
      <c r="BA542" s="942"/>
      <c r="BB542" s="941"/>
      <c r="BC542" s="941"/>
      <c r="BD542" s="941"/>
      <c r="BE542" s="941"/>
      <c r="BF542" s="942"/>
      <c r="BG542" s="936">
        <v>0</v>
      </c>
      <c r="BH542" s="936">
        <v>0</v>
      </c>
      <c r="BI542" s="936">
        <v>0</v>
      </c>
      <c r="BJ542" s="941"/>
      <c r="BK542" s="943"/>
      <c r="BL542" s="943"/>
      <c r="BM542" s="936">
        <v>0</v>
      </c>
      <c r="BN542" s="943"/>
      <c r="BO542" s="936"/>
      <c r="BP542" s="944">
        <v>240</v>
      </c>
      <c r="BQ542" s="943">
        <v>2200</v>
      </c>
      <c r="BR542" s="943">
        <v>0</v>
      </c>
      <c r="BS542" s="943">
        <v>0</v>
      </c>
      <c r="BT542" s="945">
        <v>0</v>
      </c>
      <c r="BU542" s="943">
        <v>0</v>
      </c>
      <c r="BV542" s="943">
        <v>0</v>
      </c>
      <c r="BW542" s="943">
        <v>0</v>
      </c>
      <c r="BX542" s="1049"/>
      <c r="BY542" s="943">
        <v>0</v>
      </c>
      <c r="BZ542" s="943"/>
      <c r="CA542" s="1049"/>
      <c r="CB542" s="943">
        <v>0</v>
      </c>
      <c r="CC542" s="943">
        <v>0</v>
      </c>
      <c r="CD542" s="943">
        <v>0</v>
      </c>
      <c r="CE542" s="943"/>
      <c r="CF542" s="943">
        <v>0</v>
      </c>
      <c r="CG542" s="943"/>
      <c r="CH542" s="943"/>
      <c r="CI542" s="1049"/>
      <c r="CJ542" s="1049"/>
      <c r="CK542" s="1049"/>
      <c r="CL542" s="1049"/>
      <c r="CM542" s="943"/>
      <c r="CN542" s="943"/>
      <c r="CO542" s="943">
        <v>0</v>
      </c>
      <c r="CP542" s="1078"/>
      <c r="CQ542" s="1078"/>
      <c r="CR542" s="1078"/>
      <c r="CS542" s="1078"/>
      <c r="CT542" s="1078"/>
      <c r="CU542" s="1078"/>
      <c r="CV542" s="1078">
        <v>0</v>
      </c>
      <c r="CW542" s="1049"/>
      <c r="CX542" s="1049"/>
      <c r="CY542" s="1049"/>
      <c r="CZ542" s="1049"/>
      <c r="DA542" s="1049"/>
      <c r="DB542" s="1049"/>
      <c r="DC542" s="943">
        <v>0</v>
      </c>
      <c r="DD542" s="943"/>
      <c r="DE542" s="943"/>
      <c r="DF542" s="943">
        <v>366.67</v>
      </c>
      <c r="DG542" s="943">
        <v>33</v>
      </c>
      <c r="DH542" s="1049"/>
      <c r="DI542" s="1049"/>
      <c r="DJ542" s="943"/>
      <c r="DK542" s="943"/>
      <c r="DL542" s="943"/>
      <c r="DM542" s="1049"/>
      <c r="DN542" s="1049"/>
      <c r="DO542" s="1049"/>
      <c r="DP542" s="1049"/>
      <c r="DQ542" s="1049"/>
      <c r="DR542" s="1049"/>
      <c r="DS542" s="1049"/>
      <c r="DT542" s="1049"/>
      <c r="DU542" s="1049"/>
      <c r="DV542" s="1049"/>
      <c r="DW542" s="1049"/>
      <c r="DX542" s="1049"/>
      <c r="DY542" s="943"/>
      <c r="DZ542" s="1049"/>
      <c r="EA542" s="1049"/>
      <c r="EB542" s="1049"/>
      <c r="EC542" s="1049"/>
      <c r="ED542" s="1049"/>
      <c r="EE542" s="1049"/>
      <c r="EF542" s="1049"/>
      <c r="EG542" s="1049"/>
      <c r="EH542" s="1049"/>
      <c r="EI542" s="1049"/>
      <c r="EJ542" s="1049"/>
      <c r="EK542" s="1049"/>
      <c r="EL542" s="947">
        <v>2200</v>
      </c>
      <c r="EM542" s="947">
        <v>2599.67</v>
      </c>
      <c r="EN542" s="948">
        <v>220</v>
      </c>
      <c r="EO542" s="948">
        <v>0</v>
      </c>
      <c r="EP542" s="948">
        <v>30.14</v>
      </c>
      <c r="EQ542" s="948">
        <v>0</v>
      </c>
      <c r="ER542" s="948">
        <v>0</v>
      </c>
      <c r="ES542" s="943">
        <v>0</v>
      </c>
      <c r="ET542" s="945">
        <v>0</v>
      </c>
      <c r="EU542" s="1078">
        <v>0</v>
      </c>
      <c r="EV542" s="1078">
        <v>0</v>
      </c>
      <c r="EW542" s="943"/>
      <c r="EX542" s="943"/>
      <c r="EY542" s="943"/>
      <c r="EZ542" s="949">
        <v>0</v>
      </c>
      <c r="FA542" s="938">
        <v>0</v>
      </c>
      <c r="FB542" s="938">
        <v>0</v>
      </c>
      <c r="FC542" s="949">
        <v>880</v>
      </c>
      <c r="FD542" s="949"/>
      <c r="FE542" s="949"/>
      <c r="FF542" s="1049"/>
      <c r="FG542" s="943">
        <v>0</v>
      </c>
      <c r="FH542" s="949">
        <v>0</v>
      </c>
      <c r="FI542" s="943"/>
      <c r="FJ542" s="943">
        <v>0</v>
      </c>
      <c r="FK542" s="936"/>
      <c r="FL542" s="1049"/>
      <c r="FM542" s="943">
        <v>0</v>
      </c>
      <c r="FN542" s="943">
        <v>0</v>
      </c>
      <c r="FO542" s="943">
        <v>0</v>
      </c>
      <c r="FP542" s="943">
        <v>399.67</v>
      </c>
      <c r="FQ542" s="943">
        <v>1529.81</v>
      </c>
      <c r="FR542" s="1157">
        <v>1069.8599999999999</v>
      </c>
      <c r="FT542" s="1170"/>
      <c r="FU542" s="1167">
        <v>1069.8599999999999</v>
      </c>
      <c r="FV542" s="367"/>
      <c r="FW542" s="367"/>
      <c r="FX542" s="1102">
        <v>198</v>
      </c>
      <c r="FY542" s="1225">
        <v>0</v>
      </c>
      <c r="GB542" s="2015">
        <f t="shared" si="52"/>
        <v>0</v>
      </c>
      <c r="GC542" s="2015">
        <v>2200</v>
      </c>
      <c r="GE542" s="2015">
        <f t="shared" si="53"/>
        <v>2566.67</v>
      </c>
    </row>
    <row r="543" spans="2:187">
      <c r="B543" s="918">
        <v>69</v>
      </c>
      <c r="C543" s="919" t="s">
        <v>617</v>
      </c>
      <c r="D543" s="956" t="s">
        <v>3</v>
      </c>
      <c r="E543" s="913" t="s">
        <v>869</v>
      </c>
      <c r="F543" s="1137" t="s">
        <v>870</v>
      </c>
      <c r="G543" s="1153">
        <v>30587</v>
      </c>
      <c r="H543" s="927" t="s">
        <v>555</v>
      </c>
      <c r="I543" s="919" t="s">
        <v>456</v>
      </c>
      <c r="J543" s="1171" t="s">
        <v>455</v>
      </c>
      <c r="K543" s="959" t="s">
        <v>456</v>
      </c>
      <c r="L543" s="959">
        <v>100001</v>
      </c>
      <c r="M543" s="925" t="s">
        <v>470</v>
      </c>
      <c r="N543" s="926">
        <v>1</v>
      </c>
      <c r="O543" s="927" t="s">
        <v>477</v>
      </c>
      <c r="P543" s="927" t="s">
        <v>478</v>
      </c>
      <c r="Q543" s="928">
        <v>1</v>
      </c>
      <c r="R543" s="927" t="s">
        <v>556</v>
      </c>
      <c r="S543" s="1083" t="s">
        <v>555</v>
      </c>
      <c r="T543" s="927" t="s">
        <v>461</v>
      </c>
      <c r="U543" s="927" t="s">
        <v>996</v>
      </c>
      <c r="V543" s="930" t="s">
        <v>997</v>
      </c>
      <c r="W543" s="1049"/>
      <c r="X543" s="1083" t="s">
        <v>78</v>
      </c>
      <c r="Y543" s="1216" t="s">
        <v>998</v>
      </c>
      <c r="Z543" s="925"/>
      <c r="AA543" s="1049"/>
      <c r="AB543" s="1159">
        <v>45839</v>
      </c>
      <c r="AC543" s="1049"/>
      <c r="AD543" s="1049"/>
      <c r="AE543" s="1049" t="s">
        <v>464</v>
      </c>
      <c r="AF543" s="927" t="s">
        <v>999</v>
      </c>
      <c r="AG543" s="1049"/>
      <c r="AH543" s="1049"/>
      <c r="AI543" s="1049"/>
      <c r="AJ543" s="1049"/>
      <c r="AK543" s="1049"/>
      <c r="AL543" s="1049"/>
      <c r="AM543" s="1049"/>
      <c r="AN543" s="1049"/>
      <c r="AO543" s="1050" t="s">
        <v>467</v>
      </c>
      <c r="AP543" s="938" t="s">
        <v>595</v>
      </c>
      <c r="AQ543" s="1083" t="s">
        <v>466</v>
      </c>
      <c r="AR543" s="1139">
        <v>11000</v>
      </c>
      <c r="AS543" s="925">
        <v>30</v>
      </c>
      <c r="AT543" s="941"/>
      <c r="AU543" s="941">
        <v>0</v>
      </c>
      <c r="AV543" s="925"/>
      <c r="AW543" s="925"/>
      <c r="AX543" s="925"/>
      <c r="AY543" s="925"/>
      <c r="AZ543" s="925"/>
      <c r="BA543" s="942"/>
      <c r="BB543" s="941"/>
      <c r="BC543" s="941"/>
      <c r="BD543" s="941"/>
      <c r="BE543" s="941"/>
      <c r="BF543" s="942"/>
      <c r="BG543" s="936">
        <v>0</v>
      </c>
      <c r="BH543" s="936">
        <v>0</v>
      </c>
      <c r="BI543" s="936">
        <v>0</v>
      </c>
      <c r="BJ543" s="941"/>
      <c r="BK543" s="943"/>
      <c r="BL543" s="943"/>
      <c r="BM543" s="936">
        <v>0</v>
      </c>
      <c r="BN543" s="943"/>
      <c r="BO543" s="936"/>
      <c r="BP543" s="944">
        <v>240</v>
      </c>
      <c r="BQ543" s="943">
        <v>11000</v>
      </c>
      <c r="BR543" s="943">
        <v>113</v>
      </c>
      <c r="BS543" s="943">
        <v>0</v>
      </c>
      <c r="BT543" s="945">
        <v>0</v>
      </c>
      <c r="BU543" s="943">
        <v>0</v>
      </c>
      <c r="BV543" s="943">
        <v>0</v>
      </c>
      <c r="BW543" s="943">
        <v>0</v>
      </c>
      <c r="BX543" s="1049"/>
      <c r="BY543" s="943">
        <v>9</v>
      </c>
      <c r="BZ543" s="943"/>
      <c r="CA543" s="1049"/>
      <c r="CB543" s="943">
        <v>0</v>
      </c>
      <c r="CC543" s="943">
        <v>0</v>
      </c>
      <c r="CD543" s="943">
        <v>0</v>
      </c>
      <c r="CE543" s="943"/>
      <c r="CF543" s="943">
        <v>0</v>
      </c>
      <c r="CG543" s="943"/>
      <c r="CH543" s="943"/>
      <c r="CI543" s="1049"/>
      <c r="CJ543" s="1049"/>
      <c r="CK543" s="1049"/>
      <c r="CL543" s="1049"/>
      <c r="CM543" s="943"/>
      <c r="CN543" s="943"/>
      <c r="CO543" s="943">
        <v>0</v>
      </c>
      <c r="CP543" s="1078"/>
      <c r="CQ543" s="1078"/>
      <c r="CR543" s="1078"/>
      <c r="CS543" s="1078"/>
      <c r="CT543" s="1078"/>
      <c r="CU543" s="1078"/>
      <c r="CV543" s="1078">
        <v>0</v>
      </c>
      <c r="CW543" s="1049"/>
      <c r="CX543" s="1049"/>
      <c r="CY543" s="1049"/>
      <c r="CZ543" s="1049"/>
      <c r="DA543" s="1049"/>
      <c r="DB543" s="1049"/>
      <c r="DC543" s="943">
        <v>0</v>
      </c>
      <c r="DD543" s="943"/>
      <c r="DE543" s="943"/>
      <c r="DF543" s="943"/>
      <c r="DG543" s="943"/>
      <c r="DH543" s="1049"/>
      <c r="DI543" s="1049"/>
      <c r="DJ543" s="943"/>
      <c r="DK543" s="943"/>
      <c r="DL543" s="943"/>
      <c r="DM543" s="1049"/>
      <c r="DN543" s="1049"/>
      <c r="DO543" s="1049"/>
      <c r="DP543" s="1049"/>
      <c r="DQ543" s="1049"/>
      <c r="DR543" s="1049"/>
      <c r="DS543" s="1049"/>
      <c r="DT543" s="1049"/>
      <c r="DU543" s="1049"/>
      <c r="DV543" s="1049"/>
      <c r="DW543" s="1049"/>
      <c r="DX543" s="1049"/>
      <c r="DY543" s="943"/>
      <c r="DZ543" s="1049"/>
      <c r="EA543" s="1049"/>
      <c r="EB543" s="1049"/>
      <c r="EC543" s="1049"/>
      <c r="ED543" s="1049"/>
      <c r="EE543" s="1049"/>
      <c r="EF543" s="1049"/>
      <c r="EG543" s="1049"/>
      <c r="EH543" s="1049"/>
      <c r="EI543" s="1049"/>
      <c r="EJ543" s="1049"/>
      <c r="EK543" s="1049"/>
      <c r="EL543" s="947">
        <v>11122</v>
      </c>
      <c r="EM543" s="947">
        <v>11122</v>
      </c>
      <c r="EN543" s="948">
        <v>1112.2</v>
      </c>
      <c r="EO543" s="948">
        <v>172.39</v>
      </c>
      <c r="EP543" s="948">
        <v>152.37</v>
      </c>
      <c r="EQ543" s="948">
        <v>0</v>
      </c>
      <c r="ER543" s="948">
        <v>0</v>
      </c>
      <c r="ES543" s="943">
        <v>0</v>
      </c>
      <c r="ET543" s="945">
        <v>698.62</v>
      </c>
      <c r="EU543" s="1078">
        <v>0</v>
      </c>
      <c r="EV543" s="1078">
        <v>0</v>
      </c>
      <c r="EW543" s="943"/>
      <c r="EX543" s="943"/>
      <c r="EY543" s="943"/>
      <c r="EZ543" s="949">
        <v>0</v>
      </c>
      <c r="FA543" s="938">
        <v>0</v>
      </c>
      <c r="FB543" s="938">
        <v>0</v>
      </c>
      <c r="FC543" s="949">
        <v>4445.2</v>
      </c>
      <c r="FD543" s="949"/>
      <c r="FE543" s="949"/>
      <c r="FF543" s="1049"/>
      <c r="FG543" s="943">
        <v>0</v>
      </c>
      <c r="FH543" s="949">
        <v>0</v>
      </c>
      <c r="FI543" s="943"/>
      <c r="FJ543" s="943"/>
      <c r="FK543" s="936"/>
      <c r="FL543" s="1049"/>
      <c r="FM543" s="943">
        <v>0</v>
      </c>
      <c r="FN543" s="943">
        <v>9</v>
      </c>
      <c r="FO543" s="943">
        <v>4</v>
      </c>
      <c r="FP543" s="943"/>
      <c r="FQ543" s="943">
        <v>6593.78</v>
      </c>
      <c r="FR543" s="1157">
        <v>4528.22</v>
      </c>
      <c r="FT543" s="1170"/>
      <c r="FU543" s="1167">
        <v>4528.22</v>
      </c>
      <c r="FV543" s="367"/>
      <c r="FW543" s="367"/>
      <c r="FX543" s="1102">
        <v>1000.98</v>
      </c>
      <c r="FY543" s="1225">
        <v>0</v>
      </c>
      <c r="GB543" s="2015">
        <f t="shared" si="52"/>
        <v>0</v>
      </c>
      <c r="GC543" s="2015">
        <v>11122</v>
      </c>
      <c r="GE543" s="2015">
        <f t="shared" si="53"/>
        <v>11122</v>
      </c>
    </row>
    <row r="544" spans="2:187">
      <c r="B544" s="918">
        <v>70</v>
      </c>
      <c r="C544" s="919" t="s">
        <v>617</v>
      </c>
      <c r="D544" s="956" t="s">
        <v>3</v>
      </c>
      <c r="E544" s="1217" t="s">
        <v>873</v>
      </c>
      <c r="F544" s="1137" t="s">
        <v>1000</v>
      </c>
      <c r="G544" s="1153">
        <v>36652</v>
      </c>
      <c r="H544" s="919" t="s">
        <v>469</v>
      </c>
      <c r="I544" s="919" t="s">
        <v>456</v>
      </c>
      <c r="J544" s="1171" t="s">
        <v>455</v>
      </c>
      <c r="K544" s="1052" t="s">
        <v>456</v>
      </c>
      <c r="L544" s="1052">
        <v>100001</v>
      </c>
      <c r="M544" s="925" t="s">
        <v>470</v>
      </c>
      <c r="N544" s="1053">
        <v>1</v>
      </c>
      <c r="O544" s="927" t="s">
        <v>471</v>
      </c>
      <c r="P544" s="927" t="s">
        <v>472</v>
      </c>
      <c r="Q544" s="928">
        <v>1</v>
      </c>
      <c r="R544" s="927" t="s">
        <v>473</v>
      </c>
      <c r="S544" s="1083" t="s">
        <v>469</v>
      </c>
      <c r="T544" s="927" t="s">
        <v>461</v>
      </c>
      <c r="U544" s="927" t="s">
        <v>1001</v>
      </c>
      <c r="V544" s="930" t="s">
        <v>1002</v>
      </c>
      <c r="W544" s="1049"/>
      <c r="X544" s="1083" t="s">
        <v>97</v>
      </c>
      <c r="Y544" s="1216" t="s">
        <v>1003</v>
      </c>
      <c r="Z544" s="925"/>
      <c r="AA544" s="1049"/>
      <c r="AB544" s="1159">
        <v>45852</v>
      </c>
      <c r="AC544" s="1049"/>
      <c r="AD544" s="1049"/>
      <c r="AE544" s="1049" t="s">
        <v>496</v>
      </c>
      <c r="AF544" s="927" t="s">
        <v>1004</v>
      </c>
      <c r="AG544" s="1049"/>
      <c r="AH544" s="1049"/>
      <c r="AI544" s="1049"/>
      <c r="AJ544" s="1049"/>
      <c r="AK544" s="1049"/>
      <c r="AL544" s="1049"/>
      <c r="AM544" s="1049"/>
      <c r="AN544" s="1049"/>
      <c r="AO544" s="1050" t="s">
        <v>467</v>
      </c>
      <c r="AP544" s="938" t="s">
        <v>595</v>
      </c>
      <c r="AQ544" s="1083" t="s">
        <v>467</v>
      </c>
      <c r="AR544" s="1139">
        <v>2500</v>
      </c>
      <c r="AS544" s="925">
        <v>17</v>
      </c>
      <c r="AT544" s="941"/>
      <c r="AU544" s="941">
        <v>0</v>
      </c>
      <c r="AV544" s="925"/>
      <c r="AW544" s="925"/>
      <c r="AX544" s="925"/>
      <c r="AY544" s="925"/>
      <c r="AZ544" s="925"/>
      <c r="BA544" s="942"/>
      <c r="BB544" s="941"/>
      <c r="BC544" s="941"/>
      <c r="BD544" s="941"/>
      <c r="BE544" s="941"/>
      <c r="BF544" s="942"/>
      <c r="BG544" s="936">
        <v>0</v>
      </c>
      <c r="BH544" s="936">
        <v>0</v>
      </c>
      <c r="BI544" s="936">
        <v>0</v>
      </c>
      <c r="BJ544" s="941"/>
      <c r="BK544" s="943"/>
      <c r="BL544" s="943"/>
      <c r="BM544" s="936">
        <v>0</v>
      </c>
      <c r="BN544" s="943"/>
      <c r="BO544" s="936"/>
      <c r="BP544" s="944">
        <v>136</v>
      </c>
      <c r="BQ544" s="943">
        <v>1416.6666666666665</v>
      </c>
      <c r="BR544" s="943">
        <v>0</v>
      </c>
      <c r="BS544" s="943">
        <v>0</v>
      </c>
      <c r="BT544" s="945">
        <v>0</v>
      </c>
      <c r="BU544" s="943">
        <v>0</v>
      </c>
      <c r="BV544" s="943">
        <v>0</v>
      </c>
      <c r="BW544" s="943">
        <v>0</v>
      </c>
      <c r="BX544" s="1049"/>
      <c r="BY544" s="943">
        <v>0</v>
      </c>
      <c r="BZ544" s="943"/>
      <c r="CA544" s="1049"/>
      <c r="CB544" s="943">
        <v>0</v>
      </c>
      <c r="CC544" s="943">
        <v>0</v>
      </c>
      <c r="CD544" s="943">
        <v>0</v>
      </c>
      <c r="CE544" s="943"/>
      <c r="CF544" s="943">
        <v>0</v>
      </c>
      <c r="CG544" s="943"/>
      <c r="CH544" s="943"/>
      <c r="CI544" s="1049"/>
      <c r="CJ544" s="1049"/>
      <c r="CK544" s="1049"/>
      <c r="CL544" s="1049"/>
      <c r="CM544" s="943"/>
      <c r="CN544" s="943"/>
      <c r="CO544" s="943">
        <v>0</v>
      </c>
      <c r="CP544" s="1078"/>
      <c r="CQ544" s="1078"/>
      <c r="CR544" s="1078"/>
      <c r="CS544" s="1078"/>
      <c r="CT544" s="1078"/>
      <c r="CU544" s="1078"/>
      <c r="CV544" s="1078">
        <v>0</v>
      </c>
      <c r="CW544" s="1049"/>
      <c r="CX544" s="1049"/>
      <c r="CY544" s="1049"/>
      <c r="CZ544" s="1049"/>
      <c r="DA544" s="1049"/>
      <c r="DB544" s="1049"/>
      <c r="DC544" s="943">
        <v>0</v>
      </c>
      <c r="DD544" s="943"/>
      <c r="DE544" s="943"/>
      <c r="DF544" s="943"/>
      <c r="DG544" s="943"/>
      <c r="DH544" s="1049"/>
      <c r="DI544" s="1049"/>
      <c r="DJ544" s="943"/>
      <c r="DK544" s="943"/>
      <c r="DL544" s="943"/>
      <c r="DM544" s="1049"/>
      <c r="DN544" s="1049"/>
      <c r="DO544" s="1049"/>
      <c r="DP544" s="1049"/>
      <c r="DQ544" s="1049"/>
      <c r="DR544" s="1049"/>
      <c r="DS544" s="1049"/>
      <c r="DT544" s="1049"/>
      <c r="DU544" s="1049"/>
      <c r="DV544" s="1049"/>
      <c r="DW544" s="1049"/>
      <c r="DX544" s="1049"/>
      <c r="DY544" s="943"/>
      <c r="DZ544" s="1049"/>
      <c r="EA544" s="1049"/>
      <c r="EB544" s="1049"/>
      <c r="EC544" s="1049"/>
      <c r="ED544" s="1049"/>
      <c r="EE544" s="1049"/>
      <c r="EF544" s="1049"/>
      <c r="EG544" s="1049"/>
      <c r="EH544" s="1049"/>
      <c r="EI544" s="1049"/>
      <c r="EJ544" s="1049"/>
      <c r="EK544" s="1049"/>
      <c r="EL544" s="947">
        <v>1416.6666666666665</v>
      </c>
      <c r="EM544" s="947">
        <v>1416.6666666666665</v>
      </c>
      <c r="EN544" s="948">
        <v>141.66999999999999</v>
      </c>
      <c r="EO544" s="948">
        <v>0</v>
      </c>
      <c r="EP544" s="948">
        <v>19.41</v>
      </c>
      <c r="EQ544" s="948">
        <v>0</v>
      </c>
      <c r="ER544" s="948">
        <v>0</v>
      </c>
      <c r="ES544" s="943">
        <v>0</v>
      </c>
      <c r="ET544" s="945">
        <v>0</v>
      </c>
      <c r="EU544" s="1078">
        <v>0</v>
      </c>
      <c r="EV544" s="1078">
        <v>0</v>
      </c>
      <c r="EW544" s="943"/>
      <c r="EX544" s="943"/>
      <c r="EY544" s="943"/>
      <c r="EZ544" s="949">
        <v>0</v>
      </c>
      <c r="FA544" s="938">
        <v>0</v>
      </c>
      <c r="FB544" s="938">
        <v>0</v>
      </c>
      <c r="FC544" s="949">
        <v>0</v>
      </c>
      <c r="FD544" s="949"/>
      <c r="FE544" s="949"/>
      <c r="FF544" s="1049"/>
      <c r="FG544" s="943">
        <v>0</v>
      </c>
      <c r="FH544" s="949">
        <v>0</v>
      </c>
      <c r="FI544" s="943"/>
      <c r="FJ544" s="943"/>
      <c r="FK544" s="936"/>
      <c r="FL544" s="1049"/>
      <c r="FM544" s="943">
        <v>0</v>
      </c>
      <c r="FN544" s="943">
        <v>0</v>
      </c>
      <c r="FO544" s="943">
        <v>0</v>
      </c>
      <c r="FP544" s="943"/>
      <c r="FQ544" s="943">
        <v>161.08000000000001</v>
      </c>
      <c r="FR544" s="1157">
        <v>1255.5899999999999</v>
      </c>
      <c r="FT544" s="1170"/>
      <c r="FU544" s="1167">
        <v>1255.5899999999999</v>
      </c>
      <c r="FV544" s="367"/>
      <c r="FW544" s="367"/>
      <c r="FX544" s="1102">
        <v>127.5</v>
      </c>
      <c r="FY544" s="1225">
        <v>0</v>
      </c>
      <c r="GB544" s="2015">
        <f t="shared" si="52"/>
        <v>-3.3333333335576754E-3</v>
      </c>
      <c r="GC544" s="2015">
        <v>1416.67</v>
      </c>
      <c r="GE544" s="2015">
        <f t="shared" si="53"/>
        <v>1416.67</v>
      </c>
    </row>
    <row r="545" spans="2:187">
      <c r="B545" s="918">
        <v>70</v>
      </c>
      <c r="C545" s="919" t="s">
        <v>617</v>
      </c>
      <c r="D545" s="956" t="s">
        <v>3</v>
      </c>
      <c r="E545" s="1217" t="s">
        <v>871</v>
      </c>
      <c r="F545" s="1137" t="s">
        <v>872</v>
      </c>
      <c r="G545" s="1153">
        <v>32009</v>
      </c>
      <c r="H545" s="927" t="s">
        <v>555</v>
      </c>
      <c r="I545" s="919" t="s">
        <v>456</v>
      </c>
      <c r="J545" s="1171" t="s">
        <v>455</v>
      </c>
      <c r="K545" s="959" t="s">
        <v>456</v>
      </c>
      <c r="L545" s="959">
        <v>100001</v>
      </c>
      <c r="M545" s="925" t="s">
        <v>470</v>
      </c>
      <c r="N545" s="926">
        <v>1</v>
      </c>
      <c r="O545" s="927" t="s">
        <v>477</v>
      </c>
      <c r="P545" s="927" t="s">
        <v>478</v>
      </c>
      <c r="Q545" s="928">
        <v>1</v>
      </c>
      <c r="R545" s="927" t="s">
        <v>556</v>
      </c>
      <c r="S545" s="1083" t="s">
        <v>555</v>
      </c>
      <c r="T545" s="927" t="s">
        <v>461</v>
      </c>
      <c r="U545" s="927" t="s">
        <v>1005</v>
      </c>
      <c r="V545" s="930" t="s">
        <v>1002</v>
      </c>
      <c r="W545" s="1049"/>
      <c r="X545" s="1083" t="s">
        <v>25</v>
      </c>
      <c r="Y545" s="914" t="s">
        <v>1006</v>
      </c>
      <c r="Z545" s="925"/>
      <c r="AA545" s="1049"/>
      <c r="AB545" s="1159">
        <v>45868</v>
      </c>
      <c r="AC545" s="1049"/>
      <c r="AD545" s="1049"/>
      <c r="AE545" s="1049" t="s">
        <v>533</v>
      </c>
      <c r="AF545" s="927" t="s">
        <v>1007</v>
      </c>
      <c r="AG545" s="1049"/>
      <c r="AH545" s="1049"/>
      <c r="AI545" s="1049"/>
      <c r="AJ545" s="1049"/>
      <c r="AK545" s="1049"/>
      <c r="AL545" s="1049"/>
      <c r="AM545" s="1049"/>
      <c r="AN545" s="1049"/>
      <c r="AO545" s="1050" t="s">
        <v>467</v>
      </c>
      <c r="AP545" s="938" t="s">
        <v>595</v>
      </c>
      <c r="AQ545" s="1083" t="s">
        <v>466</v>
      </c>
      <c r="AR545" s="1139">
        <v>5000</v>
      </c>
      <c r="AS545" s="925">
        <v>2</v>
      </c>
      <c r="AT545" s="941"/>
      <c r="AU545" s="941">
        <v>0</v>
      </c>
      <c r="AV545" s="925"/>
      <c r="AW545" s="925"/>
      <c r="AX545" s="925"/>
      <c r="AY545" s="925"/>
      <c r="AZ545" s="925"/>
      <c r="BA545" s="942"/>
      <c r="BB545" s="941"/>
      <c r="BC545" s="941"/>
      <c r="BD545" s="941"/>
      <c r="BE545" s="941"/>
      <c r="BF545" s="942"/>
      <c r="BG545" s="936">
        <v>0</v>
      </c>
      <c r="BH545" s="936">
        <v>0</v>
      </c>
      <c r="BI545" s="936">
        <v>0</v>
      </c>
      <c r="BJ545" s="941"/>
      <c r="BK545" s="943"/>
      <c r="BL545" s="943"/>
      <c r="BM545" s="936">
        <v>0</v>
      </c>
      <c r="BN545" s="943"/>
      <c r="BO545" s="936"/>
      <c r="BP545" s="944">
        <v>16</v>
      </c>
      <c r="BQ545" s="943">
        <v>333.33333333333331</v>
      </c>
      <c r="BR545" s="943">
        <v>113</v>
      </c>
      <c r="BS545" s="943">
        <v>0</v>
      </c>
      <c r="BT545" s="945">
        <v>0</v>
      </c>
      <c r="BU545" s="943">
        <v>0</v>
      </c>
      <c r="BV545" s="943">
        <v>0</v>
      </c>
      <c r="BW545" s="943">
        <v>0</v>
      </c>
      <c r="BX545" s="1049"/>
      <c r="BY545" s="943">
        <v>0</v>
      </c>
      <c r="BZ545" s="943"/>
      <c r="CA545" s="1049"/>
      <c r="CB545" s="943">
        <v>0</v>
      </c>
      <c r="CC545" s="943">
        <v>0</v>
      </c>
      <c r="CD545" s="943">
        <v>0</v>
      </c>
      <c r="CE545" s="943"/>
      <c r="CF545" s="943">
        <v>0</v>
      </c>
      <c r="CG545" s="943"/>
      <c r="CH545" s="943"/>
      <c r="CI545" s="1049"/>
      <c r="CJ545" s="1049"/>
      <c r="CK545" s="1049"/>
      <c r="CL545" s="1049"/>
      <c r="CM545" s="943"/>
      <c r="CN545" s="943"/>
      <c r="CO545" s="943">
        <v>0</v>
      </c>
      <c r="CP545" s="1078"/>
      <c r="CQ545" s="1078"/>
      <c r="CR545" s="1078"/>
      <c r="CS545" s="1078"/>
      <c r="CT545" s="1078"/>
      <c r="CU545" s="1078"/>
      <c r="CV545" s="1078">
        <v>0</v>
      </c>
      <c r="CW545" s="1049"/>
      <c r="CX545" s="1049"/>
      <c r="CY545" s="1049"/>
      <c r="CZ545" s="1049"/>
      <c r="DA545" s="1049"/>
      <c r="DB545" s="1049"/>
      <c r="DC545" s="943">
        <v>0</v>
      </c>
      <c r="DD545" s="943"/>
      <c r="DE545" s="943"/>
      <c r="DF545" s="943"/>
      <c r="DG545" s="943"/>
      <c r="DH545" s="1049"/>
      <c r="DI545" s="1049"/>
      <c r="DJ545" s="943"/>
      <c r="DK545" s="943"/>
      <c r="DL545" s="943"/>
      <c r="DM545" s="1049"/>
      <c r="DN545" s="1049"/>
      <c r="DO545" s="1049"/>
      <c r="DP545" s="1049"/>
      <c r="DQ545" s="1049"/>
      <c r="DR545" s="1049"/>
      <c r="DS545" s="1049"/>
      <c r="DT545" s="1049"/>
      <c r="DU545" s="1049"/>
      <c r="DV545" s="1049"/>
      <c r="DW545" s="1049"/>
      <c r="DX545" s="1049"/>
      <c r="DY545" s="943"/>
      <c r="DZ545" s="1049"/>
      <c r="EA545" s="1049"/>
      <c r="EB545" s="1049"/>
      <c r="EC545" s="1049"/>
      <c r="ED545" s="1049"/>
      <c r="EE545" s="1049"/>
      <c r="EF545" s="1049"/>
      <c r="EG545" s="1049"/>
      <c r="EH545" s="1049"/>
      <c r="EI545" s="1049"/>
      <c r="EJ545" s="1049"/>
      <c r="EK545" s="1049"/>
      <c r="EL545" s="947">
        <v>446.33333333333331</v>
      </c>
      <c r="EM545" s="947">
        <v>446.33333333333331</v>
      </c>
      <c r="EN545" s="948">
        <v>44.63</v>
      </c>
      <c r="EO545" s="948">
        <v>0</v>
      </c>
      <c r="EP545" s="948">
        <v>6.11</v>
      </c>
      <c r="EQ545" s="948">
        <v>0</v>
      </c>
      <c r="ER545" s="948">
        <v>0</v>
      </c>
      <c r="ES545" s="943">
        <v>0</v>
      </c>
      <c r="ET545" s="945">
        <v>40.18</v>
      </c>
      <c r="EU545" s="1078">
        <v>0</v>
      </c>
      <c r="EV545" s="1078">
        <v>0</v>
      </c>
      <c r="EW545" s="943"/>
      <c r="EX545" s="943"/>
      <c r="EY545" s="943"/>
      <c r="EZ545" s="949">
        <v>0</v>
      </c>
      <c r="FA545" s="938">
        <v>0</v>
      </c>
      <c r="FB545" s="938">
        <v>0</v>
      </c>
      <c r="FC545" s="949">
        <v>0</v>
      </c>
      <c r="FD545" s="949"/>
      <c r="FE545" s="949"/>
      <c r="FF545" s="1049"/>
      <c r="FG545" s="943">
        <v>0</v>
      </c>
      <c r="FH545" s="949">
        <v>0</v>
      </c>
      <c r="FI545" s="943"/>
      <c r="FJ545" s="943"/>
      <c r="FK545" s="936"/>
      <c r="FL545" s="1049"/>
      <c r="FM545" s="943">
        <v>0</v>
      </c>
      <c r="FN545" s="943">
        <v>0</v>
      </c>
      <c r="FO545" s="943">
        <v>0</v>
      </c>
      <c r="FP545" s="943"/>
      <c r="FQ545" s="943">
        <v>90.92</v>
      </c>
      <c r="FR545" s="1157">
        <v>355.41</v>
      </c>
      <c r="FT545" s="1170"/>
      <c r="FU545" s="1167">
        <v>355.41</v>
      </c>
      <c r="FV545" s="1167"/>
      <c r="FW545" s="1167"/>
      <c r="FX545" s="1102">
        <v>101.7</v>
      </c>
      <c r="FY545" s="1225">
        <v>0</v>
      </c>
      <c r="GB545" s="2015">
        <f t="shared" si="52"/>
        <v>3.3333333333303017E-3</v>
      </c>
      <c r="GC545" s="2015">
        <v>446.33</v>
      </c>
      <c r="GE545" s="2015">
        <f t="shared" si="53"/>
        <v>446.33</v>
      </c>
    </row>
    <row r="546" spans="2:187" ht="15.75" thickBot="1">
      <c r="AK546" s="90">
        <f t="shared" ref="AK546:AQ546" si="54">SUM(AK475:AK540)</f>
        <v>200</v>
      </c>
      <c r="AL546" s="90">
        <f t="shared" si="54"/>
        <v>380</v>
      </c>
      <c r="AM546" s="90">
        <f t="shared" si="54"/>
        <v>0</v>
      </c>
      <c r="AN546" s="90">
        <f t="shared" si="54"/>
        <v>0</v>
      </c>
      <c r="AO546" s="90">
        <f t="shared" si="54"/>
        <v>0</v>
      </c>
      <c r="AP546" s="90">
        <f t="shared" si="54"/>
        <v>0</v>
      </c>
      <c r="AQ546" s="90">
        <f t="shared" si="54"/>
        <v>0</v>
      </c>
      <c r="AR546" s="90">
        <f t="shared" ref="AR546:DC546" si="55">SUM(AR475:AR545)</f>
        <v>574874.76715630165</v>
      </c>
      <c r="AS546" s="90">
        <f t="shared" si="55"/>
        <v>1952</v>
      </c>
      <c r="AT546" s="90">
        <f t="shared" si="55"/>
        <v>0</v>
      </c>
      <c r="AU546" s="90">
        <f t="shared" si="55"/>
        <v>100</v>
      </c>
      <c r="AV546" s="90">
        <f t="shared" si="55"/>
        <v>0</v>
      </c>
      <c r="AW546" s="90">
        <f t="shared" si="55"/>
        <v>0</v>
      </c>
      <c r="AX546" s="90">
        <f t="shared" si="55"/>
        <v>0</v>
      </c>
      <c r="AY546" s="90">
        <f t="shared" si="55"/>
        <v>14</v>
      </c>
      <c r="AZ546" s="90">
        <f t="shared" si="55"/>
        <v>0</v>
      </c>
      <c r="BA546" s="90">
        <f t="shared" si="55"/>
        <v>0</v>
      </c>
      <c r="BB546" s="90">
        <f t="shared" si="55"/>
        <v>0</v>
      </c>
      <c r="BC546" s="90">
        <f t="shared" si="55"/>
        <v>0</v>
      </c>
      <c r="BD546" s="90">
        <f t="shared" si="55"/>
        <v>0</v>
      </c>
      <c r="BE546" s="90">
        <f t="shared" si="55"/>
        <v>0</v>
      </c>
      <c r="BF546" s="90">
        <f t="shared" si="55"/>
        <v>0</v>
      </c>
      <c r="BG546" s="90">
        <f t="shared" si="55"/>
        <v>22</v>
      </c>
      <c r="BH546" s="90">
        <f t="shared" si="55"/>
        <v>31</v>
      </c>
      <c r="BI546" s="90">
        <f t="shared" si="55"/>
        <v>30</v>
      </c>
      <c r="BJ546" s="90">
        <f t="shared" si="55"/>
        <v>0</v>
      </c>
      <c r="BK546" s="90">
        <f t="shared" si="55"/>
        <v>0</v>
      </c>
      <c r="BL546" s="90">
        <f t="shared" si="55"/>
        <v>0</v>
      </c>
      <c r="BM546" s="90">
        <f t="shared" si="55"/>
        <v>120.5</v>
      </c>
      <c r="BN546" s="90">
        <f t="shared" si="55"/>
        <v>0</v>
      </c>
      <c r="BO546" s="90">
        <f t="shared" si="55"/>
        <v>0</v>
      </c>
      <c r="BP546" s="90">
        <f t="shared" si="55"/>
        <v>15616</v>
      </c>
      <c r="BQ546" s="90">
        <f t="shared" si="55"/>
        <v>543980.78768491349</v>
      </c>
      <c r="BR546" s="90">
        <f t="shared" si="55"/>
        <v>4407</v>
      </c>
      <c r="BS546" s="90">
        <f t="shared" si="55"/>
        <v>0</v>
      </c>
      <c r="BT546" s="90">
        <f t="shared" si="55"/>
        <v>19037.969999999998</v>
      </c>
      <c r="BU546" s="90">
        <f t="shared" si="55"/>
        <v>0</v>
      </c>
      <c r="BV546" s="90">
        <f t="shared" si="55"/>
        <v>0</v>
      </c>
      <c r="BW546" s="90">
        <f t="shared" si="55"/>
        <v>0</v>
      </c>
      <c r="BX546" s="90">
        <f t="shared" si="55"/>
        <v>380</v>
      </c>
      <c r="BY546" s="90">
        <f t="shared" si="55"/>
        <v>99</v>
      </c>
      <c r="BZ546" s="90">
        <f t="shared" si="55"/>
        <v>1129</v>
      </c>
      <c r="CA546" s="90">
        <f t="shared" si="55"/>
        <v>0</v>
      </c>
      <c r="CB546" s="90">
        <f t="shared" si="55"/>
        <v>356.69791666666669</v>
      </c>
      <c r="CC546" s="90">
        <f t="shared" si="55"/>
        <v>542.82937500000003</v>
      </c>
      <c r="CD546" s="90">
        <f t="shared" si="55"/>
        <v>980.38333333333321</v>
      </c>
      <c r="CE546" s="90">
        <f t="shared" si="55"/>
        <v>0</v>
      </c>
      <c r="CF546" s="90">
        <f t="shared" si="55"/>
        <v>0</v>
      </c>
      <c r="CG546" s="90">
        <f t="shared" si="55"/>
        <v>0</v>
      </c>
      <c r="CH546" s="90">
        <f t="shared" si="55"/>
        <v>0</v>
      </c>
      <c r="CI546" s="90">
        <f t="shared" si="55"/>
        <v>0</v>
      </c>
      <c r="CJ546" s="90">
        <f t="shared" si="55"/>
        <v>0</v>
      </c>
      <c r="CK546" s="90">
        <f t="shared" si="55"/>
        <v>0</v>
      </c>
      <c r="CL546" s="90">
        <f t="shared" si="55"/>
        <v>0</v>
      </c>
      <c r="CM546" s="90">
        <f t="shared" si="55"/>
        <v>0</v>
      </c>
      <c r="CN546" s="90">
        <f t="shared" si="55"/>
        <v>0</v>
      </c>
      <c r="CO546" s="90">
        <f t="shared" si="55"/>
        <v>3298.8874999999994</v>
      </c>
      <c r="CP546" s="90">
        <f t="shared" si="55"/>
        <v>0</v>
      </c>
      <c r="CQ546" s="90">
        <f t="shared" si="55"/>
        <v>0</v>
      </c>
      <c r="CR546" s="90">
        <f t="shared" si="55"/>
        <v>0</v>
      </c>
      <c r="CS546" s="90">
        <f t="shared" si="55"/>
        <v>0</v>
      </c>
      <c r="CT546" s="90">
        <f t="shared" si="55"/>
        <v>0</v>
      </c>
      <c r="CU546" s="90">
        <f t="shared" si="55"/>
        <v>0</v>
      </c>
      <c r="CV546" s="90">
        <f t="shared" si="55"/>
        <v>160</v>
      </c>
      <c r="CW546" s="90">
        <f t="shared" si="55"/>
        <v>0</v>
      </c>
      <c r="CX546" s="90">
        <f t="shared" si="55"/>
        <v>45024.394526050273</v>
      </c>
      <c r="CY546" s="90">
        <f t="shared" si="55"/>
        <v>3296.376157419636</v>
      </c>
      <c r="CZ546" s="90">
        <f t="shared" si="55"/>
        <v>0</v>
      </c>
      <c r="DA546" s="90">
        <f t="shared" si="55"/>
        <v>0</v>
      </c>
      <c r="DB546" s="90">
        <f t="shared" si="55"/>
        <v>0</v>
      </c>
      <c r="DC546" s="90">
        <f t="shared" si="55"/>
        <v>410.19000000000005</v>
      </c>
      <c r="DD546" s="90">
        <f t="shared" ref="DD546:FO546" si="56">SUM(DD475:DD545)</f>
        <v>0</v>
      </c>
      <c r="DE546" s="90">
        <f t="shared" si="56"/>
        <v>0</v>
      </c>
      <c r="DF546" s="90">
        <f t="shared" si="56"/>
        <v>275297.13</v>
      </c>
      <c r="DG546" s="90">
        <f t="shared" si="56"/>
        <v>20329.449999999997</v>
      </c>
      <c r="DH546" s="90">
        <f t="shared" si="56"/>
        <v>0</v>
      </c>
      <c r="DI546" s="90">
        <f t="shared" si="56"/>
        <v>0</v>
      </c>
      <c r="DJ546" s="90">
        <f t="shared" si="56"/>
        <v>0</v>
      </c>
      <c r="DK546" s="90">
        <f t="shared" si="56"/>
        <v>0</v>
      </c>
      <c r="DL546" s="90">
        <f t="shared" si="56"/>
        <v>0</v>
      </c>
      <c r="DM546" s="90">
        <f t="shared" si="56"/>
        <v>0</v>
      </c>
      <c r="DN546" s="90">
        <f t="shared" si="56"/>
        <v>0</v>
      </c>
      <c r="DO546" s="90">
        <f t="shared" si="56"/>
        <v>0</v>
      </c>
      <c r="DP546" s="90">
        <f t="shared" si="56"/>
        <v>0</v>
      </c>
      <c r="DQ546" s="90">
        <f t="shared" si="56"/>
        <v>0</v>
      </c>
      <c r="DR546" s="90">
        <f t="shared" si="56"/>
        <v>2035.37</v>
      </c>
      <c r="DS546" s="90">
        <f t="shared" si="56"/>
        <v>0</v>
      </c>
      <c r="DT546" s="90">
        <f t="shared" si="56"/>
        <v>0</v>
      </c>
      <c r="DU546" s="90">
        <f t="shared" si="56"/>
        <v>0</v>
      </c>
      <c r="DV546" s="90">
        <f t="shared" si="56"/>
        <v>0</v>
      </c>
      <c r="DW546" s="90">
        <f t="shared" si="56"/>
        <v>26264.230140195992</v>
      </c>
      <c r="DX546" s="90">
        <f t="shared" si="56"/>
        <v>0</v>
      </c>
      <c r="DY546" s="90">
        <f t="shared" si="56"/>
        <v>0</v>
      </c>
      <c r="DZ546" s="90">
        <f t="shared" si="56"/>
        <v>0</v>
      </c>
      <c r="EA546" s="90">
        <f t="shared" si="56"/>
        <v>0</v>
      </c>
      <c r="EB546" s="90">
        <f t="shared" si="56"/>
        <v>1502.75</v>
      </c>
      <c r="EC546" s="90">
        <f t="shared" si="56"/>
        <v>0</v>
      </c>
      <c r="ED546" s="90">
        <f t="shared" si="56"/>
        <v>0</v>
      </c>
      <c r="EE546" s="90">
        <f t="shared" si="56"/>
        <v>703.1</v>
      </c>
      <c r="EF546" s="90">
        <f t="shared" si="56"/>
        <v>7734.1</v>
      </c>
      <c r="EG546" s="90">
        <f t="shared" si="56"/>
        <v>703.1</v>
      </c>
      <c r="EH546" s="90">
        <f t="shared" si="56"/>
        <v>7031</v>
      </c>
      <c r="EI546" s="90">
        <f t="shared" si="56"/>
        <v>474.59</v>
      </c>
      <c r="EJ546" s="90">
        <f t="shared" si="56"/>
        <v>0</v>
      </c>
      <c r="EK546" s="90">
        <f t="shared" si="56"/>
        <v>0</v>
      </c>
      <c r="EL546" s="90">
        <f t="shared" si="56"/>
        <v>582649.75580991339</v>
      </c>
      <c r="EM546" s="90">
        <f t="shared" si="56"/>
        <v>965178.33663357934</v>
      </c>
      <c r="EN546" s="90">
        <f t="shared" si="56"/>
        <v>57421.909999999996</v>
      </c>
      <c r="EO546" s="90">
        <f t="shared" si="56"/>
        <v>3179.2999999999993</v>
      </c>
      <c r="EP546" s="90">
        <f t="shared" si="56"/>
        <v>4809.3099999999995</v>
      </c>
      <c r="EQ546" s="90">
        <f t="shared" si="56"/>
        <v>0</v>
      </c>
      <c r="ER546" s="90">
        <f t="shared" si="56"/>
        <v>0</v>
      </c>
      <c r="ES546" s="90">
        <f t="shared" si="56"/>
        <v>1095.99</v>
      </c>
      <c r="ET546" s="90">
        <f t="shared" si="56"/>
        <v>117078.20403750001</v>
      </c>
      <c r="EU546" s="90">
        <f t="shared" si="56"/>
        <v>0</v>
      </c>
      <c r="EV546" s="90">
        <f t="shared" si="56"/>
        <v>0</v>
      </c>
      <c r="EW546" s="90">
        <f t="shared" si="56"/>
        <v>0</v>
      </c>
      <c r="EX546" s="90">
        <f t="shared" si="56"/>
        <v>0</v>
      </c>
      <c r="EY546" s="90">
        <f t="shared" si="56"/>
        <v>0</v>
      </c>
      <c r="EZ546" s="90">
        <f t="shared" si="56"/>
        <v>4979.7700000000004</v>
      </c>
      <c r="FA546" s="90">
        <f t="shared" si="56"/>
        <v>2278.73</v>
      </c>
      <c r="FB546" s="90">
        <f t="shared" si="56"/>
        <v>770.43000000000006</v>
      </c>
      <c r="FC546" s="90">
        <f t="shared" si="56"/>
        <v>283905.46432000014</v>
      </c>
      <c r="FD546" s="90">
        <f t="shared" si="56"/>
        <v>5</v>
      </c>
      <c r="FE546" s="90">
        <f t="shared" si="56"/>
        <v>0</v>
      </c>
      <c r="FF546" s="90">
        <f t="shared" si="56"/>
        <v>0</v>
      </c>
      <c r="FG546" s="90">
        <f t="shared" si="56"/>
        <v>1125</v>
      </c>
      <c r="FH546" s="90">
        <f t="shared" si="56"/>
        <v>6368.89</v>
      </c>
      <c r="FI546" s="90">
        <f t="shared" si="56"/>
        <v>0</v>
      </c>
      <c r="FJ546" s="90">
        <f t="shared" si="56"/>
        <v>2650</v>
      </c>
      <c r="FK546" s="90">
        <f t="shared" si="56"/>
        <v>203</v>
      </c>
      <c r="FL546" s="90">
        <f t="shared" si="56"/>
        <v>0</v>
      </c>
      <c r="FM546" s="90">
        <f t="shared" si="56"/>
        <v>410.19000000000005</v>
      </c>
      <c r="FN546" s="90">
        <f t="shared" si="56"/>
        <v>99</v>
      </c>
      <c r="FO546" s="90">
        <f t="shared" si="56"/>
        <v>44</v>
      </c>
      <c r="FP546" s="90">
        <f t="shared" ref="FP546:FR546" si="57">SUM(FP475:FP545)</f>
        <v>285383.47000000009</v>
      </c>
      <c r="FQ546" s="90">
        <f t="shared" si="57"/>
        <v>771807.6399999999</v>
      </c>
      <c r="FR546" s="90">
        <f t="shared" si="57"/>
        <v>193370.70999999996</v>
      </c>
      <c r="FT546" s="90">
        <f t="shared" ref="FT546:FU546" si="58">SUM(FT475:FT545)</f>
        <v>15020.092342342343</v>
      </c>
      <c r="FU546" s="90">
        <f t="shared" si="58"/>
        <v>140019.33999999994</v>
      </c>
      <c r="FV546" s="90"/>
      <c r="FW546" s="90"/>
      <c r="FX546" s="90">
        <f>SUM(FX475:FX545)</f>
        <v>52398.403052499991</v>
      </c>
      <c r="FY546" s="90">
        <f>SUM(FY475:FY545)</f>
        <v>9339.7307631250005</v>
      </c>
      <c r="GE546" s="2015"/>
    </row>
    <row r="547" spans="2:187">
      <c r="GE547" s="2015"/>
    </row>
    <row r="548" spans="2:187" ht="14.45" customHeight="1">
      <c r="B548" s="2074" t="s">
        <v>302</v>
      </c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00"/>
      <c r="P548" s="2037" t="s">
        <v>303</v>
      </c>
      <c r="Q548" s="2038"/>
      <c r="R548" s="2038"/>
      <c r="S548" s="2038"/>
      <c r="T548" s="2038"/>
      <c r="U548" s="2039"/>
      <c r="V548" s="2037" t="s">
        <v>304</v>
      </c>
      <c r="W548" s="2039"/>
      <c r="X548" s="155" t="s">
        <v>305</v>
      </c>
      <c r="Y548" s="155"/>
      <c r="Z548" s="155" t="s">
        <v>306</v>
      </c>
      <c r="AA548" s="155"/>
      <c r="AB548" s="155" t="s">
        <v>307</v>
      </c>
      <c r="AC548" s="155"/>
      <c r="AD548" s="155"/>
      <c r="AE548" s="155" t="s">
        <v>308</v>
      </c>
      <c r="AF548" s="155"/>
      <c r="AG548" s="155"/>
      <c r="AH548" s="100"/>
      <c r="AI548" s="155" t="s">
        <v>309</v>
      </c>
      <c r="AJ548" s="155"/>
      <c r="AK548" s="155" t="s">
        <v>310</v>
      </c>
      <c r="AL548" s="155"/>
      <c r="AM548" s="155"/>
      <c r="AN548" s="155"/>
      <c r="AO548" s="155"/>
      <c r="AP548" s="155"/>
      <c r="AQ548" s="155"/>
      <c r="AR548" s="155"/>
      <c r="AS548" s="155" t="s">
        <v>311</v>
      </c>
      <c r="AT548" s="155"/>
      <c r="AU548" s="155"/>
      <c r="AV548" s="155"/>
      <c r="AW548" s="155"/>
      <c r="AX548" s="155"/>
      <c r="AY548" s="155"/>
      <c r="AZ548" s="155"/>
      <c r="BA548" s="155"/>
      <c r="BB548" s="155"/>
      <c r="BC548" s="155"/>
      <c r="BD548" s="155"/>
      <c r="BE548" s="155"/>
      <c r="BF548" s="155"/>
      <c r="BG548" s="2075" t="s">
        <v>312</v>
      </c>
      <c r="BH548" s="2075"/>
      <c r="BI548" s="2075"/>
      <c r="BJ548" s="2075"/>
      <c r="BK548" s="2075" t="s">
        <v>313</v>
      </c>
      <c r="BL548" s="2075"/>
      <c r="BM548" s="2075"/>
      <c r="BN548" s="2075"/>
      <c r="BO548" s="2055" t="s">
        <v>314</v>
      </c>
      <c r="BP548" s="2055" t="s">
        <v>315</v>
      </c>
      <c r="BQ548" s="155" t="s">
        <v>316</v>
      </c>
      <c r="BR548" s="155"/>
      <c r="BS548" s="155"/>
      <c r="BT548" s="155"/>
      <c r="BU548" s="155"/>
      <c r="BV548" s="155"/>
      <c r="BW548" s="155"/>
      <c r="BX548" s="155"/>
      <c r="BY548" s="155"/>
      <c r="BZ548" s="155"/>
      <c r="CA548" s="155"/>
      <c r="CB548" s="155"/>
      <c r="CC548" s="155"/>
      <c r="CD548" s="155"/>
      <c r="CE548" s="155"/>
      <c r="CF548" s="155"/>
      <c r="CG548" s="155"/>
      <c r="CH548" s="155"/>
      <c r="CI548" s="155"/>
      <c r="CJ548" s="155"/>
      <c r="CK548" s="155"/>
      <c r="CL548" s="155"/>
      <c r="CM548" s="155"/>
      <c r="CN548" s="155"/>
      <c r="CO548" s="155"/>
      <c r="CP548" s="155"/>
      <c r="CQ548" s="155"/>
      <c r="CR548" s="155"/>
      <c r="CS548" s="155"/>
      <c r="CT548" s="155"/>
      <c r="CU548" s="155"/>
      <c r="CV548" s="155"/>
      <c r="CW548" s="155"/>
      <c r="CX548" s="155"/>
      <c r="CY548" s="155"/>
      <c r="CZ548" s="155"/>
      <c r="DA548" s="155"/>
      <c r="DB548" s="155"/>
      <c r="DC548" s="155"/>
      <c r="DD548" s="155"/>
      <c r="DE548" s="155"/>
      <c r="DF548" s="155"/>
      <c r="DG548" s="155"/>
      <c r="DH548" s="155"/>
      <c r="DI548" s="155"/>
      <c r="DJ548" s="155"/>
      <c r="DK548" s="155"/>
      <c r="DL548" s="155"/>
      <c r="DM548" s="155"/>
      <c r="DN548" s="155"/>
      <c r="DO548" s="155"/>
      <c r="DP548" s="155"/>
      <c r="DQ548" s="155"/>
      <c r="DR548" s="155"/>
      <c r="DS548" s="155"/>
      <c r="DT548" s="155"/>
      <c r="DU548" s="155"/>
      <c r="DV548" s="155"/>
      <c r="DW548" s="155"/>
      <c r="DX548" s="155"/>
      <c r="DY548" s="155"/>
      <c r="DZ548" s="155"/>
      <c r="EA548" s="155"/>
      <c r="EB548" s="155"/>
      <c r="EC548" s="155"/>
      <c r="ED548" s="155"/>
      <c r="EE548" s="155"/>
      <c r="EF548" s="155"/>
      <c r="EG548" s="155"/>
      <c r="EH548" s="155"/>
      <c r="EI548" s="155"/>
      <c r="EJ548" s="155"/>
      <c r="EK548" s="155"/>
      <c r="EL548" s="2051" t="s">
        <v>317</v>
      </c>
      <c r="EM548" s="2051" t="s">
        <v>318</v>
      </c>
      <c r="EN548" s="155" t="s">
        <v>319</v>
      </c>
      <c r="EO548" s="155"/>
      <c r="EP548" s="155"/>
      <c r="EQ548" s="155"/>
      <c r="ER548" s="155"/>
      <c r="ES548" s="155"/>
      <c r="ET548" s="155"/>
      <c r="EU548" s="155"/>
      <c r="EV548" s="155"/>
      <c r="EW548" s="155"/>
      <c r="EX548" s="155"/>
      <c r="EY548" s="155"/>
      <c r="EZ548" s="155"/>
      <c r="FA548" s="155"/>
      <c r="FB548" s="155"/>
      <c r="FC548" s="155"/>
      <c r="FD548" s="155"/>
      <c r="FE548" s="155"/>
      <c r="FF548" s="155"/>
      <c r="FG548" s="155"/>
      <c r="FH548" s="155"/>
      <c r="FI548" s="155"/>
      <c r="FJ548" s="155"/>
      <c r="FK548" s="155"/>
      <c r="FL548" s="155"/>
      <c r="FM548" s="155"/>
      <c r="FN548" s="155"/>
      <c r="FO548" s="155"/>
      <c r="FP548" s="155"/>
      <c r="FQ548" s="155"/>
      <c r="FR548" s="2051" t="s">
        <v>320</v>
      </c>
      <c r="FT548" s="2047"/>
      <c r="FU548" s="2047"/>
      <c r="FV548" s="2047"/>
      <c r="FW548" s="2047"/>
      <c r="FX548" s="154" t="s">
        <v>321</v>
      </c>
      <c r="FY548" s="154"/>
      <c r="GE548" s="2015"/>
    </row>
    <row r="549" spans="2:187" ht="27.6" customHeight="1">
      <c r="B549" s="2076" t="s">
        <v>2</v>
      </c>
      <c r="C549" s="154" t="s">
        <v>608</v>
      </c>
      <c r="D549" s="154" t="s">
        <v>322</v>
      </c>
      <c r="E549" s="154" t="s">
        <v>323</v>
      </c>
      <c r="F549" s="154" t="s">
        <v>4</v>
      </c>
      <c r="G549" s="154" t="s">
        <v>324</v>
      </c>
      <c r="H549" s="154" t="s">
        <v>6</v>
      </c>
      <c r="I549" s="154" t="s">
        <v>325</v>
      </c>
      <c r="J549" s="98" t="s">
        <v>326</v>
      </c>
      <c r="K549" s="97" t="s">
        <v>327</v>
      </c>
      <c r="L549" s="96" t="s">
        <v>328</v>
      </c>
      <c r="M549" s="96" t="s">
        <v>329</v>
      </c>
      <c r="N549" s="96" t="s">
        <v>330</v>
      </c>
      <c r="O549" s="95" t="s">
        <v>331</v>
      </c>
      <c r="P549" s="95" t="s">
        <v>332</v>
      </c>
      <c r="Q549" s="95" t="s">
        <v>330</v>
      </c>
      <c r="R549" s="2057" t="s">
        <v>333</v>
      </c>
      <c r="S549" s="2057" t="s">
        <v>334</v>
      </c>
      <c r="T549" s="154" t="s">
        <v>335</v>
      </c>
      <c r="U549" s="154" t="s">
        <v>5</v>
      </c>
      <c r="V549" s="2049" t="s">
        <v>336</v>
      </c>
      <c r="W549" s="2049" t="s">
        <v>337</v>
      </c>
      <c r="X549" s="2049" t="s">
        <v>229</v>
      </c>
      <c r="Y549" s="2049" t="s">
        <v>338</v>
      </c>
      <c r="Z549" s="154" t="s">
        <v>229</v>
      </c>
      <c r="AA549" s="154" t="s">
        <v>339</v>
      </c>
      <c r="AB549" s="2049" t="s">
        <v>340</v>
      </c>
      <c r="AC549" s="2049" t="s">
        <v>9</v>
      </c>
      <c r="AD549" s="2049" t="s">
        <v>341</v>
      </c>
      <c r="AE549" s="154" t="s">
        <v>342</v>
      </c>
      <c r="AF549" s="154" t="s">
        <v>343</v>
      </c>
      <c r="AG549" s="154" t="s">
        <v>344</v>
      </c>
      <c r="AH549" s="154" t="s">
        <v>345</v>
      </c>
      <c r="AI549" s="154" t="s">
        <v>346</v>
      </c>
      <c r="AJ549" s="154" t="s">
        <v>347</v>
      </c>
      <c r="AK549" s="154" t="s">
        <v>348</v>
      </c>
      <c r="AL549" s="154" t="s">
        <v>349</v>
      </c>
      <c r="AM549" s="154" t="s">
        <v>350</v>
      </c>
      <c r="AN549" s="154" t="s">
        <v>351</v>
      </c>
      <c r="AO549" s="154" t="s">
        <v>352</v>
      </c>
      <c r="AP549" s="154" t="s">
        <v>590</v>
      </c>
      <c r="AQ549" s="154" t="s">
        <v>353</v>
      </c>
      <c r="AR549" s="154" t="s">
        <v>354</v>
      </c>
      <c r="AS549" s="2046" t="s">
        <v>355</v>
      </c>
      <c r="AT549" s="2046" t="s">
        <v>356</v>
      </c>
      <c r="AU549" s="2046" t="s">
        <v>357</v>
      </c>
      <c r="AV549" s="2046" t="s">
        <v>358</v>
      </c>
      <c r="AW549" s="2046" t="s">
        <v>359</v>
      </c>
      <c r="AX549" s="2046" t="s">
        <v>360</v>
      </c>
      <c r="AY549" s="2046" t="s">
        <v>361</v>
      </c>
      <c r="AZ549" s="2046" t="s">
        <v>362</v>
      </c>
      <c r="BA549" s="2046" t="s">
        <v>363</v>
      </c>
      <c r="BB549" s="2046" t="s">
        <v>364</v>
      </c>
      <c r="BC549" s="2046" t="s">
        <v>365</v>
      </c>
      <c r="BD549" s="2046" t="s">
        <v>366</v>
      </c>
      <c r="BE549" s="2046" t="s">
        <v>367</v>
      </c>
      <c r="BF549" s="2046"/>
      <c r="BG549" s="2046">
        <v>0.25</v>
      </c>
      <c r="BH549" s="2046">
        <v>0.35</v>
      </c>
      <c r="BI549" s="2046" t="s">
        <v>368</v>
      </c>
      <c r="BJ549" s="2046" t="s">
        <v>369</v>
      </c>
      <c r="BK549" s="2046">
        <v>0.25</v>
      </c>
      <c r="BL549" s="2046">
        <v>0.35</v>
      </c>
      <c r="BM549" s="2046" t="s">
        <v>368</v>
      </c>
      <c r="BN549" s="2046" t="s">
        <v>369</v>
      </c>
      <c r="BO549" s="2055"/>
      <c r="BP549" s="2055"/>
      <c r="BQ549" s="2042" t="s">
        <v>370</v>
      </c>
      <c r="BR549" s="2042"/>
      <c r="BS549" s="2073"/>
      <c r="BT549" s="2073"/>
      <c r="BU549" s="2073"/>
      <c r="BV549" s="2042"/>
      <c r="BW549" s="2042"/>
      <c r="BX549" s="2042"/>
      <c r="BY549" s="2042"/>
      <c r="BZ549" s="2042"/>
      <c r="CA549" s="2042"/>
      <c r="CB549" s="2042"/>
      <c r="CC549" s="2042"/>
      <c r="CD549" s="2042"/>
      <c r="CE549" s="2042"/>
      <c r="CF549" s="2042"/>
      <c r="CG549" s="2042"/>
      <c r="CH549" s="2042"/>
      <c r="CI549" s="2042"/>
      <c r="CJ549" s="2042"/>
      <c r="CK549" s="2042"/>
      <c r="CL549" s="2042"/>
      <c r="CM549" s="2042"/>
      <c r="CN549" s="2042"/>
      <c r="CO549" s="2042"/>
      <c r="CP549" s="2042"/>
      <c r="CQ549" s="2042"/>
      <c r="CR549" s="2042"/>
      <c r="CS549" s="2042"/>
      <c r="CT549" s="2042"/>
      <c r="CU549" s="2042"/>
      <c r="CV549" s="2043" t="s">
        <v>371</v>
      </c>
      <c r="CW549" s="2043"/>
      <c r="CX549" s="2043"/>
      <c r="CY549" s="2043"/>
      <c r="CZ549" s="2043"/>
      <c r="DA549" s="2043"/>
      <c r="DB549" s="2043"/>
      <c r="DC549" s="2043"/>
      <c r="DD549" s="2043"/>
      <c r="DE549" s="2043"/>
      <c r="DF549" s="2043"/>
      <c r="DG549" s="2043"/>
      <c r="DH549" s="2043"/>
      <c r="DI549" s="2043"/>
      <c r="DJ549" s="2043"/>
      <c r="DK549" s="2043"/>
      <c r="DL549" s="2043"/>
      <c r="DM549" s="2043"/>
      <c r="DN549" s="2043"/>
      <c r="DO549" s="2043"/>
      <c r="DP549" s="2044" t="s">
        <v>372</v>
      </c>
      <c r="DQ549" s="2044"/>
      <c r="DR549" s="2044"/>
      <c r="DS549" s="2044"/>
      <c r="DT549" s="2044"/>
      <c r="DU549" s="2044"/>
      <c r="DV549" s="2044"/>
      <c r="DW549" s="2044"/>
      <c r="DX549" s="2044"/>
      <c r="DY549" s="2044"/>
      <c r="DZ549" s="2044"/>
      <c r="EA549" s="2044"/>
      <c r="EB549" s="2045" t="s">
        <v>373</v>
      </c>
      <c r="EC549" s="2045"/>
      <c r="ED549" s="2045"/>
      <c r="EE549" s="2045"/>
      <c r="EF549" s="2045"/>
      <c r="EG549" s="2045"/>
      <c r="EH549" s="2045"/>
      <c r="EI549" s="2045"/>
      <c r="EJ549" s="2045"/>
      <c r="EK549" s="2045"/>
      <c r="EL549" s="2051"/>
      <c r="EM549" s="2051"/>
      <c r="EN549" s="154" t="s">
        <v>374</v>
      </c>
      <c r="EO549" s="154"/>
      <c r="EP549" s="154"/>
      <c r="EQ549" s="154"/>
      <c r="ER549" s="154"/>
      <c r="ES549" s="154"/>
      <c r="ET549" s="99" t="s">
        <v>375</v>
      </c>
      <c r="EU549" s="2043" t="s">
        <v>376</v>
      </c>
      <c r="EV549" s="2043"/>
      <c r="EW549" s="2043"/>
      <c r="EX549" s="2043"/>
      <c r="EY549" s="154" t="s">
        <v>377</v>
      </c>
      <c r="EZ549" s="154"/>
      <c r="FA549" s="154"/>
      <c r="FB549" s="154"/>
      <c r="FC549" s="154"/>
      <c r="FD549" s="154"/>
      <c r="FE549" s="154"/>
      <c r="FF549" s="154"/>
      <c r="FG549" s="154"/>
      <c r="FH549" s="154"/>
      <c r="FI549" s="154"/>
      <c r="FJ549" s="154"/>
      <c r="FK549" s="154"/>
      <c r="FL549" s="154"/>
      <c r="FM549" s="154"/>
      <c r="FN549" s="154"/>
      <c r="FO549" s="154"/>
      <c r="FP549" s="154"/>
      <c r="FQ549" s="154" t="s">
        <v>378</v>
      </c>
      <c r="FR549" s="2051"/>
      <c r="FT549" s="154" t="s">
        <v>21</v>
      </c>
      <c r="FU549" s="154" t="s">
        <v>231</v>
      </c>
      <c r="FV549" s="154"/>
      <c r="FW549" s="154"/>
      <c r="FX549" s="154"/>
      <c r="FY549" s="93" t="s">
        <v>907</v>
      </c>
      <c r="GE549" s="2015"/>
    </row>
    <row r="550" spans="2:187" ht="76.5">
      <c r="B550" s="2077"/>
      <c r="C550" s="93"/>
      <c r="D550" s="93"/>
      <c r="E550" s="93"/>
      <c r="F550" s="93"/>
      <c r="G550" s="93"/>
      <c r="H550" s="93"/>
      <c r="I550" s="93"/>
      <c r="J550" s="98" t="s">
        <v>326</v>
      </c>
      <c r="K550" s="97" t="s">
        <v>327</v>
      </c>
      <c r="L550" s="96" t="s">
        <v>328</v>
      </c>
      <c r="M550" s="96" t="s">
        <v>329</v>
      </c>
      <c r="N550" s="96" t="s">
        <v>330</v>
      </c>
      <c r="O550" s="95" t="s">
        <v>331</v>
      </c>
      <c r="P550" s="95" t="s">
        <v>332</v>
      </c>
      <c r="Q550" s="95" t="s">
        <v>330</v>
      </c>
      <c r="R550" s="2058"/>
      <c r="S550" s="2058"/>
      <c r="T550" s="93"/>
      <c r="U550" s="93"/>
      <c r="V550" s="2050"/>
      <c r="W550" s="2050"/>
      <c r="X550" s="2050"/>
      <c r="Y550" s="2050"/>
      <c r="Z550" s="93"/>
      <c r="AA550" s="93"/>
      <c r="AB550" s="2050"/>
      <c r="AC550" s="2050"/>
      <c r="AD550" s="2050"/>
      <c r="AE550" s="93"/>
      <c r="AF550" s="93"/>
      <c r="AG550" s="93"/>
      <c r="AH550" s="93"/>
      <c r="AI550" s="93"/>
      <c r="AJ550" s="93"/>
      <c r="AK550" s="93"/>
      <c r="AL550" s="93"/>
      <c r="AM550" s="93"/>
      <c r="AN550" s="93"/>
      <c r="AO550" s="93"/>
      <c r="AP550" s="93"/>
      <c r="AQ550" s="93"/>
      <c r="AR550" s="93"/>
      <c r="AS550" s="93"/>
      <c r="AT550" s="93"/>
      <c r="AU550" s="93"/>
      <c r="AV550" s="93"/>
      <c r="AW550" s="93"/>
      <c r="AX550" s="93"/>
      <c r="AY550" s="93"/>
      <c r="AZ550" s="93"/>
      <c r="BA550" s="93"/>
      <c r="BB550" s="93"/>
      <c r="BC550" s="93"/>
      <c r="BD550" s="93"/>
      <c r="BE550" s="93"/>
      <c r="BF550" s="93"/>
      <c r="BG550" s="93"/>
      <c r="BH550" s="93"/>
      <c r="BI550" s="93"/>
      <c r="BJ550" s="93"/>
      <c r="BK550" s="93"/>
      <c r="BL550" s="93"/>
      <c r="BM550" s="93"/>
      <c r="BN550" s="93"/>
      <c r="BO550" s="2056"/>
      <c r="BP550" s="2056"/>
      <c r="BQ550" s="93" t="s">
        <v>379</v>
      </c>
      <c r="BR550" s="833" t="s">
        <v>380</v>
      </c>
      <c r="BS550" s="785" t="s">
        <v>356</v>
      </c>
      <c r="BT550" s="785" t="s">
        <v>381</v>
      </c>
      <c r="BU550" s="785" t="s">
        <v>358</v>
      </c>
      <c r="BV550" s="261" t="s">
        <v>359</v>
      </c>
      <c r="BW550" s="92" t="s">
        <v>360</v>
      </c>
      <c r="BX550" s="92" t="s">
        <v>382</v>
      </c>
      <c r="BY550" s="92" t="s">
        <v>383</v>
      </c>
      <c r="BZ550" s="92" t="s">
        <v>384</v>
      </c>
      <c r="CA550" s="92" t="s">
        <v>362</v>
      </c>
      <c r="CB550" s="92" t="s">
        <v>385</v>
      </c>
      <c r="CC550" s="92" t="s">
        <v>386</v>
      </c>
      <c r="CD550" s="92" t="s">
        <v>387</v>
      </c>
      <c r="CE550" s="92" t="s">
        <v>388</v>
      </c>
      <c r="CF550" s="92" t="s">
        <v>389</v>
      </c>
      <c r="CG550" s="92" t="s">
        <v>390</v>
      </c>
      <c r="CH550" s="92" t="s">
        <v>1008</v>
      </c>
      <c r="CI550" s="92" t="s">
        <v>391</v>
      </c>
      <c r="CJ550" s="92"/>
      <c r="CK550" s="92" t="s">
        <v>392</v>
      </c>
      <c r="CL550" s="92" t="s">
        <v>393</v>
      </c>
      <c r="CM550" s="92" t="s">
        <v>601</v>
      </c>
      <c r="CN550" s="92" t="s">
        <v>394</v>
      </c>
      <c r="CO550" s="92" t="s">
        <v>313</v>
      </c>
      <c r="CP550" s="92" t="s">
        <v>391</v>
      </c>
      <c r="CQ550" s="92" t="s">
        <v>606</v>
      </c>
      <c r="CR550" s="92"/>
      <c r="CS550" s="92"/>
      <c r="CT550" s="92"/>
      <c r="CU550" s="92"/>
      <c r="CV550" s="92" t="s">
        <v>395</v>
      </c>
      <c r="CW550" s="92" t="s">
        <v>396</v>
      </c>
      <c r="CX550" s="92" t="s">
        <v>397</v>
      </c>
      <c r="CY550" s="92" t="s">
        <v>398</v>
      </c>
      <c r="CZ550" s="92" t="s">
        <v>399</v>
      </c>
      <c r="DA550" s="92" t="s">
        <v>400</v>
      </c>
      <c r="DB550" s="92" t="s">
        <v>401</v>
      </c>
      <c r="DC550" s="92" t="s">
        <v>614</v>
      </c>
      <c r="DD550" s="92" t="s">
        <v>402</v>
      </c>
      <c r="DE550" s="92" t="s">
        <v>403</v>
      </c>
      <c r="DF550" s="119" t="s">
        <v>404</v>
      </c>
      <c r="DG550" s="119" t="s">
        <v>405</v>
      </c>
      <c r="DH550" s="92" t="s">
        <v>406</v>
      </c>
      <c r="DI550" s="92" t="s">
        <v>407</v>
      </c>
      <c r="DJ550" s="119" t="s">
        <v>408</v>
      </c>
      <c r="DK550" s="119" t="s">
        <v>637</v>
      </c>
      <c r="DL550" s="92" t="s">
        <v>409</v>
      </c>
      <c r="DM550" s="92" t="s">
        <v>410</v>
      </c>
      <c r="DN550" s="92" t="s">
        <v>411</v>
      </c>
      <c r="DO550" s="92" t="s">
        <v>412</v>
      </c>
      <c r="DP550" s="92" t="s">
        <v>413</v>
      </c>
      <c r="DQ550" s="92" t="s">
        <v>414</v>
      </c>
      <c r="DR550" s="92" t="s">
        <v>415</v>
      </c>
      <c r="DS550" s="92" t="s">
        <v>416</v>
      </c>
      <c r="DT550" s="92" t="s">
        <v>417</v>
      </c>
      <c r="DU550" s="92" t="s">
        <v>306</v>
      </c>
      <c r="DV550" s="92" t="s">
        <v>418</v>
      </c>
      <c r="DW550" s="92" t="s">
        <v>419</v>
      </c>
      <c r="DX550" s="92" t="s">
        <v>592</v>
      </c>
      <c r="DY550" s="92" t="s">
        <v>420</v>
      </c>
      <c r="DZ550" s="92"/>
      <c r="EA550" s="92"/>
      <c r="EB550" s="94" t="s">
        <v>421</v>
      </c>
      <c r="EC550" s="94" t="s">
        <v>422</v>
      </c>
      <c r="ED550" s="94" t="s">
        <v>423</v>
      </c>
      <c r="EE550" s="94" t="s">
        <v>424</v>
      </c>
      <c r="EF550" s="94" t="s">
        <v>425</v>
      </c>
      <c r="EG550" s="94" t="s">
        <v>426</v>
      </c>
      <c r="EH550" s="94" t="s">
        <v>427</v>
      </c>
      <c r="EI550" s="94" t="s">
        <v>428</v>
      </c>
      <c r="EJ550" s="94" t="s">
        <v>429</v>
      </c>
      <c r="EK550" s="94" t="s">
        <v>430</v>
      </c>
      <c r="EL550" s="2052"/>
      <c r="EM550" s="2052"/>
      <c r="EN550" s="93" t="s">
        <v>431</v>
      </c>
      <c r="EO550" s="93" t="s">
        <v>432</v>
      </c>
      <c r="EP550" s="93" t="s">
        <v>433</v>
      </c>
      <c r="EQ550" s="93" t="s">
        <v>434</v>
      </c>
      <c r="ER550" s="93" t="s">
        <v>435</v>
      </c>
      <c r="ES550" s="93" t="s">
        <v>436</v>
      </c>
      <c r="ET550" s="93" t="s">
        <v>437</v>
      </c>
      <c r="EU550" s="92" t="s">
        <v>438</v>
      </c>
      <c r="EV550" s="92" t="s">
        <v>363</v>
      </c>
      <c r="EW550" s="92" t="s">
        <v>439</v>
      </c>
      <c r="EX550" s="92"/>
      <c r="EY550" s="92" t="s">
        <v>614</v>
      </c>
      <c r="EZ550" s="92" t="s">
        <v>440</v>
      </c>
      <c r="FA550" s="92" t="s">
        <v>441</v>
      </c>
      <c r="FB550" s="92" t="s">
        <v>442</v>
      </c>
      <c r="FC550" s="92" t="s">
        <v>443</v>
      </c>
      <c r="FD550" s="92" t="s">
        <v>444</v>
      </c>
      <c r="FE550" s="92" t="s">
        <v>918</v>
      </c>
      <c r="FF550" s="92" t="s">
        <v>416</v>
      </c>
      <c r="FG550" s="92" t="s">
        <v>592</v>
      </c>
      <c r="FH550" s="92" t="s">
        <v>18</v>
      </c>
      <c r="FI550" s="92" t="s">
        <v>918</v>
      </c>
      <c r="FJ550" s="92" t="s">
        <v>1009</v>
      </c>
      <c r="FK550" s="92" t="s">
        <v>1010</v>
      </c>
      <c r="FL550" s="92" t="s">
        <v>448</v>
      </c>
      <c r="FM550" s="119" t="s">
        <v>984</v>
      </c>
      <c r="FN550" s="92" t="s">
        <v>449</v>
      </c>
      <c r="FO550" s="92" t="s">
        <v>450</v>
      </c>
      <c r="FP550" s="119" t="s">
        <v>985</v>
      </c>
      <c r="FQ550" s="93"/>
      <c r="FR550" s="2052"/>
      <c r="FT550" s="93"/>
      <c r="FU550" s="93"/>
      <c r="FV550" s="93"/>
      <c r="FW550" s="93"/>
      <c r="FX550" s="154"/>
      <c r="FY550" s="2036"/>
      <c r="GE550" s="2015"/>
    </row>
    <row r="551" spans="2:187">
      <c r="B551" s="918">
        <v>1</v>
      </c>
      <c r="C551" s="919" t="s">
        <v>622</v>
      </c>
      <c r="D551" s="920" t="s">
        <v>3</v>
      </c>
      <c r="E551" s="921" t="s">
        <v>102</v>
      </c>
      <c r="F551" s="1226" t="s">
        <v>452</v>
      </c>
      <c r="G551" s="922">
        <v>32348</v>
      </c>
      <c r="H551" s="919" t="s">
        <v>453</v>
      </c>
      <c r="I551" s="919" t="s">
        <v>456</v>
      </c>
      <c r="J551" s="923" t="s">
        <v>455</v>
      </c>
      <c r="K551" s="924" t="s">
        <v>456</v>
      </c>
      <c r="L551" s="924">
        <v>100002</v>
      </c>
      <c r="M551" s="925" t="s">
        <v>457</v>
      </c>
      <c r="N551" s="926">
        <v>1</v>
      </c>
      <c r="O551" s="927" t="s">
        <v>458</v>
      </c>
      <c r="P551" s="927" t="s">
        <v>459</v>
      </c>
      <c r="Q551" s="928">
        <v>1</v>
      </c>
      <c r="R551" s="927" t="s">
        <v>460</v>
      </c>
      <c r="S551" s="929" t="s">
        <v>453</v>
      </c>
      <c r="T551" s="927" t="s">
        <v>461</v>
      </c>
      <c r="U551" s="927" t="s">
        <v>255</v>
      </c>
      <c r="V551" s="930" t="s">
        <v>462</v>
      </c>
      <c r="W551" s="930" t="s">
        <v>463</v>
      </c>
      <c r="X551" s="931" t="s">
        <v>32</v>
      </c>
      <c r="Y551" s="932">
        <v>19307189164080</v>
      </c>
      <c r="Z551" s="925"/>
      <c r="AA551" s="925"/>
      <c r="AB551" s="467">
        <v>42948</v>
      </c>
      <c r="AC551" s="933"/>
      <c r="AD551" s="934"/>
      <c r="AE551" s="935" t="s">
        <v>464</v>
      </c>
      <c r="AF551" s="927" t="s">
        <v>465</v>
      </c>
      <c r="AG551" s="936"/>
      <c r="AH551" s="937"/>
      <c r="AI551" s="937"/>
      <c r="AJ551" s="937"/>
      <c r="AK551" s="938"/>
      <c r="AL551" s="936">
        <v>380</v>
      </c>
      <c r="AM551" s="938"/>
      <c r="AN551" s="938"/>
      <c r="AO551" s="939" t="s">
        <v>466</v>
      </c>
      <c r="AP551" s="938" t="s">
        <v>594</v>
      </c>
      <c r="AQ551" s="940" t="s">
        <v>467</v>
      </c>
      <c r="AR551" s="468">
        <v>9540</v>
      </c>
      <c r="AS551" s="925">
        <v>30</v>
      </c>
      <c r="AT551" s="941">
        <v>0</v>
      </c>
      <c r="AU551" s="941">
        <v>0</v>
      </c>
      <c r="AV551" s="925"/>
      <c r="AW551" s="925"/>
      <c r="AX551" s="925"/>
      <c r="AY551" s="925"/>
      <c r="AZ551" s="925"/>
      <c r="BA551" s="942"/>
      <c r="BB551" s="941"/>
      <c r="BC551" s="941"/>
      <c r="BD551" s="941"/>
      <c r="BE551" s="941"/>
      <c r="BF551" s="942"/>
      <c r="BG551" s="936">
        <v>0</v>
      </c>
      <c r="BH551" s="936">
        <v>0</v>
      </c>
      <c r="BI551" s="936">
        <v>0</v>
      </c>
      <c r="BJ551" s="1227">
        <v>32</v>
      </c>
      <c r="BK551" s="943"/>
      <c r="BL551" s="943"/>
      <c r="BM551" s="936"/>
      <c r="BN551" s="943"/>
      <c r="BO551" s="1228"/>
      <c r="BP551" s="944">
        <v>240</v>
      </c>
      <c r="BQ551" s="943">
        <v>9540</v>
      </c>
      <c r="BR551" s="943">
        <v>0</v>
      </c>
      <c r="BS551" s="943">
        <v>0</v>
      </c>
      <c r="BT551" s="945">
        <v>0</v>
      </c>
      <c r="BU551" s="943">
        <v>0</v>
      </c>
      <c r="BV551" s="943">
        <v>0</v>
      </c>
      <c r="BW551" s="943">
        <v>0</v>
      </c>
      <c r="BX551" s="943">
        <v>380</v>
      </c>
      <c r="BY551" s="943"/>
      <c r="BZ551" s="943"/>
      <c r="CA551" s="943"/>
      <c r="CB551" s="943">
        <v>0</v>
      </c>
      <c r="CC551" s="943">
        <v>0</v>
      </c>
      <c r="CD551" s="943">
        <v>0</v>
      </c>
      <c r="CE551" s="943"/>
      <c r="CF551" s="943">
        <v>2544</v>
      </c>
      <c r="CG551" s="943"/>
      <c r="CH551" s="943">
        <v>0</v>
      </c>
      <c r="CI551" s="943"/>
      <c r="CJ551" s="943"/>
      <c r="CK551" s="943"/>
      <c r="CL551" s="943"/>
      <c r="CM551" s="943"/>
      <c r="CN551" s="943"/>
      <c r="CO551" s="943">
        <v>0</v>
      </c>
      <c r="CP551" s="943"/>
      <c r="CQ551" s="943"/>
      <c r="CR551" s="943"/>
      <c r="CS551" s="943"/>
      <c r="CT551" s="943"/>
      <c r="CU551" s="943"/>
      <c r="CV551" s="943">
        <v>0</v>
      </c>
      <c r="CW551" s="943"/>
      <c r="CX551" s="943"/>
      <c r="CY551" s="943"/>
      <c r="CZ551" s="943"/>
      <c r="DA551" s="943"/>
      <c r="DB551" s="943"/>
      <c r="DC551" s="943">
        <v>0</v>
      </c>
      <c r="DD551" s="943"/>
      <c r="DE551" s="943"/>
      <c r="DF551" s="943"/>
      <c r="DG551" s="943"/>
      <c r="DH551" s="943"/>
      <c r="DI551" s="943"/>
      <c r="DJ551" s="943"/>
      <c r="DK551" s="943"/>
      <c r="DL551" s="943"/>
      <c r="DM551" s="943"/>
      <c r="DN551" s="943"/>
      <c r="DO551" s="943"/>
      <c r="DP551" s="943"/>
      <c r="DQ551" s="943"/>
      <c r="DR551" s="943"/>
      <c r="DS551" s="943"/>
      <c r="DT551" s="943"/>
      <c r="DU551" s="943"/>
      <c r="DV551" s="943"/>
      <c r="DW551" s="943"/>
      <c r="DX551" s="943"/>
      <c r="DY551" s="943"/>
      <c r="DZ551" s="946"/>
      <c r="EA551" s="938"/>
      <c r="EB551" s="943"/>
      <c r="EC551" s="943"/>
      <c r="ED551" s="943"/>
      <c r="EE551" s="943"/>
      <c r="EF551" s="943"/>
      <c r="EG551" s="943"/>
      <c r="EH551" s="943"/>
      <c r="EI551" s="943"/>
      <c r="EJ551" s="943"/>
      <c r="EK551" s="943"/>
      <c r="EL551" s="947">
        <v>12464</v>
      </c>
      <c r="EM551" s="947">
        <v>12464</v>
      </c>
      <c r="EN551" s="948">
        <v>1246.4000000000001</v>
      </c>
      <c r="EO551" s="948">
        <v>193.19</v>
      </c>
      <c r="EP551" s="948">
        <v>166.93</v>
      </c>
      <c r="EQ551" s="948">
        <v>0</v>
      </c>
      <c r="ER551" s="948">
        <v>0</v>
      </c>
      <c r="ES551" s="943">
        <v>0</v>
      </c>
      <c r="ET551" s="945">
        <v>1522.45</v>
      </c>
      <c r="EU551" s="943">
        <v>0</v>
      </c>
      <c r="EV551" s="943">
        <v>0</v>
      </c>
      <c r="EW551" s="943"/>
      <c r="EX551" s="943"/>
      <c r="EY551" s="943"/>
      <c r="EZ551" s="949">
        <v>0</v>
      </c>
      <c r="FA551" s="938">
        <v>78.73</v>
      </c>
      <c r="FB551" s="938">
        <v>0</v>
      </c>
      <c r="FC551" s="949">
        <v>3968</v>
      </c>
      <c r="FD551" s="949"/>
      <c r="FE551" s="949"/>
      <c r="FF551" s="949"/>
      <c r="FG551" s="943">
        <v>0</v>
      </c>
      <c r="FH551" s="949">
        <v>1855</v>
      </c>
      <c r="FI551" s="943"/>
      <c r="FJ551" s="943"/>
      <c r="FK551" s="936"/>
      <c r="FL551" s="936"/>
      <c r="FM551" s="943">
        <v>0</v>
      </c>
      <c r="FN551" s="943">
        <v>0</v>
      </c>
      <c r="FO551" s="943">
        <v>0</v>
      </c>
      <c r="FP551" s="943"/>
      <c r="FQ551" s="943">
        <v>9030.7000000000007</v>
      </c>
      <c r="FR551" s="950">
        <v>3433.3</v>
      </c>
      <c r="FT551" s="1161"/>
      <c r="FU551" s="1162">
        <f>FR551</f>
        <v>3433.3</v>
      </c>
      <c r="FV551" s="1162">
        <v>1895.91</v>
      </c>
      <c r="FW551" s="1162">
        <f>+FR551-FV551</f>
        <v>1537.39</v>
      </c>
      <c r="FX551" s="1102">
        <f t="shared" ref="FX551:FX614" si="59">+IF(EL551=0,0,IF(AND(W551="PART TIME",(AY551+AZ551)&gt;0),1130/30*(30-AY551-AZ551)*9%,IF(AND(AE551="ONP",SUM(BZ551:CA551)&gt;0),EL551*9%,IF(SUM(BZ551:CA551)&gt;0,(EL551-BZ551-CA551)*9%,ROUND(IF(EL551&lt;1130,1130*9%,(EL551)*9%),2)))))</f>
        <v>1121.76</v>
      </c>
      <c r="FY551" s="943">
        <f t="shared" ref="FY551:FY614" si="60">+(AR551+IF(AQ551="si",93,0))*$FY$10</f>
        <v>0</v>
      </c>
      <c r="GB551" s="2015">
        <f t="shared" ref="GB551:GB614" si="61">+EL551-BZ551-CA551-GC551</f>
        <v>0</v>
      </c>
      <c r="GC551" s="2015">
        <v>12464</v>
      </c>
      <c r="GE551" s="2015">
        <f t="shared" ref="GE551:GE614" si="62">+GC551+DF551+CX551+EH551</f>
        <v>12464</v>
      </c>
    </row>
    <row r="552" spans="2:187">
      <c r="B552" s="918">
        <v>2</v>
      </c>
      <c r="C552" s="919" t="s">
        <v>622</v>
      </c>
      <c r="D552" s="920" t="s">
        <v>3</v>
      </c>
      <c r="E552" s="921" t="s">
        <v>37</v>
      </c>
      <c r="F552" s="919" t="s">
        <v>468</v>
      </c>
      <c r="G552" s="922">
        <v>25197</v>
      </c>
      <c r="H552" s="919" t="s">
        <v>469</v>
      </c>
      <c r="I552" s="919" t="s">
        <v>456</v>
      </c>
      <c r="J552" s="923" t="s">
        <v>455</v>
      </c>
      <c r="K552" s="924" t="s">
        <v>456</v>
      </c>
      <c r="L552" s="924">
        <v>100001</v>
      </c>
      <c r="M552" s="925" t="s">
        <v>470</v>
      </c>
      <c r="N552" s="926">
        <v>1</v>
      </c>
      <c r="O552" s="927" t="s">
        <v>471</v>
      </c>
      <c r="P552" s="927" t="s">
        <v>472</v>
      </c>
      <c r="Q552" s="928">
        <v>1</v>
      </c>
      <c r="R552" s="927" t="s">
        <v>473</v>
      </c>
      <c r="S552" s="929" t="s">
        <v>474</v>
      </c>
      <c r="T552" s="927" t="s">
        <v>461</v>
      </c>
      <c r="U552" s="927" t="s">
        <v>235</v>
      </c>
      <c r="V552" s="930" t="s">
        <v>462</v>
      </c>
      <c r="W552" s="930"/>
      <c r="X552" s="931" t="s">
        <v>32</v>
      </c>
      <c r="Y552" s="932" t="s">
        <v>39</v>
      </c>
      <c r="Z552" s="925"/>
      <c r="AA552" s="925"/>
      <c r="AB552" s="467">
        <v>43003</v>
      </c>
      <c r="AC552" s="933"/>
      <c r="AD552" s="934"/>
      <c r="AE552" s="951" t="s">
        <v>522</v>
      </c>
      <c r="AF552" s="927" t="s">
        <v>475</v>
      </c>
      <c r="AG552" s="936"/>
      <c r="AH552" s="937"/>
      <c r="AI552" s="937"/>
      <c r="AJ552" s="937"/>
      <c r="AK552" s="938"/>
      <c r="AL552" s="936"/>
      <c r="AM552" s="938"/>
      <c r="AN552" s="938"/>
      <c r="AO552" s="939" t="s">
        <v>466</v>
      </c>
      <c r="AP552" s="938" t="s">
        <v>595</v>
      </c>
      <c r="AQ552" s="940" t="s">
        <v>467</v>
      </c>
      <c r="AR552" s="468">
        <v>12000</v>
      </c>
      <c r="AS552" s="925">
        <v>14</v>
      </c>
      <c r="AT552" s="941">
        <v>0</v>
      </c>
      <c r="AU552" s="941">
        <v>16</v>
      </c>
      <c r="AV552" s="925"/>
      <c r="AW552" s="925"/>
      <c r="AX552" s="925"/>
      <c r="AY552" s="925"/>
      <c r="AZ552" s="925"/>
      <c r="BA552" s="942"/>
      <c r="BB552" s="941"/>
      <c r="BC552" s="941"/>
      <c r="BD552" s="941"/>
      <c r="BE552" s="941"/>
      <c r="BF552" s="942"/>
      <c r="BG552" s="936">
        <v>0</v>
      </c>
      <c r="BH552" s="936">
        <v>0</v>
      </c>
      <c r="BI552" s="936">
        <v>0</v>
      </c>
      <c r="BJ552" s="1227">
        <v>0</v>
      </c>
      <c r="BK552" s="943"/>
      <c r="BL552" s="943"/>
      <c r="BM552" s="936"/>
      <c r="BN552" s="943"/>
      <c r="BO552" s="936">
        <v>1.45</v>
      </c>
      <c r="BP552" s="944">
        <v>112</v>
      </c>
      <c r="BQ552" s="943">
        <v>5600</v>
      </c>
      <c r="BR552" s="943">
        <v>0</v>
      </c>
      <c r="BS552" s="943">
        <v>0</v>
      </c>
      <c r="BT552" s="945">
        <v>6400</v>
      </c>
      <c r="BU552" s="943">
        <v>0</v>
      </c>
      <c r="BV552" s="943">
        <v>0</v>
      </c>
      <c r="BW552" s="943">
        <v>0</v>
      </c>
      <c r="BX552" s="943"/>
      <c r="BY552" s="943"/>
      <c r="BZ552" s="943"/>
      <c r="CA552" s="943"/>
      <c r="CB552" s="943">
        <v>0</v>
      </c>
      <c r="CC552" s="943">
        <v>0</v>
      </c>
      <c r="CD552" s="943">
        <v>0</v>
      </c>
      <c r="CE552" s="943"/>
      <c r="CF552" s="943">
        <v>0</v>
      </c>
      <c r="CG552" s="943"/>
      <c r="CH552" s="943">
        <v>0</v>
      </c>
      <c r="CI552" s="943"/>
      <c r="CJ552" s="943"/>
      <c r="CK552" s="943"/>
      <c r="CL552" s="943"/>
      <c r="CM552" s="943"/>
      <c r="CN552" s="943"/>
      <c r="CO552" s="943">
        <v>0</v>
      </c>
      <c r="CP552" s="943"/>
      <c r="CQ552" s="943"/>
      <c r="CR552" s="943"/>
      <c r="CS552" s="943"/>
      <c r="CT552" s="943"/>
      <c r="CU552" s="943"/>
      <c r="CV552" s="943">
        <v>0</v>
      </c>
      <c r="CW552" s="943"/>
      <c r="CX552" s="943"/>
      <c r="CY552" s="943"/>
      <c r="CZ552" s="943"/>
      <c r="DA552" s="943"/>
      <c r="DB552" s="943"/>
      <c r="DC552" s="943">
        <v>0</v>
      </c>
      <c r="DD552" s="943"/>
      <c r="DE552" s="943"/>
      <c r="DF552" s="943"/>
      <c r="DG552" s="943"/>
      <c r="DH552" s="943"/>
      <c r="DI552" s="943"/>
      <c r="DJ552" s="943"/>
      <c r="DK552" s="943"/>
      <c r="DL552" s="943"/>
      <c r="DM552" s="943"/>
      <c r="DN552" s="943"/>
      <c r="DO552" s="943"/>
      <c r="DP552" s="943"/>
      <c r="DQ552" s="943"/>
      <c r="DR552" s="943"/>
      <c r="DS552" s="943"/>
      <c r="DT552" s="943"/>
      <c r="DU552" s="943"/>
      <c r="DV552" s="943"/>
      <c r="DW552" s="943"/>
      <c r="DX552" s="943"/>
      <c r="DY552" s="943"/>
      <c r="DZ552" s="946"/>
      <c r="EA552" s="938"/>
      <c r="EB552" s="943"/>
      <c r="EC552" s="943"/>
      <c r="ED552" s="943"/>
      <c r="EE552" s="943"/>
      <c r="EF552" s="943"/>
      <c r="EG552" s="943"/>
      <c r="EH552" s="943"/>
      <c r="EI552" s="943"/>
      <c r="EJ552" s="943"/>
      <c r="EK552" s="943"/>
      <c r="EL552" s="947">
        <v>11927.5</v>
      </c>
      <c r="EM552" s="947">
        <v>12000</v>
      </c>
      <c r="EN552" s="948">
        <v>1192.75</v>
      </c>
      <c r="EO552" s="948">
        <v>175.33</v>
      </c>
      <c r="EP552" s="948">
        <v>163.41</v>
      </c>
      <c r="EQ552" s="948">
        <v>0</v>
      </c>
      <c r="ER552" s="948">
        <v>0</v>
      </c>
      <c r="ES552" s="943">
        <v>0</v>
      </c>
      <c r="ET552" s="945">
        <v>1468.69</v>
      </c>
      <c r="EU552" s="943">
        <v>72.5</v>
      </c>
      <c r="EV552" s="943">
        <v>0</v>
      </c>
      <c r="EW552" s="943"/>
      <c r="EX552" s="943"/>
      <c r="EY552" s="943"/>
      <c r="EZ552" s="949">
        <v>99.59</v>
      </c>
      <c r="FA552" s="938">
        <v>232.09</v>
      </c>
      <c r="FB552" s="938">
        <v>62.8</v>
      </c>
      <c r="FC552" s="949">
        <v>4800</v>
      </c>
      <c r="FD552" s="949"/>
      <c r="FE552" s="949"/>
      <c r="FF552" s="949"/>
      <c r="FG552" s="943">
        <v>0</v>
      </c>
      <c r="FH552" s="949">
        <v>0</v>
      </c>
      <c r="FI552" s="943"/>
      <c r="FJ552" s="943"/>
      <c r="FK552" s="936"/>
      <c r="FL552" s="936"/>
      <c r="FM552" s="943">
        <v>0</v>
      </c>
      <c r="FN552" s="943">
        <v>0</v>
      </c>
      <c r="FO552" s="943">
        <v>0</v>
      </c>
      <c r="FP552" s="943"/>
      <c r="FQ552" s="943">
        <v>8267.16</v>
      </c>
      <c r="FR552" s="950">
        <v>3732.84</v>
      </c>
      <c r="FT552" s="1161"/>
      <c r="FU552" s="1162">
        <f t="shared" ref="FU552:FU615" si="63">FR552</f>
        <v>3732.84</v>
      </c>
      <c r="FV552" s="1162">
        <v>3793.56</v>
      </c>
      <c r="FW552" s="1162">
        <f t="shared" ref="FW552:FW615" si="64">+FR552-FV552</f>
        <v>-60.7199999999998</v>
      </c>
      <c r="FX552" s="1102">
        <f t="shared" si="59"/>
        <v>1073.48</v>
      </c>
      <c r="FY552" s="943">
        <f t="shared" si="60"/>
        <v>0</v>
      </c>
      <c r="GB552" s="2015">
        <f t="shared" si="61"/>
        <v>0</v>
      </c>
      <c r="GC552" s="2015">
        <v>11927.5</v>
      </c>
      <c r="GE552" s="2015">
        <f t="shared" si="62"/>
        <v>11927.5</v>
      </c>
    </row>
    <row r="553" spans="2:187">
      <c r="B553" s="918">
        <v>3</v>
      </c>
      <c r="C553" s="919" t="s">
        <v>622</v>
      </c>
      <c r="D553" s="920" t="s">
        <v>3</v>
      </c>
      <c r="E553" s="921" t="s">
        <v>114</v>
      </c>
      <c r="F553" s="919" t="s">
        <v>115</v>
      </c>
      <c r="G553" s="922">
        <v>33606</v>
      </c>
      <c r="H553" s="919" t="s">
        <v>476</v>
      </c>
      <c r="I553" s="919" t="s">
        <v>456</v>
      </c>
      <c r="J553" s="923" t="s">
        <v>455</v>
      </c>
      <c r="K553" s="924" t="s">
        <v>456</v>
      </c>
      <c r="L553" s="924">
        <v>100001</v>
      </c>
      <c r="M553" s="925" t="s">
        <v>470</v>
      </c>
      <c r="N553" s="926">
        <v>1</v>
      </c>
      <c r="O553" s="927" t="s">
        <v>477</v>
      </c>
      <c r="P553" s="927" t="s">
        <v>478</v>
      </c>
      <c r="Q553" s="928">
        <v>1</v>
      </c>
      <c r="R553" s="927" t="s">
        <v>479</v>
      </c>
      <c r="S553" s="929" t="s">
        <v>480</v>
      </c>
      <c r="T553" s="927" t="s">
        <v>461</v>
      </c>
      <c r="U553" s="927" t="s">
        <v>624</v>
      </c>
      <c r="V553" s="930" t="s">
        <v>462</v>
      </c>
      <c r="W553" s="930"/>
      <c r="X553" s="931" t="s">
        <v>25</v>
      </c>
      <c r="Y553" s="932" t="s">
        <v>116</v>
      </c>
      <c r="Z553" s="925"/>
      <c r="AA553" s="925"/>
      <c r="AB553" s="467">
        <v>43374</v>
      </c>
      <c r="AC553" s="933"/>
      <c r="AD553" s="934"/>
      <c r="AE553" s="935" t="s">
        <v>481</v>
      </c>
      <c r="AF553" s="927" t="s">
        <v>482</v>
      </c>
      <c r="AG553" s="936"/>
      <c r="AH553" s="937"/>
      <c r="AI553" s="937"/>
      <c r="AJ553" s="937"/>
      <c r="AK553" s="938"/>
      <c r="AL553" s="936"/>
      <c r="AM553" s="938"/>
      <c r="AN553" s="938"/>
      <c r="AO553" s="939" t="s">
        <v>466</v>
      </c>
      <c r="AP553" s="938" t="s">
        <v>595</v>
      </c>
      <c r="AQ553" s="940" t="s">
        <v>467</v>
      </c>
      <c r="AR553" s="468">
        <v>3200</v>
      </c>
      <c r="AS553" s="925">
        <v>25</v>
      </c>
      <c r="AT553" s="941">
        <v>0</v>
      </c>
      <c r="AU553" s="941">
        <v>5</v>
      </c>
      <c r="AV553" s="925"/>
      <c r="AW553" s="925"/>
      <c r="AX553" s="925"/>
      <c r="AY553" s="925"/>
      <c r="AZ553" s="925"/>
      <c r="BA553" s="942"/>
      <c r="BB553" s="941"/>
      <c r="BC553" s="941"/>
      <c r="BD553" s="941"/>
      <c r="BE553" s="941"/>
      <c r="BF553" s="942"/>
      <c r="BG553" s="936">
        <v>0</v>
      </c>
      <c r="BH553" s="936">
        <v>0</v>
      </c>
      <c r="BI553" s="936">
        <v>0</v>
      </c>
      <c r="BJ553" s="1227">
        <v>0</v>
      </c>
      <c r="BK553" s="943"/>
      <c r="BL553" s="943"/>
      <c r="BM553" s="936"/>
      <c r="BN553" s="943"/>
      <c r="BO553" s="936">
        <v>0.89999999999999991</v>
      </c>
      <c r="BP553" s="944">
        <v>200</v>
      </c>
      <c r="BQ553" s="943">
        <v>2666.666666666667</v>
      </c>
      <c r="BR553" s="943">
        <v>0</v>
      </c>
      <c r="BS553" s="943">
        <v>0</v>
      </c>
      <c r="BT553" s="945">
        <v>533.33000000000004</v>
      </c>
      <c r="BU553" s="943">
        <v>0</v>
      </c>
      <c r="BV553" s="943">
        <v>0</v>
      </c>
      <c r="BW553" s="943">
        <v>0</v>
      </c>
      <c r="BX553" s="943"/>
      <c r="BY553" s="943"/>
      <c r="BZ553" s="943"/>
      <c r="CA553" s="943"/>
      <c r="CB553" s="943">
        <v>0</v>
      </c>
      <c r="CC553" s="943">
        <v>0</v>
      </c>
      <c r="CD553" s="943">
        <v>0</v>
      </c>
      <c r="CE553" s="943"/>
      <c r="CF553" s="943">
        <v>0</v>
      </c>
      <c r="CG553" s="943"/>
      <c r="CH553" s="943">
        <v>0</v>
      </c>
      <c r="CI553" s="943"/>
      <c r="CJ553" s="943"/>
      <c r="CK553" s="943"/>
      <c r="CL553" s="943"/>
      <c r="CM553" s="943"/>
      <c r="CN553" s="943"/>
      <c r="CO553" s="943">
        <v>0</v>
      </c>
      <c r="CP553" s="943"/>
      <c r="CQ553" s="943"/>
      <c r="CR553" s="943"/>
      <c r="CS553" s="943"/>
      <c r="CT553" s="943"/>
      <c r="CU553" s="943"/>
      <c r="CV553" s="943">
        <v>0</v>
      </c>
      <c r="CW553" s="943"/>
      <c r="CX553" s="943"/>
      <c r="CY553" s="943"/>
      <c r="CZ553" s="943"/>
      <c r="DA553" s="943"/>
      <c r="DB553" s="943"/>
      <c r="DC553" s="943">
        <v>0</v>
      </c>
      <c r="DD553" s="943"/>
      <c r="DE553" s="943"/>
      <c r="DF553" s="943"/>
      <c r="DG553" s="943"/>
      <c r="DH553" s="943"/>
      <c r="DI553" s="943"/>
      <c r="DJ553" s="943"/>
      <c r="DK553" s="943"/>
      <c r="DL553" s="943"/>
      <c r="DM553" s="943"/>
      <c r="DN553" s="943"/>
      <c r="DO553" s="943"/>
      <c r="DP553" s="943"/>
      <c r="DQ553" s="943"/>
      <c r="DR553" s="943"/>
      <c r="DS553" s="943"/>
      <c r="DT553" s="943"/>
      <c r="DU553" s="943"/>
      <c r="DV553" s="943"/>
      <c r="DW553" s="943"/>
      <c r="DX553" s="943"/>
      <c r="DY553" s="943"/>
      <c r="DZ553" s="946"/>
      <c r="EA553" s="938"/>
      <c r="EB553" s="943"/>
      <c r="EC553" s="943"/>
      <c r="ED553" s="943"/>
      <c r="EE553" s="943"/>
      <c r="EF553" s="943"/>
      <c r="EG553" s="943"/>
      <c r="EH553" s="943"/>
      <c r="EI553" s="943"/>
      <c r="EJ553" s="943"/>
      <c r="EK553" s="943"/>
      <c r="EL553" s="947">
        <v>3187.9966666666669</v>
      </c>
      <c r="EM553" s="947">
        <v>3199.9966666666669</v>
      </c>
      <c r="EN553" s="948">
        <v>318.8</v>
      </c>
      <c r="EO553" s="948">
        <v>0</v>
      </c>
      <c r="EP553" s="948">
        <v>43.68</v>
      </c>
      <c r="EQ553" s="948">
        <v>0</v>
      </c>
      <c r="ER553" s="948">
        <v>0</v>
      </c>
      <c r="ES553" s="943">
        <v>0</v>
      </c>
      <c r="ET553" s="945">
        <v>51.69</v>
      </c>
      <c r="EU553" s="943">
        <v>12</v>
      </c>
      <c r="EV553" s="943">
        <v>0</v>
      </c>
      <c r="EW553" s="943"/>
      <c r="EX553" s="943"/>
      <c r="EY553" s="943"/>
      <c r="EZ553" s="949">
        <v>0</v>
      </c>
      <c r="FA553" s="938">
        <v>0</v>
      </c>
      <c r="FB553" s="938">
        <v>0</v>
      </c>
      <c r="FC553" s="949">
        <v>1280</v>
      </c>
      <c r="FD553" s="949"/>
      <c r="FE553" s="949"/>
      <c r="FF553" s="949"/>
      <c r="FG553" s="943">
        <v>0</v>
      </c>
      <c r="FH553" s="949">
        <v>0</v>
      </c>
      <c r="FI553" s="943"/>
      <c r="FJ553" s="943"/>
      <c r="FK553" s="936"/>
      <c r="FL553" s="936"/>
      <c r="FM553" s="943">
        <v>0</v>
      </c>
      <c r="FN553" s="943">
        <v>0</v>
      </c>
      <c r="FO553" s="943">
        <v>0</v>
      </c>
      <c r="FP553" s="943"/>
      <c r="FQ553" s="943">
        <v>1706.17</v>
      </c>
      <c r="FR553" s="950">
        <v>1493.83</v>
      </c>
      <c r="FT553" s="1161"/>
      <c r="FU553" s="1162">
        <f t="shared" si="63"/>
        <v>1493.83</v>
      </c>
      <c r="FV553" s="1162">
        <v>1504.28</v>
      </c>
      <c r="FW553" s="1162">
        <f t="shared" si="64"/>
        <v>-10.450000000000045</v>
      </c>
      <c r="FX553" s="1102">
        <f t="shared" si="59"/>
        <v>286.92</v>
      </c>
      <c r="FY553" s="943">
        <f t="shared" si="60"/>
        <v>0</v>
      </c>
      <c r="GB553" s="2015">
        <f t="shared" si="61"/>
        <v>-3.333333333102928E-3</v>
      </c>
      <c r="GC553" s="2015">
        <v>3188</v>
      </c>
      <c r="GE553" s="2015">
        <f t="shared" si="62"/>
        <v>3188</v>
      </c>
    </row>
    <row r="554" spans="2:187">
      <c r="B554" s="918">
        <v>4</v>
      </c>
      <c r="C554" s="919" t="s">
        <v>622</v>
      </c>
      <c r="D554" s="920" t="s">
        <v>3</v>
      </c>
      <c r="E554" s="921" t="s">
        <v>40</v>
      </c>
      <c r="F554" s="919" t="s">
        <v>483</v>
      </c>
      <c r="G554" s="922">
        <v>24997</v>
      </c>
      <c r="H554" s="919" t="s">
        <v>484</v>
      </c>
      <c r="I554" s="919" t="s">
        <v>456</v>
      </c>
      <c r="J554" s="923" t="s">
        <v>455</v>
      </c>
      <c r="K554" s="924" t="s">
        <v>456</v>
      </c>
      <c r="L554" s="924">
        <v>100002</v>
      </c>
      <c r="M554" s="925" t="s">
        <v>457</v>
      </c>
      <c r="N554" s="926">
        <v>1</v>
      </c>
      <c r="O554" s="927" t="s">
        <v>458</v>
      </c>
      <c r="P554" s="927" t="s">
        <v>459</v>
      </c>
      <c r="Q554" s="928">
        <v>0</v>
      </c>
      <c r="R554" s="927" t="s">
        <v>485</v>
      </c>
      <c r="S554" s="929" t="s">
        <v>486</v>
      </c>
      <c r="T554" s="927" t="s">
        <v>461</v>
      </c>
      <c r="U554" s="927" t="s">
        <v>233</v>
      </c>
      <c r="V554" s="930" t="s">
        <v>462</v>
      </c>
      <c r="W554" s="930"/>
      <c r="X554" s="931" t="s">
        <v>32</v>
      </c>
      <c r="Y554" s="932" t="s">
        <v>42</v>
      </c>
      <c r="Z554" s="925"/>
      <c r="AA554" s="925"/>
      <c r="AB554" s="467">
        <v>42985</v>
      </c>
      <c r="AC554" s="933"/>
      <c r="AD554" s="934"/>
      <c r="AE554" s="935" t="s">
        <v>464</v>
      </c>
      <c r="AF554" s="927" t="s">
        <v>487</v>
      </c>
      <c r="AG554" s="936"/>
      <c r="AH554" s="937"/>
      <c r="AI554" s="937"/>
      <c r="AJ554" s="937"/>
      <c r="AK554" s="938"/>
      <c r="AL554" s="936"/>
      <c r="AM554" s="938"/>
      <c r="AN554" s="938"/>
      <c r="AO554" s="939" t="s">
        <v>466</v>
      </c>
      <c r="AP554" s="938" t="s">
        <v>594</v>
      </c>
      <c r="AQ554" s="940" t="s">
        <v>466</v>
      </c>
      <c r="AR554" s="468">
        <v>4600</v>
      </c>
      <c r="AS554" s="925">
        <v>30</v>
      </c>
      <c r="AT554" s="941">
        <v>0</v>
      </c>
      <c r="AU554" s="941">
        <v>0</v>
      </c>
      <c r="AV554" s="925"/>
      <c r="AW554" s="925"/>
      <c r="AX554" s="925"/>
      <c r="AY554" s="925"/>
      <c r="AZ554" s="925"/>
      <c r="BA554" s="942"/>
      <c r="BB554" s="941"/>
      <c r="BC554" s="941"/>
      <c r="BD554" s="941"/>
      <c r="BE554" s="941"/>
      <c r="BF554" s="942"/>
      <c r="BG554" s="936">
        <v>0</v>
      </c>
      <c r="BH554" s="936">
        <v>0</v>
      </c>
      <c r="BI554" s="936">
        <v>0</v>
      </c>
      <c r="BJ554" s="1227">
        <v>16</v>
      </c>
      <c r="BK554" s="943"/>
      <c r="BL554" s="943"/>
      <c r="BM554" s="936"/>
      <c r="BN554" s="943"/>
      <c r="BO554" s="936">
        <v>0</v>
      </c>
      <c r="BP554" s="944">
        <v>240</v>
      </c>
      <c r="BQ554" s="943">
        <v>4600</v>
      </c>
      <c r="BR554" s="943">
        <v>113</v>
      </c>
      <c r="BS554" s="943">
        <v>0</v>
      </c>
      <c r="BT554" s="945">
        <v>0</v>
      </c>
      <c r="BU554" s="943">
        <v>0</v>
      </c>
      <c r="BV554" s="943">
        <v>0</v>
      </c>
      <c r="BW554" s="943">
        <v>0</v>
      </c>
      <c r="BX554" s="943"/>
      <c r="BY554" s="943"/>
      <c r="BZ554" s="943"/>
      <c r="CA554" s="943"/>
      <c r="CB554" s="943">
        <v>0</v>
      </c>
      <c r="CC554" s="943">
        <v>0</v>
      </c>
      <c r="CD554" s="943">
        <v>0</v>
      </c>
      <c r="CE554" s="943"/>
      <c r="CF554" s="943">
        <v>628.4</v>
      </c>
      <c r="CG554" s="943"/>
      <c r="CH554" s="943">
        <v>0</v>
      </c>
      <c r="CI554" s="943"/>
      <c r="CJ554" s="943"/>
      <c r="CK554" s="943"/>
      <c r="CL554" s="943"/>
      <c r="CM554" s="943"/>
      <c r="CN554" s="943"/>
      <c r="CO554" s="943">
        <v>0</v>
      </c>
      <c r="CP554" s="943"/>
      <c r="CQ554" s="943"/>
      <c r="CR554" s="943"/>
      <c r="CS554" s="943"/>
      <c r="CT554" s="943"/>
      <c r="CU554" s="943"/>
      <c r="CV554" s="943">
        <v>0</v>
      </c>
      <c r="CW554" s="943"/>
      <c r="CX554" s="943"/>
      <c r="CY554" s="943"/>
      <c r="CZ554" s="943"/>
      <c r="DA554" s="943"/>
      <c r="DB554" s="943"/>
      <c r="DC554" s="943">
        <v>0</v>
      </c>
      <c r="DD554" s="943"/>
      <c r="DE554" s="943"/>
      <c r="DF554" s="943"/>
      <c r="DG554" s="943"/>
      <c r="DH554" s="943"/>
      <c r="DI554" s="943"/>
      <c r="DJ554" s="943"/>
      <c r="DK554" s="943"/>
      <c r="DL554" s="943"/>
      <c r="DM554" s="943"/>
      <c r="DN554" s="943"/>
      <c r="DO554" s="943"/>
      <c r="DP554" s="943"/>
      <c r="DQ554" s="943"/>
      <c r="DR554" s="943"/>
      <c r="DS554" s="943"/>
      <c r="DT554" s="943"/>
      <c r="DU554" s="943"/>
      <c r="DV554" s="943"/>
      <c r="DW554" s="943"/>
      <c r="DX554" s="943"/>
      <c r="DY554" s="943"/>
      <c r="DZ554" s="946"/>
      <c r="EA554" s="938"/>
      <c r="EB554" s="943"/>
      <c r="EC554" s="943"/>
      <c r="ED554" s="943"/>
      <c r="EE554" s="943"/>
      <c r="EF554" s="943"/>
      <c r="EG554" s="943"/>
      <c r="EH554" s="943"/>
      <c r="EI554" s="943"/>
      <c r="EJ554" s="943"/>
      <c r="EK554" s="943"/>
      <c r="EL554" s="947">
        <v>5341.4</v>
      </c>
      <c r="EM554" s="947">
        <v>5341.4</v>
      </c>
      <c r="EN554" s="948">
        <v>534.14</v>
      </c>
      <c r="EO554" s="948">
        <v>82.79</v>
      </c>
      <c r="EP554" s="948">
        <v>73.180000000000007</v>
      </c>
      <c r="EQ554" s="948">
        <v>0</v>
      </c>
      <c r="ER554" s="948">
        <v>0</v>
      </c>
      <c r="ES554" s="943">
        <v>0</v>
      </c>
      <c r="ET554" s="945">
        <v>296.12599999999998</v>
      </c>
      <c r="EU554" s="943">
        <v>0</v>
      </c>
      <c r="EV554" s="943">
        <v>0</v>
      </c>
      <c r="EW554" s="943"/>
      <c r="EX554" s="943"/>
      <c r="EY554" s="943"/>
      <c r="EZ554" s="949">
        <v>294.08999999999997</v>
      </c>
      <c r="FA554" s="938">
        <v>510.86</v>
      </c>
      <c r="FB554" s="938">
        <v>0</v>
      </c>
      <c r="FC554" s="949">
        <v>1885.2</v>
      </c>
      <c r="FD554" s="949">
        <v>5</v>
      </c>
      <c r="FE554" s="949"/>
      <c r="FF554" s="949"/>
      <c r="FG554" s="943">
        <v>0</v>
      </c>
      <c r="FH554" s="949">
        <v>0</v>
      </c>
      <c r="FI554" s="943"/>
      <c r="FJ554" s="943"/>
      <c r="FK554" s="936"/>
      <c r="FL554" s="936"/>
      <c r="FM554" s="943">
        <v>0</v>
      </c>
      <c r="FN554" s="943">
        <v>0</v>
      </c>
      <c r="FO554" s="943">
        <v>0</v>
      </c>
      <c r="FP554" s="943"/>
      <c r="FQ554" s="943">
        <v>3681.39</v>
      </c>
      <c r="FR554" s="950">
        <v>1660.01</v>
      </c>
      <c r="FT554" s="1161"/>
      <c r="FU554" s="1162">
        <f t="shared" si="63"/>
        <v>1660.01</v>
      </c>
      <c r="FV554" s="1162">
        <v>1247.9000000000001</v>
      </c>
      <c r="FW554" s="1162">
        <f t="shared" si="64"/>
        <v>412.1099999999999</v>
      </c>
      <c r="FX554" s="1102">
        <f t="shared" si="59"/>
        <v>480.73</v>
      </c>
      <c r="FY554" s="943">
        <f t="shared" si="60"/>
        <v>0</v>
      </c>
      <c r="GB554" s="2015">
        <f t="shared" si="61"/>
        <v>0</v>
      </c>
      <c r="GC554" s="2015">
        <v>5341.4</v>
      </c>
      <c r="GE554" s="2015">
        <f t="shared" si="62"/>
        <v>5341.4</v>
      </c>
    </row>
    <row r="555" spans="2:187">
      <c r="B555" s="918">
        <v>5</v>
      </c>
      <c r="C555" s="919" t="s">
        <v>622</v>
      </c>
      <c r="D555" s="920" t="s">
        <v>3</v>
      </c>
      <c r="E555" s="921" t="s">
        <v>130</v>
      </c>
      <c r="F555" s="919" t="s">
        <v>131</v>
      </c>
      <c r="G555" s="922">
        <v>34886</v>
      </c>
      <c r="H555" s="919" t="s">
        <v>488</v>
      </c>
      <c r="I555" s="919" t="s">
        <v>456</v>
      </c>
      <c r="J555" s="923" t="s">
        <v>455</v>
      </c>
      <c r="K555" s="924" t="s">
        <v>456</v>
      </c>
      <c r="L555" s="924">
        <v>100002</v>
      </c>
      <c r="M555" s="925" t="s">
        <v>457</v>
      </c>
      <c r="N555" s="926">
        <v>0</v>
      </c>
      <c r="O555" s="927" t="s">
        <v>458</v>
      </c>
      <c r="P555" s="927" t="s">
        <v>459</v>
      </c>
      <c r="Q555" s="928">
        <v>0</v>
      </c>
      <c r="R555" s="927" t="s">
        <v>489</v>
      </c>
      <c r="S555" s="929" t="s">
        <v>488</v>
      </c>
      <c r="T555" s="927" t="s">
        <v>461</v>
      </c>
      <c r="U555" s="927" t="s">
        <v>267</v>
      </c>
      <c r="V555" s="930" t="s">
        <v>462</v>
      </c>
      <c r="W555" s="930"/>
      <c r="X555" s="931" t="s">
        <v>32</v>
      </c>
      <c r="Y555" s="932" t="s">
        <v>132</v>
      </c>
      <c r="Z555" s="925"/>
      <c r="AA555" s="925"/>
      <c r="AB555" s="467">
        <v>43243</v>
      </c>
      <c r="AC555" s="933"/>
      <c r="AD555" s="934"/>
      <c r="AE555" s="935" t="s">
        <v>481</v>
      </c>
      <c r="AF555" s="927" t="s">
        <v>490</v>
      </c>
      <c r="AG555" s="936"/>
      <c r="AH555" s="937"/>
      <c r="AI555" s="937"/>
      <c r="AJ555" s="937"/>
      <c r="AK555" s="938"/>
      <c r="AL555" s="936"/>
      <c r="AM555" s="938"/>
      <c r="AN555" s="938"/>
      <c r="AO555" s="939" t="s">
        <v>466</v>
      </c>
      <c r="AP555" s="938" t="s">
        <v>595</v>
      </c>
      <c r="AQ555" s="940" t="s">
        <v>466</v>
      </c>
      <c r="AR555" s="468">
        <v>2500</v>
      </c>
      <c r="AS555" s="925">
        <v>30</v>
      </c>
      <c r="AT555" s="941">
        <v>0</v>
      </c>
      <c r="AU555" s="941">
        <v>0</v>
      </c>
      <c r="AV555" s="925"/>
      <c r="AW555" s="925"/>
      <c r="AX555" s="925"/>
      <c r="AY555" s="925"/>
      <c r="AZ555" s="925"/>
      <c r="BA555" s="942"/>
      <c r="BB555" s="941"/>
      <c r="BC555" s="941"/>
      <c r="BD555" s="941"/>
      <c r="BE555" s="941"/>
      <c r="BF555" s="942"/>
      <c r="BG555" s="936">
        <v>0</v>
      </c>
      <c r="BH555" s="936">
        <v>0</v>
      </c>
      <c r="BI555" s="936">
        <v>0</v>
      </c>
      <c r="BJ555" s="1227">
        <v>8</v>
      </c>
      <c r="BK555" s="943"/>
      <c r="BL555" s="943"/>
      <c r="BM555" s="936"/>
      <c r="BN555" s="943"/>
      <c r="BO555" s="936">
        <v>3.6</v>
      </c>
      <c r="BP555" s="944">
        <v>240</v>
      </c>
      <c r="BQ555" s="943">
        <v>2500</v>
      </c>
      <c r="BR555" s="943">
        <v>113</v>
      </c>
      <c r="BS555" s="943">
        <v>0</v>
      </c>
      <c r="BT555" s="945">
        <v>0</v>
      </c>
      <c r="BU555" s="943">
        <v>0</v>
      </c>
      <c r="BV555" s="943">
        <v>0</v>
      </c>
      <c r="BW555" s="943">
        <v>0</v>
      </c>
      <c r="BX555" s="943"/>
      <c r="BY555" s="943"/>
      <c r="BZ555" s="943"/>
      <c r="CA555" s="943"/>
      <c r="CB555" s="943">
        <v>0</v>
      </c>
      <c r="CC555" s="943">
        <v>0</v>
      </c>
      <c r="CD555" s="943">
        <v>0</v>
      </c>
      <c r="CE555" s="943"/>
      <c r="CF555" s="943">
        <v>174.2</v>
      </c>
      <c r="CG555" s="943"/>
      <c r="CH555" s="943">
        <v>0</v>
      </c>
      <c r="CI555" s="943"/>
      <c r="CJ555" s="943"/>
      <c r="CK555" s="943"/>
      <c r="CL555" s="943"/>
      <c r="CM555" s="943"/>
      <c r="CN555" s="943"/>
      <c r="CO555" s="943">
        <v>0</v>
      </c>
      <c r="CP555" s="943"/>
      <c r="CQ555" s="943"/>
      <c r="CR555" s="943"/>
      <c r="CS555" s="943"/>
      <c r="CT555" s="943"/>
      <c r="CU555" s="943"/>
      <c r="CV555" s="943">
        <v>0</v>
      </c>
      <c r="CW555" s="943"/>
      <c r="CX555" s="943"/>
      <c r="CY555" s="943"/>
      <c r="CZ555" s="943"/>
      <c r="DA555" s="943"/>
      <c r="DB555" s="943"/>
      <c r="DC555" s="943">
        <v>0</v>
      </c>
      <c r="DD555" s="943"/>
      <c r="DE555" s="943"/>
      <c r="DF555" s="943"/>
      <c r="DG555" s="943"/>
      <c r="DH555" s="943"/>
      <c r="DI555" s="943"/>
      <c r="DJ555" s="943"/>
      <c r="DK555" s="943"/>
      <c r="DL555" s="943"/>
      <c r="DM555" s="943"/>
      <c r="DN555" s="943"/>
      <c r="DO555" s="943"/>
      <c r="DP555" s="943"/>
      <c r="DQ555" s="943"/>
      <c r="DR555" s="943"/>
      <c r="DS555" s="943"/>
      <c r="DT555" s="943"/>
      <c r="DU555" s="943"/>
      <c r="DV555" s="943"/>
      <c r="DW555" s="943"/>
      <c r="DX555" s="943"/>
      <c r="DY555" s="943"/>
      <c r="DZ555" s="946"/>
      <c r="EA555" s="938"/>
      <c r="EB555" s="943"/>
      <c r="EC555" s="943"/>
      <c r="ED555" s="943"/>
      <c r="EE555" s="943"/>
      <c r="EF555" s="943"/>
      <c r="EG555" s="943"/>
      <c r="EH555" s="943"/>
      <c r="EI555" s="943"/>
      <c r="EJ555" s="943"/>
      <c r="EK555" s="943"/>
      <c r="EL555" s="947">
        <v>2749.7</v>
      </c>
      <c r="EM555" s="947">
        <v>2787.2</v>
      </c>
      <c r="EN555" s="948">
        <v>274.97000000000003</v>
      </c>
      <c r="EO555" s="948">
        <v>0</v>
      </c>
      <c r="EP555" s="948">
        <v>37.67</v>
      </c>
      <c r="EQ555" s="948">
        <v>0</v>
      </c>
      <c r="ER555" s="948">
        <v>0</v>
      </c>
      <c r="ES555" s="943">
        <v>0</v>
      </c>
      <c r="ET555" s="945">
        <v>13.936</v>
      </c>
      <c r="EU555" s="943">
        <v>37.5</v>
      </c>
      <c r="EV555" s="943">
        <v>0</v>
      </c>
      <c r="EW555" s="943"/>
      <c r="EX555" s="943"/>
      <c r="EY555" s="943"/>
      <c r="EZ555" s="949">
        <v>231.42</v>
      </c>
      <c r="FA555" s="938">
        <v>69.88</v>
      </c>
      <c r="FB555" s="938">
        <v>0</v>
      </c>
      <c r="FC555" s="949">
        <v>1045.2</v>
      </c>
      <c r="FD555" s="949"/>
      <c r="FE555" s="949"/>
      <c r="FF555" s="949"/>
      <c r="FG555" s="943">
        <v>0</v>
      </c>
      <c r="FH555" s="949">
        <v>0</v>
      </c>
      <c r="FI555" s="943"/>
      <c r="FJ555" s="943"/>
      <c r="FK555" s="936"/>
      <c r="FL555" s="936"/>
      <c r="FM555" s="943">
        <v>0</v>
      </c>
      <c r="FN555" s="943">
        <v>0</v>
      </c>
      <c r="FO555" s="943">
        <v>0</v>
      </c>
      <c r="FP555" s="943"/>
      <c r="FQ555" s="943">
        <v>1710.58</v>
      </c>
      <c r="FR555" s="950">
        <v>1076.6199999999999</v>
      </c>
      <c r="FT555" s="1161"/>
      <c r="FU555" s="1162">
        <f t="shared" si="63"/>
        <v>1076.6199999999999</v>
      </c>
      <c r="FV555" s="1162">
        <v>976.08</v>
      </c>
      <c r="FW555" s="1162">
        <f t="shared" si="64"/>
        <v>100.53999999999985</v>
      </c>
      <c r="FX555" s="1102">
        <f t="shared" si="59"/>
        <v>247.47</v>
      </c>
      <c r="FY555" s="943">
        <f t="shared" si="60"/>
        <v>0</v>
      </c>
      <c r="GB555" s="2015">
        <f t="shared" si="61"/>
        <v>0</v>
      </c>
      <c r="GC555" s="2015">
        <v>2749.7</v>
      </c>
      <c r="GE555" s="2015">
        <f t="shared" si="62"/>
        <v>2749.7</v>
      </c>
    </row>
    <row r="556" spans="2:187">
      <c r="B556" s="918">
        <v>6</v>
      </c>
      <c r="C556" s="919" t="s">
        <v>622</v>
      </c>
      <c r="D556" s="920" t="s">
        <v>3</v>
      </c>
      <c r="E556" s="921" t="s">
        <v>43</v>
      </c>
      <c r="F556" s="1229" t="s">
        <v>491</v>
      </c>
      <c r="G556" s="922">
        <v>26663</v>
      </c>
      <c r="H556" s="919" t="s">
        <v>469</v>
      </c>
      <c r="I556" s="919" t="s">
        <v>456</v>
      </c>
      <c r="J556" s="923" t="s">
        <v>455</v>
      </c>
      <c r="K556" s="924" t="s">
        <v>456</v>
      </c>
      <c r="L556" s="924">
        <v>100001</v>
      </c>
      <c r="M556" s="925" t="s">
        <v>470</v>
      </c>
      <c r="N556" s="926">
        <v>1</v>
      </c>
      <c r="O556" s="927" t="s">
        <v>471</v>
      </c>
      <c r="P556" s="927" t="s">
        <v>472</v>
      </c>
      <c r="Q556" s="928">
        <v>1</v>
      </c>
      <c r="R556" s="927" t="s">
        <v>473</v>
      </c>
      <c r="S556" s="929" t="s">
        <v>474</v>
      </c>
      <c r="T556" s="927" t="s">
        <v>461</v>
      </c>
      <c r="U556" s="927" t="s">
        <v>236</v>
      </c>
      <c r="V556" s="930" t="s">
        <v>462</v>
      </c>
      <c r="W556" s="930"/>
      <c r="X556" s="931" t="s">
        <v>32</v>
      </c>
      <c r="Y556" s="932" t="s">
        <v>45</v>
      </c>
      <c r="Z556" s="925"/>
      <c r="AA556" s="925"/>
      <c r="AB556" s="467">
        <v>42985</v>
      </c>
      <c r="AC556" s="933"/>
      <c r="AD556" s="934"/>
      <c r="AE556" s="951" t="s">
        <v>522</v>
      </c>
      <c r="AF556" s="927" t="s">
        <v>493</v>
      </c>
      <c r="AG556" s="936"/>
      <c r="AH556" s="937"/>
      <c r="AI556" s="937"/>
      <c r="AJ556" s="937"/>
      <c r="AK556" s="938"/>
      <c r="AL556" s="936"/>
      <c r="AM556" s="938"/>
      <c r="AN556" s="938"/>
      <c r="AO556" s="939" t="s">
        <v>466</v>
      </c>
      <c r="AP556" s="938" t="s">
        <v>595</v>
      </c>
      <c r="AQ556" s="940" t="s">
        <v>466</v>
      </c>
      <c r="AR556" s="468">
        <v>8500</v>
      </c>
      <c r="AS556" s="925">
        <v>30</v>
      </c>
      <c r="AT556" s="941">
        <v>0</v>
      </c>
      <c r="AU556" s="941">
        <v>0</v>
      </c>
      <c r="AV556" s="925"/>
      <c r="AW556" s="925"/>
      <c r="AX556" s="925"/>
      <c r="AY556" s="925"/>
      <c r="AZ556" s="925"/>
      <c r="BA556" s="942"/>
      <c r="BB556" s="941"/>
      <c r="BC556" s="941"/>
      <c r="BD556" s="941"/>
      <c r="BE556" s="941"/>
      <c r="BF556" s="942"/>
      <c r="BG556" s="936">
        <v>0</v>
      </c>
      <c r="BH556" s="936">
        <v>0</v>
      </c>
      <c r="BI556" s="936">
        <v>0</v>
      </c>
      <c r="BJ556" s="1227">
        <v>6.5</v>
      </c>
      <c r="BK556" s="943"/>
      <c r="BL556" s="943"/>
      <c r="BM556" s="936"/>
      <c r="BN556" s="943"/>
      <c r="BO556" s="936">
        <v>3.35</v>
      </c>
      <c r="BP556" s="944">
        <v>240</v>
      </c>
      <c r="BQ556" s="943">
        <v>8500</v>
      </c>
      <c r="BR556" s="943">
        <v>113</v>
      </c>
      <c r="BS556" s="943">
        <v>0</v>
      </c>
      <c r="BT556" s="945">
        <v>0</v>
      </c>
      <c r="BU556" s="943">
        <v>0</v>
      </c>
      <c r="BV556" s="943">
        <v>0</v>
      </c>
      <c r="BW556" s="943">
        <v>0</v>
      </c>
      <c r="BX556" s="943"/>
      <c r="BY556" s="943"/>
      <c r="BZ556" s="943"/>
      <c r="CA556" s="943"/>
      <c r="CB556" s="943">
        <v>0</v>
      </c>
      <c r="CC556" s="943">
        <v>0</v>
      </c>
      <c r="CD556" s="943">
        <v>0</v>
      </c>
      <c r="CE556" s="943"/>
      <c r="CF556" s="943">
        <v>466.54</v>
      </c>
      <c r="CG556" s="943"/>
      <c r="CH556" s="943">
        <v>0</v>
      </c>
      <c r="CI556" s="943"/>
      <c r="CJ556" s="943"/>
      <c r="CK556" s="943"/>
      <c r="CL556" s="943"/>
      <c r="CM556" s="943"/>
      <c r="CN556" s="943"/>
      <c r="CO556" s="943">
        <v>0</v>
      </c>
      <c r="CP556" s="943"/>
      <c r="CQ556" s="943"/>
      <c r="CR556" s="943"/>
      <c r="CS556" s="943"/>
      <c r="CT556" s="943"/>
      <c r="CU556" s="943"/>
      <c r="CV556" s="943">
        <v>0</v>
      </c>
      <c r="CW556" s="943"/>
      <c r="CX556" s="943"/>
      <c r="CY556" s="943"/>
      <c r="CZ556" s="943"/>
      <c r="DA556" s="943"/>
      <c r="DB556" s="943"/>
      <c r="DC556" s="943">
        <v>0</v>
      </c>
      <c r="DD556" s="943"/>
      <c r="DE556" s="943"/>
      <c r="DF556" s="943"/>
      <c r="DG556" s="943"/>
      <c r="DH556" s="943"/>
      <c r="DI556" s="943"/>
      <c r="DJ556" s="943"/>
      <c r="DK556" s="943"/>
      <c r="DL556" s="943"/>
      <c r="DM556" s="943"/>
      <c r="DN556" s="943"/>
      <c r="DO556" s="943"/>
      <c r="DP556" s="943"/>
      <c r="DQ556" s="943"/>
      <c r="DR556" s="943"/>
      <c r="DS556" s="943"/>
      <c r="DT556" s="943"/>
      <c r="DU556" s="943"/>
      <c r="DV556" s="943"/>
      <c r="DW556" s="943"/>
      <c r="DX556" s="943"/>
      <c r="DY556" s="943"/>
      <c r="DZ556" s="946"/>
      <c r="EA556" s="938"/>
      <c r="EB556" s="943"/>
      <c r="EC556" s="943"/>
      <c r="ED556" s="943"/>
      <c r="EE556" s="943"/>
      <c r="EF556" s="943"/>
      <c r="EG556" s="943"/>
      <c r="EH556" s="943"/>
      <c r="EI556" s="943"/>
      <c r="EJ556" s="943"/>
      <c r="EK556" s="943"/>
      <c r="EL556" s="947">
        <v>8960.8900000000012</v>
      </c>
      <c r="EM556" s="947">
        <v>9079.5400000000009</v>
      </c>
      <c r="EN556" s="948">
        <v>896.09</v>
      </c>
      <c r="EO556" s="948">
        <v>131.72999999999999</v>
      </c>
      <c r="EP556" s="948">
        <v>122.76</v>
      </c>
      <c r="EQ556" s="948">
        <v>0</v>
      </c>
      <c r="ER556" s="948">
        <v>0</v>
      </c>
      <c r="ES556" s="943">
        <v>0</v>
      </c>
      <c r="ET556" s="945">
        <v>875.3617999999999</v>
      </c>
      <c r="EU556" s="943">
        <v>118.65</v>
      </c>
      <c r="EV556" s="943">
        <v>0</v>
      </c>
      <c r="EW556" s="943"/>
      <c r="EX556" s="943"/>
      <c r="EY556" s="943"/>
      <c r="EZ556" s="949">
        <v>160.81</v>
      </c>
      <c r="FA556" s="938">
        <v>175.79</v>
      </c>
      <c r="FB556" s="938">
        <v>0</v>
      </c>
      <c r="FC556" s="949">
        <v>3445.2000000000003</v>
      </c>
      <c r="FD556" s="949"/>
      <c r="FE556" s="949"/>
      <c r="FF556" s="949"/>
      <c r="FG556" s="943">
        <v>0</v>
      </c>
      <c r="FH556" s="949">
        <v>0</v>
      </c>
      <c r="FI556" s="943"/>
      <c r="FJ556" s="943"/>
      <c r="FK556" s="936"/>
      <c r="FL556" s="936"/>
      <c r="FM556" s="943">
        <v>0</v>
      </c>
      <c r="FN556" s="943">
        <v>0</v>
      </c>
      <c r="FO556" s="943">
        <v>0</v>
      </c>
      <c r="FP556" s="943"/>
      <c r="FQ556" s="943">
        <v>5926.39</v>
      </c>
      <c r="FR556" s="950">
        <v>3153.15</v>
      </c>
      <c r="FT556" s="1161"/>
      <c r="FU556" s="1162">
        <f t="shared" si="63"/>
        <v>3153.15</v>
      </c>
      <c r="FV556" s="1162">
        <v>2928.03</v>
      </c>
      <c r="FW556" s="1162">
        <f t="shared" si="64"/>
        <v>225.11999999999989</v>
      </c>
      <c r="FX556" s="1102">
        <f t="shared" si="59"/>
        <v>806.48</v>
      </c>
      <c r="FY556" s="943">
        <f t="shared" si="60"/>
        <v>0</v>
      </c>
      <c r="GB556" s="2015">
        <f t="shared" si="61"/>
        <v>0</v>
      </c>
      <c r="GC556" s="2015">
        <v>8960.89</v>
      </c>
      <c r="GE556" s="2015">
        <f t="shared" si="62"/>
        <v>8960.89</v>
      </c>
    </row>
    <row r="557" spans="2:187">
      <c r="B557" s="918">
        <v>7</v>
      </c>
      <c r="C557" s="919" t="s">
        <v>622</v>
      </c>
      <c r="D557" s="920" t="s">
        <v>3</v>
      </c>
      <c r="E557" s="921" t="s">
        <v>22</v>
      </c>
      <c r="F557" s="919" t="s">
        <v>23</v>
      </c>
      <c r="G557" s="922">
        <v>25690</v>
      </c>
      <c r="H557" s="919" t="s">
        <v>494</v>
      </c>
      <c r="I557" s="919" t="s">
        <v>456</v>
      </c>
      <c r="J557" s="923" t="s">
        <v>455</v>
      </c>
      <c r="K557" s="924" t="s">
        <v>456</v>
      </c>
      <c r="L557" s="924">
        <v>100001</v>
      </c>
      <c r="M557" s="925" t="s">
        <v>470</v>
      </c>
      <c r="N557" s="926">
        <v>1</v>
      </c>
      <c r="O557" s="927" t="s">
        <v>477</v>
      </c>
      <c r="P557" s="927" t="s">
        <v>478</v>
      </c>
      <c r="Q557" s="928">
        <v>1</v>
      </c>
      <c r="R557" s="927" t="s">
        <v>495</v>
      </c>
      <c r="S557" s="929" t="s">
        <v>478</v>
      </c>
      <c r="T557" s="927" t="s">
        <v>461</v>
      </c>
      <c r="U557" s="927" t="s">
        <v>230</v>
      </c>
      <c r="V557" s="930" t="s">
        <v>462</v>
      </c>
      <c r="W557" s="930"/>
      <c r="X557" s="931" t="s">
        <v>25</v>
      </c>
      <c r="Y557" s="932" t="s">
        <v>26</v>
      </c>
      <c r="Z557" s="925"/>
      <c r="AA557" s="925"/>
      <c r="AB557" s="467">
        <v>43357</v>
      </c>
      <c r="AC557" s="933"/>
      <c r="AD557" s="934"/>
      <c r="AE557" s="935" t="s">
        <v>496</v>
      </c>
      <c r="AF557" s="927" t="s">
        <v>497</v>
      </c>
      <c r="AG557" s="936"/>
      <c r="AH557" s="937"/>
      <c r="AI557" s="937"/>
      <c r="AJ557" s="937"/>
      <c r="AK557" s="938"/>
      <c r="AL557" s="936"/>
      <c r="AM557" s="938"/>
      <c r="AN557" s="938"/>
      <c r="AO557" s="939" t="s">
        <v>466</v>
      </c>
      <c r="AP557" s="938" t="s">
        <v>594</v>
      </c>
      <c r="AQ557" s="940" t="s">
        <v>466</v>
      </c>
      <c r="AR557" s="468">
        <v>3000</v>
      </c>
      <c r="AS557" s="925">
        <v>30</v>
      </c>
      <c r="AT557" s="941">
        <v>0</v>
      </c>
      <c r="AU557" s="941">
        <v>0</v>
      </c>
      <c r="AV557" s="925"/>
      <c r="AW557" s="925"/>
      <c r="AX557" s="925"/>
      <c r="AY557" s="925"/>
      <c r="AZ557" s="925"/>
      <c r="BA557" s="942"/>
      <c r="BB557" s="941"/>
      <c r="BC557" s="941"/>
      <c r="BD557" s="941"/>
      <c r="BE557" s="941"/>
      <c r="BF557" s="942"/>
      <c r="BG557" s="936">
        <v>18</v>
      </c>
      <c r="BH557" s="936">
        <v>44.5</v>
      </c>
      <c r="BI557" s="936">
        <v>12</v>
      </c>
      <c r="BJ557" s="1227">
        <v>10</v>
      </c>
      <c r="BK557" s="943"/>
      <c r="BL557" s="943"/>
      <c r="BM557" s="936"/>
      <c r="BN557" s="943"/>
      <c r="BO557" s="936">
        <v>0</v>
      </c>
      <c r="BP557" s="944">
        <v>240</v>
      </c>
      <c r="BQ557" s="943">
        <v>3000</v>
      </c>
      <c r="BR557" s="943">
        <v>113</v>
      </c>
      <c r="BS557" s="943">
        <v>0</v>
      </c>
      <c r="BT557" s="945">
        <v>0</v>
      </c>
      <c r="BU557" s="943">
        <v>0</v>
      </c>
      <c r="BV557" s="943">
        <v>0</v>
      </c>
      <c r="BW557" s="943">
        <v>0</v>
      </c>
      <c r="BX557" s="943"/>
      <c r="BY557" s="943"/>
      <c r="BZ557" s="943"/>
      <c r="CA557" s="943"/>
      <c r="CB557" s="943">
        <v>291.84375</v>
      </c>
      <c r="CC557" s="943">
        <v>779.22281250000003</v>
      </c>
      <c r="CD557" s="943">
        <v>311.3</v>
      </c>
      <c r="CE557" s="943"/>
      <c r="CF557" s="943">
        <v>259.42</v>
      </c>
      <c r="CG557" s="943"/>
      <c r="CH557" s="943">
        <v>0</v>
      </c>
      <c r="CI557" s="943"/>
      <c r="CJ557" s="943"/>
      <c r="CK557" s="943"/>
      <c r="CL557" s="943"/>
      <c r="CM557" s="943"/>
      <c r="CN557" s="943"/>
      <c r="CO557" s="943">
        <v>0</v>
      </c>
      <c r="CP557" s="943"/>
      <c r="CQ557" s="943"/>
      <c r="CR557" s="943"/>
      <c r="CS557" s="943"/>
      <c r="CT557" s="943"/>
      <c r="CU557" s="943"/>
      <c r="CV557" s="943">
        <v>0</v>
      </c>
      <c r="CW557" s="943"/>
      <c r="CX557" s="943"/>
      <c r="CY557" s="943"/>
      <c r="CZ557" s="943"/>
      <c r="DA557" s="943"/>
      <c r="DB557" s="943"/>
      <c r="DC557" s="943">
        <v>0</v>
      </c>
      <c r="DD557" s="943"/>
      <c r="DE557" s="943"/>
      <c r="DF557" s="943"/>
      <c r="DG557" s="943"/>
      <c r="DH557" s="943"/>
      <c r="DI557" s="943"/>
      <c r="DJ557" s="943"/>
      <c r="DK557" s="943"/>
      <c r="DL557" s="943"/>
      <c r="DM557" s="943"/>
      <c r="DN557" s="943"/>
      <c r="DO557" s="943"/>
      <c r="DP557" s="943"/>
      <c r="DQ557" s="943"/>
      <c r="DR557" s="943"/>
      <c r="DS557" s="943"/>
      <c r="DT557" s="943"/>
      <c r="DU557" s="943"/>
      <c r="DV557" s="943"/>
      <c r="DW557" s="943"/>
      <c r="DX557" s="943"/>
      <c r="DY557" s="943"/>
      <c r="DZ557" s="946"/>
      <c r="EA557" s="938"/>
      <c r="EB557" s="943"/>
      <c r="EC557" s="943"/>
      <c r="ED557" s="943"/>
      <c r="EE557" s="943"/>
      <c r="EF557" s="943"/>
      <c r="EG557" s="943"/>
      <c r="EH557" s="943"/>
      <c r="EI557" s="943"/>
      <c r="EJ557" s="943"/>
      <c r="EK557" s="943"/>
      <c r="EL557" s="947">
        <v>4754.7865625000004</v>
      </c>
      <c r="EM557" s="947">
        <v>4754.7865625000004</v>
      </c>
      <c r="EN557" s="948">
        <v>475.48</v>
      </c>
      <c r="EO557" s="948">
        <v>0</v>
      </c>
      <c r="EP557" s="948">
        <v>65.14</v>
      </c>
      <c r="EQ557" s="948">
        <v>0</v>
      </c>
      <c r="ER557" s="948">
        <v>0</v>
      </c>
      <c r="ES557" s="943">
        <v>0</v>
      </c>
      <c r="ET557" s="945">
        <v>281.60011875000004</v>
      </c>
      <c r="EU557" s="943">
        <v>0</v>
      </c>
      <c r="EV557" s="943">
        <v>0</v>
      </c>
      <c r="EW557" s="943"/>
      <c r="EX557" s="943"/>
      <c r="EY557" s="943"/>
      <c r="EZ557" s="949">
        <v>115.71</v>
      </c>
      <c r="FA557" s="938">
        <v>0</v>
      </c>
      <c r="FB557" s="938">
        <v>0</v>
      </c>
      <c r="FC557" s="949">
        <v>1245.2</v>
      </c>
      <c r="FD557" s="949"/>
      <c r="FE557" s="949"/>
      <c r="FF557" s="949"/>
      <c r="FG557" s="943">
        <v>0</v>
      </c>
      <c r="FH557" s="949">
        <v>500</v>
      </c>
      <c r="FI557" s="943"/>
      <c r="FJ557" s="943"/>
      <c r="FK557" s="936"/>
      <c r="FL557" s="936"/>
      <c r="FM557" s="943">
        <v>0</v>
      </c>
      <c r="FN557" s="943">
        <v>0</v>
      </c>
      <c r="FO557" s="943">
        <v>0</v>
      </c>
      <c r="FP557" s="943"/>
      <c r="FQ557" s="943">
        <v>2683.13</v>
      </c>
      <c r="FR557" s="950">
        <v>2071.66</v>
      </c>
      <c r="FT557" s="1161"/>
      <c r="FU557" s="1162">
        <f t="shared" si="63"/>
        <v>2071.66</v>
      </c>
      <c r="FV557" s="1162">
        <v>1830.43</v>
      </c>
      <c r="FW557" s="1162">
        <f t="shared" si="64"/>
        <v>241.22999999999979</v>
      </c>
      <c r="FX557" s="1102">
        <f t="shared" si="59"/>
        <v>427.93</v>
      </c>
      <c r="FY557" s="943">
        <f t="shared" si="60"/>
        <v>0</v>
      </c>
      <c r="GB557" s="2015">
        <f t="shared" si="61"/>
        <v>-3.4374999995634425E-3</v>
      </c>
      <c r="GC557" s="2015">
        <v>4754.79</v>
      </c>
      <c r="GE557" s="2015">
        <f t="shared" si="62"/>
        <v>4754.79</v>
      </c>
    </row>
    <row r="558" spans="2:187">
      <c r="B558" s="918">
        <v>8</v>
      </c>
      <c r="C558" s="919" t="s">
        <v>622</v>
      </c>
      <c r="D558" s="920" t="s">
        <v>3</v>
      </c>
      <c r="E558" s="921" t="s">
        <v>70</v>
      </c>
      <c r="F558" s="1229" t="s">
        <v>498</v>
      </c>
      <c r="G558" s="922">
        <v>29363</v>
      </c>
      <c r="H558" s="919" t="s">
        <v>469</v>
      </c>
      <c r="I558" s="919" t="s">
        <v>456</v>
      </c>
      <c r="J558" s="923" t="s">
        <v>455</v>
      </c>
      <c r="K558" s="924" t="s">
        <v>456</v>
      </c>
      <c r="L558" s="924">
        <v>100001</v>
      </c>
      <c r="M558" s="925" t="s">
        <v>470</v>
      </c>
      <c r="N558" s="926">
        <v>1</v>
      </c>
      <c r="O558" s="927" t="s">
        <v>471</v>
      </c>
      <c r="P558" s="927" t="s">
        <v>472</v>
      </c>
      <c r="Q558" s="928">
        <v>1</v>
      </c>
      <c r="R558" s="927" t="s">
        <v>473</v>
      </c>
      <c r="S558" s="929" t="s">
        <v>474</v>
      </c>
      <c r="T558" s="927" t="s">
        <v>461</v>
      </c>
      <c r="U558" s="927" t="s">
        <v>244</v>
      </c>
      <c r="V558" s="930" t="s">
        <v>462</v>
      </c>
      <c r="W558" s="930"/>
      <c r="X558" s="931" t="s">
        <v>32</v>
      </c>
      <c r="Y558" s="932" t="s">
        <v>72</v>
      </c>
      <c r="Z558" s="925"/>
      <c r="AA558" s="925"/>
      <c r="AB558" s="467">
        <v>42985</v>
      </c>
      <c r="AC558" s="933"/>
      <c r="AD558" s="934"/>
      <c r="AE558" s="935" t="s">
        <v>492</v>
      </c>
      <c r="AF558" s="927" t="s">
        <v>499</v>
      </c>
      <c r="AG558" s="936"/>
      <c r="AH558" s="937"/>
      <c r="AI558" s="937"/>
      <c r="AJ558" s="937"/>
      <c r="AK558" s="938"/>
      <c r="AL558" s="936"/>
      <c r="AM558" s="938"/>
      <c r="AN558" s="938"/>
      <c r="AO558" s="939" t="s">
        <v>466</v>
      </c>
      <c r="AP558" s="938" t="s">
        <v>595</v>
      </c>
      <c r="AQ558" s="940" t="s">
        <v>466</v>
      </c>
      <c r="AR558" s="468">
        <v>10000</v>
      </c>
      <c r="AS558" s="925">
        <v>30</v>
      </c>
      <c r="AT558" s="941">
        <v>0</v>
      </c>
      <c r="AU558" s="941">
        <v>0</v>
      </c>
      <c r="AV558" s="925"/>
      <c r="AW558" s="925"/>
      <c r="AX558" s="925"/>
      <c r="AY558" s="925"/>
      <c r="AZ558" s="925"/>
      <c r="BA558" s="942"/>
      <c r="BB558" s="941"/>
      <c r="BC558" s="941"/>
      <c r="BD558" s="941"/>
      <c r="BE558" s="941"/>
      <c r="BF558" s="942"/>
      <c r="BG558" s="936">
        <v>0</v>
      </c>
      <c r="BH558" s="936">
        <v>0</v>
      </c>
      <c r="BI558" s="936">
        <v>0</v>
      </c>
      <c r="BJ558" s="1227">
        <v>8.5</v>
      </c>
      <c r="BK558" s="943"/>
      <c r="BL558" s="943"/>
      <c r="BM558" s="936"/>
      <c r="BN558" s="943"/>
      <c r="BO558" s="936">
        <v>2.6333333333333333</v>
      </c>
      <c r="BP558" s="944">
        <v>240</v>
      </c>
      <c r="BQ558" s="943">
        <v>10000</v>
      </c>
      <c r="BR558" s="943">
        <v>113</v>
      </c>
      <c r="BS558" s="943">
        <v>0</v>
      </c>
      <c r="BT558" s="945">
        <v>0</v>
      </c>
      <c r="BU558" s="943">
        <v>0</v>
      </c>
      <c r="BV558" s="943">
        <v>0</v>
      </c>
      <c r="BW558" s="943">
        <v>0</v>
      </c>
      <c r="BX558" s="943"/>
      <c r="BY558" s="943"/>
      <c r="BZ558" s="943"/>
      <c r="CA558" s="943"/>
      <c r="CB558" s="943">
        <v>0</v>
      </c>
      <c r="CC558" s="943">
        <v>0</v>
      </c>
      <c r="CD558" s="943">
        <v>0</v>
      </c>
      <c r="CE558" s="943"/>
      <c r="CF558" s="943">
        <v>716.34</v>
      </c>
      <c r="CG558" s="943"/>
      <c r="CH558" s="943">
        <v>0</v>
      </c>
      <c r="CI558" s="943"/>
      <c r="CJ558" s="943"/>
      <c r="CK558" s="943"/>
      <c r="CL558" s="943"/>
      <c r="CM558" s="943"/>
      <c r="CN558" s="943"/>
      <c r="CO558" s="943">
        <v>0</v>
      </c>
      <c r="CP558" s="943"/>
      <c r="CQ558" s="943"/>
      <c r="CR558" s="943"/>
      <c r="CS558" s="943"/>
      <c r="CT558" s="943"/>
      <c r="CU558" s="943"/>
      <c r="CV558" s="943">
        <v>0</v>
      </c>
      <c r="CW558" s="943"/>
      <c r="CX558" s="943"/>
      <c r="CY558" s="943"/>
      <c r="CZ558" s="943"/>
      <c r="DA558" s="943"/>
      <c r="DB558" s="943"/>
      <c r="DC558" s="943">
        <v>0</v>
      </c>
      <c r="DD558" s="943"/>
      <c r="DE558" s="943"/>
      <c r="DF558" s="943"/>
      <c r="DG558" s="943"/>
      <c r="DH558" s="943"/>
      <c r="DI558" s="943"/>
      <c r="DJ558" s="943"/>
      <c r="DK558" s="943"/>
      <c r="DL558" s="943"/>
      <c r="DM558" s="943"/>
      <c r="DN558" s="943"/>
      <c r="DO558" s="943"/>
      <c r="DP558" s="943"/>
      <c r="DQ558" s="943"/>
      <c r="DR558" s="943"/>
      <c r="DS558" s="943"/>
      <c r="DT558" s="943"/>
      <c r="DU558" s="943"/>
      <c r="DV558" s="943"/>
      <c r="DW558" s="943"/>
      <c r="DX558" s="943"/>
      <c r="DY558" s="943"/>
      <c r="DZ558" s="946"/>
      <c r="EA558" s="938"/>
      <c r="EB558" s="943"/>
      <c r="EC558" s="943"/>
      <c r="ED558" s="943"/>
      <c r="EE558" s="943"/>
      <c r="EF558" s="943"/>
      <c r="EG558" s="943"/>
      <c r="EH558" s="943"/>
      <c r="EI558" s="943"/>
      <c r="EJ558" s="943"/>
      <c r="EK558" s="943"/>
      <c r="EL558" s="947">
        <v>10719.62</v>
      </c>
      <c r="EM558" s="947">
        <v>10829.34</v>
      </c>
      <c r="EN558" s="948">
        <v>1071.96</v>
      </c>
      <c r="EO558" s="948">
        <v>181.16</v>
      </c>
      <c r="EP558" s="948">
        <v>146.86000000000001</v>
      </c>
      <c r="EQ558" s="948">
        <v>0</v>
      </c>
      <c r="ER558" s="948">
        <v>0</v>
      </c>
      <c r="ES558" s="943">
        <v>0</v>
      </c>
      <c r="ET558" s="945">
        <v>1214.8978</v>
      </c>
      <c r="EU558" s="943">
        <v>109.72</v>
      </c>
      <c r="EV558" s="943">
        <v>0</v>
      </c>
      <c r="EW558" s="943"/>
      <c r="EX558" s="943"/>
      <c r="EY558" s="943"/>
      <c r="EZ558" s="949">
        <v>185.17</v>
      </c>
      <c r="FA558" s="938">
        <v>0</v>
      </c>
      <c r="FB558" s="938">
        <v>0</v>
      </c>
      <c r="FC558" s="949">
        <v>4045.2000000000003</v>
      </c>
      <c r="FD558" s="949"/>
      <c r="FE558" s="949"/>
      <c r="FF558" s="949"/>
      <c r="FG558" s="943">
        <v>125</v>
      </c>
      <c r="FH558" s="949">
        <v>0</v>
      </c>
      <c r="FI558" s="943"/>
      <c r="FJ558" s="943"/>
      <c r="FK558" s="936"/>
      <c r="FL558" s="936"/>
      <c r="FM558" s="943">
        <v>0</v>
      </c>
      <c r="FN558" s="943">
        <v>0</v>
      </c>
      <c r="FO558" s="943">
        <v>0</v>
      </c>
      <c r="FP558" s="943"/>
      <c r="FQ558" s="943">
        <v>7079.97</v>
      </c>
      <c r="FR558" s="950">
        <v>3749.37</v>
      </c>
      <c r="FT558" s="1161"/>
      <c r="FU558" s="1162">
        <f t="shared" si="63"/>
        <v>3749.37</v>
      </c>
      <c r="FV558" s="1162">
        <v>3367.28</v>
      </c>
      <c r="FW558" s="1162">
        <f t="shared" si="64"/>
        <v>382.08999999999969</v>
      </c>
      <c r="FX558" s="1102">
        <f t="shared" si="59"/>
        <v>964.77</v>
      </c>
      <c r="FY558" s="943">
        <f t="shared" si="60"/>
        <v>0</v>
      </c>
      <c r="GB558" s="2015">
        <f t="shared" si="61"/>
        <v>0</v>
      </c>
      <c r="GC558" s="2015">
        <v>10719.62</v>
      </c>
      <c r="GE558" s="2015">
        <f t="shared" si="62"/>
        <v>10719.62</v>
      </c>
    </row>
    <row r="559" spans="2:187">
      <c r="B559" s="918">
        <v>9</v>
      </c>
      <c r="C559" s="919" t="s">
        <v>622</v>
      </c>
      <c r="D559" s="920" t="s">
        <v>3</v>
      </c>
      <c r="E559" s="921" t="s">
        <v>58</v>
      </c>
      <c r="F559" s="1229" t="s">
        <v>500</v>
      </c>
      <c r="G559" s="922">
        <v>26055</v>
      </c>
      <c r="H559" s="919" t="s">
        <v>501</v>
      </c>
      <c r="I559" s="919" t="s">
        <v>456</v>
      </c>
      <c r="J559" s="923" t="s">
        <v>455</v>
      </c>
      <c r="K559" s="924" t="s">
        <v>456</v>
      </c>
      <c r="L559" s="924">
        <v>100002</v>
      </c>
      <c r="M559" s="925" t="s">
        <v>457</v>
      </c>
      <c r="N559" s="926">
        <v>1</v>
      </c>
      <c r="O559" s="927" t="s">
        <v>458</v>
      </c>
      <c r="P559" s="927" t="s">
        <v>459</v>
      </c>
      <c r="Q559" s="928">
        <v>0</v>
      </c>
      <c r="R559" s="927" t="s">
        <v>485</v>
      </c>
      <c r="S559" s="929" t="s">
        <v>486</v>
      </c>
      <c r="T559" s="927" t="s">
        <v>461</v>
      </c>
      <c r="U559" s="927" t="s">
        <v>240</v>
      </c>
      <c r="V559" s="930" t="s">
        <v>462</v>
      </c>
      <c r="W559" s="930" t="s">
        <v>463</v>
      </c>
      <c r="X559" s="931" t="s">
        <v>32</v>
      </c>
      <c r="Y559" s="932" t="s">
        <v>60</v>
      </c>
      <c r="Z559" s="925"/>
      <c r="AA559" s="925"/>
      <c r="AB559" s="467">
        <v>42985</v>
      </c>
      <c r="AC559" s="933"/>
      <c r="AD559" s="934"/>
      <c r="AE559" s="935" t="s">
        <v>464</v>
      </c>
      <c r="AF559" s="927" t="s">
        <v>502</v>
      </c>
      <c r="AG559" s="936"/>
      <c r="AH559" s="937"/>
      <c r="AI559" s="937"/>
      <c r="AJ559" s="937"/>
      <c r="AK559" s="938"/>
      <c r="AL559" s="936"/>
      <c r="AM559" s="938"/>
      <c r="AN559" s="938"/>
      <c r="AO559" s="939" t="s">
        <v>466</v>
      </c>
      <c r="AP559" s="938" t="s">
        <v>594</v>
      </c>
      <c r="AQ559" s="940" t="s">
        <v>466</v>
      </c>
      <c r="AR559" s="468">
        <v>7000</v>
      </c>
      <c r="AS559" s="925">
        <v>23</v>
      </c>
      <c r="AT559" s="941">
        <v>0</v>
      </c>
      <c r="AU559" s="941">
        <v>7</v>
      </c>
      <c r="AV559" s="925"/>
      <c r="AW559" s="925"/>
      <c r="AX559" s="925"/>
      <c r="AY559" s="925"/>
      <c r="AZ559" s="925"/>
      <c r="BA559" s="942"/>
      <c r="BB559" s="941"/>
      <c r="BC559" s="941"/>
      <c r="BD559" s="941"/>
      <c r="BE559" s="941"/>
      <c r="BF559" s="942"/>
      <c r="BG559" s="936">
        <v>0</v>
      </c>
      <c r="BH559" s="936">
        <v>0</v>
      </c>
      <c r="BI559" s="936">
        <v>0</v>
      </c>
      <c r="BJ559" s="1227">
        <v>30.5</v>
      </c>
      <c r="BK559" s="943"/>
      <c r="BL559" s="943"/>
      <c r="BM559" s="936"/>
      <c r="BN559" s="943"/>
      <c r="BO559" s="1228"/>
      <c r="BP559" s="944">
        <v>184</v>
      </c>
      <c r="BQ559" s="943">
        <v>5366.666666666667</v>
      </c>
      <c r="BR559" s="943">
        <v>113</v>
      </c>
      <c r="BS559" s="943">
        <v>0</v>
      </c>
      <c r="BT559" s="945">
        <v>1659.7</v>
      </c>
      <c r="BU559" s="943">
        <v>0</v>
      </c>
      <c r="BV559" s="943">
        <v>0</v>
      </c>
      <c r="BW559" s="943">
        <v>0</v>
      </c>
      <c r="BX559" s="943"/>
      <c r="BY559" s="943"/>
      <c r="BZ559" s="943"/>
      <c r="CA559" s="943"/>
      <c r="CB559" s="943">
        <v>0</v>
      </c>
      <c r="CC559" s="943">
        <v>0</v>
      </c>
      <c r="CD559" s="943">
        <v>0</v>
      </c>
      <c r="CE559" s="943"/>
      <c r="CF559" s="943">
        <v>1807.89</v>
      </c>
      <c r="CG559" s="943"/>
      <c r="CH559" s="943">
        <v>0</v>
      </c>
      <c r="CI559" s="943"/>
      <c r="CJ559" s="943"/>
      <c r="CK559" s="943"/>
      <c r="CL559" s="943"/>
      <c r="CM559" s="943"/>
      <c r="CN559" s="943"/>
      <c r="CO559" s="943">
        <v>0</v>
      </c>
      <c r="CP559" s="943"/>
      <c r="CQ559" s="954"/>
      <c r="CR559" s="943"/>
      <c r="CS559" s="943"/>
      <c r="CT559" s="943"/>
      <c r="CU559" s="943"/>
      <c r="CV559" s="943">
        <v>0</v>
      </c>
      <c r="CW559" s="943"/>
      <c r="CX559" s="943"/>
      <c r="CY559" s="943"/>
      <c r="CZ559" s="943"/>
      <c r="DA559" s="943"/>
      <c r="DB559" s="943"/>
      <c r="DC559" s="943">
        <v>0</v>
      </c>
      <c r="DD559" s="943"/>
      <c r="DE559" s="943"/>
      <c r="DF559" s="943"/>
      <c r="DG559" s="943"/>
      <c r="DH559" s="943"/>
      <c r="DI559" s="943"/>
      <c r="DJ559" s="943"/>
      <c r="DK559" s="943"/>
      <c r="DL559" s="943"/>
      <c r="DM559" s="943"/>
      <c r="DN559" s="943"/>
      <c r="DO559" s="943"/>
      <c r="DP559" s="943"/>
      <c r="DQ559" s="943"/>
      <c r="DR559" s="943"/>
      <c r="DS559" s="943"/>
      <c r="DT559" s="943"/>
      <c r="DU559" s="943"/>
      <c r="DV559" s="943"/>
      <c r="DW559" s="943"/>
      <c r="DX559" s="943"/>
      <c r="DY559" s="943"/>
      <c r="DZ559" s="946"/>
      <c r="EA559" s="938"/>
      <c r="EB559" s="943"/>
      <c r="EC559" s="943"/>
      <c r="ED559" s="943"/>
      <c r="EE559" s="943"/>
      <c r="EF559" s="943"/>
      <c r="EG559" s="943"/>
      <c r="EH559" s="943"/>
      <c r="EI559" s="943"/>
      <c r="EJ559" s="943"/>
      <c r="EK559" s="943"/>
      <c r="EL559" s="947">
        <v>8947.2566666666662</v>
      </c>
      <c r="EM559" s="947">
        <v>8947.2566666666662</v>
      </c>
      <c r="EN559" s="948">
        <v>894.73</v>
      </c>
      <c r="EO559" s="948">
        <v>138.68</v>
      </c>
      <c r="EP559" s="948">
        <v>122.58</v>
      </c>
      <c r="EQ559" s="948">
        <v>0</v>
      </c>
      <c r="ER559" s="948">
        <v>0</v>
      </c>
      <c r="ES559" s="943">
        <v>0</v>
      </c>
      <c r="ET559" s="945">
        <v>860.18460000000005</v>
      </c>
      <c r="EU559" s="943">
        <v>0</v>
      </c>
      <c r="EV559" s="943">
        <v>0</v>
      </c>
      <c r="EW559" s="943"/>
      <c r="EX559" s="943"/>
      <c r="EY559" s="943"/>
      <c r="EZ559" s="949">
        <v>204.9</v>
      </c>
      <c r="FA559" s="938">
        <v>0</v>
      </c>
      <c r="FB559" s="938">
        <v>0</v>
      </c>
      <c r="FC559" s="949">
        <v>2845.2000000000003</v>
      </c>
      <c r="FD559" s="949"/>
      <c r="FE559" s="949"/>
      <c r="FF559" s="949"/>
      <c r="FG559" s="943">
        <v>0</v>
      </c>
      <c r="FH559" s="949">
        <v>0</v>
      </c>
      <c r="FI559" s="943"/>
      <c r="FJ559" s="943"/>
      <c r="FK559" s="936"/>
      <c r="FL559" s="936"/>
      <c r="FM559" s="943">
        <v>0</v>
      </c>
      <c r="FN559" s="943">
        <v>0</v>
      </c>
      <c r="FO559" s="943">
        <v>0</v>
      </c>
      <c r="FP559" s="943"/>
      <c r="FQ559" s="943">
        <v>5066.2700000000004</v>
      </c>
      <c r="FR559" s="950">
        <v>3880.99</v>
      </c>
      <c r="FT559" s="1161"/>
      <c r="FU559" s="1162">
        <f t="shared" si="63"/>
        <v>3880.99</v>
      </c>
      <c r="FV559" s="1162">
        <v>2937.76</v>
      </c>
      <c r="FW559" s="1162">
        <f t="shared" si="64"/>
        <v>943.22999999999956</v>
      </c>
      <c r="FX559" s="1102">
        <f t="shared" si="59"/>
        <v>805.25</v>
      </c>
      <c r="FY559" s="943">
        <f t="shared" si="60"/>
        <v>0</v>
      </c>
      <c r="GB559" s="2015">
        <f t="shared" si="61"/>
        <v>-3.3333333340124227E-3</v>
      </c>
      <c r="GC559" s="2015">
        <v>8947.26</v>
      </c>
      <c r="GE559" s="2015">
        <f t="shared" si="62"/>
        <v>8947.26</v>
      </c>
    </row>
    <row r="560" spans="2:187">
      <c r="B560" s="918">
        <v>10</v>
      </c>
      <c r="C560" s="919" t="s">
        <v>622</v>
      </c>
      <c r="D560" s="920" t="s">
        <v>3</v>
      </c>
      <c r="E560" s="921" t="s">
        <v>30</v>
      </c>
      <c r="F560" s="1229" t="s">
        <v>31</v>
      </c>
      <c r="G560" s="922">
        <v>25577</v>
      </c>
      <c r="H560" s="919" t="s">
        <v>484</v>
      </c>
      <c r="I560" s="919" t="s">
        <v>456</v>
      </c>
      <c r="J560" s="923" t="s">
        <v>455</v>
      </c>
      <c r="K560" s="924" t="s">
        <v>456</v>
      </c>
      <c r="L560" s="924">
        <v>100002</v>
      </c>
      <c r="M560" s="925" t="s">
        <v>457</v>
      </c>
      <c r="N560" s="926">
        <v>1</v>
      </c>
      <c r="O560" s="927" t="s">
        <v>458</v>
      </c>
      <c r="P560" s="927" t="s">
        <v>459</v>
      </c>
      <c r="Q560" s="928">
        <v>0</v>
      </c>
      <c r="R560" s="927" t="s">
        <v>485</v>
      </c>
      <c r="S560" s="929" t="s">
        <v>486</v>
      </c>
      <c r="T560" s="927" t="s">
        <v>461</v>
      </c>
      <c r="U560" s="927" t="s">
        <v>233</v>
      </c>
      <c r="V560" s="930" t="s">
        <v>462</v>
      </c>
      <c r="W560" s="930"/>
      <c r="X560" s="931" t="s">
        <v>32</v>
      </c>
      <c r="Y560" s="932" t="s">
        <v>33</v>
      </c>
      <c r="Z560" s="925"/>
      <c r="AA560" s="925"/>
      <c r="AB560" s="467">
        <v>43160</v>
      </c>
      <c r="AC560" s="933"/>
      <c r="AD560" s="934"/>
      <c r="AE560" s="935" t="s">
        <v>503</v>
      </c>
      <c r="AF560" s="927" t="s">
        <v>504</v>
      </c>
      <c r="AG560" s="936"/>
      <c r="AH560" s="937"/>
      <c r="AI560" s="937"/>
      <c r="AJ560" s="937"/>
      <c r="AK560" s="938"/>
      <c r="AL560" s="936"/>
      <c r="AM560" s="938"/>
      <c r="AN560" s="938"/>
      <c r="AO560" s="939"/>
      <c r="AP560" s="938" t="s">
        <v>595</v>
      </c>
      <c r="AQ560" s="940" t="s">
        <v>466</v>
      </c>
      <c r="AR560" s="468">
        <v>5000</v>
      </c>
      <c r="AS560" s="925">
        <v>30</v>
      </c>
      <c r="AT560" s="941">
        <v>0</v>
      </c>
      <c r="AU560" s="941">
        <v>0</v>
      </c>
      <c r="AV560" s="925"/>
      <c r="AW560" s="925"/>
      <c r="AX560" s="925"/>
      <c r="AY560" s="925"/>
      <c r="AZ560" s="925"/>
      <c r="BA560" s="942"/>
      <c r="BB560" s="941"/>
      <c r="BC560" s="941"/>
      <c r="BD560" s="941"/>
      <c r="BE560" s="941"/>
      <c r="BF560" s="942"/>
      <c r="BG560" s="936">
        <v>0</v>
      </c>
      <c r="BH560" s="936">
        <v>0</v>
      </c>
      <c r="BI560" s="936">
        <v>0</v>
      </c>
      <c r="BJ560" s="1227">
        <v>31.5</v>
      </c>
      <c r="BK560" s="943"/>
      <c r="BL560" s="943"/>
      <c r="BM560" s="936"/>
      <c r="BN560" s="943"/>
      <c r="BO560" s="936">
        <v>0</v>
      </c>
      <c r="BP560" s="944">
        <v>240</v>
      </c>
      <c r="BQ560" s="943">
        <v>5000</v>
      </c>
      <c r="BR560" s="943">
        <v>113</v>
      </c>
      <c r="BS560" s="943">
        <v>0</v>
      </c>
      <c r="BT560" s="945">
        <v>0</v>
      </c>
      <c r="BU560" s="943">
        <v>0</v>
      </c>
      <c r="BV560" s="943">
        <v>0</v>
      </c>
      <c r="BW560" s="943">
        <v>0</v>
      </c>
      <c r="BX560" s="943"/>
      <c r="BY560" s="943"/>
      <c r="BZ560" s="943"/>
      <c r="CA560" s="943"/>
      <c r="CB560" s="943">
        <v>0</v>
      </c>
      <c r="CC560" s="943">
        <v>0</v>
      </c>
      <c r="CD560" s="943">
        <v>0</v>
      </c>
      <c r="CE560" s="943"/>
      <c r="CF560" s="943">
        <v>1342.16</v>
      </c>
      <c r="CG560" s="943"/>
      <c r="CH560" s="943">
        <v>0</v>
      </c>
      <c r="CI560" s="943"/>
      <c r="CJ560" s="943"/>
      <c r="CK560" s="943"/>
      <c r="CL560" s="943"/>
      <c r="CM560" s="943"/>
      <c r="CN560" s="943"/>
      <c r="CO560" s="943">
        <v>0</v>
      </c>
      <c r="CP560" s="943"/>
      <c r="CQ560" s="943"/>
      <c r="CR560" s="943"/>
      <c r="CS560" s="943"/>
      <c r="CT560" s="943"/>
      <c r="CU560" s="943"/>
      <c r="CV560" s="943">
        <v>0</v>
      </c>
      <c r="CW560" s="943"/>
      <c r="CX560" s="943"/>
      <c r="CY560" s="943"/>
      <c r="CZ560" s="943"/>
      <c r="DA560" s="943"/>
      <c r="DB560" s="943"/>
      <c r="DC560" s="943">
        <v>0</v>
      </c>
      <c r="DD560" s="943"/>
      <c r="DE560" s="943"/>
      <c r="DF560" s="943"/>
      <c r="DG560" s="943"/>
      <c r="DH560" s="943"/>
      <c r="DI560" s="943"/>
      <c r="DJ560" s="943"/>
      <c r="DK560" s="943"/>
      <c r="DL560" s="943"/>
      <c r="DM560" s="943"/>
      <c r="DN560" s="943"/>
      <c r="DO560" s="943"/>
      <c r="DP560" s="943"/>
      <c r="DQ560" s="943"/>
      <c r="DR560" s="943"/>
      <c r="DS560" s="943"/>
      <c r="DT560" s="943"/>
      <c r="DU560" s="943"/>
      <c r="DV560" s="943"/>
      <c r="DW560" s="943"/>
      <c r="DX560" s="943"/>
      <c r="DY560" s="943"/>
      <c r="DZ560" s="946"/>
      <c r="EA560" s="938"/>
      <c r="EB560" s="943"/>
      <c r="EC560" s="943"/>
      <c r="ED560" s="943"/>
      <c r="EE560" s="943"/>
      <c r="EF560" s="943"/>
      <c r="EG560" s="943"/>
      <c r="EH560" s="943"/>
      <c r="EI560" s="943"/>
      <c r="EJ560" s="943"/>
      <c r="EK560" s="943"/>
      <c r="EL560" s="947">
        <v>6455.16</v>
      </c>
      <c r="EM560" s="947">
        <v>6455.16</v>
      </c>
      <c r="EN560" s="948">
        <v>645.52</v>
      </c>
      <c r="EO560" s="948">
        <v>103.28</v>
      </c>
      <c r="EP560" s="948">
        <v>88.44</v>
      </c>
      <c r="EQ560" s="948">
        <v>0</v>
      </c>
      <c r="ER560" s="948">
        <v>0</v>
      </c>
      <c r="ES560" s="943">
        <v>0</v>
      </c>
      <c r="ET560" s="945">
        <v>463.80240000000003</v>
      </c>
      <c r="EU560" s="943">
        <v>0</v>
      </c>
      <c r="EV560" s="943">
        <v>0</v>
      </c>
      <c r="EW560" s="943"/>
      <c r="EX560" s="943"/>
      <c r="EY560" s="943"/>
      <c r="EZ560" s="949">
        <v>0</v>
      </c>
      <c r="FA560" s="938">
        <v>0</v>
      </c>
      <c r="FB560" s="938">
        <v>0</v>
      </c>
      <c r="FC560" s="949">
        <v>2045.2</v>
      </c>
      <c r="FD560" s="949"/>
      <c r="FE560" s="949"/>
      <c r="FF560" s="949"/>
      <c r="FG560" s="943">
        <v>0</v>
      </c>
      <c r="FH560" s="949">
        <v>0</v>
      </c>
      <c r="FI560" s="943"/>
      <c r="FJ560" s="943"/>
      <c r="FK560" s="936"/>
      <c r="FL560" s="936"/>
      <c r="FM560" s="943">
        <v>0</v>
      </c>
      <c r="FN560" s="943">
        <v>0</v>
      </c>
      <c r="FO560" s="943">
        <v>0</v>
      </c>
      <c r="FP560" s="943"/>
      <c r="FQ560" s="943">
        <v>3346.24</v>
      </c>
      <c r="FR560" s="950">
        <v>3108.92</v>
      </c>
      <c r="FT560" s="1161"/>
      <c r="FU560" s="1162">
        <f t="shared" si="63"/>
        <v>3108.92</v>
      </c>
      <c r="FV560" s="1162">
        <v>2462.3000000000002</v>
      </c>
      <c r="FW560" s="1162">
        <f t="shared" si="64"/>
        <v>646.61999999999989</v>
      </c>
      <c r="FX560" s="1102">
        <f t="shared" si="59"/>
        <v>580.96</v>
      </c>
      <c r="FY560" s="943">
        <f t="shared" si="60"/>
        <v>0</v>
      </c>
      <c r="GB560" s="2015">
        <f t="shared" si="61"/>
        <v>0</v>
      </c>
      <c r="GC560" s="2015">
        <v>6455.16</v>
      </c>
      <c r="GE560" s="2015">
        <f t="shared" si="62"/>
        <v>6455.16</v>
      </c>
    </row>
    <row r="561" spans="2:187">
      <c r="B561" s="918">
        <v>11</v>
      </c>
      <c r="C561" s="919" t="s">
        <v>622</v>
      </c>
      <c r="D561" s="920" t="s">
        <v>3</v>
      </c>
      <c r="E561" s="921" t="s">
        <v>93</v>
      </c>
      <c r="F561" s="919" t="s">
        <v>505</v>
      </c>
      <c r="G561" s="922">
        <v>31251</v>
      </c>
      <c r="H561" s="919" t="s">
        <v>1011</v>
      </c>
      <c r="I561" s="919" t="s">
        <v>506</v>
      </c>
      <c r="J561" s="923" t="s">
        <v>507</v>
      </c>
      <c r="K561" s="924" t="s">
        <v>508</v>
      </c>
      <c r="L561" s="924">
        <v>100002</v>
      </c>
      <c r="M561" s="925" t="s">
        <v>457</v>
      </c>
      <c r="N561" s="926">
        <v>1</v>
      </c>
      <c r="O561" s="927" t="s">
        <v>458</v>
      </c>
      <c r="P561" s="927" t="s">
        <v>459</v>
      </c>
      <c r="Q561" s="928">
        <v>0</v>
      </c>
      <c r="R561" s="927" t="s">
        <v>485</v>
      </c>
      <c r="S561" s="929" t="s">
        <v>486</v>
      </c>
      <c r="T561" s="927" t="s">
        <v>461</v>
      </c>
      <c r="U561" s="927" t="s">
        <v>928</v>
      </c>
      <c r="V561" s="930" t="s">
        <v>462</v>
      </c>
      <c r="W561" s="930"/>
      <c r="X561" s="931" t="s">
        <v>32</v>
      </c>
      <c r="Y561" s="932">
        <v>45594366852089</v>
      </c>
      <c r="Z561" s="925"/>
      <c r="AA561" s="925"/>
      <c r="AB561" s="467">
        <v>43206</v>
      </c>
      <c r="AC561" s="933"/>
      <c r="AD561" s="934"/>
      <c r="AE561" s="935" t="s">
        <v>436</v>
      </c>
      <c r="AF561" s="927" t="s">
        <v>509</v>
      </c>
      <c r="AG561" s="936"/>
      <c r="AH561" s="937"/>
      <c r="AI561" s="937"/>
      <c r="AJ561" s="937"/>
      <c r="AK561" s="938"/>
      <c r="AL561" s="936"/>
      <c r="AM561" s="938"/>
      <c r="AN561" s="938"/>
      <c r="AO561" s="939"/>
      <c r="AP561" s="938" t="s">
        <v>595</v>
      </c>
      <c r="AQ561" s="940" t="s">
        <v>466</v>
      </c>
      <c r="AR561" s="468">
        <v>4800</v>
      </c>
      <c r="AS561" s="925">
        <v>30</v>
      </c>
      <c r="AT561" s="941">
        <v>0</v>
      </c>
      <c r="AU561" s="941">
        <v>0</v>
      </c>
      <c r="AV561" s="925"/>
      <c r="AW561" s="925"/>
      <c r="AX561" s="925"/>
      <c r="AY561" s="925"/>
      <c r="AZ561" s="925"/>
      <c r="BA561" s="942"/>
      <c r="BB561" s="941"/>
      <c r="BC561" s="941"/>
      <c r="BD561" s="941"/>
      <c r="BE561" s="941"/>
      <c r="BF561" s="942"/>
      <c r="BG561" s="936">
        <v>0</v>
      </c>
      <c r="BH561" s="936">
        <v>0</v>
      </c>
      <c r="BI561" s="936">
        <v>0</v>
      </c>
      <c r="BJ561" s="1227">
        <v>32</v>
      </c>
      <c r="BK561" s="943"/>
      <c r="BL561" s="943"/>
      <c r="BM561" s="936"/>
      <c r="BN561" s="943"/>
      <c r="BO561" s="936">
        <v>5.5166666666666666</v>
      </c>
      <c r="BP561" s="944">
        <v>240</v>
      </c>
      <c r="BQ561" s="943">
        <v>4800</v>
      </c>
      <c r="BR561" s="943">
        <v>113</v>
      </c>
      <c r="BS561" s="943">
        <v>0</v>
      </c>
      <c r="BT561" s="945">
        <v>0</v>
      </c>
      <c r="BU561" s="943">
        <v>0</v>
      </c>
      <c r="BV561" s="943">
        <v>0</v>
      </c>
      <c r="BW561" s="943">
        <v>0</v>
      </c>
      <c r="BX561" s="943"/>
      <c r="BY561" s="943"/>
      <c r="BZ561" s="943"/>
      <c r="CA561" s="943"/>
      <c r="CB561" s="943">
        <v>0</v>
      </c>
      <c r="CC561" s="943">
        <v>0</v>
      </c>
      <c r="CD561" s="943">
        <v>0</v>
      </c>
      <c r="CE561" s="943"/>
      <c r="CF561" s="943">
        <v>1310.1300000000001</v>
      </c>
      <c r="CG561" s="943"/>
      <c r="CH561" s="943">
        <v>0</v>
      </c>
      <c r="CI561" s="943"/>
      <c r="CJ561" s="943"/>
      <c r="CK561" s="943"/>
      <c r="CL561" s="943"/>
      <c r="CM561" s="943"/>
      <c r="CN561" s="943"/>
      <c r="CO561" s="943">
        <v>0</v>
      </c>
      <c r="CP561" s="943"/>
      <c r="CQ561" s="943"/>
      <c r="CR561" s="943"/>
      <c r="CS561" s="943"/>
      <c r="CT561" s="943"/>
      <c r="CU561" s="943"/>
      <c r="CV561" s="943">
        <v>0</v>
      </c>
      <c r="CW561" s="943"/>
      <c r="CX561" s="943"/>
      <c r="CY561" s="943"/>
      <c r="CZ561" s="943"/>
      <c r="DA561" s="943"/>
      <c r="DB561" s="943"/>
      <c r="DC561" s="943">
        <v>0</v>
      </c>
      <c r="DD561" s="943"/>
      <c r="DE561" s="943"/>
      <c r="DF561" s="943"/>
      <c r="DG561" s="943"/>
      <c r="DH561" s="943"/>
      <c r="DI561" s="943"/>
      <c r="DJ561" s="943"/>
      <c r="DK561" s="943"/>
      <c r="DL561" s="943"/>
      <c r="DM561" s="943"/>
      <c r="DN561" s="943"/>
      <c r="DO561" s="943"/>
      <c r="DP561" s="943"/>
      <c r="DQ561" s="943"/>
      <c r="DR561" s="943"/>
      <c r="DS561" s="943"/>
      <c r="DT561" s="943"/>
      <c r="DU561" s="943"/>
      <c r="DV561" s="943"/>
      <c r="DW561" s="943"/>
      <c r="DX561" s="943"/>
      <c r="DY561" s="943"/>
      <c r="DZ561" s="946"/>
      <c r="EA561" s="938"/>
      <c r="EB561" s="943"/>
      <c r="EC561" s="943"/>
      <c r="ED561" s="943"/>
      <c r="EE561" s="943"/>
      <c r="EF561" s="943"/>
      <c r="EG561" s="943"/>
      <c r="EH561" s="943"/>
      <c r="EI561" s="943"/>
      <c r="EJ561" s="943"/>
      <c r="EK561" s="943"/>
      <c r="EL561" s="947">
        <v>6112.8</v>
      </c>
      <c r="EM561" s="947">
        <v>6223.13</v>
      </c>
      <c r="EN561" s="948">
        <v>0</v>
      </c>
      <c r="EO561" s="948">
        <v>0</v>
      </c>
      <c r="EP561" s="948">
        <v>0</v>
      </c>
      <c r="EQ561" s="948">
        <v>0</v>
      </c>
      <c r="ER561" s="948">
        <v>0</v>
      </c>
      <c r="ES561" s="943">
        <v>794.66</v>
      </c>
      <c r="ET561" s="945">
        <v>433.93820000000005</v>
      </c>
      <c r="EU561" s="943">
        <v>110.33</v>
      </c>
      <c r="EV561" s="943">
        <v>0</v>
      </c>
      <c r="EW561" s="943"/>
      <c r="EX561" s="943"/>
      <c r="EY561" s="943"/>
      <c r="EZ561" s="949">
        <v>0</v>
      </c>
      <c r="FA561" s="938">
        <v>0</v>
      </c>
      <c r="FB561" s="938">
        <v>0</v>
      </c>
      <c r="FC561" s="949">
        <v>1965.2</v>
      </c>
      <c r="FD561" s="949"/>
      <c r="FE561" s="949"/>
      <c r="FF561" s="949"/>
      <c r="FG561" s="943">
        <v>125</v>
      </c>
      <c r="FH561" s="949">
        <v>0</v>
      </c>
      <c r="FI561" s="943"/>
      <c r="FJ561" s="943"/>
      <c r="FK561" s="936"/>
      <c r="FL561" s="936"/>
      <c r="FM561" s="943">
        <v>0</v>
      </c>
      <c r="FN561" s="943">
        <v>0</v>
      </c>
      <c r="FO561" s="943">
        <v>0</v>
      </c>
      <c r="FP561" s="943"/>
      <c r="FQ561" s="943">
        <v>3429.13</v>
      </c>
      <c r="FR561" s="950">
        <v>2794</v>
      </c>
      <c r="FT561" s="1161"/>
      <c r="FU561" s="1162">
        <f t="shared" si="63"/>
        <v>2794</v>
      </c>
      <c r="FV561" s="1162">
        <v>2086.6</v>
      </c>
      <c r="FW561" s="1162">
        <f t="shared" si="64"/>
        <v>707.40000000000009</v>
      </c>
      <c r="FX561" s="1102">
        <f t="shared" si="59"/>
        <v>550.15</v>
      </c>
      <c r="FY561" s="943">
        <f t="shared" si="60"/>
        <v>0</v>
      </c>
      <c r="GB561" s="2015">
        <f t="shared" si="61"/>
        <v>0</v>
      </c>
      <c r="GC561" s="2015">
        <v>6112.8</v>
      </c>
      <c r="GE561" s="2015">
        <f t="shared" si="62"/>
        <v>6112.8</v>
      </c>
    </row>
    <row r="562" spans="2:187">
      <c r="B562" s="918">
        <v>12</v>
      </c>
      <c r="C562" s="919" t="s">
        <v>622</v>
      </c>
      <c r="D562" s="920" t="s">
        <v>3</v>
      </c>
      <c r="E562" s="921" t="s">
        <v>80</v>
      </c>
      <c r="F562" s="919" t="s">
        <v>510</v>
      </c>
      <c r="G562" s="922">
        <v>30662</v>
      </c>
      <c r="H562" s="919" t="s">
        <v>469</v>
      </c>
      <c r="I562" s="919" t="s">
        <v>456</v>
      </c>
      <c r="J562" s="923" t="s">
        <v>455</v>
      </c>
      <c r="K562" s="924" t="s">
        <v>456</v>
      </c>
      <c r="L562" s="924">
        <v>100001</v>
      </c>
      <c r="M562" s="925" t="s">
        <v>470</v>
      </c>
      <c r="N562" s="926">
        <v>1</v>
      </c>
      <c r="O562" s="927" t="s">
        <v>471</v>
      </c>
      <c r="P562" s="927" t="s">
        <v>472</v>
      </c>
      <c r="Q562" s="928">
        <v>1</v>
      </c>
      <c r="R562" s="927" t="s">
        <v>473</v>
      </c>
      <c r="S562" s="929" t="s">
        <v>474</v>
      </c>
      <c r="T562" s="927" t="s">
        <v>461</v>
      </c>
      <c r="U562" s="927" t="s">
        <v>274</v>
      </c>
      <c r="V562" s="930" t="s">
        <v>462</v>
      </c>
      <c r="W562" s="930"/>
      <c r="X562" s="931" t="s">
        <v>78</v>
      </c>
      <c r="Y562" s="932" t="s">
        <v>79</v>
      </c>
      <c r="Z562" s="925"/>
      <c r="AA562" s="925"/>
      <c r="AB562" s="467">
        <v>43252</v>
      </c>
      <c r="AC562" s="933"/>
      <c r="AD562" s="934"/>
      <c r="AE562" s="935" t="s">
        <v>511</v>
      </c>
      <c r="AF562" s="927" t="s">
        <v>512</v>
      </c>
      <c r="AG562" s="936"/>
      <c r="AH562" s="937"/>
      <c r="AI562" s="937"/>
      <c r="AJ562" s="937"/>
      <c r="AK562" s="938"/>
      <c r="AL562" s="936"/>
      <c r="AM562" s="938"/>
      <c r="AN562" s="938"/>
      <c r="AO562" s="939" t="s">
        <v>466</v>
      </c>
      <c r="AP562" s="938" t="s">
        <v>595</v>
      </c>
      <c r="AQ562" s="940" t="s">
        <v>466</v>
      </c>
      <c r="AR562" s="468">
        <v>4300</v>
      </c>
      <c r="AS562" s="925">
        <v>30</v>
      </c>
      <c r="AT562" s="941">
        <v>0</v>
      </c>
      <c r="AU562" s="941">
        <v>0</v>
      </c>
      <c r="AV562" s="925"/>
      <c r="AW562" s="925"/>
      <c r="AX562" s="925"/>
      <c r="AY562" s="925"/>
      <c r="AZ562" s="925"/>
      <c r="BA562" s="942"/>
      <c r="BB562" s="941"/>
      <c r="BC562" s="941"/>
      <c r="BD562" s="941"/>
      <c r="BE562" s="941"/>
      <c r="BF562" s="942"/>
      <c r="BG562" s="936">
        <v>0</v>
      </c>
      <c r="BH562" s="936">
        <v>0</v>
      </c>
      <c r="BI562" s="936">
        <v>0</v>
      </c>
      <c r="BJ562" s="1227">
        <v>4.5</v>
      </c>
      <c r="BK562" s="943"/>
      <c r="BL562" s="943"/>
      <c r="BM562" s="936"/>
      <c r="BN562" s="943"/>
      <c r="BO562" s="936">
        <v>2.2166666666666668</v>
      </c>
      <c r="BP562" s="944">
        <v>240</v>
      </c>
      <c r="BQ562" s="943">
        <v>4300</v>
      </c>
      <c r="BR562" s="943">
        <v>113</v>
      </c>
      <c r="BS562" s="943">
        <v>0</v>
      </c>
      <c r="BT562" s="945">
        <v>0</v>
      </c>
      <c r="BU562" s="943">
        <v>0</v>
      </c>
      <c r="BV562" s="943">
        <v>0</v>
      </c>
      <c r="BW562" s="943">
        <v>0</v>
      </c>
      <c r="BX562" s="943"/>
      <c r="BY562" s="943"/>
      <c r="BZ562" s="943"/>
      <c r="CA562" s="943"/>
      <c r="CB562" s="943">
        <v>0</v>
      </c>
      <c r="CC562" s="943">
        <v>0</v>
      </c>
      <c r="CD562" s="943">
        <v>0</v>
      </c>
      <c r="CE562" s="943"/>
      <c r="CF562" s="943">
        <v>165.49</v>
      </c>
      <c r="CG562" s="943"/>
      <c r="CH562" s="943">
        <v>0</v>
      </c>
      <c r="CI562" s="943"/>
      <c r="CJ562" s="943"/>
      <c r="CK562" s="943"/>
      <c r="CL562" s="943"/>
      <c r="CM562" s="943"/>
      <c r="CN562" s="943"/>
      <c r="CO562" s="943">
        <v>0</v>
      </c>
      <c r="CP562" s="943"/>
      <c r="CQ562" s="943"/>
      <c r="CR562" s="943"/>
      <c r="CS562" s="943"/>
      <c r="CT562" s="943"/>
      <c r="CU562" s="943"/>
      <c r="CV562" s="943">
        <v>0</v>
      </c>
      <c r="CW562" s="943"/>
      <c r="CX562" s="943"/>
      <c r="CY562" s="943"/>
      <c r="CZ562" s="943"/>
      <c r="DA562" s="943"/>
      <c r="DB562" s="943"/>
      <c r="DC562" s="943">
        <v>0</v>
      </c>
      <c r="DD562" s="943"/>
      <c r="DE562" s="943"/>
      <c r="DF562" s="943"/>
      <c r="DG562" s="943"/>
      <c r="DH562" s="943"/>
      <c r="DI562" s="943"/>
      <c r="DJ562" s="943"/>
      <c r="DK562" s="943"/>
      <c r="DL562" s="943"/>
      <c r="DM562" s="943"/>
      <c r="DN562" s="943"/>
      <c r="DO562" s="943"/>
      <c r="DP562" s="943"/>
      <c r="DQ562" s="943"/>
      <c r="DR562" s="943"/>
      <c r="DS562" s="943"/>
      <c r="DT562" s="943"/>
      <c r="DU562" s="943"/>
      <c r="DV562" s="943"/>
      <c r="DW562" s="943"/>
      <c r="DX562" s="943"/>
      <c r="DY562" s="943"/>
      <c r="DZ562" s="946"/>
      <c r="EA562" s="938"/>
      <c r="EB562" s="943"/>
      <c r="EC562" s="943"/>
      <c r="ED562" s="943"/>
      <c r="EE562" s="943"/>
      <c r="EF562" s="943"/>
      <c r="EG562" s="943"/>
      <c r="EH562" s="943"/>
      <c r="EI562" s="943"/>
      <c r="EJ562" s="943"/>
      <c r="EK562" s="943"/>
      <c r="EL562" s="947">
        <v>4538.7699999999995</v>
      </c>
      <c r="EM562" s="947">
        <v>4578.49</v>
      </c>
      <c r="EN562" s="948">
        <v>453.88</v>
      </c>
      <c r="EO562" s="948">
        <v>0</v>
      </c>
      <c r="EP562" s="948">
        <v>62.18</v>
      </c>
      <c r="EQ562" s="948">
        <v>0</v>
      </c>
      <c r="ER562" s="948">
        <v>0</v>
      </c>
      <c r="ES562" s="943">
        <v>0</v>
      </c>
      <c r="ET562" s="945">
        <v>186.08859999999999</v>
      </c>
      <c r="EU562" s="943">
        <v>39.72</v>
      </c>
      <c r="EV562" s="943">
        <v>0</v>
      </c>
      <c r="EW562" s="943"/>
      <c r="EX562" s="943"/>
      <c r="EY562" s="943"/>
      <c r="EZ562" s="949">
        <v>347.13</v>
      </c>
      <c r="FA562" s="938">
        <v>145.97999999999999</v>
      </c>
      <c r="FB562" s="938">
        <v>0</v>
      </c>
      <c r="FC562" s="949">
        <v>1765.2</v>
      </c>
      <c r="FD562" s="949"/>
      <c r="FE562" s="949"/>
      <c r="FF562" s="949"/>
      <c r="FG562" s="943">
        <v>0</v>
      </c>
      <c r="FH562" s="949">
        <v>0</v>
      </c>
      <c r="FI562" s="943"/>
      <c r="FJ562" s="943"/>
      <c r="FK562" s="936"/>
      <c r="FL562" s="936"/>
      <c r="FM562" s="943">
        <v>0</v>
      </c>
      <c r="FN562" s="943">
        <v>0</v>
      </c>
      <c r="FO562" s="943">
        <v>0</v>
      </c>
      <c r="FP562" s="943"/>
      <c r="FQ562" s="943">
        <v>3000.18</v>
      </c>
      <c r="FR562" s="950">
        <v>1578.31</v>
      </c>
      <c r="FT562" s="1161"/>
      <c r="FU562" s="1162">
        <f t="shared" si="63"/>
        <v>1578.31</v>
      </c>
      <c r="FV562" s="1162">
        <v>1489.72</v>
      </c>
      <c r="FW562" s="1162">
        <f t="shared" si="64"/>
        <v>88.589999999999918</v>
      </c>
      <c r="FX562" s="1102">
        <f t="shared" si="59"/>
        <v>408.49</v>
      </c>
      <c r="FY562" s="943">
        <f t="shared" si="60"/>
        <v>0</v>
      </c>
      <c r="GB562" s="2015">
        <f t="shared" si="61"/>
        <v>0</v>
      </c>
      <c r="GC562" s="2015">
        <v>4538.7700000000004</v>
      </c>
      <c r="GE562" s="2015">
        <f t="shared" si="62"/>
        <v>4538.7700000000004</v>
      </c>
    </row>
    <row r="563" spans="2:187">
      <c r="B563" s="918">
        <v>13</v>
      </c>
      <c r="C563" s="919" t="s">
        <v>622</v>
      </c>
      <c r="D563" s="920" t="s">
        <v>3</v>
      </c>
      <c r="E563" s="921" t="s">
        <v>67</v>
      </c>
      <c r="F563" s="1229" t="s">
        <v>513</v>
      </c>
      <c r="G563" s="922">
        <v>29312</v>
      </c>
      <c r="H563" s="919" t="s">
        <v>488</v>
      </c>
      <c r="I563" s="919" t="s">
        <v>456</v>
      </c>
      <c r="J563" s="923" t="s">
        <v>455</v>
      </c>
      <c r="K563" s="924" t="s">
        <v>456</v>
      </c>
      <c r="L563" s="924">
        <v>100002</v>
      </c>
      <c r="M563" s="925" t="s">
        <v>457</v>
      </c>
      <c r="N563" s="926">
        <v>0</v>
      </c>
      <c r="O563" s="927" t="s">
        <v>458</v>
      </c>
      <c r="P563" s="927" t="s">
        <v>459</v>
      </c>
      <c r="Q563" s="928">
        <v>0</v>
      </c>
      <c r="R563" s="927" t="s">
        <v>489</v>
      </c>
      <c r="S563" s="929" t="s">
        <v>488</v>
      </c>
      <c r="T563" s="927" t="s">
        <v>461</v>
      </c>
      <c r="U563" s="927" t="s">
        <v>243</v>
      </c>
      <c r="V563" s="930" t="s">
        <v>462</v>
      </c>
      <c r="W563" s="930"/>
      <c r="X563" s="931" t="s">
        <v>32</v>
      </c>
      <c r="Y563" s="932" t="s">
        <v>69</v>
      </c>
      <c r="Z563" s="925"/>
      <c r="AA563" s="925"/>
      <c r="AB563" s="467">
        <v>42985</v>
      </c>
      <c r="AC563" s="933"/>
      <c r="AD563" s="934"/>
      <c r="AE563" s="935" t="s">
        <v>464</v>
      </c>
      <c r="AF563" s="927" t="s">
        <v>514</v>
      </c>
      <c r="AG563" s="936"/>
      <c r="AH563" s="937"/>
      <c r="AI563" s="937"/>
      <c r="AJ563" s="937"/>
      <c r="AK563" s="938"/>
      <c r="AL563" s="936"/>
      <c r="AM563" s="938"/>
      <c r="AN563" s="938"/>
      <c r="AO563" s="939"/>
      <c r="AP563" s="938" t="s">
        <v>595</v>
      </c>
      <c r="AQ563" s="940" t="s">
        <v>466</v>
      </c>
      <c r="AR563" s="468">
        <v>5040</v>
      </c>
      <c r="AS563" s="925">
        <v>30</v>
      </c>
      <c r="AT563" s="941">
        <v>0</v>
      </c>
      <c r="AU563" s="941">
        <v>0</v>
      </c>
      <c r="AV563" s="925"/>
      <c r="AW563" s="925"/>
      <c r="AX563" s="925"/>
      <c r="AY563" s="925"/>
      <c r="AZ563" s="925"/>
      <c r="BA563" s="942"/>
      <c r="BB563" s="941"/>
      <c r="BC563" s="941"/>
      <c r="BD563" s="941"/>
      <c r="BE563" s="941"/>
      <c r="BF563" s="942"/>
      <c r="BG563" s="936">
        <v>0</v>
      </c>
      <c r="BH563" s="936">
        <v>0</v>
      </c>
      <c r="BI563" s="936">
        <v>0</v>
      </c>
      <c r="BJ563" s="1227">
        <v>11.5</v>
      </c>
      <c r="BK563" s="943"/>
      <c r="BL563" s="943"/>
      <c r="BM563" s="936"/>
      <c r="BN563" s="943"/>
      <c r="BO563" s="936">
        <v>1.6833333333333331</v>
      </c>
      <c r="BP563" s="944">
        <v>240</v>
      </c>
      <c r="BQ563" s="943">
        <v>5040</v>
      </c>
      <c r="BR563" s="943">
        <v>113</v>
      </c>
      <c r="BS563" s="943">
        <v>0</v>
      </c>
      <c r="BT563" s="945">
        <v>0</v>
      </c>
      <c r="BU563" s="943">
        <v>0</v>
      </c>
      <c r="BV563" s="943">
        <v>0</v>
      </c>
      <c r="BW563" s="943">
        <v>0</v>
      </c>
      <c r="BX563" s="943"/>
      <c r="BY563" s="943"/>
      <c r="BZ563" s="943"/>
      <c r="CA563" s="943"/>
      <c r="CB563" s="943">
        <v>0</v>
      </c>
      <c r="CC563" s="943">
        <v>0</v>
      </c>
      <c r="CD563" s="943">
        <v>0</v>
      </c>
      <c r="CE563" s="943"/>
      <c r="CF563" s="943">
        <v>493.83</v>
      </c>
      <c r="CG563" s="943"/>
      <c r="CH563" s="943">
        <v>0</v>
      </c>
      <c r="CI563" s="943"/>
      <c r="CJ563" s="943"/>
      <c r="CK563" s="943"/>
      <c r="CL563" s="943"/>
      <c r="CM563" s="943"/>
      <c r="CN563" s="943"/>
      <c r="CO563" s="943">
        <v>0</v>
      </c>
      <c r="CP563" s="943"/>
      <c r="CQ563" s="943"/>
      <c r="CR563" s="943"/>
      <c r="CS563" s="943"/>
      <c r="CT563" s="943"/>
      <c r="CU563" s="943"/>
      <c r="CV563" s="943">
        <v>0</v>
      </c>
      <c r="CW563" s="943"/>
      <c r="CX563" s="943"/>
      <c r="CY563" s="943"/>
      <c r="CZ563" s="943"/>
      <c r="DA563" s="943"/>
      <c r="DB563" s="943"/>
      <c r="DC563" s="943">
        <v>0</v>
      </c>
      <c r="DD563" s="943"/>
      <c r="DE563" s="943"/>
      <c r="DF563" s="943"/>
      <c r="DG563" s="943"/>
      <c r="DH563" s="943"/>
      <c r="DI563" s="943"/>
      <c r="DJ563" s="943"/>
      <c r="DK563" s="943"/>
      <c r="DL563" s="943"/>
      <c r="DM563" s="943"/>
      <c r="DN563" s="943"/>
      <c r="DO563" s="943"/>
      <c r="DP563" s="943"/>
      <c r="DQ563" s="943"/>
      <c r="DR563" s="943"/>
      <c r="DS563" s="943"/>
      <c r="DT563" s="943"/>
      <c r="DU563" s="943"/>
      <c r="DV563" s="943"/>
      <c r="DW563" s="943"/>
      <c r="DX563" s="943"/>
      <c r="DY563" s="943"/>
      <c r="DZ563" s="946"/>
      <c r="EA563" s="938"/>
      <c r="EB563" s="943"/>
      <c r="EC563" s="943"/>
      <c r="ED563" s="943"/>
      <c r="EE563" s="943"/>
      <c r="EF563" s="943"/>
      <c r="EG563" s="943"/>
      <c r="EH563" s="943"/>
      <c r="EI563" s="943"/>
      <c r="EJ563" s="943"/>
      <c r="EK563" s="943"/>
      <c r="EL563" s="947">
        <v>5611.48</v>
      </c>
      <c r="EM563" s="947">
        <v>5646.83</v>
      </c>
      <c r="EN563" s="948">
        <v>561.15</v>
      </c>
      <c r="EO563" s="948">
        <v>86.98</v>
      </c>
      <c r="EP563" s="948">
        <v>76.88</v>
      </c>
      <c r="EQ563" s="948">
        <v>0</v>
      </c>
      <c r="ER563" s="948">
        <v>0</v>
      </c>
      <c r="ES563" s="943">
        <v>0</v>
      </c>
      <c r="ET563" s="945">
        <v>352.55619999999999</v>
      </c>
      <c r="EU563" s="943">
        <v>35.35</v>
      </c>
      <c r="EV563" s="943">
        <v>0</v>
      </c>
      <c r="EW563" s="943"/>
      <c r="EX563" s="943"/>
      <c r="EY563" s="943"/>
      <c r="EZ563" s="949">
        <v>0</v>
      </c>
      <c r="FA563" s="938">
        <v>113.93</v>
      </c>
      <c r="FB563" s="938">
        <v>0</v>
      </c>
      <c r="FC563" s="949">
        <v>2061.2000000000003</v>
      </c>
      <c r="FD563" s="949"/>
      <c r="FE563" s="949"/>
      <c r="FF563" s="949"/>
      <c r="FG563" s="943">
        <v>125</v>
      </c>
      <c r="FH563" s="949">
        <v>0</v>
      </c>
      <c r="FI563" s="943"/>
      <c r="FJ563" s="943"/>
      <c r="FK563" s="936"/>
      <c r="FL563" s="936"/>
      <c r="FM563" s="943">
        <v>0</v>
      </c>
      <c r="FN563" s="943">
        <v>0</v>
      </c>
      <c r="FO563" s="943">
        <v>0</v>
      </c>
      <c r="FP563" s="943"/>
      <c r="FQ563" s="943">
        <v>3413.05</v>
      </c>
      <c r="FR563" s="950">
        <v>2233.7800000000002</v>
      </c>
      <c r="FT563" s="1161"/>
      <c r="FU563" s="1162">
        <f t="shared" si="63"/>
        <v>2233.7800000000002</v>
      </c>
      <c r="FV563" s="1162">
        <v>1908.48</v>
      </c>
      <c r="FW563" s="1162">
        <f t="shared" si="64"/>
        <v>325.30000000000018</v>
      </c>
      <c r="FX563" s="1102">
        <f t="shared" si="59"/>
        <v>505.03</v>
      </c>
      <c r="FY563" s="943">
        <f t="shared" si="60"/>
        <v>0</v>
      </c>
      <c r="GB563" s="2015">
        <f t="shared" si="61"/>
        <v>0</v>
      </c>
      <c r="GC563" s="2015">
        <v>5611.48</v>
      </c>
      <c r="GE563" s="2015">
        <f t="shared" si="62"/>
        <v>5611.48</v>
      </c>
    </row>
    <row r="564" spans="2:187">
      <c r="B564" s="918">
        <v>14</v>
      </c>
      <c r="C564" s="919" t="s">
        <v>622</v>
      </c>
      <c r="D564" s="956" t="s">
        <v>3</v>
      </c>
      <c r="E564" s="957" t="s">
        <v>124</v>
      </c>
      <c r="F564" s="927" t="s">
        <v>125</v>
      </c>
      <c r="G564" s="958">
        <v>34101</v>
      </c>
      <c r="H564" s="919" t="s">
        <v>469</v>
      </c>
      <c r="I564" s="927" t="s">
        <v>506</v>
      </c>
      <c r="J564" s="1171" t="s">
        <v>507</v>
      </c>
      <c r="K564" s="959" t="s">
        <v>508</v>
      </c>
      <c r="L564" s="959">
        <v>100002</v>
      </c>
      <c r="M564" s="925" t="s">
        <v>457</v>
      </c>
      <c r="N564" s="926">
        <v>1</v>
      </c>
      <c r="O564" s="1045" t="s">
        <v>471</v>
      </c>
      <c r="P564" s="1045" t="s">
        <v>472</v>
      </c>
      <c r="Q564" s="928">
        <v>0</v>
      </c>
      <c r="R564" s="1045" t="s">
        <v>473</v>
      </c>
      <c r="S564" s="1172" t="s">
        <v>474</v>
      </c>
      <c r="T564" s="927" t="s">
        <v>461</v>
      </c>
      <c r="U564" s="927" t="s">
        <v>986</v>
      </c>
      <c r="V564" s="930" t="s">
        <v>462</v>
      </c>
      <c r="W564" s="930"/>
      <c r="X564" s="931" t="s">
        <v>32</v>
      </c>
      <c r="Y564" s="932">
        <v>45537717056073</v>
      </c>
      <c r="Z564" s="925"/>
      <c r="AA564" s="925"/>
      <c r="AB564" s="467">
        <v>43402</v>
      </c>
      <c r="AC564" s="933"/>
      <c r="AD564" s="934"/>
      <c r="AE564" s="935" t="s">
        <v>481</v>
      </c>
      <c r="AF564" s="927" t="s">
        <v>515</v>
      </c>
      <c r="AG564" s="936"/>
      <c r="AH564" s="937"/>
      <c r="AI564" s="937"/>
      <c r="AJ564" s="937"/>
      <c r="AK564" s="938"/>
      <c r="AL564" s="936"/>
      <c r="AM564" s="938"/>
      <c r="AN564" s="938"/>
      <c r="AO564" s="939" t="s">
        <v>466</v>
      </c>
      <c r="AP564" s="938" t="s">
        <v>594</v>
      </c>
      <c r="AQ564" s="940" t="s">
        <v>467</v>
      </c>
      <c r="AR564" s="468">
        <v>2600</v>
      </c>
      <c r="AS564" s="925">
        <v>30</v>
      </c>
      <c r="AT564" s="941">
        <v>0</v>
      </c>
      <c r="AU564" s="941">
        <v>0</v>
      </c>
      <c r="AV564" s="925"/>
      <c r="AW564" s="925"/>
      <c r="AX564" s="925"/>
      <c r="AY564" s="925"/>
      <c r="AZ564" s="925"/>
      <c r="BA564" s="942"/>
      <c r="BB564" s="941"/>
      <c r="BC564" s="941"/>
      <c r="BD564" s="941"/>
      <c r="BE564" s="941"/>
      <c r="BF564" s="942"/>
      <c r="BG564" s="936">
        <v>0</v>
      </c>
      <c r="BH564" s="936">
        <v>0</v>
      </c>
      <c r="BI564" s="936">
        <v>0</v>
      </c>
      <c r="BJ564" s="1227">
        <v>10</v>
      </c>
      <c r="BK564" s="943"/>
      <c r="BL564" s="943"/>
      <c r="BM564" s="936"/>
      <c r="BN564" s="943"/>
      <c r="BO564" s="936">
        <v>4.2166666666666677</v>
      </c>
      <c r="BP564" s="944">
        <v>240</v>
      </c>
      <c r="BQ564" s="943">
        <v>2600</v>
      </c>
      <c r="BR564" s="943">
        <v>0</v>
      </c>
      <c r="BS564" s="943">
        <v>0</v>
      </c>
      <c r="BT564" s="945">
        <v>0</v>
      </c>
      <c r="BU564" s="943">
        <v>0</v>
      </c>
      <c r="BV564" s="943">
        <v>0</v>
      </c>
      <c r="BW564" s="943">
        <v>0</v>
      </c>
      <c r="BX564" s="943"/>
      <c r="BY564" s="943"/>
      <c r="BZ564" s="943"/>
      <c r="CA564" s="943"/>
      <c r="CB564" s="943">
        <v>0</v>
      </c>
      <c r="CC564" s="943">
        <v>0</v>
      </c>
      <c r="CD564" s="943">
        <v>0</v>
      </c>
      <c r="CE564" s="943"/>
      <c r="CF564" s="943">
        <v>216.67</v>
      </c>
      <c r="CG564" s="943"/>
      <c r="CH564" s="943">
        <v>0</v>
      </c>
      <c r="CI564" s="943"/>
      <c r="CJ564" s="943"/>
      <c r="CK564" s="943"/>
      <c r="CL564" s="943"/>
      <c r="CM564" s="943"/>
      <c r="CN564" s="943"/>
      <c r="CO564" s="943">
        <v>0</v>
      </c>
      <c r="CP564" s="943"/>
      <c r="CQ564" s="943"/>
      <c r="CR564" s="943"/>
      <c r="CS564" s="943"/>
      <c r="CT564" s="943"/>
      <c r="CU564" s="943"/>
      <c r="CV564" s="943">
        <v>0</v>
      </c>
      <c r="CW564" s="943"/>
      <c r="CX564" s="943"/>
      <c r="CY564" s="943"/>
      <c r="CZ564" s="943"/>
      <c r="DA564" s="943"/>
      <c r="DB564" s="943"/>
      <c r="DC564" s="943">
        <v>0</v>
      </c>
      <c r="DD564" s="943"/>
      <c r="DE564" s="943"/>
      <c r="DF564" s="943"/>
      <c r="DG564" s="943"/>
      <c r="DH564" s="943"/>
      <c r="DI564" s="943"/>
      <c r="DJ564" s="943"/>
      <c r="DK564" s="943"/>
      <c r="DL564" s="943"/>
      <c r="DM564" s="943"/>
      <c r="DN564" s="943"/>
      <c r="DO564" s="943"/>
      <c r="DP564" s="943"/>
      <c r="DQ564" s="943"/>
      <c r="DR564" s="943"/>
      <c r="DS564" s="943"/>
      <c r="DT564" s="943"/>
      <c r="DU564" s="943"/>
      <c r="DV564" s="943"/>
      <c r="DW564" s="943"/>
      <c r="DX564" s="943"/>
      <c r="DY564" s="943"/>
      <c r="DZ564" s="946"/>
      <c r="EA564" s="938"/>
      <c r="EB564" s="943"/>
      <c r="EC564" s="943"/>
      <c r="ED564" s="943"/>
      <c r="EE564" s="943"/>
      <c r="EF564" s="943"/>
      <c r="EG564" s="943"/>
      <c r="EH564" s="943"/>
      <c r="EI564" s="943"/>
      <c r="EJ564" s="943"/>
      <c r="EK564" s="943"/>
      <c r="EL564" s="947">
        <v>2770.9900000000002</v>
      </c>
      <c r="EM564" s="947">
        <v>2816.67</v>
      </c>
      <c r="EN564" s="948">
        <v>277.10000000000002</v>
      </c>
      <c r="EO564" s="948">
        <v>0</v>
      </c>
      <c r="EP564" s="948">
        <v>37.96</v>
      </c>
      <c r="EQ564" s="948">
        <v>0</v>
      </c>
      <c r="ER564" s="948">
        <v>0</v>
      </c>
      <c r="ES564" s="943">
        <v>0</v>
      </c>
      <c r="ET564" s="945">
        <v>17.333600000000001</v>
      </c>
      <c r="EU564" s="943">
        <v>45.68</v>
      </c>
      <c r="EV564" s="943">
        <v>0</v>
      </c>
      <c r="EW564" s="943"/>
      <c r="EX564" s="943"/>
      <c r="EY564" s="943"/>
      <c r="EZ564" s="949">
        <v>0</v>
      </c>
      <c r="FA564" s="938">
        <v>0</v>
      </c>
      <c r="FB564" s="938">
        <v>0</v>
      </c>
      <c r="FC564" s="949">
        <v>1040</v>
      </c>
      <c r="FD564" s="949"/>
      <c r="FE564" s="949"/>
      <c r="FF564" s="949"/>
      <c r="FG564" s="943">
        <v>0</v>
      </c>
      <c r="FH564" s="949">
        <v>0</v>
      </c>
      <c r="FI564" s="943"/>
      <c r="FJ564" s="943"/>
      <c r="FK564" s="936"/>
      <c r="FL564" s="936"/>
      <c r="FM564" s="943">
        <v>0</v>
      </c>
      <c r="FN564" s="943">
        <v>0</v>
      </c>
      <c r="FO564" s="943">
        <v>0</v>
      </c>
      <c r="FP564" s="943"/>
      <c r="FQ564" s="943">
        <v>1418.07</v>
      </c>
      <c r="FR564" s="950">
        <v>1398.6</v>
      </c>
      <c r="FT564" s="1161"/>
      <c r="FU564" s="1162">
        <f t="shared" si="63"/>
        <v>1398.6</v>
      </c>
      <c r="FV564" s="1162">
        <v>1264.3800000000001</v>
      </c>
      <c r="FW564" s="1162">
        <f t="shared" si="64"/>
        <v>134.2199999999998</v>
      </c>
      <c r="FX564" s="1102">
        <f t="shared" si="59"/>
        <v>249.39</v>
      </c>
      <c r="FY564" s="943">
        <f t="shared" si="60"/>
        <v>0</v>
      </c>
      <c r="GB564" s="2015">
        <f t="shared" si="61"/>
        <v>0</v>
      </c>
      <c r="GC564" s="2015">
        <v>2770.99</v>
      </c>
      <c r="GE564" s="2015">
        <f t="shared" si="62"/>
        <v>2770.99</v>
      </c>
    </row>
    <row r="565" spans="2:187">
      <c r="B565" s="918">
        <v>15</v>
      </c>
      <c r="C565" s="919" t="s">
        <v>622</v>
      </c>
      <c r="D565" s="956" t="s">
        <v>3</v>
      </c>
      <c r="E565" s="957" t="s">
        <v>118</v>
      </c>
      <c r="F565" s="927" t="s">
        <v>119</v>
      </c>
      <c r="G565" s="958">
        <v>33735</v>
      </c>
      <c r="H565" s="919" t="s">
        <v>1011</v>
      </c>
      <c r="I565" s="927" t="s">
        <v>506</v>
      </c>
      <c r="J565" s="1171" t="s">
        <v>507</v>
      </c>
      <c r="K565" s="959" t="s">
        <v>508</v>
      </c>
      <c r="L565" s="959">
        <v>100002</v>
      </c>
      <c r="M565" s="925" t="s">
        <v>457</v>
      </c>
      <c r="N565" s="926">
        <v>1</v>
      </c>
      <c r="O565" s="927" t="s">
        <v>458</v>
      </c>
      <c r="P565" s="927" t="s">
        <v>459</v>
      </c>
      <c r="Q565" s="928">
        <v>0</v>
      </c>
      <c r="R565" s="927" t="s">
        <v>485</v>
      </c>
      <c r="S565" s="929" t="s">
        <v>486</v>
      </c>
      <c r="T565" s="927" t="s">
        <v>461</v>
      </c>
      <c r="U565" s="927" t="s">
        <v>262</v>
      </c>
      <c r="V565" s="930" t="s">
        <v>462</v>
      </c>
      <c r="W565" s="930"/>
      <c r="X565" s="960" t="s">
        <v>97</v>
      </c>
      <c r="Y565" s="961" t="s">
        <v>120</v>
      </c>
      <c r="Z565" s="925"/>
      <c r="AA565" s="925"/>
      <c r="AB565" s="467">
        <v>43160</v>
      </c>
      <c r="AC565" s="933"/>
      <c r="AD565" s="934"/>
      <c r="AE565" s="935" t="s">
        <v>436</v>
      </c>
      <c r="AF565" s="927" t="s">
        <v>509</v>
      </c>
      <c r="AG565" s="936"/>
      <c r="AH565" s="937"/>
      <c r="AI565" s="937"/>
      <c r="AJ565" s="937"/>
      <c r="AK565" s="938"/>
      <c r="AL565" s="936"/>
      <c r="AM565" s="938"/>
      <c r="AN565" s="938"/>
      <c r="AO565" s="939" t="s">
        <v>466</v>
      </c>
      <c r="AP565" s="938" t="s">
        <v>595</v>
      </c>
      <c r="AQ565" s="940" t="s">
        <v>466</v>
      </c>
      <c r="AR565" s="468">
        <v>3200</v>
      </c>
      <c r="AS565" s="925">
        <v>30</v>
      </c>
      <c r="AT565" s="941">
        <v>0</v>
      </c>
      <c r="AU565" s="941">
        <v>0</v>
      </c>
      <c r="AV565" s="925"/>
      <c r="AW565" s="925"/>
      <c r="AX565" s="925"/>
      <c r="AY565" s="925"/>
      <c r="AZ565" s="925"/>
      <c r="BA565" s="942"/>
      <c r="BB565" s="941"/>
      <c r="BC565" s="941"/>
      <c r="BD565" s="941"/>
      <c r="BE565" s="941"/>
      <c r="BF565" s="942"/>
      <c r="BG565" s="936">
        <v>0</v>
      </c>
      <c r="BH565" s="936">
        <v>0</v>
      </c>
      <c r="BI565" s="936">
        <v>0</v>
      </c>
      <c r="BJ565" s="1227">
        <v>30</v>
      </c>
      <c r="BK565" s="943"/>
      <c r="BL565" s="943"/>
      <c r="BM565" s="936"/>
      <c r="BN565" s="943"/>
      <c r="BO565" s="936">
        <v>6.1833333333333336</v>
      </c>
      <c r="BP565" s="944">
        <v>240</v>
      </c>
      <c r="BQ565" s="943">
        <v>3200</v>
      </c>
      <c r="BR565" s="943">
        <v>113</v>
      </c>
      <c r="BS565" s="943">
        <v>0</v>
      </c>
      <c r="BT565" s="945">
        <v>0</v>
      </c>
      <c r="BU565" s="943">
        <v>0</v>
      </c>
      <c r="BV565" s="943">
        <v>0</v>
      </c>
      <c r="BW565" s="943">
        <v>0</v>
      </c>
      <c r="BX565" s="943"/>
      <c r="BY565" s="943"/>
      <c r="BZ565" s="943"/>
      <c r="CA565" s="943"/>
      <c r="CB565" s="943">
        <v>0</v>
      </c>
      <c r="CC565" s="943">
        <v>0</v>
      </c>
      <c r="CD565" s="943">
        <v>0</v>
      </c>
      <c r="CE565" s="943"/>
      <c r="CF565" s="943">
        <v>828.25</v>
      </c>
      <c r="CG565" s="943"/>
      <c r="CH565" s="943">
        <v>0</v>
      </c>
      <c r="CI565" s="943"/>
      <c r="CJ565" s="943"/>
      <c r="CK565" s="943"/>
      <c r="CL565" s="943"/>
      <c r="CM565" s="943"/>
      <c r="CN565" s="943"/>
      <c r="CO565" s="943">
        <v>0</v>
      </c>
      <c r="CP565" s="943"/>
      <c r="CQ565" s="943"/>
      <c r="CR565" s="943"/>
      <c r="CS565" s="943"/>
      <c r="CT565" s="943"/>
      <c r="CU565" s="943"/>
      <c r="CV565" s="943">
        <v>0</v>
      </c>
      <c r="CW565" s="943"/>
      <c r="CX565" s="943"/>
      <c r="CY565" s="943"/>
      <c r="CZ565" s="943"/>
      <c r="DA565" s="943"/>
      <c r="DB565" s="943"/>
      <c r="DC565" s="943">
        <v>0</v>
      </c>
      <c r="DD565" s="943"/>
      <c r="DE565" s="943"/>
      <c r="DF565" s="943"/>
      <c r="DG565" s="943"/>
      <c r="DH565" s="943"/>
      <c r="DI565" s="943"/>
      <c r="DJ565" s="943"/>
      <c r="DK565" s="943"/>
      <c r="DL565" s="943"/>
      <c r="DM565" s="943"/>
      <c r="DN565" s="943"/>
      <c r="DO565" s="943"/>
      <c r="DP565" s="943"/>
      <c r="DQ565" s="943"/>
      <c r="DR565" s="943"/>
      <c r="DS565" s="943"/>
      <c r="DT565" s="943"/>
      <c r="DU565" s="943"/>
      <c r="DV565" s="943"/>
      <c r="DW565" s="943"/>
      <c r="DX565" s="943"/>
      <c r="DY565" s="943"/>
      <c r="DZ565" s="946"/>
      <c r="EA565" s="938"/>
      <c r="EB565" s="943"/>
      <c r="EC565" s="943"/>
      <c r="ED565" s="943"/>
      <c r="EE565" s="943"/>
      <c r="EF565" s="943"/>
      <c r="EG565" s="943"/>
      <c r="EH565" s="943"/>
      <c r="EI565" s="943"/>
      <c r="EJ565" s="943"/>
      <c r="EK565" s="943"/>
      <c r="EL565" s="947">
        <v>4058.81</v>
      </c>
      <c r="EM565" s="947">
        <v>4141.25</v>
      </c>
      <c r="EN565" s="948">
        <v>0</v>
      </c>
      <c r="EO565" s="948">
        <v>0</v>
      </c>
      <c r="EP565" s="948">
        <v>0</v>
      </c>
      <c r="EQ565" s="948">
        <v>0</v>
      </c>
      <c r="ER565" s="948">
        <v>0</v>
      </c>
      <c r="ES565" s="943">
        <v>527.65</v>
      </c>
      <c r="ET565" s="945">
        <v>128.71</v>
      </c>
      <c r="EU565" s="943">
        <v>82.44</v>
      </c>
      <c r="EV565" s="943">
        <v>0</v>
      </c>
      <c r="EW565" s="943"/>
      <c r="EX565" s="943"/>
      <c r="EY565" s="943"/>
      <c r="EZ565" s="949">
        <v>115.71</v>
      </c>
      <c r="FA565" s="938">
        <v>0</v>
      </c>
      <c r="FB565" s="938">
        <v>0</v>
      </c>
      <c r="FC565" s="949">
        <v>1325.2</v>
      </c>
      <c r="FD565" s="949"/>
      <c r="FE565" s="949"/>
      <c r="FF565" s="949"/>
      <c r="FG565" s="943">
        <v>0</v>
      </c>
      <c r="FH565" s="949">
        <v>0</v>
      </c>
      <c r="FI565" s="943"/>
      <c r="FJ565" s="943"/>
      <c r="FK565" s="936"/>
      <c r="FL565" s="936"/>
      <c r="FM565" s="943">
        <v>0</v>
      </c>
      <c r="FN565" s="943">
        <v>0</v>
      </c>
      <c r="FO565" s="943">
        <v>0</v>
      </c>
      <c r="FP565" s="943"/>
      <c r="FQ565" s="943">
        <v>2179.71</v>
      </c>
      <c r="FR565" s="950">
        <v>1961.54</v>
      </c>
      <c r="FT565" s="1161"/>
      <c r="FU565" s="1162">
        <f t="shared" si="63"/>
        <v>1961.54</v>
      </c>
      <c r="FV565" s="1162">
        <v>1379.99</v>
      </c>
      <c r="FW565" s="1162">
        <f t="shared" si="64"/>
        <v>581.54999999999995</v>
      </c>
      <c r="FX565" s="1102">
        <f t="shared" si="59"/>
        <v>365.29</v>
      </c>
      <c r="FY565" s="943">
        <f t="shared" si="60"/>
        <v>0</v>
      </c>
      <c r="GB565" s="2015">
        <f t="shared" si="61"/>
        <v>0</v>
      </c>
      <c r="GC565" s="2015">
        <v>4058.81</v>
      </c>
      <c r="GE565" s="2015">
        <f t="shared" si="62"/>
        <v>4058.81</v>
      </c>
    </row>
    <row r="566" spans="2:187">
      <c r="B566" s="918">
        <v>16</v>
      </c>
      <c r="C566" s="919" t="s">
        <v>622</v>
      </c>
      <c r="D566" s="956" t="s">
        <v>3</v>
      </c>
      <c r="E566" s="957" t="s">
        <v>52</v>
      </c>
      <c r="F566" s="1230" t="s">
        <v>516</v>
      </c>
      <c r="G566" s="958">
        <v>28257</v>
      </c>
      <c r="H566" s="927" t="s">
        <v>484</v>
      </c>
      <c r="I566" s="919" t="s">
        <v>456</v>
      </c>
      <c r="J566" s="1171" t="s">
        <v>455</v>
      </c>
      <c r="K566" s="959" t="s">
        <v>456</v>
      </c>
      <c r="L566" s="959">
        <v>100002</v>
      </c>
      <c r="M566" s="925" t="s">
        <v>457</v>
      </c>
      <c r="N566" s="926">
        <v>1</v>
      </c>
      <c r="O566" s="927" t="s">
        <v>458</v>
      </c>
      <c r="P566" s="927" t="s">
        <v>459</v>
      </c>
      <c r="Q566" s="928">
        <v>0</v>
      </c>
      <c r="R566" s="927" t="s">
        <v>485</v>
      </c>
      <c r="S566" s="929" t="s">
        <v>486</v>
      </c>
      <c r="T566" s="927" t="s">
        <v>461</v>
      </c>
      <c r="U566" s="927" t="s">
        <v>239</v>
      </c>
      <c r="V566" s="930" t="s">
        <v>462</v>
      </c>
      <c r="W566" s="930"/>
      <c r="X566" s="931" t="s">
        <v>32</v>
      </c>
      <c r="Y566" s="932" t="s">
        <v>54</v>
      </c>
      <c r="Z566" s="925"/>
      <c r="AA566" s="925"/>
      <c r="AB566" s="467">
        <v>43070</v>
      </c>
      <c r="AC566" s="933"/>
      <c r="AD566" s="934"/>
      <c r="AE566" s="935" t="s">
        <v>492</v>
      </c>
      <c r="AF566" s="927" t="s">
        <v>517</v>
      </c>
      <c r="AG566" s="936"/>
      <c r="AH566" s="937"/>
      <c r="AI566" s="937"/>
      <c r="AJ566" s="937"/>
      <c r="AK566" s="938"/>
      <c r="AL566" s="936"/>
      <c r="AM566" s="938"/>
      <c r="AN566" s="938"/>
      <c r="AO566" s="939"/>
      <c r="AP566" s="938" t="s">
        <v>594</v>
      </c>
      <c r="AQ566" s="940" t="s">
        <v>466</v>
      </c>
      <c r="AR566" s="468">
        <v>4000</v>
      </c>
      <c r="AS566" s="925">
        <v>30</v>
      </c>
      <c r="AT566" s="941">
        <v>0</v>
      </c>
      <c r="AU566" s="941">
        <v>0</v>
      </c>
      <c r="AV566" s="925"/>
      <c r="AW566" s="925"/>
      <c r="AX566" s="925"/>
      <c r="AY566" s="925"/>
      <c r="AZ566" s="925"/>
      <c r="BA566" s="942"/>
      <c r="BB566" s="941"/>
      <c r="BC566" s="941"/>
      <c r="BD566" s="941"/>
      <c r="BE566" s="941"/>
      <c r="BF566" s="942"/>
      <c r="BG566" s="936">
        <v>0</v>
      </c>
      <c r="BH566" s="936">
        <v>0</v>
      </c>
      <c r="BI566" s="936">
        <v>0</v>
      </c>
      <c r="BJ566" s="1227">
        <v>31.5</v>
      </c>
      <c r="BK566" s="943"/>
      <c r="BL566" s="943"/>
      <c r="BM566" s="936"/>
      <c r="BN566" s="943"/>
      <c r="BO566" s="936">
        <v>1.4666666666666668</v>
      </c>
      <c r="BP566" s="944">
        <v>240</v>
      </c>
      <c r="BQ566" s="943">
        <v>4000.0000000000005</v>
      </c>
      <c r="BR566" s="943">
        <v>113</v>
      </c>
      <c r="BS566" s="943">
        <v>0</v>
      </c>
      <c r="BT566" s="945">
        <v>0</v>
      </c>
      <c r="BU566" s="943">
        <v>0</v>
      </c>
      <c r="BV566" s="943">
        <v>0</v>
      </c>
      <c r="BW566" s="943">
        <v>0</v>
      </c>
      <c r="BX566" s="943"/>
      <c r="BY566" s="943"/>
      <c r="BZ566" s="943"/>
      <c r="CA566" s="943"/>
      <c r="CB566" s="943">
        <v>0</v>
      </c>
      <c r="CC566" s="943">
        <v>0</v>
      </c>
      <c r="CD566" s="943">
        <v>0</v>
      </c>
      <c r="CE566" s="943"/>
      <c r="CF566" s="943">
        <v>1079.6600000000001</v>
      </c>
      <c r="CG566" s="943"/>
      <c r="CH566" s="943">
        <v>0</v>
      </c>
      <c r="CI566" s="943"/>
      <c r="CJ566" s="943"/>
      <c r="CK566" s="943"/>
      <c r="CL566" s="943"/>
      <c r="CM566" s="943"/>
      <c r="CN566" s="943"/>
      <c r="CO566" s="943">
        <v>0</v>
      </c>
      <c r="CP566" s="943"/>
      <c r="CQ566" s="943"/>
      <c r="CR566" s="943"/>
      <c r="CS566" s="943"/>
      <c r="CT566" s="943"/>
      <c r="CU566" s="943"/>
      <c r="CV566" s="943">
        <v>0</v>
      </c>
      <c r="CW566" s="943"/>
      <c r="CX566" s="943"/>
      <c r="CY566" s="943"/>
      <c r="CZ566" s="943"/>
      <c r="DA566" s="943"/>
      <c r="DB566" s="943"/>
      <c r="DC566" s="943">
        <v>0</v>
      </c>
      <c r="DD566" s="943"/>
      <c r="DE566" s="943"/>
      <c r="DF566" s="943"/>
      <c r="DG566" s="943"/>
      <c r="DH566" s="943"/>
      <c r="DI566" s="943"/>
      <c r="DJ566" s="943"/>
      <c r="DK566" s="943"/>
      <c r="DL566" s="943"/>
      <c r="DM566" s="943"/>
      <c r="DN566" s="943"/>
      <c r="DO566" s="943"/>
      <c r="DP566" s="943"/>
      <c r="DQ566" s="943"/>
      <c r="DR566" s="943"/>
      <c r="DS566" s="943"/>
      <c r="DT566" s="943"/>
      <c r="DU566" s="943"/>
      <c r="DV566" s="943"/>
      <c r="DW566" s="943"/>
      <c r="DX566" s="943"/>
      <c r="DY566" s="943">
        <v>116</v>
      </c>
      <c r="DZ566" s="946"/>
      <c r="EA566" s="938"/>
      <c r="EB566" s="943"/>
      <c r="EC566" s="943"/>
      <c r="ED566" s="943"/>
      <c r="EE566" s="943"/>
      <c r="EF566" s="943"/>
      <c r="EG566" s="943"/>
      <c r="EH566" s="943"/>
      <c r="EI566" s="943"/>
      <c r="EJ566" s="943"/>
      <c r="EK566" s="943"/>
      <c r="EL566" s="947">
        <v>5168.22</v>
      </c>
      <c r="EM566" s="947">
        <v>5308.66</v>
      </c>
      <c r="EN566" s="948">
        <v>516.82000000000005</v>
      </c>
      <c r="EO566" s="948">
        <v>87.34</v>
      </c>
      <c r="EP566" s="948">
        <v>70.8</v>
      </c>
      <c r="EQ566" s="948">
        <v>0</v>
      </c>
      <c r="ER566" s="948">
        <v>0</v>
      </c>
      <c r="ES566" s="943">
        <v>0</v>
      </c>
      <c r="ET566" s="945">
        <v>268.28240000000005</v>
      </c>
      <c r="EU566" s="943">
        <v>24.44</v>
      </c>
      <c r="EV566" s="943">
        <v>0</v>
      </c>
      <c r="EW566" s="943"/>
      <c r="EX566" s="943"/>
      <c r="EY566" s="943"/>
      <c r="EZ566" s="949">
        <v>0</v>
      </c>
      <c r="FA566" s="938">
        <v>0</v>
      </c>
      <c r="FB566" s="938">
        <v>0</v>
      </c>
      <c r="FC566" s="949">
        <v>1645.2</v>
      </c>
      <c r="FD566" s="949"/>
      <c r="FE566" s="949"/>
      <c r="FF566" s="949"/>
      <c r="FG566" s="943">
        <v>0</v>
      </c>
      <c r="FH566" s="949">
        <v>0</v>
      </c>
      <c r="FI566" s="943"/>
      <c r="FJ566" s="943"/>
      <c r="FK566" s="936"/>
      <c r="FL566" s="936"/>
      <c r="FM566" s="943">
        <v>0</v>
      </c>
      <c r="FN566" s="943">
        <v>0</v>
      </c>
      <c r="FO566" s="943">
        <v>0</v>
      </c>
      <c r="FP566" s="943"/>
      <c r="FQ566" s="943">
        <v>2612.88</v>
      </c>
      <c r="FR566" s="950">
        <v>2695.78</v>
      </c>
      <c r="FT566" s="1161"/>
      <c r="FU566" s="1162">
        <f t="shared" si="63"/>
        <v>2695.78</v>
      </c>
      <c r="FV566" s="1162">
        <v>1913.1</v>
      </c>
      <c r="FW566" s="1162">
        <f t="shared" si="64"/>
        <v>782.68000000000029</v>
      </c>
      <c r="FX566" s="1102">
        <f t="shared" si="59"/>
        <v>465.14</v>
      </c>
      <c r="FY566" s="943">
        <f t="shared" si="60"/>
        <v>0</v>
      </c>
      <c r="GB566" s="2015">
        <f t="shared" si="61"/>
        <v>0</v>
      </c>
      <c r="GC566" s="2015">
        <v>5168.22</v>
      </c>
      <c r="GE566" s="2015">
        <f t="shared" si="62"/>
        <v>5168.22</v>
      </c>
    </row>
    <row r="567" spans="2:187">
      <c r="B567" s="918">
        <v>17</v>
      </c>
      <c r="C567" s="919" t="s">
        <v>622</v>
      </c>
      <c r="D567" s="956" t="s">
        <v>3</v>
      </c>
      <c r="E567" s="957" t="s">
        <v>55</v>
      </c>
      <c r="F567" s="927" t="s">
        <v>56</v>
      </c>
      <c r="G567" s="958">
        <v>28453</v>
      </c>
      <c r="H567" s="927" t="s">
        <v>494</v>
      </c>
      <c r="I567" s="919" t="s">
        <v>456</v>
      </c>
      <c r="J567" s="1171" t="s">
        <v>455</v>
      </c>
      <c r="K567" s="959" t="s">
        <v>456</v>
      </c>
      <c r="L567" s="959">
        <v>100001</v>
      </c>
      <c r="M567" s="925" t="s">
        <v>470</v>
      </c>
      <c r="N567" s="926">
        <v>1</v>
      </c>
      <c r="O567" s="927" t="s">
        <v>477</v>
      </c>
      <c r="P567" s="927" t="s">
        <v>478</v>
      </c>
      <c r="Q567" s="928">
        <v>1</v>
      </c>
      <c r="R567" s="927" t="s">
        <v>495</v>
      </c>
      <c r="S567" s="929" t="s">
        <v>478</v>
      </c>
      <c r="T567" s="927" t="s">
        <v>461</v>
      </c>
      <c r="U567" s="927" t="s">
        <v>611</v>
      </c>
      <c r="V567" s="930" t="s">
        <v>462</v>
      </c>
      <c r="W567" s="930" t="s">
        <v>463</v>
      </c>
      <c r="X567" s="931" t="s">
        <v>32</v>
      </c>
      <c r="Y567" s="932" t="s">
        <v>57</v>
      </c>
      <c r="Z567" s="925"/>
      <c r="AA567" s="925"/>
      <c r="AB567" s="467">
        <v>43382</v>
      </c>
      <c r="AC567" s="933"/>
      <c r="AD567" s="934"/>
      <c r="AE567" s="935" t="s">
        <v>503</v>
      </c>
      <c r="AF567" s="927" t="s">
        <v>518</v>
      </c>
      <c r="AG567" s="936"/>
      <c r="AH567" s="937"/>
      <c r="AI567" s="937"/>
      <c r="AJ567" s="937"/>
      <c r="AK567" s="938"/>
      <c r="AL567" s="936"/>
      <c r="AM567" s="938"/>
      <c r="AN567" s="938"/>
      <c r="AO567" s="939" t="s">
        <v>466</v>
      </c>
      <c r="AP567" s="938" t="s">
        <v>595</v>
      </c>
      <c r="AQ567" s="940" t="s">
        <v>466</v>
      </c>
      <c r="AR567" s="468">
        <v>8000</v>
      </c>
      <c r="AS567" s="925">
        <v>30</v>
      </c>
      <c r="AT567" s="941">
        <v>0</v>
      </c>
      <c r="AU567" s="941">
        <v>0</v>
      </c>
      <c r="AV567" s="925"/>
      <c r="AW567" s="925"/>
      <c r="AX567" s="925"/>
      <c r="AY567" s="925"/>
      <c r="AZ567" s="925"/>
      <c r="BA567" s="942"/>
      <c r="BB567" s="941"/>
      <c r="BC567" s="941"/>
      <c r="BD567" s="941"/>
      <c r="BE567" s="941"/>
      <c r="BF567" s="942"/>
      <c r="BG567" s="936">
        <v>0</v>
      </c>
      <c r="BH567" s="936">
        <v>0</v>
      </c>
      <c r="BI567" s="936">
        <v>0</v>
      </c>
      <c r="BJ567" s="1227">
        <v>0</v>
      </c>
      <c r="BK567" s="943"/>
      <c r="BL567" s="943"/>
      <c r="BM567" s="936"/>
      <c r="BN567" s="943"/>
      <c r="BO567" s="936">
        <v>0</v>
      </c>
      <c r="BP567" s="1231">
        <v>240</v>
      </c>
      <c r="BQ567" s="943">
        <v>8000.0000000000009</v>
      </c>
      <c r="BR567" s="943">
        <v>113</v>
      </c>
      <c r="BS567" s="943">
        <v>0</v>
      </c>
      <c r="BT567" s="945">
        <v>0</v>
      </c>
      <c r="BU567" s="943">
        <v>0</v>
      </c>
      <c r="BV567" s="943">
        <v>0</v>
      </c>
      <c r="BW567" s="943">
        <v>0</v>
      </c>
      <c r="BX567" s="943"/>
      <c r="BY567" s="943"/>
      <c r="BZ567" s="943"/>
      <c r="CA567" s="943"/>
      <c r="CB567" s="943">
        <v>0</v>
      </c>
      <c r="CC567" s="943">
        <v>0</v>
      </c>
      <c r="CD567" s="943">
        <v>0</v>
      </c>
      <c r="CE567" s="943"/>
      <c r="CF567" s="943">
        <v>0</v>
      </c>
      <c r="CG567" s="943"/>
      <c r="CH567" s="943">
        <v>0</v>
      </c>
      <c r="CI567" s="943"/>
      <c r="CJ567" s="943"/>
      <c r="CK567" s="943"/>
      <c r="CL567" s="943"/>
      <c r="CM567" s="943"/>
      <c r="CN567" s="943"/>
      <c r="CO567" s="943">
        <v>0</v>
      </c>
      <c r="CP567" s="943"/>
      <c r="CQ567" s="943"/>
      <c r="CR567" s="943"/>
      <c r="CS567" s="943"/>
      <c r="CT567" s="943"/>
      <c r="CU567" s="943"/>
      <c r="CV567" s="943">
        <v>0</v>
      </c>
      <c r="CW567" s="943"/>
      <c r="CX567" s="943"/>
      <c r="CY567" s="943"/>
      <c r="CZ567" s="943"/>
      <c r="DA567" s="943"/>
      <c r="DB567" s="943"/>
      <c r="DC567" s="943">
        <v>0</v>
      </c>
      <c r="DD567" s="943"/>
      <c r="DE567" s="943"/>
      <c r="DF567" s="943"/>
      <c r="DG567" s="943"/>
      <c r="DH567" s="943"/>
      <c r="DI567" s="943"/>
      <c r="DJ567" s="943"/>
      <c r="DK567" s="943"/>
      <c r="DL567" s="943"/>
      <c r="DM567" s="943"/>
      <c r="DN567" s="943"/>
      <c r="DO567" s="943"/>
      <c r="DP567" s="943"/>
      <c r="DQ567" s="943"/>
      <c r="DR567" s="943"/>
      <c r="DS567" s="943"/>
      <c r="DT567" s="943"/>
      <c r="DU567" s="943"/>
      <c r="DV567" s="943"/>
      <c r="DW567" s="943"/>
      <c r="DX567" s="943"/>
      <c r="DY567" s="943"/>
      <c r="DZ567" s="946"/>
      <c r="EA567" s="938"/>
      <c r="EB567" s="943"/>
      <c r="EC567" s="943"/>
      <c r="ED567" s="943"/>
      <c r="EE567" s="943"/>
      <c r="EF567" s="943"/>
      <c r="EG567" s="943"/>
      <c r="EH567" s="943"/>
      <c r="EI567" s="943"/>
      <c r="EJ567" s="943"/>
      <c r="EK567" s="943"/>
      <c r="EL567" s="939">
        <v>8113.0000000000009</v>
      </c>
      <c r="EM567" s="939">
        <v>8113.0000000000009</v>
      </c>
      <c r="EN567" s="948">
        <v>811.3</v>
      </c>
      <c r="EO567" s="948">
        <v>129.81</v>
      </c>
      <c r="EP567" s="948">
        <v>111.15</v>
      </c>
      <c r="EQ567" s="948">
        <v>0</v>
      </c>
      <c r="ER567" s="948">
        <v>0</v>
      </c>
      <c r="ES567" s="943">
        <v>0</v>
      </c>
      <c r="ET567" s="945">
        <v>769.27</v>
      </c>
      <c r="EU567" s="943">
        <v>0</v>
      </c>
      <c r="EV567" s="943">
        <v>0</v>
      </c>
      <c r="EW567" s="943"/>
      <c r="EX567" s="943"/>
      <c r="EY567" s="943"/>
      <c r="EZ567" s="949">
        <v>115.71</v>
      </c>
      <c r="FA567" s="938">
        <v>125.29</v>
      </c>
      <c r="FB567" s="938">
        <v>0</v>
      </c>
      <c r="FC567" s="949">
        <v>3245.2000000000003</v>
      </c>
      <c r="FD567" s="949"/>
      <c r="FE567" s="949"/>
      <c r="FF567" s="949"/>
      <c r="FG567" s="943">
        <v>0</v>
      </c>
      <c r="FH567" s="949">
        <v>0</v>
      </c>
      <c r="FI567" s="943"/>
      <c r="FJ567" s="943"/>
      <c r="FK567" s="936"/>
      <c r="FL567" s="936"/>
      <c r="FM567" s="943">
        <v>0</v>
      </c>
      <c r="FN567" s="943">
        <v>0</v>
      </c>
      <c r="FO567" s="943">
        <v>0</v>
      </c>
      <c r="FP567" s="943"/>
      <c r="FQ567" s="943">
        <v>5307.73</v>
      </c>
      <c r="FR567" s="950">
        <v>2805.27</v>
      </c>
      <c r="FT567" s="1161"/>
      <c r="FU567" s="1162">
        <f t="shared" si="63"/>
        <v>2805.27</v>
      </c>
      <c r="FV567" s="1162">
        <v>2805.27</v>
      </c>
      <c r="FW567" s="1162">
        <f t="shared" si="64"/>
        <v>0</v>
      </c>
      <c r="FX567" s="1102">
        <f t="shared" si="59"/>
        <v>730.17</v>
      </c>
      <c r="FY567" s="943">
        <f t="shared" si="60"/>
        <v>0</v>
      </c>
      <c r="GB567" s="2015">
        <f t="shared" si="61"/>
        <v>0</v>
      </c>
      <c r="GC567" s="2015">
        <v>8113</v>
      </c>
      <c r="GE567" s="2015">
        <f t="shared" si="62"/>
        <v>8113</v>
      </c>
    </row>
    <row r="568" spans="2:187">
      <c r="B568" s="918">
        <v>18</v>
      </c>
      <c r="C568" s="919" t="s">
        <v>622</v>
      </c>
      <c r="D568" s="956" t="s">
        <v>3</v>
      </c>
      <c r="E568" s="957" t="s">
        <v>46</v>
      </c>
      <c r="F568" s="1230" t="s">
        <v>519</v>
      </c>
      <c r="G568" s="958">
        <v>26321</v>
      </c>
      <c r="H568" s="927" t="s">
        <v>488</v>
      </c>
      <c r="I568" s="919" t="s">
        <v>456</v>
      </c>
      <c r="J568" s="1171" t="s">
        <v>455</v>
      </c>
      <c r="K568" s="959" t="s">
        <v>456</v>
      </c>
      <c r="L568" s="959">
        <v>100002</v>
      </c>
      <c r="M568" s="925" t="s">
        <v>457</v>
      </c>
      <c r="N568" s="926">
        <v>0</v>
      </c>
      <c r="O568" s="927" t="s">
        <v>458</v>
      </c>
      <c r="P568" s="927" t="s">
        <v>459</v>
      </c>
      <c r="Q568" s="928">
        <v>0</v>
      </c>
      <c r="R568" s="927" t="s">
        <v>489</v>
      </c>
      <c r="S568" s="929" t="s">
        <v>488</v>
      </c>
      <c r="T568" s="927" t="s">
        <v>461</v>
      </c>
      <c r="U568" s="927" t="s">
        <v>237</v>
      </c>
      <c r="V568" s="930" t="s">
        <v>462</v>
      </c>
      <c r="W568" s="930" t="s">
        <v>463</v>
      </c>
      <c r="X568" s="931" t="s">
        <v>32</v>
      </c>
      <c r="Y568" s="932" t="s">
        <v>48</v>
      </c>
      <c r="Z568" s="925"/>
      <c r="AA568" s="925"/>
      <c r="AB568" s="467">
        <v>42985</v>
      </c>
      <c r="AC568" s="933"/>
      <c r="AD568" s="934"/>
      <c r="AE568" s="935" t="s">
        <v>464</v>
      </c>
      <c r="AF568" s="927" t="s">
        <v>520</v>
      </c>
      <c r="AG568" s="936"/>
      <c r="AH568" s="937"/>
      <c r="AI568" s="937"/>
      <c r="AJ568" s="937"/>
      <c r="AK568" s="938"/>
      <c r="AL568" s="936"/>
      <c r="AM568" s="938"/>
      <c r="AN568" s="938"/>
      <c r="AO568" s="939" t="s">
        <v>466</v>
      </c>
      <c r="AP568" s="938" t="s">
        <v>595</v>
      </c>
      <c r="AQ568" s="940" t="s">
        <v>466</v>
      </c>
      <c r="AR568" s="468">
        <v>15000</v>
      </c>
      <c r="AS568" s="925">
        <v>29</v>
      </c>
      <c r="AT568" s="941">
        <v>0</v>
      </c>
      <c r="AU568" s="941">
        <v>1</v>
      </c>
      <c r="AV568" s="925"/>
      <c r="AW568" s="925"/>
      <c r="AX568" s="925"/>
      <c r="AY568" s="925"/>
      <c r="AZ568" s="925"/>
      <c r="BA568" s="942"/>
      <c r="BB568" s="941"/>
      <c r="BC568" s="941"/>
      <c r="BD568" s="941"/>
      <c r="BE568" s="941"/>
      <c r="BF568" s="942"/>
      <c r="BG568" s="936">
        <v>0</v>
      </c>
      <c r="BH568" s="936">
        <v>0</v>
      </c>
      <c r="BI568" s="936">
        <v>0</v>
      </c>
      <c r="BJ568" s="1227">
        <v>17.5</v>
      </c>
      <c r="BK568" s="943"/>
      <c r="BL568" s="943"/>
      <c r="BM568" s="936"/>
      <c r="BN568" s="943"/>
      <c r="BO568" s="1228"/>
      <c r="BP568" s="944">
        <v>232</v>
      </c>
      <c r="BQ568" s="943">
        <v>14500</v>
      </c>
      <c r="BR568" s="943">
        <v>113</v>
      </c>
      <c r="BS568" s="943">
        <v>0</v>
      </c>
      <c r="BT568" s="945">
        <v>503.77</v>
      </c>
      <c r="BU568" s="943">
        <v>0</v>
      </c>
      <c r="BV568" s="943">
        <v>0</v>
      </c>
      <c r="BW568" s="943">
        <v>0</v>
      </c>
      <c r="BX568" s="943"/>
      <c r="BY568" s="943"/>
      <c r="BZ568" s="943"/>
      <c r="CA568" s="943"/>
      <c r="CB568" s="943">
        <v>0</v>
      </c>
      <c r="CC568" s="943">
        <v>0</v>
      </c>
      <c r="CD568" s="943">
        <v>0</v>
      </c>
      <c r="CE568" s="943"/>
      <c r="CF568" s="943">
        <v>2203.98</v>
      </c>
      <c r="CG568" s="943"/>
      <c r="CH568" s="943">
        <v>0</v>
      </c>
      <c r="CI568" s="943"/>
      <c r="CJ568" s="943"/>
      <c r="CK568" s="943"/>
      <c r="CL568" s="943"/>
      <c r="CM568" s="943"/>
      <c r="CN568" s="943"/>
      <c r="CO568" s="943">
        <v>0</v>
      </c>
      <c r="CP568" s="943"/>
      <c r="CQ568" s="943"/>
      <c r="CR568" s="943"/>
      <c r="CS568" s="943"/>
      <c r="CT568" s="943"/>
      <c r="CU568" s="943"/>
      <c r="CV568" s="943">
        <v>0</v>
      </c>
      <c r="CW568" s="943"/>
      <c r="CX568" s="943"/>
      <c r="CY568" s="943"/>
      <c r="CZ568" s="943"/>
      <c r="DA568" s="943"/>
      <c r="DB568" s="943"/>
      <c r="DC568" s="943">
        <v>0</v>
      </c>
      <c r="DD568" s="943"/>
      <c r="DE568" s="943"/>
      <c r="DF568" s="943"/>
      <c r="DG568" s="943"/>
      <c r="DH568" s="943"/>
      <c r="DI568" s="943"/>
      <c r="DJ568" s="943"/>
      <c r="DK568" s="943"/>
      <c r="DL568" s="943"/>
      <c r="DM568" s="943"/>
      <c r="DN568" s="943"/>
      <c r="DO568" s="943"/>
      <c r="DP568" s="943"/>
      <c r="DQ568" s="943"/>
      <c r="DR568" s="943"/>
      <c r="DS568" s="943"/>
      <c r="DT568" s="943"/>
      <c r="DU568" s="943"/>
      <c r="DV568" s="943"/>
      <c r="DW568" s="943"/>
      <c r="DX568" s="943"/>
      <c r="DY568" s="943"/>
      <c r="DZ568" s="946"/>
      <c r="EA568" s="938"/>
      <c r="EB568" s="943"/>
      <c r="EC568" s="943"/>
      <c r="ED568" s="943"/>
      <c r="EE568" s="943"/>
      <c r="EF568" s="943"/>
      <c r="EG568" s="943"/>
      <c r="EH568" s="943"/>
      <c r="EI568" s="943"/>
      <c r="EJ568" s="943"/>
      <c r="EK568" s="943"/>
      <c r="EL568" s="947">
        <v>17320.75</v>
      </c>
      <c r="EM568" s="947">
        <v>17320.75</v>
      </c>
      <c r="EN568" s="948">
        <v>1732.08</v>
      </c>
      <c r="EO568" s="948">
        <v>268.47000000000003</v>
      </c>
      <c r="EP568" s="948">
        <v>166.93</v>
      </c>
      <c r="EQ568" s="948">
        <v>0</v>
      </c>
      <c r="ER568" s="948">
        <v>0</v>
      </c>
      <c r="ES568" s="943">
        <v>0</v>
      </c>
      <c r="ET568" s="945">
        <v>2633.5960000000005</v>
      </c>
      <c r="EU568" s="943">
        <v>0</v>
      </c>
      <c r="EV568" s="943">
        <v>0</v>
      </c>
      <c r="EW568" s="943"/>
      <c r="EX568" s="943"/>
      <c r="EY568" s="943"/>
      <c r="EZ568" s="949">
        <v>0</v>
      </c>
      <c r="FA568" s="938">
        <v>0</v>
      </c>
      <c r="FB568" s="938">
        <v>0</v>
      </c>
      <c r="FC568" s="949">
        <v>6045.2000000000007</v>
      </c>
      <c r="FD568" s="949"/>
      <c r="FE568" s="949"/>
      <c r="FF568" s="949"/>
      <c r="FG568" s="943">
        <v>0</v>
      </c>
      <c r="FH568" s="949">
        <v>0</v>
      </c>
      <c r="FI568" s="943"/>
      <c r="FJ568" s="943"/>
      <c r="FK568" s="936"/>
      <c r="FL568" s="936"/>
      <c r="FM568" s="943">
        <v>0</v>
      </c>
      <c r="FN568" s="943">
        <v>0</v>
      </c>
      <c r="FO568" s="943">
        <v>0</v>
      </c>
      <c r="FP568" s="943"/>
      <c r="FQ568" s="943">
        <v>10846.28</v>
      </c>
      <c r="FR568" s="950">
        <v>6474.47</v>
      </c>
      <c r="FT568" s="1161"/>
      <c r="FU568" s="1162">
        <f t="shared" si="63"/>
        <v>6474.47</v>
      </c>
      <c r="FV568" s="1162">
        <v>4978.3599999999997</v>
      </c>
      <c r="FW568" s="1162">
        <f t="shared" si="64"/>
        <v>1496.1100000000006</v>
      </c>
      <c r="FX568" s="1102">
        <f t="shared" si="59"/>
        <v>1558.87</v>
      </c>
      <c r="FY568" s="943">
        <f t="shared" si="60"/>
        <v>0</v>
      </c>
      <c r="GB568" s="2015">
        <f t="shared" si="61"/>
        <v>0</v>
      </c>
      <c r="GC568" s="2015">
        <v>17320.75</v>
      </c>
      <c r="GE568" s="2015">
        <f t="shared" si="62"/>
        <v>17320.75</v>
      </c>
    </row>
    <row r="569" spans="2:187">
      <c r="B569" s="918">
        <v>19</v>
      </c>
      <c r="C569" s="919" t="s">
        <v>622</v>
      </c>
      <c r="D569" s="956" t="s">
        <v>3</v>
      </c>
      <c r="E569" s="957" t="s">
        <v>34</v>
      </c>
      <c r="F569" s="927" t="s">
        <v>521</v>
      </c>
      <c r="G569" s="958">
        <v>27152</v>
      </c>
      <c r="H569" s="927" t="s">
        <v>469</v>
      </c>
      <c r="I569" s="919" t="s">
        <v>456</v>
      </c>
      <c r="J569" s="1171" t="s">
        <v>455</v>
      </c>
      <c r="K569" s="959" t="s">
        <v>456</v>
      </c>
      <c r="L569" s="959">
        <v>100001</v>
      </c>
      <c r="M569" s="925" t="s">
        <v>470</v>
      </c>
      <c r="N569" s="926">
        <v>1</v>
      </c>
      <c r="O569" s="927" t="s">
        <v>471</v>
      </c>
      <c r="P569" s="927" t="s">
        <v>472</v>
      </c>
      <c r="Q569" s="928">
        <v>1</v>
      </c>
      <c r="R569" s="927" t="s">
        <v>473</v>
      </c>
      <c r="S569" s="929" t="s">
        <v>474</v>
      </c>
      <c r="T569" s="927" t="s">
        <v>461</v>
      </c>
      <c r="U569" s="927" t="s">
        <v>234</v>
      </c>
      <c r="V569" s="930" t="s">
        <v>462</v>
      </c>
      <c r="W569" s="930"/>
      <c r="X569" s="931" t="s">
        <v>32</v>
      </c>
      <c r="Y569" s="932" t="s">
        <v>36</v>
      </c>
      <c r="Z569" s="925"/>
      <c r="AA569" s="925"/>
      <c r="AB569" s="467">
        <v>43003</v>
      </c>
      <c r="AC569" s="933"/>
      <c r="AD569" s="934"/>
      <c r="AE569" s="935" t="s">
        <v>522</v>
      </c>
      <c r="AF569" s="927" t="s">
        <v>523</v>
      </c>
      <c r="AG569" s="936"/>
      <c r="AH569" s="937"/>
      <c r="AI569" s="937"/>
      <c r="AJ569" s="937"/>
      <c r="AK569" s="938"/>
      <c r="AL569" s="936"/>
      <c r="AM569" s="938"/>
      <c r="AN569" s="938"/>
      <c r="AO569" s="939" t="s">
        <v>466</v>
      </c>
      <c r="AP569" s="938" t="s">
        <v>595</v>
      </c>
      <c r="AQ569" s="940" t="s">
        <v>466</v>
      </c>
      <c r="AR569" s="468">
        <v>12000</v>
      </c>
      <c r="AS569" s="925">
        <v>23</v>
      </c>
      <c r="AT569" s="941">
        <v>2</v>
      </c>
      <c r="AU569" s="941">
        <v>5</v>
      </c>
      <c r="AV569" s="925"/>
      <c r="AW569" s="925"/>
      <c r="AX569" s="925"/>
      <c r="AY569" s="925"/>
      <c r="AZ569" s="925"/>
      <c r="BA569" s="942"/>
      <c r="BB569" s="941"/>
      <c r="BC569" s="941"/>
      <c r="BD569" s="941"/>
      <c r="BE569" s="941"/>
      <c r="BF569" s="942"/>
      <c r="BG569" s="936">
        <v>0</v>
      </c>
      <c r="BH569" s="936">
        <v>0</v>
      </c>
      <c r="BI569" s="936">
        <v>0</v>
      </c>
      <c r="BJ569" s="1227">
        <v>0</v>
      </c>
      <c r="BK569" s="943"/>
      <c r="BL569" s="943"/>
      <c r="BM569" s="936"/>
      <c r="BN569" s="943"/>
      <c r="BO569" s="936">
        <v>0</v>
      </c>
      <c r="BP569" s="944">
        <v>184</v>
      </c>
      <c r="BQ569" s="943">
        <v>9200</v>
      </c>
      <c r="BR569" s="943">
        <v>113</v>
      </c>
      <c r="BS569" s="943">
        <v>800</v>
      </c>
      <c r="BT569" s="945">
        <v>2018.83</v>
      </c>
      <c r="BU569" s="943">
        <v>0</v>
      </c>
      <c r="BV569" s="943">
        <v>0</v>
      </c>
      <c r="BW569" s="943">
        <v>0</v>
      </c>
      <c r="BX569" s="943"/>
      <c r="BY569" s="943"/>
      <c r="BZ569" s="943"/>
      <c r="CA569" s="943"/>
      <c r="CB569" s="943">
        <v>0</v>
      </c>
      <c r="CC569" s="943">
        <v>0</v>
      </c>
      <c r="CD569" s="943">
        <v>0</v>
      </c>
      <c r="CE569" s="943"/>
      <c r="CF569" s="943">
        <v>0</v>
      </c>
      <c r="CG569" s="943"/>
      <c r="CH569" s="943">
        <v>0</v>
      </c>
      <c r="CI569" s="943"/>
      <c r="CJ569" s="943"/>
      <c r="CK569" s="943"/>
      <c r="CL569" s="943"/>
      <c r="CM569" s="943"/>
      <c r="CN569" s="943"/>
      <c r="CO569" s="943">
        <v>0</v>
      </c>
      <c r="CP569" s="943"/>
      <c r="CQ569" s="943"/>
      <c r="CR569" s="943"/>
      <c r="CS569" s="943"/>
      <c r="CT569" s="943"/>
      <c r="CU569" s="943"/>
      <c r="CV569" s="943">
        <v>0</v>
      </c>
      <c r="CW569" s="943"/>
      <c r="CX569" s="943"/>
      <c r="CY569" s="943"/>
      <c r="CZ569" s="943"/>
      <c r="DA569" s="943"/>
      <c r="DB569" s="943"/>
      <c r="DC569" s="943">
        <v>0</v>
      </c>
      <c r="DD569" s="943"/>
      <c r="DE569" s="943"/>
      <c r="DF569" s="943"/>
      <c r="DG569" s="943"/>
      <c r="DH569" s="943"/>
      <c r="DI569" s="943"/>
      <c r="DJ569" s="943"/>
      <c r="DK569" s="943"/>
      <c r="DL569" s="943"/>
      <c r="DM569" s="943"/>
      <c r="DN569" s="943"/>
      <c r="DO569" s="943"/>
      <c r="DP569" s="943"/>
      <c r="DQ569" s="943"/>
      <c r="DR569" s="943"/>
      <c r="DS569" s="943"/>
      <c r="DT569" s="943"/>
      <c r="DU569" s="943"/>
      <c r="DV569" s="943"/>
      <c r="DW569" s="943"/>
      <c r="DX569" s="943"/>
      <c r="DY569" s="943"/>
      <c r="DZ569" s="946"/>
      <c r="EA569" s="938"/>
      <c r="EB569" s="943"/>
      <c r="EC569" s="943"/>
      <c r="ED569" s="943"/>
      <c r="EE569" s="943"/>
      <c r="EF569" s="943"/>
      <c r="EG569" s="943"/>
      <c r="EH569" s="943"/>
      <c r="EI569" s="943"/>
      <c r="EJ569" s="943"/>
      <c r="EK569" s="943"/>
      <c r="EL569" s="947">
        <v>12131.83</v>
      </c>
      <c r="EM569" s="947">
        <v>12131.83</v>
      </c>
      <c r="EN569" s="948">
        <v>1213.18</v>
      </c>
      <c r="EO569" s="948">
        <v>178.34</v>
      </c>
      <c r="EP569" s="948">
        <v>166.21</v>
      </c>
      <c r="EQ569" s="948">
        <v>0</v>
      </c>
      <c r="ER569" s="948">
        <v>0</v>
      </c>
      <c r="ES569" s="943">
        <v>0</v>
      </c>
      <c r="ET569" s="945">
        <v>1494.89</v>
      </c>
      <c r="EU569" s="943">
        <v>0</v>
      </c>
      <c r="EV569" s="943">
        <v>0</v>
      </c>
      <c r="EW569" s="943"/>
      <c r="EX569" s="943"/>
      <c r="EY569" s="943"/>
      <c r="EZ569" s="949">
        <v>831.87</v>
      </c>
      <c r="FA569" s="938">
        <v>266.24</v>
      </c>
      <c r="FB569" s="938">
        <v>52.9</v>
      </c>
      <c r="FC569" s="949">
        <v>4845.2</v>
      </c>
      <c r="FD569" s="949"/>
      <c r="FE569" s="949"/>
      <c r="FF569" s="949"/>
      <c r="FG569" s="943">
        <v>0</v>
      </c>
      <c r="FH569" s="949">
        <v>0</v>
      </c>
      <c r="FI569" s="943"/>
      <c r="FJ569" s="943"/>
      <c r="FK569" s="936"/>
      <c r="FL569" s="936"/>
      <c r="FM569" s="943">
        <v>0</v>
      </c>
      <c r="FN569" s="943">
        <v>0</v>
      </c>
      <c r="FO569" s="943">
        <v>0</v>
      </c>
      <c r="FP569" s="943"/>
      <c r="FQ569" s="943">
        <v>9048.83</v>
      </c>
      <c r="FR569" s="950">
        <v>3083</v>
      </c>
      <c r="FT569" s="1161"/>
      <c r="FU569" s="1162">
        <f t="shared" si="63"/>
        <v>3083</v>
      </c>
      <c r="FV569" s="1162">
        <v>3083.64</v>
      </c>
      <c r="FW569" s="1162">
        <f t="shared" si="64"/>
        <v>-0.63999999999987267</v>
      </c>
      <c r="FX569" s="1102">
        <f t="shared" si="59"/>
        <v>1091.8599999999999</v>
      </c>
      <c r="FY569" s="943">
        <f t="shared" si="60"/>
        <v>0</v>
      </c>
      <c r="GB569" s="2015">
        <f t="shared" si="61"/>
        <v>0</v>
      </c>
      <c r="GC569" s="2015">
        <v>12131.83</v>
      </c>
      <c r="GE569" s="2015">
        <f t="shared" si="62"/>
        <v>12131.83</v>
      </c>
    </row>
    <row r="570" spans="2:187">
      <c r="B570" s="918">
        <v>20</v>
      </c>
      <c r="C570" s="919" t="s">
        <v>622</v>
      </c>
      <c r="D570" s="956" t="s">
        <v>3</v>
      </c>
      <c r="E570" s="957" t="s">
        <v>27</v>
      </c>
      <c r="F570" s="927" t="s">
        <v>524</v>
      </c>
      <c r="G570" s="958">
        <v>25978</v>
      </c>
      <c r="H570" s="927" t="s">
        <v>525</v>
      </c>
      <c r="I570" s="919" t="s">
        <v>456</v>
      </c>
      <c r="J570" s="1171" t="s">
        <v>455</v>
      </c>
      <c r="K570" s="959" t="s">
        <v>456</v>
      </c>
      <c r="L570" s="997" t="s">
        <v>526</v>
      </c>
      <c r="M570" s="998" t="s">
        <v>526</v>
      </c>
      <c r="N570" s="999" t="s">
        <v>526</v>
      </c>
      <c r="O570" s="1000" t="s">
        <v>526</v>
      </c>
      <c r="P570" s="1001" t="s">
        <v>526</v>
      </c>
      <c r="Q570" s="1002" t="s">
        <v>526</v>
      </c>
      <c r="R570" s="1001" t="s">
        <v>527</v>
      </c>
      <c r="S570" s="1003" t="s">
        <v>525</v>
      </c>
      <c r="T570" s="1004" t="s">
        <v>528</v>
      </c>
      <c r="U570" s="927" t="s">
        <v>232</v>
      </c>
      <c r="V570" s="930" t="s">
        <v>462</v>
      </c>
      <c r="W570" s="930" t="s">
        <v>529</v>
      </c>
      <c r="X570" s="931" t="s">
        <v>25</v>
      </c>
      <c r="Y570" s="1005" t="s">
        <v>29</v>
      </c>
      <c r="Z570" s="925"/>
      <c r="AA570" s="925"/>
      <c r="AB570" s="467">
        <v>43003</v>
      </c>
      <c r="AC570" s="933"/>
      <c r="AD570" s="934"/>
      <c r="AE570" s="935" t="s">
        <v>522</v>
      </c>
      <c r="AF570" s="927" t="s">
        <v>530</v>
      </c>
      <c r="AG570" s="936"/>
      <c r="AH570" s="937"/>
      <c r="AI570" s="937" t="s">
        <v>531</v>
      </c>
      <c r="AJ570" s="1006" t="s">
        <v>604</v>
      </c>
      <c r="AK570" s="938"/>
      <c r="AL570" s="936"/>
      <c r="AM570" s="938"/>
      <c r="AN570" s="938"/>
      <c r="AO570" s="939" t="s">
        <v>466</v>
      </c>
      <c r="AP570" s="938" t="s">
        <v>594</v>
      </c>
      <c r="AQ570" s="940" t="s">
        <v>466</v>
      </c>
      <c r="AR570" s="468">
        <v>41575.200820824153</v>
      </c>
      <c r="AS570" s="925">
        <v>30</v>
      </c>
      <c r="AT570" s="941">
        <v>0</v>
      </c>
      <c r="AU570" s="941">
        <v>0</v>
      </c>
      <c r="AV570" s="925"/>
      <c r="AW570" s="925"/>
      <c r="AX570" s="925"/>
      <c r="AY570" s="925"/>
      <c r="AZ570" s="925"/>
      <c r="BA570" s="942"/>
      <c r="BB570" s="941"/>
      <c r="BC570" s="941"/>
      <c r="BD570" s="941"/>
      <c r="BE570" s="941"/>
      <c r="BF570" s="942"/>
      <c r="BG570" s="936">
        <v>0</v>
      </c>
      <c r="BH570" s="936">
        <v>0</v>
      </c>
      <c r="BI570" s="936">
        <v>0</v>
      </c>
      <c r="BJ570" s="1227">
        <v>0</v>
      </c>
      <c r="BK570" s="943"/>
      <c r="BL570" s="943"/>
      <c r="BM570" s="936"/>
      <c r="BN570" s="943"/>
      <c r="BO570" s="936">
        <v>0</v>
      </c>
      <c r="BP570" s="944">
        <v>240</v>
      </c>
      <c r="BQ570" s="943">
        <v>41575.200820824153</v>
      </c>
      <c r="BR570" s="943">
        <v>113</v>
      </c>
      <c r="BS570" s="943">
        <v>0</v>
      </c>
      <c r="BT570" s="945">
        <v>0</v>
      </c>
      <c r="BU570" s="943">
        <v>0</v>
      </c>
      <c r="BV570" s="943">
        <v>0</v>
      </c>
      <c r="BW570" s="943">
        <v>0</v>
      </c>
      <c r="BX570" s="943"/>
      <c r="BY570" s="943"/>
      <c r="BZ570" s="943"/>
      <c r="CA570" s="943"/>
      <c r="CB570" s="943">
        <v>0</v>
      </c>
      <c r="CC570" s="943">
        <v>0</v>
      </c>
      <c r="CD570" s="943">
        <v>0</v>
      </c>
      <c r="CE570" s="943"/>
      <c r="CF570" s="943">
        <v>0</v>
      </c>
      <c r="CG570" s="943"/>
      <c r="CH570" s="943">
        <v>0</v>
      </c>
      <c r="CI570" s="943"/>
      <c r="CJ570" s="943"/>
      <c r="CK570" s="943"/>
      <c r="CL570" s="943"/>
      <c r="CM570" s="943"/>
      <c r="CN570" s="943"/>
      <c r="CO570" s="943">
        <v>0</v>
      </c>
      <c r="CP570" s="943"/>
      <c r="CQ570" s="943"/>
      <c r="CR570" s="943"/>
      <c r="CS570" s="943"/>
      <c r="CT570" s="943"/>
      <c r="CU570" s="943"/>
      <c r="CV570" s="943">
        <v>0</v>
      </c>
      <c r="CW570" s="943"/>
      <c r="CX570" s="943">
        <v>6948.0334701373586</v>
      </c>
      <c r="CY570" s="943">
        <v>468.99225923427173</v>
      </c>
      <c r="CZ570" s="943"/>
      <c r="DA570" s="943"/>
      <c r="DB570" s="943"/>
      <c r="DC570" s="943">
        <v>0</v>
      </c>
      <c r="DD570" s="943"/>
      <c r="DE570" s="943"/>
      <c r="DF570" s="943"/>
      <c r="DG570" s="943"/>
      <c r="DH570" s="1007"/>
      <c r="DI570" s="943"/>
      <c r="DJ570" s="943"/>
      <c r="DK570" s="943"/>
      <c r="DL570" s="943"/>
      <c r="DM570" s="1007"/>
      <c r="DN570" s="943"/>
      <c r="DO570" s="943"/>
      <c r="DP570" s="943"/>
      <c r="DQ570" s="943"/>
      <c r="DR570" s="943"/>
      <c r="DS570" s="943"/>
      <c r="DT570" s="943"/>
      <c r="DU570" s="943"/>
      <c r="DV570" s="943"/>
      <c r="DW570" s="943">
        <v>4053.0195242467926</v>
      </c>
      <c r="DX570" s="943"/>
      <c r="DY570" s="943"/>
      <c r="DZ570" s="946"/>
      <c r="EA570" s="938"/>
      <c r="EB570" s="943"/>
      <c r="EC570" s="943"/>
      <c r="ED570" s="943"/>
      <c r="EE570" s="943"/>
      <c r="EF570" s="943"/>
      <c r="EG570" s="943"/>
      <c r="EH570" s="943"/>
      <c r="EI570" s="943"/>
      <c r="EJ570" s="943"/>
      <c r="EK570" s="943"/>
      <c r="EL570" s="947">
        <v>41688.200820824153</v>
      </c>
      <c r="EM570" s="947">
        <v>53158.246074442577</v>
      </c>
      <c r="EN570" s="948">
        <v>4168.82</v>
      </c>
      <c r="EO570" s="948">
        <v>612.82000000000005</v>
      </c>
      <c r="EP570" s="948">
        <v>166.93</v>
      </c>
      <c r="EQ570" s="948">
        <v>0</v>
      </c>
      <c r="ER570" s="948">
        <v>0</v>
      </c>
      <c r="ES570" s="943">
        <v>0</v>
      </c>
      <c r="ET570" s="945">
        <v>10909.15</v>
      </c>
      <c r="EU570" s="943">
        <v>0</v>
      </c>
      <c r="EV570" s="943">
        <v>0</v>
      </c>
      <c r="EW570" s="943"/>
      <c r="EX570" s="943"/>
      <c r="EY570" s="943"/>
      <c r="EZ570" s="949">
        <v>0</v>
      </c>
      <c r="FA570" s="938">
        <v>0</v>
      </c>
      <c r="FB570" s="938">
        <v>654.73</v>
      </c>
      <c r="FC570" s="949">
        <v>21300.216247508975</v>
      </c>
      <c r="FD570" s="949"/>
      <c r="FE570" s="949"/>
      <c r="FF570" s="949"/>
      <c r="FG570" s="943">
        <v>0</v>
      </c>
      <c r="FH570" s="949">
        <v>0</v>
      </c>
      <c r="FI570" s="943"/>
      <c r="FJ570" s="943"/>
      <c r="FK570" s="936"/>
      <c r="FL570" s="1007"/>
      <c r="FM570" s="943">
        <v>0</v>
      </c>
      <c r="FN570" s="943">
        <v>0</v>
      </c>
      <c r="FO570" s="943">
        <v>0</v>
      </c>
      <c r="FP570" s="943"/>
      <c r="FQ570" s="943">
        <v>37812.67</v>
      </c>
      <c r="FR570" s="950">
        <v>15345.58</v>
      </c>
      <c r="FT570" s="1161"/>
      <c r="FU570" s="1162">
        <f>+FR570</f>
        <v>15345.58</v>
      </c>
      <c r="FV570" s="1162">
        <v>15250.31</v>
      </c>
      <c r="FW570" s="1162">
        <f t="shared" si="64"/>
        <v>95.270000000000437</v>
      </c>
      <c r="FX570" s="1102">
        <f t="shared" si="59"/>
        <v>3751.94</v>
      </c>
      <c r="FY570" s="943">
        <f t="shared" si="60"/>
        <v>0</v>
      </c>
      <c r="GB570" s="2015">
        <f t="shared" si="61"/>
        <v>8.2082415610784665E-4</v>
      </c>
      <c r="GC570" s="2015">
        <v>41688.199999999997</v>
      </c>
      <c r="GE570" s="2015">
        <f t="shared" si="62"/>
        <v>48636.233470137355</v>
      </c>
    </row>
    <row r="571" spans="2:187">
      <c r="B571" s="918">
        <v>21</v>
      </c>
      <c r="C571" s="919" t="s">
        <v>622</v>
      </c>
      <c r="D571" s="956" t="s">
        <v>3</v>
      </c>
      <c r="E571" s="957" t="s">
        <v>86</v>
      </c>
      <c r="F571" s="927" t="s">
        <v>87</v>
      </c>
      <c r="G571" s="958">
        <v>30917</v>
      </c>
      <c r="H571" s="927" t="s">
        <v>453</v>
      </c>
      <c r="I571" s="927" t="s">
        <v>506</v>
      </c>
      <c r="J571" s="1171" t="s">
        <v>507</v>
      </c>
      <c r="K571" s="959" t="s">
        <v>508</v>
      </c>
      <c r="L571" s="959">
        <v>100002</v>
      </c>
      <c r="M571" s="925" t="s">
        <v>457</v>
      </c>
      <c r="N571" s="926">
        <v>1</v>
      </c>
      <c r="O571" s="927" t="s">
        <v>458</v>
      </c>
      <c r="P571" s="927" t="s">
        <v>459</v>
      </c>
      <c r="Q571" s="928">
        <v>1</v>
      </c>
      <c r="R571" s="927" t="s">
        <v>460</v>
      </c>
      <c r="S571" s="929" t="s">
        <v>453</v>
      </c>
      <c r="T571" s="927" t="s">
        <v>461</v>
      </c>
      <c r="U571" s="927" t="s">
        <v>249</v>
      </c>
      <c r="V571" s="930" t="s">
        <v>462</v>
      </c>
      <c r="W571" s="930"/>
      <c r="X571" s="931" t="s">
        <v>32</v>
      </c>
      <c r="Y571" s="932" t="s">
        <v>85</v>
      </c>
      <c r="Z571" s="925"/>
      <c r="AA571" s="925"/>
      <c r="AB571" s="467">
        <v>43222</v>
      </c>
      <c r="AC571" s="933"/>
      <c r="AD571" s="934"/>
      <c r="AE571" s="935" t="s">
        <v>464</v>
      </c>
      <c r="AF571" s="927" t="s">
        <v>532</v>
      </c>
      <c r="AG571" s="936"/>
      <c r="AH571" s="937"/>
      <c r="AI571" s="937"/>
      <c r="AJ571" s="937"/>
      <c r="AK571" s="938"/>
      <c r="AL571" s="936"/>
      <c r="AM571" s="938"/>
      <c r="AN571" s="938"/>
      <c r="AO571" s="939" t="s">
        <v>466</v>
      </c>
      <c r="AP571" s="938" t="s">
        <v>594</v>
      </c>
      <c r="AQ571" s="940" t="s">
        <v>467</v>
      </c>
      <c r="AR571" s="468">
        <v>3000</v>
      </c>
      <c r="AS571" s="925">
        <v>30</v>
      </c>
      <c r="AT571" s="941">
        <v>0</v>
      </c>
      <c r="AU571" s="941">
        <v>0</v>
      </c>
      <c r="AV571" s="925"/>
      <c r="AW571" s="925"/>
      <c r="AX571" s="925"/>
      <c r="AY571" s="925"/>
      <c r="AZ571" s="925"/>
      <c r="BA571" s="942"/>
      <c r="BB571" s="941"/>
      <c r="BC571" s="941"/>
      <c r="BD571" s="941"/>
      <c r="BE571" s="941"/>
      <c r="BF571" s="942"/>
      <c r="BG571" s="936">
        <v>0</v>
      </c>
      <c r="BH571" s="936">
        <v>0</v>
      </c>
      <c r="BI571" s="936">
        <v>0</v>
      </c>
      <c r="BJ571" s="1227">
        <v>32</v>
      </c>
      <c r="BK571" s="943"/>
      <c r="BL571" s="943"/>
      <c r="BM571" s="936"/>
      <c r="BN571" s="943"/>
      <c r="BO571" s="936">
        <v>0.60000000000000009</v>
      </c>
      <c r="BP571" s="944">
        <v>240</v>
      </c>
      <c r="BQ571" s="943">
        <v>3000</v>
      </c>
      <c r="BR571" s="943">
        <v>0</v>
      </c>
      <c r="BS571" s="943">
        <v>0</v>
      </c>
      <c r="BT571" s="945">
        <v>0</v>
      </c>
      <c r="BU571" s="943">
        <v>0</v>
      </c>
      <c r="BV571" s="943">
        <v>0</v>
      </c>
      <c r="BW571" s="943">
        <v>0</v>
      </c>
      <c r="BX571" s="943"/>
      <c r="BY571" s="943"/>
      <c r="BZ571" s="943"/>
      <c r="CA571" s="943"/>
      <c r="CB571" s="943">
        <v>0</v>
      </c>
      <c r="CC571" s="943">
        <v>0</v>
      </c>
      <c r="CD571" s="943">
        <v>0</v>
      </c>
      <c r="CE571" s="943"/>
      <c r="CF571" s="943">
        <v>800</v>
      </c>
      <c r="CG571" s="943"/>
      <c r="CH571" s="943">
        <v>0</v>
      </c>
      <c r="CI571" s="943"/>
      <c r="CJ571" s="943"/>
      <c r="CK571" s="943"/>
      <c r="CL571" s="943"/>
      <c r="CM571" s="943"/>
      <c r="CN571" s="943"/>
      <c r="CO571" s="943">
        <v>0</v>
      </c>
      <c r="CP571" s="943"/>
      <c r="CQ571" s="943"/>
      <c r="CR571" s="943"/>
      <c r="CS571" s="943"/>
      <c r="CT571" s="943"/>
      <c r="CU571" s="943"/>
      <c r="CV571" s="943">
        <v>0</v>
      </c>
      <c r="CW571" s="943"/>
      <c r="CX571" s="943"/>
      <c r="CY571" s="943"/>
      <c r="CZ571" s="943"/>
      <c r="DA571" s="943"/>
      <c r="DB571" s="943"/>
      <c r="DC571" s="943">
        <v>0</v>
      </c>
      <c r="DD571" s="943"/>
      <c r="DE571" s="943"/>
      <c r="DF571" s="943"/>
      <c r="DG571" s="943"/>
      <c r="DH571" s="943"/>
      <c r="DI571" s="943"/>
      <c r="DJ571" s="943"/>
      <c r="DK571" s="943"/>
      <c r="DL571" s="943"/>
      <c r="DM571" s="943"/>
      <c r="DN571" s="943"/>
      <c r="DO571" s="943"/>
      <c r="DP571" s="943"/>
      <c r="DQ571" s="943"/>
      <c r="DR571" s="943"/>
      <c r="DS571" s="943"/>
      <c r="DT571" s="943"/>
      <c r="DU571" s="943"/>
      <c r="DV571" s="943"/>
      <c r="DW571" s="943"/>
      <c r="DX571" s="943"/>
      <c r="DY571" s="943"/>
      <c r="DZ571" s="946"/>
      <c r="EA571" s="938"/>
      <c r="EB571" s="943"/>
      <c r="EC571" s="943"/>
      <c r="ED571" s="943"/>
      <c r="EE571" s="943"/>
      <c r="EF571" s="943"/>
      <c r="EG571" s="943"/>
      <c r="EH571" s="943"/>
      <c r="EI571" s="943"/>
      <c r="EJ571" s="943"/>
      <c r="EK571" s="943"/>
      <c r="EL571" s="947">
        <v>3792.5</v>
      </c>
      <c r="EM571" s="947">
        <v>3800</v>
      </c>
      <c r="EN571" s="948">
        <v>379.25</v>
      </c>
      <c r="EO571" s="948">
        <v>58.78</v>
      </c>
      <c r="EP571" s="948">
        <v>51.96</v>
      </c>
      <c r="EQ571" s="948">
        <v>0</v>
      </c>
      <c r="ER571" s="948">
        <v>0</v>
      </c>
      <c r="ES571" s="943">
        <v>0</v>
      </c>
      <c r="ET571" s="945">
        <v>98.56</v>
      </c>
      <c r="EU571" s="943">
        <v>7.5</v>
      </c>
      <c r="EV571" s="943">
        <v>0</v>
      </c>
      <c r="EW571" s="943"/>
      <c r="EX571" s="943"/>
      <c r="EY571" s="943"/>
      <c r="EZ571" s="949">
        <v>0</v>
      </c>
      <c r="FA571" s="938">
        <v>0</v>
      </c>
      <c r="FB571" s="938">
        <v>0</v>
      </c>
      <c r="FC571" s="949">
        <v>1200</v>
      </c>
      <c r="FD571" s="949"/>
      <c r="FE571" s="949"/>
      <c r="FF571" s="949"/>
      <c r="FG571" s="943">
        <v>0</v>
      </c>
      <c r="FH571" s="949">
        <v>0</v>
      </c>
      <c r="FI571" s="943"/>
      <c r="FJ571" s="943"/>
      <c r="FK571" s="936"/>
      <c r="FL571" s="936"/>
      <c r="FM571" s="943">
        <v>0</v>
      </c>
      <c r="FN571" s="943">
        <v>0</v>
      </c>
      <c r="FO571" s="943">
        <v>0</v>
      </c>
      <c r="FP571" s="943"/>
      <c r="FQ571" s="943">
        <v>1796.05</v>
      </c>
      <c r="FR571" s="950">
        <v>2003.95</v>
      </c>
      <c r="FT571" s="1161"/>
      <c r="FU571" s="1162">
        <f t="shared" si="63"/>
        <v>2003.95</v>
      </c>
      <c r="FV571" s="1162">
        <v>1380</v>
      </c>
      <c r="FW571" s="1162">
        <f t="shared" si="64"/>
        <v>623.95000000000005</v>
      </c>
      <c r="FX571" s="1102">
        <f t="shared" si="59"/>
        <v>341.33</v>
      </c>
      <c r="FY571" s="943">
        <f t="shared" si="60"/>
        <v>0</v>
      </c>
      <c r="GB571" s="2015">
        <f t="shared" si="61"/>
        <v>0</v>
      </c>
      <c r="GC571" s="2015">
        <v>3792.5</v>
      </c>
      <c r="GE571" s="2015">
        <f t="shared" si="62"/>
        <v>3792.5</v>
      </c>
    </row>
    <row r="572" spans="2:187">
      <c r="B572" s="918">
        <v>22</v>
      </c>
      <c r="C572" s="919" t="s">
        <v>622</v>
      </c>
      <c r="D572" s="956" t="s">
        <v>3</v>
      </c>
      <c r="E572" s="957" t="s">
        <v>111</v>
      </c>
      <c r="F572" s="927" t="s">
        <v>112</v>
      </c>
      <c r="G572" s="958">
        <v>33862</v>
      </c>
      <c r="H572" s="927" t="s">
        <v>453</v>
      </c>
      <c r="I572" s="919" t="s">
        <v>456</v>
      </c>
      <c r="J572" s="1171" t="s">
        <v>455</v>
      </c>
      <c r="K572" s="959" t="s">
        <v>456</v>
      </c>
      <c r="L572" s="959">
        <v>100002</v>
      </c>
      <c r="M572" s="925" t="s">
        <v>457</v>
      </c>
      <c r="N572" s="926">
        <v>1</v>
      </c>
      <c r="O572" s="927" t="s">
        <v>458</v>
      </c>
      <c r="P572" s="927" t="s">
        <v>459</v>
      </c>
      <c r="Q572" s="928">
        <v>1</v>
      </c>
      <c r="R572" s="927" t="s">
        <v>460</v>
      </c>
      <c r="S572" s="929" t="s">
        <v>453</v>
      </c>
      <c r="T572" s="927" t="s">
        <v>461</v>
      </c>
      <c r="U572" s="927" t="s">
        <v>260</v>
      </c>
      <c r="V572" s="930" t="s">
        <v>462</v>
      </c>
      <c r="W572" s="930"/>
      <c r="X572" s="931" t="s">
        <v>32</v>
      </c>
      <c r="Y572" s="932" t="s">
        <v>987</v>
      </c>
      <c r="Z572" s="925"/>
      <c r="AA572" s="925"/>
      <c r="AB572" s="467">
        <v>43206</v>
      </c>
      <c r="AC572" s="933"/>
      <c r="AD572" s="934"/>
      <c r="AE572" s="935" t="s">
        <v>533</v>
      </c>
      <c r="AF572" s="927" t="s">
        <v>534</v>
      </c>
      <c r="AG572" s="936"/>
      <c r="AH572" s="937"/>
      <c r="AI572" s="937"/>
      <c r="AJ572" s="937"/>
      <c r="AK572" s="938"/>
      <c r="AL572" s="936"/>
      <c r="AM572" s="938"/>
      <c r="AN572" s="938"/>
      <c r="AO572" s="939" t="s">
        <v>467</v>
      </c>
      <c r="AP572" s="938" t="s">
        <v>594</v>
      </c>
      <c r="AQ572" s="940" t="s">
        <v>467</v>
      </c>
      <c r="AR572" s="468">
        <v>3500</v>
      </c>
      <c r="AS572" s="925">
        <v>29</v>
      </c>
      <c r="AT572" s="941">
        <v>0</v>
      </c>
      <c r="AU572" s="941">
        <v>1</v>
      </c>
      <c r="AV572" s="925"/>
      <c r="AW572" s="925"/>
      <c r="AX572" s="925"/>
      <c r="AY572" s="925"/>
      <c r="AZ572" s="925"/>
      <c r="BA572" s="942"/>
      <c r="BB572" s="941"/>
      <c r="BC572" s="941"/>
      <c r="BD572" s="941"/>
      <c r="BE572" s="941"/>
      <c r="BF572" s="942"/>
      <c r="BG572" s="936">
        <v>0</v>
      </c>
      <c r="BH572" s="936">
        <v>0</v>
      </c>
      <c r="BI572" s="936">
        <v>0</v>
      </c>
      <c r="BJ572" s="1227">
        <v>32</v>
      </c>
      <c r="BK572" s="943"/>
      <c r="BL572" s="943"/>
      <c r="BM572" s="936"/>
      <c r="BN572" s="943"/>
      <c r="BO572" s="936">
        <v>3.1166666666666667</v>
      </c>
      <c r="BP572" s="944">
        <v>232</v>
      </c>
      <c r="BQ572" s="943">
        <v>3383.3333333333335</v>
      </c>
      <c r="BR572" s="943">
        <v>0</v>
      </c>
      <c r="BS572" s="943">
        <v>0</v>
      </c>
      <c r="BT572" s="945">
        <v>121.53</v>
      </c>
      <c r="BU572" s="943">
        <v>0</v>
      </c>
      <c r="BV572" s="943">
        <v>0</v>
      </c>
      <c r="BW572" s="943">
        <v>0</v>
      </c>
      <c r="BX572" s="943"/>
      <c r="BY572" s="943"/>
      <c r="BZ572" s="943"/>
      <c r="CA572" s="943"/>
      <c r="CB572" s="943">
        <v>0</v>
      </c>
      <c r="CC572" s="943">
        <v>0</v>
      </c>
      <c r="CD572" s="943">
        <v>0</v>
      </c>
      <c r="CE572" s="943"/>
      <c r="CF572" s="943">
        <v>933.33</v>
      </c>
      <c r="CG572" s="943"/>
      <c r="CH572" s="943">
        <v>0</v>
      </c>
      <c r="CI572" s="943"/>
      <c r="CJ572" s="943"/>
      <c r="CK572" s="943"/>
      <c r="CL572" s="943"/>
      <c r="CM572" s="943"/>
      <c r="CN572" s="943"/>
      <c r="CO572" s="943">
        <v>0</v>
      </c>
      <c r="CP572" s="943"/>
      <c r="CQ572" s="943"/>
      <c r="CR572" s="943"/>
      <c r="CS572" s="943"/>
      <c r="CT572" s="943"/>
      <c r="CU572" s="943"/>
      <c r="CV572" s="943">
        <v>0</v>
      </c>
      <c r="CW572" s="943"/>
      <c r="CX572" s="943"/>
      <c r="CY572" s="943"/>
      <c r="CZ572" s="943"/>
      <c r="DA572" s="943"/>
      <c r="DB572" s="943"/>
      <c r="DC572" s="943">
        <v>0</v>
      </c>
      <c r="DD572" s="943"/>
      <c r="DE572" s="943"/>
      <c r="DF572" s="943"/>
      <c r="DG572" s="943"/>
      <c r="DH572" s="943"/>
      <c r="DI572" s="943"/>
      <c r="DJ572" s="943"/>
      <c r="DK572" s="943"/>
      <c r="DL572" s="943"/>
      <c r="DM572" s="943"/>
      <c r="DN572" s="943"/>
      <c r="DO572" s="943"/>
      <c r="DP572" s="943"/>
      <c r="DQ572" s="943"/>
      <c r="DR572" s="943"/>
      <c r="DS572" s="943"/>
      <c r="DT572" s="943"/>
      <c r="DU572" s="943"/>
      <c r="DV572" s="943"/>
      <c r="DW572" s="943"/>
      <c r="DX572" s="943"/>
      <c r="DY572" s="943"/>
      <c r="DZ572" s="946"/>
      <c r="EA572" s="938"/>
      <c r="EB572" s="943"/>
      <c r="EC572" s="943"/>
      <c r="ED572" s="943"/>
      <c r="EE572" s="943"/>
      <c r="EF572" s="943"/>
      <c r="EG572" s="943"/>
      <c r="EH572" s="943"/>
      <c r="EI572" s="943"/>
      <c r="EJ572" s="943"/>
      <c r="EK572" s="943"/>
      <c r="EL572" s="947">
        <v>4392.7433333333338</v>
      </c>
      <c r="EM572" s="947">
        <v>4438.1933333333336</v>
      </c>
      <c r="EN572" s="948">
        <v>439.27</v>
      </c>
      <c r="EO572" s="948">
        <v>0</v>
      </c>
      <c r="EP572" s="948">
        <v>60.18</v>
      </c>
      <c r="EQ572" s="948">
        <v>0</v>
      </c>
      <c r="ER572" s="948">
        <v>0</v>
      </c>
      <c r="ES572" s="943">
        <v>0</v>
      </c>
      <c r="ET572" s="945">
        <v>146.46620000000004</v>
      </c>
      <c r="EU572" s="943">
        <v>45.45</v>
      </c>
      <c r="EV572" s="943">
        <v>0</v>
      </c>
      <c r="EW572" s="943"/>
      <c r="EX572" s="943"/>
      <c r="EY572" s="943"/>
      <c r="EZ572" s="949">
        <v>0</v>
      </c>
      <c r="FA572" s="938">
        <v>0</v>
      </c>
      <c r="FB572" s="938">
        <v>0</v>
      </c>
      <c r="FC572" s="949">
        <v>1400</v>
      </c>
      <c r="FD572" s="949"/>
      <c r="FE572" s="949"/>
      <c r="FF572" s="949"/>
      <c r="FG572" s="943">
        <v>0</v>
      </c>
      <c r="FH572" s="949">
        <v>0</v>
      </c>
      <c r="FI572" s="943"/>
      <c r="FJ572" s="943"/>
      <c r="FK572" s="936">
        <v>203</v>
      </c>
      <c r="FL572" s="936"/>
      <c r="FM572" s="943">
        <v>0</v>
      </c>
      <c r="FN572" s="943">
        <v>0</v>
      </c>
      <c r="FO572" s="943">
        <v>0</v>
      </c>
      <c r="FP572" s="943"/>
      <c r="FQ572" s="943">
        <v>2294.37</v>
      </c>
      <c r="FR572" s="950">
        <v>2143.8200000000002</v>
      </c>
      <c r="FT572" s="1161"/>
      <c r="FU572" s="1162">
        <f t="shared" si="63"/>
        <v>2143.8200000000002</v>
      </c>
      <c r="FV572" s="1162">
        <v>1586</v>
      </c>
      <c r="FW572" s="1162">
        <f t="shared" si="64"/>
        <v>557.82000000000016</v>
      </c>
      <c r="FX572" s="1102">
        <f t="shared" si="59"/>
        <v>395.35</v>
      </c>
      <c r="FY572" s="943">
        <f t="shared" si="60"/>
        <v>0</v>
      </c>
      <c r="GB572" s="2015">
        <f t="shared" si="61"/>
        <v>3.3333333340124227E-3</v>
      </c>
      <c r="GC572" s="2015">
        <v>4392.74</v>
      </c>
      <c r="GE572" s="2015">
        <f t="shared" si="62"/>
        <v>4392.74</v>
      </c>
    </row>
    <row r="573" spans="2:187">
      <c r="B573" s="918">
        <v>23</v>
      </c>
      <c r="C573" s="919" t="s">
        <v>622</v>
      </c>
      <c r="D573" s="956" t="s">
        <v>3</v>
      </c>
      <c r="E573" s="957" t="s">
        <v>167</v>
      </c>
      <c r="F573" s="927" t="s">
        <v>168</v>
      </c>
      <c r="G573" s="958">
        <v>34503</v>
      </c>
      <c r="H573" s="927" t="s">
        <v>469</v>
      </c>
      <c r="I573" s="919" t="s">
        <v>456</v>
      </c>
      <c r="J573" s="1171" t="s">
        <v>455</v>
      </c>
      <c r="K573" s="959" t="s">
        <v>456</v>
      </c>
      <c r="L573" s="959">
        <v>100001</v>
      </c>
      <c r="M573" s="925" t="s">
        <v>470</v>
      </c>
      <c r="N573" s="926">
        <v>1</v>
      </c>
      <c r="O573" s="927" t="s">
        <v>471</v>
      </c>
      <c r="P573" s="927" t="s">
        <v>472</v>
      </c>
      <c r="Q573" s="928">
        <v>1</v>
      </c>
      <c r="R573" s="927" t="s">
        <v>473</v>
      </c>
      <c r="S573" s="929" t="s">
        <v>474</v>
      </c>
      <c r="T573" s="927" t="s">
        <v>461</v>
      </c>
      <c r="U573" s="927" t="s">
        <v>272</v>
      </c>
      <c r="V573" s="930" t="s">
        <v>462</v>
      </c>
      <c r="W573" s="930"/>
      <c r="X573" s="931" t="s">
        <v>32</v>
      </c>
      <c r="Y573" s="932" t="s">
        <v>166</v>
      </c>
      <c r="Z573" s="925"/>
      <c r="AA573" s="925"/>
      <c r="AB573" s="467">
        <v>43497</v>
      </c>
      <c r="AC573" s="933"/>
      <c r="AD573" s="934"/>
      <c r="AE573" s="935" t="s">
        <v>481</v>
      </c>
      <c r="AF573" s="927" t="s">
        <v>535</v>
      </c>
      <c r="AG573" s="936"/>
      <c r="AH573" s="937"/>
      <c r="AI573" s="937"/>
      <c r="AJ573" s="937"/>
      <c r="AK573" s="938"/>
      <c r="AL573" s="936"/>
      <c r="AM573" s="938"/>
      <c r="AN573" s="938"/>
      <c r="AO573" s="939" t="s">
        <v>466</v>
      </c>
      <c r="AP573" s="938" t="s">
        <v>595</v>
      </c>
      <c r="AQ573" s="940" t="s">
        <v>467</v>
      </c>
      <c r="AR573" s="468">
        <v>5800</v>
      </c>
      <c r="AS573" s="925">
        <v>30</v>
      </c>
      <c r="AT573" s="941">
        <v>0</v>
      </c>
      <c r="AU573" s="941">
        <v>0</v>
      </c>
      <c r="AV573" s="925"/>
      <c r="AW573" s="925"/>
      <c r="AX573" s="925"/>
      <c r="AY573" s="925"/>
      <c r="AZ573" s="925"/>
      <c r="BA573" s="942"/>
      <c r="BB573" s="941"/>
      <c r="BC573" s="941"/>
      <c r="BD573" s="941"/>
      <c r="BE573" s="941"/>
      <c r="BF573" s="942"/>
      <c r="BG573" s="936">
        <v>0</v>
      </c>
      <c r="BH573" s="936">
        <v>0</v>
      </c>
      <c r="BI573" s="936">
        <v>0</v>
      </c>
      <c r="BJ573" s="1227">
        <v>0</v>
      </c>
      <c r="BK573" s="943"/>
      <c r="BL573" s="943"/>
      <c r="BM573" s="936"/>
      <c r="BN573" s="943"/>
      <c r="BO573" s="936">
        <v>4.4333333333333336</v>
      </c>
      <c r="BP573" s="944">
        <v>240</v>
      </c>
      <c r="BQ573" s="943">
        <v>5800</v>
      </c>
      <c r="BR573" s="943">
        <v>0</v>
      </c>
      <c r="BS573" s="943">
        <v>0</v>
      </c>
      <c r="BT573" s="945">
        <v>0</v>
      </c>
      <c r="BU573" s="943">
        <v>0</v>
      </c>
      <c r="BV573" s="943">
        <v>0</v>
      </c>
      <c r="BW573" s="943">
        <v>0</v>
      </c>
      <c r="BX573" s="943"/>
      <c r="BY573" s="943"/>
      <c r="BZ573" s="943"/>
      <c r="CA573" s="943"/>
      <c r="CB573" s="943">
        <v>0</v>
      </c>
      <c r="CC573" s="943">
        <v>0</v>
      </c>
      <c r="CD573" s="943">
        <v>0</v>
      </c>
      <c r="CE573" s="943"/>
      <c r="CF573" s="943">
        <v>0</v>
      </c>
      <c r="CG573" s="943"/>
      <c r="CH573" s="943">
        <v>0</v>
      </c>
      <c r="CI573" s="943"/>
      <c r="CJ573" s="943"/>
      <c r="CK573" s="943"/>
      <c r="CL573" s="943"/>
      <c r="CM573" s="943"/>
      <c r="CN573" s="943"/>
      <c r="CO573" s="943">
        <v>0</v>
      </c>
      <c r="CP573" s="943"/>
      <c r="CQ573" s="954"/>
      <c r="CR573" s="943"/>
      <c r="CS573" s="943"/>
      <c r="CT573" s="943"/>
      <c r="CU573" s="943"/>
      <c r="CV573" s="943">
        <v>0</v>
      </c>
      <c r="CW573" s="943"/>
      <c r="CX573" s="943"/>
      <c r="CY573" s="943"/>
      <c r="CZ573" s="943"/>
      <c r="DA573" s="943"/>
      <c r="DB573" s="943"/>
      <c r="DC573" s="943">
        <v>0</v>
      </c>
      <c r="DD573" s="943"/>
      <c r="DE573" s="943"/>
      <c r="DF573" s="943"/>
      <c r="DG573" s="943"/>
      <c r="DH573" s="943"/>
      <c r="DI573" s="943"/>
      <c r="DJ573" s="943"/>
      <c r="DK573" s="943"/>
      <c r="DL573" s="943"/>
      <c r="DM573" s="943"/>
      <c r="DN573" s="943"/>
      <c r="DO573" s="943"/>
      <c r="DP573" s="943"/>
      <c r="DQ573" s="943"/>
      <c r="DR573" s="943"/>
      <c r="DS573" s="943"/>
      <c r="DT573" s="943"/>
      <c r="DU573" s="943"/>
      <c r="DV573" s="943"/>
      <c r="DW573" s="943"/>
      <c r="DX573" s="943"/>
      <c r="DY573" s="943"/>
      <c r="DZ573" s="946"/>
      <c r="EA573" s="938"/>
      <c r="EB573" s="943"/>
      <c r="EC573" s="943"/>
      <c r="ED573" s="943"/>
      <c r="EE573" s="943"/>
      <c r="EF573" s="943"/>
      <c r="EG573" s="943"/>
      <c r="EH573" s="943"/>
      <c r="EI573" s="943"/>
      <c r="EJ573" s="943"/>
      <c r="EK573" s="943"/>
      <c r="EL573" s="947">
        <v>5692.86</v>
      </c>
      <c r="EM573" s="947">
        <v>5800</v>
      </c>
      <c r="EN573" s="948">
        <v>569.29</v>
      </c>
      <c r="EO573" s="948">
        <v>0</v>
      </c>
      <c r="EP573" s="948">
        <v>77.989999999999995</v>
      </c>
      <c r="EQ573" s="948">
        <v>0</v>
      </c>
      <c r="ER573" s="948">
        <v>0</v>
      </c>
      <c r="ES573" s="943">
        <v>0</v>
      </c>
      <c r="ET573" s="945">
        <v>385.4</v>
      </c>
      <c r="EU573" s="943">
        <v>107.14</v>
      </c>
      <c r="EV573" s="943">
        <v>0</v>
      </c>
      <c r="EW573" s="943"/>
      <c r="EX573" s="943"/>
      <c r="EY573" s="943"/>
      <c r="EZ573" s="949">
        <v>0</v>
      </c>
      <c r="FA573" s="938">
        <v>0</v>
      </c>
      <c r="FB573" s="938">
        <v>0</v>
      </c>
      <c r="FC573" s="949">
        <v>2320</v>
      </c>
      <c r="FD573" s="949"/>
      <c r="FE573" s="1008"/>
      <c r="FF573" s="949"/>
      <c r="FG573" s="943">
        <v>0</v>
      </c>
      <c r="FH573" s="949">
        <v>0</v>
      </c>
      <c r="FI573" s="943"/>
      <c r="FJ573" s="943"/>
      <c r="FK573" s="936"/>
      <c r="FL573" s="936"/>
      <c r="FM573" s="943">
        <v>0</v>
      </c>
      <c r="FN573" s="943">
        <v>0</v>
      </c>
      <c r="FO573" s="943">
        <v>0</v>
      </c>
      <c r="FP573" s="943"/>
      <c r="FQ573" s="943">
        <v>3459.82</v>
      </c>
      <c r="FR573" s="950">
        <v>2340.1799999999998</v>
      </c>
      <c r="FT573" s="1161"/>
      <c r="FU573" s="1162">
        <f t="shared" si="63"/>
        <v>2340.1799999999998</v>
      </c>
      <c r="FV573" s="1162">
        <v>2432.14</v>
      </c>
      <c r="FW573" s="1162">
        <f t="shared" si="64"/>
        <v>-91.960000000000036</v>
      </c>
      <c r="FX573" s="1102">
        <f t="shared" si="59"/>
        <v>512.36</v>
      </c>
      <c r="FY573" s="943">
        <f t="shared" si="60"/>
        <v>0</v>
      </c>
      <c r="GB573" s="2015">
        <f t="shared" si="61"/>
        <v>0</v>
      </c>
      <c r="GC573" s="2015">
        <v>5692.86</v>
      </c>
      <c r="GE573" s="2015">
        <f t="shared" si="62"/>
        <v>5692.86</v>
      </c>
    </row>
    <row r="574" spans="2:187">
      <c r="B574" s="918">
        <v>24</v>
      </c>
      <c r="C574" s="919" t="s">
        <v>622</v>
      </c>
      <c r="D574" s="956" t="s">
        <v>3</v>
      </c>
      <c r="E574" s="957" t="s">
        <v>161</v>
      </c>
      <c r="F574" s="927" t="s">
        <v>162</v>
      </c>
      <c r="G574" s="958">
        <v>36216</v>
      </c>
      <c r="H574" s="927" t="s">
        <v>469</v>
      </c>
      <c r="I574" s="919" t="s">
        <v>456</v>
      </c>
      <c r="J574" s="1171" t="s">
        <v>455</v>
      </c>
      <c r="K574" s="959" t="s">
        <v>456</v>
      </c>
      <c r="L574" s="959">
        <v>100001</v>
      </c>
      <c r="M574" s="925" t="s">
        <v>470</v>
      </c>
      <c r="N574" s="926">
        <v>1</v>
      </c>
      <c r="O574" s="927" t="s">
        <v>477</v>
      </c>
      <c r="P574" s="927" t="s">
        <v>478</v>
      </c>
      <c r="Q574" s="928">
        <v>1</v>
      </c>
      <c r="R574" s="927" t="s">
        <v>495</v>
      </c>
      <c r="S574" s="929" t="s">
        <v>478</v>
      </c>
      <c r="T574" s="927" t="s">
        <v>461</v>
      </c>
      <c r="U574" s="927" t="s">
        <v>274</v>
      </c>
      <c r="V574" s="930" t="s">
        <v>462</v>
      </c>
      <c r="W574" s="930"/>
      <c r="X574" s="931" t="s">
        <v>78</v>
      </c>
      <c r="Y574" s="961" t="s">
        <v>275</v>
      </c>
      <c r="Z574" s="925"/>
      <c r="AA574" s="925"/>
      <c r="AB574" s="467">
        <v>43530</v>
      </c>
      <c r="AC574" s="933"/>
      <c r="AD574" s="934"/>
      <c r="AE574" s="935" t="s">
        <v>481</v>
      </c>
      <c r="AF574" s="927" t="s">
        <v>536</v>
      </c>
      <c r="AG574" s="936"/>
      <c r="AH574" s="937"/>
      <c r="AI574" s="937"/>
      <c r="AJ574" s="937"/>
      <c r="AK574" s="938"/>
      <c r="AL574" s="936"/>
      <c r="AM574" s="938"/>
      <c r="AN574" s="938"/>
      <c r="AO574" s="939" t="s">
        <v>466</v>
      </c>
      <c r="AP574" s="938" t="s">
        <v>595</v>
      </c>
      <c r="AQ574" s="940" t="s">
        <v>467</v>
      </c>
      <c r="AR574" s="468">
        <v>3500</v>
      </c>
      <c r="AS574" s="925">
        <v>30</v>
      </c>
      <c r="AT574" s="941">
        <v>0</v>
      </c>
      <c r="AU574" s="941">
        <v>0</v>
      </c>
      <c r="AV574" s="925"/>
      <c r="AW574" s="925"/>
      <c r="AX574" s="925"/>
      <c r="AY574" s="925"/>
      <c r="AZ574" s="925"/>
      <c r="BA574" s="942"/>
      <c r="BB574" s="941"/>
      <c r="BC574" s="941"/>
      <c r="BD574" s="941"/>
      <c r="BE574" s="941"/>
      <c r="BF574" s="942"/>
      <c r="BG574" s="936">
        <v>0</v>
      </c>
      <c r="BH574" s="936">
        <v>0</v>
      </c>
      <c r="BI574" s="936">
        <v>0</v>
      </c>
      <c r="BJ574" s="1227">
        <v>4</v>
      </c>
      <c r="BK574" s="943"/>
      <c r="BL574" s="943"/>
      <c r="BM574" s="936"/>
      <c r="BN574" s="943"/>
      <c r="BO574" s="936">
        <v>14.183333333333334</v>
      </c>
      <c r="BP574" s="944">
        <v>240</v>
      </c>
      <c r="BQ574" s="943">
        <v>3500</v>
      </c>
      <c r="BR574" s="943">
        <v>0</v>
      </c>
      <c r="BS574" s="943">
        <v>0</v>
      </c>
      <c r="BT574" s="945">
        <v>0</v>
      </c>
      <c r="BU574" s="943">
        <v>0</v>
      </c>
      <c r="BV574" s="943">
        <v>0</v>
      </c>
      <c r="BW574" s="943">
        <v>0</v>
      </c>
      <c r="BX574" s="943"/>
      <c r="BY574" s="943"/>
      <c r="BZ574" s="943"/>
      <c r="CA574" s="943"/>
      <c r="CB574" s="943">
        <v>0</v>
      </c>
      <c r="CC574" s="943">
        <v>0</v>
      </c>
      <c r="CD574" s="943">
        <v>0</v>
      </c>
      <c r="CE574" s="943"/>
      <c r="CF574" s="943">
        <v>116.67</v>
      </c>
      <c r="CG574" s="943"/>
      <c r="CH574" s="943">
        <v>0</v>
      </c>
      <c r="CI574" s="943"/>
      <c r="CJ574" s="943"/>
      <c r="CK574" s="943"/>
      <c r="CL574" s="943"/>
      <c r="CM574" s="943"/>
      <c r="CN574" s="943"/>
      <c r="CO574" s="943">
        <v>0</v>
      </c>
      <c r="CP574" s="943"/>
      <c r="CQ574" s="943"/>
      <c r="CR574" s="943"/>
      <c r="CS574" s="943"/>
      <c r="CT574" s="943"/>
      <c r="CU574" s="943"/>
      <c r="CV574" s="943">
        <v>0</v>
      </c>
      <c r="CW574" s="943"/>
      <c r="CX574" s="943"/>
      <c r="CY574" s="943"/>
      <c r="CZ574" s="943"/>
      <c r="DA574" s="943"/>
      <c r="DB574" s="943"/>
      <c r="DC574" s="943">
        <v>0</v>
      </c>
      <c r="DD574" s="943"/>
      <c r="DE574" s="943"/>
      <c r="DF574" s="943"/>
      <c r="DG574" s="943"/>
      <c r="DH574" s="943"/>
      <c r="DI574" s="943"/>
      <c r="DJ574" s="943"/>
      <c r="DK574" s="943"/>
      <c r="DL574" s="943"/>
      <c r="DM574" s="943"/>
      <c r="DN574" s="943"/>
      <c r="DO574" s="943"/>
      <c r="DP574" s="943"/>
      <c r="DQ574" s="943"/>
      <c r="DR574" s="943"/>
      <c r="DS574" s="943"/>
      <c r="DT574" s="943"/>
      <c r="DU574" s="943"/>
      <c r="DV574" s="943"/>
      <c r="DW574" s="943"/>
      <c r="DX574" s="943"/>
      <c r="DY574" s="943"/>
      <c r="DZ574" s="946"/>
      <c r="EA574" s="938"/>
      <c r="EB574" s="943"/>
      <c r="EC574" s="943"/>
      <c r="ED574" s="943"/>
      <c r="EE574" s="943"/>
      <c r="EF574" s="943"/>
      <c r="EG574" s="943"/>
      <c r="EH574" s="943"/>
      <c r="EI574" s="943"/>
      <c r="EJ574" s="943"/>
      <c r="EK574" s="943"/>
      <c r="EL574" s="947">
        <v>3409.83</v>
      </c>
      <c r="EM574" s="947">
        <v>3616.67</v>
      </c>
      <c r="EN574" s="948">
        <v>340.98</v>
      </c>
      <c r="EO574" s="948">
        <v>0</v>
      </c>
      <c r="EP574" s="948">
        <v>46.71</v>
      </c>
      <c r="EQ574" s="948">
        <v>0</v>
      </c>
      <c r="ER574" s="948">
        <v>0</v>
      </c>
      <c r="ES574" s="943">
        <v>0</v>
      </c>
      <c r="ET574" s="945">
        <v>16.3338</v>
      </c>
      <c r="EU574" s="943">
        <v>206.84</v>
      </c>
      <c r="EV574" s="943">
        <v>0</v>
      </c>
      <c r="EW574" s="943"/>
      <c r="EX574" s="943"/>
      <c r="EY574" s="943"/>
      <c r="EZ574" s="949">
        <v>0</v>
      </c>
      <c r="FA574" s="938">
        <v>0</v>
      </c>
      <c r="FB574" s="938">
        <v>0</v>
      </c>
      <c r="FC574" s="949">
        <v>1400</v>
      </c>
      <c r="FD574" s="949"/>
      <c r="FE574" s="949"/>
      <c r="FF574" s="949"/>
      <c r="FG574" s="943">
        <v>0</v>
      </c>
      <c r="FH574" s="949">
        <v>0</v>
      </c>
      <c r="FI574" s="943"/>
      <c r="FJ574" s="943"/>
      <c r="FK574" s="936"/>
      <c r="FL574" s="936"/>
      <c r="FM574" s="943">
        <v>0</v>
      </c>
      <c r="FN574" s="943">
        <v>0</v>
      </c>
      <c r="FO574" s="943">
        <v>0</v>
      </c>
      <c r="FP574" s="943"/>
      <c r="FQ574" s="943">
        <v>2010.86</v>
      </c>
      <c r="FR574" s="950">
        <v>1605.81</v>
      </c>
      <c r="FT574" s="1161"/>
      <c r="FU574" s="1162">
        <f t="shared" si="63"/>
        <v>1605.81</v>
      </c>
      <c r="FV574" s="1162">
        <v>1698.05</v>
      </c>
      <c r="FW574" s="1162">
        <f t="shared" si="64"/>
        <v>-92.240000000000009</v>
      </c>
      <c r="FX574" s="1102">
        <f t="shared" si="59"/>
        <v>306.88</v>
      </c>
      <c r="FY574" s="943">
        <f t="shared" si="60"/>
        <v>0</v>
      </c>
      <c r="GB574" s="2015">
        <f t="shared" si="61"/>
        <v>0</v>
      </c>
      <c r="GC574" s="2015">
        <v>3409.83</v>
      </c>
      <c r="GE574" s="2015">
        <f t="shared" si="62"/>
        <v>3409.83</v>
      </c>
    </row>
    <row r="575" spans="2:187">
      <c r="B575" s="918">
        <v>25</v>
      </c>
      <c r="C575" s="919" t="s">
        <v>622</v>
      </c>
      <c r="D575" s="956" t="s">
        <v>3</v>
      </c>
      <c r="E575" s="957" t="s">
        <v>136</v>
      </c>
      <c r="F575" s="927" t="s">
        <v>137</v>
      </c>
      <c r="G575" s="958">
        <v>33313</v>
      </c>
      <c r="H575" s="927" t="s">
        <v>537</v>
      </c>
      <c r="I575" s="919" t="s">
        <v>456</v>
      </c>
      <c r="J575" s="1171" t="s">
        <v>455</v>
      </c>
      <c r="K575" s="959" t="s">
        <v>456</v>
      </c>
      <c r="L575" s="959">
        <v>100001</v>
      </c>
      <c r="M575" s="925" t="s">
        <v>470</v>
      </c>
      <c r="N575" s="926">
        <v>1</v>
      </c>
      <c r="O575" s="927" t="s">
        <v>477</v>
      </c>
      <c r="P575" s="927" t="s">
        <v>478</v>
      </c>
      <c r="Q575" s="928">
        <v>1</v>
      </c>
      <c r="R575" s="927" t="s">
        <v>538</v>
      </c>
      <c r="S575" s="929" t="s">
        <v>537</v>
      </c>
      <c r="T575" s="927" t="s">
        <v>461</v>
      </c>
      <c r="U575" s="927" t="s">
        <v>254</v>
      </c>
      <c r="V575" s="930" t="s">
        <v>462</v>
      </c>
      <c r="W575" s="930"/>
      <c r="X575" s="931" t="s">
        <v>988</v>
      </c>
      <c r="Y575" s="932" t="s">
        <v>989</v>
      </c>
      <c r="Z575" s="925"/>
      <c r="AA575" s="925"/>
      <c r="AB575" s="467">
        <v>43525</v>
      </c>
      <c r="AC575" s="933"/>
      <c r="AD575" s="934"/>
      <c r="AE575" s="935" t="s">
        <v>533</v>
      </c>
      <c r="AF575" s="927" t="s">
        <v>628</v>
      </c>
      <c r="AG575" s="936"/>
      <c r="AH575" s="937"/>
      <c r="AI575" s="937"/>
      <c r="AJ575" s="937"/>
      <c r="AK575" s="938"/>
      <c r="AL575" s="936"/>
      <c r="AM575" s="938"/>
      <c r="AN575" s="938"/>
      <c r="AO575" s="939" t="s">
        <v>466</v>
      </c>
      <c r="AP575" s="938" t="s">
        <v>594</v>
      </c>
      <c r="AQ575" s="940" t="s">
        <v>467</v>
      </c>
      <c r="AR575" s="468">
        <v>3500</v>
      </c>
      <c r="AS575" s="925">
        <v>30</v>
      </c>
      <c r="AT575" s="941">
        <v>0</v>
      </c>
      <c r="AU575" s="941">
        <v>0</v>
      </c>
      <c r="AV575" s="925"/>
      <c r="AW575" s="925"/>
      <c r="AX575" s="925"/>
      <c r="AY575" s="925"/>
      <c r="AZ575" s="925"/>
      <c r="BA575" s="942"/>
      <c r="BB575" s="941"/>
      <c r="BC575" s="941"/>
      <c r="BD575" s="941"/>
      <c r="BE575" s="941"/>
      <c r="BF575" s="942"/>
      <c r="BG575" s="936">
        <v>0</v>
      </c>
      <c r="BH575" s="936">
        <v>0</v>
      </c>
      <c r="BI575" s="936">
        <v>0</v>
      </c>
      <c r="BJ575" s="1227">
        <v>0</v>
      </c>
      <c r="BK575" s="943"/>
      <c r="BL575" s="943"/>
      <c r="BM575" s="936"/>
      <c r="BN575" s="943"/>
      <c r="BO575" s="936">
        <v>3.7166666666666663</v>
      </c>
      <c r="BP575" s="944">
        <v>240</v>
      </c>
      <c r="BQ575" s="943">
        <v>3500</v>
      </c>
      <c r="BR575" s="943">
        <v>0</v>
      </c>
      <c r="BS575" s="943">
        <v>0</v>
      </c>
      <c r="BT575" s="945">
        <v>0</v>
      </c>
      <c r="BU575" s="943">
        <v>0</v>
      </c>
      <c r="BV575" s="943">
        <v>0</v>
      </c>
      <c r="BW575" s="943">
        <v>0</v>
      </c>
      <c r="BX575" s="943"/>
      <c r="BY575" s="943"/>
      <c r="BZ575" s="943"/>
      <c r="CA575" s="943"/>
      <c r="CB575" s="943">
        <v>0</v>
      </c>
      <c r="CC575" s="943">
        <v>0</v>
      </c>
      <c r="CD575" s="943">
        <v>0</v>
      </c>
      <c r="CE575" s="943"/>
      <c r="CF575" s="943">
        <v>0</v>
      </c>
      <c r="CG575" s="943"/>
      <c r="CH575" s="943">
        <v>0</v>
      </c>
      <c r="CI575" s="943"/>
      <c r="CJ575" s="943"/>
      <c r="CK575" s="943"/>
      <c r="CL575" s="943"/>
      <c r="CM575" s="943"/>
      <c r="CN575" s="943"/>
      <c r="CO575" s="943">
        <v>0</v>
      </c>
      <c r="CP575" s="943"/>
      <c r="CQ575" s="943"/>
      <c r="CR575" s="943"/>
      <c r="CS575" s="943"/>
      <c r="CT575" s="943"/>
      <c r="CU575" s="943"/>
      <c r="CV575" s="943">
        <v>0</v>
      </c>
      <c r="CW575" s="943"/>
      <c r="CX575" s="943"/>
      <c r="CY575" s="943"/>
      <c r="CZ575" s="943"/>
      <c r="DA575" s="943"/>
      <c r="DB575" s="943"/>
      <c r="DC575" s="943">
        <v>0</v>
      </c>
      <c r="DD575" s="943"/>
      <c r="DE575" s="943"/>
      <c r="DF575" s="943"/>
      <c r="DG575" s="943"/>
      <c r="DH575" s="943"/>
      <c r="DI575" s="943"/>
      <c r="DJ575" s="943"/>
      <c r="DK575" s="943"/>
      <c r="DL575" s="943"/>
      <c r="DM575" s="943"/>
      <c r="DN575" s="943"/>
      <c r="DO575" s="943"/>
      <c r="DP575" s="943"/>
      <c r="DQ575" s="943"/>
      <c r="DR575" s="943"/>
      <c r="DS575" s="943"/>
      <c r="DT575" s="943"/>
      <c r="DU575" s="943"/>
      <c r="DV575" s="943"/>
      <c r="DW575" s="943"/>
      <c r="DX575" s="943"/>
      <c r="DY575" s="943"/>
      <c r="DZ575" s="946"/>
      <c r="EA575" s="938"/>
      <c r="EB575" s="943"/>
      <c r="EC575" s="943"/>
      <c r="ED575" s="943"/>
      <c r="EE575" s="943"/>
      <c r="EF575" s="943"/>
      <c r="EG575" s="943"/>
      <c r="EH575" s="943"/>
      <c r="EI575" s="943"/>
      <c r="EJ575" s="943"/>
      <c r="EK575" s="943"/>
      <c r="EL575" s="947">
        <v>3445.8</v>
      </c>
      <c r="EM575" s="947">
        <v>3500</v>
      </c>
      <c r="EN575" s="948">
        <v>344.58</v>
      </c>
      <c r="EO575" s="948">
        <v>0</v>
      </c>
      <c r="EP575" s="948">
        <v>47.21</v>
      </c>
      <c r="EQ575" s="948">
        <v>0</v>
      </c>
      <c r="ER575" s="948">
        <v>0</v>
      </c>
      <c r="ES575" s="943">
        <v>0</v>
      </c>
      <c r="ET575" s="945">
        <v>0</v>
      </c>
      <c r="EU575" s="943">
        <v>54.2</v>
      </c>
      <c r="EV575" s="943">
        <v>0</v>
      </c>
      <c r="EW575" s="943"/>
      <c r="EX575" s="943"/>
      <c r="EY575" s="943"/>
      <c r="EZ575" s="949">
        <v>0</v>
      </c>
      <c r="FA575" s="938">
        <v>0</v>
      </c>
      <c r="FB575" s="938">
        <v>0</v>
      </c>
      <c r="FC575" s="949">
        <v>1400</v>
      </c>
      <c r="FD575" s="949"/>
      <c r="FE575" s="949"/>
      <c r="FF575" s="949"/>
      <c r="FG575" s="943">
        <v>0</v>
      </c>
      <c r="FH575" s="949">
        <v>0</v>
      </c>
      <c r="FI575" s="943"/>
      <c r="FJ575" s="943"/>
      <c r="FK575" s="936"/>
      <c r="FL575" s="936"/>
      <c r="FM575" s="943">
        <v>0</v>
      </c>
      <c r="FN575" s="943">
        <v>0</v>
      </c>
      <c r="FO575" s="943">
        <v>0</v>
      </c>
      <c r="FP575" s="943"/>
      <c r="FQ575" s="943">
        <v>1845.99</v>
      </c>
      <c r="FR575" s="950">
        <v>1654.01</v>
      </c>
      <c r="FT575" s="1161"/>
      <c r="FU575" s="1162">
        <f t="shared" si="63"/>
        <v>1654.01</v>
      </c>
      <c r="FV575" s="1162">
        <v>1702.05</v>
      </c>
      <c r="FW575" s="1162">
        <f t="shared" si="64"/>
        <v>-48.039999999999964</v>
      </c>
      <c r="FX575" s="1102">
        <f t="shared" si="59"/>
        <v>310.12</v>
      </c>
      <c r="FY575" s="943">
        <f t="shared" si="60"/>
        <v>0</v>
      </c>
      <c r="GB575" s="2015">
        <f t="shared" si="61"/>
        <v>0</v>
      </c>
      <c r="GC575" s="2015">
        <v>3445.8</v>
      </c>
      <c r="GE575" s="2015">
        <f t="shared" si="62"/>
        <v>3445.8</v>
      </c>
    </row>
    <row r="576" spans="2:187">
      <c r="B576" s="918">
        <v>26</v>
      </c>
      <c r="C576" s="919" t="s">
        <v>622</v>
      </c>
      <c r="D576" s="956" t="s">
        <v>539</v>
      </c>
      <c r="E576" s="957" t="s">
        <v>186</v>
      </c>
      <c r="F576" s="927" t="s">
        <v>540</v>
      </c>
      <c r="G576" s="958">
        <v>24827</v>
      </c>
      <c r="H576" s="927" t="s">
        <v>525</v>
      </c>
      <c r="I576" s="919" t="s">
        <v>456</v>
      </c>
      <c r="J576" s="1171" t="s">
        <v>455</v>
      </c>
      <c r="K576" s="959" t="s">
        <v>456</v>
      </c>
      <c r="L576" s="959" t="s">
        <v>541</v>
      </c>
      <c r="M576" s="925" t="s">
        <v>542</v>
      </c>
      <c r="N576" s="926">
        <v>1</v>
      </c>
      <c r="O576" s="927" t="s">
        <v>526</v>
      </c>
      <c r="P576" s="927" t="s">
        <v>526</v>
      </c>
      <c r="Q576" s="928">
        <v>1</v>
      </c>
      <c r="R576" s="927" t="s">
        <v>527</v>
      </c>
      <c r="S576" s="929" t="s">
        <v>525</v>
      </c>
      <c r="T576" s="927" t="s">
        <v>528</v>
      </c>
      <c r="U576" s="927" t="s">
        <v>283</v>
      </c>
      <c r="V576" s="930" t="s">
        <v>462</v>
      </c>
      <c r="W576" s="930"/>
      <c r="X576" s="931" t="s">
        <v>25</v>
      </c>
      <c r="Y576" s="1009" t="s">
        <v>173</v>
      </c>
      <c r="Z576" s="925"/>
      <c r="AA576" s="925"/>
      <c r="AB576" s="467">
        <v>43678</v>
      </c>
      <c r="AC576" s="933"/>
      <c r="AD576" s="934"/>
      <c r="AE576" s="935" t="s">
        <v>496</v>
      </c>
      <c r="AF576" s="927" t="s">
        <v>543</v>
      </c>
      <c r="AG576" s="936"/>
      <c r="AH576" s="937"/>
      <c r="AI576" s="937" t="s">
        <v>531</v>
      </c>
      <c r="AJ576" s="1006" t="s">
        <v>544</v>
      </c>
      <c r="AK576" s="938"/>
      <c r="AL576" s="936"/>
      <c r="AM576" s="938"/>
      <c r="AN576" s="938"/>
      <c r="AO576" s="939" t="s">
        <v>466</v>
      </c>
      <c r="AP576" s="938" t="s">
        <v>594</v>
      </c>
      <c r="AQ576" s="938" t="s">
        <v>467</v>
      </c>
      <c r="AR576" s="468">
        <v>159216.11431558733</v>
      </c>
      <c r="AS576" s="925">
        <v>30</v>
      </c>
      <c r="AT576" s="941">
        <v>0</v>
      </c>
      <c r="AU576" s="941">
        <v>0</v>
      </c>
      <c r="AV576" s="925"/>
      <c r="AW576" s="925"/>
      <c r="AX576" s="925"/>
      <c r="AY576" s="925"/>
      <c r="AZ576" s="925"/>
      <c r="BA576" s="942"/>
      <c r="BB576" s="941"/>
      <c r="BC576" s="941"/>
      <c r="BD576" s="941"/>
      <c r="BE576" s="941"/>
      <c r="BF576" s="942"/>
      <c r="BG576" s="936">
        <v>0</v>
      </c>
      <c r="BH576" s="936">
        <v>0</v>
      </c>
      <c r="BI576" s="936">
        <v>0</v>
      </c>
      <c r="BJ576" s="1227">
        <v>0</v>
      </c>
      <c r="BK576" s="943"/>
      <c r="BL576" s="943"/>
      <c r="BM576" s="936"/>
      <c r="BN576" s="943"/>
      <c r="BO576" s="936">
        <v>0</v>
      </c>
      <c r="BP576" s="944">
        <v>240</v>
      </c>
      <c r="BQ576" s="943">
        <v>159216.11431558733</v>
      </c>
      <c r="BR576" s="943">
        <v>0</v>
      </c>
      <c r="BS576" s="943">
        <v>0</v>
      </c>
      <c r="BT576" s="945">
        <v>0</v>
      </c>
      <c r="BU576" s="943">
        <v>0</v>
      </c>
      <c r="BV576" s="943">
        <v>0</v>
      </c>
      <c r="BW576" s="943">
        <v>0</v>
      </c>
      <c r="BX576" s="943"/>
      <c r="BY576" s="943"/>
      <c r="BZ576" s="943"/>
      <c r="CA576" s="943"/>
      <c r="CB576" s="943">
        <v>0</v>
      </c>
      <c r="CC576" s="943">
        <v>0</v>
      </c>
      <c r="CD576" s="943">
        <v>0</v>
      </c>
      <c r="CE576" s="943"/>
      <c r="CF576" s="943">
        <v>0</v>
      </c>
      <c r="CG576" s="943"/>
      <c r="CH576" s="943">
        <v>0</v>
      </c>
      <c r="CI576" s="943"/>
      <c r="CJ576" s="943"/>
      <c r="CK576" s="943"/>
      <c r="CL576" s="943"/>
      <c r="CM576" s="943"/>
      <c r="CN576" s="943"/>
      <c r="CO576" s="943">
        <v>0</v>
      </c>
      <c r="CP576" s="943"/>
      <c r="CQ576" s="943"/>
      <c r="CR576" s="943"/>
      <c r="CS576" s="943"/>
      <c r="CT576" s="943"/>
      <c r="CU576" s="943"/>
      <c r="CV576" s="943">
        <v>0</v>
      </c>
      <c r="CW576" s="943"/>
      <c r="CX576" s="943">
        <v>26536.019052597887</v>
      </c>
      <c r="CY576" s="943">
        <v>1791.1812860503576</v>
      </c>
      <c r="CZ576" s="943"/>
      <c r="DA576" s="943"/>
      <c r="DB576" s="943"/>
      <c r="DC576" s="943">
        <v>0</v>
      </c>
      <c r="DD576" s="943"/>
      <c r="DE576" s="943"/>
      <c r="DF576" s="943"/>
      <c r="DG576" s="943"/>
      <c r="DH576" s="943"/>
      <c r="DI576" s="943"/>
      <c r="DJ576" s="943"/>
      <c r="DK576" s="943"/>
      <c r="DL576" s="943"/>
      <c r="DM576" s="943"/>
      <c r="DN576" s="943"/>
      <c r="DO576" s="943"/>
      <c r="DP576" s="943"/>
      <c r="DQ576" s="943"/>
      <c r="DR576" s="943"/>
      <c r="DS576" s="943"/>
      <c r="DT576" s="943"/>
      <c r="DU576" s="943"/>
      <c r="DV576" s="943"/>
      <c r="DW576" s="943">
        <v>15479.344447348769</v>
      </c>
      <c r="DX576" s="943"/>
      <c r="DY576" s="943"/>
      <c r="DZ576" s="946"/>
      <c r="EA576" s="938"/>
      <c r="EB576" s="943"/>
      <c r="EC576" s="943"/>
      <c r="ED576" s="943"/>
      <c r="EE576" s="943"/>
      <c r="EF576" s="943"/>
      <c r="EG576" s="943"/>
      <c r="EH576" s="943"/>
      <c r="EI576" s="943"/>
      <c r="EJ576" s="943"/>
      <c r="EK576" s="943"/>
      <c r="EL576" s="947">
        <v>159216.11431558733</v>
      </c>
      <c r="EM576" s="947">
        <v>203022.65910158434</v>
      </c>
      <c r="EN576" s="948">
        <v>15921.61</v>
      </c>
      <c r="EO576" s="948">
        <v>0</v>
      </c>
      <c r="EP576" s="948">
        <v>166.93</v>
      </c>
      <c r="EQ576" s="948">
        <v>0</v>
      </c>
      <c r="ER576" s="948">
        <v>0</v>
      </c>
      <c r="ES576" s="943">
        <v>0</v>
      </c>
      <c r="ET576" s="945">
        <v>63104.12</v>
      </c>
      <c r="EU576" s="943">
        <v>0</v>
      </c>
      <c r="EV576" s="943">
        <v>0</v>
      </c>
      <c r="EW576" s="943"/>
      <c r="EX576" s="943"/>
      <c r="EY576" s="943"/>
      <c r="EZ576" s="949">
        <v>0</v>
      </c>
      <c r="FA576" s="938">
        <v>0</v>
      </c>
      <c r="FB576" s="938">
        <v>0</v>
      </c>
      <c r="FC576" s="1232">
        <v>75150.657999999996</v>
      </c>
      <c r="FD576" s="949"/>
      <c r="FE576" s="949"/>
      <c r="FF576" s="949"/>
      <c r="FG576" s="943">
        <v>0</v>
      </c>
      <c r="FH576" s="949">
        <v>0</v>
      </c>
      <c r="FI576" s="943"/>
      <c r="FJ576" s="943"/>
      <c r="FK576" s="936"/>
      <c r="FL576" s="936"/>
      <c r="FM576" s="943">
        <v>0</v>
      </c>
      <c r="FN576" s="943">
        <v>0</v>
      </c>
      <c r="FO576" s="943">
        <v>0</v>
      </c>
      <c r="FP576" s="943"/>
      <c r="FQ576" s="943">
        <v>154343.32</v>
      </c>
      <c r="FR576" s="950">
        <v>48679.34</v>
      </c>
      <c r="FT576" s="1162">
        <f>35000-21241</f>
        <v>13759</v>
      </c>
      <c r="FU576" s="1162"/>
      <c r="FV576" s="1162">
        <v>48871.97</v>
      </c>
      <c r="FW576" s="1162">
        <f t="shared" si="64"/>
        <v>-192.63000000000466</v>
      </c>
      <c r="FX576" s="1102">
        <f t="shared" si="59"/>
        <v>14329.45</v>
      </c>
      <c r="FY576" s="943">
        <f t="shared" si="60"/>
        <v>0</v>
      </c>
      <c r="GB576" s="2015">
        <f t="shared" si="61"/>
        <v>4.3155873427167535E-3</v>
      </c>
      <c r="GC576" s="2015">
        <v>159216.10999999999</v>
      </c>
      <c r="GE576" s="2015">
        <f t="shared" si="62"/>
        <v>185752.12905259788</v>
      </c>
    </row>
    <row r="577" spans="2:187">
      <c r="B577" s="918">
        <v>27</v>
      </c>
      <c r="C577" s="919" t="s">
        <v>622</v>
      </c>
      <c r="D577" s="956" t="s">
        <v>3</v>
      </c>
      <c r="E577" s="957" t="s">
        <v>148</v>
      </c>
      <c r="F577" s="927" t="s">
        <v>149</v>
      </c>
      <c r="G577" s="958">
        <v>34469</v>
      </c>
      <c r="H577" s="927" t="s">
        <v>484</v>
      </c>
      <c r="I577" s="919" t="s">
        <v>456</v>
      </c>
      <c r="J577" s="1171" t="s">
        <v>455</v>
      </c>
      <c r="K577" s="959" t="s">
        <v>456</v>
      </c>
      <c r="L577" s="959">
        <v>100002</v>
      </c>
      <c r="M577" s="925" t="s">
        <v>457</v>
      </c>
      <c r="N577" s="926">
        <v>1</v>
      </c>
      <c r="O577" s="927" t="s">
        <v>458</v>
      </c>
      <c r="P577" s="927" t="s">
        <v>459</v>
      </c>
      <c r="Q577" s="928">
        <v>0</v>
      </c>
      <c r="R577" s="927" t="s">
        <v>485</v>
      </c>
      <c r="S577" s="929" t="s">
        <v>486</v>
      </c>
      <c r="T577" s="927" t="s">
        <v>461</v>
      </c>
      <c r="U577" s="927" t="s">
        <v>239</v>
      </c>
      <c r="V577" s="930" t="s">
        <v>462</v>
      </c>
      <c r="W577" s="930"/>
      <c r="X577" s="931" t="s">
        <v>25</v>
      </c>
      <c r="Y577" s="932" t="s">
        <v>153</v>
      </c>
      <c r="Z577" s="925"/>
      <c r="AA577" s="925"/>
      <c r="AB577" s="467">
        <v>43724</v>
      </c>
      <c r="AC577" s="933"/>
      <c r="AD577" s="934"/>
      <c r="AE577" s="935" t="s">
        <v>533</v>
      </c>
      <c r="AF577" s="927" t="s">
        <v>546</v>
      </c>
      <c r="AG577" s="936"/>
      <c r="AH577" s="937"/>
      <c r="AI577" s="937"/>
      <c r="AJ577" s="937"/>
      <c r="AK577" s="938"/>
      <c r="AL577" s="936"/>
      <c r="AM577" s="938"/>
      <c r="AN577" s="938"/>
      <c r="AO577" s="939" t="s">
        <v>466</v>
      </c>
      <c r="AP577" s="938" t="s">
        <v>594</v>
      </c>
      <c r="AQ577" s="940" t="s">
        <v>466</v>
      </c>
      <c r="AR577" s="468">
        <v>3300</v>
      </c>
      <c r="AS577" s="925">
        <v>16</v>
      </c>
      <c r="AT577" s="941">
        <v>0</v>
      </c>
      <c r="AU577" s="941">
        <v>14</v>
      </c>
      <c r="AV577" s="925"/>
      <c r="AW577" s="925"/>
      <c r="AX577" s="925"/>
      <c r="AY577" s="925"/>
      <c r="AZ577" s="925"/>
      <c r="BA577" s="942"/>
      <c r="BB577" s="941"/>
      <c r="BC577" s="941"/>
      <c r="BD577" s="941"/>
      <c r="BE577" s="941"/>
      <c r="BF577" s="942"/>
      <c r="BG577" s="936">
        <v>0</v>
      </c>
      <c r="BH577" s="936">
        <v>0</v>
      </c>
      <c r="BI577" s="936">
        <v>0</v>
      </c>
      <c r="BJ577" s="1227">
        <v>38</v>
      </c>
      <c r="BK577" s="943"/>
      <c r="BL577" s="943"/>
      <c r="BM577" s="936"/>
      <c r="BN577" s="943"/>
      <c r="BO577" s="936">
        <v>4.416666666666667</v>
      </c>
      <c r="BP577" s="944">
        <v>128</v>
      </c>
      <c r="BQ577" s="943">
        <v>1760</v>
      </c>
      <c r="BR577" s="943">
        <v>113</v>
      </c>
      <c r="BS577" s="943">
        <v>0</v>
      </c>
      <c r="BT577" s="945">
        <v>1592.73</v>
      </c>
      <c r="BU577" s="943">
        <v>0</v>
      </c>
      <c r="BV577" s="943">
        <v>0</v>
      </c>
      <c r="BW577" s="943">
        <v>0</v>
      </c>
      <c r="BX577" s="943"/>
      <c r="BY577" s="943"/>
      <c r="BZ577" s="943"/>
      <c r="CA577" s="943"/>
      <c r="CB577" s="943">
        <v>0</v>
      </c>
      <c r="CC577" s="943">
        <v>0</v>
      </c>
      <c r="CD577" s="943">
        <v>0</v>
      </c>
      <c r="CE577" s="943"/>
      <c r="CF577" s="943">
        <v>1080.78</v>
      </c>
      <c r="CG577" s="943"/>
      <c r="CH577" s="943">
        <v>0</v>
      </c>
      <c r="CI577" s="943"/>
      <c r="CJ577" s="943"/>
      <c r="CK577" s="943"/>
      <c r="CL577" s="943"/>
      <c r="CM577" s="943"/>
      <c r="CN577" s="943"/>
      <c r="CO577" s="943">
        <v>0</v>
      </c>
      <c r="CP577" s="943"/>
      <c r="CQ577" s="943"/>
      <c r="CR577" s="943"/>
      <c r="CS577" s="943"/>
      <c r="CT577" s="943"/>
      <c r="CU577" s="943"/>
      <c r="CV577" s="943">
        <v>0</v>
      </c>
      <c r="CW577" s="943"/>
      <c r="CX577" s="943"/>
      <c r="CY577" s="943"/>
      <c r="CZ577" s="943"/>
      <c r="DA577" s="943"/>
      <c r="DB577" s="943"/>
      <c r="DC577" s="943">
        <v>0</v>
      </c>
      <c r="DD577" s="943"/>
      <c r="DE577" s="943"/>
      <c r="DF577" s="943"/>
      <c r="DG577" s="943"/>
      <c r="DH577" s="943"/>
      <c r="DI577" s="943"/>
      <c r="DJ577" s="943"/>
      <c r="DK577" s="943"/>
      <c r="DL577" s="943"/>
      <c r="DM577" s="943"/>
      <c r="DN577" s="943"/>
      <c r="DO577" s="943"/>
      <c r="DP577" s="943"/>
      <c r="DQ577" s="943"/>
      <c r="DR577" s="943"/>
      <c r="DS577" s="943"/>
      <c r="DT577" s="943"/>
      <c r="DU577" s="943"/>
      <c r="DV577" s="943"/>
      <c r="DW577" s="943"/>
      <c r="DX577" s="943"/>
      <c r="DY577" s="943"/>
      <c r="DZ577" s="946"/>
      <c r="EA577" s="938"/>
      <c r="EB577" s="943"/>
      <c r="EC577" s="943"/>
      <c r="ED577" s="943"/>
      <c r="EE577" s="943"/>
      <c r="EF577" s="943"/>
      <c r="EG577" s="943"/>
      <c r="EH577" s="943"/>
      <c r="EI577" s="943"/>
      <c r="EJ577" s="943"/>
      <c r="EK577" s="943"/>
      <c r="EL577" s="947">
        <v>4485.7800000000007</v>
      </c>
      <c r="EM577" s="947">
        <v>4546.51</v>
      </c>
      <c r="EN577" s="948">
        <v>448.58</v>
      </c>
      <c r="EO577" s="948">
        <v>0</v>
      </c>
      <c r="EP577" s="948">
        <v>61.46</v>
      </c>
      <c r="EQ577" s="948">
        <v>0</v>
      </c>
      <c r="ER577" s="948">
        <v>0</v>
      </c>
      <c r="ES577" s="943">
        <v>0</v>
      </c>
      <c r="ET577" s="945">
        <v>151.3092</v>
      </c>
      <c r="EU577" s="943">
        <v>60.73</v>
      </c>
      <c r="EV577" s="943">
        <v>0</v>
      </c>
      <c r="EW577" s="943"/>
      <c r="EX577" s="943"/>
      <c r="EY577" s="943"/>
      <c r="EZ577" s="949">
        <v>240.32</v>
      </c>
      <c r="FA577" s="938">
        <v>0</v>
      </c>
      <c r="FB577" s="938">
        <v>0</v>
      </c>
      <c r="FC577" s="949">
        <v>1365.2</v>
      </c>
      <c r="FD577" s="949"/>
      <c r="FE577" s="949"/>
      <c r="FF577" s="949"/>
      <c r="FG577" s="943">
        <v>0</v>
      </c>
      <c r="FH577" s="949">
        <v>0</v>
      </c>
      <c r="FI577" s="943"/>
      <c r="FJ577" s="943"/>
      <c r="FK577" s="936"/>
      <c r="FL577" s="936"/>
      <c r="FM577" s="943">
        <v>0</v>
      </c>
      <c r="FN577" s="943">
        <v>0</v>
      </c>
      <c r="FO577" s="943">
        <v>0</v>
      </c>
      <c r="FP577" s="943"/>
      <c r="FQ577" s="943">
        <v>2327.6</v>
      </c>
      <c r="FR577" s="950">
        <v>2218.91</v>
      </c>
      <c r="FT577" s="1161"/>
      <c r="FU577" s="1162">
        <f t="shared" si="63"/>
        <v>2218.91</v>
      </c>
      <c r="FV577" s="1162">
        <v>1817.49</v>
      </c>
      <c r="FW577" s="1162">
        <f t="shared" si="64"/>
        <v>401.41999999999985</v>
      </c>
      <c r="FX577" s="1102">
        <f t="shared" si="59"/>
        <v>403.72</v>
      </c>
      <c r="FY577" s="943">
        <f t="shared" si="60"/>
        <v>0</v>
      </c>
      <c r="GB577" s="2015">
        <f t="shared" si="61"/>
        <v>0</v>
      </c>
      <c r="GC577" s="2015">
        <v>4485.78</v>
      </c>
      <c r="GE577" s="2015">
        <f t="shared" si="62"/>
        <v>4485.78</v>
      </c>
    </row>
    <row r="578" spans="2:187">
      <c r="B578" s="918">
        <v>28</v>
      </c>
      <c r="C578" s="919" t="s">
        <v>622</v>
      </c>
      <c r="D578" s="956" t="s">
        <v>3</v>
      </c>
      <c r="E578" s="957" t="s">
        <v>139</v>
      </c>
      <c r="F578" s="927" t="s">
        <v>140</v>
      </c>
      <c r="G578" s="958">
        <v>33826</v>
      </c>
      <c r="H578" s="927" t="s">
        <v>484</v>
      </c>
      <c r="I578" s="919" t="s">
        <v>456</v>
      </c>
      <c r="J578" s="1171" t="s">
        <v>455</v>
      </c>
      <c r="K578" s="959" t="s">
        <v>456</v>
      </c>
      <c r="L578" s="959">
        <v>100002</v>
      </c>
      <c r="M578" s="925" t="s">
        <v>457</v>
      </c>
      <c r="N578" s="926">
        <v>1</v>
      </c>
      <c r="O578" s="927" t="s">
        <v>458</v>
      </c>
      <c r="P578" s="927" t="s">
        <v>459</v>
      </c>
      <c r="Q578" s="928">
        <v>0</v>
      </c>
      <c r="R578" s="927" t="s">
        <v>485</v>
      </c>
      <c r="S578" s="929" t="s">
        <v>486</v>
      </c>
      <c r="T578" s="927" t="s">
        <v>461</v>
      </c>
      <c r="U578" s="927" t="s">
        <v>261</v>
      </c>
      <c r="V578" s="930" t="s">
        <v>462</v>
      </c>
      <c r="W578" s="930"/>
      <c r="X578" s="931" t="s">
        <v>25</v>
      </c>
      <c r="Y578" s="1042" t="s">
        <v>142</v>
      </c>
      <c r="Z578" s="925"/>
      <c r="AA578" s="925"/>
      <c r="AB578" s="467">
        <v>43973</v>
      </c>
      <c r="AC578" s="933"/>
      <c r="AD578" s="934"/>
      <c r="AE578" s="935" t="s">
        <v>511</v>
      </c>
      <c r="AF578" s="927" t="s">
        <v>549</v>
      </c>
      <c r="AG578" s="936"/>
      <c r="AH578" s="937"/>
      <c r="AI578" s="937"/>
      <c r="AJ578" s="937"/>
      <c r="AK578" s="938"/>
      <c r="AL578" s="936"/>
      <c r="AM578" s="938"/>
      <c r="AN578" s="938"/>
      <c r="AO578" s="939" t="s">
        <v>466</v>
      </c>
      <c r="AP578" s="938" t="s">
        <v>595</v>
      </c>
      <c r="AQ578" s="940" t="s">
        <v>467</v>
      </c>
      <c r="AR578" s="468">
        <v>2200</v>
      </c>
      <c r="AS578" s="925"/>
      <c r="AT578" s="941">
        <v>0</v>
      </c>
      <c r="AU578" s="941">
        <v>0</v>
      </c>
      <c r="AV578" s="925"/>
      <c r="AW578" s="925"/>
      <c r="AX578" s="925"/>
      <c r="AY578" s="1233">
        <v>31</v>
      </c>
      <c r="AZ578" s="925"/>
      <c r="BA578" s="942"/>
      <c r="BB578" s="941"/>
      <c r="BC578" s="941"/>
      <c r="BD578" s="941"/>
      <c r="BE578" s="941"/>
      <c r="BF578" s="942"/>
      <c r="BG578" s="936">
        <v>0</v>
      </c>
      <c r="BH578" s="936">
        <v>0</v>
      </c>
      <c r="BI578" s="936">
        <v>0</v>
      </c>
      <c r="BJ578" s="1227">
        <v>0</v>
      </c>
      <c r="BK578" s="943"/>
      <c r="BL578" s="943"/>
      <c r="BM578" s="936"/>
      <c r="BN578" s="943"/>
      <c r="BO578" s="936">
        <v>0</v>
      </c>
      <c r="BP578" s="944">
        <v>0</v>
      </c>
      <c r="BQ578" s="943">
        <v>0</v>
      </c>
      <c r="BR578" s="943">
        <v>0</v>
      </c>
      <c r="BS578" s="943">
        <v>0</v>
      </c>
      <c r="BT578" s="945">
        <v>0</v>
      </c>
      <c r="BU578" s="943">
        <v>0</v>
      </c>
      <c r="BV578" s="943">
        <v>0</v>
      </c>
      <c r="BW578" s="943">
        <v>0</v>
      </c>
      <c r="BX578" s="943"/>
      <c r="BY578" s="943"/>
      <c r="BZ578" s="1108">
        <v>2273.333333333333</v>
      </c>
      <c r="CA578" s="943"/>
      <c r="CB578" s="943">
        <v>0</v>
      </c>
      <c r="CC578" s="943">
        <v>0</v>
      </c>
      <c r="CD578" s="943">
        <v>0</v>
      </c>
      <c r="CE578" s="943"/>
      <c r="CF578" s="943">
        <v>0</v>
      </c>
      <c r="CG578" s="943"/>
      <c r="CH578" s="943">
        <v>0</v>
      </c>
      <c r="CI578" s="943"/>
      <c r="CJ578" s="943"/>
      <c r="CK578" s="943"/>
      <c r="CL578" s="943"/>
      <c r="CM578" s="943"/>
      <c r="CN578" s="943"/>
      <c r="CO578" s="943">
        <v>0</v>
      </c>
      <c r="CP578" s="943"/>
      <c r="CQ578" s="943"/>
      <c r="CR578" s="943"/>
      <c r="CS578" s="943"/>
      <c r="CT578" s="943"/>
      <c r="CU578" s="943"/>
      <c r="CV578" s="943">
        <v>0</v>
      </c>
      <c r="CW578" s="943"/>
      <c r="CX578" s="943"/>
      <c r="CY578" s="943"/>
      <c r="CZ578" s="943"/>
      <c r="DA578" s="943"/>
      <c r="DB578" s="943"/>
      <c r="DC578" s="943">
        <v>0</v>
      </c>
      <c r="DD578" s="943"/>
      <c r="DE578" s="943"/>
      <c r="DF578" s="943"/>
      <c r="DG578" s="943"/>
      <c r="DH578" s="943"/>
      <c r="DI578" s="943"/>
      <c r="DJ578" s="943"/>
      <c r="DK578" s="943"/>
      <c r="DL578" s="943"/>
      <c r="DM578" s="943"/>
      <c r="DN578" s="943"/>
      <c r="DO578" s="943"/>
      <c r="DP578" s="943"/>
      <c r="DQ578" s="943"/>
      <c r="DR578" s="943"/>
      <c r="DS578" s="943"/>
      <c r="DT578" s="943"/>
      <c r="DU578" s="943"/>
      <c r="DV578" s="943"/>
      <c r="DW578" s="943"/>
      <c r="DX578" s="943"/>
      <c r="DY578" s="943"/>
      <c r="DZ578" s="946"/>
      <c r="EA578" s="938"/>
      <c r="EB578" s="943"/>
      <c r="EC578" s="943"/>
      <c r="ED578" s="943"/>
      <c r="EE578" s="943"/>
      <c r="EF578" s="943"/>
      <c r="EG578" s="943"/>
      <c r="EH578" s="943"/>
      <c r="EI578" s="943"/>
      <c r="EJ578" s="943"/>
      <c r="EK578" s="943"/>
      <c r="EL578" s="947">
        <v>2273.333333333333</v>
      </c>
      <c r="EM578" s="1112">
        <v>2273.333333333333</v>
      </c>
      <c r="EN578" s="948">
        <v>227.33</v>
      </c>
      <c r="EO578" s="948">
        <v>0</v>
      </c>
      <c r="EP578" s="948">
        <v>31.14</v>
      </c>
      <c r="EQ578" s="948">
        <v>0</v>
      </c>
      <c r="ER578" s="948">
        <v>0</v>
      </c>
      <c r="ES578" s="943">
        <v>0</v>
      </c>
      <c r="ET578" s="945">
        <v>0</v>
      </c>
      <c r="EU578" s="943">
        <v>0</v>
      </c>
      <c r="EV578" s="943">
        <v>0</v>
      </c>
      <c r="EW578" s="943"/>
      <c r="EX578" s="943"/>
      <c r="EY578" s="943"/>
      <c r="EZ578" s="949">
        <v>0</v>
      </c>
      <c r="FA578" s="938">
        <v>0</v>
      </c>
      <c r="FB578" s="938">
        <v>0</v>
      </c>
      <c r="FC578" s="949">
        <v>880</v>
      </c>
      <c r="FD578" s="949"/>
      <c r="FE578" s="949"/>
      <c r="FF578" s="949"/>
      <c r="FG578" s="943">
        <v>0</v>
      </c>
      <c r="FH578" s="949">
        <v>0</v>
      </c>
      <c r="FI578" s="943"/>
      <c r="FJ578" s="943"/>
      <c r="FK578" s="936"/>
      <c r="FL578" s="936"/>
      <c r="FM578" s="943">
        <v>0</v>
      </c>
      <c r="FN578" s="943">
        <v>0</v>
      </c>
      <c r="FO578" s="943">
        <v>0</v>
      </c>
      <c r="FP578" s="943"/>
      <c r="FQ578" s="943">
        <v>1138.47</v>
      </c>
      <c r="FR578" s="950">
        <v>1134.8599999999999</v>
      </c>
      <c r="FT578" s="1161"/>
      <c r="FU578" s="1162">
        <f t="shared" si="63"/>
        <v>1134.8599999999999</v>
      </c>
      <c r="FV578" s="1162">
        <v>1069.8599999999999</v>
      </c>
      <c r="FW578" s="1162">
        <v>0</v>
      </c>
      <c r="FX578" s="1102">
        <f t="shared" si="59"/>
        <v>0</v>
      </c>
      <c r="FY578" s="943">
        <f t="shared" si="60"/>
        <v>0</v>
      </c>
      <c r="GB578" s="2015">
        <f t="shared" si="61"/>
        <v>0</v>
      </c>
      <c r="GC578" s="2015">
        <v>0</v>
      </c>
      <c r="GE578" s="2015">
        <f t="shared" si="62"/>
        <v>0</v>
      </c>
    </row>
    <row r="579" spans="2:187">
      <c r="B579" s="918">
        <v>29</v>
      </c>
      <c r="C579" s="919" t="s">
        <v>622</v>
      </c>
      <c r="D579" s="956" t="s">
        <v>3</v>
      </c>
      <c r="E579" s="957" t="s">
        <v>64</v>
      </c>
      <c r="F579" s="927" t="s">
        <v>65</v>
      </c>
      <c r="G579" s="958">
        <v>27851</v>
      </c>
      <c r="H579" s="927" t="s">
        <v>550</v>
      </c>
      <c r="I579" s="919" t="s">
        <v>456</v>
      </c>
      <c r="J579" s="1171" t="s">
        <v>455</v>
      </c>
      <c r="K579" s="959" t="s">
        <v>456</v>
      </c>
      <c r="L579" s="959">
        <v>100002</v>
      </c>
      <c r="M579" s="925" t="s">
        <v>457</v>
      </c>
      <c r="N579" s="926">
        <v>0</v>
      </c>
      <c r="O579" s="927" t="s">
        <v>458</v>
      </c>
      <c r="P579" s="927" t="s">
        <v>459</v>
      </c>
      <c r="Q579" s="928">
        <v>1</v>
      </c>
      <c r="R579" s="927" t="s">
        <v>551</v>
      </c>
      <c r="S579" s="929" t="s">
        <v>552</v>
      </c>
      <c r="T579" s="927" t="s">
        <v>461</v>
      </c>
      <c r="U579" s="927" t="s">
        <v>242</v>
      </c>
      <c r="V579" s="930" t="s">
        <v>553</v>
      </c>
      <c r="W579" s="930"/>
      <c r="X579" s="931" t="s">
        <v>25</v>
      </c>
      <c r="Y579" s="1042" t="s">
        <v>66</v>
      </c>
      <c r="Z579" s="925"/>
      <c r="AA579" s="925"/>
      <c r="AB579" s="467">
        <v>44111</v>
      </c>
      <c r="AC579" s="933"/>
      <c r="AD579" s="934"/>
      <c r="AE579" s="935" t="s">
        <v>503</v>
      </c>
      <c r="AF579" s="927" t="s">
        <v>554</v>
      </c>
      <c r="AG579" s="936"/>
      <c r="AH579" s="937"/>
      <c r="AI579" s="937"/>
      <c r="AJ579" s="937"/>
      <c r="AK579" s="938"/>
      <c r="AL579" s="936"/>
      <c r="AM579" s="938"/>
      <c r="AN579" s="938"/>
      <c r="AO579" s="940" t="s">
        <v>467</v>
      </c>
      <c r="AP579" s="938" t="s">
        <v>594</v>
      </c>
      <c r="AQ579" s="940" t="s">
        <v>466</v>
      </c>
      <c r="AR579" s="468">
        <v>3600</v>
      </c>
      <c r="AS579" s="925">
        <v>30</v>
      </c>
      <c r="AT579" s="941">
        <v>0</v>
      </c>
      <c r="AU579" s="941">
        <v>0</v>
      </c>
      <c r="AV579" s="925"/>
      <c r="AW579" s="925"/>
      <c r="AX579" s="925"/>
      <c r="AY579" s="925"/>
      <c r="AZ579" s="925"/>
      <c r="BA579" s="942"/>
      <c r="BB579" s="941"/>
      <c r="BC579" s="941"/>
      <c r="BD579" s="941"/>
      <c r="BE579" s="941"/>
      <c r="BF579" s="942"/>
      <c r="BG579" s="936">
        <v>0</v>
      </c>
      <c r="BH579" s="936">
        <v>0</v>
      </c>
      <c r="BI579" s="936">
        <v>0</v>
      </c>
      <c r="BJ579" s="1227">
        <v>0</v>
      </c>
      <c r="BK579" s="943"/>
      <c r="BL579" s="943"/>
      <c r="BM579" s="936"/>
      <c r="BN579" s="943"/>
      <c r="BO579" s="936">
        <v>2.8166666666666669</v>
      </c>
      <c r="BP579" s="944">
        <v>240</v>
      </c>
      <c r="BQ579" s="943">
        <v>3600</v>
      </c>
      <c r="BR579" s="943">
        <v>113</v>
      </c>
      <c r="BS579" s="943">
        <v>0</v>
      </c>
      <c r="BT579" s="945">
        <v>0</v>
      </c>
      <c r="BU579" s="943">
        <v>0</v>
      </c>
      <c r="BV579" s="943">
        <v>0</v>
      </c>
      <c r="BW579" s="943">
        <v>0</v>
      </c>
      <c r="BX579" s="943"/>
      <c r="BY579" s="943"/>
      <c r="BZ579" s="943"/>
      <c r="CA579" s="943"/>
      <c r="CB579" s="943">
        <v>0</v>
      </c>
      <c r="CC579" s="943">
        <v>0</v>
      </c>
      <c r="CD579" s="943">
        <v>0</v>
      </c>
      <c r="CE579" s="943"/>
      <c r="CF579" s="943">
        <v>0</v>
      </c>
      <c r="CG579" s="943"/>
      <c r="CH579" s="943">
        <v>0</v>
      </c>
      <c r="CI579" s="943"/>
      <c r="CJ579" s="943"/>
      <c r="CK579" s="943"/>
      <c r="CL579" s="943"/>
      <c r="CM579" s="943"/>
      <c r="CN579" s="943"/>
      <c r="CO579" s="943">
        <v>0</v>
      </c>
      <c r="CP579" s="943"/>
      <c r="CQ579" s="943"/>
      <c r="CR579" s="943"/>
      <c r="CS579" s="943"/>
      <c r="CT579" s="943"/>
      <c r="CU579" s="943"/>
      <c r="CV579" s="943">
        <v>0</v>
      </c>
      <c r="CW579" s="943"/>
      <c r="CX579" s="943"/>
      <c r="CY579" s="943"/>
      <c r="CZ579" s="943"/>
      <c r="DA579" s="943"/>
      <c r="DB579" s="943"/>
      <c r="DC579" s="943">
        <v>0</v>
      </c>
      <c r="DD579" s="943"/>
      <c r="DE579" s="943"/>
      <c r="DF579" s="943"/>
      <c r="DG579" s="943"/>
      <c r="DH579" s="943"/>
      <c r="DI579" s="943"/>
      <c r="DJ579" s="943"/>
      <c r="DK579" s="943"/>
      <c r="DL579" s="943"/>
      <c r="DM579" s="943"/>
      <c r="DN579" s="943"/>
      <c r="DO579" s="943"/>
      <c r="DP579" s="943"/>
      <c r="DQ579" s="943"/>
      <c r="DR579" s="943"/>
      <c r="DS579" s="943"/>
      <c r="DT579" s="943"/>
      <c r="DU579" s="943"/>
      <c r="DV579" s="943"/>
      <c r="DW579" s="943"/>
      <c r="DX579" s="943"/>
      <c r="DY579" s="943"/>
      <c r="DZ579" s="946"/>
      <c r="EA579" s="938"/>
      <c r="EB579" s="943"/>
      <c r="EC579" s="943"/>
      <c r="ED579" s="943"/>
      <c r="EE579" s="943"/>
      <c r="EF579" s="943"/>
      <c r="EG579" s="943"/>
      <c r="EH579" s="943"/>
      <c r="EI579" s="943"/>
      <c r="EJ579" s="943"/>
      <c r="EK579" s="943"/>
      <c r="EL579" s="947">
        <v>3670.75</v>
      </c>
      <c r="EM579" s="947">
        <v>3713</v>
      </c>
      <c r="EN579" s="948">
        <v>367.08</v>
      </c>
      <c r="EO579" s="948">
        <v>58.73</v>
      </c>
      <c r="EP579" s="948">
        <v>50.29</v>
      </c>
      <c r="EQ579" s="948">
        <v>0</v>
      </c>
      <c r="ER579" s="948">
        <v>0</v>
      </c>
      <c r="ES579" s="943">
        <v>0</v>
      </c>
      <c r="ET579" s="945">
        <v>38.79</v>
      </c>
      <c r="EU579" s="943">
        <v>42.25</v>
      </c>
      <c r="EV579" s="943">
        <v>0</v>
      </c>
      <c r="EW579" s="943"/>
      <c r="EX579" s="943"/>
      <c r="EY579" s="943"/>
      <c r="EZ579" s="949">
        <v>0</v>
      </c>
      <c r="FA579" s="938">
        <v>0</v>
      </c>
      <c r="FB579" s="938">
        <v>0</v>
      </c>
      <c r="FC579" s="949">
        <v>1485.2</v>
      </c>
      <c r="FD579" s="949"/>
      <c r="FE579" s="949"/>
      <c r="FF579" s="949"/>
      <c r="FG579" s="943">
        <v>0</v>
      </c>
      <c r="FH579" s="949">
        <v>0</v>
      </c>
      <c r="FI579" s="943"/>
      <c r="FJ579" s="943"/>
      <c r="FK579" s="936"/>
      <c r="FL579" s="936"/>
      <c r="FM579" s="943">
        <v>0</v>
      </c>
      <c r="FN579" s="943">
        <v>0</v>
      </c>
      <c r="FO579" s="943">
        <v>0</v>
      </c>
      <c r="FP579" s="943"/>
      <c r="FQ579" s="943">
        <v>2042.34</v>
      </c>
      <c r="FR579" s="950">
        <v>1670.66</v>
      </c>
      <c r="FT579" s="1161"/>
      <c r="FU579" s="1162">
        <f t="shared" si="63"/>
        <v>1670.66</v>
      </c>
      <c r="FV579" s="1162">
        <v>1701.02</v>
      </c>
      <c r="FW579" s="1162">
        <f t="shared" si="64"/>
        <v>-30.3599999999999</v>
      </c>
      <c r="FX579" s="1102">
        <f t="shared" si="59"/>
        <v>330.37</v>
      </c>
      <c r="FY579" s="943">
        <f t="shared" si="60"/>
        <v>0</v>
      </c>
      <c r="GB579" s="2015">
        <f t="shared" si="61"/>
        <v>0</v>
      </c>
      <c r="GC579" s="2015">
        <v>3670.75</v>
      </c>
      <c r="GE579" s="2015">
        <f t="shared" si="62"/>
        <v>3670.75</v>
      </c>
    </row>
    <row r="580" spans="2:187">
      <c r="B580" s="918">
        <v>30</v>
      </c>
      <c r="C580" s="919" t="s">
        <v>622</v>
      </c>
      <c r="D580" s="956" t="s">
        <v>3</v>
      </c>
      <c r="E580" s="957" t="s">
        <v>145</v>
      </c>
      <c r="F580" s="927" t="s">
        <v>146</v>
      </c>
      <c r="G580" s="958">
        <v>33721</v>
      </c>
      <c r="H580" s="927" t="s">
        <v>484</v>
      </c>
      <c r="I580" s="919" t="s">
        <v>456</v>
      </c>
      <c r="J580" s="1171" t="s">
        <v>455</v>
      </c>
      <c r="K580" s="959" t="s">
        <v>456</v>
      </c>
      <c r="L580" s="959">
        <v>100002</v>
      </c>
      <c r="M580" s="925" t="s">
        <v>457</v>
      </c>
      <c r="N580" s="926">
        <v>1</v>
      </c>
      <c r="O580" s="927" t="s">
        <v>458</v>
      </c>
      <c r="P580" s="927" t="s">
        <v>459</v>
      </c>
      <c r="Q580" s="928">
        <v>0</v>
      </c>
      <c r="R580" s="927" t="s">
        <v>485</v>
      </c>
      <c r="S580" s="929" t="s">
        <v>486</v>
      </c>
      <c r="T580" s="927" t="s">
        <v>461</v>
      </c>
      <c r="U580" s="927" t="s">
        <v>264</v>
      </c>
      <c r="V580" s="930" t="s">
        <v>553</v>
      </c>
      <c r="W580" s="930"/>
      <c r="X580" s="931" t="s">
        <v>78</v>
      </c>
      <c r="Y580" s="932" t="s">
        <v>150</v>
      </c>
      <c r="Z580" s="925"/>
      <c r="AA580" s="925"/>
      <c r="AB580" s="467">
        <v>44432</v>
      </c>
      <c r="AC580" s="933"/>
      <c r="AD580" s="934"/>
      <c r="AE580" s="935" t="s">
        <v>533</v>
      </c>
      <c r="AF580" s="927" t="s">
        <v>558</v>
      </c>
      <c r="AG580" s="936"/>
      <c r="AH580" s="937"/>
      <c r="AI580" s="937"/>
      <c r="AJ580" s="937"/>
      <c r="AK580" s="938"/>
      <c r="AL580" s="936"/>
      <c r="AM580" s="938"/>
      <c r="AN580" s="938"/>
      <c r="AO580" s="939" t="s">
        <v>466</v>
      </c>
      <c r="AP580" s="938" t="s">
        <v>594</v>
      </c>
      <c r="AQ580" s="940" t="s">
        <v>466</v>
      </c>
      <c r="AR580" s="468">
        <v>2200</v>
      </c>
      <c r="AS580" s="925">
        <v>30</v>
      </c>
      <c r="AT580" s="941">
        <v>0</v>
      </c>
      <c r="AU580" s="941">
        <v>0</v>
      </c>
      <c r="AV580" s="925"/>
      <c r="AW580" s="925"/>
      <c r="AX580" s="925"/>
      <c r="AY580" s="925"/>
      <c r="AZ580" s="925"/>
      <c r="BA580" s="942"/>
      <c r="BB580" s="941"/>
      <c r="BC580" s="941"/>
      <c r="BD580" s="941"/>
      <c r="BE580" s="941"/>
      <c r="BF580" s="942"/>
      <c r="BG580" s="936">
        <v>0</v>
      </c>
      <c r="BH580" s="936">
        <v>0</v>
      </c>
      <c r="BI580" s="936">
        <v>0</v>
      </c>
      <c r="BJ580" s="1227">
        <v>6</v>
      </c>
      <c r="BK580" s="943"/>
      <c r="BL580" s="943"/>
      <c r="BM580" s="936"/>
      <c r="BN580" s="943"/>
      <c r="BO580" s="936">
        <v>5.3333333333333339</v>
      </c>
      <c r="BP580" s="944">
        <v>240</v>
      </c>
      <c r="BQ580" s="943">
        <v>2200</v>
      </c>
      <c r="BR580" s="943">
        <v>113</v>
      </c>
      <c r="BS580" s="943">
        <v>0</v>
      </c>
      <c r="BT580" s="945">
        <v>0</v>
      </c>
      <c r="BU580" s="943">
        <v>0</v>
      </c>
      <c r="BV580" s="943">
        <v>0</v>
      </c>
      <c r="BW580" s="943">
        <v>0</v>
      </c>
      <c r="BX580" s="943"/>
      <c r="BY580" s="943"/>
      <c r="BZ580" s="943"/>
      <c r="CA580" s="943"/>
      <c r="CB580" s="943">
        <v>0</v>
      </c>
      <c r="CC580" s="943">
        <v>0</v>
      </c>
      <c r="CD580" s="943">
        <v>0</v>
      </c>
      <c r="CE580" s="943"/>
      <c r="CF580" s="943">
        <v>115.65</v>
      </c>
      <c r="CG580" s="943"/>
      <c r="CH580" s="943">
        <v>0</v>
      </c>
      <c r="CI580" s="943"/>
      <c r="CJ580" s="943"/>
      <c r="CK580" s="943"/>
      <c r="CL580" s="943"/>
      <c r="CM580" s="943"/>
      <c r="CN580" s="943"/>
      <c r="CO580" s="943">
        <v>0</v>
      </c>
      <c r="CP580" s="943"/>
      <c r="CQ580" s="943"/>
      <c r="CR580" s="943"/>
      <c r="CS580" s="943"/>
      <c r="CT580" s="943"/>
      <c r="CU580" s="943"/>
      <c r="CV580" s="943">
        <v>0</v>
      </c>
      <c r="CW580" s="943"/>
      <c r="CX580" s="943"/>
      <c r="CY580" s="943"/>
      <c r="CZ580" s="943"/>
      <c r="DA580" s="943"/>
      <c r="DB580" s="943"/>
      <c r="DC580" s="943">
        <v>0</v>
      </c>
      <c r="DD580" s="943"/>
      <c r="DE580" s="943"/>
      <c r="DF580" s="943"/>
      <c r="DG580" s="943"/>
      <c r="DH580" s="943"/>
      <c r="DI580" s="943"/>
      <c r="DJ580" s="943"/>
      <c r="DK580" s="943"/>
      <c r="DL580" s="943"/>
      <c r="DM580" s="943"/>
      <c r="DN580" s="943"/>
      <c r="DO580" s="943"/>
      <c r="DP580" s="943"/>
      <c r="DQ580" s="943"/>
      <c r="DR580" s="943"/>
      <c r="DS580" s="943"/>
      <c r="DT580" s="943"/>
      <c r="DU580" s="943"/>
      <c r="DV580" s="943"/>
      <c r="DW580" s="943"/>
      <c r="DX580" s="943"/>
      <c r="DY580" s="943"/>
      <c r="DZ580" s="946"/>
      <c r="EA580" s="938"/>
      <c r="EB580" s="943"/>
      <c r="EC580" s="943"/>
      <c r="ED580" s="943"/>
      <c r="EE580" s="943"/>
      <c r="EF580" s="943"/>
      <c r="EG580" s="943"/>
      <c r="EH580" s="943"/>
      <c r="EI580" s="943"/>
      <c r="EJ580" s="943"/>
      <c r="EK580" s="943"/>
      <c r="EL580" s="947">
        <v>2379.7600000000002</v>
      </c>
      <c r="EM580" s="947">
        <v>2428.65</v>
      </c>
      <c r="EN580" s="948">
        <v>237.98</v>
      </c>
      <c r="EO580" s="948">
        <v>0</v>
      </c>
      <c r="EP580" s="948">
        <v>32.6</v>
      </c>
      <c r="EQ580" s="948">
        <v>0</v>
      </c>
      <c r="ER580" s="948">
        <v>0</v>
      </c>
      <c r="ES580" s="943">
        <v>0</v>
      </c>
      <c r="ET580" s="945">
        <v>9.2520000000000007</v>
      </c>
      <c r="EU580" s="943">
        <v>48.89</v>
      </c>
      <c r="EV580" s="943">
        <v>0</v>
      </c>
      <c r="EW580" s="943"/>
      <c r="EX580" s="943"/>
      <c r="EY580" s="943"/>
      <c r="EZ580" s="949">
        <v>115.71</v>
      </c>
      <c r="FA580" s="938">
        <v>0</v>
      </c>
      <c r="FB580" s="938">
        <v>0</v>
      </c>
      <c r="FC580" s="949">
        <v>925.2</v>
      </c>
      <c r="FD580" s="949"/>
      <c r="FE580" s="949"/>
      <c r="FF580" s="949"/>
      <c r="FG580" s="943">
        <v>0</v>
      </c>
      <c r="FH580" s="949">
        <v>0</v>
      </c>
      <c r="FI580" s="943"/>
      <c r="FJ580" s="943"/>
      <c r="FK580" s="936"/>
      <c r="FL580" s="936"/>
      <c r="FM580" s="943">
        <v>0</v>
      </c>
      <c r="FN580" s="943">
        <v>0</v>
      </c>
      <c r="FO580" s="943">
        <v>0</v>
      </c>
      <c r="FP580" s="943"/>
      <c r="FQ580" s="943">
        <v>1369.63</v>
      </c>
      <c r="FR580" s="950">
        <v>1059.02</v>
      </c>
      <c r="FT580" s="1161"/>
      <c r="FU580" s="1162">
        <f t="shared" si="63"/>
        <v>1059.02</v>
      </c>
      <c r="FV580" s="1162">
        <v>1146</v>
      </c>
      <c r="FW580" s="1162">
        <f t="shared" si="64"/>
        <v>-86.980000000000018</v>
      </c>
      <c r="FX580" s="1102">
        <f t="shared" si="59"/>
        <v>214.18</v>
      </c>
      <c r="FY580" s="943">
        <f t="shared" si="60"/>
        <v>0</v>
      </c>
      <c r="GB580" s="2015">
        <f t="shared" si="61"/>
        <v>0</v>
      </c>
      <c r="GC580" s="2015">
        <v>2379.7600000000002</v>
      </c>
      <c r="GE580" s="2015">
        <f t="shared" si="62"/>
        <v>2379.7600000000002</v>
      </c>
    </row>
    <row r="581" spans="2:187">
      <c r="B581" s="918">
        <v>31</v>
      </c>
      <c r="C581" s="919" t="s">
        <v>622</v>
      </c>
      <c r="D581" s="956" t="s">
        <v>3</v>
      </c>
      <c r="E581" s="957" t="s">
        <v>154</v>
      </c>
      <c r="F581" s="1230" t="s">
        <v>155</v>
      </c>
      <c r="G581" s="958">
        <v>35064</v>
      </c>
      <c r="H581" s="927" t="s">
        <v>469</v>
      </c>
      <c r="I581" s="919" t="s">
        <v>456</v>
      </c>
      <c r="J581" s="1171" t="s">
        <v>455</v>
      </c>
      <c r="K581" s="959" t="s">
        <v>456</v>
      </c>
      <c r="L581" s="959">
        <v>100001</v>
      </c>
      <c r="M581" s="925" t="s">
        <v>470</v>
      </c>
      <c r="N581" s="926">
        <v>1</v>
      </c>
      <c r="O581" s="927" t="s">
        <v>471</v>
      </c>
      <c r="P581" s="927" t="s">
        <v>472</v>
      </c>
      <c r="Q581" s="928">
        <v>1</v>
      </c>
      <c r="R581" s="927" t="s">
        <v>473</v>
      </c>
      <c r="S581" s="929" t="s">
        <v>474</v>
      </c>
      <c r="T581" s="927" t="s">
        <v>461</v>
      </c>
      <c r="U581" s="927" t="s">
        <v>990</v>
      </c>
      <c r="V581" s="930" t="s">
        <v>553</v>
      </c>
      <c r="W581" s="930"/>
      <c r="X581" s="1043" t="s">
        <v>25</v>
      </c>
      <c r="Y581" s="1044" t="s">
        <v>616</v>
      </c>
      <c r="Z581" s="925"/>
      <c r="AA581" s="925"/>
      <c r="AB581" s="467">
        <v>44453</v>
      </c>
      <c r="AC581" s="933"/>
      <c r="AD581" s="934"/>
      <c r="AE581" s="935" t="s">
        <v>496</v>
      </c>
      <c r="AF581" s="927" t="s">
        <v>625</v>
      </c>
      <c r="AG581" s="936"/>
      <c r="AH581" s="937"/>
      <c r="AI581" s="937"/>
      <c r="AJ581" s="937"/>
      <c r="AK581" s="938"/>
      <c r="AL581" s="936"/>
      <c r="AM581" s="938"/>
      <c r="AN581" s="938"/>
      <c r="AO581" s="939" t="s">
        <v>466</v>
      </c>
      <c r="AP581" s="938" t="s">
        <v>594</v>
      </c>
      <c r="AQ581" s="940" t="s">
        <v>467</v>
      </c>
      <c r="AR581" s="1046">
        <v>3000</v>
      </c>
      <c r="AS581" s="925">
        <v>27</v>
      </c>
      <c r="AT581" s="941">
        <v>0</v>
      </c>
      <c r="AU581" s="941">
        <v>3</v>
      </c>
      <c r="AV581" s="925"/>
      <c r="AW581" s="925"/>
      <c r="AX581" s="925"/>
      <c r="AY581" s="925"/>
      <c r="AZ581" s="925"/>
      <c r="BA581" s="942"/>
      <c r="BB581" s="941"/>
      <c r="BC581" s="941"/>
      <c r="BD581" s="941"/>
      <c r="BE581" s="941"/>
      <c r="BF581" s="942"/>
      <c r="BG581" s="936">
        <v>0</v>
      </c>
      <c r="BH581" s="936">
        <v>0</v>
      </c>
      <c r="BI581" s="936">
        <v>0</v>
      </c>
      <c r="BJ581" s="1227">
        <v>4.5</v>
      </c>
      <c r="BK581" s="943"/>
      <c r="BL581" s="943"/>
      <c r="BM581" s="936"/>
      <c r="BN581" s="943"/>
      <c r="BO581" s="936">
        <v>3.1666666666666661</v>
      </c>
      <c r="BP581" s="944">
        <v>216</v>
      </c>
      <c r="BQ581" s="943">
        <v>2700</v>
      </c>
      <c r="BR581" s="943">
        <v>0</v>
      </c>
      <c r="BS581" s="943">
        <v>0</v>
      </c>
      <c r="BT581" s="945">
        <v>300</v>
      </c>
      <c r="BU581" s="943">
        <v>0</v>
      </c>
      <c r="BV581" s="943">
        <v>0</v>
      </c>
      <c r="BW581" s="943">
        <v>0</v>
      </c>
      <c r="BX581" s="943"/>
      <c r="BY581" s="943"/>
      <c r="BZ581" s="943"/>
      <c r="CA581" s="943"/>
      <c r="CB581" s="943">
        <v>0</v>
      </c>
      <c r="CC581" s="943">
        <v>0</v>
      </c>
      <c r="CD581" s="943">
        <v>0</v>
      </c>
      <c r="CE581" s="943"/>
      <c r="CF581" s="943">
        <v>112.5</v>
      </c>
      <c r="CG581" s="943"/>
      <c r="CH581" s="943">
        <v>0</v>
      </c>
      <c r="CI581" s="943"/>
      <c r="CJ581" s="943"/>
      <c r="CK581" s="943"/>
      <c r="CL581" s="943"/>
      <c r="CM581" s="943"/>
      <c r="CN581" s="943"/>
      <c r="CO581" s="943">
        <v>0</v>
      </c>
      <c r="CP581" s="943"/>
      <c r="CQ581" s="943"/>
      <c r="CR581" s="943"/>
      <c r="CS581" s="943"/>
      <c r="CT581" s="943"/>
      <c r="CU581" s="943"/>
      <c r="CV581" s="943">
        <v>0</v>
      </c>
      <c r="CW581" s="943"/>
      <c r="CX581" s="943"/>
      <c r="CY581" s="943"/>
      <c r="CZ581" s="943"/>
      <c r="DA581" s="943"/>
      <c r="DB581" s="943"/>
      <c r="DC581" s="943">
        <v>0</v>
      </c>
      <c r="DD581" s="943"/>
      <c r="DE581" s="943"/>
      <c r="DF581" s="943"/>
      <c r="DG581" s="943"/>
      <c r="DH581" s="943"/>
      <c r="DI581" s="943"/>
      <c r="DJ581" s="943"/>
      <c r="DK581" s="943"/>
      <c r="DL581" s="943"/>
      <c r="DM581" s="943"/>
      <c r="DN581" s="943"/>
      <c r="DO581" s="943"/>
      <c r="DP581" s="943"/>
      <c r="DQ581" s="943"/>
      <c r="DR581" s="943"/>
      <c r="DS581" s="943"/>
      <c r="DT581" s="943"/>
      <c r="DU581" s="943"/>
      <c r="DV581" s="943"/>
      <c r="DW581" s="943"/>
      <c r="DX581" s="943"/>
      <c r="DY581" s="943"/>
      <c r="DZ581" s="946"/>
      <c r="EA581" s="938"/>
      <c r="EB581" s="943"/>
      <c r="EC581" s="943"/>
      <c r="ED581" s="943"/>
      <c r="EE581" s="943"/>
      <c r="EF581" s="943"/>
      <c r="EG581" s="943"/>
      <c r="EH581" s="943"/>
      <c r="EI581" s="943"/>
      <c r="EJ581" s="943"/>
      <c r="EK581" s="943"/>
      <c r="EL581" s="947">
        <v>3072.92</v>
      </c>
      <c r="EM581" s="947">
        <v>3112.5</v>
      </c>
      <c r="EN581" s="948">
        <v>307.29000000000002</v>
      </c>
      <c r="EO581" s="948">
        <v>0</v>
      </c>
      <c r="EP581" s="948">
        <v>42.1</v>
      </c>
      <c r="EQ581" s="948">
        <v>0</v>
      </c>
      <c r="ER581" s="948">
        <v>0</v>
      </c>
      <c r="ES581" s="943">
        <v>0</v>
      </c>
      <c r="ET581" s="945">
        <v>37.54</v>
      </c>
      <c r="EU581" s="943">
        <v>39.58</v>
      </c>
      <c r="EV581" s="943">
        <v>0</v>
      </c>
      <c r="EW581" s="943"/>
      <c r="EX581" s="943"/>
      <c r="EY581" s="943"/>
      <c r="EZ581" s="949">
        <v>0</v>
      </c>
      <c r="FA581" s="938">
        <v>34.94</v>
      </c>
      <c r="FB581" s="938">
        <v>0</v>
      </c>
      <c r="FC581" s="949">
        <v>1200</v>
      </c>
      <c r="FD581" s="949"/>
      <c r="FE581" s="949"/>
      <c r="FF581" s="949"/>
      <c r="FG581" s="943">
        <v>0</v>
      </c>
      <c r="FH581" s="949">
        <v>0</v>
      </c>
      <c r="FI581" s="943"/>
      <c r="FJ581" s="943"/>
      <c r="FK581" s="936"/>
      <c r="FL581" s="936"/>
      <c r="FM581" s="943">
        <v>0</v>
      </c>
      <c r="FN581" s="943">
        <v>0</v>
      </c>
      <c r="FO581" s="943">
        <v>0</v>
      </c>
      <c r="FP581" s="943"/>
      <c r="FQ581" s="943">
        <v>1661.45</v>
      </c>
      <c r="FR581" s="950">
        <v>1451.05</v>
      </c>
      <c r="FT581" s="1161"/>
      <c r="FU581" s="1162">
        <f t="shared" si="63"/>
        <v>1451.05</v>
      </c>
      <c r="FV581" s="1162">
        <v>1595.11</v>
      </c>
      <c r="FW581" s="1162">
        <f t="shared" si="64"/>
        <v>-144.05999999999995</v>
      </c>
      <c r="FX581" s="1102">
        <f t="shared" si="59"/>
        <v>276.56</v>
      </c>
      <c r="FY581" s="943">
        <f t="shared" si="60"/>
        <v>0</v>
      </c>
      <c r="GB581" s="2015">
        <f t="shared" si="61"/>
        <v>0</v>
      </c>
      <c r="GC581" s="2015">
        <v>3072.92</v>
      </c>
      <c r="GE581" s="2015">
        <f t="shared" si="62"/>
        <v>3072.92</v>
      </c>
    </row>
    <row r="582" spans="2:187">
      <c r="B582" s="918">
        <v>32</v>
      </c>
      <c r="C582" s="919" t="s">
        <v>622</v>
      </c>
      <c r="D582" s="956" t="s">
        <v>3</v>
      </c>
      <c r="E582" s="957" t="s">
        <v>164</v>
      </c>
      <c r="F582" s="927" t="s">
        <v>165</v>
      </c>
      <c r="G582" s="958">
        <v>36099</v>
      </c>
      <c r="H582" s="927" t="s">
        <v>488</v>
      </c>
      <c r="I582" s="919" t="s">
        <v>456</v>
      </c>
      <c r="J582" s="1171" t="s">
        <v>455</v>
      </c>
      <c r="K582" s="959" t="s">
        <v>456</v>
      </c>
      <c r="L582" s="959">
        <v>100002</v>
      </c>
      <c r="M582" s="925" t="s">
        <v>457</v>
      </c>
      <c r="N582" s="926">
        <v>0</v>
      </c>
      <c r="O582" s="927" t="s">
        <v>458</v>
      </c>
      <c r="P582" s="927" t="s">
        <v>459</v>
      </c>
      <c r="Q582" s="928">
        <v>0</v>
      </c>
      <c r="R582" s="927" t="s">
        <v>489</v>
      </c>
      <c r="S582" s="929" t="s">
        <v>488</v>
      </c>
      <c r="T582" s="927" t="s">
        <v>461</v>
      </c>
      <c r="U582" s="927" t="s">
        <v>978</v>
      </c>
      <c r="V582" s="930" t="s">
        <v>553</v>
      </c>
      <c r="W582" s="930"/>
      <c r="X582" s="931" t="s">
        <v>25</v>
      </c>
      <c r="Y582" s="932" t="s">
        <v>163</v>
      </c>
      <c r="Z582" s="925"/>
      <c r="AA582" s="925"/>
      <c r="AB582" s="467">
        <v>44483</v>
      </c>
      <c r="AC582" s="933"/>
      <c r="AD582" s="934"/>
      <c r="AE582" s="935" t="s">
        <v>496</v>
      </c>
      <c r="AF582" s="927" t="s">
        <v>559</v>
      </c>
      <c r="AG582" s="936"/>
      <c r="AH582" s="937"/>
      <c r="AI582" s="937"/>
      <c r="AJ582" s="937"/>
      <c r="AK582" s="938"/>
      <c r="AL582" s="936"/>
      <c r="AM582" s="938"/>
      <c r="AN582" s="938"/>
      <c r="AO582" s="939" t="s">
        <v>466</v>
      </c>
      <c r="AP582" s="938" t="s">
        <v>595</v>
      </c>
      <c r="AQ582" s="940" t="s">
        <v>467</v>
      </c>
      <c r="AR582" s="1046">
        <v>2500</v>
      </c>
      <c r="AS582" s="925">
        <v>30</v>
      </c>
      <c r="AT582" s="941">
        <v>0</v>
      </c>
      <c r="AU582" s="941">
        <v>0</v>
      </c>
      <c r="AV582" s="925"/>
      <c r="AW582" s="925"/>
      <c r="AX582" s="925"/>
      <c r="AY582" s="925"/>
      <c r="AZ582" s="925"/>
      <c r="BA582" s="942"/>
      <c r="BB582" s="941"/>
      <c r="BC582" s="941"/>
      <c r="BD582" s="941"/>
      <c r="BE582" s="941"/>
      <c r="BF582" s="942"/>
      <c r="BG582" s="936">
        <v>0</v>
      </c>
      <c r="BH582" s="936">
        <v>0</v>
      </c>
      <c r="BI582" s="936">
        <v>0</v>
      </c>
      <c r="BJ582" s="1227">
        <v>0</v>
      </c>
      <c r="BK582" s="943"/>
      <c r="BL582" s="943"/>
      <c r="BM582" s="936"/>
      <c r="BN582" s="943"/>
      <c r="BO582" s="936">
        <v>4.1833333333333336</v>
      </c>
      <c r="BP582" s="944">
        <v>240</v>
      </c>
      <c r="BQ582" s="943">
        <v>2500</v>
      </c>
      <c r="BR582" s="943">
        <v>0</v>
      </c>
      <c r="BS582" s="943">
        <v>0</v>
      </c>
      <c r="BT582" s="945">
        <v>0</v>
      </c>
      <c r="BU582" s="943">
        <v>0</v>
      </c>
      <c r="BV582" s="943">
        <v>0</v>
      </c>
      <c r="BW582" s="943">
        <v>0</v>
      </c>
      <c r="BX582" s="943"/>
      <c r="BY582" s="943"/>
      <c r="BZ582" s="943"/>
      <c r="CA582" s="943"/>
      <c r="CB582" s="943">
        <v>0</v>
      </c>
      <c r="CC582" s="943">
        <v>0</v>
      </c>
      <c r="CD582" s="943">
        <v>0</v>
      </c>
      <c r="CE582" s="943"/>
      <c r="CF582" s="943">
        <v>0</v>
      </c>
      <c r="CG582" s="943"/>
      <c r="CH582" s="943">
        <v>0</v>
      </c>
      <c r="CI582" s="943"/>
      <c r="CJ582" s="943"/>
      <c r="CK582" s="943"/>
      <c r="CL582" s="943"/>
      <c r="CM582" s="943"/>
      <c r="CN582" s="943"/>
      <c r="CO582" s="943">
        <v>0</v>
      </c>
      <c r="CP582" s="943"/>
      <c r="CQ582" s="943"/>
      <c r="CR582" s="943"/>
      <c r="CS582" s="943"/>
      <c r="CT582" s="943"/>
      <c r="CU582" s="943"/>
      <c r="CV582" s="943">
        <v>0</v>
      </c>
      <c r="CW582" s="943"/>
      <c r="CX582" s="943"/>
      <c r="CY582" s="943"/>
      <c r="CZ582" s="943"/>
      <c r="DA582" s="943"/>
      <c r="DB582" s="943"/>
      <c r="DC582" s="943">
        <v>0</v>
      </c>
      <c r="DD582" s="943"/>
      <c r="DE582" s="943"/>
      <c r="DF582" s="943"/>
      <c r="DG582" s="943"/>
      <c r="DH582" s="943"/>
      <c r="DI582" s="943"/>
      <c r="DJ582" s="943"/>
      <c r="DK582" s="943"/>
      <c r="DL582" s="943"/>
      <c r="DM582" s="943"/>
      <c r="DN582" s="943"/>
      <c r="DO582" s="943"/>
      <c r="DP582" s="943"/>
      <c r="DQ582" s="943"/>
      <c r="DR582" s="943"/>
      <c r="DS582" s="943"/>
      <c r="DT582" s="943"/>
      <c r="DU582" s="943"/>
      <c r="DV582" s="943"/>
      <c r="DW582" s="943"/>
      <c r="DX582" s="943"/>
      <c r="DY582" s="943"/>
      <c r="DZ582" s="946"/>
      <c r="EA582" s="938"/>
      <c r="EB582" s="943"/>
      <c r="EC582" s="943"/>
      <c r="ED582" s="943"/>
      <c r="EE582" s="943"/>
      <c r="EF582" s="943"/>
      <c r="EG582" s="943"/>
      <c r="EH582" s="943"/>
      <c r="EI582" s="943"/>
      <c r="EJ582" s="943"/>
      <c r="EK582" s="943"/>
      <c r="EL582" s="947">
        <v>2456.42</v>
      </c>
      <c r="EM582" s="947">
        <v>2500</v>
      </c>
      <c r="EN582" s="948">
        <v>245.64</v>
      </c>
      <c r="EO582" s="948">
        <v>0</v>
      </c>
      <c r="EP582" s="948">
        <v>33.65</v>
      </c>
      <c r="EQ582" s="948">
        <v>0</v>
      </c>
      <c r="ER582" s="948">
        <v>0</v>
      </c>
      <c r="ES582" s="943">
        <v>0</v>
      </c>
      <c r="ET582" s="945">
        <v>0</v>
      </c>
      <c r="EU582" s="943">
        <v>43.58</v>
      </c>
      <c r="EV582" s="943">
        <v>0</v>
      </c>
      <c r="EW582" s="943"/>
      <c r="EX582" s="943"/>
      <c r="EY582" s="943"/>
      <c r="EZ582" s="949">
        <v>62</v>
      </c>
      <c r="FA582" s="938">
        <v>34.94</v>
      </c>
      <c r="FB582" s="938">
        <v>0</v>
      </c>
      <c r="FC582" s="949">
        <v>1000</v>
      </c>
      <c r="FD582" s="949"/>
      <c r="FE582" s="949"/>
      <c r="FF582" s="949"/>
      <c r="FG582" s="943">
        <v>0</v>
      </c>
      <c r="FH582" s="949">
        <v>0</v>
      </c>
      <c r="FI582" s="943"/>
      <c r="FJ582" s="943"/>
      <c r="FK582" s="936"/>
      <c r="FL582" s="936"/>
      <c r="FM582" s="943">
        <v>0</v>
      </c>
      <c r="FN582" s="943">
        <v>0</v>
      </c>
      <c r="FO582" s="943">
        <v>0</v>
      </c>
      <c r="FP582" s="943"/>
      <c r="FQ582" s="943">
        <v>1419.81</v>
      </c>
      <c r="FR582" s="950">
        <v>1080.19</v>
      </c>
      <c r="FT582" s="1161"/>
      <c r="FU582" s="1162">
        <f t="shared" si="63"/>
        <v>1080.19</v>
      </c>
      <c r="FV582" s="1162">
        <v>1118.81</v>
      </c>
      <c r="FW582" s="1162">
        <f t="shared" si="64"/>
        <v>-38.619999999999891</v>
      </c>
      <c r="FX582" s="1102">
        <f t="shared" si="59"/>
        <v>221.08</v>
      </c>
      <c r="FY582" s="943">
        <f t="shared" si="60"/>
        <v>0</v>
      </c>
      <c r="GB582" s="2015">
        <f t="shared" si="61"/>
        <v>0</v>
      </c>
      <c r="GC582" s="2015">
        <v>2456.42</v>
      </c>
      <c r="GE582" s="2015">
        <f t="shared" si="62"/>
        <v>2456.42</v>
      </c>
    </row>
    <row r="583" spans="2:187">
      <c r="B583" s="918">
        <v>33</v>
      </c>
      <c r="C583" s="919" t="s">
        <v>622</v>
      </c>
      <c r="D583" s="956" t="s">
        <v>3</v>
      </c>
      <c r="E583" s="957" t="s">
        <v>143</v>
      </c>
      <c r="F583" s="927" t="s">
        <v>144</v>
      </c>
      <c r="G583" s="958">
        <v>34320</v>
      </c>
      <c r="H583" s="927" t="s">
        <v>469</v>
      </c>
      <c r="I583" s="919" t="s">
        <v>456</v>
      </c>
      <c r="J583" s="1171" t="s">
        <v>455</v>
      </c>
      <c r="K583" s="959" t="s">
        <v>456</v>
      </c>
      <c r="L583" s="959">
        <v>100001</v>
      </c>
      <c r="M583" s="925" t="s">
        <v>470</v>
      </c>
      <c r="N583" s="926">
        <v>1</v>
      </c>
      <c r="O583" s="927" t="s">
        <v>471</v>
      </c>
      <c r="P583" s="927" t="s">
        <v>472</v>
      </c>
      <c r="Q583" s="928">
        <v>1</v>
      </c>
      <c r="R583" s="927" t="s">
        <v>473</v>
      </c>
      <c r="S583" s="929" t="s">
        <v>474</v>
      </c>
      <c r="T583" s="927" t="s">
        <v>461</v>
      </c>
      <c r="U583" s="927" t="s">
        <v>979</v>
      </c>
      <c r="V583" s="930" t="s">
        <v>553</v>
      </c>
      <c r="W583" s="930"/>
      <c r="X583" s="931" t="s">
        <v>25</v>
      </c>
      <c r="Y583" s="961" t="s">
        <v>147</v>
      </c>
      <c r="Z583" s="925"/>
      <c r="AA583" s="925"/>
      <c r="AB583" s="467">
        <v>44483</v>
      </c>
      <c r="AC583" s="933"/>
      <c r="AD583" s="934"/>
      <c r="AE583" s="935" t="s">
        <v>533</v>
      </c>
      <c r="AF583" s="927" t="s">
        <v>560</v>
      </c>
      <c r="AG583" s="936"/>
      <c r="AH583" s="937"/>
      <c r="AI583" s="937"/>
      <c r="AJ583" s="937"/>
      <c r="AK583" s="938"/>
      <c r="AL583" s="936"/>
      <c r="AM583" s="938"/>
      <c r="AN583" s="938"/>
      <c r="AO583" s="939" t="s">
        <v>466</v>
      </c>
      <c r="AP583" s="938" t="s">
        <v>594</v>
      </c>
      <c r="AQ583" s="940" t="s">
        <v>467</v>
      </c>
      <c r="AR583" s="1046">
        <v>3000</v>
      </c>
      <c r="AS583" s="925">
        <v>29</v>
      </c>
      <c r="AT583" s="941">
        <v>0</v>
      </c>
      <c r="AU583" s="941">
        <v>1</v>
      </c>
      <c r="AV583" s="925"/>
      <c r="AW583" s="925"/>
      <c r="AX583" s="925"/>
      <c r="AY583" s="925"/>
      <c r="AZ583" s="925"/>
      <c r="BA583" s="942"/>
      <c r="BB583" s="941"/>
      <c r="BC583" s="941"/>
      <c r="BD583" s="941"/>
      <c r="BE583" s="941"/>
      <c r="BF583" s="942"/>
      <c r="BG583" s="936">
        <v>0</v>
      </c>
      <c r="BH583" s="936">
        <v>0</v>
      </c>
      <c r="BI583" s="936">
        <v>0</v>
      </c>
      <c r="BJ583" s="1227">
        <v>0</v>
      </c>
      <c r="BK583" s="943"/>
      <c r="BL583" s="943"/>
      <c r="BM583" s="936"/>
      <c r="BN583" s="943"/>
      <c r="BO583" s="936">
        <v>2.65</v>
      </c>
      <c r="BP583" s="944">
        <v>232</v>
      </c>
      <c r="BQ583" s="943">
        <v>2900</v>
      </c>
      <c r="BR583" s="943">
        <v>0</v>
      </c>
      <c r="BS583" s="943">
        <v>0</v>
      </c>
      <c r="BT583" s="945">
        <v>100</v>
      </c>
      <c r="BU583" s="943">
        <v>0</v>
      </c>
      <c r="BV583" s="943">
        <v>0</v>
      </c>
      <c r="BW583" s="943">
        <v>0</v>
      </c>
      <c r="BX583" s="943"/>
      <c r="BY583" s="943"/>
      <c r="BZ583" s="943"/>
      <c r="CA583" s="943"/>
      <c r="CB583" s="943">
        <v>0</v>
      </c>
      <c r="CC583" s="943">
        <v>0</v>
      </c>
      <c r="CD583" s="943">
        <v>0</v>
      </c>
      <c r="CE583" s="943"/>
      <c r="CF583" s="943">
        <v>0</v>
      </c>
      <c r="CG583" s="943"/>
      <c r="CH583" s="943">
        <v>0</v>
      </c>
      <c r="CI583" s="943"/>
      <c r="CJ583" s="943"/>
      <c r="CK583" s="943"/>
      <c r="CL583" s="943"/>
      <c r="CM583" s="943"/>
      <c r="CN583" s="943"/>
      <c r="CO583" s="943">
        <v>0</v>
      </c>
      <c r="CP583" s="943"/>
      <c r="CQ583" s="943"/>
      <c r="CR583" s="943"/>
      <c r="CS583" s="943"/>
      <c r="CT583" s="943"/>
      <c r="CU583" s="943"/>
      <c r="CV583" s="943">
        <v>0</v>
      </c>
      <c r="CW583" s="943"/>
      <c r="CX583" s="943"/>
      <c r="CY583" s="943"/>
      <c r="CZ583" s="943"/>
      <c r="DA583" s="943"/>
      <c r="DB583" s="943"/>
      <c r="DC583" s="943">
        <v>0</v>
      </c>
      <c r="DD583" s="943"/>
      <c r="DE583" s="943"/>
      <c r="DF583" s="943"/>
      <c r="DG583" s="943"/>
      <c r="DH583" s="943"/>
      <c r="DI583" s="943"/>
      <c r="DJ583" s="943"/>
      <c r="DK583" s="943"/>
      <c r="DL583" s="943"/>
      <c r="DM583" s="943"/>
      <c r="DN583" s="943"/>
      <c r="DO583" s="943"/>
      <c r="DP583" s="943"/>
      <c r="DQ583" s="943"/>
      <c r="DR583" s="943"/>
      <c r="DS583" s="943"/>
      <c r="DT583" s="943"/>
      <c r="DU583" s="943"/>
      <c r="DV583" s="943"/>
      <c r="DW583" s="943"/>
      <c r="DX583" s="943"/>
      <c r="DY583" s="943"/>
      <c r="DZ583" s="946"/>
      <c r="EA583" s="938"/>
      <c r="EB583" s="943"/>
      <c r="EC583" s="943"/>
      <c r="ED583" s="943"/>
      <c r="EE583" s="943"/>
      <c r="EF583" s="943"/>
      <c r="EG583" s="943"/>
      <c r="EH583" s="943"/>
      <c r="EI583" s="943"/>
      <c r="EJ583" s="943"/>
      <c r="EK583" s="943"/>
      <c r="EL583" s="947">
        <v>2966.87</v>
      </c>
      <c r="EM583" s="947">
        <v>3000</v>
      </c>
      <c r="EN583" s="948">
        <v>296.69</v>
      </c>
      <c r="EO583" s="948">
        <v>0</v>
      </c>
      <c r="EP583" s="948">
        <v>40.65</v>
      </c>
      <c r="EQ583" s="948">
        <v>0</v>
      </c>
      <c r="ER583" s="948">
        <v>0</v>
      </c>
      <c r="ES583" s="943">
        <v>0</v>
      </c>
      <c r="ET583" s="945">
        <v>34.49</v>
      </c>
      <c r="EU583" s="943">
        <v>33.130000000000003</v>
      </c>
      <c r="EV583" s="943">
        <v>0</v>
      </c>
      <c r="EW583" s="943"/>
      <c r="EX583" s="943"/>
      <c r="EY583" s="943"/>
      <c r="EZ583" s="949">
        <v>0</v>
      </c>
      <c r="FA583" s="938">
        <v>37.58</v>
      </c>
      <c r="FB583" s="938">
        <v>0</v>
      </c>
      <c r="FC583" s="949">
        <v>1200</v>
      </c>
      <c r="FD583" s="949"/>
      <c r="FE583" s="949"/>
      <c r="FF583" s="949"/>
      <c r="FG583" s="943">
        <v>0</v>
      </c>
      <c r="FH583" s="949">
        <v>0</v>
      </c>
      <c r="FI583" s="943"/>
      <c r="FJ583" s="943"/>
      <c r="FK583" s="936"/>
      <c r="FL583" s="936"/>
      <c r="FM583" s="943">
        <v>0</v>
      </c>
      <c r="FN583" s="943">
        <v>0</v>
      </c>
      <c r="FO583" s="943">
        <v>0</v>
      </c>
      <c r="FP583" s="943"/>
      <c r="FQ583" s="943">
        <v>1642.54</v>
      </c>
      <c r="FR583" s="950">
        <v>1357.46</v>
      </c>
      <c r="FT583" s="1161"/>
      <c r="FU583" s="1162">
        <f t="shared" si="63"/>
        <v>1357.46</v>
      </c>
      <c r="FV583" s="1162">
        <v>1386.29</v>
      </c>
      <c r="FW583" s="1162">
        <f t="shared" si="64"/>
        <v>-28.829999999999927</v>
      </c>
      <c r="FX583" s="1102">
        <f t="shared" si="59"/>
        <v>267.02</v>
      </c>
      <c r="FY583" s="943">
        <f t="shared" si="60"/>
        <v>0</v>
      </c>
      <c r="GB583" s="2015">
        <f t="shared" si="61"/>
        <v>0</v>
      </c>
      <c r="GC583" s="2015">
        <v>2966.87</v>
      </c>
      <c r="GE583" s="2015">
        <f t="shared" si="62"/>
        <v>2966.87</v>
      </c>
    </row>
    <row r="584" spans="2:187">
      <c r="B584" s="918">
        <v>34</v>
      </c>
      <c r="C584" s="919" t="s">
        <v>622</v>
      </c>
      <c r="D584" s="956" t="s">
        <v>3</v>
      </c>
      <c r="E584" s="957" t="s">
        <v>121</v>
      </c>
      <c r="F584" s="927" t="s">
        <v>122</v>
      </c>
      <c r="G584" s="958">
        <v>33835</v>
      </c>
      <c r="H584" s="927" t="s">
        <v>484</v>
      </c>
      <c r="I584" s="919" t="s">
        <v>456</v>
      </c>
      <c r="J584" s="1171" t="s">
        <v>455</v>
      </c>
      <c r="K584" s="959" t="s">
        <v>456</v>
      </c>
      <c r="L584" s="959">
        <v>100002</v>
      </c>
      <c r="M584" s="925" t="s">
        <v>457</v>
      </c>
      <c r="N584" s="926">
        <v>1</v>
      </c>
      <c r="O584" s="927" t="s">
        <v>458</v>
      </c>
      <c r="P584" s="927" t="s">
        <v>459</v>
      </c>
      <c r="Q584" s="928">
        <v>0</v>
      </c>
      <c r="R584" s="927" t="s">
        <v>485</v>
      </c>
      <c r="S584" s="929" t="s">
        <v>486</v>
      </c>
      <c r="T584" s="927" t="s">
        <v>461</v>
      </c>
      <c r="U584" s="927" t="s">
        <v>263</v>
      </c>
      <c r="V584" s="930" t="s">
        <v>553</v>
      </c>
      <c r="W584" s="930"/>
      <c r="X584" s="931" t="s">
        <v>25</v>
      </c>
      <c r="Y584" s="932" t="s">
        <v>123</v>
      </c>
      <c r="Z584" s="925"/>
      <c r="AA584" s="925"/>
      <c r="AB584" s="467">
        <v>44539</v>
      </c>
      <c r="AC584" s="933"/>
      <c r="AD584" s="934"/>
      <c r="AE584" s="935" t="s">
        <v>481</v>
      </c>
      <c r="AF584" s="927" t="s">
        <v>561</v>
      </c>
      <c r="AG584" s="936"/>
      <c r="AH584" s="937"/>
      <c r="AI584" s="937"/>
      <c r="AJ584" s="937"/>
      <c r="AK584" s="938"/>
      <c r="AL584" s="936"/>
      <c r="AM584" s="938"/>
      <c r="AN584" s="938"/>
      <c r="AO584" s="939" t="s">
        <v>466</v>
      </c>
      <c r="AP584" s="938" t="s">
        <v>594</v>
      </c>
      <c r="AQ584" s="940" t="s">
        <v>466</v>
      </c>
      <c r="AR584" s="468">
        <v>2200</v>
      </c>
      <c r="AS584" s="925">
        <v>30</v>
      </c>
      <c r="AT584" s="941">
        <v>0</v>
      </c>
      <c r="AU584" s="941">
        <v>0</v>
      </c>
      <c r="AV584" s="925"/>
      <c r="AW584" s="925"/>
      <c r="AX584" s="925"/>
      <c r="AY584" s="925"/>
      <c r="AZ584" s="925"/>
      <c r="BA584" s="942"/>
      <c r="BB584" s="941"/>
      <c r="BC584" s="941"/>
      <c r="BD584" s="941"/>
      <c r="BE584" s="941"/>
      <c r="BF584" s="942"/>
      <c r="BG584" s="936">
        <v>0</v>
      </c>
      <c r="BH584" s="936">
        <v>0</v>
      </c>
      <c r="BI584" s="936">
        <v>0</v>
      </c>
      <c r="BJ584" s="1227">
        <v>0</v>
      </c>
      <c r="BK584" s="943"/>
      <c r="BL584" s="943"/>
      <c r="BM584" s="936"/>
      <c r="BN584" s="943"/>
      <c r="BO584" s="936">
        <v>5.8333333333333339</v>
      </c>
      <c r="BP584" s="944">
        <v>240</v>
      </c>
      <c r="BQ584" s="943">
        <v>2200</v>
      </c>
      <c r="BR584" s="943">
        <v>113</v>
      </c>
      <c r="BS584" s="943">
        <v>0</v>
      </c>
      <c r="BT584" s="945">
        <v>0</v>
      </c>
      <c r="BU584" s="943">
        <v>0</v>
      </c>
      <c r="BV584" s="943">
        <v>0</v>
      </c>
      <c r="BW584" s="943">
        <v>0</v>
      </c>
      <c r="BX584" s="943"/>
      <c r="BY584" s="943"/>
      <c r="BZ584" s="943"/>
      <c r="CA584" s="943"/>
      <c r="CB584" s="943">
        <v>0</v>
      </c>
      <c r="CC584" s="943">
        <v>0</v>
      </c>
      <c r="CD584" s="943">
        <v>0</v>
      </c>
      <c r="CE584" s="943"/>
      <c r="CF584" s="943">
        <v>0</v>
      </c>
      <c r="CG584" s="943"/>
      <c r="CH584" s="943">
        <v>0</v>
      </c>
      <c r="CI584" s="943"/>
      <c r="CJ584" s="943"/>
      <c r="CK584" s="943"/>
      <c r="CL584" s="943"/>
      <c r="CM584" s="943"/>
      <c r="CN584" s="943"/>
      <c r="CO584" s="943">
        <v>0</v>
      </c>
      <c r="CP584" s="943"/>
      <c r="CQ584" s="943"/>
      <c r="CR584" s="943"/>
      <c r="CS584" s="943"/>
      <c r="CT584" s="943"/>
      <c r="CU584" s="943"/>
      <c r="CV584" s="943">
        <v>0</v>
      </c>
      <c r="CW584" s="943"/>
      <c r="CX584" s="943"/>
      <c r="CY584" s="943"/>
      <c r="CZ584" s="943"/>
      <c r="DA584" s="943"/>
      <c r="DB584" s="943"/>
      <c r="DC584" s="943">
        <v>0</v>
      </c>
      <c r="DD584" s="943"/>
      <c r="DE584" s="943"/>
      <c r="DF584" s="943"/>
      <c r="DG584" s="943"/>
      <c r="DH584" s="943"/>
      <c r="DI584" s="943"/>
      <c r="DJ584" s="943"/>
      <c r="DK584" s="943"/>
      <c r="DL584" s="943"/>
      <c r="DM584" s="943"/>
      <c r="DN584" s="943"/>
      <c r="DO584" s="943"/>
      <c r="DP584" s="943"/>
      <c r="DQ584" s="943"/>
      <c r="DR584" s="943"/>
      <c r="DS584" s="943"/>
      <c r="DT584" s="943"/>
      <c r="DU584" s="943"/>
      <c r="DV584" s="943"/>
      <c r="DW584" s="943"/>
      <c r="DX584" s="943"/>
      <c r="DY584" s="943"/>
      <c r="DZ584" s="946"/>
      <c r="EA584" s="938"/>
      <c r="EB584" s="943"/>
      <c r="EC584" s="943"/>
      <c r="ED584" s="943"/>
      <c r="EE584" s="943"/>
      <c r="EF584" s="943"/>
      <c r="EG584" s="943"/>
      <c r="EH584" s="943"/>
      <c r="EI584" s="943"/>
      <c r="EJ584" s="943"/>
      <c r="EK584" s="943"/>
      <c r="EL584" s="947">
        <v>2259.5300000000002</v>
      </c>
      <c r="EM584" s="947">
        <v>2313</v>
      </c>
      <c r="EN584" s="948">
        <v>225.95</v>
      </c>
      <c r="EO584" s="948">
        <v>0</v>
      </c>
      <c r="EP584" s="948">
        <v>30.96</v>
      </c>
      <c r="EQ584" s="948">
        <v>0</v>
      </c>
      <c r="ER584" s="948">
        <v>0</v>
      </c>
      <c r="ES584" s="943">
        <v>0</v>
      </c>
      <c r="ET584" s="945">
        <v>0</v>
      </c>
      <c r="EU584" s="943">
        <v>53.47</v>
      </c>
      <c r="EV584" s="943">
        <v>0</v>
      </c>
      <c r="EW584" s="943"/>
      <c r="EX584" s="943"/>
      <c r="EY584" s="943"/>
      <c r="EZ584" s="949">
        <v>115.71</v>
      </c>
      <c r="FA584" s="938">
        <v>0</v>
      </c>
      <c r="FB584" s="938">
        <v>0</v>
      </c>
      <c r="FC584" s="949">
        <v>925.2</v>
      </c>
      <c r="FD584" s="949"/>
      <c r="FE584" s="949"/>
      <c r="FF584" s="949"/>
      <c r="FG584" s="943">
        <v>125</v>
      </c>
      <c r="FH584" s="949">
        <v>0</v>
      </c>
      <c r="FI584" s="943"/>
      <c r="FJ584" s="943"/>
      <c r="FK584" s="936"/>
      <c r="FL584" s="936"/>
      <c r="FM584" s="943">
        <v>0</v>
      </c>
      <c r="FN584" s="943">
        <v>0</v>
      </c>
      <c r="FO584" s="943">
        <v>0</v>
      </c>
      <c r="FP584" s="943"/>
      <c r="FQ584" s="943">
        <v>1476.29</v>
      </c>
      <c r="FR584" s="950">
        <v>836.71</v>
      </c>
      <c r="FT584" s="1161"/>
      <c r="FU584" s="1162">
        <f t="shared" si="63"/>
        <v>836.71</v>
      </c>
      <c r="FV584" s="1162">
        <v>904.49</v>
      </c>
      <c r="FW584" s="1162">
        <f t="shared" si="64"/>
        <v>-67.779999999999973</v>
      </c>
      <c r="FX584" s="1102">
        <f t="shared" si="59"/>
        <v>203.36</v>
      </c>
      <c r="FY584" s="943">
        <f t="shared" si="60"/>
        <v>0</v>
      </c>
      <c r="GB584" s="2015">
        <f t="shared" si="61"/>
        <v>0</v>
      </c>
      <c r="GC584" s="2015">
        <v>2259.5300000000002</v>
      </c>
      <c r="GE584" s="2015">
        <f t="shared" si="62"/>
        <v>2259.5300000000002</v>
      </c>
    </row>
    <row r="585" spans="2:187">
      <c r="B585" s="918">
        <v>35</v>
      </c>
      <c r="C585" s="919" t="s">
        <v>622</v>
      </c>
      <c r="D585" s="956" t="s">
        <v>3</v>
      </c>
      <c r="E585" s="957" t="s">
        <v>104</v>
      </c>
      <c r="F585" s="927" t="s">
        <v>105</v>
      </c>
      <c r="G585" s="958">
        <v>32719</v>
      </c>
      <c r="H585" s="927" t="s">
        <v>453</v>
      </c>
      <c r="I585" s="919" t="s">
        <v>456</v>
      </c>
      <c r="J585" s="1171" t="s">
        <v>455</v>
      </c>
      <c r="K585" s="959" t="s">
        <v>456</v>
      </c>
      <c r="L585" s="959">
        <v>100002</v>
      </c>
      <c r="M585" s="925" t="s">
        <v>457</v>
      </c>
      <c r="N585" s="926">
        <v>1</v>
      </c>
      <c r="O585" s="927" t="s">
        <v>458</v>
      </c>
      <c r="P585" s="927" t="s">
        <v>459</v>
      </c>
      <c r="Q585" s="928">
        <v>1</v>
      </c>
      <c r="R585" s="927" t="s">
        <v>460</v>
      </c>
      <c r="S585" s="929" t="s">
        <v>453</v>
      </c>
      <c r="T585" s="927" t="s">
        <v>461</v>
      </c>
      <c r="U585" s="927" t="s">
        <v>257</v>
      </c>
      <c r="V585" s="930" t="s">
        <v>553</v>
      </c>
      <c r="W585" s="930"/>
      <c r="X585" s="931" t="s">
        <v>25</v>
      </c>
      <c r="Y585" s="932" t="s">
        <v>106</v>
      </c>
      <c r="Z585" s="925"/>
      <c r="AA585" s="925"/>
      <c r="AB585" s="467">
        <v>44600</v>
      </c>
      <c r="AC585" s="933"/>
      <c r="AD585" s="934"/>
      <c r="AE585" s="935" t="s">
        <v>533</v>
      </c>
      <c r="AF585" s="927" t="s">
        <v>562</v>
      </c>
      <c r="AG585" s="936"/>
      <c r="AH585" s="937"/>
      <c r="AI585" s="937"/>
      <c r="AJ585" s="937"/>
      <c r="AK585" s="938"/>
      <c r="AL585" s="936"/>
      <c r="AM585" s="938"/>
      <c r="AN585" s="938"/>
      <c r="AO585" s="939"/>
      <c r="AP585" s="938" t="s">
        <v>595</v>
      </c>
      <c r="AQ585" s="940" t="s">
        <v>466</v>
      </c>
      <c r="AR585" s="468">
        <v>2500</v>
      </c>
      <c r="AS585" s="925">
        <v>27</v>
      </c>
      <c r="AT585" s="941">
        <v>0</v>
      </c>
      <c r="AU585" s="941">
        <v>3</v>
      </c>
      <c r="AV585" s="925"/>
      <c r="AW585" s="925"/>
      <c r="AX585" s="925"/>
      <c r="AY585" s="925"/>
      <c r="AZ585" s="925"/>
      <c r="BA585" s="942"/>
      <c r="BB585" s="941"/>
      <c r="BC585" s="941"/>
      <c r="BD585" s="941"/>
      <c r="BE585" s="941"/>
      <c r="BF585" s="942"/>
      <c r="BG585" s="936">
        <v>0</v>
      </c>
      <c r="BH585" s="936">
        <v>0</v>
      </c>
      <c r="BI585" s="936">
        <v>0</v>
      </c>
      <c r="BJ585" s="1227">
        <v>32</v>
      </c>
      <c r="BK585" s="943"/>
      <c r="BL585" s="943"/>
      <c r="BM585" s="936"/>
      <c r="BN585" s="943"/>
      <c r="BO585" s="936">
        <v>7.6833333333333336</v>
      </c>
      <c r="BP585" s="944">
        <v>216</v>
      </c>
      <c r="BQ585" s="943">
        <v>2250</v>
      </c>
      <c r="BR585" s="943">
        <v>113</v>
      </c>
      <c r="BS585" s="943">
        <v>0</v>
      </c>
      <c r="BT585" s="945">
        <v>272.91000000000003</v>
      </c>
      <c r="BU585" s="943">
        <v>0</v>
      </c>
      <c r="BV585" s="943">
        <v>0</v>
      </c>
      <c r="BW585" s="943">
        <v>0</v>
      </c>
      <c r="BX585" s="943"/>
      <c r="BY585" s="943"/>
      <c r="BZ585" s="943"/>
      <c r="CA585" s="943"/>
      <c r="CB585" s="943">
        <v>0</v>
      </c>
      <c r="CC585" s="943">
        <v>0</v>
      </c>
      <c r="CD585" s="943">
        <v>0</v>
      </c>
      <c r="CE585" s="943"/>
      <c r="CF585" s="943">
        <v>696.8</v>
      </c>
      <c r="CG585" s="943"/>
      <c r="CH585" s="943">
        <v>0</v>
      </c>
      <c r="CI585" s="943"/>
      <c r="CJ585" s="943"/>
      <c r="CK585" s="943"/>
      <c r="CL585" s="943"/>
      <c r="CM585" s="943"/>
      <c r="CN585" s="943"/>
      <c r="CO585" s="943">
        <v>0</v>
      </c>
      <c r="CP585" s="943"/>
      <c r="CQ585" s="943"/>
      <c r="CR585" s="943"/>
      <c r="CS585" s="943"/>
      <c r="CT585" s="943"/>
      <c r="CU585" s="943"/>
      <c r="CV585" s="943">
        <v>0</v>
      </c>
      <c r="CW585" s="943"/>
      <c r="CX585" s="943"/>
      <c r="CY585" s="943"/>
      <c r="CZ585" s="943"/>
      <c r="DA585" s="943"/>
      <c r="DB585" s="943"/>
      <c r="DC585" s="943">
        <v>0</v>
      </c>
      <c r="DD585" s="943"/>
      <c r="DE585" s="943"/>
      <c r="DF585" s="943"/>
      <c r="DG585" s="943"/>
      <c r="DH585" s="943"/>
      <c r="DI585" s="943"/>
      <c r="DJ585" s="943"/>
      <c r="DK585" s="943"/>
      <c r="DL585" s="943"/>
      <c r="DM585" s="943"/>
      <c r="DN585" s="943"/>
      <c r="DO585" s="943"/>
      <c r="DP585" s="943"/>
      <c r="DQ585" s="943"/>
      <c r="DR585" s="943"/>
      <c r="DS585" s="943"/>
      <c r="DT585" s="943"/>
      <c r="DU585" s="943"/>
      <c r="DV585" s="943"/>
      <c r="DW585" s="943"/>
      <c r="DX585" s="943"/>
      <c r="DY585" s="943"/>
      <c r="DZ585" s="946"/>
      <c r="EA585" s="938"/>
      <c r="EB585" s="943"/>
      <c r="EC585" s="943"/>
      <c r="ED585" s="943"/>
      <c r="EE585" s="943"/>
      <c r="EF585" s="943"/>
      <c r="EG585" s="943"/>
      <c r="EH585" s="943"/>
      <c r="EI585" s="943"/>
      <c r="EJ585" s="943"/>
      <c r="EK585" s="943"/>
      <c r="EL585" s="947">
        <v>3252.68</v>
      </c>
      <c r="EM585" s="947">
        <v>3332.71</v>
      </c>
      <c r="EN585" s="948">
        <v>325.27</v>
      </c>
      <c r="EO585" s="948">
        <v>0</v>
      </c>
      <c r="EP585" s="948">
        <v>44.56</v>
      </c>
      <c r="EQ585" s="948">
        <v>0</v>
      </c>
      <c r="ER585" s="948">
        <v>0</v>
      </c>
      <c r="ES585" s="943">
        <v>0</v>
      </c>
      <c r="ET585" s="945">
        <v>58.874000000000002</v>
      </c>
      <c r="EU585" s="943">
        <v>80.03</v>
      </c>
      <c r="EV585" s="943">
        <v>0</v>
      </c>
      <c r="EW585" s="943"/>
      <c r="EX585" s="943"/>
      <c r="EY585" s="943"/>
      <c r="EZ585" s="949">
        <v>0</v>
      </c>
      <c r="FA585" s="938">
        <v>61.06</v>
      </c>
      <c r="FB585" s="938">
        <v>0</v>
      </c>
      <c r="FC585" s="949">
        <v>1045.2</v>
      </c>
      <c r="FD585" s="949"/>
      <c r="FE585" s="949"/>
      <c r="FF585" s="949"/>
      <c r="FG585" s="943">
        <v>125</v>
      </c>
      <c r="FH585" s="949">
        <v>0</v>
      </c>
      <c r="FI585" s="943"/>
      <c r="FJ585" s="943"/>
      <c r="FK585" s="936"/>
      <c r="FL585" s="936"/>
      <c r="FM585" s="943">
        <v>0</v>
      </c>
      <c r="FN585" s="943">
        <v>0</v>
      </c>
      <c r="FO585" s="943">
        <v>0</v>
      </c>
      <c r="FP585" s="943"/>
      <c r="FQ585" s="943">
        <v>1739.99</v>
      </c>
      <c r="FR585" s="950">
        <v>1592.72</v>
      </c>
      <c r="FT585" s="1161"/>
      <c r="FU585" s="1162">
        <f t="shared" si="63"/>
        <v>1592.72</v>
      </c>
      <c r="FV585" s="1162">
        <v>1188.2</v>
      </c>
      <c r="FW585" s="1162">
        <f t="shared" si="64"/>
        <v>404.52</v>
      </c>
      <c r="FX585" s="1102">
        <f t="shared" si="59"/>
        <v>292.74</v>
      </c>
      <c r="FY585" s="943">
        <f t="shared" si="60"/>
        <v>0</v>
      </c>
      <c r="GB585" s="2015">
        <f t="shared" si="61"/>
        <v>0</v>
      </c>
      <c r="GC585" s="2015">
        <v>3252.68</v>
      </c>
      <c r="GE585" s="2015">
        <f t="shared" si="62"/>
        <v>3252.68</v>
      </c>
    </row>
    <row r="586" spans="2:187">
      <c r="B586" s="918">
        <v>36</v>
      </c>
      <c r="C586" s="919" t="s">
        <v>622</v>
      </c>
      <c r="D586" s="956" t="s">
        <v>3</v>
      </c>
      <c r="E586" s="957" t="s">
        <v>179</v>
      </c>
      <c r="F586" s="927" t="s">
        <v>180</v>
      </c>
      <c r="G586" s="958">
        <v>34742</v>
      </c>
      <c r="H586" s="927" t="s">
        <v>469</v>
      </c>
      <c r="I586" s="919" t="s">
        <v>456</v>
      </c>
      <c r="J586" s="1171" t="s">
        <v>455</v>
      </c>
      <c r="K586" s="959" t="s">
        <v>456</v>
      </c>
      <c r="L586" s="959">
        <v>100001</v>
      </c>
      <c r="M586" s="925" t="s">
        <v>470</v>
      </c>
      <c r="N586" s="926">
        <v>1</v>
      </c>
      <c r="O586" s="927" t="s">
        <v>471</v>
      </c>
      <c r="P586" s="927" t="s">
        <v>472</v>
      </c>
      <c r="Q586" s="928">
        <v>1</v>
      </c>
      <c r="R586" s="927" t="s">
        <v>473</v>
      </c>
      <c r="S586" s="929" t="s">
        <v>474</v>
      </c>
      <c r="T586" s="927" t="s">
        <v>461</v>
      </c>
      <c r="U586" s="927" t="s">
        <v>280</v>
      </c>
      <c r="V586" s="930" t="s">
        <v>553</v>
      </c>
      <c r="W586" s="930"/>
      <c r="X586" s="931" t="s">
        <v>25</v>
      </c>
      <c r="Y586" s="932" t="s">
        <v>171</v>
      </c>
      <c r="Z586" s="925"/>
      <c r="AA586" s="925"/>
      <c r="AB586" s="467">
        <v>44636</v>
      </c>
      <c r="AC586" s="933"/>
      <c r="AD586" s="934"/>
      <c r="AE586" s="935" t="s">
        <v>533</v>
      </c>
      <c r="AF586" s="927" t="s">
        <v>565</v>
      </c>
      <c r="AG586" s="936"/>
      <c r="AH586" s="937"/>
      <c r="AI586" s="937"/>
      <c r="AJ586" s="937"/>
      <c r="AK586" s="938"/>
      <c r="AL586" s="936"/>
      <c r="AM586" s="938"/>
      <c r="AN586" s="938"/>
      <c r="AO586" s="939" t="s">
        <v>466</v>
      </c>
      <c r="AP586" s="938" t="s">
        <v>594</v>
      </c>
      <c r="AQ586" s="940" t="s">
        <v>467</v>
      </c>
      <c r="AR586" s="468">
        <v>2600</v>
      </c>
      <c r="AS586" s="925">
        <v>30</v>
      </c>
      <c r="AT586" s="941">
        <v>0</v>
      </c>
      <c r="AU586" s="941">
        <v>0</v>
      </c>
      <c r="AV586" s="925"/>
      <c r="AW586" s="925"/>
      <c r="AX586" s="925"/>
      <c r="AY586" s="925"/>
      <c r="AZ586" s="925"/>
      <c r="BA586" s="942"/>
      <c r="BB586" s="941"/>
      <c r="BC586" s="941"/>
      <c r="BD586" s="941"/>
      <c r="BE586" s="941"/>
      <c r="BF586" s="942"/>
      <c r="BG586" s="936">
        <v>0</v>
      </c>
      <c r="BH586" s="936">
        <v>0</v>
      </c>
      <c r="BI586" s="936">
        <v>0</v>
      </c>
      <c r="BJ586" s="1227">
        <v>4</v>
      </c>
      <c r="BK586" s="943"/>
      <c r="BL586" s="943"/>
      <c r="BM586" s="936"/>
      <c r="BN586" s="943"/>
      <c r="BO586" s="936">
        <v>9.9166666666666643</v>
      </c>
      <c r="BP586" s="944">
        <v>240</v>
      </c>
      <c r="BQ586" s="943">
        <v>2600</v>
      </c>
      <c r="BR586" s="943">
        <v>0</v>
      </c>
      <c r="BS586" s="943">
        <v>0</v>
      </c>
      <c r="BT586" s="945">
        <v>0</v>
      </c>
      <c r="BU586" s="943">
        <v>0</v>
      </c>
      <c r="BV586" s="943">
        <v>0</v>
      </c>
      <c r="BW586" s="943">
        <v>0</v>
      </c>
      <c r="BX586" s="943"/>
      <c r="BY586" s="943"/>
      <c r="BZ586" s="943"/>
      <c r="CA586" s="943"/>
      <c r="CB586" s="943">
        <v>0</v>
      </c>
      <c r="CC586" s="943">
        <v>0</v>
      </c>
      <c r="CD586" s="943">
        <v>0</v>
      </c>
      <c r="CE586" s="943"/>
      <c r="CF586" s="943">
        <v>86.67</v>
      </c>
      <c r="CG586" s="943"/>
      <c r="CH586" s="943">
        <v>0</v>
      </c>
      <c r="CI586" s="943"/>
      <c r="CJ586" s="943"/>
      <c r="CK586" s="943"/>
      <c r="CL586" s="943"/>
      <c r="CM586" s="943"/>
      <c r="CN586" s="943"/>
      <c r="CO586" s="943">
        <v>0</v>
      </c>
      <c r="CP586" s="943"/>
      <c r="CQ586" s="943"/>
      <c r="CR586" s="943"/>
      <c r="CS586" s="943"/>
      <c r="CT586" s="943"/>
      <c r="CU586" s="943"/>
      <c r="CV586" s="943">
        <v>0</v>
      </c>
      <c r="CW586" s="943"/>
      <c r="CX586" s="943"/>
      <c r="CY586" s="943"/>
      <c r="CZ586" s="943"/>
      <c r="DA586" s="943"/>
      <c r="DB586" s="943"/>
      <c r="DC586" s="943">
        <v>0</v>
      </c>
      <c r="DD586" s="943"/>
      <c r="DE586" s="943"/>
      <c r="DF586" s="943"/>
      <c r="DG586" s="943"/>
      <c r="DH586" s="943"/>
      <c r="DI586" s="943"/>
      <c r="DJ586" s="943"/>
      <c r="DK586" s="943"/>
      <c r="DL586" s="943"/>
      <c r="DM586" s="943"/>
      <c r="DN586" s="943"/>
      <c r="DO586" s="943"/>
      <c r="DP586" s="943"/>
      <c r="DQ586" s="943"/>
      <c r="DR586" s="943"/>
      <c r="DS586" s="943"/>
      <c r="DT586" s="943"/>
      <c r="DU586" s="943"/>
      <c r="DV586" s="943"/>
      <c r="DW586" s="943"/>
      <c r="DX586" s="943"/>
      <c r="DY586" s="943"/>
      <c r="DZ586" s="946"/>
      <c r="EA586" s="938"/>
      <c r="EB586" s="943"/>
      <c r="EC586" s="943"/>
      <c r="ED586" s="943"/>
      <c r="EE586" s="943"/>
      <c r="EF586" s="943"/>
      <c r="EG586" s="943"/>
      <c r="EH586" s="943"/>
      <c r="EI586" s="943"/>
      <c r="EJ586" s="943"/>
      <c r="EK586" s="943"/>
      <c r="EL586" s="947">
        <v>2579.2400000000002</v>
      </c>
      <c r="EM586" s="947">
        <v>2686.67</v>
      </c>
      <c r="EN586" s="948">
        <v>257.92</v>
      </c>
      <c r="EO586" s="948">
        <v>0</v>
      </c>
      <c r="EP586" s="948">
        <v>35.340000000000003</v>
      </c>
      <c r="EQ586" s="948">
        <v>0</v>
      </c>
      <c r="ER586" s="948">
        <v>0</v>
      </c>
      <c r="ES586" s="943">
        <v>0</v>
      </c>
      <c r="ET586" s="945">
        <v>6.9336000000000002</v>
      </c>
      <c r="EU586" s="943">
        <v>107.43</v>
      </c>
      <c r="EV586" s="943">
        <v>0</v>
      </c>
      <c r="EW586" s="943"/>
      <c r="EX586" s="943"/>
      <c r="EY586" s="943"/>
      <c r="EZ586" s="949">
        <v>0</v>
      </c>
      <c r="FA586" s="938">
        <v>0</v>
      </c>
      <c r="FB586" s="938">
        <v>0</v>
      </c>
      <c r="FC586" s="949">
        <v>1040</v>
      </c>
      <c r="FD586" s="949"/>
      <c r="FE586" s="949"/>
      <c r="FF586" s="949"/>
      <c r="FG586" s="943">
        <v>0</v>
      </c>
      <c r="FH586" s="949">
        <v>0</v>
      </c>
      <c r="FI586" s="943"/>
      <c r="FJ586" s="943"/>
      <c r="FK586" s="936"/>
      <c r="FL586" s="936"/>
      <c r="FM586" s="943">
        <v>0</v>
      </c>
      <c r="FN586" s="943">
        <v>0</v>
      </c>
      <c r="FO586" s="943">
        <v>0</v>
      </c>
      <c r="FP586" s="943"/>
      <c r="FQ586" s="943">
        <v>1447.62</v>
      </c>
      <c r="FR586" s="950">
        <v>1239.05</v>
      </c>
      <c r="FT586" s="1161"/>
      <c r="FU586" s="1162">
        <f t="shared" si="63"/>
        <v>1239.05</v>
      </c>
      <c r="FV586" s="1162">
        <v>1264.3800000000001</v>
      </c>
      <c r="FW586" s="1162">
        <f t="shared" si="64"/>
        <v>-25.330000000000155</v>
      </c>
      <c r="FX586" s="1102">
        <f t="shared" si="59"/>
        <v>232.13</v>
      </c>
      <c r="FY586" s="943">
        <f t="shared" si="60"/>
        <v>0</v>
      </c>
      <c r="GB586" s="2015">
        <f t="shared" si="61"/>
        <v>0</v>
      </c>
      <c r="GC586" s="2015">
        <v>2579.2399999999998</v>
      </c>
      <c r="GE586" s="2015">
        <f t="shared" si="62"/>
        <v>2579.2399999999998</v>
      </c>
    </row>
    <row r="587" spans="2:187">
      <c r="B587" s="918">
        <v>37</v>
      </c>
      <c r="C587" s="919" t="s">
        <v>622</v>
      </c>
      <c r="D587" s="956" t="s">
        <v>3</v>
      </c>
      <c r="E587" s="957" t="s">
        <v>61</v>
      </c>
      <c r="F587" s="927" t="s">
        <v>62</v>
      </c>
      <c r="G587" s="958">
        <v>27048</v>
      </c>
      <c r="H587" s="927" t="s">
        <v>494</v>
      </c>
      <c r="I587" s="919" t="s">
        <v>456</v>
      </c>
      <c r="J587" s="1171" t="s">
        <v>455</v>
      </c>
      <c r="K587" s="959" t="s">
        <v>456</v>
      </c>
      <c r="L587" s="959">
        <v>100001</v>
      </c>
      <c r="M587" s="925" t="s">
        <v>470</v>
      </c>
      <c r="N587" s="926">
        <v>1</v>
      </c>
      <c r="O587" s="927" t="s">
        <v>477</v>
      </c>
      <c r="P587" s="927" t="s">
        <v>478</v>
      </c>
      <c r="Q587" s="928">
        <v>1</v>
      </c>
      <c r="R587" s="927" t="s">
        <v>495</v>
      </c>
      <c r="S587" s="929" t="s">
        <v>478</v>
      </c>
      <c r="T587" s="927" t="s">
        <v>461</v>
      </c>
      <c r="U587" s="927" t="s">
        <v>241</v>
      </c>
      <c r="V587" s="930" t="s">
        <v>553</v>
      </c>
      <c r="W587" s="930"/>
      <c r="X587" s="931" t="s">
        <v>25</v>
      </c>
      <c r="Y587" s="1047" t="s">
        <v>63</v>
      </c>
      <c r="Z587" s="925"/>
      <c r="AA587" s="1048"/>
      <c r="AB587" s="467">
        <v>44677</v>
      </c>
      <c r="AC587" s="1049"/>
      <c r="AD587" s="934"/>
      <c r="AE587" s="935" t="s">
        <v>511</v>
      </c>
      <c r="AF587" s="927" t="s">
        <v>566</v>
      </c>
      <c r="AG587" s="936"/>
      <c r="AH587" s="937"/>
      <c r="AI587" s="1049"/>
      <c r="AJ587" s="1049"/>
      <c r="AK587" s="1049"/>
      <c r="AL587" s="1049"/>
      <c r="AM587" s="1049"/>
      <c r="AN587" s="1049"/>
      <c r="AO587" s="1050"/>
      <c r="AP587" s="938" t="s">
        <v>594</v>
      </c>
      <c r="AQ587" s="940" t="s">
        <v>466</v>
      </c>
      <c r="AR587" s="468">
        <v>1800</v>
      </c>
      <c r="AS587" s="925">
        <v>23</v>
      </c>
      <c r="AT587" s="941">
        <v>0</v>
      </c>
      <c r="AU587" s="941">
        <v>7</v>
      </c>
      <c r="AV587" s="925"/>
      <c r="AW587" s="925"/>
      <c r="AX587" s="925"/>
      <c r="AY587" s="925"/>
      <c r="AZ587" s="925"/>
      <c r="BA587" s="942"/>
      <c r="BB587" s="941"/>
      <c r="BC587" s="941"/>
      <c r="BD587" s="941"/>
      <c r="BE587" s="941"/>
      <c r="BF587" s="942"/>
      <c r="BG587" s="936">
        <v>0</v>
      </c>
      <c r="BH587" s="936">
        <v>0</v>
      </c>
      <c r="BI587" s="936">
        <v>0</v>
      </c>
      <c r="BJ587" s="1227">
        <v>0</v>
      </c>
      <c r="BK587" s="943"/>
      <c r="BL587" s="943"/>
      <c r="BM587" s="936"/>
      <c r="BN587" s="943"/>
      <c r="BO587" s="936">
        <v>0</v>
      </c>
      <c r="BP587" s="944">
        <v>184</v>
      </c>
      <c r="BQ587" s="943">
        <v>1380</v>
      </c>
      <c r="BR587" s="943">
        <v>113</v>
      </c>
      <c r="BS587" s="943">
        <v>0</v>
      </c>
      <c r="BT587" s="945">
        <v>485.8</v>
      </c>
      <c r="BU587" s="943">
        <v>0</v>
      </c>
      <c r="BV587" s="943">
        <v>0</v>
      </c>
      <c r="BW587" s="943">
        <v>0</v>
      </c>
      <c r="BX587" s="943"/>
      <c r="BY587" s="943"/>
      <c r="BZ587" s="943"/>
      <c r="CA587" s="943"/>
      <c r="CB587" s="943">
        <v>0</v>
      </c>
      <c r="CC587" s="943">
        <v>0</v>
      </c>
      <c r="CD587" s="943">
        <v>0</v>
      </c>
      <c r="CE587" s="943"/>
      <c r="CF587" s="943">
        <v>0</v>
      </c>
      <c r="CG587" s="943"/>
      <c r="CH587" s="943">
        <v>0</v>
      </c>
      <c r="CI587" s="943"/>
      <c r="CJ587" s="943"/>
      <c r="CK587" s="943"/>
      <c r="CL587" s="943"/>
      <c r="CM587" s="943"/>
      <c r="CN587" s="943"/>
      <c r="CO587" s="943">
        <v>0</v>
      </c>
      <c r="CP587" s="943"/>
      <c r="CQ587" s="943"/>
      <c r="CR587" s="943"/>
      <c r="CS587" s="943"/>
      <c r="CT587" s="943"/>
      <c r="CU587" s="943"/>
      <c r="CV587" s="943">
        <v>0</v>
      </c>
      <c r="CW587" s="943"/>
      <c r="CX587" s="943"/>
      <c r="CY587" s="943"/>
      <c r="CZ587" s="943"/>
      <c r="DA587" s="943"/>
      <c r="DB587" s="943"/>
      <c r="DC587" s="943">
        <v>0</v>
      </c>
      <c r="DD587" s="943"/>
      <c r="DE587" s="943"/>
      <c r="DF587" s="943"/>
      <c r="DG587" s="943"/>
      <c r="DH587" s="943"/>
      <c r="DI587" s="943"/>
      <c r="DJ587" s="943"/>
      <c r="DK587" s="943"/>
      <c r="DL587" s="943"/>
      <c r="DM587" s="943"/>
      <c r="DN587" s="943"/>
      <c r="DO587" s="943"/>
      <c r="DP587" s="943"/>
      <c r="DQ587" s="943"/>
      <c r="DR587" s="943"/>
      <c r="DS587" s="943"/>
      <c r="DT587" s="943"/>
      <c r="DU587" s="943"/>
      <c r="DV587" s="943"/>
      <c r="DW587" s="943"/>
      <c r="DX587" s="943"/>
      <c r="DY587" s="943"/>
      <c r="DZ587" s="946"/>
      <c r="EA587" s="938"/>
      <c r="EB587" s="943"/>
      <c r="EC587" s="943"/>
      <c r="ED587" s="943"/>
      <c r="EE587" s="943"/>
      <c r="EF587" s="943"/>
      <c r="EG587" s="943"/>
      <c r="EH587" s="943"/>
      <c r="EI587" s="943"/>
      <c r="EJ587" s="943"/>
      <c r="EK587" s="943"/>
      <c r="EL587" s="947">
        <v>1978.8</v>
      </c>
      <c r="EM587" s="947">
        <v>1978.8</v>
      </c>
      <c r="EN587" s="948">
        <v>197.88</v>
      </c>
      <c r="EO587" s="948">
        <v>0</v>
      </c>
      <c r="EP587" s="948">
        <v>27.11</v>
      </c>
      <c r="EQ587" s="948">
        <v>0</v>
      </c>
      <c r="ER587" s="948">
        <v>0</v>
      </c>
      <c r="ES587" s="943">
        <v>0</v>
      </c>
      <c r="ET587" s="945">
        <v>0</v>
      </c>
      <c r="EU587" s="943">
        <v>0</v>
      </c>
      <c r="EV587" s="943">
        <v>0</v>
      </c>
      <c r="EW587" s="943"/>
      <c r="EX587" s="943"/>
      <c r="EY587" s="943"/>
      <c r="EZ587" s="949">
        <v>0</v>
      </c>
      <c r="FA587" s="938">
        <v>0</v>
      </c>
      <c r="FB587" s="938">
        <v>0</v>
      </c>
      <c r="FC587" s="949">
        <v>765.2</v>
      </c>
      <c r="FD587" s="949"/>
      <c r="FE587" s="949"/>
      <c r="FF587" s="949"/>
      <c r="FG587" s="943">
        <v>0</v>
      </c>
      <c r="FH587" s="949">
        <v>150</v>
      </c>
      <c r="FI587" s="943"/>
      <c r="FJ587" s="943"/>
      <c r="FK587" s="936"/>
      <c r="FL587" s="936"/>
      <c r="FM587" s="943">
        <v>0</v>
      </c>
      <c r="FN587" s="943">
        <v>0</v>
      </c>
      <c r="FO587" s="943">
        <v>0</v>
      </c>
      <c r="FP587" s="943"/>
      <c r="FQ587" s="943">
        <v>1140.19</v>
      </c>
      <c r="FR587" s="950">
        <v>838.61</v>
      </c>
      <c r="FT587" s="1161"/>
      <c r="FU587" s="1162">
        <f t="shared" si="63"/>
        <v>838.61</v>
      </c>
      <c r="FV587" s="1162">
        <v>950.83</v>
      </c>
      <c r="FW587" s="1162">
        <f t="shared" si="64"/>
        <v>-112.22000000000003</v>
      </c>
      <c r="FX587" s="1102">
        <f t="shared" si="59"/>
        <v>178.09</v>
      </c>
      <c r="FY587" s="943">
        <f t="shared" si="60"/>
        <v>0</v>
      </c>
      <c r="GB587" s="2015">
        <f t="shared" si="61"/>
        <v>0</v>
      </c>
      <c r="GC587" s="2015">
        <v>1978.8</v>
      </c>
      <c r="GE587" s="2015">
        <f t="shared" si="62"/>
        <v>1978.8</v>
      </c>
    </row>
    <row r="588" spans="2:187">
      <c r="B588" s="918">
        <v>38</v>
      </c>
      <c r="C588" s="919" t="s">
        <v>622</v>
      </c>
      <c r="D588" s="956" t="s">
        <v>3</v>
      </c>
      <c r="E588" s="1051" t="s">
        <v>133</v>
      </c>
      <c r="F588" s="927" t="s">
        <v>134</v>
      </c>
      <c r="G588" s="958">
        <v>36953</v>
      </c>
      <c r="H588" s="927" t="s">
        <v>494</v>
      </c>
      <c r="I588" s="919" t="s">
        <v>456</v>
      </c>
      <c r="J588" s="1171" t="s">
        <v>455</v>
      </c>
      <c r="K588" s="959" t="s">
        <v>456</v>
      </c>
      <c r="L588" s="959">
        <v>100001</v>
      </c>
      <c r="M588" s="925" t="s">
        <v>470</v>
      </c>
      <c r="N588" s="926">
        <v>1</v>
      </c>
      <c r="O588" s="927" t="s">
        <v>477</v>
      </c>
      <c r="P588" s="927" t="s">
        <v>478</v>
      </c>
      <c r="Q588" s="928">
        <v>1</v>
      </c>
      <c r="R588" s="927" t="s">
        <v>495</v>
      </c>
      <c r="S588" s="929" t="s">
        <v>478</v>
      </c>
      <c r="T588" s="927" t="s">
        <v>461</v>
      </c>
      <c r="U588" s="927" t="s">
        <v>268</v>
      </c>
      <c r="V588" s="930" t="s">
        <v>553</v>
      </c>
      <c r="W588" s="930"/>
      <c r="X588" s="931" t="s">
        <v>25</v>
      </c>
      <c r="Y588" s="1047" t="s">
        <v>135</v>
      </c>
      <c r="Z588" s="925"/>
      <c r="AA588" s="1048"/>
      <c r="AB588" s="467">
        <v>44799</v>
      </c>
      <c r="AC588" s="1049"/>
      <c r="AD588" s="934"/>
      <c r="AE588" s="935" t="s">
        <v>496</v>
      </c>
      <c r="AF588" s="927" t="s">
        <v>567</v>
      </c>
      <c r="AG588" s="936"/>
      <c r="AH588" s="937"/>
      <c r="AI588" s="1049"/>
      <c r="AJ588" s="1049"/>
      <c r="AK588" s="1049"/>
      <c r="AL588" s="1049"/>
      <c r="AM588" s="1049"/>
      <c r="AN588" s="1049"/>
      <c r="AO588" s="1050" t="s">
        <v>466</v>
      </c>
      <c r="AP588" s="938" t="s">
        <v>594</v>
      </c>
      <c r="AQ588" s="940" t="s">
        <v>467</v>
      </c>
      <c r="AR588" s="468">
        <v>2200</v>
      </c>
      <c r="AS588" s="925">
        <v>30</v>
      </c>
      <c r="AT588" s="941">
        <v>0</v>
      </c>
      <c r="AU588" s="941">
        <v>0</v>
      </c>
      <c r="AV588" s="925"/>
      <c r="AW588" s="925"/>
      <c r="AX588" s="925"/>
      <c r="AY588" s="925"/>
      <c r="AZ588" s="925"/>
      <c r="BA588" s="942"/>
      <c r="BB588" s="941"/>
      <c r="BC588" s="941"/>
      <c r="BD588" s="941"/>
      <c r="BE588" s="941"/>
      <c r="BF588" s="942"/>
      <c r="BG588" s="936">
        <v>0</v>
      </c>
      <c r="BH588" s="936">
        <v>0</v>
      </c>
      <c r="BI588" s="936">
        <v>0</v>
      </c>
      <c r="BJ588" s="1227">
        <v>0</v>
      </c>
      <c r="BK588" s="943"/>
      <c r="BL588" s="943"/>
      <c r="BM588" s="936"/>
      <c r="BN588" s="943"/>
      <c r="BO588" s="936">
        <v>2.2333333333333334</v>
      </c>
      <c r="BP588" s="944">
        <v>240</v>
      </c>
      <c r="BQ588" s="943">
        <v>2200</v>
      </c>
      <c r="BR588" s="943">
        <v>0</v>
      </c>
      <c r="BS588" s="943">
        <v>0</v>
      </c>
      <c r="BT588" s="945">
        <v>0</v>
      </c>
      <c r="BU588" s="943">
        <v>0</v>
      </c>
      <c r="BV588" s="943">
        <v>0</v>
      </c>
      <c r="BW588" s="943">
        <v>0</v>
      </c>
      <c r="BX588" s="943"/>
      <c r="BY588" s="943"/>
      <c r="BZ588" s="943"/>
      <c r="CA588" s="943"/>
      <c r="CB588" s="943">
        <v>0</v>
      </c>
      <c r="CC588" s="943">
        <v>0</v>
      </c>
      <c r="CD588" s="943">
        <v>0</v>
      </c>
      <c r="CE588" s="943"/>
      <c r="CF588" s="943">
        <v>0</v>
      </c>
      <c r="CG588" s="943"/>
      <c r="CH588" s="943">
        <v>0</v>
      </c>
      <c r="CI588" s="943"/>
      <c r="CJ588" s="943"/>
      <c r="CK588" s="943"/>
      <c r="CL588" s="943"/>
      <c r="CM588" s="943"/>
      <c r="CN588" s="943"/>
      <c r="CO588" s="943">
        <v>0</v>
      </c>
      <c r="CP588" s="943"/>
      <c r="CQ588" s="943"/>
      <c r="CR588" s="943"/>
      <c r="CS588" s="943"/>
      <c r="CT588" s="943"/>
      <c r="CU588" s="943"/>
      <c r="CV588" s="943">
        <v>0</v>
      </c>
      <c r="CW588" s="943"/>
      <c r="CX588" s="943"/>
      <c r="CY588" s="943"/>
      <c r="CZ588" s="943"/>
      <c r="DA588" s="943"/>
      <c r="DB588" s="943"/>
      <c r="DC588" s="943">
        <v>0</v>
      </c>
      <c r="DD588" s="943"/>
      <c r="DE588" s="943"/>
      <c r="DF588" s="943"/>
      <c r="DG588" s="943"/>
      <c r="DH588" s="943"/>
      <c r="DI588" s="943"/>
      <c r="DJ588" s="943"/>
      <c r="DK588" s="943"/>
      <c r="DL588" s="943"/>
      <c r="DM588" s="943"/>
      <c r="DN588" s="943"/>
      <c r="DO588" s="943"/>
      <c r="DP588" s="943"/>
      <c r="DQ588" s="943"/>
      <c r="DR588" s="943"/>
      <c r="DS588" s="943"/>
      <c r="DT588" s="943"/>
      <c r="DU588" s="943"/>
      <c r="DV588" s="943"/>
      <c r="DW588" s="943"/>
      <c r="DX588" s="943"/>
      <c r="DY588" s="943"/>
      <c r="DZ588" s="946"/>
      <c r="EA588" s="938"/>
      <c r="EB588" s="943"/>
      <c r="EC588" s="943"/>
      <c r="ED588" s="943"/>
      <c r="EE588" s="943"/>
      <c r="EF588" s="943"/>
      <c r="EG588" s="943"/>
      <c r="EH588" s="943"/>
      <c r="EI588" s="943"/>
      <c r="EJ588" s="943"/>
      <c r="EK588" s="943"/>
      <c r="EL588" s="947">
        <v>2179.5300000000002</v>
      </c>
      <c r="EM588" s="947">
        <v>2200</v>
      </c>
      <c r="EN588" s="948">
        <v>217.95</v>
      </c>
      <c r="EO588" s="948">
        <v>0</v>
      </c>
      <c r="EP588" s="948">
        <v>29.86</v>
      </c>
      <c r="EQ588" s="948">
        <v>0</v>
      </c>
      <c r="ER588" s="948">
        <v>0</v>
      </c>
      <c r="ES588" s="943">
        <v>0</v>
      </c>
      <c r="ET588" s="945">
        <v>0</v>
      </c>
      <c r="EU588" s="943">
        <v>20.47</v>
      </c>
      <c r="EV588" s="943">
        <v>0</v>
      </c>
      <c r="EW588" s="943"/>
      <c r="EX588" s="943"/>
      <c r="EY588" s="943"/>
      <c r="EZ588" s="949">
        <v>0</v>
      </c>
      <c r="FA588" s="938">
        <v>11.74</v>
      </c>
      <c r="FB588" s="938">
        <v>0</v>
      </c>
      <c r="FC588" s="949">
        <v>880</v>
      </c>
      <c r="FD588" s="949"/>
      <c r="FE588" s="949"/>
      <c r="FF588" s="949"/>
      <c r="FG588" s="943">
        <v>0</v>
      </c>
      <c r="FH588" s="949">
        <v>0</v>
      </c>
      <c r="FI588" s="943"/>
      <c r="FJ588" s="943"/>
      <c r="FK588" s="936"/>
      <c r="FL588" s="936"/>
      <c r="FM588" s="943">
        <v>0</v>
      </c>
      <c r="FN588" s="943">
        <v>0</v>
      </c>
      <c r="FO588" s="943">
        <v>0</v>
      </c>
      <c r="FP588" s="943"/>
      <c r="FQ588" s="943">
        <v>1160.02</v>
      </c>
      <c r="FR588" s="950">
        <v>1039.98</v>
      </c>
      <c r="FT588" s="1161"/>
      <c r="FU588" s="1162">
        <f t="shared" si="63"/>
        <v>1039.98</v>
      </c>
      <c r="FV588" s="1162">
        <v>1058.1199999999999</v>
      </c>
      <c r="FW588" s="1162">
        <f t="shared" si="64"/>
        <v>-18.139999999999873</v>
      </c>
      <c r="FX588" s="1102">
        <f t="shared" si="59"/>
        <v>196.16</v>
      </c>
      <c r="FY588" s="943">
        <f t="shared" si="60"/>
        <v>0</v>
      </c>
      <c r="GB588" s="2015">
        <f t="shared" si="61"/>
        <v>0</v>
      </c>
      <c r="GC588" s="2015">
        <v>2179.5300000000002</v>
      </c>
      <c r="GE588" s="2015">
        <f t="shared" si="62"/>
        <v>2179.5300000000002</v>
      </c>
    </row>
    <row r="589" spans="2:187">
      <c r="B589" s="918">
        <v>39</v>
      </c>
      <c r="C589" s="919" t="s">
        <v>622</v>
      </c>
      <c r="D589" s="956" t="s">
        <v>3</v>
      </c>
      <c r="E589" s="957" t="s">
        <v>126</v>
      </c>
      <c r="F589" s="927" t="s">
        <v>127</v>
      </c>
      <c r="G589" s="958">
        <v>34064</v>
      </c>
      <c r="H589" s="927" t="s">
        <v>469</v>
      </c>
      <c r="I589" s="919" t="s">
        <v>456</v>
      </c>
      <c r="J589" s="1171" t="s">
        <v>455</v>
      </c>
      <c r="K589" s="1052" t="s">
        <v>456</v>
      </c>
      <c r="L589" s="1052">
        <v>100001</v>
      </c>
      <c r="M589" s="925" t="s">
        <v>470</v>
      </c>
      <c r="N589" s="1053">
        <v>1</v>
      </c>
      <c r="O589" s="1054" t="s">
        <v>471</v>
      </c>
      <c r="P589" s="1054" t="s">
        <v>472</v>
      </c>
      <c r="Q589" s="1055">
        <v>1</v>
      </c>
      <c r="R589" s="927" t="s">
        <v>473</v>
      </c>
      <c r="S589" s="929" t="s">
        <v>474</v>
      </c>
      <c r="T589" s="927" t="s">
        <v>461</v>
      </c>
      <c r="U589" s="927" t="s">
        <v>266</v>
      </c>
      <c r="V589" s="930" t="s">
        <v>553</v>
      </c>
      <c r="W589" s="930"/>
      <c r="X589" s="1042" t="s">
        <v>97</v>
      </c>
      <c r="Y589" s="1047" t="s">
        <v>128</v>
      </c>
      <c r="Z589" s="925"/>
      <c r="AA589" s="1048"/>
      <c r="AB589" s="467">
        <v>44911</v>
      </c>
      <c r="AC589" s="1049"/>
      <c r="AD589" s="934"/>
      <c r="AE589" s="935" t="s">
        <v>481</v>
      </c>
      <c r="AF589" s="927" t="s">
        <v>568</v>
      </c>
      <c r="AG589" s="936"/>
      <c r="AH589" s="937"/>
      <c r="AI589" s="1049"/>
      <c r="AJ589" s="1049"/>
      <c r="AK589" s="1049"/>
      <c r="AL589" s="1049"/>
      <c r="AM589" s="1049"/>
      <c r="AN589" s="1049"/>
      <c r="AO589" s="1050"/>
      <c r="AP589" s="938" t="s">
        <v>595</v>
      </c>
      <c r="AQ589" s="940" t="s">
        <v>466</v>
      </c>
      <c r="AR589" s="468">
        <v>2200</v>
      </c>
      <c r="AS589" s="925">
        <v>30</v>
      </c>
      <c r="AT589" s="941">
        <v>0</v>
      </c>
      <c r="AU589" s="941">
        <v>0</v>
      </c>
      <c r="AV589" s="925"/>
      <c r="AW589" s="925"/>
      <c r="AX589" s="925"/>
      <c r="AY589" s="925"/>
      <c r="AZ589" s="925"/>
      <c r="BA589" s="942"/>
      <c r="BB589" s="941"/>
      <c r="BC589" s="941"/>
      <c r="BD589" s="941"/>
      <c r="BE589" s="941"/>
      <c r="BF589" s="942"/>
      <c r="BG589" s="936">
        <v>0</v>
      </c>
      <c r="BH589" s="936">
        <v>0</v>
      </c>
      <c r="BI589" s="936">
        <v>0</v>
      </c>
      <c r="BJ589" s="1227">
        <v>26</v>
      </c>
      <c r="BK589" s="943"/>
      <c r="BL589" s="943"/>
      <c r="BM589" s="936"/>
      <c r="BN589" s="943"/>
      <c r="BO589" s="936">
        <v>3.6</v>
      </c>
      <c r="BP589" s="944">
        <v>240</v>
      </c>
      <c r="BQ589" s="943">
        <v>2200</v>
      </c>
      <c r="BR589" s="943">
        <v>113</v>
      </c>
      <c r="BS589" s="943">
        <v>0</v>
      </c>
      <c r="BT589" s="945">
        <v>0</v>
      </c>
      <c r="BU589" s="943">
        <v>0</v>
      </c>
      <c r="BV589" s="943">
        <v>0</v>
      </c>
      <c r="BW589" s="943">
        <v>0</v>
      </c>
      <c r="BX589" s="943"/>
      <c r="BY589" s="943"/>
      <c r="BZ589" s="943"/>
      <c r="CA589" s="943"/>
      <c r="CB589" s="943">
        <v>0</v>
      </c>
      <c r="CC589" s="943">
        <v>0</v>
      </c>
      <c r="CD589" s="943">
        <v>0</v>
      </c>
      <c r="CE589" s="943"/>
      <c r="CF589" s="943">
        <v>501.15</v>
      </c>
      <c r="CG589" s="943"/>
      <c r="CH589" s="943">
        <v>0</v>
      </c>
      <c r="CI589" s="943"/>
      <c r="CJ589" s="943"/>
      <c r="CK589" s="943"/>
      <c r="CL589" s="943"/>
      <c r="CM589" s="943"/>
      <c r="CN589" s="943"/>
      <c r="CO589" s="943">
        <v>0</v>
      </c>
      <c r="CP589" s="943"/>
      <c r="CQ589" s="943"/>
      <c r="CR589" s="943"/>
      <c r="CS589" s="943"/>
      <c r="CT589" s="943"/>
      <c r="CU589" s="943"/>
      <c r="CV589" s="943">
        <v>0</v>
      </c>
      <c r="CW589" s="943"/>
      <c r="CX589" s="943"/>
      <c r="CY589" s="943"/>
      <c r="CZ589" s="943"/>
      <c r="DA589" s="943"/>
      <c r="DB589" s="943"/>
      <c r="DC589" s="943">
        <v>0</v>
      </c>
      <c r="DD589" s="943"/>
      <c r="DE589" s="943"/>
      <c r="DF589" s="943"/>
      <c r="DG589" s="943"/>
      <c r="DH589" s="943"/>
      <c r="DI589" s="943"/>
      <c r="DJ589" s="943"/>
      <c r="DK589" s="943"/>
      <c r="DL589" s="943"/>
      <c r="DM589" s="943"/>
      <c r="DN589" s="943"/>
      <c r="DO589" s="943"/>
      <c r="DP589" s="943"/>
      <c r="DQ589" s="943"/>
      <c r="DR589" s="943"/>
      <c r="DS589" s="943"/>
      <c r="DT589" s="943"/>
      <c r="DU589" s="943"/>
      <c r="DV589" s="943"/>
      <c r="DW589" s="943"/>
      <c r="DX589" s="943"/>
      <c r="DY589" s="943"/>
      <c r="DZ589" s="946"/>
      <c r="EA589" s="938"/>
      <c r="EB589" s="943"/>
      <c r="EC589" s="943"/>
      <c r="ED589" s="943"/>
      <c r="EE589" s="943"/>
      <c r="EF589" s="943"/>
      <c r="EG589" s="943"/>
      <c r="EH589" s="943"/>
      <c r="EI589" s="943"/>
      <c r="EJ589" s="943"/>
      <c r="EK589" s="943"/>
      <c r="EL589" s="947">
        <v>2781.15</v>
      </c>
      <c r="EM589" s="947">
        <v>2814.15</v>
      </c>
      <c r="EN589" s="948">
        <v>278.12</v>
      </c>
      <c r="EO589" s="948">
        <v>0</v>
      </c>
      <c r="EP589" s="948">
        <v>38.1</v>
      </c>
      <c r="EQ589" s="948">
        <v>0</v>
      </c>
      <c r="ER589" s="948">
        <v>0</v>
      </c>
      <c r="ES589" s="943">
        <v>0</v>
      </c>
      <c r="ET589" s="945">
        <v>40.091999999999999</v>
      </c>
      <c r="EU589" s="943">
        <v>33</v>
      </c>
      <c r="EV589" s="943">
        <v>0</v>
      </c>
      <c r="EW589" s="943"/>
      <c r="EX589" s="943"/>
      <c r="EY589" s="943"/>
      <c r="EZ589" s="949">
        <v>0</v>
      </c>
      <c r="FA589" s="938">
        <v>0</v>
      </c>
      <c r="FB589" s="938">
        <v>0</v>
      </c>
      <c r="FC589" s="949">
        <v>925.2</v>
      </c>
      <c r="FD589" s="949"/>
      <c r="FE589" s="949"/>
      <c r="FF589" s="949"/>
      <c r="FG589" s="943">
        <v>0</v>
      </c>
      <c r="FH589" s="949">
        <v>0</v>
      </c>
      <c r="FI589" s="943"/>
      <c r="FJ589" s="943"/>
      <c r="FK589" s="936"/>
      <c r="FL589" s="936"/>
      <c r="FM589" s="943">
        <v>0</v>
      </c>
      <c r="FN589" s="943">
        <v>0</v>
      </c>
      <c r="FO589" s="943">
        <v>0</v>
      </c>
      <c r="FP589" s="943"/>
      <c r="FQ589" s="943">
        <v>1314.51</v>
      </c>
      <c r="FR589" s="950">
        <v>1499.64</v>
      </c>
      <c r="FT589" s="1161"/>
      <c r="FU589" s="1162">
        <f t="shared" si="63"/>
        <v>1499.64</v>
      </c>
      <c r="FV589" s="1162">
        <v>1124.81</v>
      </c>
      <c r="FW589" s="1162">
        <f t="shared" si="64"/>
        <v>374.83000000000015</v>
      </c>
      <c r="FX589" s="1102">
        <f t="shared" si="59"/>
        <v>250.3</v>
      </c>
      <c r="FY589" s="943">
        <f t="shared" si="60"/>
        <v>0</v>
      </c>
      <c r="GB589" s="2015">
        <f t="shared" si="61"/>
        <v>0</v>
      </c>
      <c r="GC589" s="2015">
        <v>2781.15</v>
      </c>
      <c r="GE589" s="2015">
        <f t="shared" si="62"/>
        <v>2781.15</v>
      </c>
    </row>
    <row r="590" spans="2:187">
      <c r="B590" s="918">
        <v>40</v>
      </c>
      <c r="C590" s="919" t="s">
        <v>622</v>
      </c>
      <c r="D590" s="956" t="s">
        <v>3</v>
      </c>
      <c r="E590" s="957" t="s">
        <v>49</v>
      </c>
      <c r="F590" s="1234" t="s">
        <v>50</v>
      </c>
      <c r="G590" s="958">
        <v>27128</v>
      </c>
      <c r="H590" s="927" t="s">
        <v>476</v>
      </c>
      <c r="I590" s="919" t="s">
        <v>456</v>
      </c>
      <c r="J590" s="1171" t="s">
        <v>455</v>
      </c>
      <c r="K590" s="1052" t="s">
        <v>456</v>
      </c>
      <c r="L590" s="1052">
        <v>100001</v>
      </c>
      <c r="M590" s="925" t="s">
        <v>470</v>
      </c>
      <c r="N590" s="1053">
        <v>1</v>
      </c>
      <c r="O590" s="1054" t="s">
        <v>477</v>
      </c>
      <c r="P590" s="1054" t="s">
        <v>478</v>
      </c>
      <c r="Q590" s="1055">
        <v>1</v>
      </c>
      <c r="R590" s="927" t="s">
        <v>479</v>
      </c>
      <c r="S590" s="929" t="s">
        <v>480</v>
      </c>
      <c r="T590" s="927" t="s">
        <v>461</v>
      </c>
      <c r="U590" s="927" t="s">
        <v>238</v>
      </c>
      <c r="V590" s="930" t="s">
        <v>553</v>
      </c>
      <c r="W590" s="930" t="s">
        <v>463</v>
      </c>
      <c r="X590" s="1042" t="s">
        <v>25</v>
      </c>
      <c r="Y590" s="1047" t="s">
        <v>51</v>
      </c>
      <c r="Z590" s="925"/>
      <c r="AA590" s="1048"/>
      <c r="AB590" s="467">
        <v>44911</v>
      </c>
      <c r="AC590" s="1049"/>
      <c r="AD590" s="934"/>
      <c r="AE590" s="935" t="s">
        <v>492</v>
      </c>
      <c r="AF590" s="927" t="s">
        <v>569</v>
      </c>
      <c r="AG590" s="936"/>
      <c r="AH590" s="937"/>
      <c r="AI590" s="1049"/>
      <c r="AJ590" s="1049"/>
      <c r="AK590" s="1049"/>
      <c r="AL590" s="1049"/>
      <c r="AM590" s="1049"/>
      <c r="AN590" s="1049"/>
      <c r="AO590" s="1050" t="s">
        <v>466</v>
      </c>
      <c r="AP590" s="938" t="s">
        <v>595</v>
      </c>
      <c r="AQ590" s="940" t="s">
        <v>467</v>
      </c>
      <c r="AR590" s="468">
        <v>6500</v>
      </c>
      <c r="AS590" s="925">
        <v>30</v>
      </c>
      <c r="AT590" s="941">
        <v>0</v>
      </c>
      <c r="AU590" s="941">
        <v>0</v>
      </c>
      <c r="AV590" s="925"/>
      <c r="AW590" s="925"/>
      <c r="AX590" s="925"/>
      <c r="AY590" s="925"/>
      <c r="AZ590" s="925"/>
      <c r="BA590" s="942"/>
      <c r="BB590" s="941"/>
      <c r="BC590" s="941"/>
      <c r="BD590" s="941"/>
      <c r="BE590" s="941"/>
      <c r="BF590" s="942"/>
      <c r="BG590" s="936">
        <v>0</v>
      </c>
      <c r="BH590" s="936">
        <v>0</v>
      </c>
      <c r="BI590" s="936">
        <v>0</v>
      </c>
      <c r="BJ590" s="1227">
        <v>0</v>
      </c>
      <c r="BK590" s="943"/>
      <c r="BL590" s="943"/>
      <c r="BM590" s="936"/>
      <c r="BN590" s="943"/>
      <c r="BO590" s="1228"/>
      <c r="BP590" s="944">
        <v>240</v>
      </c>
      <c r="BQ590" s="943">
        <v>6500</v>
      </c>
      <c r="BR590" s="943">
        <v>0</v>
      </c>
      <c r="BS590" s="943">
        <v>0</v>
      </c>
      <c r="BT590" s="945">
        <v>0</v>
      </c>
      <c r="BU590" s="943">
        <v>0</v>
      </c>
      <c r="BV590" s="943">
        <v>0</v>
      </c>
      <c r="BW590" s="943">
        <v>0</v>
      </c>
      <c r="BX590" s="943"/>
      <c r="BY590" s="943"/>
      <c r="BZ590" s="943"/>
      <c r="CA590" s="943"/>
      <c r="CB590" s="943">
        <v>0</v>
      </c>
      <c r="CC590" s="943">
        <v>0</v>
      </c>
      <c r="CD590" s="943">
        <v>0</v>
      </c>
      <c r="CE590" s="943"/>
      <c r="CF590" s="943">
        <v>0</v>
      </c>
      <c r="CG590" s="943"/>
      <c r="CH590" s="943">
        <v>0</v>
      </c>
      <c r="CI590" s="943"/>
      <c r="CJ590" s="943"/>
      <c r="CK590" s="943"/>
      <c r="CL590" s="943"/>
      <c r="CM590" s="943"/>
      <c r="CN590" s="943"/>
      <c r="CO590" s="943">
        <v>0</v>
      </c>
      <c r="CP590" s="943"/>
      <c r="CQ590" s="943"/>
      <c r="CR590" s="943"/>
      <c r="CS590" s="943"/>
      <c r="CT590" s="943"/>
      <c r="CU590" s="943"/>
      <c r="CV590" s="943">
        <v>0</v>
      </c>
      <c r="CW590" s="943"/>
      <c r="CX590" s="943"/>
      <c r="CY590" s="943"/>
      <c r="CZ590" s="943"/>
      <c r="DA590" s="943"/>
      <c r="DB590" s="943"/>
      <c r="DC590" s="943">
        <v>0</v>
      </c>
      <c r="DD590" s="943"/>
      <c r="DE590" s="943"/>
      <c r="DF590" s="943"/>
      <c r="DG590" s="943"/>
      <c r="DH590" s="943"/>
      <c r="DI590" s="943"/>
      <c r="DJ590" s="943"/>
      <c r="DK590" s="943"/>
      <c r="DL590" s="943"/>
      <c r="DM590" s="943"/>
      <c r="DN590" s="943"/>
      <c r="DO590" s="943"/>
      <c r="DP590" s="943"/>
      <c r="DQ590" s="943"/>
      <c r="DR590" s="943"/>
      <c r="DS590" s="943"/>
      <c r="DT590" s="943"/>
      <c r="DU590" s="943"/>
      <c r="DV590" s="943"/>
      <c r="DW590" s="943"/>
      <c r="DX590" s="943"/>
      <c r="DY590" s="943"/>
      <c r="DZ590" s="946"/>
      <c r="EA590" s="938"/>
      <c r="EB590" s="943"/>
      <c r="EC590" s="943"/>
      <c r="ED590" s="943"/>
      <c r="EE590" s="943"/>
      <c r="EF590" s="943"/>
      <c r="EG590" s="943"/>
      <c r="EH590" s="943"/>
      <c r="EI590" s="943"/>
      <c r="EJ590" s="943"/>
      <c r="EK590" s="943"/>
      <c r="EL590" s="947">
        <v>6500</v>
      </c>
      <c r="EM590" s="947">
        <v>6500</v>
      </c>
      <c r="EN590" s="948">
        <v>650</v>
      </c>
      <c r="EO590" s="948">
        <v>109.85</v>
      </c>
      <c r="EP590" s="948">
        <v>89.05</v>
      </c>
      <c r="EQ590" s="948">
        <v>0</v>
      </c>
      <c r="ER590" s="948">
        <v>0</v>
      </c>
      <c r="ES590" s="943">
        <v>0</v>
      </c>
      <c r="ET590" s="945">
        <v>501.23</v>
      </c>
      <c r="EU590" s="943">
        <v>0</v>
      </c>
      <c r="EV590" s="943">
        <v>0</v>
      </c>
      <c r="EW590" s="943"/>
      <c r="EX590" s="943"/>
      <c r="EY590" s="943"/>
      <c r="EZ590" s="949">
        <v>0</v>
      </c>
      <c r="FA590" s="938">
        <v>233.68</v>
      </c>
      <c r="FB590" s="938">
        <v>0</v>
      </c>
      <c r="FC590" s="949">
        <v>2600</v>
      </c>
      <c r="FD590" s="949"/>
      <c r="FE590" s="949"/>
      <c r="FF590" s="949"/>
      <c r="FG590" s="943">
        <v>0</v>
      </c>
      <c r="FH590" s="949">
        <v>0</v>
      </c>
      <c r="FI590" s="943"/>
      <c r="FJ590" s="943"/>
      <c r="FK590" s="936"/>
      <c r="FL590" s="936"/>
      <c r="FM590" s="943">
        <v>0</v>
      </c>
      <c r="FN590" s="943">
        <v>0</v>
      </c>
      <c r="FO590" s="943">
        <v>0</v>
      </c>
      <c r="FP590" s="943"/>
      <c r="FQ590" s="943">
        <v>4183.8100000000004</v>
      </c>
      <c r="FR590" s="950">
        <v>2316.19</v>
      </c>
      <c r="FT590" s="1161"/>
      <c r="FU590" s="1162">
        <f t="shared" si="63"/>
        <v>2316.19</v>
      </c>
      <c r="FV590" s="1162">
        <v>2316.1799999999998</v>
      </c>
      <c r="FW590" s="1162">
        <f t="shared" si="64"/>
        <v>1.0000000000218279E-2</v>
      </c>
      <c r="FX590" s="1102">
        <f t="shared" si="59"/>
        <v>585</v>
      </c>
      <c r="FY590" s="943">
        <f t="shared" si="60"/>
        <v>0</v>
      </c>
      <c r="GB590" s="2015">
        <f t="shared" si="61"/>
        <v>0</v>
      </c>
      <c r="GC590" s="2015">
        <v>6500</v>
      </c>
      <c r="GE590" s="2015">
        <f t="shared" si="62"/>
        <v>6500</v>
      </c>
    </row>
    <row r="591" spans="2:187">
      <c r="B591" s="918">
        <v>41</v>
      </c>
      <c r="C591" s="919" t="s">
        <v>622</v>
      </c>
      <c r="D591" s="956" t="s">
        <v>3</v>
      </c>
      <c r="E591" s="957" t="s">
        <v>90</v>
      </c>
      <c r="F591" s="927" t="s">
        <v>570</v>
      </c>
      <c r="G591" s="958">
        <v>30884</v>
      </c>
      <c r="H591" s="927" t="s">
        <v>494</v>
      </c>
      <c r="I591" s="919" t="s">
        <v>456</v>
      </c>
      <c r="J591" s="1171" t="s">
        <v>455</v>
      </c>
      <c r="K591" s="1052" t="s">
        <v>456</v>
      </c>
      <c r="L591" s="959">
        <v>100001</v>
      </c>
      <c r="M591" s="925" t="s">
        <v>470</v>
      </c>
      <c r="N591" s="926">
        <v>1</v>
      </c>
      <c r="O591" s="927" t="s">
        <v>477</v>
      </c>
      <c r="P591" s="927" t="s">
        <v>478</v>
      </c>
      <c r="Q591" s="928">
        <v>1</v>
      </c>
      <c r="R591" s="927" t="s">
        <v>495</v>
      </c>
      <c r="S591" s="929" t="s">
        <v>478</v>
      </c>
      <c r="T591" s="927" t="s">
        <v>545</v>
      </c>
      <c r="U591" s="927" t="s">
        <v>250</v>
      </c>
      <c r="V591" s="930" t="s">
        <v>462</v>
      </c>
      <c r="W591" s="930"/>
      <c r="X591" s="1042" t="s">
        <v>25</v>
      </c>
      <c r="Y591" s="1047" t="s">
        <v>88</v>
      </c>
      <c r="Z591" s="925"/>
      <c r="AA591" s="1048"/>
      <c r="AB591" s="467">
        <v>44935</v>
      </c>
      <c r="AC591" s="1049"/>
      <c r="AD591" s="934"/>
      <c r="AE591" s="935" t="s">
        <v>533</v>
      </c>
      <c r="AF591" s="927" t="s">
        <v>571</v>
      </c>
      <c r="AG591" s="936"/>
      <c r="AH591" s="937"/>
      <c r="AI591" s="1049"/>
      <c r="AJ591" s="1049"/>
      <c r="AK591" s="1049"/>
      <c r="AL591" s="1049"/>
      <c r="AM591" s="1049"/>
      <c r="AN591" s="1049"/>
      <c r="AO591" s="1050"/>
      <c r="AP591" s="938" t="s">
        <v>595</v>
      </c>
      <c r="AQ591" s="940" t="s">
        <v>466</v>
      </c>
      <c r="AR591" s="468">
        <v>1800</v>
      </c>
      <c r="AS591" s="925">
        <v>30</v>
      </c>
      <c r="AT591" s="941">
        <v>0</v>
      </c>
      <c r="AU591" s="941">
        <v>0</v>
      </c>
      <c r="AV591" s="925"/>
      <c r="AW591" s="925"/>
      <c r="AX591" s="925"/>
      <c r="AY591" s="925"/>
      <c r="AZ591" s="925"/>
      <c r="BA591" s="942"/>
      <c r="BB591" s="941"/>
      <c r="BC591" s="941"/>
      <c r="BD591" s="941"/>
      <c r="BE591" s="941"/>
      <c r="BF591" s="942"/>
      <c r="BG591" s="936">
        <v>0</v>
      </c>
      <c r="BH591" s="936">
        <v>0</v>
      </c>
      <c r="BI591" s="936">
        <v>0</v>
      </c>
      <c r="BJ591" s="1227">
        <v>0</v>
      </c>
      <c r="BK591" s="943"/>
      <c r="BL591" s="943"/>
      <c r="BM591" s="936"/>
      <c r="BN591" s="943"/>
      <c r="BO591" s="936">
        <v>0</v>
      </c>
      <c r="BP591" s="944">
        <v>240</v>
      </c>
      <c r="BQ591" s="943">
        <v>1800</v>
      </c>
      <c r="BR591" s="943">
        <v>113</v>
      </c>
      <c r="BS591" s="943">
        <v>0</v>
      </c>
      <c r="BT591" s="945">
        <v>0</v>
      </c>
      <c r="BU591" s="943">
        <v>0</v>
      </c>
      <c r="BV591" s="943">
        <v>0</v>
      </c>
      <c r="BW591" s="943">
        <v>0</v>
      </c>
      <c r="BX591" s="943"/>
      <c r="BY591" s="943"/>
      <c r="BZ591" s="943"/>
      <c r="CA591" s="943"/>
      <c r="CB591" s="943">
        <v>0</v>
      </c>
      <c r="CC591" s="943">
        <v>0</v>
      </c>
      <c r="CD591" s="943">
        <v>0</v>
      </c>
      <c r="CE591" s="943"/>
      <c r="CF591" s="943">
        <v>0</v>
      </c>
      <c r="CG591" s="943"/>
      <c r="CH591" s="943">
        <v>0</v>
      </c>
      <c r="CI591" s="943"/>
      <c r="CJ591" s="943"/>
      <c r="CK591" s="943"/>
      <c r="CL591" s="943"/>
      <c r="CM591" s="943"/>
      <c r="CN591" s="943"/>
      <c r="CO591" s="943">
        <v>0</v>
      </c>
      <c r="CP591" s="943"/>
      <c r="CQ591" s="943"/>
      <c r="CR591" s="943"/>
      <c r="CS591" s="943"/>
      <c r="CT591" s="943"/>
      <c r="CU591" s="943"/>
      <c r="CV591" s="943">
        <v>0</v>
      </c>
      <c r="CW591" s="943"/>
      <c r="CX591" s="943"/>
      <c r="CY591" s="943"/>
      <c r="CZ591" s="943"/>
      <c r="DA591" s="943"/>
      <c r="DB591" s="943"/>
      <c r="DC591" s="943">
        <v>0</v>
      </c>
      <c r="DD591" s="943"/>
      <c r="DE591" s="943"/>
      <c r="DF591" s="943"/>
      <c r="DG591" s="943"/>
      <c r="DH591" s="943"/>
      <c r="DI591" s="943"/>
      <c r="DJ591" s="943"/>
      <c r="DK591" s="943"/>
      <c r="DL591" s="943"/>
      <c r="DM591" s="943"/>
      <c r="DN591" s="943"/>
      <c r="DO591" s="943"/>
      <c r="DP591" s="943"/>
      <c r="DQ591" s="943"/>
      <c r="DR591" s="943"/>
      <c r="DS591" s="943"/>
      <c r="DT591" s="943"/>
      <c r="DU591" s="943"/>
      <c r="DV591" s="943"/>
      <c r="DW591" s="943"/>
      <c r="DX591" s="943"/>
      <c r="DY591" s="943"/>
      <c r="DZ591" s="946"/>
      <c r="EA591" s="938"/>
      <c r="EB591" s="943"/>
      <c r="EC591" s="943"/>
      <c r="ED591" s="943"/>
      <c r="EE591" s="943"/>
      <c r="EF591" s="943"/>
      <c r="EG591" s="943"/>
      <c r="EH591" s="943"/>
      <c r="EI591" s="943"/>
      <c r="EJ591" s="943"/>
      <c r="EK591" s="943"/>
      <c r="EL591" s="947">
        <v>1913</v>
      </c>
      <c r="EM591" s="947">
        <v>1913</v>
      </c>
      <c r="EN591" s="948">
        <v>191.3</v>
      </c>
      <c r="EO591" s="948">
        <v>0</v>
      </c>
      <c r="EP591" s="948">
        <v>26.21</v>
      </c>
      <c r="EQ591" s="948">
        <v>0</v>
      </c>
      <c r="ER591" s="948">
        <v>0</v>
      </c>
      <c r="ES591" s="943">
        <v>0</v>
      </c>
      <c r="ET591" s="945">
        <v>0</v>
      </c>
      <c r="EU591" s="943">
        <v>0</v>
      </c>
      <c r="EV591" s="943">
        <v>0</v>
      </c>
      <c r="EW591" s="943"/>
      <c r="EX591" s="943"/>
      <c r="EY591" s="943"/>
      <c r="EZ591" s="949">
        <v>0</v>
      </c>
      <c r="FA591" s="938">
        <v>0</v>
      </c>
      <c r="FB591" s="938">
        <v>0</v>
      </c>
      <c r="FC591" s="949">
        <v>765.2</v>
      </c>
      <c r="FD591" s="949"/>
      <c r="FE591" s="949"/>
      <c r="FF591" s="949"/>
      <c r="FG591" s="943">
        <v>0</v>
      </c>
      <c r="FH591" s="949">
        <v>0</v>
      </c>
      <c r="FI591" s="943"/>
      <c r="FJ591" s="943"/>
      <c r="FK591" s="936"/>
      <c r="FL591" s="936"/>
      <c r="FM591" s="943">
        <v>0</v>
      </c>
      <c r="FN591" s="943">
        <v>0</v>
      </c>
      <c r="FO591" s="943">
        <v>0</v>
      </c>
      <c r="FP591" s="943"/>
      <c r="FQ591" s="943">
        <v>982.71</v>
      </c>
      <c r="FR591" s="950">
        <v>930.29</v>
      </c>
      <c r="FT591" s="1161"/>
      <c r="FU591" s="1162">
        <f t="shared" si="63"/>
        <v>930.29</v>
      </c>
      <c r="FV591" s="1162">
        <v>930.29</v>
      </c>
      <c r="FW591" s="1162">
        <f t="shared" si="64"/>
        <v>0</v>
      </c>
      <c r="FX591" s="1102">
        <f t="shared" si="59"/>
        <v>172.17</v>
      </c>
      <c r="FY591" s="943">
        <f t="shared" si="60"/>
        <v>0</v>
      </c>
      <c r="GB591" s="2015">
        <f t="shared" si="61"/>
        <v>0</v>
      </c>
      <c r="GC591" s="2015">
        <v>1913</v>
      </c>
      <c r="GE591" s="2015">
        <f t="shared" si="62"/>
        <v>1913</v>
      </c>
    </row>
    <row r="592" spans="2:187">
      <c r="B592" s="918">
        <v>42</v>
      </c>
      <c r="C592" s="919" t="s">
        <v>622</v>
      </c>
      <c r="D592" s="956" t="s">
        <v>3</v>
      </c>
      <c r="E592" s="957" t="s">
        <v>174</v>
      </c>
      <c r="F592" s="1056" t="s">
        <v>175</v>
      </c>
      <c r="G592" s="1057">
        <v>35323</v>
      </c>
      <c r="H592" s="1056" t="s">
        <v>484</v>
      </c>
      <c r="I592" s="919" t="s">
        <v>456</v>
      </c>
      <c r="J592" s="1207" t="s">
        <v>455</v>
      </c>
      <c r="K592" s="1142" t="s">
        <v>456</v>
      </c>
      <c r="L592" s="1058">
        <v>100001</v>
      </c>
      <c r="M592" s="1059" t="s">
        <v>457</v>
      </c>
      <c r="N592" s="1060">
        <v>1</v>
      </c>
      <c r="O592" s="1056" t="s">
        <v>458</v>
      </c>
      <c r="P592" s="1056" t="s">
        <v>459</v>
      </c>
      <c r="Q592" s="1061">
        <v>0</v>
      </c>
      <c r="R592" s="1056" t="s">
        <v>485</v>
      </c>
      <c r="S592" s="1062" t="s">
        <v>486</v>
      </c>
      <c r="T592" s="1056" t="s">
        <v>461</v>
      </c>
      <c r="U592" s="927" t="s">
        <v>279</v>
      </c>
      <c r="V592" s="1063" t="s">
        <v>553</v>
      </c>
      <c r="W592" s="1063"/>
      <c r="X592" s="1064" t="s">
        <v>25</v>
      </c>
      <c r="Y592" s="1065" t="s">
        <v>185</v>
      </c>
      <c r="Z592" s="925"/>
      <c r="AA592" s="1048"/>
      <c r="AB592" s="1066">
        <v>45125</v>
      </c>
      <c r="AC592" s="1067"/>
      <c r="AD592" s="1068"/>
      <c r="AE592" s="1069" t="s">
        <v>481</v>
      </c>
      <c r="AF592" s="927" t="s">
        <v>574</v>
      </c>
      <c r="AG592" s="1070"/>
      <c r="AH592" s="1071"/>
      <c r="AI592" s="1067"/>
      <c r="AJ592" s="1067"/>
      <c r="AK592" s="1067"/>
      <c r="AL592" s="1067"/>
      <c r="AM592" s="1067"/>
      <c r="AN592" s="1067"/>
      <c r="AO592" s="1072"/>
      <c r="AP592" s="945" t="s">
        <v>594</v>
      </c>
      <c r="AQ592" s="1073" t="s">
        <v>467</v>
      </c>
      <c r="AR592" s="1074">
        <v>2000</v>
      </c>
      <c r="AS592" s="925">
        <v>30</v>
      </c>
      <c r="AT592" s="941">
        <v>0</v>
      </c>
      <c r="AU592" s="941">
        <v>0</v>
      </c>
      <c r="AV592" s="1059"/>
      <c r="AW592" s="1059"/>
      <c r="AX592" s="1059"/>
      <c r="AY592" s="1059"/>
      <c r="AZ592" s="1059"/>
      <c r="BA592" s="1075"/>
      <c r="BB592" s="1076"/>
      <c r="BC592" s="1076"/>
      <c r="BD592" s="1076"/>
      <c r="BE592" s="1076"/>
      <c r="BF592" s="1075"/>
      <c r="BG592" s="936">
        <v>0</v>
      </c>
      <c r="BH592" s="936">
        <v>0</v>
      </c>
      <c r="BI592" s="936">
        <v>0</v>
      </c>
      <c r="BJ592" s="1227">
        <v>32</v>
      </c>
      <c r="BK592" s="943"/>
      <c r="BL592" s="943"/>
      <c r="BM592" s="936"/>
      <c r="BN592" s="943"/>
      <c r="BO592" s="936">
        <v>0.83333333333333326</v>
      </c>
      <c r="BP592" s="1077">
        <v>240</v>
      </c>
      <c r="BQ592" s="943">
        <v>2000.0000000000002</v>
      </c>
      <c r="BR592" s="943">
        <v>0</v>
      </c>
      <c r="BS592" s="943">
        <v>0</v>
      </c>
      <c r="BT592" s="945">
        <v>0</v>
      </c>
      <c r="BU592" s="943">
        <v>0</v>
      </c>
      <c r="BV592" s="1078">
        <v>0</v>
      </c>
      <c r="BW592" s="1078">
        <v>0</v>
      </c>
      <c r="BX592" s="1078"/>
      <c r="BY592" s="943"/>
      <c r="BZ592" s="1078"/>
      <c r="CA592" s="1078"/>
      <c r="CB592" s="943">
        <v>0</v>
      </c>
      <c r="CC592" s="943">
        <v>0</v>
      </c>
      <c r="CD592" s="943">
        <v>0</v>
      </c>
      <c r="CE592" s="943"/>
      <c r="CF592" s="943">
        <v>533.33000000000004</v>
      </c>
      <c r="CG592" s="1078"/>
      <c r="CH592" s="943">
        <v>0</v>
      </c>
      <c r="CI592" s="943"/>
      <c r="CJ592" s="943"/>
      <c r="CK592" s="943"/>
      <c r="CL592" s="943"/>
      <c r="CM592" s="943"/>
      <c r="CN592" s="943"/>
      <c r="CO592" s="943">
        <v>0</v>
      </c>
      <c r="CP592" s="943"/>
      <c r="CQ592" s="943"/>
      <c r="CR592" s="1078"/>
      <c r="CS592" s="1078"/>
      <c r="CT592" s="1078"/>
      <c r="CU592" s="943"/>
      <c r="CV592" s="943">
        <v>0</v>
      </c>
      <c r="CW592" s="1078"/>
      <c r="CX592" s="1078"/>
      <c r="CY592" s="1078"/>
      <c r="CZ592" s="1078"/>
      <c r="DA592" s="1078"/>
      <c r="DB592" s="1078"/>
      <c r="DC592" s="943">
        <v>0</v>
      </c>
      <c r="DD592" s="1078"/>
      <c r="DE592" s="1078"/>
      <c r="DF592" s="943"/>
      <c r="DG592" s="943"/>
      <c r="DH592" s="1078"/>
      <c r="DI592" s="1078"/>
      <c r="DJ592" s="1078"/>
      <c r="DK592" s="943"/>
      <c r="DL592" s="943"/>
      <c r="DM592" s="1078"/>
      <c r="DN592" s="1078"/>
      <c r="DO592" s="1078"/>
      <c r="DP592" s="1078"/>
      <c r="DQ592" s="1078"/>
      <c r="DR592" s="1078"/>
      <c r="DS592" s="1078"/>
      <c r="DT592" s="1078"/>
      <c r="DU592" s="1078"/>
      <c r="DV592" s="1078"/>
      <c r="DW592" s="1078"/>
      <c r="DX592" s="1078"/>
      <c r="DY592" s="1078"/>
      <c r="DZ592" s="1079"/>
      <c r="EA592" s="945"/>
      <c r="EB592" s="1078"/>
      <c r="EC592" s="1078"/>
      <c r="ED592" s="1078"/>
      <c r="EE592" s="1078"/>
      <c r="EF592" s="1078"/>
      <c r="EG592" s="1078"/>
      <c r="EH592" s="1078"/>
      <c r="EI592" s="1078"/>
      <c r="EJ592" s="1078"/>
      <c r="EK592" s="1078"/>
      <c r="EL592" s="1080">
        <v>2526.3900000000003</v>
      </c>
      <c r="EM592" s="1080">
        <v>2533.3300000000004</v>
      </c>
      <c r="EN592" s="948">
        <v>252.64</v>
      </c>
      <c r="EO592" s="948">
        <v>0</v>
      </c>
      <c r="EP592" s="948">
        <v>34.61</v>
      </c>
      <c r="EQ592" s="948">
        <v>0</v>
      </c>
      <c r="ER592" s="948">
        <v>0</v>
      </c>
      <c r="ES592" s="943">
        <v>0</v>
      </c>
      <c r="ET592" s="945">
        <v>42.666400000000003</v>
      </c>
      <c r="EU592" s="943">
        <v>6.94</v>
      </c>
      <c r="EV592" s="943">
        <v>0</v>
      </c>
      <c r="EW592" s="1078"/>
      <c r="EX592" s="1078"/>
      <c r="EY592" s="1078"/>
      <c r="EZ592" s="949">
        <v>0</v>
      </c>
      <c r="FA592" s="938">
        <v>0</v>
      </c>
      <c r="FB592" s="938">
        <v>0</v>
      </c>
      <c r="FC592" s="949">
        <v>800</v>
      </c>
      <c r="FD592" s="1081"/>
      <c r="FE592" s="949"/>
      <c r="FF592" s="1081"/>
      <c r="FG592" s="943">
        <v>0</v>
      </c>
      <c r="FH592" s="949">
        <v>0</v>
      </c>
      <c r="FI592" s="1078"/>
      <c r="FJ592" s="943"/>
      <c r="FK592" s="1070"/>
      <c r="FL592" s="1070"/>
      <c r="FM592" s="943">
        <v>0</v>
      </c>
      <c r="FN592" s="943">
        <v>0</v>
      </c>
      <c r="FO592" s="943">
        <v>0</v>
      </c>
      <c r="FP592" s="943"/>
      <c r="FQ592" s="1078">
        <v>1136.8599999999999</v>
      </c>
      <c r="FR592" s="950">
        <v>1396.47</v>
      </c>
      <c r="FT592" s="1161"/>
      <c r="FU592" s="1162">
        <f t="shared" si="63"/>
        <v>1396.47</v>
      </c>
      <c r="FV592" s="1162">
        <v>972.6</v>
      </c>
      <c r="FW592" s="1162">
        <f t="shared" si="64"/>
        <v>423.87</v>
      </c>
      <c r="FX592" s="1102">
        <f t="shared" si="59"/>
        <v>227.38</v>
      </c>
      <c r="FY592" s="943">
        <f t="shared" si="60"/>
        <v>0</v>
      </c>
      <c r="GB592" s="2015">
        <f t="shared" si="61"/>
        <v>0</v>
      </c>
      <c r="GC592" s="2015">
        <v>2526.39</v>
      </c>
      <c r="GE592" s="2015">
        <f t="shared" si="62"/>
        <v>2526.39</v>
      </c>
    </row>
    <row r="593" spans="2:187">
      <c r="B593" s="918">
        <v>43</v>
      </c>
      <c r="C593" s="919" t="s">
        <v>622</v>
      </c>
      <c r="D593" s="956" t="s">
        <v>539</v>
      </c>
      <c r="E593" s="957" t="s">
        <v>190</v>
      </c>
      <c r="F593" s="927" t="s">
        <v>191</v>
      </c>
      <c r="G593" s="958">
        <v>32274</v>
      </c>
      <c r="H593" s="927" t="s">
        <v>555</v>
      </c>
      <c r="I593" s="919" t="s">
        <v>456</v>
      </c>
      <c r="J593" s="1171" t="s">
        <v>455</v>
      </c>
      <c r="K593" s="959" t="s">
        <v>456</v>
      </c>
      <c r="L593" s="959">
        <v>100001</v>
      </c>
      <c r="M593" s="925" t="s">
        <v>470</v>
      </c>
      <c r="N593" s="926">
        <v>1</v>
      </c>
      <c r="O593" s="927" t="s">
        <v>477</v>
      </c>
      <c r="P593" s="927" t="s">
        <v>478</v>
      </c>
      <c r="Q593" s="928">
        <v>1</v>
      </c>
      <c r="R593" s="927" t="s">
        <v>556</v>
      </c>
      <c r="S593" s="929" t="s">
        <v>555</v>
      </c>
      <c r="T593" s="927" t="s">
        <v>461</v>
      </c>
      <c r="U593" s="927" t="s">
        <v>286</v>
      </c>
      <c r="V593" s="930" t="s">
        <v>462</v>
      </c>
      <c r="W593" s="930" t="s">
        <v>529</v>
      </c>
      <c r="X593" s="1042" t="s">
        <v>75</v>
      </c>
      <c r="Y593" s="1047" t="s">
        <v>213</v>
      </c>
      <c r="Z593" s="925"/>
      <c r="AA593" s="1049"/>
      <c r="AB593" s="467">
        <v>45170</v>
      </c>
      <c r="AC593" s="1049"/>
      <c r="AD593" s="934"/>
      <c r="AE593" s="935" t="s">
        <v>496</v>
      </c>
      <c r="AF593" s="927" t="s">
        <v>575</v>
      </c>
      <c r="AG593" s="936"/>
      <c r="AH593" s="937"/>
      <c r="AI593" s="1083" t="s">
        <v>531</v>
      </c>
      <c r="AJ593" s="1084" t="s">
        <v>991</v>
      </c>
      <c r="AK593" s="1049"/>
      <c r="AL593" s="1085"/>
      <c r="AM593" s="1049"/>
      <c r="AN593" s="1049"/>
      <c r="AO593" s="1050"/>
      <c r="AP593" s="938" t="s">
        <v>595</v>
      </c>
      <c r="AQ593" s="940" t="s">
        <v>466</v>
      </c>
      <c r="AR593" s="468">
        <v>21213.825268570239</v>
      </c>
      <c r="AS593" s="925">
        <v>30</v>
      </c>
      <c r="AT593" s="941">
        <v>0</v>
      </c>
      <c r="AU593" s="941">
        <v>0</v>
      </c>
      <c r="AV593" s="925"/>
      <c r="AW593" s="925"/>
      <c r="AX593" s="925"/>
      <c r="AY593" s="925"/>
      <c r="AZ593" s="925"/>
      <c r="BA593" s="942"/>
      <c r="BB593" s="941"/>
      <c r="BC593" s="941"/>
      <c r="BD593" s="941"/>
      <c r="BE593" s="941"/>
      <c r="BF593" s="942"/>
      <c r="BG593" s="936">
        <v>0</v>
      </c>
      <c r="BH593" s="936">
        <v>0</v>
      </c>
      <c r="BI593" s="936">
        <v>0</v>
      </c>
      <c r="BJ593" s="1227">
        <v>0</v>
      </c>
      <c r="BK593" s="943"/>
      <c r="BL593" s="943"/>
      <c r="BM593" s="936"/>
      <c r="BN593" s="943"/>
      <c r="BO593" s="936">
        <v>0</v>
      </c>
      <c r="BP593" s="944">
        <v>240</v>
      </c>
      <c r="BQ593" s="943">
        <v>21213.825268570239</v>
      </c>
      <c r="BR593" s="943">
        <v>113</v>
      </c>
      <c r="BS593" s="943">
        <v>0</v>
      </c>
      <c r="BT593" s="945">
        <v>0</v>
      </c>
      <c r="BU593" s="943">
        <v>0</v>
      </c>
      <c r="BV593" s="943">
        <v>0</v>
      </c>
      <c r="BW593" s="943">
        <v>0</v>
      </c>
      <c r="BX593" s="943"/>
      <c r="BY593" s="943"/>
      <c r="BZ593" s="943"/>
      <c r="CA593" s="943"/>
      <c r="CB593" s="943">
        <v>0</v>
      </c>
      <c r="CC593" s="943">
        <v>0</v>
      </c>
      <c r="CD593" s="943">
        <v>0</v>
      </c>
      <c r="CE593" s="943"/>
      <c r="CF593" s="943">
        <v>0</v>
      </c>
      <c r="CG593" s="943"/>
      <c r="CH593" s="943">
        <v>0</v>
      </c>
      <c r="CI593" s="946"/>
      <c r="CJ593" s="943"/>
      <c r="CK593" s="943"/>
      <c r="CL593" s="943"/>
      <c r="CM593" s="943"/>
      <c r="CN593" s="943"/>
      <c r="CO593" s="943">
        <v>0</v>
      </c>
      <c r="CP593" s="943"/>
      <c r="CQ593" s="943"/>
      <c r="CR593" s="1078"/>
      <c r="CS593" s="1078"/>
      <c r="CT593" s="1078"/>
      <c r="CU593" s="943"/>
      <c r="CV593" s="943">
        <v>0</v>
      </c>
      <c r="CW593" s="943"/>
      <c r="CX593" s="943">
        <v>3554.47087809504</v>
      </c>
      <c r="CY593" s="943">
        <v>319.90237902855358</v>
      </c>
      <c r="CZ593" s="943"/>
      <c r="DA593" s="943"/>
      <c r="DB593" s="943"/>
      <c r="DC593" s="943">
        <v>0</v>
      </c>
      <c r="DD593" s="943"/>
      <c r="DE593" s="943"/>
      <c r="DF593" s="943"/>
      <c r="DG593" s="943"/>
      <c r="DH593" s="943"/>
      <c r="DI593" s="943"/>
      <c r="DJ593" s="943"/>
      <c r="DK593" s="943"/>
      <c r="DL593" s="938"/>
      <c r="DM593" s="943"/>
      <c r="DN593" s="943"/>
      <c r="DO593" s="943"/>
      <c r="DP593" s="943"/>
      <c r="DQ593" s="943"/>
      <c r="DR593" s="943"/>
      <c r="DS593" s="943"/>
      <c r="DT593" s="943"/>
      <c r="DU593" s="943"/>
      <c r="DV593" s="943"/>
      <c r="DW593" s="943">
        <v>2073.44134555544</v>
      </c>
      <c r="DX593" s="943"/>
      <c r="DY593" s="943"/>
      <c r="DZ593" s="943"/>
      <c r="EA593" s="938"/>
      <c r="EB593" s="943"/>
      <c r="EC593" s="943"/>
      <c r="ED593" s="943"/>
      <c r="EE593" s="943"/>
      <c r="EF593" s="943"/>
      <c r="EG593" s="943"/>
      <c r="EH593" s="943"/>
      <c r="EI593" s="943"/>
      <c r="EJ593" s="943"/>
      <c r="EK593" s="943"/>
      <c r="EL593" s="947">
        <v>21326.825268570239</v>
      </c>
      <c r="EM593" s="947">
        <v>27274.63987124927</v>
      </c>
      <c r="EN593" s="948">
        <v>2132.6799999999998</v>
      </c>
      <c r="EO593" s="948">
        <v>0</v>
      </c>
      <c r="EP593" s="948">
        <v>166.93</v>
      </c>
      <c r="EQ593" s="1086">
        <v>0</v>
      </c>
      <c r="ER593" s="948">
        <v>0</v>
      </c>
      <c r="ES593" s="943">
        <v>0</v>
      </c>
      <c r="ET593" s="945">
        <v>3747.03</v>
      </c>
      <c r="EU593" s="943">
        <v>0</v>
      </c>
      <c r="EV593" s="943">
        <v>0</v>
      </c>
      <c r="EW593" s="943"/>
      <c r="EX593" s="943"/>
      <c r="EY593" s="943"/>
      <c r="EZ593" s="949">
        <v>0</v>
      </c>
      <c r="FA593" s="938">
        <v>0</v>
      </c>
      <c r="FB593" s="938">
        <v>0</v>
      </c>
      <c r="FC593" s="1232">
        <v>21228</v>
      </c>
      <c r="FD593" s="949"/>
      <c r="FE593" s="949"/>
      <c r="FF593" s="949"/>
      <c r="FG593" s="943">
        <v>0</v>
      </c>
      <c r="FH593" s="949">
        <v>0</v>
      </c>
      <c r="FI593" s="943"/>
      <c r="FJ593" s="943"/>
      <c r="FK593" s="936"/>
      <c r="FL593" s="936"/>
      <c r="FM593" s="943">
        <v>0</v>
      </c>
      <c r="FN593" s="943">
        <v>0</v>
      </c>
      <c r="FO593" s="943">
        <v>0</v>
      </c>
      <c r="FP593" s="943"/>
      <c r="FQ593" s="943">
        <v>27274.639999999999</v>
      </c>
      <c r="FR593" s="950">
        <v>0</v>
      </c>
      <c r="FT593" s="1162"/>
      <c r="FU593" s="1162">
        <f t="shared" si="63"/>
        <v>0</v>
      </c>
      <c r="FV593" s="1162">
        <v>0</v>
      </c>
      <c r="FW593" s="1162">
        <f t="shared" si="64"/>
        <v>0</v>
      </c>
      <c r="FX593" s="1102">
        <f t="shared" si="59"/>
        <v>1919.41</v>
      </c>
      <c r="FY593" s="943">
        <f t="shared" si="60"/>
        <v>0</v>
      </c>
      <c r="GB593" s="2015">
        <f t="shared" si="61"/>
        <v>-4.7314297626144253E-3</v>
      </c>
      <c r="GC593" s="2015">
        <v>21326.83</v>
      </c>
      <c r="GE593" s="2015">
        <f t="shared" si="62"/>
        <v>24881.30087809504</v>
      </c>
    </row>
    <row r="594" spans="2:187">
      <c r="B594" s="918">
        <v>44</v>
      </c>
      <c r="C594" s="919" t="s">
        <v>622</v>
      </c>
      <c r="D594" s="956" t="s">
        <v>539</v>
      </c>
      <c r="E594" s="957" t="s">
        <v>194</v>
      </c>
      <c r="F594" s="927" t="s">
        <v>195</v>
      </c>
      <c r="G594" s="958">
        <v>32866</v>
      </c>
      <c r="H594" s="927" t="s">
        <v>494</v>
      </c>
      <c r="I594" s="919" t="s">
        <v>456</v>
      </c>
      <c r="J594" s="1171" t="s">
        <v>455</v>
      </c>
      <c r="K594" s="959" t="s">
        <v>456</v>
      </c>
      <c r="L594" s="959">
        <v>100001</v>
      </c>
      <c r="M594" s="925" t="s">
        <v>470</v>
      </c>
      <c r="N594" s="926">
        <v>1</v>
      </c>
      <c r="O594" s="927" t="s">
        <v>477</v>
      </c>
      <c r="P594" s="927" t="s">
        <v>478</v>
      </c>
      <c r="Q594" s="928">
        <v>1</v>
      </c>
      <c r="R594" s="927" t="s">
        <v>495</v>
      </c>
      <c r="S594" s="929" t="s">
        <v>478</v>
      </c>
      <c r="T594" s="927" t="s">
        <v>461</v>
      </c>
      <c r="U594" s="927" t="s">
        <v>288</v>
      </c>
      <c r="V594" s="930" t="s">
        <v>462</v>
      </c>
      <c r="W594" s="930" t="s">
        <v>529</v>
      </c>
      <c r="X594" s="1042" t="s">
        <v>219</v>
      </c>
      <c r="Y594" s="1087">
        <v>2100152084</v>
      </c>
      <c r="Z594" s="925"/>
      <c r="AA594" s="1049"/>
      <c r="AB594" s="467">
        <v>45170</v>
      </c>
      <c r="AC594" s="1049"/>
      <c r="AD594" s="934"/>
      <c r="AE594" s="935" t="s">
        <v>496</v>
      </c>
      <c r="AF594" s="927" t="s">
        <v>576</v>
      </c>
      <c r="AG594" s="936"/>
      <c r="AH594" s="937"/>
      <c r="AI594" s="1083" t="s">
        <v>531</v>
      </c>
      <c r="AJ594" s="1084" t="s">
        <v>992</v>
      </c>
      <c r="AK594" s="1049"/>
      <c r="AL594" s="1049"/>
      <c r="AM594" s="1049"/>
      <c r="AN594" s="1049"/>
      <c r="AO594" s="1050"/>
      <c r="AP594" s="938" t="s">
        <v>594</v>
      </c>
      <c r="AQ594" s="940" t="s">
        <v>466</v>
      </c>
      <c r="AR594" s="468">
        <v>25505.208633514671</v>
      </c>
      <c r="AS594" s="925">
        <v>30</v>
      </c>
      <c r="AT594" s="941">
        <v>0</v>
      </c>
      <c r="AU594" s="941">
        <v>0</v>
      </c>
      <c r="AV594" s="925"/>
      <c r="AW594" s="925"/>
      <c r="AX594" s="925"/>
      <c r="AY594" s="925"/>
      <c r="AZ594" s="925"/>
      <c r="BA594" s="942"/>
      <c r="BB594" s="941"/>
      <c r="BC594" s="941"/>
      <c r="BD594" s="941"/>
      <c r="BE594" s="941"/>
      <c r="BF594" s="942"/>
      <c r="BG594" s="936">
        <v>0</v>
      </c>
      <c r="BH594" s="936">
        <v>0</v>
      </c>
      <c r="BI594" s="936">
        <v>0</v>
      </c>
      <c r="BJ594" s="1227">
        <v>0</v>
      </c>
      <c r="BK594" s="943"/>
      <c r="BL594" s="943"/>
      <c r="BM594" s="936"/>
      <c r="BN594" s="943"/>
      <c r="BO594" s="936">
        <v>0</v>
      </c>
      <c r="BP594" s="944">
        <v>240</v>
      </c>
      <c r="BQ594" s="943">
        <v>25505.208633514671</v>
      </c>
      <c r="BR594" s="943">
        <v>113</v>
      </c>
      <c r="BS594" s="943">
        <v>0</v>
      </c>
      <c r="BT594" s="945">
        <v>0</v>
      </c>
      <c r="BU594" s="943">
        <v>0</v>
      </c>
      <c r="BV594" s="943">
        <v>0</v>
      </c>
      <c r="BW594" s="943">
        <v>0</v>
      </c>
      <c r="BX594" s="943"/>
      <c r="BY594" s="943"/>
      <c r="BZ594" s="943"/>
      <c r="CA594" s="943"/>
      <c r="CB594" s="943">
        <v>0</v>
      </c>
      <c r="CC594" s="943">
        <v>0</v>
      </c>
      <c r="CD594" s="943">
        <v>0</v>
      </c>
      <c r="CE594" s="943"/>
      <c r="CF594" s="943">
        <v>0</v>
      </c>
      <c r="CG594" s="943"/>
      <c r="CH594" s="943">
        <v>0</v>
      </c>
      <c r="CI594" s="946"/>
      <c r="CJ594" s="943"/>
      <c r="CK594" s="943"/>
      <c r="CL594" s="943"/>
      <c r="CM594" s="943"/>
      <c r="CN594" s="943"/>
      <c r="CO594" s="943">
        <v>0</v>
      </c>
      <c r="CP594" s="943"/>
      <c r="CQ594" s="943"/>
      <c r="CR594" s="1078"/>
      <c r="CS594" s="1078"/>
      <c r="CT594" s="1078"/>
      <c r="CU594" s="943"/>
      <c r="CV594" s="943">
        <v>0</v>
      </c>
      <c r="CW594" s="943"/>
      <c r="CX594" s="943">
        <v>4269.7014389191118</v>
      </c>
      <c r="CY594" s="943">
        <v>384.27312950272005</v>
      </c>
      <c r="CZ594" s="943"/>
      <c r="DA594" s="943"/>
      <c r="DB594" s="943"/>
      <c r="DC594" s="943">
        <v>0</v>
      </c>
      <c r="DD594" s="943"/>
      <c r="DE594" s="943"/>
      <c r="DF594" s="943"/>
      <c r="DG594" s="943"/>
      <c r="DH594" s="943"/>
      <c r="DI594" s="943"/>
      <c r="DJ594" s="943"/>
      <c r="DK594" s="943"/>
      <c r="DL594" s="938"/>
      <c r="DM594" s="943"/>
      <c r="DN594" s="943"/>
      <c r="DO594" s="943"/>
      <c r="DP594" s="943"/>
      <c r="DQ594" s="943"/>
      <c r="DR594" s="943"/>
      <c r="DS594" s="943"/>
      <c r="DT594" s="943"/>
      <c r="DU594" s="943"/>
      <c r="DV594" s="943"/>
      <c r="DW594" s="943">
        <v>2490.6591727028153</v>
      </c>
      <c r="DX594" s="943"/>
      <c r="DY594" s="943"/>
      <c r="DZ594" s="943"/>
      <c r="EA594" s="938"/>
      <c r="EB594" s="943"/>
      <c r="EC594" s="943"/>
      <c r="ED594" s="943"/>
      <c r="EE594" s="943"/>
      <c r="EF594" s="943"/>
      <c r="EG594" s="943"/>
      <c r="EH594" s="943"/>
      <c r="EI594" s="943"/>
      <c r="EJ594" s="943"/>
      <c r="EK594" s="943"/>
      <c r="EL594" s="947">
        <v>25618.208633514671</v>
      </c>
      <c r="EM594" s="947">
        <v>32762.842374639316</v>
      </c>
      <c r="EN594" s="948">
        <v>2561.8200000000002</v>
      </c>
      <c r="EO594" s="948">
        <v>0</v>
      </c>
      <c r="EP594" s="948">
        <v>166.93</v>
      </c>
      <c r="EQ594" s="1086">
        <v>0</v>
      </c>
      <c r="ER594" s="948">
        <v>0</v>
      </c>
      <c r="ES594" s="943">
        <v>0</v>
      </c>
      <c r="ET594" s="945">
        <v>5268.09</v>
      </c>
      <c r="EU594" s="943">
        <v>0</v>
      </c>
      <c r="EV594" s="943">
        <v>0</v>
      </c>
      <c r="EW594" s="943"/>
      <c r="EX594" s="943"/>
      <c r="EY594" s="943"/>
      <c r="EZ594" s="949">
        <v>0</v>
      </c>
      <c r="FA594" s="938">
        <v>0</v>
      </c>
      <c r="FB594" s="938">
        <v>0</v>
      </c>
      <c r="FC594" s="1232">
        <v>24766</v>
      </c>
      <c r="FD594" s="949"/>
      <c r="FE594" s="949"/>
      <c r="FF594" s="949"/>
      <c r="FG594" s="943">
        <v>0</v>
      </c>
      <c r="FH594" s="949">
        <v>0</v>
      </c>
      <c r="FI594" s="943"/>
      <c r="FJ594" s="943"/>
      <c r="FK594" s="936"/>
      <c r="FL594" s="936"/>
      <c r="FM594" s="943">
        <v>0</v>
      </c>
      <c r="FN594" s="943">
        <v>0</v>
      </c>
      <c r="FO594" s="943">
        <v>0</v>
      </c>
      <c r="FP594" s="943"/>
      <c r="FQ594" s="943">
        <v>32762.84</v>
      </c>
      <c r="FR594" s="950">
        <v>0</v>
      </c>
      <c r="FT594" s="1162"/>
      <c r="FU594" s="1162">
        <f t="shared" si="63"/>
        <v>0</v>
      </c>
      <c r="FV594" s="1162">
        <v>0</v>
      </c>
      <c r="FW594" s="1162">
        <f t="shared" si="64"/>
        <v>0</v>
      </c>
      <c r="FX594" s="1102">
        <f t="shared" si="59"/>
        <v>2305.64</v>
      </c>
      <c r="FY594" s="943">
        <f t="shared" si="60"/>
        <v>0</v>
      </c>
      <c r="GB594" s="2015">
        <f t="shared" si="61"/>
        <v>-1.3664853286172729E-3</v>
      </c>
      <c r="GC594" s="2015">
        <v>25618.21</v>
      </c>
      <c r="GE594" s="2015">
        <f t="shared" si="62"/>
        <v>29887.911438919109</v>
      </c>
    </row>
    <row r="595" spans="2:187">
      <c r="B595" s="918">
        <v>45</v>
      </c>
      <c r="C595" s="919" t="s">
        <v>622</v>
      </c>
      <c r="D595" s="956" t="s">
        <v>539</v>
      </c>
      <c r="E595" s="957" t="s">
        <v>192</v>
      </c>
      <c r="F595" s="927" t="s">
        <v>193</v>
      </c>
      <c r="G595" s="958">
        <v>34000</v>
      </c>
      <c r="H595" s="927" t="s">
        <v>494</v>
      </c>
      <c r="I595" s="919" t="s">
        <v>456</v>
      </c>
      <c r="J595" s="1171" t="s">
        <v>455</v>
      </c>
      <c r="K595" s="1052" t="s">
        <v>456</v>
      </c>
      <c r="L595" s="959">
        <v>100001</v>
      </c>
      <c r="M595" s="925" t="s">
        <v>470</v>
      </c>
      <c r="N595" s="926">
        <v>1</v>
      </c>
      <c r="O595" s="927" t="s">
        <v>477</v>
      </c>
      <c r="P595" s="927" t="s">
        <v>478</v>
      </c>
      <c r="Q595" s="928">
        <v>1</v>
      </c>
      <c r="R595" s="927" t="s">
        <v>495</v>
      </c>
      <c r="S595" s="929" t="s">
        <v>478</v>
      </c>
      <c r="T595" s="927" t="s">
        <v>461</v>
      </c>
      <c r="U595" s="927" t="s">
        <v>287</v>
      </c>
      <c r="V595" s="930" t="s">
        <v>462</v>
      </c>
      <c r="W595" s="930" t="s">
        <v>529</v>
      </c>
      <c r="X595" s="1042" t="s">
        <v>75</v>
      </c>
      <c r="Y595" s="1047" t="s">
        <v>216</v>
      </c>
      <c r="Z595" s="925"/>
      <c r="AA595" s="1049"/>
      <c r="AB595" s="467">
        <v>45170</v>
      </c>
      <c r="AC595" s="1049"/>
      <c r="AD595" s="934"/>
      <c r="AE595" s="935" t="s">
        <v>496</v>
      </c>
      <c r="AF595" s="927" t="s">
        <v>577</v>
      </c>
      <c r="AG595" s="936"/>
      <c r="AH595" s="937"/>
      <c r="AI595" s="1083" t="s">
        <v>531</v>
      </c>
      <c r="AJ595" s="1084" t="s">
        <v>991</v>
      </c>
      <c r="AK595" s="1049"/>
      <c r="AL595" s="1049"/>
      <c r="AM595" s="1049"/>
      <c r="AN595" s="1049"/>
      <c r="AO595" s="1050"/>
      <c r="AP595" s="938" t="s">
        <v>594</v>
      </c>
      <c r="AQ595" s="940" t="s">
        <v>466</v>
      </c>
      <c r="AR595" s="468">
        <v>21213.825268570239</v>
      </c>
      <c r="AS595" s="925">
        <v>30</v>
      </c>
      <c r="AT595" s="941">
        <v>0</v>
      </c>
      <c r="AU595" s="941">
        <v>0</v>
      </c>
      <c r="AV595" s="925"/>
      <c r="AW595" s="925"/>
      <c r="AX595" s="925"/>
      <c r="AY595" s="925"/>
      <c r="AZ595" s="925"/>
      <c r="BA595" s="942"/>
      <c r="BB595" s="941"/>
      <c r="BC595" s="941"/>
      <c r="BD595" s="941"/>
      <c r="BE595" s="941"/>
      <c r="BF595" s="942"/>
      <c r="BG595" s="936">
        <v>0</v>
      </c>
      <c r="BH595" s="936">
        <v>0</v>
      </c>
      <c r="BI595" s="936">
        <v>0</v>
      </c>
      <c r="BJ595" s="1227">
        <v>0</v>
      </c>
      <c r="BK595" s="943"/>
      <c r="BL595" s="943"/>
      <c r="BM595" s="936"/>
      <c r="BN595" s="943"/>
      <c r="BO595" s="936">
        <v>0</v>
      </c>
      <c r="BP595" s="944">
        <v>240</v>
      </c>
      <c r="BQ595" s="943">
        <v>21213.825268570239</v>
      </c>
      <c r="BR595" s="943">
        <v>113</v>
      </c>
      <c r="BS595" s="943">
        <v>0</v>
      </c>
      <c r="BT595" s="945">
        <v>0</v>
      </c>
      <c r="BU595" s="943">
        <v>0</v>
      </c>
      <c r="BV595" s="943">
        <v>0</v>
      </c>
      <c r="BW595" s="943">
        <v>0</v>
      </c>
      <c r="BX595" s="943"/>
      <c r="BY595" s="943"/>
      <c r="BZ595" s="943"/>
      <c r="CA595" s="943"/>
      <c r="CB595" s="943">
        <v>0</v>
      </c>
      <c r="CC595" s="943">
        <v>0</v>
      </c>
      <c r="CD595" s="943">
        <v>0</v>
      </c>
      <c r="CE595" s="943"/>
      <c r="CF595" s="943">
        <v>0</v>
      </c>
      <c r="CG595" s="943"/>
      <c r="CH595" s="943">
        <v>0</v>
      </c>
      <c r="CI595" s="946"/>
      <c r="CJ595" s="943"/>
      <c r="CK595" s="943"/>
      <c r="CL595" s="943"/>
      <c r="CM595" s="943"/>
      <c r="CN595" s="943"/>
      <c r="CO595" s="943">
        <v>0</v>
      </c>
      <c r="CP595" s="943"/>
      <c r="CQ595" s="943"/>
      <c r="CR595" s="1078"/>
      <c r="CS595" s="1078"/>
      <c r="CT595" s="1078"/>
      <c r="CU595" s="943"/>
      <c r="CV595" s="943">
        <v>0</v>
      </c>
      <c r="CW595" s="943"/>
      <c r="CX595" s="943">
        <v>3554.47087809504</v>
      </c>
      <c r="CY595" s="943">
        <v>319.90237902855358</v>
      </c>
      <c r="CZ595" s="943"/>
      <c r="DA595" s="943"/>
      <c r="DB595" s="943"/>
      <c r="DC595" s="943">
        <v>0</v>
      </c>
      <c r="DD595" s="943"/>
      <c r="DE595" s="943"/>
      <c r="DF595" s="943"/>
      <c r="DG595" s="943"/>
      <c r="DH595" s="943"/>
      <c r="DI595" s="943"/>
      <c r="DJ595" s="943"/>
      <c r="DK595" s="943"/>
      <c r="DL595" s="938"/>
      <c r="DM595" s="943"/>
      <c r="DN595" s="943"/>
      <c r="DO595" s="943"/>
      <c r="DP595" s="943"/>
      <c r="DQ595" s="943"/>
      <c r="DR595" s="943"/>
      <c r="DS595" s="943"/>
      <c r="DT595" s="943"/>
      <c r="DU595" s="943"/>
      <c r="DV595" s="943"/>
      <c r="DW595" s="943">
        <v>2073.44134555544</v>
      </c>
      <c r="DX595" s="943"/>
      <c r="DY595" s="943"/>
      <c r="DZ595" s="943"/>
      <c r="EA595" s="938"/>
      <c r="EB595" s="943"/>
      <c r="EC595" s="943"/>
      <c r="ED595" s="943"/>
      <c r="EE595" s="943"/>
      <c r="EF595" s="943"/>
      <c r="EG595" s="943"/>
      <c r="EH595" s="943"/>
      <c r="EI595" s="943"/>
      <c r="EJ595" s="943"/>
      <c r="EK595" s="943"/>
      <c r="EL595" s="947">
        <v>21326.825268570239</v>
      </c>
      <c r="EM595" s="947">
        <v>27274.63987124927</v>
      </c>
      <c r="EN595" s="948">
        <v>2132.6799999999998</v>
      </c>
      <c r="EO595" s="948">
        <v>0</v>
      </c>
      <c r="EP595" s="948">
        <v>166.93</v>
      </c>
      <c r="EQ595" s="1086">
        <v>0</v>
      </c>
      <c r="ER595" s="948">
        <v>0</v>
      </c>
      <c r="ES595" s="943">
        <v>0</v>
      </c>
      <c r="ET595" s="945">
        <v>3747.03</v>
      </c>
      <c r="EU595" s="943">
        <v>0</v>
      </c>
      <c r="EV595" s="943">
        <v>0</v>
      </c>
      <c r="EW595" s="943"/>
      <c r="EX595" s="943"/>
      <c r="EY595" s="943"/>
      <c r="EZ595" s="949">
        <v>0</v>
      </c>
      <c r="FA595" s="938">
        <v>0</v>
      </c>
      <c r="FB595" s="938">
        <v>0</v>
      </c>
      <c r="FC595" s="1232">
        <v>21228</v>
      </c>
      <c r="FD595" s="949"/>
      <c r="FE595" s="949"/>
      <c r="FF595" s="949"/>
      <c r="FG595" s="943">
        <v>0</v>
      </c>
      <c r="FH595" s="949">
        <v>0</v>
      </c>
      <c r="FI595" s="943"/>
      <c r="FJ595" s="943"/>
      <c r="FK595" s="936"/>
      <c r="FL595" s="936"/>
      <c r="FM595" s="943">
        <v>0</v>
      </c>
      <c r="FN595" s="943">
        <v>0</v>
      </c>
      <c r="FO595" s="943">
        <v>0</v>
      </c>
      <c r="FP595" s="943"/>
      <c r="FQ595" s="943">
        <v>27274.639999999999</v>
      </c>
      <c r="FR595" s="950">
        <v>0</v>
      </c>
      <c r="FT595" s="1162"/>
      <c r="FU595" s="1162">
        <f t="shared" si="63"/>
        <v>0</v>
      </c>
      <c r="FV595" s="1162">
        <v>0</v>
      </c>
      <c r="FW595" s="1162">
        <f t="shared" si="64"/>
        <v>0</v>
      </c>
      <c r="FX595" s="1102">
        <f t="shared" si="59"/>
        <v>1919.41</v>
      </c>
      <c r="FY595" s="943">
        <f t="shared" si="60"/>
        <v>0</v>
      </c>
      <c r="GB595" s="2015">
        <f t="shared" si="61"/>
        <v>-4.7314297626144253E-3</v>
      </c>
      <c r="GC595" s="2015">
        <v>21326.83</v>
      </c>
      <c r="GE595" s="2015">
        <f t="shared" si="62"/>
        <v>24881.30087809504</v>
      </c>
    </row>
    <row r="596" spans="2:187">
      <c r="B596" s="918">
        <v>46</v>
      </c>
      <c r="C596" s="919" t="s">
        <v>622</v>
      </c>
      <c r="D596" s="956" t="s">
        <v>3</v>
      </c>
      <c r="E596" s="957" t="s">
        <v>176</v>
      </c>
      <c r="F596" s="919" t="s">
        <v>578</v>
      </c>
      <c r="G596" s="922">
        <v>34578</v>
      </c>
      <c r="H596" s="919" t="s">
        <v>585</v>
      </c>
      <c r="I596" s="919" t="s">
        <v>456</v>
      </c>
      <c r="J596" s="923" t="s">
        <v>455</v>
      </c>
      <c r="K596" s="1208" t="s">
        <v>456</v>
      </c>
      <c r="L596" s="924">
        <v>100001</v>
      </c>
      <c r="M596" s="1088" t="s">
        <v>470</v>
      </c>
      <c r="N596" s="1089">
        <v>1</v>
      </c>
      <c r="O596" s="919" t="s">
        <v>477</v>
      </c>
      <c r="P596" s="919" t="s">
        <v>478</v>
      </c>
      <c r="Q596" s="1090">
        <v>1</v>
      </c>
      <c r="R596" s="919" t="s">
        <v>564</v>
      </c>
      <c r="S596" s="1091" t="s">
        <v>563</v>
      </c>
      <c r="T596" s="919" t="s">
        <v>461</v>
      </c>
      <c r="U596" s="927" t="s">
        <v>277</v>
      </c>
      <c r="V596" s="1092" t="s">
        <v>553</v>
      </c>
      <c r="W596" s="1092"/>
      <c r="X596" s="1093" t="s">
        <v>25</v>
      </c>
      <c r="Y596" s="1094" t="s">
        <v>993</v>
      </c>
      <c r="Z596" s="925"/>
      <c r="AA596" s="1095"/>
      <c r="AB596" s="471">
        <v>45181</v>
      </c>
      <c r="AC596" s="1096"/>
      <c r="AD596" s="1097"/>
      <c r="AE596" s="1098" t="s">
        <v>481</v>
      </c>
      <c r="AF596" s="927" t="s">
        <v>579</v>
      </c>
      <c r="AG596" s="1099"/>
      <c r="AH596" s="1100"/>
      <c r="AI596" s="1096"/>
      <c r="AJ596" s="1096"/>
      <c r="AK596" s="1096"/>
      <c r="AL596" s="1096"/>
      <c r="AM596" s="1096"/>
      <c r="AN596" s="1096"/>
      <c r="AO596" s="1101" t="s">
        <v>466</v>
      </c>
      <c r="AP596" s="1102" t="s">
        <v>595</v>
      </c>
      <c r="AQ596" s="1103" t="s">
        <v>467</v>
      </c>
      <c r="AR596" s="1104">
        <v>3700</v>
      </c>
      <c r="AS596" s="925">
        <v>30</v>
      </c>
      <c r="AT596" s="941">
        <v>0</v>
      </c>
      <c r="AU596" s="941">
        <v>0</v>
      </c>
      <c r="AV596" s="1088"/>
      <c r="AW596" s="1088"/>
      <c r="AX596" s="1088"/>
      <c r="AY596" s="1088"/>
      <c r="AZ596" s="1088"/>
      <c r="BA596" s="1105"/>
      <c r="BB596" s="1106"/>
      <c r="BC596" s="1106"/>
      <c r="BD596" s="1106"/>
      <c r="BE596" s="1106"/>
      <c r="BF596" s="1105"/>
      <c r="BG596" s="936">
        <v>0</v>
      </c>
      <c r="BH596" s="936">
        <v>0</v>
      </c>
      <c r="BI596" s="936">
        <v>0</v>
      </c>
      <c r="BJ596" s="1227">
        <v>0</v>
      </c>
      <c r="BK596" s="943"/>
      <c r="BL596" s="943"/>
      <c r="BM596" s="936"/>
      <c r="BN596" s="943"/>
      <c r="BO596" s="936">
        <v>1.7166666666666668</v>
      </c>
      <c r="BP596" s="1107">
        <v>240</v>
      </c>
      <c r="BQ596" s="943">
        <v>3700</v>
      </c>
      <c r="BR596" s="943">
        <v>0</v>
      </c>
      <c r="BS596" s="943">
        <v>0</v>
      </c>
      <c r="BT596" s="945">
        <v>0</v>
      </c>
      <c r="BU596" s="943">
        <v>0</v>
      </c>
      <c r="BV596" s="1108">
        <v>0</v>
      </c>
      <c r="BW596" s="1108">
        <v>0</v>
      </c>
      <c r="BX596" s="1108"/>
      <c r="BY596" s="943"/>
      <c r="BZ596" s="1108"/>
      <c r="CA596" s="1108"/>
      <c r="CB596" s="943">
        <v>0</v>
      </c>
      <c r="CC596" s="943">
        <v>0</v>
      </c>
      <c r="CD596" s="943">
        <v>0</v>
      </c>
      <c r="CE596" s="943"/>
      <c r="CF596" s="943">
        <v>0</v>
      </c>
      <c r="CG596" s="1109"/>
      <c r="CH596" s="943">
        <v>0</v>
      </c>
      <c r="CI596" s="943"/>
      <c r="CJ596" s="943"/>
      <c r="CK596" s="943"/>
      <c r="CL596" s="943"/>
      <c r="CM596" s="943"/>
      <c r="CN596" s="943"/>
      <c r="CO596" s="943">
        <v>0</v>
      </c>
      <c r="CP596" s="943"/>
      <c r="CQ596" s="943"/>
      <c r="CR596" s="1078"/>
      <c r="CS596" s="1078"/>
      <c r="CT596" s="1078"/>
      <c r="CU596" s="943"/>
      <c r="CV596" s="943">
        <v>0</v>
      </c>
      <c r="CW596" s="1109"/>
      <c r="CX596" s="1109"/>
      <c r="CY596" s="1109"/>
      <c r="CZ596" s="1109"/>
      <c r="DA596" s="1109"/>
      <c r="DB596" s="1109"/>
      <c r="DC596" s="943">
        <v>0</v>
      </c>
      <c r="DD596" s="1108"/>
      <c r="DE596" s="1108"/>
      <c r="DF596" s="943"/>
      <c r="DG596" s="943"/>
      <c r="DH596" s="1109"/>
      <c r="DI596" s="1109"/>
      <c r="DJ596" s="1108"/>
      <c r="DK596" s="943"/>
      <c r="DL596" s="943"/>
      <c r="DM596" s="1109"/>
      <c r="DN596" s="1109"/>
      <c r="DO596" s="1109"/>
      <c r="DP596" s="1109"/>
      <c r="DQ596" s="1109"/>
      <c r="DR596" s="1109"/>
      <c r="DS596" s="1109"/>
      <c r="DT596" s="1109"/>
      <c r="DU596" s="1109"/>
      <c r="DV596" s="1109"/>
      <c r="DW596" s="1109"/>
      <c r="DX596" s="1108"/>
      <c r="DY596" s="1108"/>
      <c r="DZ596" s="1110"/>
      <c r="EA596" s="1111"/>
      <c r="EB596" s="1109"/>
      <c r="EC596" s="1109"/>
      <c r="ED596" s="1109"/>
      <c r="EE596" s="1109"/>
      <c r="EF596" s="1109"/>
      <c r="EG596" s="1109"/>
      <c r="EH596" s="1109"/>
      <c r="EI596" s="1109"/>
      <c r="EJ596" s="1109"/>
      <c r="EK596" s="1109"/>
      <c r="EL596" s="1112">
        <v>3673.53</v>
      </c>
      <c r="EM596" s="1112">
        <v>3700</v>
      </c>
      <c r="EN596" s="948">
        <v>367.35</v>
      </c>
      <c r="EO596" s="948">
        <v>0</v>
      </c>
      <c r="EP596" s="948">
        <v>50.33</v>
      </c>
      <c r="EQ596" s="948">
        <v>0</v>
      </c>
      <c r="ER596" s="948">
        <v>0</v>
      </c>
      <c r="ES596" s="943">
        <v>0</v>
      </c>
      <c r="ET596" s="945">
        <v>33.53</v>
      </c>
      <c r="EU596" s="943">
        <v>26.47</v>
      </c>
      <c r="EV596" s="943">
        <v>0</v>
      </c>
      <c r="EW596" s="1109"/>
      <c r="EX596" s="1109"/>
      <c r="EY596" s="1108"/>
      <c r="EZ596" s="949">
        <v>0</v>
      </c>
      <c r="FA596" s="938">
        <v>34.94</v>
      </c>
      <c r="FB596" s="938">
        <v>0</v>
      </c>
      <c r="FC596" s="949">
        <v>1480</v>
      </c>
      <c r="FD596" s="1113"/>
      <c r="FE596" s="949"/>
      <c r="FF596" s="1114"/>
      <c r="FG596" s="943">
        <v>0</v>
      </c>
      <c r="FH596" s="949">
        <v>0</v>
      </c>
      <c r="FI596" s="1108"/>
      <c r="FJ596" s="943"/>
      <c r="FK596" s="1099"/>
      <c r="FL596" s="1115"/>
      <c r="FM596" s="943">
        <v>0</v>
      </c>
      <c r="FN596" s="943">
        <v>0</v>
      </c>
      <c r="FO596" s="943">
        <v>0</v>
      </c>
      <c r="FP596" s="943"/>
      <c r="FQ596" s="1108">
        <v>1992.62</v>
      </c>
      <c r="FR596" s="950">
        <v>1707.38</v>
      </c>
      <c r="FT596" s="1161"/>
      <c r="FU596" s="1162">
        <f t="shared" si="63"/>
        <v>1707.38</v>
      </c>
      <c r="FV596" s="1162">
        <v>1730.09</v>
      </c>
      <c r="FW596" s="1162">
        <f t="shared" si="64"/>
        <v>-22.709999999999809</v>
      </c>
      <c r="FX596" s="1102">
        <f t="shared" si="59"/>
        <v>330.62</v>
      </c>
      <c r="FY596" s="943">
        <f t="shared" si="60"/>
        <v>0</v>
      </c>
      <c r="GB596" s="2015">
        <f t="shared" si="61"/>
        <v>0</v>
      </c>
      <c r="GC596" s="2015">
        <v>3673.53</v>
      </c>
      <c r="GE596" s="2015">
        <f t="shared" si="62"/>
        <v>3673.53</v>
      </c>
    </row>
    <row r="597" spans="2:187">
      <c r="B597" s="918">
        <v>47</v>
      </c>
      <c r="C597" s="919" t="s">
        <v>622</v>
      </c>
      <c r="D597" s="956" t="s">
        <v>3</v>
      </c>
      <c r="E597" s="957" t="s">
        <v>169</v>
      </c>
      <c r="F597" s="927" t="s">
        <v>580</v>
      </c>
      <c r="G597" s="958">
        <v>34389</v>
      </c>
      <c r="H597" s="927" t="s">
        <v>585</v>
      </c>
      <c r="I597" s="919" t="s">
        <v>456</v>
      </c>
      <c r="J597" s="1171" t="s">
        <v>455</v>
      </c>
      <c r="K597" s="1052" t="s">
        <v>456</v>
      </c>
      <c r="L597" s="959">
        <v>100001</v>
      </c>
      <c r="M597" s="925" t="s">
        <v>470</v>
      </c>
      <c r="N597" s="926">
        <v>1</v>
      </c>
      <c r="O597" s="927" t="s">
        <v>477</v>
      </c>
      <c r="P597" s="927" t="s">
        <v>478</v>
      </c>
      <c r="Q597" s="928">
        <v>1</v>
      </c>
      <c r="R597" s="927" t="s">
        <v>564</v>
      </c>
      <c r="S597" s="929" t="s">
        <v>563</v>
      </c>
      <c r="T597" s="927" t="s">
        <v>461</v>
      </c>
      <c r="U597" s="927" t="s">
        <v>277</v>
      </c>
      <c r="V597" s="930" t="s">
        <v>553</v>
      </c>
      <c r="W597" s="930"/>
      <c r="X597" s="1042" t="s">
        <v>25</v>
      </c>
      <c r="Y597" s="1047" t="s">
        <v>207</v>
      </c>
      <c r="Z597" s="925"/>
      <c r="AA597" s="1049"/>
      <c r="AB597" s="467">
        <v>45181</v>
      </c>
      <c r="AC597" s="1049"/>
      <c r="AD597" s="934"/>
      <c r="AE597" s="935" t="s">
        <v>481</v>
      </c>
      <c r="AF597" s="927" t="s">
        <v>581</v>
      </c>
      <c r="AG597" s="936"/>
      <c r="AH597" s="937"/>
      <c r="AI597" s="1049"/>
      <c r="AJ597" s="1049"/>
      <c r="AK597" s="1049"/>
      <c r="AL597" s="1049"/>
      <c r="AM597" s="1049"/>
      <c r="AN597" s="1049"/>
      <c r="AO597" s="1050" t="s">
        <v>466</v>
      </c>
      <c r="AP597" s="938" t="s">
        <v>594</v>
      </c>
      <c r="AQ597" s="1073" t="s">
        <v>467</v>
      </c>
      <c r="AR597" s="1074">
        <v>4700</v>
      </c>
      <c r="AS597" s="925">
        <v>25</v>
      </c>
      <c r="AT597" s="941">
        <v>0</v>
      </c>
      <c r="AU597" s="941">
        <v>5</v>
      </c>
      <c r="AV597" s="925"/>
      <c r="AW597" s="925"/>
      <c r="AX597" s="925"/>
      <c r="AY597" s="925"/>
      <c r="AZ597" s="925"/>
      <c r="BA597" s="942"/>
      <c r="BB597" s="941"/>
      <c r="BC597" s="941"/>
      <c r="BD597" s="941"/>
      <c r="BE597" s="941"/>
      <c r="BF597" s="942"/>
      <c r="BG597" s="936">
        <v>0</v>
      </c>
      <c r="BH597" s="936">
        <v>0</v>
      </c>
      <c r="BI597" s="936">
        <v>0</v>
      </c>
      <c r="BJ597" s="1227">
        <v>0</v>
      </c>
      <c r="BK597" s="943"/>
      <c r="BL597" s="943"/>
      <c r="BM597" s="936"/>
      <c r="BN597" s="943"/>
      <c r="BO597" s="936">
        <v>0.89999999999999991</v>
      </c>
      <c r="BP597" s="944">
        <v>200</v>
      </c>
      <c r="BQ597" s="943">
        <v>3916.6666666666665</v>
      </c>
      <c r="BR597" s="943">
        <v>0</v>
      </c>
      <c r="BS597" s="943">
        <v>0</v>
      </c>
      <c r="BT597" s="945">
        <v>791.58</v>
      </c>
      <c r="BU597" s="943">
        <v>0</v>
      </c>
      <c r="BV597" s="943">
        <v>0</v>
      </c>
      <c r="BW597" s="943">
        <v>0</v>
      </c>
      <c r="BX597" s="943"/>
      <c r="BY597" s="943"/>
      <c r="BZ597" s="943"/>
      <c r="CA597" s="943"/>
      <c r="CB597" s="943">
        <v>0</v>
      </c>
      <c r="CC597" s="943">
        <v>0</v>
      </c>
      <c r="CD597" s="943">
        <v>0</v>
      </c>
      <c r="CE597" s="943"/>
      <c r="CF597" s="943">
        <v>0</v>
      </c>
      <c r="CG597" s="1078"/>
      <c r="CH597" s="943">
        <v>0</v>
      </c>
      <c r="CI597" s="943"/>
      <c r="CJ597" s="943"/>
      <c r="CK597" s="943"/>
      <c r="CL597" s="943"/>
      <c r="CM597" s="943"/>
      <c r="CN597" s="943"/>
      <c r="CO597" s="943">
        <v>0</v>
      </c>
      <c r="CP597" s="943"/>
      <c r="CQ597" s="943"/>
      <c r="CR597" s="1078"/>
      <c r="CS597" s="1078"/>
      <c r="CT597" s="1078"/>
      <c r="CU597" s="943"/>
      <c r="CV597" s="943">
        <v>0</v>
      </c>
      <c r="CW597" s="1078"/>
      <c r="CX597" s="1078"/>
      <c r="CY597" s="1078"/>
      <c r="CZ597" s="1078"/>
      <c r="DA597" s="1078"/>
      <c r="DB597" s="1078"/>
      <c r="DC597" s="943">
        <v>0</v>
      </c>
      <c r="DD597" s="943"/>
      <c r="DE597" s="943"/>
      <c r="DF597" s="943"/>
      <c r="DG597" s="943"/>
      <c r="DH597" s="1078"/>
      <c r="DI597" s="1078"/>
      <c r="DJ597" s="943"/>
      <c r="DK597" s="943"/>
      <c r="DL597" s="943"/>
      <c r="DM597" s="1078"/>
      <c r="DN597" s="1078"/>
      <c r="DO597" s="1078"/>
      <c r="DP597" s="1078"/>
      <c r="DQ597" s="1078"/>
      <c r="DR597" s="1078"/>
      <c r="DS597" s="1078"/>
      <c r="DT597" s="1078"/>
      <c r="DU597" s="1078"/>
      <c r="DV597" s="1117"/>
      <c r="DW597" s="943"/>
      <c r="DX597" s="943"/>
      <c r="DY597" s="943"/>
      <c r="DZ597" s="1079"/>
      <c r="EA597" s="945"/>
      <c r="EB597" s="1078"/>
      <c r="EC597" s="1078"/>
      <c r="ED597" s="1078"/>
      <c r="EE597" s="1078"/>
      <c r="EF597" s="1078"/>
      <c r="EG597" s="1078"/>
      <c r="EH597" s="1078"/>
      <c r="EI597" s="1078"/>
      <c r="EJ597" s="1078"/>
      <c r="EK597" s="1078"/>
      <c r="EL597" s="947">
        <v>4690.6166666666668</v>
      </c>
      <c r="EM597" s="947">
        <v>4708.2466666666669</v>
      </c>
      <c r="EN597" s="948">
        <v>469.06</v>
      </c>
      <c r="EO597" s="948">
        <v>0</v>
      </c>
      <c r="EP597" s="948">
        <v>64.260000000000005</v>
      </c>
      <c r="EQ597" s="948">
        <v>0</v>
      </c>
      <c r="ER597" s="948">
        <v>0</v>
      </c>
      <c r="ES597" s="943">
        <v>0</v>
      </c>
      <c r="ET597" s="945">
        <v>208.68</v>
      </c>
      <c r="EU597" s="943">
        <v>17.63</v>
      </c>
      <c r="EV597" s="943">
        <v>0</v>
      </c>
      <c r="EW597" s="1078"/>
      <c r="EX597" s="1078"/>
      <c r="EY597" s="943"/>
      <c r="EZ597" s="949">
        <v>115.71</v>
      </c>
      <c r="FA597" s="938">
        <v>0</v>
      </c>
      <c r="FB597" s="938">
        <v>0</v>
      </c>
      <c r="FC597" s="949">
        <v>1880</v>
      </c>
      <c r="FD597" s="949"/>
      <c r="FE597" s="949"/>
      <c r="FF597" s="949"/>
      <c r="FG597" s="943">
        <v>0</v>
      </c>
      <c r="FH597" s="949">
        <v>0</v>
      </c>
      <c r="FI597" s="943"/>
      <c r="FJ597" s="943"/>
      <c r="FK597" s="936"/>
      <c r="FL597" s="1070"/>
      <c r="FM597" s="943">
        <v>0</v>
      </c>
      <c r="FN597" s="943">
        <v>0</v>
      </c>
      <c r="FO597" s="943">
        <v>0</v>
      </c>
      <c r="FP597" s="943"/>
      <c r="FQ597" s="943">
        <v>2755.34</v>
      </c>
      <c r="FR597" s="950">
        <v>1952.91</v>
      </c>
      <c r="FT597" s="1161"/>
      <c r="FU597" s="1162">
        <f t="shared" si="63"/>
        <v>1952.91</v>
      </c>
      <c r="FV597" s="1162">
        <v>1951.22</v>
      </c>
      <c r="FW597" s="1162">
        <f t="shared" si="64"/>
        <v>1.6900000000000546</v>
      </c>
      <c r="FX597" s="1102">
        <f t="shared" si="59"/>
        <v>422.16</v>
      </c>
      <c r="FY597" s="943">
        <f t="shared" si="60"/>
        <v>0</v>
      </c>
      <c r="GB597" s="2015">
        <f t="shared" si="61"/>
        <v>-3.333333333102928E-3</v>
      </c>
      <c r="GC597" s="2015">
        <v>4690.62</v>
      </c>
      <c r="GE597" s="2015">
        <f t="shared" si="62"/>
        <v>4690.62</v>
      </c>
    </row>
    <row r="598" spans="2:187">
      <c r="B598" s="918">
        <v>48</v>
      </c>
      <c r="C598" s="919" t="s">
        <v>622</v>
      </c>
      <c r="D598" s="956" t="s">
        <v>3</v>
      </c>
      <c r="E598" s="957" t="s">
        <v>76</v>
      </c>
      <c r="F598" s="1056" t="s">
        <v>582</v>
      </c>
      <c r="G598" s="1057">
        <v>30552</v>
      </c>
      <c r="H598" s="1056" t="s">
        <v>537</v>
      </c>
      <c r="I598" s="919" t="s">
        <v>456</v>
      </c>
      <c r="J598" s="1207" t="s">
        <v>455</v>
      </c>
      <c r="K598" s="1142" t="s">
        <v>456</v>
      </c>
      <c r="L598" s="1058">
        <v>100001</v>
      </c>
      <c r="M598" s="1059" t="s">
        <v>470</v>
      </c>
      <c r="N598" s="1060">
        <v>1</v>
      </c>
      <c r="O598" s="1056" t="s">
        <v>477</v>
      </c>
      <c r="P598" s="1056" t="s">
        <v>478</v>
      </c>
      <c r="Q598" s="1061">
        <v>1</v>
      </c>
      <c r="R598" s="1056" t="s">
        <v>538</v>
      </c>
      <c r="S598" s="1062" t="s">
        <v>537</v>
      </c>
      <c r="T598" s="1056" t="s">
        <v>461</v>
      </c>
      <c r="U598" s="927" t="s">
        <v>633</v>
      </c>
      <c r="V598" s="1063" t="s">
        <v>553</v>
      </c>
      <c r="W598" s="1063"/>
      <c r="X598" s="1118" t="s">
        <v>25</v>
      </c>
      <c r="Y598" s="1119" t="s">
        <v>246</v>
      </c>
      <c r="Z598" s="925"/>
      <c r="AA598" s="1067"/>
      <c r="AB598" s="1066">
        <v>45181</v>
      </c>
      <c r="AC598" s="1067"/>
      <c r="AD598" s="1068"/>
      <c r="AE598" s="1069" t="s">
        <v>503</v>
      </c>
      <c r="AF598" s="927" t="s">
        <v>583</v>
      </c>
      <c r="AG598" s="1070"/>
      <c r="AH598" s="1071"/>
      <c r="AI598" s="1067"/>
      <c r="AJ598" s="1067"/>
      <c r="AK598" s="1067"/>
      <c r="AL598" s="1067"/>
      <c r="AM598" s="1067"/>
      <c r="AN598" s="1067"/>
      <c r="AO598" s="1072" t="s">
        <v>466</v>
      </c>
      <c r="AP598" s="945" t="s">
        <v>595</v>
      </c>
      <c r="AQ598" s="1073" t="s">
        <v>467</v>
      </c>
      <c r="AR598" s="1074">
        <v>6500</v>
      </c>
      <c r="AS598" s="925">
        <v>25</v>
      </c>
      <c r="AT598" s="941">
        <v>0</v>
      </c>
      <c r="AU598" s="941">
        <v>5</v>
      </c>
      <c r="AV598" s="1059"/>
      <c r="AW598" s="1059"/>
      <c r="AX598" s="1059"/>
      <c r="AY598" s="1059"/>
      <c r="AZ598" s="1059"/>
      <c r="BA598" s="1075"/>
      <c r="BB598" s="1076"/>
      <c r="BC598" s="1076"/>
      <c r="BD598" s="1076"/>
      <c r="BE598" s="1076"/>
      <c r="BF598" s="1075"/>
      <c r="BG598" s="936">
        <v>0</v>
      </c>
      <c r="BH598" s="936">
        <v>0</v>
      </c>
      <c r="BI598" s="936">
        <v>0</v>
      </c>
      <c r="BJ598" s="1227">
        <v>0</v>
      </c>
      <c r="BK598" s="943"/>
      <c r="BL598" s="943"/>
      <c r="BM598" s="936"/>
      <c r="BN598" s="943"/>
      <c r="BO598" s="936">
        <v>6.1166666666666671</v>
      </c>
      <c r="BP598" s="1077">
        <v>200</v>
      </c>
      <c r="BQ598" s="943">
        <v>5416.6666666666661</v>
      </c>
      <c r="BR598" s="943">
        <v>0</v>
      </c>
      <c r="BS598" s="943">
        <v>0</v>
      </c>
      <c r="BT598" s="945">
        <v>1083.33</v>
      </c>
      <c r="BU598" s="943">
        <v>0</v>
      </c>
      <c r="BV598" s="1078">
        <v>0</v>
      </c>
      <c r="BW598" s="1078">
        <v>0</v>
      </c>
      <c r="BX598" s="1078"/>
      <c r="BY598" s="943"/>
      <c r="BZ598" s="1078"/>
      <c r="CA598" s="1078"/>
      <c r="CB598" s="943">
        <v>0</v>
      </c>
      <c r="CC598" s="943">
        <v>0</v>
      </c>
      <c r="CD598" s="943">
        <v>0</v>
      </c>
      <c r="CE598" s="943"/>
      <c r="CF598" s="943">
        <v>0</v>
      </c>
      <c r="CG598" s="1078"/>
      <c r="CH598" s="943">
        <v>0</v>
      </c>
      <c r="CI598" s="943"/>
      <c r="CJ598" s="943"/>
      <c r="CK598" s="943"/>
      <c r="CL598" s="943"/>
      <c r="CM598" s="943"/>
      <c r="CN598" s="943"/>
      <c r="CO598" s="943">
        <v>0</v>
      </c>
      <c r="CP598" s="943"/>
      <c r="CQ598" s="943"/>
      <c r="CR598" s="1078"/>
      <c r="CS598" s="1078"/>
      <c r="CT598" s="1078"/>
      <c r="CU598" s="943"/>
      <c r="CV598" s="943">
        <v>0</v>
      </c>
      <c r="CW598" s="1078"/>
      <c r="CX598" s="1078"/>
      <c r="CY598" s="1078"/>
      <c r="CZ598" s="943"/>
      <c r="DA598" s="943"/>
      <c r="DB598" s="943"/>
      <c r="DC598" s="943">
        <v>0</v>
      </c>
      <c r="DD598" s="943"/>
      <c r="DE598" s="943"/>
      <c r="DF598" s="943"/>
      <c r="DG598" s="943"/>
      <c r="DH598" s="943"/>
      <c r="DI598" s="943"/>
      <c r="DJ598" s="943"/>
      <c r="DK598" s="943"/>
      <c r="DL598" s="943"/>
      <c r="DM598" s="943"/>
      <c r="DN598" s="943"/>
      <c r="DO598" s="943"/>
      <c r="DP598" s="943"/>
      <c r="DQ598" s="943"/>
      <c r="DR598" s="943"/>
      <c r="DS598" s="943"/>
      <c r="DT598" s="943"/>
      <c r="DU598" s="943"/>
      <c r="DV598" s="943"/>
      <c r="DW598" s="943"/>
      <c r="DX598" s="943"/>
      <c r="DY598" s="943"/>
      <c r="DZ598" s="943"/>
      <c r="EA598" s="938"/>
      <c r="EB598" s="943"/>
      <c r="EC598" s="943"/>
      <c r="ED598" s="943"/>
      <c r="EE598" s="943"/>
      <c r="EF598" s="943"/>
      <c r="EG598" s="943"/>
      <c r="EH598" s="943"/>
      <c r="EI598" s="943"/>
      <c r="EJ598" s="943"/>
      <c r="EK598" s="943"/>
      <c r="EL598" s="947">
        <v>6334.3366666666661</v>
      </c>
      <c r="EM598" s="1080">
        <v>6499.996666666666</v>
      </c>
      <c r="EN598" s="948">
        <v>633.42999999999995</v>
      </c>
      <c r="EO598" s="948">
        <v>101.35</v>
      </c>
      <c r="EP598" s="948">
        <v>86.78</v>
      </c>
      <c r="EQ598" s="948">
        <v>0</v>
      </c>
      <c r="ER598" s="948">
        <v>0</v>
      </c>
      <c r="ES598" s="943">
        <v>0</v>
      </c>
      <c r="ET598" s="945">
        <v>496.6</v>
      </c>
      <c r="EU598" s="943">
        <v>165.66</v>
      </c>
      <c r="EV598" s="943">
        <v>0</v>
      </c>
      <c r="EW598" s="1078"/>
      <c r="EX598" s="1078"/>
      <c r="EY598" s="1078"/>
      <c r="EZ598" s="949">
        <v>115.71</v>
      </c>
      <c r="FA598" s="938">
        <v>0</v>
      </c>
      <c r="FB598" s="938">
        <v>0</v>
      </c>
      <c r="FC598" s="949">
        <v>2600</v>
      </c>
      <c r="FD598" s="1081"/>
      <c r="FE598" s="949"/>
      <c r="FF598" s="1081"/>
      <c r="FG598" s="943">
        <v>0</v>
      </c>
      <c r="FH598" s="949">
        <v>188.89</v>
      </c>
      <c r="FI598" s="1078"/>
      <c r="FJ598" s="943"/>
      <c r="FK598" s="1070"/>
      <c r="FL598" s="1070"/>
      <c r="FM598" s="943">
        <v>0</v>
      </c>
      <c r="FN598" s="943">
        <v>0</v>
      </c>
      <c r="FO598" s="943">
        <v>0</v>
      </c>
      <c r="FP598" s="943"/>
      <c r="FQ598" s="1078">
        <v>4388.42</v>
      </c>
      <c r="FR598" s="950">
        <v>2111.58</v>
      </c>
      <c r="FT598" s="1161"/>
      <c r="FU598" s="1162">
        <f t="shared" si="63"/>
        <v>2111.58</v>
      </c>
      <c r="FV598" s="1162">
        <v>2251.11</v>
      </c>
      <c r="FW598" s="1162">
        <f t="shared" si="64"/>
        <v>-139.5300000000002</v>
      </c>
      <c r="FX598" s="1102">
        <f t="shared" si="59"/>
        <v>570.09</v>
      </c>
      <c r="FY598" s="943">
        <f t="shared" si="60"/>
        <v>0</v>
      </c>
      <c r="GB598" s="2015">
        <f t="shared" si="61"/>
        <v>-3.3333333340124227E-3</v>
      </c>
      <c r="GC598" s="2015">
        <v>6334.34</v>
      </c>
      <c r="GE598" s="2015">
        <f t="shared" si="62"/>
        <v>6334.34</v>
      </c>
    </row>
    <row r="599" spans="2:187">
      <c r="B599" s="918">
        <v>49</v>
      </c>
      <c r="C599" s="919" t="s">
        <v>622</v>
      </c>
      <c r="D599" s="956" t="s">
        <v>539</v>
      </c>
      <c r="E599" s="957" t="s">
        <v>188</v>
      </c>
      <c r="F599" s="957" t="s">
        <v>189</v>
      </c>
      <c r="G599" s="958">
        <v>30790</v>
      </c>
      <c r="H599" s="927" t="s">
        <v>585</v>
      </c>
      <c r="I599" s="919" t="s">
        <v>456</v>
      </c>
      <c r="J599" s="1171" t="s">
        <v>455</v>
      </c>
      <c r="K599" s="959" t="s">
        <v>456</v>
      </c>
      <c r="L599" s="959">
        <v>100001</v>
      </c>
      <c r="M599" s="925" t="s">
        <v>470</v>
      </c>
      <c r="N599" s="926">
        <v>1</v>
      </c>
      <c r="O599" s="927" t="s">
        <v>477</v>
      </c>
      <c r="P599" s="927" t="s">
        <v>478</v>
      </c>
      <c r="Q599" s="928">
        <v>1</v>
      </c>
      <c r="R599" s="927"/>
      <c r="S599" s="929" t="s">
        <v>585</v>
      </c>
      <c r="T599" s="927" t="s">
        <v>461</v>
      </c>
      <c r="U599" s="927" t="s">
        <v>284</v>
      </c>
      <c r="V599" s="930" t="s">
        <v>586</v>
      </c>
      <c r="W599" s="930" t="s">
        <v>529</v>
      </c>
      <c r="X599" s="931"/>
      <c r="Y599" s="1042"/>
      <c r="Z599" s="925"/>
      <c r="AA599" s="1120"/>
      <c r="AB599" s="467">
        <v>45261</v>
      </c>
      <c r="AC599" s="1049"/>
      <c r="AD599" s="934"/>
      <c r="AE599" s="935" t="s">
        <v>496</v>
      </c>
      <c r="AF599" s="927" t="s">
        <v>596</v>
      </c>
      <c r="AG599" s="936"/>
      <c r="AH599" s="937"/>
      <c r="AI599" s="1049" t="s">
        <v>587</v>
      </c>
      <c r="AJ599" s="1006" t="s">
        <v>597</v>
      </c>
      <c r="AK599" s="1120"/>
      <c r="AL599" s="1120"/>
      <c r="AM599" s="1120"/>
      <c r="AN599" s="1120"/>
      <c r="AO599" s="1120"/>
      <c r="AP599" s="938" t="s">
        <v>594</v>
      </c>
      <c r="AQ599" s="1120" t="s">
        <v>466</v>
      </c>
      <c r="AR599" s="1209">
        <v>22997</v>
      </c>
      <c r="AS599" s="925">
        <v>30</v>
      </c>
      <c r="AT599" s="941">
        <v>0</v>
      </c>
      <c r="AU599" s="941">
        <v>0</v>
      </c>
      <c r="AV599" s="925"/>
      <c r="AW599" s="925"/>
      <c r="AX599" s="925"/>
      <c r="AY599" s="925"/>
      <c r="AZ599" s="925"/>
      <c r="BA599" s="942"/>
      <c r="BB599" s="941"/>
      <c r="BC599" s="941"/>
      <c r="BD599" s="941"/>
      <c r="BE599" s="941"/>
      <c r="BF599" s="942"/>
      <c r="BG599" s="936">
        <v>0</v>
      </c>
      <c r="BH599" s="936">
        <v>0</v>
      </c>
      <c r="BI599" s="936">
        <v>0</v>
      </c>
      <c r="BJ599" s="1227">
        <v>0</v>
      </c>
      <c r="BK599" s="943"/>
      <c r="BL599" s="943"/>
      <c r="BM599" s="936"/>
      <c r="BN599" s="943"/>
      <c r="BO599" s="936">
        <v>0</v>
      </c>
      <c r="BP599" s="944">
        <v>240</v>
      </c>
      <c r="BQ599" s="943">
        <v>22997</v>
      </c>
      <c r="BR599" s="943">
        <v>113</v>
      </c>
      <c r="BS599" s="943">
        <v>0</v>
      </c>
      <c r="BT599" s="945">
        <v>0</v>
      </c>
      <c r="BU599" s="943">
        <v>0</v>
      </c>
      <c r="BV599" s="943">
        <v>0</v>
      </c>
      <c r="BW599" s="943">
        <v>0</v>
      </c>
      <c r="BX599" s="943"/>
      <c r="BY599" s="943"/>
      <c r="BZ599" s="943"/>
      <c r="CA599" s="943"/>
      <c r="CB599" s="943">
        <v>0</v>
      </c>
      <c r="CC599" s="943">
        <v>0</v>
      </c>
      <c r="CD599" s="943">
        <v>0</v>
      </c>
      <c r="CE599" s="943"/>
      <c r="CF599" s="943">
        <v>0</v>
      </c>
      <c r="CG599" s="943"/>
      <c r="CH599" s="943">
        <v>0</v>
      </c>
      <c r="CI599" s="946"/>
      <c r="CJ599" s="943"/>
      <c r="CK599" s="943"/>
      <c r="CL599" s="943"/>
      <c r="CM599" s="943"/>
      <c r="CN599" s="943"/>
      <c r="CO599" s="943">
        <v>0</v>
      </c>
      <c r="CP599" s="943"/>
      <c r="CQ599" s="943"/>
      <c r="CR599" s="1078"/>
      <c r="CS599" s="1078"/>
      <c r="CT599" s="1078"/>
      <c r="CU599" s="943"/>
      <c r="CV599" s="943">
        <v>0</v>
      </c>
      <c r="CW599" s="1049"/>
      <c r="CX599" s="1049"/>
      <c r="CY599" s="1049"/>
      <c r="CZ599" s="1049"/>
      <c r="DA599" s="1049"/>
      <c r="DB599" s="1049"/>
      <c r="DC599" s="943">
        <v>0</v>
      </c>
      <c r="DD599" s="943"/>
      <c r="DE599" s="943"/>
      <c r="DF599" s="943"/>
      <c r="DG599" s="943"/>
      <c r="DH599" s="1049"/>
      <c r="DI599" s="1049"/>
      <c r="DJ599" s="943"/>
      <c r="DK599" s="943"/>
      <c r="DL599" s="943"/>
      <c r="DM599" s="1049"/>
      <c r="DN599" s="1049"/>
      <c r="DO599" s="1049"/>
      <c r="DP599" s="1235"/>
      <c r="DQ599" s="1049"/>
      <c r="DR599" s="1049"/>
      <c r="DS599" s="1049"/>
      <c r="DT599" s="1049"/>
      <c r="DU599" s="1049"/>
      <c r="DV599" s="1049"/>
      <c r="DW599" s="1049"/>
      <c r="DX599" s="943"/>
      <c r="DY599" s="943"/>
      <c r="DZ599" s="1049"/>
      <c r="EA599" s="1049"/>
      <c r="EB599" s="1049"/>
      <c r="EC599" s="1049"/>
      <c r="ED599" s="1049"/>
      <c r="EE599" s="1049"/>
      <c r="EF599" s="1049"/>
      <c r="EG599" s="1049"/>
      <c r="EH599" s="1049"/>
      <c r="EI599" s="1049"/>
      <c r="EJ599" s="1049"/>
      <c r="EK599" s="1049"/>
      <c r="EL599" s="947">
        <v>23110</v>
      </c>
      <c r="EM599" s="947">
        <v>23110</v>
      </c>
      <c r="EN599" s="948">
        <v>2311</v>
      </c>
      <c r="EO599" s="948">
        <v>0</v>
      </c>
      <c r="EP599" s="948">
        <v>166.93</v>
      </c>
      <c r="EQ599" s="1086">
        <v>0</v>
      </c>
      <c r="ER599" s="948">
        <v>0</v>
      </c>
      <c r="ES599" s="943">
        <v>0</v>
      </c>
      <c r="ET599" s="1121">
        <v>6933</v>
      </c>
      <c r="EU599" s="943">
        <v>0</v>
      </c>
      <c r="EV599" s="943">
        <v>0</v>
      </c>
      <c r="EW599" s="943"/>
      <c r="EX599" s="943"/>
      <c r="EY599" s="943"/>
      <c r="EZ599" s="949">
        <v>0</v>
      </c>
      <c r="FA599" s="938">
        <v>0</v>
      </c>
      <c r="FB599" s="938">
        <v>0</v>
      </c>
      <c r="FC599" s="1232">
        <v>9237.7179999999989</v>
      </c>
      <c r="FD599" s="949"/>
      <c r="FE599" s="949"/>
      <c r="FF599" s="1049"/>
      <c r="FG599" s="943">
        <v>0</v>
      </c>
      <c r="FH599" s="949">
        <v>0</v>
      </c>
      <c r="FI599" s="943"/>
      <c r="FJ599" s="943"/>
      <c r="FK599" s="936"/>
      <c r="FL599" s="1049"/>
      <c r="FM599" s="943">
        <v>0</v>
      </c>
      <c r="FN599" s="943">
        <v>0</v>
      </c>
      <c r="FO599" s="943">
        <v>0</v>
      </c>
      <c r="FP599" s="943"/>
      <c r="FQ599" s="943">
        <v>18648.650000000001</v>
      </c>
      <c r="FR599" s="950">
        <v>4461.3500000000004</v>
      </c>
      <c r="FT599" s="1162">
        <v>1260.9807801017525</v>
      </c>
      <c r="FU599" s="1162"/>
      <c r="FV599" s="1162">
        <v>4479.3999999999996</v>
      </c>
      <c r="FW599" s="1162">
        <f t="shared" si="64"/>
        <v>-18.049999999999272</v>
      </c>
      <c r="FX599" s="1102">
        <f t="shared" si="59"/>
        <v>2079.9</v>
      </c>
      <c r="FY599" s="943">
        <f t="shared" si="60"/>
        <v>0</v>
      </c>
      <c r="GB599" s="2015">
        <f t="shared" si="61"/>
        <v>0</v>
      </c>
      <c r="GC599" s="2015">
        <v>23110</v>
      </c>
      <c r="GE599" s="2015">
        <f t="shared" si="62"/>
        <v>23110</v>
      </c>
    </row>
    <row r="600" spans="2:187">
      <c r="B600" s="918">
        <v>50</v>
      </c>
      <c r="C600" s="919" t="s">
        <v>622</v>
      </c>
      <c r="D600" s="956" t="s">
        <v>3</v>
      </c>
      <c r="E600" s="957" t="s">
        <v>183</v>
      </c>
      <c r="F600" s="921" t="s">
        <v>184</v>
      </c>
      <c r="G600" s="922">
        <v>34900</v>
      </c>
      <c r="H600" s="919" t="s">
        <v>484</v>
      </c>
      <c r="I600" s="919" t="s">
        <v>456</v>
      </c>
      <c r="J600" s="923" t="s">
        <v>455</v>
      </c>
      <c r="K600" s="1208" t="s">
        <v>456</v>
      </c>
      <c r="L600" s="924">
        <v>100001</v>
      </c>
      <c r="M600" s="1088" t="s">
        <v>457</v>
      </c>
      <c r="N600" s="1089">
        <v>1</v>
      </c>
      <c r="O600" s="919" t="s">
        <v>458</v>
      </c>
      <c r="P600" s="919" t="s">
        <v>459</v>
      </c>
      <c r="Q600" s="1090">
        <v>0</v>
      </c>
      <c r="R600" s="919" t="s">
        <v>485</v>
      </c>
      <c r="S600" s="1091" t="s">
        <v>486</v>
      </c>
      <c r="T600" s="919" t="s">
        <v>461</v>
      </c>
      <c r="U600" s="927" t="s">
        <v>281</v>
      </c>
      <c r="V600" s="1092" t="s">
        <v>553</v>
      </c>
      <c r="W600" s="1092"/>
      <c r="X600" s="1122" t="s">
        <v>25</v>
      </c>
      <c r="Y600" s="1123" t="s">
        <v>282</v>
      </c>
      <c r="Z600" s="925"/>
      <c r="AA600" s="1096"/>
      <c r="AB600" s="471">
        <v>45261</v>
      </c>
      <c r="AC600" s="1096"/>
      <c r="AD600" s="1097"/>
      <c r="AE600" s="1098" t="s">
        <v>481</v>
      </c>
      <c r="AF600" s="927" t="s">
        <v>588</v>
      </c>
      <c r="AG600" s="1099"/>
      <c r="AH600" s="1100"/>
      <c r="AI600" s="1096"/>
      <c r="AJ600" s="1096"/>
      <c r="AK600" s="1096"/>
      <c r="AL600" s="1096"/>
      <c r="AM600" s="1096"/>
      <c r="AN600" s="1096"/>
      <c r="AO600" s="1101" t="s">
        <v>466</v>
      </c>
      <c r="AP600" s="1102" t="s">
        <v>595</v>
      </c>
      <c r="AQ600" s="1124" t="s">
        <v>466</v>
      </c>
      <c r="AR600" s="1125">
        <v>2200</v>
      </c>
      <c r="AS600" s="925"/>
      <c r="AT600" s="941">
        <v>0</v>
      </c>
      <c r="AU600" s="941">
        <v>0</v>
      </c>
      <c r="AV600" s="1088"/>
      <c r="AW600" s="1088"/>
      <c r="AX600" s="1088"/>
      <c r="AY600" s="1236">
        <v>31</v>
      </c>
      <c r="AZ600" s="1088"/>
      <c r="BA600" s="1105"/>
      <c r="BB600" s="1106"/>
      <c r="BC600" s="1106"/>
      <c r="BD600" s="1106"/>
      <c r="BE600" s="1106"/>
      <c r="BF600" s="1105"/>
      <c r="BG600" s="936">
        <v>0</v>
      </c>
      <c r="BH600" s="936">
        <v>0</v>
      </c>
      <c r="BI600" s="936">
        <v>0</v>
      </c>
      <c r="BJ600" s="1227">
        <v>0</v>
      </c>
      <c r="BK600" s="943"/>
      <c r="BL600" s="943"/>
      <c r="BM600" s="936"/>
      <c r="BN600" s="943"/>
      <c r="BO600" s="936">
        <v>0</v>
      </c>
      <c r="BP600" s="1107">
        <v>0</v>
      </c>
      <c r="BQ600" s="943">
        <v>0</v>
      </c>
      <c r="BR600" s="943">
        <v>113</v>
      </c>
      <c r="BS600" s="943">
        <v>0</v>
      </c>
      <c r="BT600" s="945">
        <v>0</v>
      </c>
      <c r="BU600" s="943">
        <v>0</v>
      </c>
      <c r="BV600" s="1108">
        <v>0</v>
      </c>
      <c r="BW600" s="1108">
        <v>0</v>
      </c>
      <c r="BX600" s="1108"/>
      <c r="BY600" s="943"/>
      <c r="BZ600" s="1108">
        <v>2499.3672499999998</v>
      </c>
      <c r="CA600" s="1108"/>
      <c r="CB600" s="943">
        <v>0</v>
      </c>
      <c r="CC600" s="943">
        <v>0</v>
      </c>
      <c r="CD600" s="943">
        <v>0</v>
      </c>
      <c r="CE600" s="943"/>
      <c r="CF600" s="943">
        <v>0</v>
      </c>
      <c r="CG600" s="1109"/>
      <c r="CH600" s="943">
        <v>0</v>
      </c>
      <c r="CI600" s="943"/>
      <c r="CJ600" s="943"/>
      <c r="CK600" s="943"/>
      <c r="CL600" s="943"/>
      <c r="CM600" s="943"/>
      <c r="CN600" s="943"/>
      <c r="CO600" s="943">
        <v>0</v>
      </c>
      <c r="CP600" s="943"/>
      <c r="CQ600" s="943"/>
      <c r="CR600" s="1078"/>
      <c r="CS600" s="1078"/>
      <c r="CT600" s="1078"/>
      <c r="CU600" s="943"/>
      <c r="CV600" s="943">
        <v>0</v>
      </c>
      <c r="CW600" s="1096"/>
      <c r="CX600" s="1096"/>
      <c r="CY600" s="1096"/>
      <c r="CZ600" s="1049"/>
      <c r="DA600" s="1049"/>
      <c r="DB600" s="1049"/>
      <c r="DC600" s="943">
        <v>0</v>
      </c>
      <c r="DD600" s="943"/>
      <c r="DE600" s="943"/>
      <c r="DF600" s="943"/>
      <c r="DG600" s="943"/>
      <c r="DH600" s="1049"/>
      <c r="DI600" s="1049"/>
      <c r="DJ600" s="943"/>
      <c r="DK600" s="943"/>
      <c r="DL600" s="943"/>
      <c r="DM600" s="1049"/>
      <c r="DN600" s="1049"/>
      <c r="DO600" s="1049"/>
      <c r="DP600" s="1049"/>
      <c r="DQ600" s="1049"/>
      <c r="DR600" s="1049"/>
      <c r="DS600" s="1049"/>
      <c r="DT600" s="1049"/>
      <c r="DU600" s="1049"/>
      <c r="DV600" s="1049"/>
      <c r="DW600" s="1049"/>
      <c r="DX600" s="943"/>
      <c r="DY600" s="943"/>
      <c r="DZ600" s="1049"/>
      <c r="EA600" s="1049"/>
      <c r="EB600" s="1049"/>
      <c r="EC600" s="1049"/>
      <c r="ED600" s="1049"/>
      <c r="EE600" s="1049"/>
      <c r="EF600" s="1049"/>
      <c r="EG600" s="1049"/>
      <c r="EH600" s="1049"/>
      <c r="EI600" s="1049"/>
      <c r="EJ600" s="1049"/>
      <c r="EK600" s="1049"/>
      <c r="EL600" s="947">
        <v>2612.3672499999998</v>
      </c>
      <c r="EM600" s="1112">
        <v>2612.3672499999998</v>
      </c>
      <c r="EN600" s="948">
        <v>261.24</v>
      </c>
      <c r="EO600" s="948">
        <v>0</v>
      </c>
      <c r="EP600" s="948">
        <v>35.79</v>
      </c>
      <c r="EQ600" s="948">
        <v>0</v>
      </c>
      <c r="ER600" s="948">
        <v>0</v>
      </c>
      <c r="ES600" s="943">
        <v>0</v>
      </c>
      <c r="ET600" s="945">
        <v>0</v>
      </c>
      <c r="EU600" s="943">
        <v>0</v>
      </c>
      <c r="EV600" s="943">
        <v>0</v>
      </c>
      <c r="EW600" s="1109"/>
      <c r="EX600" s="1109"/>
      <c r="EY600" s="1108"/>
      <c r="EZ600" s="949">
        <v>0</v>
      </c>
      <c r="FA600" s="938">
        <v>0</v>
      </c>
      <c r="FB600" s="938">
        <v>0</v>
      </c>
      <c r="FC600" s="949">
        <v>925.2</v>
      </c>
      <c r="FD600" s="1113"/>
      <c r="FE600" s="949"/>
      <c r="FF600" s="1096"/>
      <c r="FG600" s="943">
        <v>0</v>
      </c>
      <c r="FH600" s="949">
        <v>0</v>
      </c>
      <c r="FI600" s="1108"/>
      <c r="FJ600" s="943"/>
      <c r="FK600" s="1099"/>
      <c r="FL600" s="1096"/>
      <c r="FM600" s="943">
        <v>0</v>
      </c>
      <c r="FN600" s="943">
        <v>0</v>
      </c>
      <c r="FO600" s="943">
        <v>0</v>
      </c>
      <c r="FP600" s="943"/>
      <c r="FQ600" s="1108">
        <v>1222.23</v>
      </c>
      <c r="FR600" s="950">
        <v>1390.14</v>
      </c>
      <c r="FT600" s="1161"/>
      <c r="FU600" s="1162">
        <f t="shared" si="63"/>
        <v>1390.14</v>
      </c>
      <c r="FV600" s="1162">
        <v>1124.81</v>
      </c>
      <c r="FW600" s="1162">
        <f t="shared" si="64"/>
        <v>265.33000000000015</v>
      </c>
      <c r="FX600" s="1102">
        <f t="shared" si="59"/>
        <v>10.17</v>
      </c>
      <c r="FY600" s="943">
        <f t="shared" si="60"/>
        <v>0</v>
      </c>
      <c r="GB600" s="2015">
        <f t="shared" si="61"/>
        <v>0</v>
      </c>
      <c r="GC600" s="2015">
        <v>113</v>
      </c>
      <c r="GE600" s="2015">
        <f t="shared" si="62"/>
        <v>113</v>
      </c>
    </row>
    <row r="601" spans="2:187">
      <c r="B601" s="918">
        <v>51</v>
      </c>
      <c r="C601" s="919" t="s">
        <v>622</v>
      </c>
      <c r="D601" s="956" t="s">
        <v>3</v>
      </c>
      <c r="E601" s="957" t="s">
        <v>109</v>
      </c>
      <c r="F601" s="927" t="s">
        <v>110</v>
      </c>
      <c r="G601" s="958">
        <v>33405</v>
      </c>
      <c r="H601" s="927" t="s">
        <v>537</v>
      </c>
      <c r="I601" s="919" t="s">
        <v>456</v>
      </c>
      <c r="J601" s="1171" t="s">
        <v>455</v>
      </c>
      <c r="K601" s="959" t="s">
        <v>456</v>
      </c>
      <c r="L601" s="959">
        <v>100001</v>
      </c>
      <c r="M601" s="925" t="s">
        <v>470</v>
      </c>
      <c r="N601" s="926">
        <v>1</v>
      </c>
      <c r="O601" s="927" t="s">
        <v>477</v>
      </c>
      <c r="P601" s="927" t="s">
        <v>478</v>
      </c>
      <c r="Q601" s="928">
        <v>1</v>
      </c>
      <c r="R601" s="927" t="s">
        <v>538</v>
      </c>
      <c r="S601" s="929" t="s">
        <v>537</v>
      </c>
      <c r="T601" s="927" t="s">
        <v>461</v>
      </c>
      <c r="U601" s="927" t="s">
        <v>258</v>
      </c>
      <c r="V601" s="930" t="s">
        <v>553</v>
      </c>
      <c r="W601" s="930"/>
      <c r="X601" s="931" t="s">
        <v>25</v>
      </c>
      <c r="Y601" s="1047" t="s">
        <v>259</v>
      </c>
      <c r="Z601" s="925"/>
      <c r="AA601" s="1049"/>
      <c r="AB601" s="467">
        <v>45292</v>
      </c>
      <c r="AC601" s="1049"/>
      <c r="AD601" s="934"/>
      <c r="AE601" s="935" t="s">
        <v>492</v>
      </c>
      <c r="AF601" s="927" t="s">
        <v>589</v>
      </c>
      <c r="AG601" s="936"/>
      <c r="AH601" s="937"/>
      <c r="AI601" s="1049"/>
      <c r="AJ601" s="1049"/>
      <c r="AK601" s="1049">
        <v>200</v>
      </c>
      <c r="AL601" s="1049"/>
      <c r="AM601" s="1049"/>
      <c r="AN601" s="1049"/>
      <c r="AO601" s="939" t="s">
        <v>466</v>
      </c>
      <c r="AP601" s="940" t="s">
        <v>595</v>
      </c>
      <c r="AQ601" s="1073" t="s">
        <v>466</v>
      </c>
      <c r="AR601" s="1074">
        <v>2500</v>
      </c>
      <c r="AS601" s="925">
        <v>29</v>
      </c>
      <c r="AT601" s="941">
        <v>0</v>
      </c>
      <c r="AU601" s="941">
        <v>1</v>
      </c>
      <c r="AV601" s="925"/>
      <c r="AW601" s="925"/>
      <c r="AX601" s="925"/>
      <c r="AY601" s="925"/>
      <c r="AZ601" s="925"/>
      <c r="BA601" s="942"/>
      <c r="BB601" s="941"/>
      <c r="BC601" s="941"/>
      <c r="BD601" s="941"/>
      <c r="BE601" s="941"/>
      <c r="BF601" s="942"/>
      <c r="BG601" s="936">
        <v>0</v>
      </c>
      <c r="BH601" s="936">
        <v>0</v>
      </c>
      <c r="BI601" s="936">
        <v>0</v>
      </c>
      <c r="BJ601" s="1227">
        <v>0</v>
      </c>
      <c r="BK601" s="943"/>
      <c r="BL601" s="943"/>
      <c r="BM601" s="936"/>
      <c r="BN601" s="943"/>
      <c r="BO601" s="936">
        <v>3.166666666666667</v>
      </c>
      <c r="BP601" s="944">
        <v>232</v>
      </c>
      <c r="BQ601" s="943">
        <v>2416.6666666666665</v>
      </c>
      <c r="BR601" s="943">
        <v>113</v>
      </c>
      <c r="BS601" s="943">
        <v>0</v>
      </c>
      <c r="BT601" s="945">
        <v>87.1</v>
      </c>
      <c r="BU601" s="943">
        <v>0</v>
      </c>
      <c r="BV601" s="943">
        <v>0</v>
      </c>
      <c r="BW601" s="943">
        <v>0</v>
      </c>
      <c r="BX601" s="943">
        <v>0</v>
      </c>
      <c r="BY601" s="943"/>
      <c r="BZ601" s="943"/>
      <c r="CA601" s="943"/>
      <c r="CB601" s="943">
        <v>0</v>
      </c>
      <c r="CC601" s="943">
        <v>0</v>
      </c>
      <c r="CD601" s="943">
        <v>0</v>
      </c>
      <c r="CE601" s="943"/>
      <c r="CF601" s="943">
        <v>0</v>
      </c>
      <c r="CG601" s="1078"/>
      <c r="CH601" s="943">
        <v>0</v>
      </c>
      <c r="CI601" s="943"/>
      <c r="CJ601" s="943"/>
      <c r="CK601" s="943"/>
      <c r="CL601" s="943"/>
      <c r="CM601" s="943"/>
      <c r="CN601" s="943"/>
      <c r="CO601" s="943">
        <v>0</v>
      </c>
      <c r="CP601" s="943"/>
      <c r="CQ601" s="943"/>
      <c r="CR601" s="1078"/>
      <c r="CS601" s="1078"/>
      <c r="CT601" s="1078"/>
      <c r="CU601" s="943"/>
      <c r="CV601" s="943">
        <v>193.33333333333334</v>
      </c>
      <c r="CW601" s="1049"/>
      <c r="CX601" s="1049"/>
      <c r="CY601" s="1049"/>
      <c r="CZ601" s="1049"/>
      <c r="DA601" s="1049"/>
      <c r="DB601" s="1049"/>
      <c r="DC601" s="943">
        <v>0</v>
      </c>
      <c r="DD601" s="943"/>
      <c r="DE601" s="943"/>
      <c r="DF601" s="943"/>
      <c r="DG601" s="943"/>
      <c r="DH601" s="1049"/>
      <c r="DI601" s="1049"/>
      <c r="DJ601" s="943"/>
      <c r="DK601" s="943"/>
      <c r="DL601" s="943"/>
      <c r="DM601" s="1049"/>
      <c r="DN601" s="1049"/>
      <c r="DO601" s="1049"/>
      <c r="DP601" s="1049"/>
      <c r="DQ601" s="1049"/>
      <c r="DR601" s="1049"/>
      <c r="DS601" s="1049"/>
      <c r="DT601" s="1049"/>
      <c r="DU601" s="1049"/>
      <c r="DV601" s="1049"/>
      <c r="DW601" s="1049"/>
      <c r="DX601" s="943"/>
      <c r="DY601" s="943"/>
      <c r="DZ601" s="1049"/>
      <c r="EA601" s="1049"/>
      <c r="EB601" s="1049"/>
      <c r="EC601" s="1049"/>
      <c r="ED601" s="1049"/>
      <c r="EE601" s="1049"/>
      <c r="EF601" s="1049"/>
      <c r="EG601" s="1049"/>
      <c r="EH601" s="1049"/>
      <c r="EI601" s="1049"/>
      <c r="EJ601" s="1049"/>
      <c r="EK601" s="1049"/>
      <c r="EL601" s="947">
        <v>2583.7766666666666</v>
      </c>
      <c r="EM601" s="947">
        <v>2810.1</v>
      </c>
      <c r="EN601" s="948">
        <v>258.38</v>
      </c>
      <c r="EO601" s="948">
        <v>43.67</v>
      </c>
      <c r="EP601" s="948">
        <v>35.4</v>
      </c>
      <c r="EQ601" s="948">
        <v>0</v>
      </c>
      <c r="ER601" s="948">
        <v>0</v>
      </c>
      <c r="ES601" s="943">
        <v>0</v>
      </c>
      <c r="ET601" s="945">
        <v>11.94</v>
      </c>
      <c r="EU601" s="943">
        <v>32.99</v>
      </c>
      <c r="EV601" s="943">
        <v>0</v>
      </c>
      <c r="EW601" s="1078"/>
      <c r="EX601" s="1078"/>
      <c r="EY601" s="943"/>
      <c r="EZ601" s="949">
        <v>231.42</v>
      </c>
      <c r="FA601" s="938">
        <v>0</v>
      </c>
      <c r="FB601" s="938">
        <v>0</v>
      </c>
      <c r="FC601" s="949">
        <v>1125.2</v>
      </c>
      <c r="FD601" s="949"/>
      <c r="FE601" s="949"/>
      <c r="FF601" s="1049"/>
      <c r="FG601" s="943">
        <v>0</v>
      </c>
      <c r="FH601" s="949">
        <v>0</v>
      </c>
      <c r="FI601" s="943"/>
      <c r="FJ601" s="943"/>
      <c r="FK601" s="936"/>
      <c r="FL601" s="1049"/>
      <c r="FM601" s="943">
        <v>0</v>
      </c>
      <c r="FN601" s="943">
        <v>0</v>
      </c>
      <c r="FO601" s="943">
        <v>0</v>
      </c>
      <c r="FP601" s="943"/>
      <c r="FQ601" s="943">
        <v>1739</v>
      </c>
      <c r="FR601" s="950">
        <v>1071.0999999999999</v>
      </c>
      <c r="FT601" s="1161"/>
      <c r="FU601" s="1162">
        <f t="shared" si="63"/>
        <v>1071.0999999999999</v>
      </c>
      <c r="FV601" s="1162">
        <v>1096.6600000000001</v>
      </c>
      <c r="FW601" s="1162">
        <f t="shared" si="64"/>
        <v>-25.560000000000173</v>
      </c>
      <c r="FX601" s="1102">
        <f t="shared" si="59"/>
        <v>232.54</v>
      </c>
      <c r="FY601" s="943">
        <f t="shared" si="60"/>
        <v>0</v>
      </c>
      <c r="GB601" s="2015">
        <f t="shared" si="61"/>
        <v>-3.3333333335576754E-3</v>
      </c>
      <c r="GC601" s="2015">
        <v>2583.7800000000002</v>
      </c>
      <c r="GE601" s="2015">
        <f t="shared" si="62"/>
        <v>2583.7800000000002</v>
      </c>
    </row>
    <row r="602" spans="2:187">
      <c r="B602" s="918">
        <v>52</v>
      </c>
      <c r="C602" s="919" t="s">
        <v>622</v>
      </c>
      <c r="D602" s="956" t="s">
        <v>3</v>
      </c>
      <c r="E602" s="957" t="s">
        <v>151</v>
      </c>
      <c r="F602" s="957" t="s">
        <v>598</v>
      </c>
      <c r="G602" s="958">
        <v>33196</v>
      </c>
      <c r="H602" s="927" t="s">
        <v>484</v>
      </c>
      <c r="I602" s="919" t="s">
        <v>456</v>
      </c>
      <c r="J602" s="1171" t="s">
        <v>455</v>
      </c>
      <c r="K602" s="1052" t="s">
        <v>456</v>
      </c>
      <c r="L602" s="959">
        <v>100001</v>
      </c>
      <c r="M602" s="925" t="s">
        <v>457</v>
      </c>
      <c r="N602" s="926">
        <v>1</v>
      </c>
      <c r="O602" s="927" t="s">
        <v>458</v>
      </c>
      <c r="P602" s="927" t="s">
        <v>459</v>
      </c>
      <c r="Q602" s="928">
        <v>0</v>
      </c>
      <c r="R602" s="927" t="s">
        <v>485</v>
      </c>
      <c r="S602" s="929" t="s">
        <v>486</v>
      </c>
      <c r="T602" s="927" t="s">
        <v>461</v>
      </c>
      <c r="U602" s="927" t="s">
        <v>264</v>
      </c>
      <c r="V602" s="930" t="s">
        <v>553</v>
      </c>
      <c r="W602" s="930"/>
      <c r="X602" s="931" t="s">
        <v>25</v>
      </c>
      <c r="Y602" s="1005" t="s">
        <v>270</v>
      </c>
      <c r="Z602" s="925"/>
      <c r="AA602" s="1049"/>
      <c r="AB602" s="467">
        <v>45313</v>
      </c>
      <c r="AC602" s="1049"/>
      <c r="AD602" s="934"/>
      <c r="AE602" s="935" t="s">
        <v>533</v>
      </c>
      <c r="AF602" s="927" t="s">
        <v>599</v>
      </c>
      <c r="AG602" s="936"/>
      <c r="AH602" s="937"/>
      <c r="AI602" s="1049"/>
      <c r="AJ602" s="1049"/>
      <c r="AK602" s="1049"/>
      <c r="AL602" s="1049"/>
      <c r="AM602" s="1049"/>
      <c r="AN602" s="1049"/>
      <c r="AO602" s="1050" t="s">
        <v>466</v>
      </c>
      <c r="AP602" s="938" t="s">
        <v>595</v>
      </c>
      <c r="AQ602" s="1120" t="s">
        <v>466</v>
      </c>
      <c r="AR602" s="1046">
        <v>2500</v>
      </c>
      <c r="AS602" s="925">
        <v>23</v>
      </c>
      <c r="AT602" s="941">
        <v>0</v>
      </c>
      <c r="AU602" s="941">
        <v>7</v>
      </c>
      <c r="AV602" s="925"/>
      <c r="AW602" s="925"/>
      <c r="AX602" s="925"/>
      <c r="AY602" s="925"/>
      <c r="AZ602" s="925"/>
      <c r="BA602" s="942"/>
      <c r="BB602" s="941"/>
      <c r="BC602" s="941"/>
      <c r="BD602" s="941"/>
      <c r="BE602" s="941"/>
      <c r="BF602" s="942"/>
      <c r="BG602" s="936">
        <v>0</v>
      </c>
      <c r="BH602" s="936">
        <v>0</v>
      </c>
      <c r="BI602" s="936">
        <v>0</v>
      </c>
      <c r="BJ602" s="1227">
        <v>8</v>
      </c>
      <c r="BK602" s="943"/>
      <c r="BL602" s="943"/>
      <c r="BM602" s="936"/>
      <c r="BN602" s="943"/>
      <c r="BO602" s="936">
        <v>0.84999999999999987</v>
      </c>
      <c r="BP602" s="944">
        <v>184</v>
      </c>
      <c r="BQ602" s="943">
        <v>1916.6666666666665</v>
      </c>
      <c r="BR602" s="943">
        <v>113</v>
      </c>
      <c r="BS602" s="943">
        <v>0</v>
      </c>
      <c r="BT602" s="945">
        <v>609.70000000000005</v>
      </c>
      <c r="BU602" s="943">
        <v>0</v>
      </c>
      <c r="BV602" s="943">
        <v>0</v>
      </c>
      <c r="BW602" s="943">
        <v>0</v>
      </c>
      <c r="BX602" s="943"/>
      <c r="BY602" s="943"/>
      <c r="BZ602" s="943"/>
      <c r="CA602" s="943"/>
      <c r="CB602" s="943">
        <v>0</v>
      </c>
      <c r="CC602" s="943">
        <v>0</v>
      </c>
      <c r="CD602" s="943">
        <v>0</v>
      </c>
      <c r="CE602" s="943"/>
      <c r="CF602" s="943">
        <v>174.2</v>
      </c>
      <c r="CG602" s="1078"/>
      <c r="CH602" s="943">
        <v>0</v>
      </c>
      <c r="CI602" s="943"/>
      <c r="CJ602" s="943"/>
      <c r="CK602" s="943"/>
      <c r="CL602" s="943"/>
      <c r="CM602" s="943"/>
      <c r="CN602" s="943"/>
      <c r="CO602" s="943">
        <v>0</v>
      </c>
      <c r="CP602" s="943"/>
      <c r="CQ602" s="943"/>
      <c r="CR602" s="1078"/>
      <c r="CS602" s="1078"/>
      <c r="CT602" s="1078"/>
      <c r="CU602" s="943"/>
      <c r="CV602" s="943">
        <v>0</v>
      </c>
      <c r="CW602" s="1049"/>
      <c r="CX602" s="1049"/>
      <c r="CY602" s="1049"/>
      <c r="CZ602" s="1049"/>
      <c r="DA602" s="1049"/>
      <c r="DB602" s="1049"/>
      <c r="DC602" s="943">
        <v>0</v>
      </c>
      <c r="DD602" s="943"/>
      <c r="DE602" s="943"/>
      <c r="DF602" s="943"/>
      <c r="DG602" s="943"/>
      <c r="DH602" s="1049"/>
      <c r="DI602" s="1049"/>
      <c r="DJ602" s="943"/>
      <c r="DK602" s="943"/>
      <c r="DL602" s="943"/>
      <c r="DM602" s="1049"/>
      <c r="DN602" s="1049"/>
      <c r="DO602" s="1049"/>
      <c r="DP602" s="1049"/>
      <c r="DQ602" s="1049"/>
      <c r="DR602" s="1049"/>
      <c r="DS602" s="1049"/>
      <c r="DT602" s="1049"/>
      <c r="DU602" s="1049"/>
      <c r="DV602" s="1049"/>
      <c r="DW602" s="1049"/>
      <c r="DX602" s="943"/>
      <c r="DY602" s="943"/>
      <c r="DZ602" s="1049"/>
      <c r="EA602" s="1049"/>
      <c r="EB602" s="1049"/>
      <c r="EC602" s="1049"/>
      <c r="ED602" s="1049"/>
      <c r="EE602" s="1049"/>
      <c r="EF602" s="1049"/>
      <c r="EG602" s="1049"/>
      <c r="EH602" s="1049"/>
      <c r="EI602" s="1049"/>
      <c r="EJ602" s="1049"/>
      <c r="EK602" s="1049"/>
      <c r="EL602" s="947">
        <v>2804.7166666666667</v>
      </c>
      <c r="EM602" s="947">
        <v>2813.5666666666666</v>
      </c>
      <c r="EN602" s="948">
        <v>280.47000000000003</v>
      </c>
      <c r="EO602" s="948">
        <v>0</v>
      </c>
      <c r="EP602" s="948">
        <v>38.42</v>
      </c>
      <c r="EQ602" s="948">
        <v>0</v>
      </c>
      <c r="ER602" s="948">
        <v>0</v>
      </c>
      <c r="ES602" s="943">
        <v>0</v>
      </c>
      <c r="ET602" s="945">
        <v>13.936</v>
      </c>
      <c r="EU602" s="943">
        <v>8.85</v>
      </c>
      <c r="EV602" s="943">
        <v>0</v>
      </c>
      <c r="EW602" s="1078"/>
      <c r="EX602" s="1078"/>
      <c r="EY602" s="943"/>
      <c r="EZ602" s="949">
        <v>115.71</v>
      </c>
      <c r="FA602" s="938">
        <v>0</v>
      </c>
      <c r="FB602" s="938">
        <v>0</v>
      </c>
      <c r="FC602" s="949">
        <v>1045.2</v>
      </c>
      <c r="FD602" s="949"/>
      <c r="FE602" s="949"/>
      <c r="FF602" s="1049"/>
      <c r="FG602" s="943">
        <v>0</v>
      </c>
      <c r="FH602" s="949">
        <v>0</v>
      </c>
      <c r="FI602" s="943"/>
      <c r="FJ602" s="943"/>
      <c r="FK602" s="936"/>
      <c r="FL602" s="1049"/>
      <c r="FM602" s="943">
        <v>0</v>
      </c>
      <c r="FN602" s="943">
        <v>0</v>
      </c>
      <c r="FO602" s="943">
        <v>0</v>
      </c>
      <c r="FP602" s="943"/>
      <c r="FQ602" s="943">
        <v>1502.59</v>
      </c>
      <c r="FR602" s="950">
        <v>1310.98</v>
      </c>
      <c r="FT602" s="1161"/>
      <c r="FU602" s="1162">
        <f t="shared" si="63"/>
        <v>1310.98</v>
      </c>
      <c r="FV602" s="1162">
        <v>1872.92</v>
      </c>
      <c r="FW602" s="1162">
        <f t="shared" si="64"/>
        <v>-561.94000000000005</v>
      </c>
      <c r="FX602" s="1102">
        <f t="shared" si="59"/>
        <v>252.42</v>
      </c>
      <c r="FY602" s="943">
        <f t="shared" si="60"/>
        <v>0</v>
      </c>
      <c r="GB602" s="2015">
        <f t="shared" si="61"/>
        <v>-3.333333333102928E-3</v>
      </c>
      <c r="GC602" s="2015">
        <v>2804.72</v>
      </c>
      <c r="GE602" s="2015">
        <f t="shared" si="62"/>
        <v>2804.72</v>
      </c>
    </row>
    <row r="603" spans="2:187">
      <c r="B603" s="1237">
        <v>53</v>
      </c>
      <c r="C603" s="919" t="s">
        <v>622</v>
      </c>
      <c r="D603" s="1239" t="s">
        <v>3</v>
      </c>
      <c r="E603" s="1240" t="s">
        <v>198</v>
      </c>
      <c r="F603" s="1241" t="s">
        <v>199</v>
      </c>
      <c r="G603" s="1242">
        <v>35500</v>
      </c>
      <c r="H603" s="1243" t="s">
        <v>1012</v>
      </c>
      <c r="I603" s="1238" t="s">
        <v>456</v>
      </c>
      <c r="J603" s="1244" t="s">
        <v>455</v>
      </c>
      <c r="K603" s="1245" t="s">
        <v>456</v>
      </c>
      <c r="L603" s="1246">
        <v>100001</v>
      </c>
      <c r="M603" s="1247" t="s">
        <v>470</v>
      </c>
      <c r="N603" s="1248">
        <v>1</v>
      </c>
      <c r="O603" s="1243" t="s">
        <v>477</v>
      </c>
      <c r="P603" s="1243" t="s">
        <v>478</v>
      </c>
      <c r="Q603" s="1249">
        <v>1</v>
      </c>
      <c r="R603" s="1243" t="s">
        <v>479</v>
      </c>
      <c r="S603" s="1250" t="s">
        <v>478</v>
      </c>
      <c r="T603" s="1251" t="s">
        <v>461</v>
      </c>
      <c r="U603" s="1251" t="s">
        <v>612</v>
      </c>
      <c r="V603" s="1252" t="s">
        <v>553</v>
      </c>
      <c r="W603" s="1252"/>
      <c r="X603" s="1253" t="s">
        <v>75</v>
      </c>
      <c r="Y603" s="1254" t="s">
        <v>181</v>
      </c>
      <c r="Z603" s="1255"/>
      <c r="AA603" s="1256"/>
      <c r="AB603" s="1257">
        <v>45414</v>
      </c>
      <c r="AC603" s="1258">
        <v>45900</v>
      </c>
      <c r="AD603" s="1259" t="s">
        <v>929</v>
      </c>
      <c r="AE603" s="1260" t="s">
        <v>533</v>
      </c>
      <c r="AF603" s="1251" t="s">
        <v>613</v>
      </c>
      <c r="AG603" s="1261"/>
      <c r="AH603" s="1262"/>
      <c r="AI603" s="1256"/>
      <c r="AJ603" s="1256"/>
      <c r="AK603" s="1256"/>
      <c r="AL603" s="1256"/>
      <c r="AM603" s="1256"/>
      <c r="AN603" s="1256"/>
      <c r="AO603" s="1263" t="s">
        <v>466</v>
      </c>
      <c r="AP603" s="1264" t="s">
        <v>594</v>
      </c>
      <c r="AQ603" s="1265" t="s">
        <v>467</v>
      </c>
      <c r="AR603" s="1266">
        <v>2200</v>
      </c>
      <c r="AS603" s="1255">
        <v>29</v>
      </c>
      <c r="AT603" s="1267">
        <v>1</v>
      </c>
      <c r="AU603" s="1267">
        <v>0</v>
      </c>
      <c r="AV603" s="925"/>
      <c r="AW603" s="925"/>
      <c r="AX603" s="925"/>
      <c r="AY603" s="1255"/>
      <c r="AZ603" s="925"/>
      <c r="BA603" s="942"/>
      <c r="BB603" s="941"/>
      <c r="BC603" s="941"/>
      <c r="BD603" s="941"/>
      <c r="BE603" s="941"/>
      <c r="BF603" s="942"/>
      <c r="BG603" s="1268">
        <v>0</v>
      </c>
      <c r="BH603" s="1268">
        <v>0</v>
      </c>
      <c r="BI603" s="1268">
        <v>0</v>
      </c>
      <c r="BJ603" s="1269">
        <v>0</v>
      </c>
      <c r="BK603" s="943"/>
      <c r="BL603" s="943"/>
      <c r="BM603" s="936"/>
      <c r="BN603" s="943"/>
      <c r="BO603" s="1268">
        <v>3.8499999999999996</v>
      </c>
      <c r="BP603" s="1270">
        <v>232</v>
      </c>
      <c r="BQ603" s="1271">
        <v>2126.6666666666665</v>
      </c>
      <c r="BR603" s="1271">
        <v>0</v>
      </c>
      <c r="BS603" s="1271">
        <v>73.333333333333329</v>
      </c>
      <c r="BT603" s="1264">
        <v>0</v>
      </c>
      <c r="BU603" s="943">
        <v>0</v>
      </c>
      <c r="BV603" s="943">
        <v>0</v>
      </c>
      <c r="BW603" s="943">
        <v>0</v>
      </c>
      <c r="BX603" s="1271"/>
      <c r="BY603" s="943"/>
      <c r="BZ603" s="1271"/>
      <c r="CA603" s="943"/>
      <c r="CB603" s="1271">
        <v>0</v>
      </c>
      <c r="CC603" s="1271">
        <v>0</v>
      </c>
      <c r="CD603" s="1271">
        <v>0</v>
      </c>
      <c r="CE603" s="943"/>
      <c r="CF603" s="1271">
        <v>0</v>
      </c>
      <c r="CG603" s="1078"/>
      <c r="CH603" s="1271">
        <v>0</v>
      </c>
      <c r="CI603" s="943"/>
      <c r="CJ603" s="943"/>
      <c r="CK603" s="943"/>
      <c r="CL603" s="943"/>
      <c r="CM603" s="943"/>
      <c r="CN603" s="943"/>
      <c r="CO603" s="1271">
        <v>0</v>
      </c>
      <c r="CP603" s="943"/>
      <c r="CQ603" s="943"/>
      <c r="CR603" s="943"/>
      <c r="CS603" s="943"/>
      <c r="CT603" s="943"/>
      <c r="CU603" s="943"/>
      <c r="CV603" s="1271">
        <v>0</v>
      </c>
      <c r="CW603" s="1049"/>
      <c r="CX603" s="1272"/>
      <c r="CY603" s="1272"/>
      <c r="CZ603" s="1272"/>
      <c r="DA603" s="1272"/>
      <c r="DB603" s="1272"/>
      <c r="DC603" s="1271">
        <v>0</v>
      </c>
      <c r="DD603" s="1271"/>
      <c r="DE603" s="1271"/>
      <c r="DF603" s="1271"/>
      <c r="DG603" s="1271"/>
      <c r="DH603" s="1272"/>
      <c r="DI603" s="1272"/>
      <c r="DJ603" s="1271"/>
      <c r="DK603" s="1271"/>
      <c r="DL603" s="1271"/>
      <c r="DM603" s="1272"/>
      <c r="DN603" s="1272"/>
      <c r="DO603" s="1272"/>
      <c r="DP603" s="1272"/>
      <c r="DQ603" s="1272"/>
      <c r="DR603" s="1272">
        <v>760.58</v>
      </c>
      <c r="DS603" s="1272"/>
      <c r="DT603" s="1272"/>
      <c r="DU603" s="1272"/>
      <c r="DV603" s="1272"/>
      <c r="DW603" s="1272"/>
      <c r="DX603" s="1271"/>
      <c r="DY603" s="1271"/>
      <c r="DZ603" s="1272"/>
      <c r="EA603" s="1272"/>
      <c r="EB603" s="1272">
        <v>854.88</v>
      </c>
      <c r="EC603" s="1272"/>
      <c r="ED603" s="1272"/>
      <c r="EE603" s="1272">
        <v>727.22</v>
      </c>
      <c r="EF603" s="1272">
        <v>1833.33</v>
      </c>
      <c r="EG603" s="1272"/>
      <c r="EH603" s="1272">
        <v>733.33</v>
      </c>
      <c r="EI603" s="1272">
        <v>49.5</v>
      </c>
      <c r="EJ603" s="1272"/>
      <c r="EK603" s="1272"/>
      <c r="EL603" s="1273">
        <v>4725.26</v>
      </c>
      <c r="EM603" s="1273">
        <v>7158.84</v>
      </c>
      <c r="EN603" s="1274">
        <v>472.53</v>
      </c>
      <c r="EO603" s="1274">
        <v>0</v>
      </c>
      <c r="EP603" s="1274">
        <v>64.739999999999995</v>
      </c>
      <c r="EQ603" s="948">
        <v>0</v>
      </c>
      <c r="ER603" s="948">
        <v>0</v>
      </c>
      <c r="ES603" s="1271">
        <v>0</v>
      </c>
      <c r="ET603" s="1264">
        <v>0</v>
      </c>
      <c r="EU603" s="1271">
        <v>35.29</v>
      </c>
      <c r="EV603" s="1271">
        <v>0</v>
      </c>
      <c r="EW603" s="943"/>
      <c r="EX603" s="943"/>
      <c r="EY603" s="943"/>
      <c r="EZ603" s="1275">
        <v>0</v>
      </c>
      <c r="FA603" s="1276">
        <v>0</v>
      </c>
      <c r="FB603" s="1276">
        <v>0</v>
      </c>
      <c r="FC603" s="1275">
        <v>880</v>
      </c>
      <c r="FD603" s="1275"/>
      <c r="FE603" s="949"/>
      <c r="FF603" s="1049"/>
      <c r="FG603" s="1271">
        <v>0</v>
      </c>
      <c r="FH603" s="1275">
        <v>0</v>
      </c>
      <c r="FI603" s="1271"/>
      <c r="FJ603" s="1271">
        <v>1169.67</v>
      </c>
      <c r="FK603" s="1268"/>
      <c r="FL603" s="1049"/>
      <c r="FM603" s="943">
        <v>0</v>
      </c>
      <c r="FN603" s="1271">
        <v>0</v>
      </c>
      <c r="FO603" s="1271">
        <v>0</v>
      </c>
      <c r="FP603" s="943"/>
      <c r="FQ603" s="1271">
        <v>2622.23</v>
      </c>
      <c r="FR603" s="1277">
        <v>4536.6099999999997</v>
      </c>
      <c r="FT603" s="1277"/>
      <c r="FU603" s="1337">
        <f t="shared" si="63"/>
        <v>4536.6099999999997</v>
      </c>
      <c r="FV603" s="1338">
        <v>1069.8599999999999</v>
      </c>
      <c r="FW603" s="1337">
        <f t="shared" si="64"/>
        <v>3466.75</v>
      </c>
      <c r="FX603" s="1339">
        <f t="shared" si="59"/>
        <v>425.27</v>
      </c>
      <c r="FY603" s="1302">
        <f t="shared" si="60"/>
        <v>0</v>
      </c>
      <c r="GB603" s="2015">
        <f t="shared" si="61"/>
        <v>0</v>
      </c>
      <c r="GC603" s="2015">
        <v>4725.26</v>
      </c>
      <c r="GE603" s="2015">
        <f t="shared" si="62"/>
        <v>5458.59</v>
      </c>
    </row>
    <row r="604" spans="2:187">
      <c r="B604" s="918">
        <v>54</v>
      </c>
      <c r="C604" s="919" t="s">
        <v>622</v>
      </c>
      <c r="D604" s="956" t="s">
        <v>3</v>
      </c>
      <c r="E604" s="1126" t="s">
        <v>201</v>
      </c>
      <c r="F604" s="1127" t="s">
        <v>618</v>
      </c>
      <c r="G604" s="958"/>
      <c r="H604" s="927" t="s">
        <v>537</v>
      </c>
      <c r="I604" s="919" t="s">
        <v>456</v>
      </c>
      <c r="J604" s="1213" t="s">
        <v>455</v>
      </c>
      <c r="K604" s="1214" t="s">
        <v>456</v>
      </c>
      <c r="L604" s="959">
        <v>100001</v>
      </c>
      <c r="M604" s="925" t="s">
        <v>470</v>
      </c>
      <c r="N604" s="926">
        <v>1</v>
      </c>
      <c r="O604" s="927" t="s">
        <v>477</v>
      </c>
      <c r="P604" s="927" t="s">
        <v>478</v>
      </c>
      <c r="Q604" s="928">
        <v>1</v>
      </c>
      <c r="R604" s="927" t="s">
        <v>538</v>
      </c>
      <c r="S604" s="1133" t="s">
        <v>537</v>
      </c>
      <c r="T604" s="927" t="s">
        <v>461</v>
      </c>
      <c r="U604" s="927" t="s">
        <v>289</v>
      </c>
      <c r="V604" s="930" t="s">
        <v>553</v>
      </c>
      <c r="W604" s="930"/>
      <c r="X604" s="931" t="s">
        <v>25</v>
      </c>
      <c r="Y604" s="1005" t="s">
        <v>290</v>
      </c>
      <c r="Z604" s="925"/>
      <c r="AA604" s="1049"/>
      <c r="AB604" s="467">
        <v>45481</v>
      </c>
      <c r="AC604" s="1049"/>
      <c r="AD604" s="934"/>
      <c r="AE604" s="935" t="s">
        <v>464</v>
      </c>
      <c r="AF604" s="927" t="s">
        <v>619</v>
      </c>
      <c r="AG604" s="936"/>
      <c r="AH604" s="937"/>
      <c r="AI604" s="1049"/>
      <c r="AJ604" s="1049"/>
      <c r="AK604" s="1049"/>
      <c r="AL604" s="1049"/>
      <c r="AM604" s="1049"/>
      <c r="AN604" s="1049"/>
      <c r="AO604" s="1050" t="s">
        <v>467</v>
      </c>
      <c r="AP604" s="938" t="s">
        <v>594</v>
      </c>
      <c r="AQ604" s="940" t="s">
        <v>466</v>
      </c>
      <c r="AR604" s="468">
        <v>6000</v>
      </c>
      <c r="AS604" s="925">
        <v>30</v>
      </c>
      <c r="AT604" s="941">
        <v>0</v>
      </c>
      <c r="AU604" s="941">
        <v>0</v>
      </c>
      <c r="AV604" s="925"/>
      <c r="AW604" s="925"/>
      <c r="AX604" s="925"/>
      <c r="AY604" s="925"/>
      <c r="AZ604" s="925"/>
      <c r="BA604" s="942"/>
      <c r="BB604" s="941"/>
      <c r="BC604" s="941"/>
      <c r="BD604" s="941"/>
      <c r="BE604" s="941"/>
      <c r="BF604" s="942"/>
      <c r="BG604" s="936">
        <v>0</v>
      </c>
      <c r="BH604" s="936">
        <v>0</v>
      </c>
      <c r="BI604" s="936">
        <v>0</v>
      </c>
      <c r="BJ604" s="1227">
        <v>0</v>
      </c>
      <c r="BK604" s="943"/>
      <c r="BL604" s="943"/>
      <c r="BM604" s="936"/>
      <c r="BN604" s="943"/>
      <c r="BO604" s="936">
        <v>3.3166666666666669</v>
      </c>
      <c r="BP604" s="944">
        <v>240</v>
      </c>
      <c r="BQ604" s="943">
        <v>6000</v>
      </c>
      <c r="BR604" s="943">
        <v>113</v>
      </c>
      <c r="BS604" s="943">
        <v>0</v>
      </c>
      <c r="BT604" s="945">
        <v>0</v>
      </c>
      <c r="BU604" s="943">
        <v>0</v>
      </c>
      <c r="BV604" s="943">
        <v>0</v>
      </c>
      <c r="BW604" s="943">
        <v>0</v>
      </c>
      <c r="BX604" s="943"/>
      <c r="BY604" s="943"/>
      <c r="BZ604" s="943"/>
      <c r="CA604" s="943"/>
      <c r="CB604" s="943">
        <v>0</v>
      </c>
      <c r="CC604" s="943">
        <v>0</v>
      </c>
      <c r="CD604" s="943">
        <v>0</v>
      </c>
      <c r="CE604" s="943"/>
      <c r="CF604" s="943">
        <v>0</v>
      </c>
      <c r="CG604" s="943"/>
      <c r="CH604" s="943">
        <v>0</v>
      </c>
      <c r="CI604" s="943"/>
      <c r="CJ604" s="943"/>
      <c r="CK604" s="943"/>
      <c r="CL604" s="943"/>
      <c r="CM604" s="943"/>
      <c r="CN604" s="943"/>
      <c r="CO604" s="943">
        <v>0</v>
      </c>
      <c r="CP604" s="943"/>
      <c r="CQ604" s="943"/>
      <c r="CR604" s="943"/>
      <c r="CS604" s="943"/>
      <c r="CT604" s="943"/>
      <c r="CU604" s="943"/>
      <c r="CV604" s="943">
        <v>0</v>
      </c>
      <c r="CW604" s="1049"/>
      <c r="CX604" s="1049"/>
      <c r="CY604" s="1049"/>
      <c r="CZ604" s="1049"/>
      <c r="DA604" s="1049"/>
      <c r="DB604" s="1049"/>
      <c r="DC604" s="943">
        <v>0</v>
      </c>
      <c r="DD604" s="943"/>
      <c r="DE604" s="943"/>
      <c r="DF604" s="943"/>
      <c r="DG604" s="943"/>
      <c r="DH604" s="1049"/>
      <c r="DI604" s="1049"/>
      <c r="DJ604" s="943"/>
      <c r="DK604" s="943"/>
      <c r="DL604" s="943"/>
      <c r="DM604" s="1049"/>
      <c r="DN604" s="1049"/>
      <c r="DO604" s="1049"/>
      <c r="DP604" s="1049"/>
      <c r="DQ604" s="1049"/>
      <c r="DR604" s="1049"/>
      <c r="DS604" s="1049"/>
      <c r="DT604" s="1049"/>
      <c r="DU604" s="1049"/>
      <c r="DV604" s="1049"/>
      <c r="DW604" s="1049"/>
      <c r="DX604" s="943"/>
      <c r="DY604" s="943"/>
      <c r="DZ604" s="1049"/>
      <c r="EA604" s="1049"/>
      <c r="EB604" s="1049"/>
      <c r="EC604" s="1049"/>
      <c r="ED604" s="1049"/>
      <c r="EE604" s="1049"/>
      <c r="EF604" s="1049"/>
      <c r="EG604" s="1049"/>
      <c r="EH604" s="1049"/>
      <c r="EI604" s="1049"/>
      <c r="EJ604" s="1049"/>
      <c r="EK604" s="1049"/>
      <c r="EL604" s="947">
        <v>6030.08</v>
      </c>
      <c r="EM604" s="947">
        <v>6113</v>
      </c>
      <c r="EN604" s="948">
        <v>603.01</v>
      </c>
      <c r="EO604" s="948">
        <v>93.47</v>
      </c>
      <c r="EP604" s="948">
        <v>82.61</v>
      </c>
      <c r="EQ604" s="948">
        <v>0</v>
      </c>
      <c r="ER604" s="948">
        <v>0</v>
      </c>
      <c r="ES604" s="943">
        <v>0</v>
      </c>
      <c r="ET604" s="945">
        <v>439.13</v>
      </c>
      <c r="EU604" s="943">
        <v>82.92</v>
      </c>
      <c r="EV604" s="943">
        <v>0</v>
      </c>
      <c r="EW604" s="943"/>
      <c r="EX604" s="943"/>
      <c r="EY604" s="943"/>
      <c r="EZ604" s="949">
        <v>0</v>
      </c>
      <c r="FA604" s="938">
        <v>0</v>
      </c>
      <c r="FB604" s="938">
        <v>0</v>
      </c>
      <c r="FC604" s="949">
        <v>2445.2000000000003</v>
      </c>
      <c r="FD604" s="949"/>
      <c r="FE604" s="949"/>
      <c r="FF604" s="1049"/>
      <c r="FG604" s="943">
        <v>125</v>
      </c>
      <c r="FH604" s="949">
        <v>0</v>
      </c>
      <c r="FI604" s="943"/>
      <c r="FJ604" s="943"/>
      <c r="FK604" s="936"/>
      <c r="FL604" s="1049"/>
      <c r="FM604" s="943">
        <v>0</v>
      </c>
      <c r="FN604" s="943">
        <v>0</v>
      </c>
      <c r="FO604" s="943">
        <v>0</v>
      </c>
      <c r="FP604" s="943"/>
      <c r="FQ604" s="943">
        <v>3871.34</v>
      </c>
      <c r="FR604" s="950">
        <v>2241.66</v>
      </c>
      <c r="FT604" s="1161"/>
      <c r="FU604" s="1162">
        <f t="shared" si="63"/>
        <v>2241.66</v>
      </c>
      <c r="FV604" s="1162">
        <v>2306.59</v>
      </c>
      <c r="FW604" s="1162">
        <f t="shared" si="64"/>
        <v>-64.930000000000291</v>
      </c>
      <c r="FX604" s="1102">
        <f t="shared" si="59"/>
        <v>542.71</v>
      </c>
      <c r="FY604" s="943">
        <f t="shared" si="60"/>
        <v>0</v>
      </c>
      <c r="GB604" s="2015">
        <f t="shared" si="61"/>
        <v>0</v>
      </c>
      <c r="GC604" s="2015">
        <v>6030.08</v>
      </c>
      <c r="GE604" s="2015">
        <f t="shared" si="62"/>
        <v>6030.08</v>
      </c>
    </row>
    <row r="605" spans="2:187">
      <c r="B605" s="918">
        <v>55</v>
      </c>
      <c r="C605" s="919" t="s">
        <v>622</v>
      </c>
      <c r="D605" s="956" t="s">
        <v>3</v>
      </c>
      <c r="E605" s="1126" t="s">
        <v>203</v>
      </c>
      <c r="F605" s="1127" t="s">
        <v>620</v>
      </c>
      <c r="G605" s="958"/>
      <c r="H605" s="927" t="s">
        <v>484</v>
      </c>
      <c r="I605" s="919" t="s">
        <v>456</v>
      </c>
      <c r="J605" s="1213" t="s">
        <v>455</v>
      </c>
      <c r="K605" s="1214" t="s">
        <v>456</v>
      </c>
      <c r="L605" s="959">
        <v>100001</v>
      </c>
      <c r="M605" s="925" t="s">
        <v>457</v>
      </c>
      <c r="N605" s="926">
        <v>1</v>
      </c>
      <c r="O605" s="927" t="s">
        <v>458</v>
      </c>
      <c r="P605" s="927" t="s">
        <v>459</v>
      </c>
      <c r="Q605" s="928">
        <v>0</v>
      </c>
      <c r="R605" s="927" t="s">
        <v>485</v>
      </c>
      <c r="S605" s="1133" t="s">
        <v>486</v>
      </c>
      <c r="T605" s="927" t="s">
        <v>461</v>
      </c>
      <c r="U605" s="927" t="s">
        <v>263</v>
      </c>
      <c r="V605" s="930" t="s">
        <v>553</v>
      </c>
      <c r="W605" s="930"/>
      <c r="X605" s="931" t="s">
        <v>292</v>
      </c>
      <c r="Y605" s="1005" t="s">
        <v>291</v>
      </c>
      <c r="Z605" s="925"/>
      <c r="AA605" s="1049"/>
      <c r="AB605" s="467">
        <v>45481</v>
      </c>
      <c r="AC605" s="1049"/>
      <c r="AD605" s="934"/>
      <c r="AE605" s="935" t="s">
        <v>533</v>
      </c>
      <c r="AF605" s="927" t="s">
        <v>621</v>
      </c>
      <c r="AG605" s="936"/>
      <c r="AH605" s="937"/>
      <c r="AI605" s="1049"/>
      <c r="AJ605" s="1049"/>
      <c r="AK605" s="1049"/>
      <c r="AL605" s="1049"/>
      <c r="AM605" s="1049"/>
      <c r="AN605" s="1049"/>
      <c r="AO605" s="1050" t="s">
        <v>466</v>
      </c>
      <c r="AP605" s="938" t="s">
        <v>595</v>
      </c>
      <c r="AQ605" s="940" t="s">
        <v>466</v>
      </c>
      <c r="AR605" s="468">
        <v>2200</v>
      </c>
      <c r="AS605" s="925">
        <v>30</v>
      </c>
      <c r="AT605" s="941">
        <v>0</v>
      </c>
      <c r="AU605" s="941">
        <v>0</v>
      </c>
      <c r="AV605" s="925"/>
      <c r="AW605" s="925"/>
      <c r="AX605" s="925"/>
      <c r="AY605" s="925"/>
      <c r="AZ605" s="925"/>
      <c r="BA605" s="942"/>
      <c r="BB605" s="941"/>
      <c r="BC605" s="941"/>
      <c r="BD605" s="941"/>
      <c r="BE605" s="941"/>
      <c r="BF605" s="942"/>
      <c r="BG605" s="936">
        <v>0</v>
      </c>
      <c r="BH605" s="936">
        <v>0</v>
      </c>
      <c r="BI605" s="936">
        <v>0</v>
      </c>
      <c r="BJ605" s="1227">
        <v>34</v>
      </c>
      <c r="BK605" s="943"/>
      <c r="BL605" s="943"/>
      <c r="BM605" s="936"/>
      <c r="BN605" s="943"/>
      <c r="BO605" s="936">
        <v>5.0166666666666675</v>
      </c>
      <c r="BP605" s="944">
        <v>240</v>
      </c>
      <c r="BQ605" s="943">
        <v>2200</v>
      </c>
      <c r="BR605" s="943">
        <v>113</v>
      </c>
      <c r="BS605" s="943">
        <v>0</v>
      </c>
      <c r="BT605" s="945">
        <v>0</v>
      </c>
      <c r="BU605" s="943">
        <v>0</v>
      </c>
      <c r="BV605" s="943">
        <v>0</v>
      </c>
      <c r="BW605" s="943">
        <v>0</v>
      </c>
      <c r="BX605" s="943"/>
      <c r="BY605" s="943"/>
      <c r="BZ605" s="943"/>
      <c r="CA605" s="943"/>
      <c r="CB605" s="943">
        <v>0</v>
      </c>
      <c r="CC605" s="943">
        <v>0</v>
      </c>
      <c r="CD605" s="943">
        <v>0</v>
      </c>
      <c r="CE605" s="943"/>
      <c r="CF605" s="943">
        <v>655.35</v>
      </c>
      <c r="CG605" s="943"/>
      <c r="CH605" s="943">
        <v>0</v>
      </c>
      <c r="CI605" s="943"/>
      <c r="CJ605" s="943"/>
      <c r="CK605" s="943"/>
      <c r="CL605" s="943"/>
      <c r="CM605" s="943"/>
      <c r="CN605" s="943"/>
      <c r="CO605" s="943">
        <v>0</v>
      </c>
      <c r="CP605" s="943"/>
      <c r="CQ605" s="943"/>
      <c r="CR605" s="943"/>
      <c r="CS605" s="943"/>
      <c r="CT605" s="943"/>
      <c r="CU605" s="943"/>
      <c r="CV605" s="943">
        <v>0</v>
      </c>
      <c r="CW605" s="1049"/>
      <c r="CX605" s="1049"/>
      <c r="CY605" s="1049"/>
      <c r="CZ605" s="1049"/>
      <c r="DA605" s="1049"/>
      <c r="DB605" s="1049"/>
      <c r="DC605" s="943">
        <v>0</v>
      </c>
      <c r="DD605" s="943"/>
      <c r="DE605" s="943"/>
      <c r="DF605" s="943"/>
      <c r="DG605" s="943"/>
      <c r="DH605" s="1049"/>
      <c r="DI605" s="1049"/>
      <c r="DJ605" s="943"/>
      <c r="DK605" s="943"/>
      <c r="DL605" s="943"/>
      <c r="DM605" s="1049"/>
      <c r="DN605" s="1049"/>
      <c r="DO605" s="1049"/>
      <c r="DP605" s="1049"/>
      <c r="DQ605" s="1049"/>
      <c r="DR605" s="1049"/>
      <c r="DS605" s="1049"/>
      <c r="DT605" s="1049"/>
      <c r="DU605" s="1049"/>
      <c r="DV605" s="1049"/>
      <c r="DW605" s="1049"/>
      <c r="DX605" s="943"/>
      <c r="DY605" s="943"/>
      <c r="DZ605" s="1049"/>
      <c r="EA605" s="1049"/>
      <c r="EB605" s="1049"/>
      <c r="EC605" s="1049"/>
      <c r="ED605" s="1049"/>
      <c r="EE605" s="1049"/>
      <c r="EF605" s="1049"/>
      <c r="EG605" s="1049"/>
      <c r="EH605" s="1049"/>
      <c r="EI605" s="1049"/>
      <c r="EJ605" s="1049"/>
      <c r="EK605" s="1049"/>
      <c r="EL605" s="947">
        <v>2922.36</v>
      </c>
      <c r="EM605" s="947">
        <v>2968.35</v>
      </c>
      <c r="EN605" s="948">
        <v>292.24</v>
      </c>
      <c r="EO605" s="948">
        <v>0</v>
      </c>
      <c r="EP605" s="948">
        <v>40.04</v>
      </c>
      <c r="EQ605" s="948">
        <v>0</v>
      </c>
      <c r="ER605" s="948">
        <v>0</v>
      </c>
      <c r="ES605" s="943">
        <v>0</v>
      </c>
      <c r="ET605" s="945">
        <v>52.428000000000004</v>
      </c>
      <c r="EU605" s="943">
        <v>45.99</v>
      </c>
      <c r="EV605" s="943">
        <v>0</v>
      </c>
      <c r="EW605" s="943"/>
      <c r="EX605" s="943"/>
      <c r="EY605" s="943"/>
      <c r="EZ605" s="949">
        <v>115.71</v>
      </c>
      <c r="FA605" s="938">
        <v>0</v>
      </c>
      <c r="FB605" s="938">
        <v>0</v>
      </c>
      <c r="FC605" s="949">
        <v>925.2</v>
      </c>
      <c r="FD605" s="949"/>
      <c r="FE605" s="949"/>
      <c r="FF605" s="1049"/>
      <c r="FG605" s="943">
        <v>0</v>
      </c>
      <c r="FH605" s="949">
        <v>0</v>
      </c>
      <c r="FI605" s="943"/>
      <c r="FJ605" s="943"/>
      <c r="FK605" s="936"/>
      <c r="FL605" s="1049"/>
      <c r="FM605" s="943">
        <v>0</v>
      </c>
      <c r="FN605" s="943">
        <v>0</v>
      </c>
      <c r="FO605" s="943">
        <v>0</v>
      </c>
      <c r="FP605" s="943"/>
      <c r="FQ605" s="943">
        <v>1471.61</v>
      </c>
      <c r="FR605" s="950">
        <v>1496.74</v>
      </c>
      <c r="FT605" s="1161"/>
      <c r="FU605" s="1162">
        <f t="shared" si="63"/>
        <v>1496.74</v>
      </c>
      <c r="FV605" s="1167">
        <v>1335.48</v>
      </c>
      <c r="FW605" s="1162">
        <f t="shared" si="64"/>
        <v>161.26</v>
      </c>
      <c r="FX605" s="1102">
        <f t="shared" si="59"/>
        <v>263.01</v>
      </c>
      <c r="FY605" s="1078">
        <f t="shared" si="60"/>
        <v>0</v>
      </c>
      <c r="GB605" s="2015">
        <f t="shared" si="61"/>
        <v>0</v>
      </c>
      <c r="GC605" s="2015">
        <v>2922.36</v>
      </c>
      <c r="GE605" s="2015">
        <f t="shared" si="62"/>
        <v>2922.36</v>
      </c>
    </row>
    <row r="606" spans="2:187">
      <c r="B606" s="918">
        <v>56</v>
      </c>
      <c r="C606" s="919" t="s">
        <v>622</v>
      </c>
      <c r="D606" s="956" t="s">
        <v>3</v>
      </c>
      <c r="E606" s="1126" t="s">
        <v>205</v>
      </c>
      <c r="F606" s="1127" t="s">
        <v>206</v>
      </c>
      <c r="G606" s="1049"/>
      <c r="H606" s="927" t="s">
        <v>600</v>
      </c>
      <c r="I606" s="919" t="s">
        <v>456</v>
      </c>
      <c r="J606" s="1213" t="s">
        <v>455</v>
      </c>
      <c r="K606" s="1214" t="s">
        <v>456</v>
      </c>
      <c r="L606" s="959">
        <v>100001</v>
      </c>
      <c r="M606" s="925" t="s">
        <v>457</v>
      </c>
      <c r="N606" s="926">
        <v>1</v>
      </c>
      <c r="O606" s="927" t="s">
        <v>458</v>
      </c>
      <c r="P606" s="927" t="s">
        <v>459</v>
      </c>
      <c r="Q606" s="928">
        <v>0</v>
      </c>
      <c r="R606" s="1045" t="s">
        <v>485</v>
      </c>
      <c r="S606" s="1134" t="s">
        <v>980</v>
      </c>
      <c r="T606" s="927" t="s">
        <v>461</v>
      </c>
      <c r="U606" s="927" t="s">
        <v>981</v>
      </c>
      <c r="V606" s="930" t="s">
        <v>553</v>
      </c>
      <c r="W606" s="1049"/>
      <c r="X606" s="931" t="s">
        <v>97</v>
      </c>
      <c r="Y606" s="1050" t="s">
        <v>293</v>
      </c>
      <c r="Z606" s="925"/>
      <c r="AA606" s="1049"/>
      <c r="AB606" s="467">
        <v>45541</v>
      </c>
      <c r="AC606" s="1049"/>
      <c r="AD606" s="934"/>
      <c r="AE606" s="1049" t="s">
        <v>492</v>
      </c>
      <c r="AF606" s="927" t="s">
        <v>626</v>
      </c>
      <c r="AG606" s="1049"/>
      <c r="AH606" s="1049"/>
      <c r="AI606" s="1049"/>
      <c r="AJ606" s="1049"/>
      <c r="AK606" s="1049"/>
      <c r="AL606" s="1049"/>
      <c r="AM606" s="1049"/>
      <c r="AN606" s="1049"/>
      <c r="AO606" s="1050" t="s">
        <v>467</v>
      </c>
      <c r="AP606" s="938" t="s">
        <v>595</v>
      </c>
      <c r="AQ606" s="940" t="s">
        <v>467</v>
      </c>
      <c r="AR606" s="1046">
        <v>3100</v>
      </c>
      <c r="AS606" s="925">
        <v>30</v>
      </c>
      <c r="AT606" s="941">
        <v>0</v>
      </c>
      <c r="AU606" s="941">
        <v>0</v>
      </c>
      <c r="AV606" s="925"/>
      <c r="AW606" s="925"/>
      <c r="AX606" s="925"/>
      <c r="AY606" s="925"/>
      <c r="AZ606" s="925"/>
      <c r="BA606" s="942"/>
      <c r="BB606" s="941"/>
      <c r="BC606" s="941"/>
      <c r="BD606" s="941"/>
      <c r="BE606" s="941"/>
      <c r="BF606" s="942"/>
      <c r="BG606" s="936">
        <v>0</v>
      </c>
      <c r="BH606" s="936">
        <v>0</v>
      </c>
      <c r="BI606" s="936">
        <v>0</v>
      </c>
      <c r="BJ606" s="1227">
        <v>0</v>
      </c>
      <c r="BK606" s="943"/>
      <c r="BL606" s="943"/>
      <c r="BM606" s="936"/>
      <c r="BN606" s="943"/>
      <c r="BO606" s="936">
        <v>0</v>
      </c>
      <c r="BP606" s="944">
        <v>240</v>
      </c>
      <c r="BQ606" s="943">
        <v>3100</v>
      </c>
      <c r="BR606" s="943">
        <v>0</v>
      </c>
      <c r="BS606" s="943">
        <v>0</v>
      </c>
      <c r="BT606" s="945">
        <v>0</v>
      </c>
      <c r="BU606" s="943">
        <v>0</v>
      </c>
      <c r="BV606" s="943">
        <v>0</v>
      </c>
      <c r="BW606" s="943">
        <v>0</v>
      </c>
      <c r="BX606" s="1049"/>
      <c r="BY606" s="943"/>
      <c r="BZ606" s="943"/>
      <c r="CA606" s="1049"/>
      <c r="CB606" s="943">
        <v>0</v>
      </c>
      <c r="CC606" s="943">
        <v>0</v>
      </c>
      <c r="CD606" s="943">
        <v>0</v>
      </c>
      <c r="CE606" s="943"/>
      <c r="CF606" s="943">
        <v>0</v>
      </c>
      <c r="CG606" s="943"/>
      <c r="CH606" s="943">
        <v>27</v>
      </c>
      <c r="CI606" s="1049"/>
      <c r="CJ606" s="1049"/>
      <c r="CK606" s="1049"/>
      <c r="CL606" s="1049"/>
      <c r="CM606" s="943"/>
      <c r="CN606" s="943"/>
      <c r="CO606" s="943">
        <v>0</v>
      </c>
      <c r="CP606" s="943"/>
      <c r="CQ606" s="943"/>
      <c r="CR606" s="943"/>
      <c r="CS606" s="943"/>
      <c r="CT606" s="943"/>
      <c r="CU606" s="943"/>
      <c r="CV606" s="943">
        <v>0</v>
      </c>
      <c r="CW606" s="1049"/>
      <c r="CX606" s="1049"/>
      <c r="CY606" s="1049"/>
      <c r="CZ606" s="1049"/>
      <c r="DA606" s="1049"/>
      <c r="DB606" s="1049"/>
      <c r="DC606" s="943">
        <v>0</v>
      </c>
      <c r="DD606" s="943"/>
      <c r="DE606" s="943"/>
      <c r="DF606" s="943"/>
      <c r="DG606" s="943"/>
      <c r="DH606" s="1049"/>
      <c r="DI606" s="1049"/>
      <c r="DJ606" s="943"/>
      <c r="DK606" s="943"/>
      <c r="DL606" s="943"/>
      <c r="DM606" s="1049"/>
      <c r="DN606" s="1049"/>
      <c r="DO606" s="1049"/>
      <c r="DP606" s="1049"/>
      <c r="DQ606" s="1049"/>
      <c r="DR606" s="1049"/>
      <c r="DS606" s="1049"/>
      <c r="DT606" s="1049"/>
      <c r="DU606" s="1049"/>
      <c r="DV606" s="1049"/>
      <c r="DW606" s="1049"/>
      <c r="DX606" s="1049"/>
      <c r="DY606" s="943"/>
      <c r="DZ606" s="1049"/>
      <c r="EA606" s="1049"/>
      <c r="EB606" s="1049"/>
      <c r="EC606" s="1049"/>
      <c r="ED606" s="1049"/>
      <c r="EE606" s="1049"/>
      <c r="EF606" s="1049"/>
      <c r="EG606" s="1049"/>
      <c r="EH606" s="1049"/>
      <c r="EI606" s="1049"/>
      <c r="EJ606" s="1049"/>
      <c r="EK606" s="1049"/>
      <c r="EL606" s="947">
        <v>3127</v>
      </c>
      <c r="EM606" s="947">
        <v>3127</v>
      </c>
      <c r="EN606" s="948">
        <v>312.7</v>
      </c>
      <c r="EO606" s="948">
        <v>52.85</v>
      </c>
      <c r="EP606" s="948">
        <v>42.84</v>
      </c>
      <c r="EQ606" s="948">
        <v>0</v>
      </c>
      <c r="ER606" s="948">
        <v>0</v>
      </c>
      <c r="ES606" s="943">
        <v>0</v>
      </c>
      <c r="ET606" s="945">
        <v>47.849999999999994</v>
      </c>
      <c r="EU606" s="943">
        <v>0</v>
      </c>
      <c r="EV606" s="943">
        <v>0</v>
      </c>
      <c r="EW606" s="943"/>
      <c r="EX606" s="943"/>
      <c r="EY606" s="943"/>
      <c r="EZ606" s="949">
        <v>0</v>
      </c>
      <c r="FA606" s="938">
        <v>0</v>
      </c>
      <c r="FB606" s="938">
        <v>0</v>
      </c>
      <c r="FC606" s="949">
        <v>1240</v>
      </c>
      <c r="FD606" s="949"/>
      <c r="FE606" s="949"/>
      <c r="FF606" s="1049"/>
      <c r="FG606" s="943">
        <v>0</v>
      </c>
      <c r="FH606" s="949">
        <v>0</v>
      </c>
      <c r="FI606" s="943"/>
      <c r="FJ606" s="943"/>
      <c r="FK606" s="936"/>
      <c r="FL606" s="1049"/>
      <c r="FM606" s="943">
        <v>0</v>
      </c>
      <c r="FN606" s="943">
        <v>27</v>
      </c>
      <c r="FO606" s="943">
        <v>12</v>
      </c>
      <c r="FP606" s="943"/>
      <c r="FQ606" s="943">
        <v>1735.24</v>
      </c>
      <c r="FR606" s="950">
        <v>1391.76</v>
      </c>
      <c r="FT606" s="1161"/>
      <c r="FU606" s="1162">
        <f t="shared" si="63"/>
        <v>1391.76</v>
      </c>
      <c r="FV606" s="1162">
        <v>1391.37</v>
      </c>
      <c r="FW606" s="1162">
        <f t="shared" si="64"/>
        <v>0.39000000000010004</v>
      </c>
      <c r="FX606" s="1102">
        <f t="shared" si="59"/>
        <v>281.43</v>
      </c>
      <c r="FY606" s="943">
        <f t="shared" si="60"/>
        <v>0</v>
      </c>
      <c r="GB606" s="2015">
        <f t="shared" si="61"/>
        <v>0</v>
      </c>
      <c r="GC606" s="2015">
        <v>3127</v>
      </c>
      <c r="GE606" s="2015">
        <f t="shared" si="62"/>
        <v>3127</v>
      </c>
    </row>
    <row r="607" spans="2:187">
      <c r="B607" s="918">
        <v>57</v>
      </c>
      <c r="C607" s="919" t="s">
        <v>622</v>
      </c>
      <c r="D607" s="956" t="s">
        <v>3</v>
      </c>
      <c r="E607" s="1126" t="s">
        <v>208</v>
      </c>
      <c r="F607" s="1278" t="s">
        <v>209</v>
      </c>
      <c r="G607" s="1049"/>
      <c r="H607" s="927" t="s">
        <v>630</v>
      </c>
      <c r="I607" s="919" t="s">
        <v>456</v>
      </c>
      <c r="J607" s="1213" t="s">
        <v>455</v>
      </c>
      <c r="K607" s="1214" t="s">
        <v>456</v>
      </c>
      <c r="L607" s="959">
        <v>100002</v>
      </c>
      <c r="M607" s="925" t="s">
        <v>457</v>
      </c>
      <c r="N607" s="926">
        <v>1</v>
      </c>
      <c r="O607" s="927" t="s">
        <v>458</v>
      </c>
      <c r="P607" s="927" t="s">
        <v>459</v>
      </c>
      <c r="Q607" s="928">
        <v>1</v>
      </c>
      <c r="R607" s="927" t="s">
        <v>485</v>
      </c>
      <c r="S607" s="1049" t="s">
        <v>630</v>
      </c>
      <c r="T607" s="927" t="s">
        <v>461</v>
      </c>
      <c r="U607" s="927" t="s">
        <v>264</v>
      </c>
      <c r="V607" s="930" t="s">
        <v>553</v>
      </c>
      <c r="W607" s="1049"/>
      <c r="X607" s="931" t="s">
        <v>25</v>
      </c>
      <c r="Y607" s="1050" t="s">
        <v>294</v>
      </c>
      <c r="Z607" s="925"/>
      <c r="AA607" s="1049"/>
      <c r="AB607" s="467">
        <v>45574</v>
      </c>
      <c r="AC607" s="1049"/>
      <c r="AD607" s="1049"/>
      <c r="AE607" s="1049" t="s">
        <v>533</v>
      </c>
      <c r="AF607" s="927" t="s">
        <v>631</v>
      </c>
      <c r="AG607" s="1049"/>
      <c r="AH607" s="1049"/>
      <c r="AI607" s="1049"/>
      <c r="AJ607" s="1049"/>
      <c r="AK607" s="1049"/>
      <c r="AL607" s="1049"/>
      <c r="AM607" s="1049"/>
      <c r="AN607" s="1049"/>
      <c r="AO607" s="1050" t="s">
        <v>466</v>
      </c>
      <c r="AP607" s="1050" t="s">
        <v>595</v>
      </c>
      <c r="AQ607" s="1050" t="s">
        <v>467</v>
      </c>
      <c r="AR607" s="468">
        <v>3000</v>
      </c>
      <c r="AS607" s="925">
        <v>30</v>
      </c>
      <c r="AT607" s="941">
        <v>0</v>
      </c>
      <c r="AU607" s="941">
        <v>0</v>
      </c>
      <c r="AV607" s="925"/>
      <c r="AW607" s="925"/>
      <c r="AX607" s="925"/>
      <c r="AY607" s="925"/>
      <c r="AZ607" s="925"/>
      <c r="BA607" s="942"/>
      <c r="BB607" s="941"/>
      <c r="BC607" s="941"/>
      <c r="BD607" s="941"/>
      <c r="BE607" s="941"/>
      <c r="BF607" s="942"/>
      <c r="BG607" s="936">
        <v>0</v>
      </c>
      <c r="BH607" s="936">
        <v>0</v>
      </c>
      <c r="BI607" s="936">
        <v>0</v>
      </c>
      <c r="BJ607" s="1227">
        <v>34.5</v>
      </c>
      <c r="BK607" s="943"/>
      <c r="BL607" s="943"/>
      <c r="BM607" s="936"/>
      <c r="BN607" s="943"/>
      <c r="BO607" s="936">
        <v>3.27</v>
      </c>
      <c r="BP607" s="944">
        <v>240</v>
      </c>
      <c r="BQ607" s="943">
        <v>3000</v>
      </c>
      <c r="BR607" s="943">
        <v>0</v>
      </c>
      <c r="BS607" s="943">
        <v>0</v>
      </c>
      <c r="BT607" s="945">
        <v>0</v>
      </c>
      <c r="BU607" s="943">
        <v>0</v>
      </c>
      <c r="BV607" s="943">
        <v>0</v>
      </c>
      <c r="BW607" s="943">
        <v>0</v>
      </c>
      <c r="BX607" s="1049"/>
      <c r="BY607" s="943"/>
      <c r="BZ607" s="943"/>
      <c r="CA607" s="1049"/>
      <c r="CB607" s="943">
        <v>0</v>
      </c>
      <c r="CC607" s="943">
        <v>0</v>
      </c>
      <c r="CD607" s="943">
        <v>0</v>
      </c>
      <c r="CE607" s="943"/>
      <c r="CF607" s="943">
        <v>862.5</v>
      </c>
      <c r="CG607" s="943"/>
      <c r="CH607" s="943">
        <v>0</v>
      </c>
      <c r="CI607" s="1049"/>
      <c r="CJ607" s="1049"/>
      <c r="CK607" s="1049"/>
      <c r="CL607" s="1049"/>
      <c r="CM607" s="943"/>
      <c r="CN607" s="943"/>
      <c r="CO607" s="943">
        <v>0</v>
      </c>
      <c r="CP607" s="943"/>
      <c r="CQ607" s="943"/>
      <c r="CR607" s="943"/>
      <c r="CS607" s="943"/>
      <c r="CT607" s="943"/>
      <c r="CU607" s="943"/>
      <c r="CV607" s="943">
        <v>0</v>
      </c>
      <c r="CW607" s="1049"/>
      <c r="CX607" s="1049"/>
      <c r="CY607" s="1049"/>
      <c r="CZ607" s="1049"/>
      <c r="DA607" s="1049"/>
      <c r="DB607" s="1049"/>
      <c r="DC607" s="943">
        <v>0</v>
      </c>
      <c r="DD607" s="943"/>
      <c r="DE607" s="943"/>
      <c r="DF607" s="943"/>
      <c r="DG607" s="943"/>
      <c r="DH607" s="1049"/>
      <c r="DI607" s="1049"/>
      <c r="DJ607" s="943"/>
      <c r="DK607" s="943"/>
      <c r="DL607" s="943"/>
      <c r="DM607" s="1049"/>
      <c r="DN607" s="1049"/>
      <c r="DO607" s="1049"/>
      <c r="DP607" s="1049"/>
      <c r="DQ607" s="1049"/>
      <c r="DR607" s="1049"/>
      <c r="DS607" s="1049"/>
      <c r="DT607" s="1049"/>
      <c r="DU607" s="1049"/>
      <c r="DV607" s="1049"/>
      <c r="DW607" s="1049"/>
      <c r="DX607" s="1049"/>
      <c r="DY607" s="943"/>
      <c r="DZ607" s="1049"/>
      <c r="EA607" s="1049"/>
      <c r="EB607" s="1049"/>
      <c r="EC607" s="1049"/>
      <c r="ED607" s="1049"/>
      <c r="EE607" s="1049"/>
      <c r="EF607" s="1049"/>
      <c r="EG607" s="1049"/>
      <c r="EH607" s="1049"/>
      <c r="EI607" s="1049"/>
      <c r="EJ607" s="1049"/>
      <c r="EK607" s="1049"/>
      <c r="EL607" s="947">
        <v>3821.62</v>
      </c>
      <c r="EM607" s="947">
        <v>3862.5</v>
      </c>
      <c r="EN607" s="948">
        <v>382.16</v>
      </c>
      <c r="EO607" s="948">
        <v>0</v>
      </c>
      <c r="EP607" s="948">
        <v>52.36</v>
      </c>
      <c r="EQ607" s="948">
        <v>0</v>
      </c>
      <c r="ER607" s="948">
        <v>0</v>
      </c>
      <c r="ES607" s="943">
        <v>0</v>
      </c>
      <c r="ET607" s="945">
        <v>125.28</v>
      </c>
      <c r="EU607" s="943">
        <v>40.880000000000003</v>
      </c>
      <c r="EV607" s="943">
        <v>0</v>
      </c>
      <c r="EW607" s="943"/>
      <c r="EX607" s="943"/>
      <c r="EY607" s="943"/>
      <c r="EZ607" s="949">
        <v>0</v>
      </c>
      <c r="FA607" s="938">
        <v>0</v>
      </c>
      <c r="FB607" s="938">
        <v>0</v>
      </c>
      <c r="FC607" s="949">
        <v>1200</v>
      </c>
      <c r="FD607" s="949"/>
      <c r="FE607" s="949"/>
      <c r="FF607" s="1049"/>
      <c r="FG607" s="943">
        <v>0</v>
      </c>
      <c r="FH607" s="949">
        <v>0</v>
      </c>
      <c r="FI607" s="943"/>
      <c r="FJ607" s="943"/>
      <c r="FK607" s="936"/>
      <c r="FL607" s="1049"/>
      <c r="FM607" s="943">
        <v>0</v>
      </c>
      <c r="FN607" s="943">
        <v>0</v>
      </c>
      <c r="FO607" s="943">
        <v>0</v>
      </c>
      <c r="FP607" s="943"/>
      <c r="FQ607" s="943">
        <v>1800.68</v>
      </c>
      <c r="FR607" s="950">
        <v>2061.8200000000002</v>
      </c>
      <c r="FT607" s="1161"/>
      <c r="FU607" s="1162">
        <f t="shared" si="63"/>
        <v>2061.8200000000002</v>
      </c>
      <c r="FV607" s="1162">
        <v>1404.42</v>
      </c>
      <c r="FW607" s="1162">
        <f t="shared" si="64"/>
        <v>657.40000000000009</v>
      </c>
      <c r="FX607" s="1102">
        <f t="shared" si="59"/>
        <v>343.95</v>
      </c>
      <c r="FY607" s="943">
        <f t="shared" si="60"/>
        <v>0</v>
      </c>
      <c r="GB607" s="2015">
        <f t="shared" si="61"/>
        <v>0</v>
      </c>
      <c r="GC607" s="2015">
        <v>3821.62</v>
      </c>
      <c r="GE607" s="2015">
        <f t="shared" si="62"/>
        <v>3821.62</v>
      </c>
    </row>
    <row r="608" spans="2:187">
      <c r="B608" s="918">
        <v>58</v>
      </c>
      <c r="C608" s="919" t="s">
        <v>622</v>
      </c>
      <c r="D608" s="956" t="s">
        <v>3</v>
      </c>
      <c r="E608" s="1135" t="s">
        <v>211</v>
      </c>
      <c r="F608" s="1127" t="s">
        <v>634</v>
      </c>
      <c r="G608" s="1067"/>
      <c r="H608" s="1056" t="s">
        <v>635</v>
      </c>
      <c r="I608" s="1056" t="s">
        <v>295</v>
      </c>
      <c r="J608" s="1210" t="s">
        <v>455</v>
      </c>
      <c r="K608" s="1211" t="s">
        <v>456</v>
      </c>
      <c r="L608" s="1058">
        <v>100002</v>
      </c>
      <c r="M608" s="1059" t="s">
        <v>457</v>
      </c>
      <c r="N608" s="1060">
        <v>1</v>
      </c>
      <c r="O608" s="1056" t="s">
        <v>458</v>
      </c>
      <c r="P608" s="1056" t="s">
        <v>459</v>
      </c>
      <c r="Q608" s="1061">
        <v>1</v>
      </c>
      <c r="R608" s="1056" t="s">
        <v>485</v>
      </c>
      <c r="S608" s="1067" t="s">
        <v>635</v>
      </c>
      <c r="T608" s="1056" t="s">
        <v>461</v>
      </c>
      <c r="U608" s="927" t="s">
        <v>295</v>
      </c>
      <c r="V608" s="1063" t="s">
        <v>553</v>
      </c>
      <c r="W608" s="1067"/>
      <c r="X608" s="1072" t="s">
        <v>25</v>
      </c>
      <c r="Y608" s="1136" t="s">
        <v>296</v>
      </c>
      <c r="Z608" s="925"/>
      <c r="AA608" s="1067"/>
      <c r="AB608" s="1066">
        <v>45600</v>
      </c>
      <c r="AC608" s="1049"/>
      <c r="AD608" s="1049"/>
      <c r="AE608" s="1049" t="s">
        <v>496</v>
      </c>
      <c r="AF608" s="927" t="s">
        <v>636</v>
      </c>
      <c r="AG608" s="1049"/>
      <c r="AH608" s="1049"/>
      <c r="AI608" s="1049"/>
      <c r="AJ608" s="1049"/>
      <c r="AK608" s="1049"/>
      <c r="AL608" s="1049"/>
      <c r="AM608" s="1049"/>
      <c r="AN608" s="1049"/>
      <c r="AO608" s="1050" t="s">
        <v>466</v>
      </c>
      <c r="AP608" s="1050" t="s">
        <v>595</v>
      </c>
      <c r="AQ608" s="1050" t="s">
        <v>467</v>
      </c>
      <c r="AR608" s="468">
        <v>2000</v>
      </c>
      <c r="AS608" s="925">
        <v>29</v>
      </c>
      <c r="AT608" s="941">
        <v>0</v>
      </c>
      <c r="AU608" s="941">
        <v>1</v>
      </c>
      <c r="AV608" s="925"/>
      <c r="AW608" s="925"/>
      <c r="AX608" s="925"/>
      <c r="AY608" s="925"/>
      <c r="AZ608" s="925"/>
      <c r="BA608" s="942"/>
      <c r="BB608" s="941"/>
      <c r="BC608" s="941"/>
      <c r="BD608" s="941"/>
      <c r="BE608" s="941"/>
      <c r="BF608" s="942"/>
      <c r="BG608" s="936">
        <v>0</v>
      </c>
      <c r="BH608" s="936">
        <v>0</v>
      </c>
      <c r="BI608" s="936">
        <v>0</v>
      </c>
      <c r="BJ608" s="1227">
        <v>6</v>
      </c>
      <c r="BK608" s="943"/>
      <c r="BL608" s="943"/>
      <c r="BM608" s="936"/>
      <c r="BN608" s="943"/>
      <c r="BO608" s="936">
        <v>1.95</v>
      </c>
      <c r="BP608" s="944">
        <v>232</v>
      </c>
      <c r="BQ608" s="943">
        <v>1933.3333333333335</v>
      </c>
      <c r="BR608" s="943">
        <v>0</v>
      </c>
      <c r="BS608" s="943">
        <v>0</v>
      </c>
      <c r="BT608" s="945">
        <v>66.67</v>
      </c>
      <c r="BU608" s="943">
        <v>0</v>
      </c>
      <c r="BV608" s="943">
        <v>0</v>
      </c>
      <c r="BW608" s="943">
        <v>0</v>
      </c>
      <c r="BX608" s="1049"/>
      <c r="BY608" s="943"/>
      <c r="BZ608" s="943"/>
      <c r="CA608" s="1049"/>
      <c r="CB608" s="943">
        <v>0</v>
      </c>
      <c r="CC608" s="943">
        <v>0</v>
      </c>
      <c r="CD608" s="943">
        <v>0</v>
      </c>
      <c r="CE608" s="943"/>
      <c r="CF608" s="943">
        <v>100</v>
      </c>
      <c r="CG608" s="943"/>
      <c r="CH608" s="943">
        <v>0</v>
      </c>
      <c r="CI608" s="1049"/>
      <c r="CJ608" s="1049"/>
      <c r="CK608" s="1049"/>
      <c r="CL608" s="1049"/>
      <c r="CM608" s="943"/>
      <c r="CN608" s="943"/>
      <c r="CO608" s="943">
        <v>0</v>
      </c>
      <c r="CP608" s="943"/>
      <c r="CQ608" s="943"/>
      <c r="CR608" s="943"/>
      <c r="CS608" s="943"/>
      <c r="CT608" s="943"/>
      <c r="CU608" s="943"/>
      <c r="CV608" s="943">
        <v>0</v>
      </c>
      <c r="CW608" s="1049"/>
      <c r="CX608" s="1049"/>
      <c r="CY608" s="1049"/>
      <c r="CZ608" s="1049"/>
      <c r="DA608" s="1049"/>
      <c r="DB608" s="1049"/>
      <c r="DC608" s="943">
        <v>0</v>
      </c>
      <c r="DD608" s="943"/>
      <c r="DE608" s="943"/>
      <c r="DF608" s="943"/>
      <c r="DG608" s="943"/>
      <c r="DH608" s="1049"/>
      <c r="DI608" s="1049"/>
      <c r="DJ608" s="943"/>
      <c r="DK608" s="943"/>
      <c r="DL608" s="943"/>
      <c r="DM608" s="1049"/>
      <c r="DN608" s="1049"/>
      <c r="DO608" s="1049"/>
      <c r="DP608" s="1049"/>
      <c r="DQ608" s="1049"/>
      <c r="DR608" s="1049"/>
      <c r="DS608" s="1049"/>
      <c r="DT608" s="1049"/>
      <c r="DU608" s="1049"/>
      <c r="DV608" s="1049"/>
      <c r="DW608" s="1049"/>
      <c r="DX608" s="1049"/>
      <c r="DY608" s="943"/>
      <c r="DZ608" s="1049"/>
      <c r="EA608" s="1049"/>
      <c r="EB608" s="1049"/>
      <c r="EC608" s="1049"/>
      <c r="ED608" s="1049"/>
      <c r="EE608" s="1049"/>
      <c r="EF608" s="1049"/>
      <c r="EG608" s="1049"/>
      <c r="EH608" s="1049"/>
      <c r="EI608" s="1049"/>
      <c r="EJ608" s="1049"/>
      <c r="EK608" s="1049"/>
      <c r="EL608" s="947">
        <v>2083.7533333333336</v>
      </c>
      <c r="EM608" s="947">
        <v>2100.0033333333336</v>
      </c>
      <c r="EN608" s="948">
        <v>208.38</v>
      </c>
      <c r="EO608" s="948">
        <v>0</v>
      </c>
      <c r="EP608" s="948">
        <v>28.55</v>
      </c>
      <c r="EQ608" s="948">
        <v>0</v>
      </c>
      <c r="ER608" s="948">
        <v>0</v>
      </c>
      <c r="ES608" s="943">
        <v>0</v>
      </c>
      <c r="ET608" s="945">
        <v>0</v>
      </c>
      <c r="EU608" s="943">
        <v>16.25</v>
      </c>
      <c r="EV608" s="943">
        <v>0</v>
      </c>
      <c r="EW608" s="943"/>
      <c r="EX608" s="943"/>
      <c r="EY608" s="943"/>
      <c r="EZ608" s="949">
        <v>0</v>
      </c>
      <c r="FA608" s="938">
        <v>0</v>
      </c>
      <c r="FB608" s="938">
        <v>0</v>
      </c>
      <c r="FC608" s="949">
        <v>800</v>
      </c>
      <c r="FD608" s="949"/>
      <c r="FE608" s="949"/>
      <c r="FF608" s="1049"/>
      <c r="FG608" s="943">
        <v>0</v>
      </c>
      <c r="FH608" s="949">
        <v>0</v>
      </c>
      <c r="FI608" s="943"/>
      <c r="FJ608" s="943"/>
      <c r="FK608" s="936"/>
      <c r="FL608" s="1049"/>
      <c r="FM608" s="943">
        <v>0</v>
      </c>
      <c r="FN608" s="943">
        <v>0</v>
      </c>
      <c r="FO608" s="943">
        <v>0</v>
      </c>
      <c r="FP608" s="943"/>
      <c r="FQ608" s="943">
        <v>1053.18</v>
      </c>
      <c r="FR608" s="950">
        <v>1046.82</v>
      </c>
      <c r="FT608" s="1161"/>
      <c r="FU608" s="1162">
        <f t="shared" si="63"/>
        <v>1046.82</v>
      </c>
      <c r="FV608" s="1162">
        <v>972.6</v>
      </c>
      <c r="FW608" s="1162">
        <f t="shared" si="64"/>
        <v>74.219999999999914</v>
      </c>
      <c r="FX608" s="1102">
        <f t="shared" si="59"/>
        <v>187.54</v>
      </c>
      <c r="FY608" s="943">
        <f t="shared" si="60"/>
        <v>0</v>
      </c>
      <c r="GB608" s="2015">
        <f t="shared" si="61"/>
        <v>3.3333333335576754E-3</v>
      </c>
      <c r="GC608" s="2015">
        <v>2083.75</v>
      </c>
      <c r="GE608" s="2015">
        <f t="shared" si="62"/>
        <v>2083.75</v>
      </c>
    </row>
    <row r="609" spans="2:187" ht="15.75">
      <c r="B609" s="918">
        <v>59</v>
      </c>
      <c r="C609" s="919" t="s">
        <v>622</v>
      </c>
      <c r="D609" s="956" t="s">
        <v>3</v>
      </c>
      <c r="E609" s="1135" t="s">
        <v>217</v>
      </c>
      <c r="F609" s="1137" t="s">
        <v>218</v>
      </c>
      <c r="G609" s="1049"/>
      <c r="H609" s="927" t="s">
        <v>476</v>
      </c>
      <c r="I609" s="919" t="s">
        <v>456</v>
      </c>
      <c r="J609" s="1171" t="s">
        <v>455</v>
      </c>
      <c r="K609" s="1052" t="s">
        <v>456</v>
      </c>
      <c r="L609" s="1052">
        <v>100001</v>
      </c>
      <c r="M609" s="925" t="s">
        <v>470</v>
      </c>
      <c r="N609" s="1053">
        <v>1</v>
      </c>
      <c r="O609" s="927" t="s">
        <v>458</v>
      </c>
      <c r="P609" s="1054" t="s">
        <v>478</v>
      </c>
      <c r="Q609" s="1055">
        <v>1</v>
      </c>
      <c r="R609" s="927" t="s">
        <v>479</v>
      </c>
      <c r="S609" s="929" t="s">
        <v>480</v>
      </c>
      <c r="T609" s="927" t="s">
        <v>461</v>
      </c>
      <c r="U609" s="927" t="s">
        <v>298</v>
      </c>
      <c r="V609" s="930" t="s">
        <v>553</v>
      </c>
      <c r="W609" s="1049"/>
      <c r="X609" s="931" t="s">
        <v>25</v>
      </c>
      <c r="Y609" s="1138" t="s">
        <v>994</v>
      </c>
      <c r="Z609" s="925"/>
      <c r="AA609" s="1049"/>
      <c r="AB609" s="467">
        <v>45627</v>
      </c>
      <c r="AC609" s="1049"/>
      <c r="AD609" s="1049"/>
      <c r="AE609" s="1049" t="s">
        <v>464</v>
      </c>
      <c r="AF609" s="927" t="s">
        <v>641</v>
      </c>
      <c r="AG609" s="1049"/>
      <c r="AH609" s="1049"/>
      <c r="AI609" s="1049"/>
      <c r="AJ609" s="1049"/>
      <c r="AK609" s="1049"/>
      <c r="AL609" s="1049"/>
      <c r="AM609" s="1049"/>
      <c r="AN609" s="1049"/>
      <c r="AO609" s="1050" t="s">
        <v>466</v>
      </c>
      <c r="AP609" s="1050" t="s">
        <v>594</v>
      </c>
      <c r="AQ609" s="1050" t="s">
        <v>467</v>
      </c>
      <c r="AR609" s="468">
        <v>3200</v>
      </c>
      <c r="AS609" s="925">
        <v>23</v>
      </c>
      <c r="AT609" s="941">
        <v>0</v>
      </c>
      <c r="AU609" s="941">
        <v>7</v>
      </c>
      <c r="AV609" s="925"/>
      <c r="AW609" s="925"/>
      <c r="AX609" s="925"/>
      <c r="AY609" s="925"/>
      <c r="AZ609" s="925"/>
      <c r="BA609" s="942"/>
      <c r="BB609" s="941"/>
      <c r="BC609" s="941"/>
      <c r="BD609" s="941"/>
      <c r="BE609" s="941"/>
      <c r="BF609" s="942"/>
      <c r="BG609" s="936">
        <v>0</v>
      </c>
      <c r="BH609" s="936">
        <v>0</v>
      </c>
      <c r="BI609" s="936">
        <v>0</v>
      </c>
      <c r="BJ609" s="1227">
        <v>0</v>
      </c>
      <c r="BK609" s="943"/>
      <c r="BL609" s="943"/>
      <c r="BM609" s="936"/>
      <c r="BN609" s="943"/>
      <c r="BO609" s="936">
        <v>0.41666666666666663</v>
      </c>
      <c r="BP609" s="944">
        <v>184</v>
      </c>
      <c r="BQ609" s="943">
        <v>2453.3333333333335</v>
      </c>
      <c r="BR609" s="943">
        <v>0</v>
      </c>
      <c r="BS609" s="943">
        <v>0</v>
      </c>
      <c r="BT609" s="945">
        <v>746.67</v>
      </c>
      <c r="BU609" s="943">
        <v>0</v>
      </c>
      <c r="BV609" s="943">
        <v>0</v>
      </c>
      <c r="BW609" s="943">
        <v>0</v>
      </c>
      <c r="BX609" s="1049"/>
      <c r="BY609" s="943"/>
      <c r="BZ609" s="943"/>
      <c r="CA609" s="1049"/>
      <c r="CB609" s="943">
        <v>0</v>
      </c>
      <c r="CC609" s="943">
        <v>0</v>
      </c>
      <c r="CD609" s="943">
        <v>0</v>
      </c>
      <c r="CE609" s="943"/>
      <c r="CF609" s="943">
        <v>0</v>
      </c>
      <c r="CG609" s="943"/>
      <c r="CH609" s="943">
        <v>0</v>
      </c>
      <c r="CI609" s="1049"/>
      <c r="CJ609" s="1049"/>
      <c r="CK609" s="1049"/>
      <c r="CL609" s="1049"/>
      <c r="CM609" s="943"/>
      <c r="CN609" s="943"/>
      <c r="CO609" s="943">
        <v>0</v>
      </c>
      <c r="CP609" s="943"/>
      <c r="CQ609" s="943"/>
      <c r="CR609" s="943"/>
      <c r="CS609" s="943"/>
      <c r="CT609" s="943"/>
      <c r="CU609" s="943"/>
      <c r="CV609" s="943">
        <v>0</v>
      </c>
      <c r="CW609" s="1049"/>
      <c r="CX609" s="1049"/>
      <c r="CY609" s="1049"/>
      <c r="CZ609" s="1049"/>
      <c r="DA609" s="1049"/>
      <c r="DB609" s="1049"/>
      <c r="DC609" s="943">
        <v>0</v>
      </c>
      <c r="DD609" s="943"/>
      <c r="DE609" s="943"/>
      <c r="DF609" s="943"/>
      <c r="DG609" s="943"/>
      <c r="DH609" s="1049"/>
      <c r="DI609" s="1049"/>
      <c r="DJ609" s="943"/>
      <c r="DK609" s="943"/>
      <c r="DL609" s="943"/>
      <c r="DM609" s="1049"/>
      <c r="DN609" s="1049"/>
      <c r="DO609" s="1049"/>
      <c r="DP609" s="1049"/>
      <c r="DQ609" s="1049"/>
      <c r="DR609" s="1049"/>
      <c r="DS609" s="1049"/>
      <c r="DT609" s="1049"/>
      <c r="DU609" s="1049"/>
      <c r="DV609" s="1049"/>
      <c r="DW609" s="1049"/>
      <c r="DX609" s="1049"/>
      <c r="DY609" s="943"/>
      <c r="DZ609" s="1049"/>
      <c r="EA609" s="1049"/>
      <c r="EB609" s="1049"/>
      <c r="EC609" s="1049"/>
      <c r="ED609" s="1049"/>
      <c r="EE609" s="1049"/>
      <c r="EF609" s="1049"/>
      <c r="EG609" s="1049"/>
      <c r="EH609" s="1049"/>
      <c r="EI609" s="1049"/>
      <c r="EJ609" s="1049"/>
      <c r="EK609" s="1049"/>
      <c r="EL609" s="947">
        <v>3194.4433333333336</v>
      </c>
      <c r="EM609" s="947">
        <v>3200.0033333333336</v>
      </c>
      <c r="EN609" s="948">
        <v>319.44</v>
      </c>
      <c r="EO609" s="948">
        <v>49.51</v>
      </c>
      <c r="EP609" s="948">
        <v>43.76</v>
      </c>
      <c r="EQ609" s="948">
        <v>0</v>
      </c>
      <c r="ER609" s="948">
        <v>0</v>
      </c>
      <c r="ES609" s="943">
        <v>0</v>
      </c>
      <c r="ET609" s="945">
        <v>51.6</v>
      </c>
      <c r="EU609" s="943">
        <v>5.56</v>
      </c>
      <c r="EV609" s="943">
        <v>0</v>
      </c>
      <c r="EW609" s="943"/>
      <c r="EX609" s="943"/>
      <c r="EY609" s="943"/>
      <c r="EZ609" s="949">
        <v>0</v>
      </c>
      <c r="FA609" s="938">
        <v>0</v>
      </c>
      <c r="FB609" s="938">
        <v>0</v>
      </c>
      <c r="FC609" s="949">
        <v>1280</v>
      </c>
      <c r="FD609" s="949"/>
      <c r="FE609" s="949"/>
      <c r="FF609" s="1049"/>
      <c r="FG609" s="943">
        <v>0</v>
      </c>
      <c r="FH609" s="949">
        <v>0</v>
      </c>
      <c r="FI609" s="943"/>
      <c r="FJ609" s="943"/>
      <c r="FK609" s="936"/>
      <c r="FL609" s="1049"/>
      <c r="FM609" s="943">
        <v>0</v>
      </c>
      <c r="FN609" s="943">
        <v>0</v>
      </c>
      <c r="FO609" s="943">
        <v>0</v>
      </c>
      <c r="FP609" s="943"/>
      <c r="FQ609" s="943">
        <v>1749.87</v>
      </c>
      <c r="FR609" s="950">
        <v>1450.13</v>
      </c>
      <c r="FT609" s="1161"/>
      <c r="FU609" s="1162">
        <f t="shared" si="63"/>
        <v>1450.13</v>
      </c>
      <c r="FV609" s="1162">
        <v>1454.87</v>
      </c>
      <c r="FW609" s="1162">
        <f t="shared" si="64"/>
        <v>-4.7399999999997817</v>
      </c>
      <c r="FX609" s="1102">
        <f t="shared" si="59"/>
        <v>287.5</v>
      </c>
      <c r="FY609" s="943">
        <f t="shared" si="60"/>
        <v>0</v>
      </c>
      <c r="GB609" s="2015">
        <f t="shared" si="61"/>
        <v>3.3333333335576754E-3</v>
      </c>
      <c r="GC609" s="2015">
        <v>3194.44</v>
      </c>
      <c r="GE609" s="2015">
        <f t="shared" si="62"/>
        <v>3194.44</v>
      </c>
    </row>
    <row r="610" spans="2:187" ht="15.75">
      <c r="B610" s="918">
        <v>60</v>
      </c>
      <c r="C610" s="919" t="s">
        <v>622</v>
      </c>
      <c r="D610" s="956" t="s">
        <v>3</v>
      </c>
      <c r="E610" s="1135" t="s">
        <v>222</v>
      </c>
      <c r="F610" s="1137" t="s">
        <v>223</v>
      </c>
      <c r="G610" s="1049"/>
      <c r="H610" s="927" t="s">
        <v>585</v>
      </c>
      <c r="I610" s="927" t="s">
        <v>456</v>
      </c>
      <c r="J610" s="1171" t="s">
        <v>455</v>
      </c>
      <c r="K610" s="1052" t="s">
        <v>456</v>
      </c>
      <c r="L610" s="1052">
        <v>100001</v>
      </c>
      <c r="M610" s="925" t="s">
        <v>470</v>
      </c>
      <c r="N610" s="1053">
        <v>1</v>
      </c>
      <c r="O610" s="1279" t="s">
        <v>458</v>
      </c>
      <c r="P610" s="1279" t="s">
        <v>459</v>
      </c>
      <c r="Q610" s="1280">
        <v>1</v>
      </c>
      <c r="R610" s="775" t="s">
        <v>485</v>
      </c>
      <c r="S610" s="1281" t="s">
        <v>1013</v>
      </c>
      <c r="T610" s="927" t="s">
        <v>461</v>
      </c>
      <c r="U610" s="927" t="s">
        <v>277</v>
      </c>
      <c r="V610" s="930" t="s">
        <v>553</v>
      </c>
      <c r="W610" s="1049"/>
      <c r="X610" s="931" t="s">
        <v>97</v>
      </c>
      <c r="Y610" s="1087" t="s">
        <v>301</v>
      </c>
      <c r="Z610" s="925"/>
      <c r="AA610" s="1049"/>
      <c r="AB610" s="467">
        <v>45628</v>
      </c>
      <c r="AC610" s="1049"/>
      <c r="AD610" s="1049"/>
      <c r="AE610" s="1049" t="s">
        <v>496</v>
      </c>
      <c r="AF610" s="927" t="s">
        <v>644</v>
      </c>
      <c r="AG610" s="1049"/>
      <c r="AH610" s="1049"/>
      <c r="AI610" s="1049"/>
      <c r="AJ610" s="1049"/>
      <c r="AK610" s="1049"/>
      <c r="AL610" s="1049"/>
      <c r="AM610" s="1049"/>
      <c r="AN610" s="1049"/>
      <c r="AO610" s="1050" t="s">
        <v>466</v>
      </c>
      <c r="AP610" s="938" t="s">
        <v>595</v>
      </c>
      <c r="AQ610" s="1050" t="s">
        <v>467</v>
      </c>
      <c r="AR610" s="1139">
        <v>3500</v>
      </c>
      <c r="AS610" s="925">
        <v>29</v>
      </c>
      <c r="AT610" s="941">
        <v>0</v>
      </c>
      <c r="AU610" s="941">
        <v>1</v>
      </c>
      <c r="AV610" s="925"/>
      <c r="AW610" s="925"/>
      <c r="AX610" s="925"/>
      <c r="AY610" s="925"/>
      <c r="AZ610" s="925"/>
      <c r="BA610" s="942"/>
      <c r="BB610" s="941"/>
      <c r="BC610" s="941"/>
      <c r="BD610" s="941"/>
      <c r="BE610" s="941"/>
      <c r="BF610" s="942"/>
      <c r="BG610" s="936">
        <v>0</v>
      </c>
      <c r="BH610" s="936">
        <v>0</v>
      </c>
      <c r="BI610" s="936">
        <v>0</v>
      </c>
      <c r="BJ610" s="1227">
        <v>0</v>
      </c>
      <c r="BK610" s="943"/>
      <c r="BL610" s="943"/>
      <c r="BM610" s="936"/>
      <c r="BN610" s="943"/>
      <c r="BO610" s="936">
        <v>0</v>
      </c>
      <c r="BP610" s="944">
        <v>232</v>
      </c>
      <c r="BQ610" s="943">
        <v>3383.3333333333335</v>
      </c>
      <c r="BR610" s="943">
        <v>0</v>
      </c>
      <c r="BS610" s="943">
        <v>0</v>
      </c>
      <c r="BT610" s="945">
        <v>116.67</v>
      </c>
      <c r="BU610" s="943">
        <v>0</v>
      </c>
      <c r="BV610" s="943">
        <v>0</v>
      </c>
      <c r="BW610" s="943">
        <v>0</v>
      </c>
      <c r="BX610" s="1049"/>
      <c r="BY610" s="943"/>
      <c r="BZ610" s="943"/>
      <c r="CA610" s="1049"/>
      <c r="CB610" s="943">
        <v>0</v>
      </c>
      <c r="CC610" s="943">
        <v>0</v>
      </c>
      <c r="CD610" s="943">
        <v>0</v>
      </c>
      <c r="CE610" s="943"/>
      <c r="CF610" s="943">
        <v>0</v>
      </c>
      <c r="CG610" s="943"/>
      <c r="CH610" s="943">
        <v>0</v>
      </c>
      <c r="CI610" s="1049"/>
      <c r="CJ610" s="1049"/>
      <c r="CK610" s="1049"/>
      <c r="CL610" s="1049"/>
      <c r="CM610" s="943"/>
      <c r="CN610" s="943"/>
      <c r="CO610" s="943">
        <v>0</v>
      </c>
      <c r="CP610" s="943"/>
      <c r="CQ610" s="943"/>
      <c r="CR610" s="943"/>
      <c r="CS610" s="943"/>
      <c r="CT610" s="943"/>
      <c r="CU610" s="943"/>
      <c r="CV610" s="943">
        <v>0</v>
      </c>
      <c r="CW610" s="1049"/>
      <c r="CX610" s="1049"/>
      <c r="CY610" s="1049"/>
      <c r="CZ610" s="1049"/>
      <c r="DA610" s="1049"/>
      <c r="DB610" s="1049"/>
      <c r="DC610" s="943">
        <v>0</v>
      </c>
      <c r="DD610" s="943"/>
      <c r="DE610" s="943"/>
      <c r="DF610" s="943"/>
      <c r="DG610" s="943"/>
      <c r="DH610" s="1049"/>
      <c r="DI610" s="1049"/>
      <c r="DJ610" s="943"/>
      <c r="DK610" s="943"/>
      <c r="DL610" s="943"/>
      <c r="DM610" s="1049"/>
      <c r="DN610" s="1049"/>
      <c r="DO610" s="1049"/>
      <c r="DP610" s="1049"/>
      <c r="DQ610" s="1049"/>
      <c r="DR610" s="1049"/>
      <c r="DS610" s="1049"/>
      <c r="DT610" s="1049"/>
      <c r="DU610" s="1049"/>
      <c r="DV610" s="1049"/>
      <c r="DW610" s="1049"/>
      <c r="DX610" s="1049"/>
      <c r="DY610" s="943"/>
      <c r="DZ610" s="1049"/>
      <c r="EA610" s="1049"/>
      <c r="EB610" s="1049"/>
      <c r="EC610" s="1049"/>
      <c r="ED610" s="1049"/>
      <c r="EE610" s="1049"/>
      <c r="EF610" s="1049"/>
      <c r="EG610" s="1049"/>
      <c r="EH610" s="1049"/>
      <c r="EI610" s="1049"/>
      <c r="EJ610" s="1049"/>
      <c r="EK610" s="1049"/>
      <c r="EL610" s="947">
        <v>3500.0033333333336</v>
      </c>
      <c r="EM610" s="947">
        <v>3500.0033333333336</v>
      </c>
      <c r="EN610" s="948">
        <v>350</v>
      </c>
      <c r="EO610" s="948">
        <v>0</v>
      </c>
      <c r="EP610" s="948">
        <v>47.95</v>
      </c>
      <c r="EQ610" s="948">
        <v>0</v>
      </c>
      <c r="ER610" s="948">
        <v>0</v>
      </c>
      <c r="ES610" s="943">
        <v>0</v>
      </c>
      <c r="ET610" s="945">
        <v>79.94</v>
      </c>
      <c r="EU610" s="943">
        <v>0</v>
      </c>
      <c r="EV610" s="943">
        <v>0</v>
      </c>
      <c r="EW610" s="943"/>
      <c r="EX610" s="943"/>
      <c r="EY610" s="943"/>
      <c r="EZ610" s="949">
        <v>0</v>
      </c>
      <c r="FA610" s="938">
        <v>0</v>
      </c>
      <c r="FB610" s="938">
        <v>0</v>
      </c>
      <c r="FC610" s="949">
        <v>1400</v>
      </c>
      <c r="FD610" s="949"/>
      <c r="FE610" s="949"/>
      <c r="FF610" s="1049"/>
      <c r="FG610" s="943">
        <v>0</v>
      </c>
      <c r="FH610" s="949">
        <v>0</v>
      </c>
      <c r="FI610" s="943"/>
      <c r="FJ610" s="943"/>
      <c r="FK610" s="936"/>
      <c r="FL610" s="1049"/>
      <c r="FM610" s="943">
        <v>0</v>
      </c>
      <c r="FN610" s="943">
        <v>0</v>
      </c>
      <c r="FO610" s="943">
        <v>0</v>
      </c>
      <c r="FP610" s="943"/>
      <c r="FQ610" s="943">
        <v>1877.89</v>
      </c>
      <c r="FR610" s="950">
        <v>1622.11</v>
      </c>
      <c r="FT610" s="1161"/>
      <c r="FU610" s="1162">
        <f t="shared" si="63"/>
        <v>1622.11</v>
      </c>
      <c r="FV610" s="1162">
        <v>1622.11</v>
      </c>
      <c r="FW610" s="1162">
        <f t="shared" si="64"/>
        <v>0</v>
      </c>
      <c r="FX610" s="1102">
        <f t="shared" si="59"/>
        <v>315</v>
      </c>
      <c r="FY610" s="943">
        <f t="shared" si="60"/>
        <v>0</v>
      </c>
      <c r="GB610" s="2015">
        <f t="shared" si="61"/>
        <v>3.3333333335576754E-3</v>
      </c>
      <c r="GC610" s="2015">
        <v>3500</v>
      </c>
      <c r="GE610" s="2015">
        <f t="shared" si="62"/>
        <v>3500</v>
      </c>
    </row>
    <row r="611" spans="2:187">
      <c r="B611" s="1237">
        <v>61</v>
      </c>
      <c r="C611" s="919" t="s">
        <v>622</v>
      </c>
      <c r="D611" s="1239" t="s">
        <v>3</v>
      </c>
      <c r="E611" s="1282" t="s">
        <v>214</v>
      </c>
      <c r="F611" s="1283" t="s">
        <v>215</v>
      </c>
      <c r="G611" s="1272"/>
      <c r="H611" s="1284" t="s">
        <v>555</v>
      </c>
      <c r="I611" s="1238" t="s">
        <v>456</v>
      </c>
      <c r="J611" s="1285" t="s">
        <v>455</v>
      </c>
      <c r="K611" s="1286" t="s">
        <v>456</v>
      </c>
      <c r="L611" s="1286">
        <v>100001</v>
      </c>
      <c r="M611" s="1255" t="s">
        <v>470</v>
      </c>
      <c r="N611" s="1287">
        <v>1</v>
      </c>
      <c r="O611" s="1251" t="s">
        <v>458</v>
      </c>
      <c r="P611" s="1243" t="s">
        <v>478</v>
      </c>
      <c r="Q611" s="1249">
        <v>1</v>
      </c>
      <c r="R611" s="1243" t="s">
        <v>479</v>
      </c>
      <c r="S611" s="1250" t="s">
        <v>478</v>
      </c>
      <c r="T611" s="1251" t="s">
        <v>461</v>
      </c>
      <c r="U611" s="1251" t="s">
        <v>273</v>
      </c>
      <c r="V611" s="1288" t="s">
        <v>553</v>
      </c>
      <c r="W611" s="1272"/>
      <c r="X611" s="1289" t="s">
        <v>292</v>
      </c>
      <c r="Y611" s="1290" t="s">
        <v>297</v>
      </c>
      <c r="Z611" s="1255"/>
      <c r="AA611" s="1272"/>
      <c r="AB611" s="1291">
        <v>45631</v>
      </c>
      <c r="AC611" s="1258">
        <v>45882</v>
      </c>
      <c r="AD611" s="1259" t="s">
        <v>929</v>
      </c>
      <c r="AE611" s="1272" t="s">
        <v>464</v>
      </c>
      <c r="AF611" s="1251" t="s">
        <v>645</v>
      </c>
      <c r="AG611" s="1272"/>
      <c r="AH611" s="1272"/>
      <c r="AI611" s="1272"/>
      <c r="AJ611" s="1272"/>
      <c r="AK611" s="1272"/>
      <c r="AL611" s="1272"/>
      <c r="AM611" s="1272"/>
      <c r="AN611" s="1272"/>
      <c r="AO611" s="1292" t="s">
        <v>466</v>
      </c>
      <c r="AP611" s="1276" t="s">
        <v>595</v>
      </c>
      <c r="AQ611" s="1292" t="s">
        <v>466</v>
      </c>
      <c r="AR611" s="1293">
        <v>4000</v>
      </c>
      <c r="AS611" s="1255">
        <v>13</v>
      </c>
      <c r="AT611" s="1267">
        <v>0</v>
      </c>
      <c r="AU611" s="1267">
        <v>0</v>
      </c>
      <c r="AV611" s="1255"/>
      <c r="AW611" s="1255"/>
      <c r="AX611" s="1255"/>
      <c r="AY611" s="1255"/>
      <c r="AZ611" s="1255"/>
      <c r="BA611" s="1294"/>
      <c r="BB611" s="1267"/>
      <c r="BC611" s="1267"/>
      <c r="BD611" s="1267"/>
      <c r="BE611" s="1267"/>
      <c r="BF611" s="1294"/>
      <c r="BG611" s="1268">
        <v>0</v>
      </c>
      <c r="BH611" s="1268">
        <v>0</v>
      </c>
      <c r="BI611" s="1268">
        <v>0</v>
      </c>
      <c r="BJ611" s="1269">
        <v>0</v>
      </c>
      <c r="BK611" s="1271"/>
      <c r="BL611" s="1271"/>
      <c r="BM611" s="1268"/>
      <c r="BN611" s="1271"/>
      <c r="BO611" s="1268">
        <v>0</v>
      </c>
      <c r="BP611" s="1270">
        <v>104</v>
      </c>
      <c r="BQ611" s="1271">
        <v>1733.3333333333335</v>
      </c>
      <c r="BR611" s="1271">
        <v>113</v>
      </c>
      <c r="BS611" s="1271">
        <v>0</v>
      </c>
      <c r="BT611" s="1264">
        <v>0</v>
      </c>
      <c r="BU611" s="1271">
        <v>0</v>
      </c>
      <c r="BV611" s="1271">
        <v>0</v>
      </c>
      <c r="BW611" s="1271">
        <v>0</v>
      </c>
      <c r="BX611" s="1272"/>
      <c r="BY611" s="1271"/>
      <c r="BZ611" s="1271"/>
      <c r="CA611" s="1049"/>
      <c r="CB611" s="1271">
        <v>0</v>
      </c>
      <c r="CC611" s="1271">
        <v>0</v>
      </c>
      <c r="CD611" s="1271">
        <v>0</v>
      </c>
      <c r="CE611" s="943"/>
      <c r="CF611" s="1271">
        <v>0</v>
      </c>
      <c r="CG611" s="943"/>
      <c r="CH611" s="1271">
        <v>0</v>
      </c>
      <c r="CI611" s="1049"/>
      <c r="CJ611" s="1049"/>
      <c r="CK611" s="1049"/>
      <c r="CL611" s="1049"/>
      <c r="CM611" s="943"/>
      <c r="CN611" s="943"/>
      <c r="CO611" s="1271">
        <v>0</v>
      </c>
      <c r="CP611" s="943"/>
      <c r="CQ611" s="943"/>
      <c r="CR611" s="943"/>
      <c r="CS611" s="943"/>
      <c r="CT611" s="943"/>
      <c r="CU611" s="943"/>
      <c r="CV611" s="1271">
        <v>0</v>
      </c>
      <c r="CW611" s="1049"/>
      <c r="CX611" s="1272"/>
      <c r="CY611" s="1272"/>
      <c r="CZ611" s="1272"/>
      <c r="DA611" s="1272"/>
      <c r="DB611" s="1272"/>
      <c r="DC611" s="1271">
        <v>0</v>
      </c>
      <c r="DD611" s="1271"/>
      <c r="DE611" s="1271"/>
      <c r="DF611" s="1271"/>
      <c r="DG611" s="1271"/>
      <c r="DH611" s="1272"/>
      <c r="DI611" s="1272"/>
      <c r="DJ611" s="1271"/>
      <c r="DK611" s="1271"/>
      <c r="DL611" s="1271"/>
      <c r="DM611" s="1272"/>
      <c r="DN611" s="1272"/>
      <c r="DO611" s="1272"/>
      <c r="DP611" s="1272"/>
      <c r="DQ611" s="1272"/>
      <c r="DR611" s="1272">
        <v>882.65</v>
      </c>
      <c r="DS611" s="1272"/>
      <c r="DT611" s="1272"/>
      <c r="DU611" s="1272"/>
      <c r="DV611" s="1272"/>
      <c r="DW611" s="1272"/>
      <c r="DX611" s="1272"/>
      <c r="DY611" s="1271"/>
      <c r="DZ611" s="1272"/>
      <c r="EA611" s="1272"/>
      <c r="EB611" s="1272">
        <v>1398.51</v>
      </c>
      <c r="EC611" s="1272"/>
      <c r="ED611" s="1272"/>
      <c r="EE611" s="1272">
        <v>2757.1</v>
      </c>
      <c r="EF611" s="1272"/>
      <c r="EG611" s="1272"/>
      <c r="EH611" s="1272">
        <v>685.5</v>
      </c>
      <c r="EI611" s="1272">
        <v>46.27</v>
      </c>
      <c r="EJ611" s="1272"/>
      <c r="EK611" s="1272"/>
      <c r="EL611" s="1273">
        <v>4603.4333333333334</v>
      </c>
      <c r="EM611" s="1273">
        <v>7616.3633333333346</v>
      </c>
      <c r="EN611" s="1274">
        <v>460.34</v>
      </c>
      <c r="EO611" s="1274">
        <v>71.349999999999994</v>
      </c>
      <c r="EP611" s="1274">
        <v>63.07</v>
      </c>
      <c r="EQ611" s="948">
        <v>0</v>
      </c>
      <c r="ER611" s="948">
        <v>0</v>
      </c>
      <c r="ES611" s="1271">
        <v>0</v>
      </c>
      <c r="ET611" s="1264">
        <v>0</v>
      </c>
      <c r="EU611" s="1271">
        <v>0</v>
      </c>
      <c r="EV611" s="1271">
        <v>0</v>
      </c>
      <c r="EW611" s="943"/>
      <c r="EX611" s="943"/>
      <c r="EY611" s="943"/>
      <c r="EZ611" s="1275">
        <v>0</v>
      </c>
      <c r="FA611" s="1276">
        <v>0</v>
      </c>
      <c r="FB611" s="1276">
        <v>0</v>
      </c>
      <c r="FC611" s="1275"/>
      <c r="FD611" s="1275"/>
      <c r="FE611" s="949"/>
      <c r="FF611" s="1049"/>
      <c r="FG611" s="1271">
        <v>0</v>
      </c>
      <c r="FH611" s="1275">
        <v>0</v>
      </c>
      <c r="FI611" s="943"/>
      <c r="FJ611" s="943"/>
      <c r="FK611" s="1268"/>
      <c r="FL611" s="1049"/>
      <c r="FM611" s="943">
        <v>0</v>
      </c>
      <c r="FN611" s="1271">
        <v>0</v>
      </c>
      <c r="FO611" s="1271">
        <v>0</v>
      </c>
      <c r="FP611" s="943"/>
      <c r="FQ611" s="1271">
        <v>594.76</v>
      </c>
      <c r="FR611" s="1277">
        <v>7021.6</v>
      </c>
      <c r="FT611" s="1277"/>
      <c r="FU611" s="1337">
        <f t="shared" si="63"/>
        <v>7021.6</v>
      </c>
      <c r="FV611" s="1337">
        <v>1774.86</v>
      </c>
      <c r="FW611" s="1337">
        <f t="shared" si="64"/>
        <v>5246.7400000000007</v>
      </c>
      <c r="FX611" s="1339">
        <f t="shared" si="59"/>
        <v>414.31</v>
      </c>
      <c r="FY611" s="1271">
        <f t="shared" si="60"/>
        <v>0</v>
      </c>
      <c r="GB611" s="2015">
        <f t="shared" si="61"/>
        <v>3.333333333102928E-3</v>
      </c>
      <c r="GC611" s="2015">
        <v>4603.43</v>
      </c>
      <c r="GE611" s="2015">
        <f t="shared" si="62"/>
        <v>5288.93</v>
      </c>
    </row>
    <row r="612" spans="2:187">
      <c r="B612" s="918">
        <v>62</v>
      </c>
      <c r="C612" s="919" t="s">
        <v>622</v>
      </c>
      <c r="D612" s="956" t="s">
        <v>3</v>
      </c>
      <c r="E612" s="1135" t="s">
        <v>830</v>
      </c>
      <c r="F612" s="1137" t="s">
        <v>833</v>
      </c>
      <c r="G612" s="1141">
        <v>35479</v>
      </c>
      <c r="H612" s="1067" t="s">
        <v>476</v>
      </c>
      <c r="I612" s="927" t="s">
        <v>456</v>
      </c>
      <c r="J612" s="1207" t="s">
        <v>455</v>
      </c>
      <c r="K612" s="1142" t="s">
        <v>456</v>
      </c>
      <c r="L612" s="1142">
        <v>100001</v>
      </c>
      <c r="M612" s="1059" t="s">
        <v>470</v>
      </c>
      <c r="N612" s="1143">
        <v>1</v>
      </c>
      <c r="O612" s="1279" t="s">
        <v>458</v>
      </c>
      <c r="P612" s="1279" t="s">
        <v>459</v>
      </c>
      <c r="Q612" s="1280">
        <v>1</v>
      </c>
      <c r="R612" s="775" t="s">
        <v>485</v>
      </c>
      <c r="S612" s="491" t="s">
        <v>537</v>
      </c>
      <c r="T612" s="1056" t="s">
        <v>461</v>
      </c>
      <c r="U612" s="927" t="s">
        <v>912</v>
      </c>
      <c r="V612" s="1063" t="s">
        <v>553</v>
      </c>
      <c r="W612" s="867"/>
      <c r="X612" s="868" t="s">
        <v>78</v>
      </c>
      <c r="Y612" s="1072" t="s">
        <v>913</v>
      </c>
      <c r="Z612" s="925"/>
      <c r="AA612" s="1067"/>
      <c r="AB612" s="1144">
        <v>45658</v>
      </c>
      <c r="AC612" s="1145"/>
      <c r="AD612" s="1049"/>
      <c r="AE612" s="1049" t="s">
        <v>496</v>
      </c>
      <c r="AF612" s="927" t="s">
        <v>914</v>
      </c>
      <c r="AG612" s="1049"/>
      <c r="AH612" s="1049"/>
      <c r="AI612" s="1049"/>
      <c r="AJ612" s="1049"/>
      <c r="AK612" s="1067"/>
      <c r="AL612" s="1067"/>
      <c r="AM612" s="1067"/>
      <c r="AN612" s="1067"/>
      <c r="AO612" s="870" t="s">
        <v>467</v>
      </c>
      <c r="AP612" s="866" t="s">
        <v>594</v>
      </c>
      <c r="AQ612" s="866" t="s">
        <v>467</v>
      </c>
      <c r="AR612" s="1146">
        <v>2400</v>
      </c>
      <c r="AS612" s="925">
        <v>30</v>
      </c>
      <c r="AT612" s="941">
        <v>0</v>
      </c>
      <c r="AU612" s="941">
        <v>0</v>
      </c>
      <c r="AV612" s="1059"/>
      <c r="AW612" s="1059"/>
      <c r="AX612" s="1059"/>
      <c r="AY612" s="1059"/>
      <c r="AZ612" s="1059"/>
      <c r="BA612" s="1075"/>
      <c r="BB612" s="1076"/>
      <c r="BC612" s="1076"/>
      <c r="BD612" s="1076"/>
      <c r="BE612" s="1076"/>
      <c r="BF612" s="1075"/>
      <c r="BG612" s="936">
        <v>0</v>
      </c>
      <c r="BH612" s="936">
        <v>0</v>
      </c>
      <c r="BI612" s="936">
        <v>0</v>
      </c>
      <c r="BJ612" s="1227">
        <v>0</v>
      </c>
      <c r="BK612" s="943"/>
      <c r="BL612" s="943"/>
      <c r="BM612" s="936"/>
      <c r="BN612" s="943"/>
      <c r="BO612" s="936">
        <v>0.51666666666666672</v>
      </c>
      <c r="BP612" s="1077">
        <v>240</v>
      </c>
      <c r="BQ612" s="943">
        <v>2400</v>
      </c>
      <c r="BR612" s="943">
        <v>0</v>
      </c>
      <c r="BS612" s="943">
        <v>0</v>
      </c>
      <c r="BT612" s="945">
        <v>0</v>
      </c>
      <c r="BU612" s="943">
        <v>0</v>
      </c>
      <c r="BV612" s="943">
        <v>0</v>
      </c>
      <c r="BW612" s="943">
        <v>0</v>
      </c>
      <c r="BX612" s="1067"/>
      <c r="BY612" s="943"/>
      <c r="BZ612" s="1078"/>
      <c r="CA612" s="1067"/>
      <c r="CB612" s="943">
        <v>0</v>
      </c>
      <c r="CC612" s="943">
        <v>0</v>
      </c>
      <c r="CD612" s="943">
        <v>0</v>
      </c>
      <c r="CE612" s="943"/>
      <c r="CF612" s="943">
        <v>0</v>
      </c>
      <c r="CG612" s="1078"/>
      <c r="CH612" s="943">
        <v>0</v>
      </c>
      <c r="CI612" s="1067"/>
      <c r="CJ612" s="1067"/>
      <c r="CK612" s="1067"/>
      <c r="CL612" s="1067"/>
      <c r="CM612" s="1078"/>
      <c r="CN612" s="943"/>
      <c r="CO612" s="943">
        <v>0</v>
      </c>
      <c r="CP612" s="943"/>
      <c r="CQ612" s="1078"/>
      <c r="CR612" s="1078"/>
      <c r="CS612" s="1078"/>
      <c r="CT612" s="1078"/>
      <c r="CU612" s="1078"/>
      <c r="CV612" s="1078">
        <v>0</v>
      </c>
      <c r="CW612" s="1067"/>
      <c r="CX612" s="1067"/>
      <c r="CY612" s="1067"/>
      <c r="CZ612" s="1067"/>
      <c r="DA612" s="1067"/>
      <c r="DB612" s="1067"/>
      <c r="DC612" s="943">
        <v>0</v>
      </c>
      <c r="DD612" s="1078"/>
      <c r="DE612" s="1078"/>
      <c r="DF612" s="943"/>
      <c r="DG612" s="943"/>
      <c r="DH612" s="1067"/>
      <c r="DI612" s="1067"/>
      <c r="DJ612" s="1078"/>
      <c r="DK612" s="1078"/>
      <c r="DL612" s="1078"/>
      <c r="DM612" s="1067"/>
      <c r="DN612" s="1067"/>
      <c r="DO612" s="1067"/>
      <c r="DP612" s="1067"/>
      <c r="DQ612" s="1067"/>
      <c r="DR612" s="1067"/>
      <c r="DS612" s="1067"/>
      <c r="DT612" s="1067"/>
      <c r="DU612" s="1067"/>
      <c r="DV612" s="1067"/>
      <c r="DW612" s="1067"/>
      <c r="DX612" s="1067"/>
      <c r="DY612" s="1078"/>
      <c r="DZ612" s="1067"/>
      <c r="EA612" s="1067"/>
      <c r="EB612" s="1067"/>
      <c r="EC612" s="1067"/>
      <c r="ED612" s="1067"/>
      <c r="EE612" s="1067"/>
      <c r="EF612" s="1067"/>
      <c r="EG612" s="1067"/>
      <c r="EH612" s="1067"/>
      <c r="EI612" s="1067"/>
      <c r="EJ612" s="1067"/>
      <c r="EK612" s="1067"/>
      <c r="EL612" s="1080">
        <v>2394.83</v>
      </c>
      <c r="EM612" s="1080">
        <v>2400</v>
      </c>
      <c r="EN612" s="948">
        <v>239.48</v>
      </c>
      <c r="EO612" s="948">
        <v>0</v>
      </c>
      <c r="EP612" s="948">
        <v>32.81</v>
      </c>
      <c r="EQ612" s="1147">
        <v>0</v>
      </c>
      <c r="ER612" s="1147">
        <v>0</v>
      </c>
      <c r="ES612" s="943">
        <v>0</v>
      </c>
      <c r="ET612" s="945">
        <v>0</v>
      </c>
      <c r="EU612" s="943">
        <v>5.17</v>
      </c>
      <c r="EV612" s="943">
        <v>0</v>
      </c>
      <c r="EW612" s="1078"/>
      <c r="EX612" s="1078"/>
      <c r="EY612" s="1078"/>
      <c r="EZ612" s="949">
        <v>0</v>
      </c>
      <c r="FA612" s="938">
        <v>0</v>
      </c>
      <c r="FB612" s="938">
        <v>0</v>
      </c>
      <c r="FC612" s="949">
        <v>960</v>
      </c>
      <c r="FD612" s="1081"/>
      <c r="FE612" s="1081"/>
      <c r="FF612" s="1067"/>
      <c r="FG612" s="943">
        <v>0</v>
      </c>
      <c r="FH612" s="949">
        <v>0</v>
      </c>
      <c r="FI612" s="1078"/>
      <c r="FJ612" s="943"/>
      <c r="FK612" s="1070"/>
      <c r="FL612" s="1067"/>
      <c r="FM612" s="943">
        <v>0</v>
      </c>
      <c r="FN612" s="943">
        <v>0</v>
      </c>
      <c r="FO612" s="943">
        <v>0</v>
      </c>
      <c r="FP612" s="943"/>
      <c r="FQ612" s="1078">
        <v>1237.46</v>
      </c>
      <c r="FR612" s="950">
        <v>1162.54</v>
      </c>
      <c r="FT612" s="1168"/>
      <c r="FU612" s="1162">
        <f t="shared" si="63"/>
        <v>1162.54</v>
      </c>
      <c r="FV612" s="1167">
        <v>1167.1199999999999</v>
      </c>
      <c r="FW612" s="1162">
        <f t="shared" si="64"/>
        <v>-4.5799999999999272</v>
      </c>
      <c r="FX612" s="1102">
        <f t="shared" si="59"/>
        <v>215.53</v>
      </c>
      <c r="FY612" s="1078">
        <f t="shared" si="60"/>
        <v>0</v>
      </c>
      <c r="GB612" s="2015">
        <f t="shared" si="61"/>
        <v>0</v>
      </c>
      <c r="GC612" s="2015">
        <v>2394.83</v>
      </c>
      <c r="GE612" s="2015">
        <f t="shared" si="62"/>
        <v>2394.83</v>
      </c>
    </row>
    <row r="613" spans="2:187">
      <c r="B613" s="918">
        <v>63</v>
      </c>
      <c r="C613" s="919" t="s">
        <v>622</v>
      </c>
      <c r="D613" s="956" t="s">
        <v>3</v>
      </c>
      <c r="E613" s="1126" t="s">
        <v>832</v>
      </c>
      <c r="F613" s="1127" t="s">
        <v>835</v>
      </c>
      <c r="G613" s="1148"/>
      <c r="H613" s="1150" t="s">
        <v>494</v>
      </c>
      <c r="I613" s="927" t="s">
        <v>456</v>
      </c>
      <c r="J613" s="1207" t="s">
        <v>455</v>
      </c>
      <c r="K613" s="1142" t="s">
        <v>456</v>
      </c>
      <c r="L613" s="1142">
        <v>100001</v>
      </c>
      <c r="M613" s="1059" t="s">
        <v>470</v>
      </c>
      <c r="N613" s="1143">
        <v>1</v>
      </c>
      <c r="O613" s="927" t="s">
        <v>477</v>
      </c>
      <c r="P613" s="1149" t="s">
        <v>478</v>
      </c>
      <c r="Q613" s="1061">
        <v>1</v>
      </c>
      <c r="R613" s="1056" t="s">
        <v>485</v>
      </c>
      <c r="S613" s="1150" t="s">
        <v>478</v>
      </c>
      <c r="T613" s="1056" t="s">
        <v>461</v>
      </c>
      <c r="U613" s="927" t="s">
        <v>250</v>
      </c>
      <c r="V613" s="1063" t="s">
        <v>553</v>
      </c>
      <c r="W613" s="1067"/>
      <c r="X613" s="1131" t="s">
        <v>25</v>
      </c>
      <c r="Y613" s="1151" t="s">
        <v>922</v>
      </c>
      <c r="Z613" s="1059"/>
      <c r="AA613" s="1067"/>
      <c r="AB613" s="1145">
        <v>45689</v>
      </c>
      <c r="AC613" s="1067"/>
      <c r="AD613" s="1049"/>
      <c r="AE613" s="1049" t="s">
        <v>496</v>
      </c>
      <c r="AF613" s="927" t="s">
        <v>923</v>
      </c>
      <c r="AG613" s="1049"/>
      <c r="AH613" s="1049"/>
      <c r="AI613" s="1049"/>
      <c r="AJ613" s="1049"/>
      <c r="AK613" s="1067"/>
      <c r="AL613" s="1067"/>
      <c r="AM613" s="1067"/>
      <c r="AN613" s="1067"/>
      <c r="AO613" s="1072" t="s">
        <v>467</v>
      </c>
      <c r="AP613" s="945" t="s">
        <v>595</v>
      </c>
      <c r="AQ613" s="1072" t="s">
        <v>466</v>
      </c>
      <c r="AR613" s="1146">
        <v>1300</v>
      </c>
      <c r="AS613" s="925">
        <v>30</v>
      </c>
      <c r="AT613" s="941">
        <v>0</v>
      </c>
      <c r="AU613" s="941">
        <v>0</v>
      </c>
      <c r="AV613" s="1059"/>
      <c r="AW613" s="1059"/>
      <c r="AX613" s="1059"/>
      <c r="AY613" s="1059"/>
      <c r="AZ613" s="1059"/>
      <c r="BA613" s="1075"/>
      <c r="BB613" s="1076"/>
      <c r="BC613" s="1076"/>
      <c r="BD613" s="1076"/>
      <c r="BE613" s="1076"/>
      <c r="BF613" s="1075"/>
      <c r="BG613" s="936">
        <v>0</v>
      </c>
      <c r="BH613" s="936">
        <v>0</v>
      </c>
      <c r="BI613" s="936">
        <v>0</v>
      </c>
      <c r="BJ613" s="1227">
        <v>0</v>
      </c>
      <c r="BK613" s="943"/>
      <c r="BL613" s="943"/>
      <c r="BM613" s="936"/>
      <c r="BN613" s="943"/>
      <c r="BO613" s="936">
        <v>0</v>
      </c>
      <c r="BP613" s="1077">
        <v>240</v>
      </c>
      <c r="BQ613" s="943">
        <v>1300</v>
      </c>
      <c r="BR613" s="943">
        <v>113</v>
      </c>
      <c r="BS613" s="943">
        <v>0</v>
      </c>
      <c r="BT613" s="945">
        <v>0</v>
      </c>
      <c r="BU613" s="943">
        <v>0</v>
      </c>
      <c r="BV613" s="1078">
        <v>0</v>
      </c>
      <c r="BW613" s="1078">
        <v>0</v>
      </c>
      <c r="BX613" s="1067"/>
      <c r="BY613" s="943"/>
      <c r="BZ613" s="1078"/>
      <c r="CA613" s="1067"/>
      <c r="CB613" s="943">
        <v>0</v>
      </c>
      <c r="CC613" s="943">
        <v>0</v>
      </c>
      <c r="CD613" s="943">
        <v>0</v>
      </c>
      <c r="CE613" s="1078"/>
      <c r="CF613" s="943">
        <v>0</v>
      </c>
      <c r="CG613" s="1078"/>
      <c r="CH613" s="943">
        <v>0</v>
      </c>
      <c r="CI613" s="1067"/>
      <c r="CJ613" s="1067"/>
      <c r="CK613" s="1067"/>
      <c r="CL613" s="1067"/>
      <c r="CM613" s="1078"/>
      <c r="CN613" s="943"/>
      <c r="CO613" s="943">
        <v>0</v>
      </c>
      <c r="CP613" s="1078"/>
      <c r="CQ613" s="1078"/>
      <c r="CR613" s="1078"/>
      <c r="CS613" s="1078"/>
      <c r="CT613" s="1078"/>
      <c r="CU613" s="1078"/>
      <c r="CV613" s="1078">
        <v>0</v>
      </c>
      <c r="CW613" s="1067"/>
      <c r="CX613" s="1067"/>
      <c r="CY613" s="1067"/>
      <c r="CZ613" s="1067"/>
      <c r="DA613" s="1067"/>
      <c r="DB613" s="1067"/>
      <c r="DC613" s="943">
        <v>0</v>
      </c>
      <c r="DD613" s="1078"/>
      <c r="DE613" s="1078"/>
      <c r="DF613" s="943"/>
      <c r="DG613" s="943"/>
      <c r="DH613" s="1067"/>
      <c r="DI613" s="1067"/>
      <c r="DJ613" s="1078"/>
      <c r="DK613" s="1078"/>
      <c r="DL613" s="1078"/>
      <c r="DM613" s="1067"/>
      <c r="DN613" s="1067"/>
      <c r="DO613" s="1067"/>
      <c r="DP613" s="1067"/>
      <c r="DQ613" s="1067"/>
      <c r="DR613" s="1067"/>
      <c r="DS613" s="1067"/>
      <c r="DT613" s="1067"/>
      <c r="DU613" s="1067"/>
      <c r="DV613" s="1067"/>
      <c r="DW613" s="1067"/>
      <c r="DX613" s="1067"/>
      <c r="DY613" s="1078"/>
      <c r="DZ613" s="1067"/>
      <c r="EA613" s="1067"/>
      <c r="EB613" s="1067"/>
      <c r="EC613" s="1067"/>
      <c r="ED613" s="1067"/>
      <c r="EE613" s="1067"/>
      <c r="EF613" s="1067"/>
      <c r="EG613" s="1067"/>
      <c r="EH613" s="1067"/>
      <c r="EI613" s="1067"/>
      <c r="EJ613" s="1067"/>
      <c r="EK613" s="1067"/>
      <c r="EL613" s="1080">
        <v>1413</v>
      </c>
      <c r="EM613" s="1080">
        <v>1413</v>
      </c>
      <c r="EN613" s="948">
        <v>141.30000000000001</v>
      </c>
      <c r="EO613" s="948">
        <v>0</v>
      </c>
      <c r="EP613" s="948">
        <v>19.36</v>
      </c>
      <c r="EQ613" s="1147">
        <v>0</v>
      </c>
      <c r="ER613" s="1147">
        <v>0</v>
      </c>
      <c r="ES613" s="943">
        <v>0</v>
      </c>
      <c r="ET613" s="945">
        <v>0</v>
      </c>
      <c r="EU613" s="943">
        <v>0</v>
      </c>
      <c r="EV613" s="943">
        <v>0</v>
      </c>
      <c r="EW613" s="1078"/>
      <c r="EX613" s="1078"/>
      <c r="EY613" s="1078"/>
      <c r="EZ613" s="949">
        <v>0</v>
      </c>
      <c r="FA613" s="938">
        <v>0</v>
      </c>
      <c r="FB613" s="938">
        <v>0</v>
      </c>
      <c r="FC613" s="949">
        <v>565.20000000000005</v>
      </c>
      <c r="FD613" s="1081"/>
      <c r="FE613" s="1081"/>
      <c r="FF613" s="1067"/>
      <c r="FG613" s="943">
        <v>0</v>
      </c>
      <c r="FH613" s="949">
        <v>0</v>
      </c>
      <c r="FI613" s="1078"/>
      <c r="FJ613" s="943"/>
      <c r="FK613" s="1070"/>
      <c r="FL613" s="1067"/>
      <c r="FM613" s="943">
        <v>0</v>
      </c>
      <c r="FN613" s="943">
        <v>0</v>
      </c>
      <c r="FO613" s="943">
        <v>0</v>
      </c>
      <c r="FP613" s="943"/>
      <c r="FQ613" s="1078">
        <v>725.86</v>
      </c>
      <c r="FR613" s="950">
        <v>687.14</v>
      </c>
      <c r="FT613" s="1169"/>
      <c r="FU613" s="1167">
        <f t="shared" si="63"/>
        <v>687.14</v>
      </c>
      <c r="FV613" s="1167">
        <v>687.14</v>
      </c>
      <c r="FW613" s="1162">
        <f t="shared" si="64"/>
        <v>0</v>
      </c>
      <c r="FX613" s="1102">
        <f t="shared" si="59"/>
        <v>127.17</v>
      </c>
      <c r="FY613" s="1078">
        <f t="shared" si="60"/>
        <v>0</v>
      </c>
      <c r="GB613" s="2015">
        <f t="shared" si="61"/>
        <v>0</v>
      </c>
      <c r="GC613" s="2015">
        <v>1413</v>
      </c>
      <c r="GE613" s="2015">
        <f t="shared" si="62"/>
        <v>1413</v>
      </c>
    </row>
    <row r="614" spans="2:187">
      <c r="B614" s="918">
        <v>64</v>
      </c>
      <c r="C614" s="919" t="s">
        <v>622</v>
      </c>
      <c r="D614" s="956" t="s">
        <v>539</v>
      </c>
      <c r="E614" s="1135" t="s">
        <v>863</v>
      </c>
      <c r="F614" s="1137" t="s">
        <v>864</v>
      </c>
      <c r="G614" s="1153">
        <v>32899</v>
      </c>
      <c r="H614" s="1154" t="s">
        <v>469</v>
      </c>
      <c r="I614" s="927" t="s">
        <v>456</v>
      </c>
      <c r="J614" s="1171" t="s">
        <v>455</v>
      </c>
      <c r="K614" s="1052" t="s">
        <v>456</v>
      </c>
      <c r="L614" s="1052">
        <v>100001</v>
      </c>
      <c r="M614" s="925" t="s">
        <v>470</v>
      </c>
      <c r="N614" s="1053">
        <v>1</v>
      </c>
      <c r="O614" s="927" t="s">
        <v>477</v>
      </c>
      <c r="P614" s="1054" t="s">
        <v>478</v>
      </c>
      <c r="Q614" s="928">
        <v>1</v>
      </c>
      <c r="R614" s="927" t="s">
        <v>485</v>
      </c>
      <c r="S614" s="1154" t="s">
        <v>478</v>
      </c>
      <c r="T614" s="927" t="s">
        <v>461</v>
      </c>
      <c r="U614" s="927" t="s">
        <v>931</v>
      </c>
      <c r="V614" s="930" t="s">
        <v>553</v>
      </c>
      <c r="W614" s="1049"/>
      <c r="X614" s="931" t="s">
        <v>932</v>
      </c>
      <c r="Y614" s="1155" t="s">
        <v>958</v>
      </c>
      <c r="Z614" s="925"/>
      <c r="AA614" s="1049"/>
      <c r="AB614" s="1156" t="s">
        <v>903</v>
      </c>
      <c r="AC614" s="1049"/>
      <c r="AD614" s="1049"/>
      <c r="AE614" s="1049" t="s">
        <v>496</v>
      </c>
      <c r="AF614" s="927" t="s">
        <v>933</v>
      </c>
      <c r="AG614" s="1049"/>
      <c r="AH614" s="1049"/>
      <c r="AI614" s="1049" t="s">
        <v>587</v>
      </c>
      <c r="AJ614" s="1049" t="s">
        <v>982</v>
      </c>
      <c r="AK614" s="1049"/>
      <c r="AL614" s="1049"/>
      <c r="AM614" s="1049"/>
      <c r="AN614" s="1049"/>
      <c r="AO614" s="1050" t="s">
        <v>467</v>
      </c>
      <c r="AP614" s="938" t="s">
        <v>594</v>
      </c>
      <c r="AQ614" s="1050" t="s">
        <v>467</v>
      </c>
      <c r="AR614" s="1209">
        <v>4245.5999999999995</v>
      </c>
      <c r="AS614" s="925">
        <v>30</v>
      </c>
      <c r="AT614" s="941">
        <v>0</v>
      </c>
      <c r="AU614" s="941">
        <v>0</v>
      </c>
      <c r="AV614" s="925"/>
      <c r="AW614" s="925"/>
      <c r="AX614" s="925"/>
      <c r="AY614" s="925"/>
      <c r="AZ614" s="925"/>
      <c r="BA614" s="942"/>
      <c r="BB614" s="941"/>
      <c r="BC614" s="941"/>
      <c r="BD614" s="941"/>
      <c r="BE614" s="941"/>
      <c r="BF614" s="942"/>
      <c r="BG614" s="936">
        <v>0</v>
      </c>
      <c r="BH614" s="936">
        <v>0</v>
      </c>
      <c r="BI614" s="936">
        <v>0</v>
      </c>
      <c r="BJ614" s="1227">
        <v>0</v>
      </c>
      <c r="BK614" s="943"/>
      <c r="BL614" s="943"/>
      <c r="BM614" s="936"/>
      <c r="BN614" s="943"/>
      <c r="BO614" s="936">
        <v>0</v>
      </c>
      <c r="BP614" s="944">
        <v>240</v>
      </c>
      <c r="BQ614" s="943">
        <v>4245.5999999999995</v>
      </c>
      <c r="BR614" s="943">
        <v>0</v>
      </c>
      <c r="BS614" s="943">
        <v>0</v>
      </c>
      <c r="BT614" s="945">
        <v>0</v>
      </c>
      <c r="BU614" s="943">
        <v>0</v>
      </c>
      <c r="BV614" s="943">
        <v>0</v>
      </c>
      <c r="BW614" s="943">
        <v>0</v>
      </c>
      <c r="BX614" s="1049"/>
      <c r="BY614" s="943"/>
      <c r="BZ614" s="943"/>
      <c r="CA614" s="1049"/>
      <c r="CB614" s="943">
        <v>0</v>
      </c>
      <c r="CC614" s="943">
        <v>0</v>
      </c>
      <c r="CD614" s="943">
        <v>0</v>
      </c>
      <c r="CE614" s="943"/>
      <c r="CF614" s="943">
        <v>0</v>
      </c>
      <c r="CG614" s="943"/>
      <c r="CH614" s="943">
        <v>0</v>
      </c>
      <c r="CI614" s="1049"/>
      <c r="CJ614" s="1049"/>
      <c r="CK614" s="1049"/>
      <c r="CL614" s="1049"/>
      <c r="CM614" s="943"/>
      <c r="CN614" s="943"/>
      <c r="CO614" s="943">
        <v>0</v>
      </c>
      <c r="CP614" s="1078"/>
      <c r="CQ614" s="1078"/>
      <c r="CR614" s="1078"/>
      <c r="CS614" s="1078"/>
      <c r="CT614" s="1078"/>
      <c r="CU614" s="1078"/>
      <c r="CV614" s="1078">
        <v>0</v>
      </c>
      <c r="CW614" s="1049"/>
      <c r="CX614" s="1049"/>
      <c r="CY614" s="1049"/>
      <c r="CZ614" s="1049"/>
      <c r="DA614" s="1049"/>
      <c r="DB614" s="1049"/>
      <c r="DC614" s="943">
        <v>0</v>
      </c>
      <c r="DD614" s="943"/>
      <c r="DE614" s="943"/>
      <c r="DF614" s="943"/>
      <c r="DG614" s="943"/>
      <c r="DH614" s="1049"/>
      <c r="DI614" s="1049"/>
      <c r="DJ614" s="943"/>
      <c r="DK614" s="943"/>
      <c r="DL614" s="943"/>
      <c r="DM614" s="1049"/>
      <c r="DN614" s="1049"/>
      <c r="DO614" s="1049"/>
      <c r="DP614" s="1049"/>
      <c r="DQ614" s="1049"/>
      <c r="DR614" s="1049"/>
      <c r="DS614" s="1049"/>
      <c r="DT614" s="1049"/>
      <c r="DU614" s="1049"/>
      <c r="DV614" s="1049"/>
      <c r="DW614" s="1049"/>
      <c r="DX614" s="1049"/>
      <c r="DY614" s="943"/>
      <c r="DZ614" s="1049"/>
      <c r="EA614" s="1049"/>
      <c r="EB614" s="1049"/>
      <c r="EC614" s="1049"/>
      <c r="ED614" s="1049"/>
      <c r="EE614" s="1049"/>
      <c r="EF614" s="1049"/>
      <c r="EG614" s="1049"/>
      <c r="EH614" s="1049"/>
      <c r="EI614" s="1049"/>
      <c r="EJ614" s="1049"/>
      <c r="EK614" s="1049"/>
      <c r="EL614" s="947">
        <v>4245.5999999999995</v>
      </c>
      <c r="EM614" s="947">
        <v>4245.5999999999995</v>
      </c>
      <c r="EN614" s="948">
        <v>424.56</v>
      </c>
      <c r="EO614" s="948">
        <v>0</v>
      </c>
      <c r="EP614" s="948">
        <v>58.16</v>
      </c>
      <c r="EQ614" s="948">
        <v>0</v>
      </c>
      <c r="ER614" s="948">
        <v>0</v>
      </c>
      <c r="ES614" s="943">
        <v>0</v>
      </c>
      <c r="ET614" s="945">
        <v>124.61</v>
      </c>
      <c r="EU614" s="943">
        <v>0</v>
      </c>
      <c r="EV614" s="943">
        <v>0</v>
      </c>
      <c r="EW614" s="943"/>
      <c r="EX614" s="943"/>
      <c r="EY614" s="943"/>
      <c r="EZ614" s="949">
        <v>0</v>
      </c>
      <c r="FA614" s="938">
        <v>0</v>
      </c>
      <c r="FB614" s="938">
        <v>0</v>
      </c>
      <c r="FC614" s="1232">
        <v>3638.2669199999996</v>
      </c>
      <c r="FD614" s="949"/>
      <c r="FE614" s="949"/>
      <c r="FF614" s="1049"/>
      <c r="FG614" s="943">
        <v>0</v>
      </c>
      <c r="FH614" s="949">
        <v>0</v>
      </c>
      <c r="FI614" s="943"/>
      <c r="FJ614" s="943"/>
      <c r="FK614" s="936"/>
      <c r="FL614" s="1049"/>
      <c r="FM614" s="943">
        <v>0</v>
      </c>
      <c r="FN614" s="943">
        <v>0</v>
      </c>
      <c r="FO614" s="943">
        <v>0</v>
      </c>
      <c r="FP614" s="943"/>
      <c r="FQ614" s="943">
        <v>4245.6000000000004</v>
      </c>
      <c r="FR614" s="950">
        <v>0</v>
      </c>
      <c r="FT614" s="1170"/>
      <c r="FU614" s="1167">
        <f t="shared" si="63"/>
        <v>0</v>
      </c>
      <c r="FV614" s="1167">
        <v>0</v>
      </c>
      <c r="FW614" s="1162">
        <f t="shared" si="64"/>
        <v>0</v>
      </c>
      <c r="FX614" s="1102">
        <f t="shared" si="59"/>
        <v>382.1</v>
      </c>
      <c r="FY614" s="1078">
        <f t="shared" si="60"/>
        <v>0</v>
      </c>
      <c r="GB614" s="2015">
        <f t="shared" si="61"/>
        <v>0</v>
      </c>
      <c r="GC614" s="2015">
        <v>4245.6000000000004</v>
      </c>
      <c r="GE614" s="2015">
        <f t="shared" si="62"/>
        <v>4245.6000000000004</v>
      </c>
    </row>
    <row r="615" spans="2:187">
      <c r="B615" s="1237">
        <v>65</v>
      </c>
      <c r="C615" s="919" t="s">
        <v>622</v>
      </c>
      <c r="D615" s="1239" t="s">
        <v>3</v>
      </c>
      <c r="E615" s="1282" t="s">
        <v>861</v>
      </c>
      <c r="F615" s="1283" t="s">
        <v>862</v>
      </c>
      <c r="G615" s="1295">
        <v>35455</v>
      </c>
      <c r="H615" s="1296" t="s">
        <v>1014</v>
      </c>
      <c r="I615" s="1238" t="s">
        <v>456</v>
      </c>
      <c r="J615" s="1285" t="s">
        <v>455</v>
      </c>
      <c r="K615" s="1286" t="s">
        <v>456</v>
      </c>
      <c r="L615" s="1286">
        <v>100001</v>
      </c>
      <c r="M615" s="1255" t="s">
        <v>470</v>
      </c>
      <c r="N615" s="1287">
        <v>1</v>
      </c>
      <c r="O615" s="1251" t="s">
        <v>477</v>
      </c>
      <c r="P615" s="1297" t="s">
        <v>478</v>
      </c>
      <c r="Q615" s="1298">
        <v>1</v>
      </c>
      <c r="R615" s="1251" t="s">
        <v>485</v>
      </c>
      <c r="S615" s="1299" t="s">
        <v>478</v>
      </c>
      <c r="T615" s="1251" t="s">
        <v>461</v>
      </c>
      <c r="U615" s="1251" t="s">
        <v>299</v>
      </c>
      <c r="V615" s="1288" t="s">
        <v>553</v>
      </c>
      <c r="W615" s="1272"/>
      <c r="X615" s="1289" t="s">
        <v>25</v>
      </c>
      <c r="Y615" s="1300" t="s">
        <v>959</v>
      </c>
      <c r="Z615" s="1255"/>
      <c r="AA615" s="1272"/>
      <c r="AB615" s="1301">
        <v>45719</v>
      </c>
      <c r="AC615" s="1258">
        <v>45900</v>
      </c>
      <c r="AD615" s="1259" t="s">
        <v>1015</v>
      </c>
      <c r="AE615" s="1272" t="s">
        <v>533</v>
      </c>
      <c r="AF615" s="1251" t="s">
        <v>934</v>
      </c>
      <c r="AG615" s="1272"/>
      <c r="AH615" s="1272"/>
      <c r="AI615" s="1272"/>
      <c r="AJ615" s="1272"/>
      <c r="AK615" s="1272"/>
      <c r="AL615" s="1272"/>
      <c r="AM615" s="1272"/>
      <c r="AN615" s="1272"/>
      <c r="AO615" s="1292" t="s">
        <v>466</v>
      </c>
      <c r="AP615" s="1276" t="s">
        <v>595</v>
      </c>
      <c r="AQ615" s="1292" t="s">
        <v>467</v>
      </c>
      <c r="AR615" s="1293">
        <v>4600</v>
      </c>
      <c r="AS615" s="1255">
        <v>30</v>
      </c>
      <c r="AT615" s="1267">
        <v>0</v>
      </c>
      <c r="AU615" s="1267">
        <v>0</v>
      </c>
      <c r="AV615" s="925"/>
      <c r="AW615" s="925"/>
      <c r="AX615" s="925"/>
      <c r="AY615" s="1255"/>
      <c r="AZ615" s="925"/>
      <c r="BA615" s="942"/>
      <c r="BB615" s="941"/>
      <c r="BC615" s="941"/>
      <c r="BD615" s="941"/>
      <c r="BE615" s="941"/>
      <c r="BF615" s="942"/>
      <c r="BG615" s="1268">
        <v>0</v>
      </c>
      <c r="BH615" s="1268">
        <v>0</v>
      </c>
      <c r="BI615" s="1268">
        <v>0</v>
      </c>
      <c r="BJ615" s="1269">
        <v>0</v>
      </c>
      <c r="BK615" s="943"/>
      <c r="BL615" s="943"/>
      <c r="BM615" s="936"/>
      <c r="BN615" s="943"/>
      <c r="BO615" s="1268">
        <v>6.8166666666666664</v>
      </c>
      <c r="BP615" s="1270">
        <v>240</v>
      </c>
      <c r="BQ615" s="1271">
        <v>4600</v>
      </c>
      <c r="BR615" s="1271">
        <v>0</v>
      </c>
      <c r="BS615" s="1271">
        <v>0</v>
      </c>
      <c r="BT615" s="1264">
        <v>0</v>
      </c>
      <c r="BU615" s="943">
        <v>0</v>
      </c>
      <c r="BV615" s="943">
        <v>0</v>
      </c>
      <c r="BW615" s="943">
        <v>0</v>
      </c>
      <c r="BX615" s="1272"/>
      <c r="BY615" s="943"/>
      <c r="BZ615" s="1271"/>
      <c r="CA615" s="1049"/>
      <c r="CB615" s="1271">
        <v>0</v>
      </c>
      <c r="CC615" s="1271">
        <v>0</v>
      </c>
      <c r="CD615" s="1271">
        <v>0</v>
      </c>
      <c r="CE615" s="943"/>
      <c r="CF615" s="1271">
        <v>0</v>
      </c>
      <c r="CG615" s="943"/>
      <c r="CH615" s="1271">
        <v>0</v>
      </c>
      <c r="CI615" s="1049"/>
      <c r="CJ615" s="1049"/>
      <c r="CK615" s="1049"/>
      <c r="CL615" s="1049"/>
      <c r="CM615" s="943"/>
      <c r="CN615" s="943"/>
      <c r="CO615" s="1271">
        <v>0</v>
      </c>
      <c r="CP615" s="1078"/>
      <c r="CQ615" s="1078"/>
      <c r="CR615" s="1078"/>
      <c r="CS615" s="1078"/>
      <c r="CT615" s="1078"/>
      <c r="CU615" s="1078"/>
      <c r="CV615" s="1302">
        <v>0</v>
      </c>
      <c r="CW615" s="1049"/>
      <c r="CX615" s="1272"/>
      <c r="CY615" s="1272"/>
      <c r="CZ615" s="1272"/>
      <c r="DA615" s="1272"/>
      <c r="DB615" s="1272"/>
      <c r="DC615" s="1271">
        <v>0</v>
      </c>
      <c r="DD615" s="1271"/>
      <c r="DE615" s="1271"/>
      <c r="DF615" s="1271"/>
      <c r="DG615" s="1271"/>
      <c r="DH615" s="1272"/>
      <c r="DI615" s="1272"/>
      <c r="DJ615" s="1271"/>
      <c r="DK615" s="1271"/>
      <c r="DL615" s="1271"/>
      <c r="DM615" s="1272"/>
      <c r="DN615" s="1272"/>
      <c r="DO615" s="1272"/>
      <c r="DP615" s="1272"/>
      <c r="DQ615" s="1272"/>
      <c r="DR615" s="1272">
        <v>1395.85</v>
      </c>
      <c r="DS615" s="1272"/>
      <c r="DT615" s="1272"/>
      <c r="DU615" s="1272"/>
      <c r="DV615" s="1272"/>
      <c r="DW615" s="1272"/>
      <c r="DX615" s="1272"/>
      <c r="DY615" s="1271">
        <v>62</v>
      </c>
      <c r="DZ615" s="1272"/>
      <c r="EA615" s="1272"/>
      <c r="EB615" s="1272">
        <v>1661.11</v>
      </c>
      <c r="EC615" s="1272"/>
      <c r="ED615" s="1272"/>
      <c r="EE615" s="1272">
        <v>2274.44</v>
      </c>
      <c r="EF615" s="1272"/>
      <c r="EG615" s="1272"/>
      <c r="EH615" s="1272">
        <v>1533.33</v>
      </c>
      <c r="EI615" s="1272">
        <v>103.5</v>
      </c>
      <c r="EJ615" s="1272"/>
      <c r="EK615" s="1272"/>
      <c r="EL615" s="1273">
        <v>6743.7900000000009</v>
      </c>
      <c r="EM615" s="1273">
        <v>11630.23</v>
      </c>
      <c r="EN615" s="1274">
        <v>674.38</v>
      </c>
      <c r="EO615" s="1274">
        <v>0</v>
      </c>
      <c r="EP615" s="1274">
        <v>92.39</v>
      </c>
      <c r="EQ615" s="948">
        <v>0</v>
      </c>
      <c r="ER615" s="948">
        <v>0</v>
      </c>
      <c r="ES615" s="1271">
        <v>0</v>
      </c>
      <c r="ET615" s="1264">
        <v>0</v>
      </c>
      <c r="EU615" s="1271">
        <v>130.65</v>
      </c>
      <c r="EV615" s="1271">
        <v>0</v>
      </c>
      <c r="EW615" s="943"/>
      <c r="EX615" s="943"/>
      <c r="EY615" s="943"/>
      <c r="EZ615" s="1275">
        <v>62</v>
      </c>
      <c r="FA615" s="1276">
        <v>0</v>
      </c>
      <c r="FB615" s="1276">
        <v>0</v>
      </c>
      <c r="FC615" s="1275">
        <v>1840</v>
      </c>
      <c r="FD615" s="1275"/>
      <c r="FE615" s="949"/>
      <c r="FF615" s="1049"/>
      <c r="FG615" s="1271">
        <v>0</v>
      </c>
      <c r="FH615" s="1275">
        <v>0</v>
      </c>
      <c r="FI615" s="1271"/>
      <c r="FJ615" s="1271"/>
      <c r="FK615" s="1268"/>
      <c r="FL615" s="1049"/>
      <c r="FM615" s="943">
        <v>0</v>
      </c>
      <c r="FN615" s="1271">
        <v>0</v>
      </c>
      <c r="FO615" s="1271">
        <v>0</v>
      </c>
      <c r="FP615" s="943"/>
      <c r="FQ615" s="1271">
        <v>2799.42</v>
      </c>
      <c r="FR615" s="1277">
        <v>8830.81</v>
      </c>
      <c r="FT615" s="1340"/>
      <c r="FU615" s="1338">
        <f t="shared" si="63"/>
        <v>8830.81</v>
      </c>
      <c r="FV615" s="1338">
        <v>1835.67</v>
      </c>
      <c r="FW615" s="1337">
        <f t="shared" si="64"/>
        <v>6995.1399999999994</v>
      </c>
      <c r="FX615" s="1339">
        <f t="shared" ref="FX615:FX623" si="65">+IF(EL615=0,0,IF(AND(W615="PART TIME",(AY615+AZ615)&gt;0),1130/30*(30-AY615-AZ615)*9%,IF(AND(AE615="ONP",SUM(BZ615:CA615)&gt;0),EL615*9%,IF(SUM(BZ615:CA615)&gt;0,(EL615-BZ615-CA615)*9%,ROUND(IF(EL615&lt;1130,1130*9%,(EL615)*9%),2)))))</f>
        <v>606.94000000000005</v>
      </c>
      <c r="FY615" s="1302">
        <f t="shared" ref="FY615:FY623" si="66">+(AR615+IF(AQ615="si",93,0))*$FY$10</f>
        <v>0</v>
      </c>
      <c r="GB615" s="2015">
        <f t="shared" ref="GB615:GB623" si="67">+EL615-BZ615-CA615-GC615</f>
        <v>0</v>
      </c>
      <c r="GC615" s="2015">
        <v>6743.79</v>
      </c>
      <c r="GE615" s="2015">
        <f t="shared" ref="GE615:GE623" si="68">+GC615+DF615+CX615+EH615</f>
        <v>8277.119999999999</v>
      </c>
    </row>
    <row r="616" spans="2:187">
      <c r="B616" s="918">
        <v>66</v>
      </c>
      <c r="C616" s="919" t="s">
        <v>622</v>
      </c>
      <c r="D616" s="956" t="s">
        <v>3</v>
      </c>
      <c r="E616" s="1135" t="s">
        <v>865</v>
      </c>
      <c r="F616" s="1137" t="s">
        <v>866</v>
      </c>
      <c r="G616" s="1159">
        <v>29136</v>
      </c>
      <c r="H616" s="919" t="s">
        <v>472</v>
      </c>
      <c r="I616" s="919" t="s">
        <v>456</v>
      </c>
      <c r="J616" s="1171" t="s">
        <v>455</v>
      </c>
      <c r="K616" s="1052" t="s">
        <v>456</v>
      </c>
      <c r="L616" s="1052">
        <v>100001</v>
      </c>
      <c r="M616" s="925" t="s">
        <v>470</v>
      </c>
      <c r="N616" s="1053">
        <v>1</v>
      </c>
      <c r="O616" s="927" t="s">
        <v>477</v>
      </c>
      <c r="P616" s="1054" t="s">
        <v>478</v>
      </c>
      <c r="Q616" s="928">
        <v>1</v>
      </c>
      <c r="R616" s="927" t="s">
        <v>485</v>
      </c>
      <c r="S616" s="1083" t="s">
        <v>472</v>
      </c>
      <c r="T616" s="927" t="s">
        <v>461</v>
      </c>
      <c r="U616" s="927" t="s">
        <v>972</v>
      </c>
      <c r="V616" s="930" t="s">
        <v>553</v>
      </c>
      <c r="W616" s="1049"/>
      <c r="X616" s="1083" t="s">
        <v>25</v>
      </c>
      <c r="Y616" s="1160">
        <v>19498971482091</v>
      </c>
      <c r="Z616" s="925"/>
      <c r="AA616" s="1049"/>
      <c r="AB616" s="1159">
        <v>45783</v>
      </c>
      <c r="AC616" s="1049"/>
      <c r="AD616" s="1049"/>
      <c r="AE616" s="1049" t="s">
        <v>481</v>
      </c>
      <c r="AF616" s="927" t="s">
        <v>973</v>
      </c>
      <c r="AG616" s="1049"/>
      <c r="AH616" s="1049"/>
      <c r="AI616" s="1049"/>
      <c r="AJ616" s="1049"/>
      <c r="AK616" s="1049"/>
      <c r="AL616" s="1049"/>
      <c r="AM616" s="1049"/>
      <c r="AN616" s="1049"/>
      <c r="AO616" s="1050" t="s">
        <v>467</v>
      </c>
      <c r="AP616" s="938" t="s">
        <v>595</v>
      </c>
      <c r="AQ616" s="1083" t="s">
        <v>466</v>
      </c>
      <c r="AR616" s="1139">
        <v>3450</v>
      </c>
      <c r="AS616" s="925">
        <v>29</v>
      </c>
      <c r="AT616" s="941">
        <v>0</v>
      </c>
      <c r="AU616" s="941">
        <v>1</v>
      </c>
      <c r="AV616" s="925"/>
      <c r="AW616" s="925"/>
      <c r="AX616" s="925"/>
      <c r="AY616" s="925"/>
      <c r="AZ616" s="925"/>
      <c r="BA616" s="942"/>
      <c r="BB616" s="941"/>
      <c r="BC616" s="941"/>
      <c r="BD616" s="941"/>
      <c r="BE616" s="941"/>
      <c r="BF616" s="942"/>
      <c r="BG616" s="936">
        <v>0</v>
      </c>
      <c r="BH616" s="936">
        <v>0</v>
      </c>
      <c r="BI616" s="936">
        <v>0</v>
      </c>
      <c r="BJ616" s="1227">
        <v>0</v>
      </c>
      <c r="BK616" s="943"/>
      <c r="BL616" s="943"/>
      <c r="BM616" s="936"/>
      <c r="BN616" s="943"/>
      <c r="BO616" s="936">
        <v>1.1499999999999999</v>
      </c>
      <c r="BP616" s="944">
        <v>232</v>
      </c>
      <c r="BQ616" s="943">
        <v>3335</v>
      </c>
      <c r="BR616" s="943">
        <v>113</v>
      </c>
      <c r="BS616" s="943">
        <v>0</v>
      </c>
      <c r="BT616" s="945">
        <v>118.77</v>
      </c>
      <c r="BU616" s="943">
        <v>0</v>
      </c>
      <c r="BV616" s="943">
        <v>0</v>
      </c>
      <c r="BW616" s="943">
        <v>0</v>
      </c>
      <c r="BX616" s="1049"/>
      <c r="BY616" s="943"/>
      <c r="BZ616" s="943"/>
      <c r="CA616" s="1049"/>
      <c r="CB616" s="943">
        <v>0</v>
      </c>
      <c r="CC616" s="943">
        <v>0</v>
      </c>
      <c r="CD616" s="943">
        <v>0</v>
      </c>
      <c r="CE616" s="943"/>
      <c r="CF616" s="943">
        <v>0</v>
      </c>
      <c r="CG616" s="943"/>
      <c r="CH616" s="943">
        <v>0</v>
      </c>
      <c r="CI616" s="1049"/>
      <c r="CJ616" s="1049"/>
      <c r="CK616" s="1049"/>
      <c r="CL616" s="1049"/>
      <c r="CM616" s="943"/>
      <c r="CN616" s="943"/>
      <c r="CO616" s="943">
        <v>0</v>
      </c>
      <c r="CP616" s="1078"/>
      <c r="CQ616" s="1078"/>
      <c r="CR616" s="1078"/>
      <c r="CS616" s="1078"/>
      <c r="CT616" s="1078"/>
      <c r="CU616" s="1078"/>
      <c r="CV616" s="1078">
        <v>0</v>
      </c>
      <c r="CW616" s="1049"/>
      <c r="CX616" s="1049"/>
      <c r="CY616" s="1049"/>
      <c r="CZ616" s="1049"/>
      <c r="DA616" s="1049"/>
      <c r="DB616" s="1049"/>
      <c r="DC616" s="943">
        <v>0</v>
      </c>
      <c r="DD616" s="943"/>
      <c r="DE616" s="943"/>
      <c r="DF616" s="943"/>
      <c r="DG616" s="943"/>
      <c r="DH616" s="1049"/>
      <c r="DI616" s="1049"/>
      <c r="DJ616" s="943"/>
      <c r="DK616" s="943"/>
      <c r="DL616" s="943"/>
      <c r="DM616" s="1049"/>
      <c r="DN616" s="1049"/>
      <c r="DO616" s="1049"/>
      <c r="DP616" s="1049"/>
      <c r="DQ616" s="1049"/>
      <c r="DR616" s="1049"/>
      <c r="DS616" s="1049"/>
      <c r="DT616" s="1049"/>
      <c r="DU616" s="1049"/>
      <c r="DV616" s="1049"/>
      <c r="DW616" s="1049"/>
      <c r="DX616" s="1049"/>
      <c r="DY616" s="943"/>
      <c r="DZ616" s="1049"/>
      <c r="EA616" s="1049"/>
      <c r="EB616" s="1049"/>
      <c r="EC616" s="1049"/>
      <c r="ED616" s="1049"/>
      <c r="EE616" s="1049"/>
      <c r="EF616" s="1049"/>
      <c r="EG616" s="1049"/>
      <c r="EH616" s="1049"/>
      <c r="EI616" s="1049"/>
      <c r="EJ616" s="1049"/>
      <c r="EK616" s="1049"/>
      <c r="EL616" s="947">
        <v>3550.24</v>
      </c>
      <c r="EM616" s="947">
        <v>3566.77</v>
      </c>
      <c r="EN616" s="948">
        <v>355.02</v>
      </c>
      <c r="EO616" s="948">
        <v>0</v>
      </c>
      <c r="EP616" s="948">
        <v>48.64</v>
      </c>
      <c r="EQ616" s="948">
        <v>0</v>
      </c>
      <c r="ER616" s="948">
        <v>0</v>
      </c>
      <c r="ES616" s="943">
        <v>0</v>
      </c>
      <c r="ET616" s="945">
        <v>0</v>
      </c>
      <c r="EU616" s="943">
        <v>16.53</v>
      </c>
      <c r="EV616" s="943">
        <v>0</v>
      </c>
      <c r="EW616" s="943"/>
      <c r="EX616" s="943"/>
      <c r="EY616" s="943"/>
      <c r="EZ616" s="949">
        <v>0</v>
      </c>
      <c r="FA616" s="938">
        <v>0</v>
      </c>
      <c r="FB616" s="938">
        <v>0</v>
      </c>
      <c r="FC616" s="949">
        <v>1425.2</v>
      </c>
      <c r="FD616" s="949"/>
      <c r="FE616" s="949"/>
      <c r="FF616" s="1049"/>
      <c r="FG616" s="943">
        <v>0</v>
      </c>
      <c r="FH616" s="949">
        <v>0</v>
      </c>
      <c r="FI616" s="943"/>
      <c r="FJ616" s="943"/>
      <c r="FK616" s="936"/>
      <c r="FL616" s="1049"/>
      <c r="FM616" s="943">
        <v>0</v>
      </c>
      <c r="FN616" s="943">
        <v>0</v>
      </c>
      <c r="FO616" s="943">
        <v>0</v>
      </c>
      <c r="FP616" s="943"/>
      <c r="FQ616" s="943">
        <v>1845.39</v>
      </c>
      <c r="FR616" s="950">
        <v>1721.38</v>
      </c>
      <c r="FT616" s="1170"/>
      <c r="FU616" s="1167">
        <f t="shared" ref="FU616:FU623" si="69">FR616</f>
        <v>1721.38</v>
      </c>
      <c r="FV616" s="1167">
        <v>1739.36</v>
      </c>
      <c r="FW616" s="1162">
        <f t="shared" ref="FW616:FW623" si="70">+FR616-FV616</f>
        <v>-17.979999999999791</v>
      </c>
      <c r="FX616" s="1102">
        <f t="shared" si="65"/>
        <v>319.52</v>
      </c>
      <c r="FY616" s="1078">
        <f t="shared" si="66"/>
        <v>0</v>
      </c>
      <c r="GB616" s="2015">
        <f t="shared" si="67"/>
        <v>0</v>
      </c>
      <c r="GC616" s="2015">
        <v>3550.24</v>
      </c>
      <c r="GE616" s="2015">
        <f t="shared" si="68"/>
        <v>3550.24</v>
      </c>
    </row>
    <row r="617" spans="2:187">
      <c r="B617" s="918">
        <v>67</v>
      </c>
      <c r="C617" s="919" t="s">
        <v>622</v>
      </c>
      <c r="D617" s="956" t="s">
        <v>3</v>
      </c>
      <c r="E617" s="1135" t="s">
        <v>867</v>
      </c>
      <c r="F617" s="1137" t="s">
        <v>868</v>
      </c>
      <c r="G617" s="1153">
        <v>35843</v>
      </c>
      <c r="H617" s="919" t="s">
        <v>1011</v>
      </c>
      <c r="I617" s="927" t="s">
        <v>456</v>
      </c>
      <c r="J617" s="1171" t="s">
        <v>455</v>
      </c>
      <c r="K617" s="1052" t="s">
        <v>456</v>
      </c>
      <c r="L617" s="1052">
        <v>100001</v>
      </c>
      <c r="M617" s="925" t="s">
        <v>470</v>
      </c>
      <c r="N617" s="1053">
        <v>1</v>
      </c>
      <c r="O617" s="927" t="s">
        <v>477</v>
      </c>
      <c r="P617" s="1054" t="s">
        <v>478</v>
      </c>
      <c r="Q617" s="928">
        <v>1</v>
      </c>
      <c r="R617" s="927" t="s">
        <v>485</v>
      </c>
      <c r="S617" s="1083" t="s">
        <v>974</v>
      </c>
      <c r="T617" s="927" t="s">
        <v>461</v>
      </c>
      <c r="U617" s="927" t="s">
        <v>263</v>
      </c>
      <c r="V617" s="930" t="s">
        <v>553</v>
      </c>
      <c r="W617" s="1049"/>
      <c r="X617" s="1083" t="s">
        <v>97</v>
      </c>
      <c r="Y617" s="1160" t="s">
        <v>995</v>
      </c>
      <c r="Z617" s="925"/>
      <c r="AA617" s="1049"/>
      <c r="AB617" s="1159">
        <v>45784</v>
      </c>
      <c r="AC617" s="1049"/>
      <c r="AD617" s="1049"/>
      <c r="AE617" s="1049" t="s">
        <v>496</v>
      </c>
      <c r="AF617" s="927" t="s">
        <v>976</v>
      </c>
      <c r="AG617" s="1049"/>
      <c r="AH617" s="1049"/>
      <c r="AI617" s="1049"/>
      <c r="AJ617" s="1049"/>
      <c r="AK617" s="1049"/>
      <c r="AL617" s="1049"/>
      <c r="AM617" s="1049"/>
      <c r="AN617" s="1049"/>
      <c r="AO617" s="1050" t="s">
        <v>467</v>
      </c>
      <c r="AP617" s="938" t="s">
        <v>595</v>
      </c>
      <c r="AQ617" s="1083" t="s">
        <v>467</v>
      </c>
      <c r="AR617" s="1139">
        <v>2200</v>
      </c>
      <c r="AS617" s="925">
        <v>30</v>
      </c>
      <c r="AT617" s="941">
        <v>0</v>
      </c>
      <c r="AU617" s="941">
        <v>0</v>
      </c>
      <c r="AV617" s="925"/>
      <c r="AW617" s="925"/>
      <c r="AX617" s="925"/>
      <c r="AY617" s="925"/>
      <c r="AZ617" s="925"/>
      <c r="BA617" s="942"/>
      <c r="BB617" s="941"/>
      <c r="BC617" s="941"/>
      <c r="BD617" s="941"/>
      <c r="BE617" s="941"/>
      <c r="BF617" s="942"/>
      <c r="BG617" s="936">
        <v>0</v>
      </c>
      <c r="BH617" s="936">
        <v>0</v>
      </c>
      <c r="BI617" s="936">
        <v>0</v>
      </c>
      <c r="BJ617" s="1227">
        <v>0</v>
      </c>
      <c r="BK617" s="943"/>
      <c r="BL617" s="943"/>
      <c r="BM617" s="936"/>
      <c r="BN617" s="943"/>
      <c r="BO617" s="936">
        <v>1.4333333333333333</v>
      </c>
      <c r="BP617" s="944">
        <v>240</v>
      </c>
      <c r="BQ617" s="943">
        <v>2200</v>
      </c>
      <c r="BR617" s="943">
        <v>0</v>
      </c>
      <c r="BS617" s="943">
        <v>0</v>
      </c>
      <c r="BT617" s="945">
        <v>0</v>
      </c>
      <c r="BU617" s="943">
        <v>0</v>
      </c>
      <c r="BV617" s="943">
        <v>0</v>
      </c>
      <c r="BW617" s="943">
        <v>0</v>
      </c>
      <c r="BX617" s="1049"/>
      <c r="BY617" s="943"/>
      <c r="BZ617" s="943"/>
      <c r="CA617" s="1049"/>
      <c r="CB617" s="943">
        <v>0</v>
      </c>
      <c r="CC617" s="943">
        <v>0</v>
      </c>
      <c r="CD617" s="943">
        <v>0</v>
      </c>
      <c r="CE617" s="943"/>
      <c r="CF617" s="943">
        <v>0</v>
      </c>
      <c r="CG617" s="943"/>
      <c r="CH617" s="943">
        <v>0</v>
      </c>
      <c r="CI617" s="1049"/>
      <c r="CJ617" s="1049"/>
      <c r="CK617" s="1049"/>
      <c r="CL617" s="1049"/>
      <c r="CM617" s="943"/>
      <c r="CN617" s="943"/>
      <c r="CO617" s="943">
        <v>0</v>
      </c>
      <c r="CP617" s="1078"/>
      <c r="CQ617" s="1078"/>
      <c r="CR617" s="1078"/>
      <c r="CS617" s="1078"/>
      <c r="CT617" s="1078"/>
      <c r="CU617" s="1078"/>
      <c r="CV617" s="1078">
        <v>0</v>
      </c>
      <c r="CW617" s="1049"/>
      <c r="CX617" s="1049"/>
      <c r="CY617" s="1049"/>
      <c r="CZ617" s="1049"/>
      <c r="DA617" s="1049"/>
      <c r="DB617" s="1049"/>
      <c r="DC617" s="943">
        <v>0</v>
      </c>
      <c r="DD617" s="943"/>
      <c r="DE617" s="943"/>
      <c r="DF617" s="943"/>
      <c r="DG617" s="943"/>
      <c r="DH617" s="1049"/>
      <c r="DI617" s="1049"/>
      <c r="DJ617" s="943"/>
      <c r="DK617" s="943"/>
      <c r="DL617" s="943"/>
      <c r="DM617" s="1049"/>
      <c r="DN617" s="1049"/>
      <c r="DO617" s="1049"/>
      <c r="DP617" s="1049"/>
      <c r="DQ617" s="1049"/>
      <c r="DR617" s="1049"/>
      <c r="DS617" s="1049"/>
      <c r="DT617" s="1049"/>
      <c r="DU617" s="1049"/>
      <c r="DV617" s="1049"/>
      <c r="DW617" s="1049"/>
      <c r="DX617" s="1049"/>
      <c r="DY617" s="943"/>
      <c r="DZ617" s="1049"/>
      <c r="EA617" s="1049"/>
      <c r="EB617" s="1049"/>
      <c r="EC617" s="1049"/>
      <c r="ED617" s="1049"/>
      <c r="EE617" s="1049"/>
      <c r="EF617" s="1049"/>
      <c r="EG617" s="1049"/>
      <c r="EH617" s="1049"/>
      <c r="EI617" s="1049"/>
      <c r="EJ617" s="1049"/>
      <c r="EK617" s="1049"/>
      <c r="EL617" s="947">
        <v>2186.86</v>
      </c>
      <c r="EM617" s="947">
        <v>2200</v>
      </c>
      <c r="EN617" s="948">
        <v>218.69</v>
      </c>
      <c r="EO617" s="948">
        <v>0</v>
      </c>
      <c r="EP617" s="948">
        <v>29.96</v>
      </c>
      <c r="EQ617" s="948">
        <v>0</v>
      </c>
      <c r="ER617" s="948">
        <v>0</v>
      </c>
      <c r="ES617" s="943">
        <v>0</v>
      </c>
      <c r="ET617" s="945">
        <v>0</v>
      </c>
      <c r="EU617" s="943">
        <v>13.14</v>
      </c>
      <c r="EV617" s="943">
        <v>0</v>
      </c>
      <c r="EW617" s="943"/>
      <c r="EX617" s="943"/>
      <c r="EY617" s="943"/>
      <c r="EZ617" s="949">
        <v>0</v>
      </c>
      <c r="FA617" s="938">
        <v>0</v>
      </c>
      <c r="FB617" s="938">
        <v>0</v>
      </c>
      <c r="FC617" s="949">
        <v>880</v>
      </c>
      <c r="FD617" s="949"/>
      <c r="FE617" s="949"/>
      <c r="FF617" s="1049"/>
      <c r="FG617" s="943">
        <v>0</v>
      </c>
      <c r="FH617" s="949">
        <v>0</v>
      </c>
      <c r="FI617" s="943"/>
      <c r="FJ617" s="943"/>
      <c r="FK617" s="936"/>
      <c r="FL617" s="1049"/>
      <c r="FM617" s="943">
        <v>0</v>
      </c>
      <c r="FN617" s="943">
        <v>0</v>
      </c>
      <c r="FO617" s="943">
        <v>0</v>
      </c>
      <c r="FP617" s="943"/>
      <c r="FQ617" s="943">
        <v>1141.79</v>
      </c>
      <c r="FR617" s="950">
        <v>1058.21</v>
      </c>
      <c r="FT617" s="1170"/>
      <c r="FU617" s="1167">
        <f t="shared" si="69"/>
        <v>1058.21</v>
      </c>
      <c r="FV617" s="1167">
        <v>1069.8599999999999</v>
      </c>
      <c r="FW617" s="1162">
        <f t="shared" si="70"/>
        <v>-11.649999999999864</v>
      </c>
      <c r="FX617" s="1102">
        <f t="shared" si="65"/>
        <v>196.82</v>
      </c>
      <c r="FY617" s="1078">
        <f t="shared" si="66"/>
        <v>0</v>
      </c>
      <c r="GB617" s="2015">
        <f t="shared" si="67"/>
        <v>0</v>
      </c>
      <c r="GC617" s="2015">
        <v>2186.86</v>
      </c>
      <c r="GE617" s="2015">
        <f t="shared" si="68"/>
        <v>2186.86</v>
      </c>
    </row>
    <row r="618" spans="2:187">
      <c r="B618" s="918">
        <v>68</v>
      </c>
      <c r="C618" s="919" t="s">
        <v>622</v>
      </c>
      <c r="D618" s="956" t="s">
        <v>3</v>
      </c>
      <c r="E618" s="913" t="s">
        <v>869</v>
      </c>
      <c r="F618" s="1137" t="s">
        <v>870</v>
      </c>
      <c r="G618" s="1153">
        <v>30587</v>
      </c>
      <c r="H618" s="927" t="s">
        <v>555</v>
      </c>
      <c r="I618" s="919" t="s">
        <v>456</v>
      </c>
      <c r="J618" s="1171" t="s">
        <v>455</v>
      </c>
      <c r="K618" s="959" t="s">
        <v>456</v>
      </c>
      <c r="L618" s="959">
        <v>100001</v>
      </c>
      <c r="M618" s="925" t="s">
        <v>470</v>
      </c>
      <c r="N618" s="926">
        <v>1</v>
      </c>
      <c r="O618" s="927" t="s">
        <v>477</v>
      </c>
      <c r="P618" s="927" t="s">
        <v>478</v>
      </c>
      <c r="Q618" s="928">
        <v>1</v>
      </c>
      <c r="R618" s="927" t="s">
        <v>556</v>
      </c>
      <c r="S618" s="1083" t="s">
        <v>555</v>
      </c>
      <c r="T618" s="927" t="s">
        <v>461</v>
      </c>
      <c r="U618" s="927" t="s">
        <v>996</v>
      </c>
      <c r="V618" s="930" t="s">
        <v>997</v>
      </c>
      <c r="W618" s="1049"/>
      <c r="X618" s="1083" t="s">
        <v>78</v>
      </c>
      <c r="Y618" s="1216" t="s">
        <v>998</v>
      </c>
      <c r="Z618" s="925"/>
      <c r="AA618" s="1049"/>
      <c r="AB618" s="1159">
        <v>45839</v>
      </c>
      <c r="AC618" s="1049"/>
      <c r="AD618" s="1049"/>
      <c r="AE618" s="1049" t="s">
        <v>464</v>
      </c>
      <c r="AF618" s="927" t="s">
        <v>999</v>
      </c>
      <c r="AG618" s="1049"/>
      <c r="AH618" s="1049"/>
      <c r="AI618" s="1049"/>
      <c r="AJ618" s="1049"/>
      <c r="AK618" s="1049"/>
      <c r="AL618" s="1049"/>
      <c r="AM618" s="1049"/>
      <c r="AN618" s="1049"/>
      <c r="AO618" s="1050" t="s">
        <v>467</v>
      </c>
      <c r="AP618" s="938" t="s">
        <v>595</v>
      </c>
      <c r="AQ618" s="1083" t="s">
        <v>466</v>
      </c>
      <c r="AR618" s="1139">
        <v>11000</v>
      </c>
      <c r="AS618" s="925">
        <v>30</v>
      </c>
      <c r="AT618" s="941">
        <v>0</v>
      </c>
      <c r="AU618" s="941">
        <v>0</v>
      </c>
      <c r="AV618" s="925"/>
      <c r="AW618" s="925"/>
      <c r="AX618" s="925"/>
      <c r="AY618" s="925"/>
      <c r="AZ618" s="925"/>
      <c r="BA618" s="942"/>
      <c r="BB618" s="941"/>
      <c r="BC618" s="941"/>
      <c r="BD618" s="941"/>
      <c r="BE618" s="941"/>
      <c r="BF618" s="942"/>
      <c r="BG618" s="936">
        <v>0</v>
      </c>
      <c r="BH618" s="936">
        <v>0</v>
      </c>
      <c r="BI618" s="936">
        <v>0</v>
      </c>
      <c r="BJ618" s="1227">
        <v>0</v>
      </c>
      <c r="BK618" s="943"/>
      <c r="BL618" s="943"/>
      <c r="BM618" s="936"/>
      <c r="BN618" s="943"/>
      <c r="BO618" s="936">
        <v>0</v>
      </c>
      <c r="BP618" s="944">
        <v>240</v>
      </c>
      <c r="BQ618" s="943">
        <v>11000</v>
      </c>
      <c r="BR618" s="943">
        <v>113</v>
      </c>
      <c r="BS618" s="943">
        <v>0</v>
      </c>
      <c r="BT618" s="945">
        <v>0</v>
      </c>
      <c r="BU618" s="943">
        <v>0</v>
      </c>
      <c r="BV618" s="943">
        <v>0</v>
      </c>
      <c r="BW618" s="943">
        <v>0</v>
      </c>
      <c r="BX618" s="1049"/>
      <c r="BY618" s="943"/>
      <c r="BZ618" s="943"/>
      <c r="CA618" s="1049"/>
      <c r="CB618" s="943">
        <v>0</v>
      </c>
      <c r="CC618" s="943">
        <v>0</v>
      </c>
      <c r="CD618" s="943">
        <v>0</v>
      </c>
      <c r="CE618" s="943"/>
      <c r="CF618" s="943">
        <v>0</v>
      </c>
      <c r="CG618" s="943"/>
      <c r="CH618" s="943">
        <v>18</v>
      </c>
      <c r="CI618" s="1049"/>
      <c r="CJ618" s="1049"/>
      <c r="CK618" s="1049"/>
      <c r="CL618" s="1049"/>
      <c r="CM618" s="943"/>
      <c r="CN618" s="943"/>
      <c r="CO618" s="943">
        <v>0</v>
      </c>
      <c r="CP618" s="1078"/>
      <c r="CQ618" s="1078"/>
      <c r="CR618" s="1078"/>
      <c r="CS618" s="1078"/>
      <c r="CT618" s="1078"/>
      <c r="CU618" s="1078"/>
      <c r="CV618" s="1078">
        <v>0</v>
      </c>
      <c r="CW618" s="1049"/>
      <c r="CX618" s="1049"/>
      <c r="CY618" s="1049"/>
      <c r="CZ618" s="1049"/>
      <c r="DA618" s="1049"/>
      <c r="DB618" s="1049"/>
      <c r="DC618" s="943">
        <v>0</v>
      </c>
      <c r="DD618" s="943"/>
      <c r="DE618" s="943"/>
      <c r="DF618" s="943"/>
      <c r="DG618" s="943"/>
      <c r="DH618" s="1049"/>
      <c r="DI618" s="1049"/>
      <c r="DJ618" s="943"/>
      <c r="DK618" s="943"/>
      <c r="DL618" s="943"/>
      <c r="DM618" s="1049"/>
      <c r="DN618" s="1049"/>
      <c r="DO618" s="1049"/>
      <c r="DP618" s="1049"/>
      <c r="DQ618" s="1049"/>
      <c r="DR618" s="1049"/>
      <c r="DS618" s="1049"/>
      <c r="DT618" s="1049"/>
      <c r="DU618" s="1049"/>
      <c r="DV618" s="1049"/>
      <c r="DW618" s="1049"/>
      <c r="DX618" s="1049"/>
      <c r="DY618" s="943"/>
      <c r="DZ618" s="1049"/>
      <c r="EA618" s="1049"/>
      <c r="EB618" s="1049"/>
      <c r="EC618" s="1049"/>
      <c r="ED618" s="1049"/>
      <c r="EE618" s="1049"/>
      <c r="EF618" s="1049"/>
      <c r="EG618" s="1049"/>
      <c r="EH618" s="1049"/>
      <c r="EI618" s="1049"/>
      <c r="EJ618" s="1049"/>
      <c r="EK618" s="1049"/>
      <c r="EL618" s="947">
        <v>11131</v>
      </c>
      <c r="EM618" s="947">
        <v>11131</v>
      </c>
      <c r="EN618" s="948">
        <v>1113.0999999999999</v>
      </c>
      <c r="EO618" s="948">
        <v>172.53</v>
      </c>
      <c r="EP618" s="948">
        <v>152.49</v>
      </c>
      <c r="EQ618" s="948">
        <v>0</v>
      </c>
      <c r="ER618" s="948">
        <v>0</v>
      </c>
      <c r="ES618" s="943">
        <v>0</v>
      </c>
      <c r="ET618" s="945">
        <v>699.68999999999994</v>
      </c>
      <c r="EU618" s="943">
        <v>0</v>
      </c>
      <c r="EV618" s="943">
        <v>0</v>
      </c>
      <c r="EW618" s="943"/>
      <c r="EX618" s="943"/>
      <c r="EY618" s="943"/>
      <c r="EZ618" s="949">
        <v>231.42</v>
      </c>
      <c r="FA618" s="938">
        <v>0</v>
      </c>
      <c r="FB618" s="938">
        <v>0</v>
      </c>
      <c r="FC618" s="949">
        <v>4445.2</v>
      </c>
      <c r="FD618" s="949"/>
      <c r="FE618" s="949"/>
      <c r="FF618" s="1049"/>
      <c r="FG618" s="943">
        <v>0</v>
      </c>
      <c r="FH618" s="949">
        <v>0</v>
      </c>
      <c r="FI618" s="943"/>
      <c r="FJ618" s="943"/>
      <c r="FK618" s="936"/>
      <c r="FL618" s="1049"/>
      <c r="FM618" s="943">
        <v>0</v>
      </c>
      <c r="FN618" s="943">
        <v>18</v>
      </c>
      <c r="FO618" s="943">
        <v>8</v>
      </c>
      <c r="FP618" s="943"/>
      <c r="FQ618" s="943">
        <v>6840.43</v>
      </c>
      <c r="FR618" s="950">
        <v>4290.57</v>
      </c>
      <c r="FT618" s="1170"/>
      <c r="FU618" s="1167">
        <f t="shared" si="69"/>
        <v>4290.57</v>
      </c>
      <c r="FV618" s="1167">
        <v>4700.6099999999997</v>
      </c>
      <c r="FW618" s="1162">
        <f t="shared" si="70"/>
        <v>-410.03999999999996</v>
      </c>
      <c r="FX618" s="1102">
        <f t="shared" si="65"/>
        <v>1001.79</v>
      </c>
      <c r="FY618" s="1078">
        <f t="shared" si="66"/>
        <v>0</v>
      </c>
      <c r="GB618" s="2015">
        <f t="shared" si="67"/>
        <v>0</v>
      </c>
      <c r="GC618" s="2015">
        <v>11131</v>
      </c>
      <c r="GE618" s="2015">
        <f t="shared" si="68"/>
        <v>11131</v>
      </c>
    </row>
    <row r="619" spans="2:187">
      <c r="B619" s="918">
        <v>69</v>
      </c>
      <c r="C619" s="919" t="s">
        <v>622</v>
      </c>
      <c r="D619" s="956" t="s">
        <v>3</v>
      </c>
      <c r="E619" s="913" t="s">
        <v>873</v>
      </c>
      <c r="F619" s="1137" t="s">
        <v>1000</v>
      </c>
      <c r="G619" s="1153">
        <v>36652</v>
      </c>
      <c r="H619" s="927" t="s">
        <v>469</v>
      </c>
      <c r="I619" s="919" t="s">
        <v>456</v>
      </c>
      <c r="J619" s="1171" t="s">
        <v>455</v>
      </c>
      <c r="K619" s="959" t="s">
        <v>456</v>
      </c>
      <c r="L619" s="959">
        <v>100001</v>
      </c>
      <c r="M619" s="925" t="s">
        <v>470</v>
      </c>
      <c r="N619" s="926">
        <v>1</v>
      </c>
      <c r="O619" s="927" t="s">
        <v>471</v>
      </c>
      <c r="P619" s="927" t="s">
        <v>472</v>
      </c>
      <c r="Q619" s="928">
        <v>1</v>
      </c>
      <c r="R619" s="927" t="s">
        <v>473</v>
      </c>
      <c r="S619" s="1083" t="s">
        <v>469</v>
      </c>
      <c r="T619" s="927" t="s">
        <v>461</v>
      </c>
      <c r="U619" s="927" t="s">
        <v>1001</v>
      </c>
      <c r="V619" s="930" t="s">
        <v>1002</v>
      </c>
      <c r="W619" s="1049"/>
      <c r="X619" s="1083" t="s">
        <v>97</v>
      </c>
      <c r="Y619" s="1216" t="s">
        <v>1003</v>
      </c>
      <c r="Z619" s="925"/>
      <c r="AA619" s="1049"/>
      <c r="AB619" s="1159">
        <v>45852</v>
      </c>
      <c r="AC619" s="1049"/>
      <c r="AD619" s="1049"/>
      <c r="AE619" s="1049" t="s">
        <v>496</v>
      </c>
      <c r="AF619" s="927" t="s">
        <v>1004</v>
      </c>
      <c r="AG619" s="1049"/>
      <c r="AH619" s="1049"/>
      <c r="AI619" s="1049"/>
      <c r="AJ619" s="1049"/>
      <c r="AK619" s="1049"/>
      <c r="AL619" s="1049"/>
      <c r="AM619" s="1049"/>
      <c r="AN619" s="1049"/>
      <c r="AO619" s="1050" t="s">
        <v>467</v>
      </c>
      <c r="AP619" s="938" t="s">
        <v>595</v>
      </c>
      <c r="AQ619" s="1083" t="s">
        <v>467</v>
      </c>
      <c r="AR619" s="1139">
        <v>2500</v>
      </c>
      <c r="AS619" s="925">
        <v>30</v>
      </c>
      <c r="AT619" s="941">
        <v>0</v>
      </c>
      <c r="AU619" s="941">
        <v>0</v>
      </c>
      <c r="AV619" s="925"/>
      <c r="AW619" s="925"/>
      <c r="AX619" s="925"/>
      <c r="AY619" s="925"/>
      <c r="AZ619" s="925"/>
      <c r="BA619" s="942"/>
      <c r="BB619" s="941"/>
      <c r="BC619" s="941"/>
      <c r="BD619" s="941"/>
      <c r="BE619" s="941"/>
      <c r="BF619" s="942"/>
      <c r="BG619" s="936">
        <v>0</v>
      </c>
      <c r="BH619" s="936">
        <v>0</v>
      </c>
      <c r="BI619" s="936">
        <v>0</v>
      </c>
      <c r="BJ619" s="1227">
        <v>0</v>
      </c>
      <c r="BK619" s="943"/>
      <c r="BL619" s="943"/>
      <c r="BM619" s="936"/>
      <c r="BN619" s="943"/>
      <c r="BO619" s="936">
        <v>0</v>
      </c>
      <c r="BP619" s="944">
        <v>240</v>
      </c>
      <c r="BQ619" s="943">
        <v>2500</v>
      </c>
      <c r="BR619" s="943">
        <v>0</v>
      </c>
      <c r="BS619" s="943">
        <v>0</v>
      </c>
      <c r="BT619" s="945">
        <v>0</v>
      </c>
      <c r="BU619" s="943">
        <v>0</v>
      </c>
      <c r="BV619" s="943">
        <v>0</v>
      </c>
      <c r="BW619" s="943">
        <v>0</v>
      </c>
      <c r="BX619" s="1049"/>
      <c r="BY619" s="943"/>
      <c r="BZ619" s="943"/>
      <c r="CA619" s="1049"/>
      <c r="CB619" s="943">
        <v>0</v>
      </c>
      <c r="CC619" s="943">
        <v>0</v>
      </c>
      <c r="CD619" s="943">
        <v>0</v>
      </c>
      <c r="CE619" s="943"/>
      <c r="CF619" s="943">
        <v>0</v>
      </c>
      <c r="CG619" s="943"/>
      <c r="CH619" s="943">
        <v>0</v>
      </c>
      <c r="CI619" s="1049"/>
      <c r="CJ619" s="1049"/>
      <c r="CK619" s="1049"/>
      <c r="CL619" s="1049"/>
      <c r="CM619" s="943"/>
      <c r="CN619" s="943"/>
      <c r="CO619" s="943">
        <v>0</v>
      </c>
      <c r="CP619" s="1078"/>
      <c r="CQ619" s="1078"/>
      <c r="CR619" s="1078"/>
      <c r="CS619" s="1078"/>
      <c r="CT619" s="1078"/>
      <c r="CU619" s="1078"/>
      <c r="CV619" s="1078">
        <v>0</v>
      </c>
      <c r="CW619" s="1049"/>
      <c r="CX619" s="1049"/>
      <c r="CY619" s="1049"/>
      <c r="CZ619" s="1049"/>
      <c r="DA619" s="1049"/>
      <c r="DB619" s="1049"/>
      <c r="DC619" s="943">
        <v>0</v>
      </c>
      <c r="DD619" s="943"/>
      <c r="DE619" s="943"/>
      <c r="DF619" s="943"/>
      <c r="DG619" s="943"/>
      <c r="DH619" s="1049"/>
      <c r="DI619" s="1049"/>
      <c r="DJ619" s="943"/>
      <c r="DK619" s="943"/>
      <c r="DL619" s="943"/>
      <c r="DM619" s="1049"/>
      <c r="DN619" s="1049"/>
      <c r="DO619" s="1049"/>
      <c r="DP619" s="1049"/>
      <c r="DQ619" s="1049"/>
      <c r="DR619" s="1049"/>
      <c r="DS619" s="1049"/>
      <c r="DT619" s="1049"/>
      <c r="DU619" s="1049"/>
      <c r="DV619" s="1049"/>
      <c r="DW619" s="1049"/>
      <c r="DX619" s="1049"/>
      <c r="DY619" s="943"/>
      <c r="DZ619" s="1049"/>
      <c r="EA619" s="1049"/>
      <c r="EB619" s="1049"/>
      <c r="EC619" s="1049"/>
      <c r="ED619" s="1049"/>
      <c r="EE619" s="1049"/>
      <c r="EF619" s="1049"/>
      <c r="EG619" s="1049"/>
      <c r="EH619" s="1049"/>
      <c r="EI619" s="1049"/>
      <c r="EJ619" s="1049"/>
      <c r="EK619" s="1049"/>
      <c r="EL619" s="947">
        <v>2500</v>
      </c>
      <c r="EM619" s="947">
        <v>2500</v>
      </c>
      <c r="EN619" s="948">
        <v>250</v>
      </c>
      <c r="EO619" s="948">
        <v>0</v>
      </c>
      <c r="EP619" s="948">
        <v>34.25</v>
      </c>
      <c r="EQ619" s="948">
        <v>0</v>
      </c>
      <c r="ER619" s="948">
        <v>0</v>
      </c>
      <c r="ES619" s="943">
        <v>0</v>
      </c>
      <c r="ET619" s="945">
        <v>0</v>
      </c>
      <c r="EU619" s="943">
        <v>0</v>
      </c>
      <c r="EV619" s="943">
        <v>0</v>
      </c>
      <c r="EW619" s="943"/>
      <c r="EX619" s="943"/>
      <c r="EY619" s="943"/>
      <c r="EZ619" s="949">
        <v>0</v>
      </c>
      <c r="FA619" s="938">
        <v>0</v>
      </c>
      <c r="FB619" s="938">
        <v>0</v>
      </c>
      <c r="FC619" s="949">
        <v>1000</v>
      </c>
      <c r="FD619" s="949"/>
      <c r="FE619" s="949"/>
      <c r="FF619" s="1049"/>
      <c r="FG619" s="943">
        <v>0</v>
      </c>
      <c r="FH619" s="949">
        <v>0</v>
      </c>
      <c r="FI619" s="943"/>
      <c r="FJ619" s="943"/>
      <c r="FK619" s="936"/>
      <c r="FL619" s="1049"/>
      <c r="FM619" s="943">
        <v>0</v>
      </c>
      <c r="FN619" s="943">
        <v>0</v>
      </c>
      <c r="FO619" s="943">
        <v>0</v>
      </c>
      <c r="FP619" s="943"/>
      <c r="FQ619" s="943">
        <v>1284.25</v>
      </c>
      <c r="FR619" s="950">
        <v>1215.75</v>
      </c>
      <c r="FT619" s="1170"/>
      <c r="FU619" s="1167">
        <f t="shared" si="69"/>
        <v>1215.75</v>
      </c>
      <c r="FV619" s="1167">
        <v>1255.5899999999999</v>
      </c>
      <c r="FW619" s="1162">
        <f t="shared" si="70"/>
        <v>-39.839999999999918</v>
      </c>
      <c r="FX619" s="1102">
        <f t="shared" si="65"/>
        <v>225</v>
      </c>
      <c r="FY619" s="1078">
        <f t="shared" si="66"/>
        <v>0</v>
      </c>
      <c r="GB619" s="2015">
        <f t="shared" si="67"/>
        <v>0</v>
      </c>
      <c r="GC619" s="2015">
        <v>2500</v>
      </c>
      <c r="GE619" s="2015">
        <f t="shared" si="68"/>
        <v>2500</v>
      </c>
    </row>
    <row r="620" spans="2:187">
      <c r="B620" s="918">
        <v>70</v>
      </c>
      <c r="C620" s="919" t="s">
        <v>622</v>
      </c>
      <c r="D620" s="956" t="s">
        <v>3</v>
      </c>
      <c r="E620" s="913" t="s">
        <v>871</v>
      </c>
      <c r="F620" s="1137" t="s">
        <v>872</v>
      </c>
      <c r="G620" s="1153">
        <v>32009</v>
      </c>
      <c r="H620" s="927" t="s">
        <v>555</v>
      </c>
      <c r="I620" s="919" t="s">
        <v>456</v>
      </c>
      <c r="J620" s="1171" t="s">
        <v>455</v>
      </c>
      <c r="K620" s="959" t="s">
        <v>456</v>
      </c>
      <c r="L620" s="959">
        <v>100001</v>
      </c>
      <c r="M620" s="925" t="s">
        <v>470</v>
      </c>
      <c r="N620" s="926">
        <v>1</v>
      </c>
      <c r="O620" s="927" t="s">
        <v>477</v>
      </c>
      <c r="P620" s="927" t="s">
        <v>478</v>
      </c>
      <c r="Q620" s="928">
        <v>1</v>
      </c>
      <c r="R620" s="927" t="s">
        <v>556</v>
      </c>
      <c r="S620" s="1083" t="s">
        <v>555</v>
      </c>
      <c r="T620" s="927" t="s">
        <v>461</v>
      </c>
      <c r="U620" s="927" t="s">
        <v>1005</v>
      </c>
      <c r="V620" s="930" t="s">
        <v>1002</v>
      </c>
      <c r="W620" s="1049"/>
      <c r="X620" s="1083" t="s">
        <v>25</v>
      </c>
      <c r="Y620" s="1216" t="s">
        <v>1006</v>
      </c>
      <c r="Z620" s="925"/>
      <c r="AA620" s="1049"/>
      <c r="AB620" s="1159">
        <v>45868</v>
      </c>
      <c r="AC620" s="1049"/>
      <c r="AD620" s="1049"/>
      <c r="AE620" s="1049" t="s">
        <v>533</v>
      </c>
      <c r="AF620" s="927" t="s">
        <v>1007</v>
      </c>
      <c r="AG620" s="1049"/>
      <c r="AH620" s="1049"/>
      <c r="AI620" s="1049"/>
      <c r="AJ620" s="1049"/>
      <c r="AK620" s="1049"/>
      <c r="AL620" s="1049"/>
      <c r="AM620" s="1049"/>
      <c r="AN620" s="1049"/>
      <c r="AO620" s="1050" t="s">
        <v>467</v>
      </c>
      <c r="AP620" s="938" t="s">
        <v>595</v>
      </c>
      <c r="AQ620" s="1083" t="s">
        <v>466</v>
      </c>
      <c r="AR620" s="1139">
        <v>5000</v>
      </c>
      <c r="AS620" s="925">
        <v>30</v>
      </c>
      <c r="AT620" s="941">
        <v>0</v>
      </c>
      <c r="AU620" s="941">
        <v>0</v>
      </c>
      <c r="AV620" s="925"/>
      <c r="AW620" s="925"/>
      <c r="AX620" s="925"/>
      <c r="AY620" s="925"/>
      <c r="AZ620" s="925"/>
      <c r="BA620" s="942"/>
      <c r="BB620" s="941"/>
      <c r="BC620" s="941"/>
      <c r="BD620" s="941"/>
      <c r="BE620" s="941"/>
      <c r="BF620" s="942"/>
      <c r="BG620" s="936">
        <v>0</v>
      </c>
      <c r="BH620" s="936">
        <v>0</v>
      </c>
      <c r="BI620" s="936">
        <v>0</v>
      </c>
      <c r="BJ620" s="1227">
        <v>0</v>
      </c>
      <c r="BK620" s="943"/>
      <c r="BL620" s="943"/>
      <c r="BM620" s="936"/>
      <c r="BN620" s="943"/>
      <c r="BO620" s="936">
        <v>0</v>
      </c>
      <c r="BP620" s="944">
        <v>240</v>
      </c>
      <c r="BQ620" s="943">
        <v>5000</v>
      </c>
      <c r="BR620" s="943">
        <v>113</v>
      </c>
      <c r="BS620" s="943">
        <v>0</v>
      </c>
      <c r="BT620" s="945">
        <v>0</v>
      </c>
      <c r="BU620" s="943">
        <v>0</v>
      </c>
      <c r="BV620" s="943">
        <v>0</v>
      </c>
      <c r="BW620" s="943">
        <v>0</v>
      </c>
      <c r="BX620" s="1049"/>
      <c r="BY620" s="943"/>
      <c r="BZ620" s="943"/>
      <c r="CA620" s="1049"/>
      <c r="CB620" s="943">
        <v>0</v>
      </c>
      <c r="CC620" s="943">
        <v>0</v>
      </c>
      <c r="CD620" s="943">
        <v>0</v>
      </c>
      <c r="CE620" s="943"/>
      <c r="CF620" s="943">
        <v>0</v>
      </c>
      <c r="CG620" s="943"/>
      <c r="CH620" s="943">
        <v>0</v>
      </c>
      <c r="CI620" s="1049"/>
      <c r="CJ620" s="1049"/>
      <c r="CK620" s="1049"/>
      <c r="CL620" s="1049"/>
      <c r="CM620" s="943"/>
      <c r="CN620" s="943"/>
      <c r="CO620" s="943">
        <v>0</v>
      </c>
      <c r="CP620" s="1078"/>
      <c r="CQ620" s="1078"/>
      <c r="CR620" s="1078"/>
      <c r="CS620" s="1078"/>
      <c r="CT620" s="1078"/>
      <c r="CU620" s="1078"/>
      <c r="CV620" s="1078">
        <v>0</v>
      </c>
      <c r="CW620" s="1049"/>
      <c r="CX620" s="1049"/>
      <c r="CY620" s="1049"/>
      <c r="CZ620" s="1049"/>
      <c r="DA620" s="1049"/>
      <c r="DB620" s="1049"/>
      <c r="DC620" s="943">
        <v>0</v>
      </c>
      <c r="DD620" s="943"/>
      <c r="DE620" s="943"/>
      <c r="DF620" s="943"/>
      <c r="DG620" s="943"/>
      <c r="DH620" s="1049"/>
      <c r="DI620" s="1049"/>
      <c r="DJ620" s="943"/>
      <c r="DK620" s="943"/>
      <c r="DL620" s="943"/>
      <c r="DM620" s="1049"/>
      <c r="DN620" s="1049"/>
      <c r="DO620" s="1049"/>
      <c r="DP620" s="1049"/>
      <c r="DQ620" s="1049"/>
      <c r="DR620" s="1049"/>
      <c r="DS620" s="1049"/>
      <c r="DT620" s="1049"/>
      <c r="DU620" s="1049"/>
      <c r="DV620" s="1049"/>
      <c r="DW620" s="1049"/>
      <c r="DX620" s="1049"/>
      <c r="DY620" s="943"/>
      <c r="DZ620" s="1049"/>
      <c r="EA620" s="1049"/>
      <c r="EB620" s="1049"/>
      <c r="EC620" s="1049"/>
      <c r="ED620" s="1049"/>
      <c r="EE620" s="1049"/>
      <c r="EF620" s="1049"/>
      <c r="EG620" s="1049"/>
      <c r="EH620" s="1049"/>
      <c r="EI620" s="1049"/>
      <c r="EJ620" s="1049"/>
      <c r="EK620" s="1049"/>
      <c r="EL620" s="947">
        <v>5113</v>
      </c>
      <c r="EM620" s="947">
        <v>5113</v>
      </c>
      <c r="EN620" s="948">
        <v>511.3</v>
      </c>
      <c r="EO620" s="948">
        <v>0</v>
      </c>
      <c r="EP620" s="948">
        <v>70.05</v>
      </c>
      <c r="EQ620" s="948">
        <v>0</v>
      </c>
      <c r="ER620" s="948">
        <v>0</v>
      </c>
      <c r="ES620" s="943">
        <v>0</v>
      </c>
      <c r="ET620" s="945">
        <v>55.04</v>
      </c>
      <c r="EU620" s="943">
        <v>0</v>
      </c>
      <c r="EV620" s="943">
        <v>0</v>
      </c>
      <c r="EW620" s="943"/>
      <c r="EX620" s="943"/>
      <c r="EY620" s="943"/>
      <c r="EZ620" s="949">
        <v>0</v>
      </c>
      <c r="FA620" s="938">
        <v>0</v>
      </c>
      <c r="FB620" s="938">
        <v>0</v>
      </c>
      <c r="FC620" s="949">
        <v>2045.2</v>
      </c>
      <c r="FD620" s="949"/>
      <c r="FE620" s="949"/>
      <c r="FF620" s="1049"/>
      <c r="FG620" s="943">
        <v>0</v>
      </c>
      <c r="FH620" s="949">
        <v>0</v>
      </c>
      <c r="FI620" s="943"/>
      <c r="FJ620" s="943"/>
      <c r="FK620" s="936"/>
      <c r="FL620" s="1049"/>
      <c r="FM620" s="943">
        <v>0</v>
      </c>
      <c r="FN620" s="943">
        <v>0</v>
      </c>
      <c r="FO620" s="943">
        <v>0</v>
      </c>
      <c r="FP620" s="943"/>
      <c r="FQ620" s="943">
        <v>2681.59</v>
      </c>
      <c r="FR620" s="950">
        <v>2431.41</v>
      </c>
      <c r="FT620" s="1170"/>
      <c r="FU620" s="1167">
        <f t="shared" si="69"/>
        <v>2431.41</v>
      </c>
      <c r="FV620" s="1167">
        <v>355.41</v>
      </c>
      <c r="FW620" s="1162">
        <f t="shared" si="70"/>
        <v>2076</v>
      </c>
      <c r="FX620" s="1102">
        <f t="shared" si="65"/>
        <v>460.17</v>
      </c>
      <c r="FY620" s="1078">
        <f t="shared" si="66"/>
        <v>0</v>
      </c>
      <c r="GB620" s="2015">
        <f t="shared" si="67"/>
        <v>0</v>
      </c>
      <c r="GC620" s="2015">
        <v>5113</v>
      </c>
      <c r="GE620" s="2015">
        <f t="shared" si="68"/>
        <v>5113</v>
      </c>
    </row>
    <row r="621" spans="2:187">
      <c r="B621" s="918">
        <v>71</v>
      </c>
      <c r="C621" s="919" t="s">
        <v>622</v>
      </c>
      <c r="D621" s="1304" t="s">
        <v>3</v>
      </c>
      <c r="E621" s="1305" t="s">
        <v>877</v>
      </c>
      <c r="F621" s="1306" t="s">
        <v>878</v>
      </c>
      <c r="G621" s="1307"/>
      <c r="H621" s="1308" t="s">
        <v>555</v>
      </c>
      <c r="I621" s="1303" t="s">
        <v>456</v>
      </c>
      <c r="J621" s="1309" t="s">
        <v>455</v>
      </c>
      <c r="K621" s="1310" t="s">
        <v>456</v>
      </c>
      <c r="L621" s="1310">
        <v>100001</v>
      </c>
      <c r="M621" s="1311" t="s">
        <v>470</v>
      </c>
      <c r="N621" s="1312">
        <v>1</v>
      </c>
      <c r="O621" s="1308" t="s">
        <v>477</v>
      </c>
      <c r="P621" s="1308" t="s">
        <v>478</v>
      </c>
      <c r="Q621" s="1313">
        <v>1</v>
      </c>
      <c r="R621" s="1308" t="s">
        <v>556</v>
      </c>
      <c r="S621" s="1314" t="s">
        <v>555</v>
      </c>
      <c r="T621" s="1308" t="s">
        <v>461</v>
      </c>
      <c r="U621" s="1308" t="s">
        <v>1016</v>
      </c>
      <c r="V621" s="1315" t="s">
        <v>553</v>
      </c>
      <c r="W621" s="1316"/>
      <c r="X621" s="1314" t="s">
        <v>25</v>
      </c>
      <c r="Y621" s="1317">
        <v>19102130219036</v>
      </c>
      <c r="Z621" s="1311"/>
      <c r="AA621" s="1316"/>
      <c r="AB621" s="1318">
        <v>45870</v>
      </c>
      <c r="AC621" s="1316"/>
      <c r="AD621" s="1316"/>
      <c r="AE621" s="1316" t="s">
        <v>496</v>
      </c>
      <c r="AF621" s="1308" t="s">
        <v>1017</v>
      </c>
      <c r="AG621" s="1316"/>
      <c r="AH621" s="1316"/>
      <c r="AI621" s="1316"/>
      <c r="AJ621" s="1316"/>
      <c r="AK621" s="1316"/>
      <c r="AL621" s="1316"/>
      <c r="AM621" s="1316"/>
      <c r="AN621" s="1316"/>
      <c r="AO621" s="1319" t="s">
        <v>467</v>
      </c>
      <c r="AP621" s="1320" t="s">
        <v>595</v>
      </c>
      <c r="AQ621" s="1314" t="s">
        <v>467</v>
      </c>
      <c r="AR621" s="1321">
        <v>3000</v>
      </c>
      <c r="AS621" s="925">
        <v>30</v>
      </c>
      <c r="AT621" s="1322">
        <v>0</v>
      </c>
      <c r="AU621" s="1322">
        <v>0</v>
      </c>
      <c r="AV621" s="1311"/>
      <c r="AW621" s="1311"/>
      <c r="AX621" s="1311"/>
      <c r="AY621" s="1311"/>
      <c r="AZ621" s="1311"/>
      <c r="BA621" s="1323"/>
      <c r="BB621" s="1322"/>
      <c r="BC621" s="1322"/>
      <c r="BD621" s="1322"/>
      <c r="BE621" s="1322"/>
      <c r="BF621" s="1323"/>
      <c r="BG621" s="1324">
        <v>0</v>
      </c>
      <c r="BH621" s="1324">
        <v>0</v>
      </c>
      <c r="BI621" s="1324">
        <v>0</v>
      </c>
      <c r="BJ621" s="1325">
        <v>0</v>
      </c>
      <c r="BK621" s="1326"/>
      <c r="BL621" s="1326"/>
      <c r="BM621" s="1324"/>
      <c r="BN621" s="1326"/>
      <c r="BO621" s="936">
        <v>0</v>
      </c>
      <c r="BP621" s="1327">
        <v>240</v>
      </c>
      <c r="BQ621" s="943">
        <v>3000</v>
      </c>
      <c r="BR621" s="943">
        <v>0</v>
      </c>
      <c r="BS621" s="943">
        <v>0</v>
      </c>
      <c r="BT621" s="1328">
        <v>0</v>
      </c>
      <c r="BU621" s="943">
        <v>0</v>
      </c>
      <c r="BV621" s="1326">
        <v>0</v>
      </c>
      <c r="BW621" s="1326">
        <v>0</v>
      </c>
      <c r="BX621" s="1316"/>
      <c r="BY621" s="1326"/>
      <c r="BZ621" s="1326"/>
      <c r="CA621" s="1316"/>
      <c r="CB621" s="943">
        <v>0</v>
      </c>
      <c r="CC621" s="943">
        <v>0</v>
      </c>
      <c r="CD621" s="943">
        <v>0</v>
      </c>
      <c r="CE621" s="1326"/>
      <c r="CF621" s="943">
        <v>0</v>
      </c>
      <c r="CG621" s="1326"/>
      <c r="CH621" s="943">
        <v>0</v>
      </c>
      <c r="CI621" s="1316"/>
      <c r="CJ621" s="1316"/>
      <c r="CK621" s="1316"/>
      <c r="CL621" s="1316"/>
      <c r="CM621" s="1326"/>
      <c r="CN621" s="1326"/>
      <c r="CO621" s="1326">
        <v>0</v>
      </c>
      <c r="CP621" s="1329"/>
      <c r="CQ621" s="1329"/>
      <c r="CR621" s="1329"/>
      <c r="CS621" s="1329"/>
      <c r="CT621" s="1329"/>
      <c r="CU621" s="1329"/>
      <c r="CV621" s="1329">
        <v>0</v>
      </c>
      <c r="CW621" s="1316"/>
      <c r="CX621" s="1316"/>
      <c r="CY621" s="1316"/>
      <c r="CZ621" s="1316"/>
      <c r="DA621" s="1316"/>
      <c r="DB621" s="1316"/>
      <c r="DC621" s="1326">
        <v>0</v>
      </c>
      <c r="DD621" s="1326"/>
      <c r="DE621" s="1326"/>
      <c r="DF621" s="1326"/>
      <c r="DG621" s="1326"/>
      <c r="DH621" s="1316"/>
      <c r="DI621" s="1316"/>
      <c r="DJ621" s="1326"/>
      <c r="DK621" s="1326"/>
      <c r="DL621" s="1326"/>
      <c r="DM621" s="1316"/>
      <c r="DN621" s="1316"/>
      <c r="DO621" s="1316"/>
      <c r="DP621" s="1316"/>
      <c r="DQ621" s="1316"/>
      <c r="DR621" s="1316"/>
      <c r="DS621" s="1316"/>
      <c r="DT621" s="1316"/>
      <c r="DU621" s="1316"/>
      <c r="DV621" s="1316"/>
      <c r="DW621" s="1316"/>
      <c r="DX621" s="1316"/>
      <c r="DY621" s="1326">
        <v>56</v>
      </c>
      <c r="DZ621" s="1316"/>
      <c r="EA621" s="1316"/>
      <c r="EB621" s="1316"/>
      <c r="EC621" s="1316"/>
      <c r="ED621" s="1316"/>
      <c r="EE621" s="1316"/>
      <c r="EF621" s="1316"/>
      <c r="EG621" s="1316"/>
      <c r="EH621" s="1316"/>
      <c r="EI621" s="1316"/>
      <c r="EJ621" s="1316"/>
      <c r="EK621" s="1316"/>
      <c r="EL621" s="1330">
        <v>3000</v>
      </c>
      <c r="EM621" s="1330">
        <v>3056</v>
      </c>
      <c r="EN621" s="948">
        <v>300</v>
      </c>
      <c r="EO621" s="948">
        <v>0</v>
      </c>
      <c r="EP621" s="948">
        <v>41.1</v>
      </c>
      <c r="EQ621" s="1331">
        <v>0</v>
      </c>
      <c r="ER621" s="1331">
        <v>0</v>
      </c>
      <c r="ES621" s="943">
        <v>0</v>
      </c>
      <c r="ET621" s="1328">
        <v>71.59</v>
      </c>
      <c r="EU621" s="943">
        <v>0</v>
      </c>
      <c r="EV621" s="943">
        <v>0</v>
      </c>
      <c r="EW621" s="1326"/>
      <c r="EX621" s="1326"/>
      <c r="EY621" s="1326"/>
      <c r="EZ621" s="1332">
        <v>0</v>
      </c>
      <c r="FA621" s="1320">
        <v>0</v>
      </c>
      <c r="FB621" s="1320">
        <v>0</v>
      </c>
      <c r="FC621" s="1332">
        <v>1200</v>
      </c>
      <c r="FD621" s="1332"/>
      <c r="FE621" s="1332"/>
      <c r="FF621" s="1316"/>
      <c r="FG621" s="1326">
        <v>0</v>
      </c>
      <c r="FH621" s="1332">
        <v>0</v>
      </c>
      <c r="FI621" s="1326"/>
      <c r="FJ621" s="1326"/>
      <c r="FK621" s="1324"/>
      <c r="FL621" s="1316"/>
      <c r="FM621" s="1326">
        <v>0</v>
      </c>
      <c r="FN621" s="943">
        <v>0</v>
      </c>
      <c r="FO621" s="943">
        <v>0</v>
      </c>
      <c r="FP621" s="1326"/>
      <c r="FQ621" s="1326">
        <v>1612.69</v>
      </c>
      <c r="FR621" s="1333">
        <v>1443.31</v>
      </c>
      <c r="FT621" s="1170"/>
      <c r="FU621" s="1167">
        <f t="shared" si="69"/>
        <v>1443.31</v>
      </c>
      <c r="FV621" s="1167">
        <v>355.41</v>
      </c>
      <c r="FW621" s="1162">
        <f t="shared" si="70"/>
        <v>1087.8999999999999</v>
      </c>
      <c r="FX621" s="1102">
        <f t="shared" si="65"/>
        <v>270</v>
      </c>
      <c r="FY621" s="1078">
        <f t="shared" si="66"/>
        <v>0</v>
      </c>
      <c r="GB621" s="2015">
        <f t="shared" si="67"/>
        <v>0</v>
      </c>
      <c r="GC621" s="2015">
        <v>3000</v>
      </c>
      <c r="GE621" s="2015">
        <f t="shared" si="68"/>
        <v>3000</v>
      </c>
    </row>
    <row r="622" spans="2:187">
      <c r="B622" s="918">
        <v>72</v>
      </c>
      <c r="C622" s="919" t="s">
        <v>622</v>
      </c>
      <c r="D622" s="1304" t="s">
        <v>3</v>
      </c>
      <c r="E622" s="1305" t="s">
        <v>220</v>
      </c>
      <c r="F622" s="1334" t="s">
        <v>221</v>
      </c>
      <c r="G622" s="1307"/>
      <c r="H622" s="1308" t="s">
        <v>1018</v>
      </c>
      <c r="I622" s="1303" t="s">
        <v>456</v>
      </c>
      <c r="J622" s="1309" t="s">
        <v>455</v>
      </c>
      <c r="K622" s="1310" t="s">
        <v>456</v>
      </c>
      <c r="L622" s="1310">
        <v>100001</v>
      </c>
      <c r="M622" s="1311" t="s">
        <v>470</v>
      </c>
      <c r="N622" s="1312">
        <v>1</v>
      </c>
      <c r="O622" s="1308" t="s">
        <v>477</v>
      </c>
      <c r="P622" s="1308" t="s">
        <v>478</v>
      </c>
      <c r="Q622" s="1313">
        <v>1</v>
      </c>
      <c r="R622" s="1308"/>
      <c r="S622" s="1314" t="s">
        <v>1018</v>
      </c>
      <c r="T622" s="1308" t="s">
        <v>461</v>
      </c>
      <c r="U622" s="1308" t="s">
        <v>299</v>
      </c>
      <c r="V622" s="1315" t="s">
        <v>553</v>
      </c>
      <c r="W622" s="1316"/>
      <c r="X622" s="1314" t="s">
        <v>78</v>
      </c>
      <c r="Y622" s="1317" t="s">
        <v>300</v>
      </c>
      <c r="Z622" s="1311"/>
      <c r="AA622" s="1316"/>
      <c r="AB622" s="1318">
        <v>45887</v>
      </c>
      <c r="AC622" s="1316"/>
      <c r="AD622" s="1316"/>
      <c r="AE622" s="1316" t="s">
        <v>481</v>
      </c>
      <c r="AF622" s="1308" t="s">
        <v>643</v>
      </c>
      <c r="AG622" s="1316"/>
      <c r="AH622" s="1316"/>
      <c r="AI622" s="1316"/>
      <c r="AJ622" s="1316"/>
      <c r="AK622" s="1316"/>
      <c r="AL622" s="1316"/>
      <c r="AM622" s="1316"/>
      <c r="AN622" s="1316"/>
      <c r="AO622" s="1319" t="s">
        <v>467</v>
      </c>
      <c r="AP622" s="1320" t="s">
        <v>595</v>
      </c>
      <c r="AQ622" s="1314" t="s">
        <v>467</v>
      </c>
      <c r="AR622" s="1321">
        <v>4600</v>
      </c>
      <c r="AS622" s="925">
        <v>13</v>
      </c>
      <c r="AT622" s="1322">
        <v>0</v>
      </c>
      <c r="AU622" s="1322">
        <v>0</v>
      </c>
      <c r="AV622" s="1311"/>
      <c r="AW622" s="1311"/>
      <c r="AX622" s="1311"/>
      <c r="AY622" s="1311"/>
      <c r="AZ622" s="1311"/>
      <c r="BA622" s="1323"/>
      <c r="BB622" s="1322"/>
      <c r="BC622" s="1322"/>
      <c r="BD622" s="1322"/>
      <c r="BE622" s="1322"/>
      <c r="BF622" s="1323"/>
      <c r="BG622" s="1324">
        <v>0</v>
      </c>
      <c r="BH622" s="1324">
        <v>0</v>
      </c>
      <c r="BI622" s="1324">
        <v>0</v>
      </c>
      <c r="BJ622" s="1325">
        <v>0</v>
      </c>
      <c r="BK622" s="1326"/>
      <c r="BL622" s="1326"/>
      <c r="BM622" s="1324"/>
      <c r="BN622" s="1326"/>
      <c r="BO622" s="936">
        <v>0</v>
      </c>
      <c r="BP622" s="1327">
        <v>104</v>
      </c>
      <c r="BQ622" s="943">
        <v>1993.3333333333335</v>
      </c>
      <c r="BR622" s="943">
        <v>0</v>
      </c>
      <c r="BS622" s="943">
        <v>0</v>
      </c>
      <c r="BT622" s="1328">
        <v>0</v>
      </c>
      <c r="BU622" s="943">
        <v>0</v>
      </c>
      <c r="BV622" s="1326">
        <v>0</v>
      </c>
      <c r="BW622" s="1326">
        <v>0</v>
      </c>
      <c r="BX622" s="1316"/>
      <c r="BY622" s="1326"/>
      <c r="BZ622" s="1326"/>
      <c r="CA622" s="1316"/>
      <c r="CB622" s="943">
        <v>0</v>
      </c>
      <c r="CC622" s="943">
        <v>0</v>
      </c>
      <c r="CD622" s="943">
        <v>0</v>
      </c>
      <c r="CE622" s="1326"/>
      <c r="CF622" s="943">
        <v>0</v>
      </c>
      <c r="CG622" s="1326"/>
      <c r="CH622" s="943">
        <v>0</v>
      </c>
      <c r="CI622" s="1316"/>
      <c r="CJ622" s="1316"/>
      <c r="CK622" s="1316"/>
      <c r="CL622" s="1316"/>
      <c r="CM622" s="1326"/>
      <c r="CN622" s="1326"/>
      <c r="CO622" s="1326">
        <v>0</v>
      </c>
      <c r="CP622" s="1329"/>
      <c r="CQ622" s="1329"/>
      <c r="CR622" s="1329"/>
      <c r="CS622" s="1329"/>
      <c r="CT622" s="1329"/>
      <c r="CU622" s="1329"/>
      <c r="CV622" s="1329">
        <v>0</v>
      </c>
      <c r="CW622" s="1316"/>
      <c r="CX622" s="1316"/>
      <c r="CY622" s="1316"/>
      <c r="CZ622" s="1316"/>
      <c r="DA622" s="1316"/>
      <c r="DB622" s="1316"/>
      <c r="DC622" s="1326">
        <v>0</v>
      </c>
      <c r="DD622" s="1326"/>
      <c r="DE622" s="1326"/>
      <c r="DF622" s="1326"/>
      <c r="DG622" s="1326"/>
      <c r="DH622" s="1316"/>
      <c r="DI622" s="1316"/>
      <c r="DJ622" s="1326"/>
      <c r="DK622" s="1326"/>
      <c r="DL622" s="1326"/>
      <c r="DM622" s="1316"/>
      <c r="DN622" s="1316"/>
      <c r="DO622" s="1316"/>
      <c r="DP622" s="1316"/>
      <c r="DQ622" s="1316"/>
      <c r="DR622" s="1316"/>
      <c r="DS622" s="1316"/>
      <c r="DT622" s="1316"/>
      <c r="DU622" s="1316"/>
      <c r="DV622" s="1316"/>
      <c r="DW622" s="1316"/>
      <c r="DX622" s="1316"/>
      <c r="DY622" s="1326"/>
      <c r="DZ622" s="1316"/>
      <c r="EA622" s="1316"/>
      <c r="EB622" s="1316"/>
      <c r="EC622" s="1316"/>
      <c r="ED622" s="1316"/>
      <c r="EE622" s="1316"/>
      <c r="EF622" s="1316"/>
      <c r="EG622" s="1316"/>
      <c r="EH622" s="1316"/>
      <c r="EI622" s="1316"/>
      <c r="EJ622" s="1316"/>
      <c r="EK622" s="1316"/>
      <c r="EL622" s="1330">
        <v>1993.3333333333335</v>
      </c>
      <c r="EM622" s="1330">
        <v>1993.3333333333335</v>
      </c>
      <c r="EN622" s="948">
        <v>199.33</v>
      </c>
      <c r="EO622" s="948">
        <v>0</v>
      </c>
      <c r="EP622" s="948">
        <v>27.31</v>
      </c>
      <c r="EQ622" s="1331">
        <v>0</v>
      </c>
      <c r="ER622" s="1331">
        <v>0</v>
      </c>
      <c r="ES622" s="943">
        <v>0</v>
      </c>
      <c r="ET622" s="1328">
        <v>0</v>
      </c>
      <c r="EU622" s="943">
        <v>0</v>
      </c>
      <c r="EV622" s="943">
        <v>0</v>
      </c>
      <c r="EW622" s="1326"/>
      <c r="EX622" s="1326"/>
      <c r="EY622" s="1326"/>
      <c r="EZ622" s="1332">
        <v>0</v>
      </c>
      <c r="FA622" s="1320">
        <v>0</v>
      </c>
      <c r="FB622" s="1320">
        <v>0</v>
      </c>
      <c r="FC622" s="1332"/>
      <c r="FD622" s="1332"/>
      <c r="FE622" s="1332"/>
      <c r="FF622" s="1316"/>
      <c r="FG622" s="1326">
        <v>0</v>
      </c>
      <c r="FH622" s="1332">
        <v>0</v>
      </c>
      <c r="FI622" s="1326"/>
      <c r="FJ622" s="1326"/>
      <c r="FK622" s="1324"/>
      <c r="FL622" s="1316"/>
      <c r="FM622" s="1326">
        <v>0</v>
      </c>
      <c r="FN622" s="943">
        <v>0</v>
      </c>
      <c r="FO622" s="943">
        <v>0</v>
      </c>
      <c r="FP622" s="1326"/>
      <c r="FQ622" s="1326">
        <v>226.64</v>
      </c>
      <c r="FR622" s="1333">
        <v>1766.69</v>
      </c>
      <c r="FT622" s="1170"/>
      <c r="FU622" s="1167">
        <f t="shared" si="69"/>
        <v>1766.69</v>
      </c>
      <c r="FV622" s="1167">
        <v>355.41</v>
      </c>
      <c r="FW622" s="1162">
        <f t="shared" si="70"/>
        <v>1411.28</v>
      </c>
      <c r="FX622" s="1102">
        <f t="shared" si="65"/>
        <v>179.4</v>
      </c>
      <c r="FY622" s="1078">
        <f t="shared" si="66"/>
        <v>0</v>
      </c>
      <c r="GB622" s="2015">
        <f t="shared" si="67"/>
        <v>3.3333333335576754E-3</v>
      </c>
      <c r="GC622" s="2015">
        <v>1993.33</v>
      </c>
      <c r="GE622" s="2015">
        <f t="shared" si="68"/>
        <v>1993.33</v>
      </c>
    </row>
    <row r="623" spans="2:187">
      <c r="B623" s="918">
        <v>73</v>
      </c>
      <c r="C623" s="919" t="s">
        <v>622</v>
      </c>
      <c r="D623" s="1304" t="s">
        <v>3</v>
      </c>
      <c r="E623" s="1335" t="s">
        <v>875</v>
      </c>
      <c r="F623" s="1334" t="s">
        <v>876</v>
      </c>
      <c r="G623" s="1307">
        <v>32531</v>
      </c>
      <c r="H623" s="1308" t="s">
        <v>630</v>
      </c>
      <c r="I623" s="1303" t="s">
        <v>456</v>
      </c>
      <c r="J623" s="1309" t="s">
        <v>455</v>
      </c>
      <c r="K623" s="1310" t="s">
        <v>456</v>
      </c>
      <c r="L623" s="1310">
        <v>100001</v>
      </c>
      <c r="M623" s="1311" t="s">
        <v>457</v>
      </c>
      <c r="N623" s="1312">
        <v>1</v>
      </c>
      <c r="O623" s="1308" t="s">
        <v>458</v>
      </c>
      <c r="P623" s="1308" t="s">
        <v>478</v>
      </c>
      <c r="Q623" s="1313">
        <v>1</v>
      </c>
      <c r="R623" s="1308" t="s">
        <v>485</v>
      </c>
      <c r="S623" s="1314" t="s">
        <v>1011</v>
      </c>
      <c r="T623" s="1308" t="s">
        <v>461</v>
      </c>
      <c r="U623" s="1308" t="s">
        <v>281</v>
      </c>
      <c r="V623" s="1315" t="s">
        <v>553</v>
      </c>
      <c r="W623" s="1316"/>
      <c r="X623" s="1314" t="s">
        <v>25</v>
      </c>
      <c r="Y623" s="1317" t="s">
        <v>1019</v>
      </c>
      <c r="Z623" s="1311" t="s">
        <v>25</v>
      </c>
      <c r="AA623" s="1336" t="s">
        <v>1020</v>
      </c>
      <c r="AB623" s="1318">
        <v>45887</v>
      </c>
      <c r="AC623" s="1316"/>
      <c r="AD623" s="1316"/>
      <c r="AE623" s="1316" t="s">
        <v>503</v>
      </c>
      <c r="AF623" s="1308" t="s">
        <v>1021</v>
      </c>
      <c r="AG623" s="1316"/>
      <c r="AH623" s="1316"/>
      <c r="AI623" s="1316"/>
      <c r="AJ623" s="1316"/>
      <c r="AK623" s="1316"/>
      <c r="AL623" s="1316"/>
      <c r="AM623" s="1316"/>
      <c r="AN623" s="1316"/>
      <c r="AO623" s="1319" t="s">
        <v>467</v>
      </c>
      <c r="AP623" s="1320" t="s">
        <v>595</v>
      </c>
      <c r="AQ623" s="1314" t="s">
        <v>467</v>
      </c>
      <c r="AR623" s="1321">
        <v>2000</v>
      </c>
      <c r="AS623" s="925">
        <v>13</v>
      </c>
      <c r="AT623" s="1322">
        <v>0</v>
      </c>
      <c r="AU623" s="1322">
        <v>0</v>
      </c>
      <c r="AV623" s="1311"/>
      <c r="AW623" s="1311"/>
      <c r="AX623" s="1311"/>
      <c r="AY623" s="1311"/>
      <c r="AZ623" s="1311"/>
      <c r="BA623" s="1323"/>
      <c r="BB623" s="1322"/>
      <c r="BC623" s="1322"/>
      <c r="BD623" s="1322"/>
      <c r="BE623" s="1322"/>
      <c r="BF623" s="1323"/>
      <c r="BG623" s="1324">
        <v>0</v>
      </c>
      <c r="BH623" s="1324">
        <v>0</v>
      </c>
      <c r="BI623" s="1324">
        <v>0</v>
      </c>
      <c r="BJ623" s="1325">
        <v>0</v>
      </c>
      <c r="BK623" s="1326"/>
      <c r="BL623" s="1326"/>
      <c r="BM623" s="1324"/>
      <c r="BN623" s="1326"/>
      <c r="BO623" s="936">
        <v>0</v>
      </c>
      <c r="BP623" s="1327">
        <v>104</v>
      </c>
      <c r="BQ623" s="943">
        <v>866.66666666666674</v>
      </c>
      <c r="BR623" s="943">
        <v>0</v>
      </c>
      <c r="BS623" s="943">
        <v>0</v>
      </c>
      <c r="BT623" s="1328">
        <v>0</v>
      </c>
      <c r="BU623" s="943">
        <v>0</v>
      </c>
      <c r="BV623" s="1326">
        <v>0</v>
      </c>
      <c r="BW623" s="1326">
        <v>0</v>
      </c>
      <c r="BX623" s="1316"/>
      <c r="BY623" s="1326"/>
      <c r="BZ623" s="1326"/>
      <c r="CA623" s="1316"/>
      <c r="CB623" s="943">
        <v>0</v>
      </c>
      <c r="CC623" s="943">
        <v>0</v>
      </c>
      <c r="CD623" s="943">
        <v>0</v>
      </c>
      <c r="CE623" s="1326"/>
      <c r="CF623" s="943">
        <v>0</v>
      </c>
      <c r="CG623" s="1326"/>
      <c r="CH623" s="943">
        <v>0</v>
      </c>
      <c r="CI623" s="1316"/>
      <c r="CJ623" s="1316"/>
      <c r="CK623" s="1316"/>
      <c r="CL623" s="1316"/>
      <c r="CM623" s="1326"/>
      <c r="CN623" s="1326"/>
      <c r="CO623" s="1326">
        <v>0</v>
      </c>
      <c r="CP623" s="1329"/>
      <c r="CQ623" s="1329"/>
      <c r="CR623" s="1329"/>
      <c r="CS623" s="1329"/>
      <c r="CT623" s="1329"/>
      <c r="CU623" s="1329"/>
      <c r="CV623" s="1329">
        <v>0</v>
      </c>
      <c r="CW623" s="1316"/>
      <c r="CX623" s="1316"/>
      <c r="CY623" s="1316"/>
      <c r="CZ623" s="1316"/>
      <c r="DA623" s="1316"/>
      <c r="DB623" s="1316"/>
      <c r="DC623" s="1326">
        <v>0</v>
      </c>
      <c r="DD623" s="1326"/>
      <c r="DE623" s="1326"/>
      <c r="DF623" s="1326"/>
      <c r="DG623" s="1326"/>
      <c r="DH623" s="1316"/>
      <c r="DI623" s="1316"/>
      <c r="DJ623" s="1326"/>
      <c r="DK623" s="1326"/>
      <c r="DL623" s="1326"/>
      <c r="DM623" s="1316"/>
      <c r="DN623" s="1316"/>
      <c r="DO623" s="1316"/>
      <c r="DP623" s="1316"/>
      <c r="DQ623" s="1316"/>
      <c r="DR623" s="1316"/>
      <c r="DS623" s="1316"/>
      <c r="DT623" s="1316"/>
      <c r="DU623" s="1316"/>
      <c r="DV623" s="1316"/>
      <c r="DW623" s="1316"/>
      <c r="DX623" s="1316"/>
      <c r="DY623" s="1326"/>
      <c r="DZ623" s="1316"/>
      <c r="EA623" s="1316"/>
      <c r="EB623" s="1316"/>
      <c r="EC623" s="1316"/>
      <c r="ED623" s="1316"/>
      <c r="EE623" s="1316"/>
      <c r="EF623" s="1316"/>
      <c r="EG623" s="1316"/>
      <c r="EH623" s="1316"/>
      <c r="EI623" s="1316"/>
      <c r="EJ623" s="1316"/>
      <c r="EK623" s="1316"/>
      <c r="EL623" s="1330">
        <v>866.66666666666674</v>
      </c>
      <c r="EM623" s="1330">
        <v>866.66666666666674</v>
      </c>
      <c r="EN623" s="948">
        <v>86.67</v>
      </c>
      <c r="EO623" s="948">
        <v>13.87</v>
      </c>
      <c r="EP623" s="948">
        <v>11.87</v>
      </c>
      <c r="EQ623" s="1331">
        <v>0</v>
      </c>
      <c r="ER623" s="1331">
        <v>0</v>
      </c>
      <c r="ES623" s="943">
        <v>0</v>
      </c>
      <c r="ET623" s="1328">
        <v>0</v>
      </c>
      <c r="EU623" s="943">
        <v>0</v>
      </c>
      <c r="EV623" s="943">
        <v>0</v>
      </c>
      <c r="EW623" s="1326"/>
      <c r="EX623" s="1326"/>
      <c r="EY623" s="1326"/>
      <c r="EZ623" s="1332">
        <v>0</v>
      </c>
      <c r="FA623" s="1320">
        <v>0</v>
      </c>
      <c r="FB623" s="1320">
        <v>0</v>
      </c>
      <c r="FC623" s="1332"/>
      <c r="FD623" s="1332"/>
      <c r="FE623" s="1332"/>
      <c r="FF623" s="1316"/>
      <c r="FG623" s="1326">
        <v>0</v>
      </c>
      <c r="FH623" s="1332">
        <v>0</v>
      </c>
      <c r="FI623" s="1326"/>
      <c r="FJ623" s="1326"/>
      <c r="FK623" s="1324"/>
      <c r="FL623" s="1316"/>
      <c r="FM623" s="1326">
        <v>0</v>
      </c>
      <c r="FN623" s="943">
        <v>0</v>
      </c>
      <c r="FO623" s="943">
        <v>0</v>
      </c>
      <c r="FP623" s="1326"/>
      <c r="FQ623" s="1326">
        <v>112.41</v>
      </c>
      <c r="FR623" s="1333">
        <v>754.26</v>
      </c>
      <c r="FT623" s="1170"/>
      <c r="FU623" s="1167">
        <f t="shared" si="69"/>
        <v>754.26</v>
      </c>
      <c r="FV623" s="1167">
        <v>355.41</v>
      </c>
      <c r="FW623" s="1162">
        <f t="shared" si="70"/>
        <v>398.84999999999997</v>
      </c>
      <c r="FX623" s="1102">
        <f t="shared" si="65"/>
        <v>101.7</v>
      </c>
      <c r="FY623" s="1078">
        <f t="shared" si="66"/>
        <v>0</v>
      </c>
      <c r="GB623" s="2015">
        <f t="shared" si="67"/>
        <v>-3.3333333332166148E-3</v>
      </c>
      <c r="GC623" s="2015">
        <v>866.67</v>
      </c>
      <c r="GE623" s="2015">
        <f t="shared" si="68"/>
        <v>866.67</v>
      </c>
    </row>
    <row r="624" spans="2:187" ht="15.75" thickBot="1">
      <c r="AK624" s="90">
        <f>SUM(AK551:AK623)</f>
        <v>200</v>
      </c>
      <c r="AL624" s="90">
        <f t="shared" ref="AL624:CW624" si="71">SUM(AL551:AL623)</f>
        <v>380</v>
      </c>
      <c r="AM624" s="90">
        <f t="shared" si="71"/>
        <v>0</v>
      </c>
      <c r="AN624" s="90">
        <f t="shared" si="71"/>
        <v>0</v>
      </c>
      <c r="AO624" s="90">
        <f t="shared" si="71"/>
        <v>0</v>
      </c>
      <c r="AP624" s="90">
        <f t="shared" si="71"/>
        <v>0</v>
      </c>
      <c r="AQ624" s="90">
        <f t="shared" si="71"/>
        <v>0</v>
      </c>
      <c r="AR624" s="90">
        <f t="shared" si="71"/>
        <v>576496.77430706646</v>
      </c>
      <c r="AS624" s="90">
        <f t="shared" si="71"/>
        <v>1985</v>
      </c>
      <c r="AT624" s="90">
        <f t="shared" si="71"/>
        <v>3</v>
      </c>
      <c r="AU624" s="90">
        <f t="shared" si="71"/>
        <v>91</v>
      </c>
      <c r="AV624" s="90">
        <f t="shared" si="71"/>
        <v>0</v>
      </c>
      <c r="AW624" s="90">
        <f t="shared" si="71"/>
        <v>0</v>
      </c>
      <c r="AX624" s="90">
        <f t="shared" si="71"/>
        <v>0</v>
      </c>
      <c r="AY624" s="90">
        <f t="shared" si="71"/>
        <v>62</v>
      </c>
      <c r="AZ624" s="90">
        <f t="shared" si="71"/>
        <v>0</v>
      </c>
      <c r="BA624" s="90">
        <f t="shared" si="71"/>
        <v>0</v>
      </c>
      <c r="BB624" s="90">
        <f t="shared" si="71"/>
        <v>0</v>
      </c>
      <c r="BC624" s="90">
        <f t="shared" si="71"/>
        <v>0</v>
      </c>
      <c r="BD624" s="90">
        <f t="shared" si="71"/>
        <v>0</v>
      </c>
      <c r="BE624" s="90">
        <f t="shared" si="71"/>
        <v>0</v>
      </c>
      <c r="BF624" s="90">
        <f t="shared" si="71"/>
        <v>0</v>
      </c>
      <c r="BG624" s="90">
        <f t="shared" si="71"/>
        <v>18</v>
      </c>
      <c r="BH624" s="90">
        <f t="shared" si="71"/>
        <v>44.5</v>
      </c>
      <c r="BI624" s="90">
        <f t="shared" si="71"/>
        <v>12</v>
      </c>
      <c r="BJ624" s="90">
        <f t="shared" si="71"/>
        <v>573</v>
      </c>
      <c r="BK624" s="90">
        <f t="shared" si="71"/>
        <v>0</v>
      </c>
      <c r="BL624" s="90">
        <f t="shared" si="71"/>
        <v>0</v>
      </c>
      <c r="BM624" s="90">
        <f t="shared" si="71"/>
        <v>0</v>
      </c>
      <c r="BN624" s="90">
        <f t="shared" si="71"/>
        <v>0</v>
      </c>
      <c r="BO624" s="90">
        <f t="shared" si="71"/>
        <v>152.42000000000004</v>
      </c>
      <c r="BP624" s="90">
        <f t="shared" si="71"/>
        <v>15880</v>
      </c>
      <c r="BQ624" s="90">
        <f t="shared" si="71"/>
        <v>547845.10764039995</v>
      </c>
      <c r="BR624" s="90">
        <f t="shared" si="71"/>
        <v>4294</v>
      </c>
      <c r="BS624" s="90">
        <f t="shared" si="71"/>
        <v>873.33333333333337</v>
      </c>
      <c r="BT624" s="90">
        <f t="shared" si="71"/>
        <v>17609.089999999997</v>
      </c>
      <c r="BU624" s="90">
        <f t="shared" si="71"/>
        <v>0</v>
      </c>
      <c r="BV624" s="90">
        <f t="shared" si="71"/>
        <v>0</v>
      </c>
      <c r="BW624" s="90">
        <f t="shared" si="71"/>
        <v>0</v>
      </c>
      <c r="BX624" s="90">
        <f t="shared" si="71"/>
        <v>380</v>
      </c>
      <c r="BY624" s="90">
        <f t="shared" si="71"/>
        <v>0</v>
      </c>
      <c r="BZ624" s="90">
        <f t="shared" si="71"/>
        <v>4772.7005833333333</v>
      </c>
      <c r="CA624" s="90">
        <f t="shared" si="71"/>
        <v>0</v>
      </c>
      <c r="CB624" s="90">
        <f t="shared" si="71"/>
        <v>291.84375</v>
      </c>
      <c r="CC624" s="90">
        <f t="shared" si="71"/>
        <v>779.22281250000003</v>
      </c>
      <c r="CD624" s="90">
        <f t="shared" si="71"/>
        <v>311.3</v>
      </c>
      <c r="CE624" s="90">
        <f t="shared" si="71"/>
        <v>0</v>
      </c>
      <c r="CF624" s="90">
        <f t="shared" si="71"/>
        <v>21005.89</v>
      </c>
      <c r="CG624" s="90">
        <f t="shared" si="71"/>
        <v>0</v>
      </c>
      <c r="CH624" s="90">
        <f t="shared" si="71"/>
        <v>45</v>
      </c>
      <c r="CI624" s="90">
        <f t="shared" si="71"/>
        <v>0</v>
      </c>
      <c r="CJ624" s="90">
        <f t="shared" si="71"/>
        <v>0</v>
      </c>
      <c r="CK624" s="90">
        <f t="shared" si="71"/>
        <v>0</v>
      </c>
      <c r="CL624" s="90">
        <f t="shared" si="71"/>
        <v>0</v>
      </c>
      <c r="CM624" s="90">
        <f t="shared" si="71"/>
        <v>0</v>
      </c>
      <c r="CN624" s="90">
        <f t="shared" si="71"/>
        <v>0</v>
      </c>
      <c r="CO624" s="90">
        <f t="shared" si="71"/>
        <v>0</v>
      </c>
      <c r="CP624" s="90">
        <f t="shared" si="71"/>
        <v>0</v>
      </c>
      <c r="CQ624" s="90">
        <f t="shared" si="71"/>
        <v>0</v>
      </c>
      <c r="CR624" s="90">
        <f t="shared" si="71"/>
        <v>0</v>
      </c>
      <c r="CS624" s="90">
        <f t="shared" si="71"/>
        <v>0</v>
      </c>
      <c r="CT624" s="90">
        <f t="shared" si="71"/>
        <v>0</v>
      </c>
      <c r="CU624" s="90">
        <f t="shared" si="71"/>
        <v>0</v>
      </c>
      <c r="CV624" s="90">
        <f t="shared" si="71"/>
        <v>193.33333333333334</v>
      </c>
      <c r="CW624" s="90">
        <f t="shared" si="71"/>
        <v>0</v>
      </c>
      <c r="CX624" s="90">
        <f t="shared" ref="CX624:FI624" si="72">SUM(CX551:CX623)</f>
        <v>44862.695717844435</v>
      </c>
      <c r="CY624" s="90">
        <f t="shared" si="72"/>
        <v>3284.2514328444568</v>
      </c>
      <c r="CZ624" s="90">
        <f t="shared" si="72"/>
        <v>0</v>
      </c>
      <c r="DA624" s="90">
        <f t="shared" si="72"/>
        <v>0</v>
      </c>
      <c r="DB624" s="90">
        <f t="shared" si="72"/>
        <v>0</v>
      </c>
      <c r="DC624" s="90">
        <f t="shared" si="72"/>
        <v>0</v>
      </c>
      <c r="DD624" s="90">
        <f t="shared" si="72"/>
        <v>0</v>
      </c>
      <c r="DE624" s="90">
        <f t="shared" si="72"/>
        <v>0</v>
      </c>
      <c r="DF624" s="90">
        <f t="shared" si="72"/>
        <v>0</v>
      </c>
      <c r="DG624" s="90">
        <f t="shared" si="72"/>
        <v>0</v>
      </c>
      <c r="DH624" s="90">
        <f t="shared" si="72"/>
        <v>0</v>
      </c>
      <c r="DI624" s="90">
        <f t="shared" si="72"/>
        <v>0</v>
      </c>
      <c r="DJ624" s="90">
        <f t="shared" si="72"/>
        <v>0</v>
      </c>
      <c r="DK624" s="90">
        <f t="shared" si="72"/>
        <v>0</v>
      </c>
      <c r="DL624" s="90">
        <f t="shared" si="72"/>
        <v>0</v>
      </c>
      <c r="DM624" s="90">
        <f t="shared" si="72"/>
        <v>0</v>
      </c>
      <c r="DN624" s="90">
        <f t="shared" si="72"/>
        <v>0</v>
      </c>
      <c r="DO624" s="90">
        <f t="shared" si="72"/>
        <v>0</v>
      </c>
      <c r="DP624" s="90">
        <f t="shared" si="72"/>
        <v>0</v>
      </c>
      <c r="DQ624" s="90">
        <f t="shared" si="72"/>
        <v>0</v>
      </c>
      <c r="DR624" s="90">
        <f t="shared" si="72"/>
        <v>3039.08</v>
      </c>
      <c r="DS624" s="90">
        <f t="shared" si="72"/>
        <v>0</v>
      </c>
      <c r="DT624" s="90">
        <f t="shared" si="72"/>
        <v>0</v>
      </c>
      <c r="DU624" s="90">
        <f t="shared" si="72"/>
        <v>0</v>
      </c>
      <c r="DV624" s="90">
        <f t="shared" si="72"/>
        <v>0</v>
      </c>
      <c r="DW624" s="90">
        <f t="shared" si="72"/>
        <v>26169.905835409256</v>
      </c>
      <c r="DX624" s="90">
        <f t="shared" si="72"/>
        <v>0</v>
      </c>
      <c r="DY624" s="90">
        <f t="shared" si="72"/>
        <v>234</v>
      </c>
      <c r="DZ624" s="90">
        <f t="shared" si="72"/>
        <v>0</v>
      </c>
      <c r="EA624" s="90">
        <f t="shared" si="72"/>
        <v>0</v>
      </c>
      <c r="EB624" s="90">
        <f t="shared" si="72"/>
        <v>3914.5</v>
      </c>
      <c r="EC624" s="90">
        <f t="shared" si="72"/>
        <v>0</v>
      </c>
      <c r="ED624" s="90">
        <f t="shared" si="72"/>
        <v>0</v>
      </c>
      <c r="EE624" s="90">
        <f t="shared" si="72"/>
        <v>5758.76</v>
      </c>
      <c r="EF624" s="90">
        <f t="shared" si="72"/>
        <v>1833.33</v>
      </c>
      <c r="EG624" s="90">
        <f t="shared" si="72"/>
        <v>0</v>
      </c>
      <c r="EH624" s="90">
        <f t="shared" si="72"/>
        <v>2952.16</v>
      </c>
      <c r="EI624" s="90">
        <f t="shared" si="72"/>
        <v>199.27</v>
      </c>
      <c r="EJ624" s="90">
        <f t="shared" si="72"/>
        <v>0</v>
      </c>
      <c r="EK624" s="90">
        <f t="shared" si="72"/>
        <v>0</v>
      </c>
      <c r="EL624" s="90">
        <f t="shared" si="72"/>
        <v>603476.63811956649</v>
      </c>
      <c r="EM624" s="90">
        <f t="shared" si="72"/>
        <v>690648.77443899808</v>
      </c>
      <c r="EN624" s="90">
        <f t="shared" si="72"/>
        <v>59330.51</v>
      </c>
      <c r="EO624" s="90">
        <f t="shared" si="72"/>
        <v>3195.8799999999997</v>
      </c>
      <c r="EP624" s="90">
        <f t="shared" si="72"/>
        <v>5051.3700000000008</v>
      </c>
      <c r="EQ624" s="90">
        <f t="shared" si="72"/>
        <v>0</v>
      </c>
      <c r="ER624" s="90">
        <f t="shared" si="72"/>
        <v>0</v>
      </c>
      <c r="ES624" s="90">
        <f t="shared" si="72"/>
        <v>1322.31</v>
      </c>
      <c r="ET624" s="90">
        <f t="shared" si="72"/>
        <v>111121.60491875</v>
      </c>
      <c r="EU624" s="90">
        <f t="shared" si="72"/>
        <v>2322.9400000000005</v>
      </c>
      <c r="EV624" s="90">
        <f t="shared" si="72"/>
        <v>0</v>
      </c>
      <c r="EW624" s="90">
        <f t="shared" si="72"/>
        <v>0</v>
      </c>
      <c r="EX624" s="90">
        <f t="shared" si="72"/>
        <v>0</v>
      </c>
      <c r="EY624" s="90">
        <f t="shared" si="72"/>
        <v>0</v>
      </c>
      <c r="EZ624" s="90">
        <f t="shared" si="72"/>
        <v>4223.5300000000007</v>
      </c>
      <c r="FA624" s="90">
        <f t="shared" si="72"/>
        <v>2167.67</v>
      </c>
      <c r="FB624" s="90">
        <f t="shared" si="72"/>
        <v>770.43000000000006</v>
      </c>
      <c r="FC624" s="90">
        <f t="shared" si="72"/>
        <v>286199.25916750915</v>
      </c>
      <c r="FD624" s="90">
        <f t="shared" si="72"/>
        <v>5</v>
      </c>
      <c r="FE624" s="90">
        <f t="shared" si="72"/>
        <v>0</v>
      </c>
      <c r="FF624" s="90">
        <f t="shared" si="72"/>
        <v>0</v>
      </c>
      <c r="FG624" s="90">
        <f t="shared" si="72"/>
        <v>750</v>
      </c>
      <c r="FH624" s="90">
        <f t="shared" si="72"/>
        <v>2693.89</v>
      </c>
      <c r="FI624" s="90">
        <f t="shared" si="72"/>
        <v>0</v>
      </c>
      <c r="FJ624" s="90">
        <f t="shared" ref="FJ624:FR624" si="73">SUM(FJ551:FJ623)</f>
        <v>1169.67</v>
      </c>
      <c r="FK624" s="90">
        <f t="shared" si="73"/>
        <v>203</v>
      </c>
      <c r="FL624" s="90">
        <f t="shared" si="73"/>
        <v>0</v>
      </c>
      <c r="FM624" s="90">
        <f t="shared" si="73"/>
        <v>0</v>
      </c>
      <c r="FN624" s="90">
        <f t="shared" si="73"/>
        <v>45</v>
      </c>
      <c r="FO624" s="90">
        <f t="shared" si="73"/>
        <v>20</v>
      </c>
      <c r="FP624" s="90">
        <f t="shared" si="73"/>
        <v>0</v>
      </c>
      <c r="FQ624" s="90">
        <f t="shared" si="73"/>
        <v>480592.07999999996</v>
      </c>
      <c r="FR624" s="90">
        <f t="shared" si="73"/>
        <v>210056.70000000004</v>
      </c>
      <c r="FT624" s="90">
        <f t="shared" ref="FT624:FY624" si="74">SUM(FT551:FT623)</f>
        <v>15019.980780101752</v>
      </c>
      <c r="FU624" s="90">
        <f t="shared" si="74"/>
        <v>156916.0100000001</v>
      </c>
      <c r="FV624" s="90">
        <f t="shared" si="74"/>
        <v>179033.42999999996</v>
      </c>
      <c r="FW624" s="90">
        <f t="shared" si="74"/>
        <v>30958.269999999997</v>
      </c>
      <c r="FX624" s="90">
        <f t="shared" si="74"/>
        <v>53907.049999999988</v>
      </c>
      <c r="FY624" s="90">
        <f t="shared" si="74"/>
        <v>0</v>
      </c>
      <c r="GE624" s="2015"/>
    </row>
    <row r="625" spans="2:187">
      <c r="GE625" s="2015"/>
    </row>
    <row r="626" spans="2:187" ht="14.45" customHeight="1">
      <c r="B626" s="2074" t="s">
        <v>302</v>
      </c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00"/>
      <c r="P626" s="2037" t="s">
        <v>303</v>
      </c>
      <c r="Q626" s="2038"/>
      <c r="R626" s="2038"/>
      <c r="S626" s="2038"/>
      <c r="T626" s="2038"/>
      <c r="U626" s="2039"/>
      <c r="V626" s="2037" t="s">
        <v>304</v>
      </c>
      <c r="W626" s="2039"/>
      <c r="X626" s="155" t="s">
        <v>305</v>
      </c>
      <c r="Y626" s="155"/>
      <c r="Z626" s="155" t="s">
        <v>306</v>
      </c>
      <c r="AA626" s="155"/>
      <c r="AB626" s="155" t="s">
        <v>307</v>
      </c>
      <c r="AC626" s="155"/>
      <c r="AD626" s="155"/>
      <c r="AE626" s="155" t="s">
        <v>308</v>
      </c>
      <c r="AF626" s="155"/>
      <c r="AG626" s="155"/>
      <c r="AH626" s="100"/>
      <c r="AI626" s="155" t="s">
        <v>309</v>
      </c>
      <c r="AJ626" s="155"/>
      <c r="AK626" s="155" t="s">
        <v>310</v>
      </c>
      <c r="AL626" s="155"/>
      <c r="AM626" s="155"/>
      <c r="AN626" s="155"/>
      <c r="AO626" s="155"/>
      <c r="AP626" s="155"/>
      <c r="AQ626" s="155"/>
      <c r="AR626" s="155"/>
      <c r="AS626" s="155" t="s">
        <v>311</v>
      </c>
      <c r="AT626" s="155"/>
      <c r="AU626" s="155"/>
      <c r="AV626" s="155"/>
      <c r="AW626" s="155"/>
      <c r="AX626" s="155"/>
      <c r="AY626" s="155"/>
      <c r="AZ626" s="155"/>
      <c r="BA626" s="155"/>
      <c r="BB626" s="155"/>
      <c r="BC626" s="155"/>
      <c r="BD626" s="155"/>
      <c r="BE626" s="155"/>
      <c r="BF626" s="155"/>
      <c r="BG626" s="2075" t="s">
        <v>312</v>
      </c>
      <c r="BH626" s="2075"/>
      <c r="BI626" s="2075"/>
      <c r="BJ626" s="2075"/>
      <c r="BK626" s="2075" t="s">
        <v>313</v>
      </c>
      <c r="BL626" s="2075"/>
      <c r="BM626" s="2075"/>
      <c r="BN626" s="2075"/>
      <c r="BO626" s="2055" t="s">
        <v>314</v>
      </c>
      <c r="BP626" s="2055" t="s">
        <v>315</v>
      </c>
      <c r="BQ626" s="155" t="s">
        <v>316</v>
      </c>
      <c r="BR626" s="155"/>
      <c r="BS626" s="155"/>
      <c r="BT626" s="155"/>
      <c r="BU626" s="155"/>
      <c r="BV626" s="155"/>
      <c r="BW626" s="155"/>
      <c r="BX626" s="155"/>
      <c r="BY626" s="155"/>
      <c r="BZ626" s="155"/>
      <c r="CA626" s="155"/>
      <c r="CB626" s="155"/>
      <c r="CC626" s="155"/>
      <c r="CD626" s="155"/>
      <c r="CE626" s="155"/>
      <c r="CF626" s="155"/>
      <c r="CG626" s="155"/>
      <c r="CH626" s="155"/>
      <c r="CI626" s="155"/>
      <c r="CJ626" s="155"/>
      <c r="CK626" s="155"/>
      <c r="CL626" s="155"/>
      <c r="CM626" s="155"/>
      <c r="CN626" s="155"/>
      <c r="CO626" s="155"/>
      <c r="CP626" s="155"/>
      <c r="CQ626" s="155"/>
      <c r="CR626" s="155"/>
      <c r="CS626" s="155"/>
      <c r="CT626" s="155"/>
      <c r="CU626" s="155"/>
      <c r="CV626" s="155"/>
      <c r="CW626" s="155"/>
      <c r="CX626" s="155"/>
      <c r="CY626" s="155"/>
      <c r="CZ626" s="155"/>
      <c r="DA626" s="155"/>
      <c r="DB626" s="155"/>
      <c r="DC626" s="155"/>
      <c r="DD626" s="155"/>
      <c r="DE626" s="155"/>
      <c r="DF626" s="155"/>
      <c r="DG626" s="155"/>
      <c r="DH626" s="155"/>
      <c r="DI626" s="155"/>
      <c r="DJ626" s="155"/>
      <c r="DK626" s="155"/>
      <c r="DL626" s="155"/>
      <c r="DM626" s="155"/>
      <c r="DN626" s="155"/>
      <c r="DO626" s="155"/>
      <c r="DP626" s="155"/>
      <c r="DQ626" s="155"/>
      <c r="DR626" s="155"/>
      <c r="DS626" s="155"/>
      <c r="DT626" s="155"/>
      <c r="DU626" s="155"/>
      <c r="DV626" s="155"/>
      <c r="DW626" s="155"/>
      <c r="DX626" s="155"/>
      <c r="DY626" s="155"/>
      <c r="DZ626" s="155"/>
      <c r="EA626" s="155"/>
      <c r="EB626" s="155"/>
      <c r="EC626" s="155"/>
      <c r="ED626" s="155"/>
      <c r="EE626" s="155"/>
      <c r="EF626" s="155"/>
      <c r="EG626" s="155"/>
      <c r="EH626" s="155"/>
      <c r="EI626" s="155"/>
      <c r="EJ626" s="155"/>
      <c r="EK626" s="155"/>
      <c r="EL626" s="2051" t="s">
        <v>317</v>
      </c>
      <c r="EM626" s="2051" t="s">
        <v>318</v>
      </c>
      <c r="EN626" s="155" t="s">
        <v>319</v>
      </c>
      <c r="EO626" s="155"/>
      <c r="EP626" s="155"/>
      <c r="EQ626" s="155"/>
      <c r="ER626" s="155"/>
      <c r="ES626" s="155"/>
      <c r="ET626" s="155"/>
      <c r="EU626" s="155"/>
      <c r="EV626" s="155"/>
      <c r="EW626" s="155"/>
      <c r="EX626" s="155"/>
      <c r="EY626" s="155"/>
      <c r="EZ626" s="155"/>
      <c r="FA626" s="155"/>
      <c r="FB626" s="155"/>
      <c r="FC626" s="155"/>
      <c r="FD626" s="155"/>
      <c r="FE626" s="155"/>
      <c r="FF626" s="155"/>
      <c r="FG626" s="155"/>
      <c r="FH626" s="155"/>
      <c r="FI626" s="155"/>
      <c r="FJ626" s="155"/>
      <c r="FK626" s="155"/>
      <c r="FL626" s="155"/>
      <c r="FM626" s="155"/>
      <c r="FN626" s="155"/>
      <c r="FO626" s="155"/>
      <c r="FP626" s="155"/>
      <c r="FQ626" s="155"/>
      <c r="FR626" s="2051" t="s">
        <v>320</v>
      </c>
      <c r="FT626" s="2047"/>
      <c r="FU626" s="2047"/>
      <c r="FV626" s="2047"/>
      <c r="FW626" s="2047"/>
      <c r="FX626" s="154" t="s">
        <v>321</v>
      </c>
      <c r="FY626" s="154"/>
      <c r="GE626" s="2015"/>
    </row>
    <row r="627" spans="2:187" ht="27.6" customHeight="1">
      <c r="B627" s="2076" t="s">
        <v>2</v>
      </c>
      <c r="C627" s="154" t="s">
        <v>608</v>
      </c>
      <c r="D627" s="154" t="s">
        <v>322</v>
      </c>
      <c r="E627" s="154" t="s">
        <v>323</v>
      </c>
      <c r="F627" s="154" t="s">
        <v>4</v>
      </c>
      <c r="G627" s="154" t="s">
        <v>324</v>
      </c>
      <c r="H627" s="154" t="s">
        <v>6</v>
      </c>
      <c r="I627" s="154" t="s">
        <v>325</v>
      </c>
      <c r="J627" s="98" t="s">
        <v>326</v>
      </c>
      <c r="K627" s="97" t="s">
        <v>327</v>
      </c>
      <c r="L627" s="96" t="s">
        <v>328</v>
      </c>
      <c r="M627" s="96" t="s">
        <v>329</v>
      </c>
      <c r="N627" s="96" t="s">
        <v>330</v>
      </c>
      <c r="O627" s="95" t="s">
        <v>331</v>
      </c>
      <c r="P627" s="95" t="s">
        <v>332</v>
      </c>
      <c r="Q627" s="95" t="s">
        <v>330</v>
      </c>
      <c r="R627" s="2057" t="s">
        <v>333</v>
      </c>
      <c r="S627" s="2057" t="s">
        <v>334</v>
      </c>
      <c r="T627" s="154" t="s">
        <v>335</v>
      </c>
      <c r="U627" s="154" t="s">
        <v>5</v>
      </c>
      <c r="V627" s="2049" t="s">
        <v>336</v>
      </c>
      <c r="W627" s="2049" t="s">
        <v>337</v>
      </c>
      <c r="X627" s="2049" t="s">
        <v>229</v>
      </c>
      <c r="Y627" s="2049" t="s">
        <v>338</v>
      </c>
      <c r="Z627" s="154" t="s">
        <v>229</v>
      </c>
      <c r="AA627" s="154" t="s">
        <v>339</v>
      </c>
      <c r="AB627" s="2049" t="s">
        <v>340</v>
      </c>
      <c r="AC627" s="2049" t="s">
        <v>9</v>
      </c>
      <c r="AD627" s="2049" t="s">
        <v>341</v>
      </c>
      <c r="AE627" s="154" t="s">
        <v>342</v>
      </c>
      <c r="AF627" s="154" t="s">
        <v>343</v>
      </c>
      <c r="AG627" s="154" t="s">
        <v>344</v>
      </c>
      <c r="AH627" s="154" t="s">
        <v>345</v>
      </c>
      <c r="AI627" s="154" t="s">
        <v>346</v>
      </c>
      <c r="AJ627" s="154" t="s">
        <v>347</v>
      </c>
      <c r="AK627" s="154" t="s">
        <v>348</v>
      </c>
      <c r="AL627" s="154" t="s">
        <v>349</v>
      </c>
      <c r="AM627" s="154" t="s">
        <v>350</v>
      </c>
      <c r="AN627" s="154" t="s">
        <v>351</v>
      </c>
      <c r="AO627" s="154" t="s">
        <v>352</v>
      </c>
      <c r="AP627" s="154" t="s">
        <v>590</v>
      </c>
      <c r="AQ627" s="154" t="s">
        <v>353</v>
      </c>
      <c r="AR627" s="154" t="s">
        <v>354</v>
      </c>
      <c r="AS627" s="2046" t="s">
        <v>355</v>
      </c>
      <c r="AT627" s="2085" t="s">
        <v>356</v>
      </c>
      <c r="AU627" s="2046" t="s">
        <v>357</v>
      </c>
      <c r="AV627" s="2046" t="s">
        <v>358</v>
      </c>
      <c r="AW627" s="2046" t="s">
        <v>359</v>
      </c>
      <c r="AX627" s="2046" t="s">
        <v>360</v>
      </c>
      <c r="AY627" s="2046" t="s">
        <v>361</v>
      </c>
      <c r="AZ627" s="2046" t="s">
        <v>362</v>
      </c>
      <c r="BA627" s="2046" t="s">
        <v>363</v>
      </c>
      <c r="BB627" s="2046" t="s">
        <v>364</v>
      </c>
      <c r="BC627" s="2046" t="s">
        <v>365</v>
      </c>
      <c r="BD627" s="2046" t="s">
        <v>366</v>
      </c>
      <c r="BE627" s="2046" t="s">
        <v>367</v>
      </c>
      <c r="BF627" s="2046"/>
      <c r="BG627" s="2046">
        <v>0.25</v>
      </c>
      <c r="BH627" s="2046">
        <v>0.35</v>
      </c>
      <c r="BI627" s="2046" t="s">
        <v>368</v>
      </c>
      <c r="BJ627" s="2046" t="s">
        <v>369</v>
      </c>
      <c r="BK627" s="2046">
        <v>0.25</v>
      </c>
      <c r="BL627" s="2046">
        <v>0.35</v>
      </c>
      <c r="BM627" s="2046" t="s">
        <v>368</v>
      </c>
      <c r="BN627" s="2046" t="s">
        <v>369</v>
      </c>
      <c r="BO627" s="2055"/>
      <c r="BP627" s="2055"/>
      <c r="BQ627" s="2042" t="s">
        <v>370</v>
      </c>
      <c r="BR627" s="2042"/>
      <c r="BS627" s="2073"/>
      <c r="BT627" s="2073"/>
      <c r="BU627" s="2073"/>
      <c r="BV627" s="2042"/>
      <c r="BW627" s="2042"/>
      <c r="BX627" s="2042"/>
      <c r="BY627" s="2042"/>
      <c r="BZ627" s="2042"/>
      <c r="CA627" s="2042"/>
      <c r="CB627" s="2042"/>
      <c r="CC627" s="2042"/>
      <c r="CD627" s="2042"/>
      <c r="CE627" s="2042"/>
      <c r="CF627" s="2042"/>
      <c r="CG627" s="2042"/>
      <c r="CH627" s="2042"/>
      <c r="CI627" s="2042"/>
      <c r="CJ627" s="2042"/>
      <c r="CK627" s="2042"/>
      <c r="CL627" s="2042"/>
      <c r="CM627" s="2042"/>
      <c r="CN627" s="2042"/>
      <c r="CO627" s="2042"/>
      <c r="CP627" s="2042"/>
      <c r="CQ627" s="2042"/>
      <c r="CR627" s="2042"/>
      <c r="CS627" s="2042"/>
      <c r="CT627" s="2042"/>
      <c r="CU627" s="2042"/>
      <c r="CV627" s="2043" t="s">
        <v>371</v>
      </c>
      <c r="CW627" s="2043"/>
      <c r="CX627" s="2043"/>
      <c r="CY627" s="2043"/>
      <c r="CZ627" s="2043"/>
      <c r="DA627" s="2043"/>
      <c r="DB627" s="2043"/>
      <c r="DC627" s="2043"/>
      <c r="DD627" s="2043"/>
      <c r="DE627" s="2043"/>
      <c r="DF627" s="2043"/>
      <c r="DG627" s="2043"/>
      <c r="DH627" s="2043"/>
      <c r="DI627" s="2043"/>
      <c r="DJ627" s="2043"/>
      <c r="DK627" s="2043"/>
      <c r="DL627" s="2043"/>
      <c r="DM627" s="2043"/>
      <c r="DN627" s="2043"/>
      <c r="DO627" s="2043"/>
      <c r="DP627" s="2044" t="s">
        <v>372</v>
      </c>
      <c r="DQ627" s="2044"/>
      <c r="DR627" s="2044"/>
      <c r="DS627" s="2044"/>
      <c r="DT627" s="2044"/>
      <c r="DU627" s="2044"/>
      <c r="DV627" s="2044"/>
      <c r="DW627" s="2044"/>
      <c r="DX627" s="2044"/>
      <c r="DY627" s="2044"/>
      <c r="DZ627" s="2044"/>
      <c r="EA627" s="2044"/>
      <c r="EB627" s="2045" t="s">
        <v>373</v>
      </c>
      <c r="EC627" s="2045"/>
      <c r="ED627" s="2045"/>
      <c r="EE627" s="2045"/>
      <c r="EF627" s="2045"/>
      <c r="EG627" s="2045"/>
      <c r="EH627" s="2045"/>
      <c r="EI627" s="2045"/>
      <c r="EJ627" s="2045"/>
      <c r="EK627" s="2045"/>
      <c r="EL627" s="2051"/>
      <c r="EM627" s="2051"/>
      <c r="EN627" s="154" t="s">
        <v>374</v>
      </c>
      <c r="EO627" s="154"/>
      <c r="EP627" s="154"/>
      <c r="EQ627" s="154"/>
      <c r="ER627" s="154"/>
      <c r="ES627" s="154"/>
      <c r="ET627" s="99" t="s">
        <v>375</v>
      </c>
      <c r="EU627" s="2043" t="s">
        <v>376</v>
      </c>
      <c r="EV627" s="2043"/>
      <c r="EW627" s="2043"/>
      <c r="EX627" s="2043"/>
      <c r="EY627" s="154" t="s">
        <v>377</v>
      </c>
      <c r="EZ627" s="154"/>
      <c r="FA627" s="154"/>
      <c r="FB627" s="154"/>
      <c r="FC627" s="154"/>
      <c r="FD627" s="154"/>
      <c r="FE627" s="154"/>
      <c r="FF627" s="154"/>
      <c r="FG627" s="154"/>
      <c r="FH627" s="154"/>
      <c r="FI627" s="154"/>
      <c r="FJ627" s="154"/>
      <c r="FK627" s="154"/>
      <c r="FL627" s="154"/>
      <c r="FM627" s="154"/>
      <c r="FN627" s="154"/>
      <c r="FO627" s="154"/>
      <c r="FP627" s="154"/>
      <c r="FQ627" s="154" t="s">
        <v>378</v>
      </c>
      <c r="FR627" s="2051"/>
      <c r="FT627" s="154" t="s">
        <v>21</v>
      </c>
      <c r="FU627" s="154" t="s">
        <v>231</v>
      </c>
      <c r="FV627" s="154"/>
      <c r="FW627" s="154"/>
      <c r="FX627" s="154"/>
      <c r="FY627" s="93" t="s">
        <v>907</v>
      </c>
      <c r="GE627" s="2015"/>
    </row>
    <row r="628" spans="2:187" ht="76.5">
      <c r="B628" s="2077"/>
      <c r="C628" s="93"/>
      <c r="D628" s="93"/>
      <c r="E628" s="93"/>
      <c r="F628" s="93"/>
      <c r="G628" s="93"/>
      <c r="H628" s="93"/>
      <c r="I628" s="93"/>
      <c r="J628" s="98" t="s">
        <v>326</v>
      </c>
      <c r="K628" s="97" t="s">
        <v>327</v>
      </c>
      <c r="L628" s="96" t="s">
        <v>328</v>
      </c>
      <c r="M628" s="96" t="s">
        <v>329</v>
      </c>
      <c r="N628" s="96" t="s">
        <v>330</v>
      </c>
      <c r="O628" s="95" t="s">
        <v>331</v>
      </c>
      <c r="P628" s="95" t="s">
        <v>332</v>
      </c>
      <c r="Q628" s="95" t="s">
        <v>330</v>
      </c>
      <c r="R628" s="2058"/>
      <c r="S628" s="2058"/>
      <c r="T628" s="93"/>
      <c r="U628" s="93"/>
      <c r="V628" s="2050"/>
      <c r="W628" s="2050"/>
      <c r="X628" s="2050"/>
      <c r="Y628" s="2050"/>
      <c r="Z628" s="93"/>
      <c r="AA628" s="93"/>
      <c r="AB628" s="2050"/>
      <c r="AC628" s="2050"/>
      <c r="AD628" s="2050"/>
      <c r="AE628" s="93"/>
      <c r="AF628" s="93"/>
      <c r="AG628" s="93"/>
      <c r="AH628" s="93"/>
      <c r="AI628" s="93"/>
      <c r="AJ628" s="93"/>
      <c r="AK628" s="93"/>
      <c r="AL628" s="93"/>
      <c r="AM628" s="93"/>
      <c r="AN628" s="93"/>
      <c r="AO628" s="93"/>
      <c r="AP628" s="93"/>
      <c r="AQ628" s="93"/>
      <c r="AR628" s="93"/>
      <c r="AS628" s="93"/>
      <c r="AT628" s="2086"/>
      <c r="AU628" s="93"/>
      <c r="AV628" s="93"/>
      <c r="AW628" s="93"/>
      <c r="AX628" s="93"/>
      <c r="AY628" s="93"/>
      <c r="AZ628" s="93"/>
      <c r="BA628" s="93"/>
      <c r="BB628" s="93"/>
      <c r="BC628" s="93"/>
      <c r="BD628" s="93"/>
      <c r="BE628" s="93"/>
      <c r="BF628" s="93"/>
      <c r="BG628" s="93"/>
      <c r="BH628" s="93"/>
      <c r="BI628" s="93"/>
      <c r="BJ628" s="93"/>
      <c r="BK628" s="93"/>
      <c r="BL628" s="93"/>
      <c r="BM628" s="93"/>
      <c r="BN628" s="93"/>
      <c r="BO628" s="2056"/>
      <c r="BP628" s="2056"/>
      <c r="BQ628" s="93" t="s">
        <v>379</v>
      </c>
      <c r="BR628" s="93" t="s">
        <v>380</v>
      </c>
      <c r="BS628" s="93" t="s">
        <v>356</v>
      </c>
      <c r="BT628" s="93" t="s">
        <v>381</v>
      </c>
      <c r="BU628" s="93" t="s">
        <v>358</v>
      </c>
      <c r="BV628" s="93" t="s">
        <v>359</v>
      </c>
      <c r="BW628" s="93" t="s">
        <v>360</v>
      </c>
      <c r="BX628" s="93" t="s">
        <v>382</v>
      </c>
      <c r="BY628" s="93" t="s">
        <v>383</v>
      </c>
      <c r="BZ628" s="93" t="s">
        <v>384</v>
      </c>
      <c r="CA628" s="93" t="s">
        <v>362</v>
      </c>
      <c r="CB628" s="93" t="s">
        <v>385</v>
      </c>
      <c r="CC628" s="93" t="s">
        <v>386</v>
      </c>
      <c r="CD628" s="93" t="s">
        <v>387</v>
      </c>
      <c r="CE628" s="93" t="s">
        <v>388</v>
      </c>
      <c r="CF628" s="93" t="s">
        <v>389</v>
      </c>
      <c r="CG628" s="93" t="s">
        <v>390</v>
      </c>
      <c r="CH628" s="93" t="s">
        <v>1008</v>
      </c>
      <c r="CI628" s="93" t="s">
        <v>391</v>
      </c>
      <c r="CJ628" s="93"/>
      <c r="CK628" s="93" t="s">
        <v>392</v>
      </c>
      <c r="CL628" s="93" t="s">
        <v>393</v>
      </c>
      <c r="CM628" s="93" t="s">
        <v>601</v>
      </c>
      <c r="CN628" s="93" t="s">
        <v>394</v>
      </c>
      <c r="CO628" s="93" t="s">
        <v>313</v>
      </c>
      <c r="CP628" s="93"/>
      <c r="CQ628" s="93" t="s">
        <v>606</v>
      </c>
      <c r="CR628" s="93"/>
      <c r="CS628" s="93"/>
      <c r="CT628" s="93"/>
      <c r="CU628" s="93"/>
      <c r="CV628" s="93" t="s">
        <v>395</v>
      </c>
      <c r="CW628" s="93" t="s">
        <v>396</v>
      </c>
      <c r="CX628" s="93" t="s">
        <v>397</v>
      </c>
      <c r="CY628" s="93" t="s">
        <v>398</v>
      </c>
      <c r="CZ628" s="93" t="s">
        <v>399</v>
      </c>
      <c r="DA628" s="93" t="s">
        <v>400</v>
      </c>
      <c r="DB628" s="93" t="s">
        <v>401</v>
      </c>
      <c r="DC628" s="93" t="s">
        <v>614</v>
      </c>
      <c r="DD628" s="93" t="s">
        <v>402</v>
      </c>
      <c r="DE628" s="93" t="s">
        <v>403</v>
      </c>
      <c r="DF628" s="93" t="s">
        <v>404</v>
      </c>
      <c r="DG628" s="93" t="s">
        <v>405</v>
      </c>
      <c r="DH628" s="93" t="s">
        <v>406</v>
      </c>
      <c r="DI628" s="93" t="s">
        <v>407</v>
      </c>
      <c r="DJ628" s="93" t="s">
        <v>408</v>
      </c>
      <c r="DK628" s="93" t="s">
        <v>637</v>
      </c>
      <c r="DL628" s="93" t="s">
        <v>409</v>
      </c>
      <c r="DM628" s="93" t="s">
        <v>410</v>
      </c>
      <c r="DN628" s="93" t="s">
        <v>411</v>
      </c>
      <c r="DO628" s="93" t="s">
        <v>412</v>
      </c>
      <c r="DP628" s="93" t="s">
        <v>413</v>
      </c>
      <c r="DQ628" s="93" t="s">
        <v>414</v>
      </c>
      <c r="DR628" s="93" t="s">
        <v>415</v>
      </c>
      <c r="DS628" s="93" t="s">
        <v>416</v>
      </c>
      <c r="DT628" s="93" t="s">
        <v>417</v>
      </c>
      <c r="DU628" s="93" t="s">
        <v>306</v>
      </c>
      <c r="DV628" s="93" t="s">
        <v>418</v>
      </c>
      <c r="DW628" s="93" t="s">
        <v>419</v>
      </c>
      <c r="DX628" s="93" t="s">
        <v>592</v>
      </c>
      <c r="DY628" s="93" t="s">
        <v>420</v>
      </c>
      <c r="DZ628" s="92"/>
      <c r="EA628" s="92"/>
      <c r="EB628" s="94" t="s">
        <v>421</v>
      </c>
      <c r="EC628" s="94" t="s">
        <v>422</v>
      </c>
      <c r="ED628" s="94" t="s">
        <v>423</v>
      </c>
      <c r="EE628" s="94" t="s">
        <v>424</v>
      </c>
      <c r="EF628" s="94" t="s">
        <v>425</v>
      </c>
      <c r="EG628" s="94" t="s">
        <v>426</v>
      </c>
      <c r="EH628" s="94" t="s">
        <v>427</v>
      </c>
      <c r="EI628" s="94" t="s">
        <v>428</v>
      </c>
      <c r="EJ628" s="94" t="s">
        <v>429</v>
      </c>
      <c r="EK628" s="94" t="s">
        <v>430</v>
      </c>
      <c r="EL628" s="2052"/>
      <c r="EM628" s="2052"/>
      <c r="EN628" s="93" t="s">
        <v>431</v>
      </c>
      <c r="EO628" s="93" t="s">
        <v>432</v>
      </c>
      <c r="EP628" s="93" t="s">
        <v>433</v>
      </c>
      <c r="EQ628" s="93" t="s">
        <v>434</v>
      </c>
      <c r="ER628" s="93" t="s">
        <v>435</v>
      </c>
      <c r="ES628" s="93" t="s">
        <v>436</v>
      </c>
      <c r="ET628" s="1341" t="s">
        <v>437</v>
      </c>
      <c r="EU628" s="92" t="s">
        <v>438</v>
      </c>
      <c r="EV628" s="92" t="s">
        <v>363</v>
      </c>
      <c r="EW628" s="92" t="s">
        <v>439</v>
      </c>
      <c r="EX628" s="92"/>
      <c r="EY628" s="92" t="s">
        <v>614</v>
      </c>
      <c r="EZ628" s="92" t="s">
        <v>440</v>
      </c>
      <c r="FA628" s="92" t="s">
        <v>441</v>
      </c>
      <c r="FB628" s="92" t="s">
        <v>442</v>
      </c>
      <c r="FC628" s="92" t="s">
        <v>443</v>
      </c>
      <c r="FD628" s="92" t="s">
        <v>444</v>
      </c>
      <c r="FE628" s="92" t="s">
        <v>918</v>
      </c>
      <c r="FF628" s="92" t="s">
        <v>416</v>
      </c>
      <c r="FG628" s="92" t="s">
        <v>592</v>
      </c>
      <c r="FH628" s="92" t="s">
        <v>18</v>
      </c>
      <c r="FI628" s="92" t="s">
        <v>918</v>
      </c>
      <c r="FJ628" s="92" t="s">
        <v>1009</v>
      </c>
      <c r="FK628" s="92" t="s">
        <v>1010</v>
      </c>
      <c r="FL628" s="92" t="s">
        <v>448</v>
      </c>
      <c r="FM628" s="92" t="s">
        <v>984</v>
      </c>
      <c r="FN628" s="92" t="s">
        <v>449</v>
      </c>
      <c r="FO628" s="92" t="s">
        <v>450</v>
      </c>
      <c r="FP628" s="119" t="s">
        <v>985</v>
      </c>
      <c r="FQ628" s="93"/>
      <c r="FR628" s="2052"/>
      <c r="FT628" s="93"/>
      <c r="FU628" s="93"/>
      <c r="FV628" s="93"/>
      <c r="FW628" s="93"/>
      <c r="FX628" s="154"/>
      <c r="FY628" s="2036"/>
      <c r="GE628" s="2015"/>
    </row>
    <row r="629" spans="2:187">
      <c r="B629" s="918">
        <v>1</v>
      </c>
      <c r="C629" s="919" t="s">
        <v>623</v>
      </c>
      <c r="D629" s="920" t="s">
        <v>3</v>
      </c>
      <c r="E629" s="1342" t="s">
        <v>830</v>
      </c>
      <c r="F629" s="1343" t="s">
        <v>833</v>
      </c>
      <c r="G629" s="1344">
        <v>35479</v>
      </c>
      <c r="H629" s="919" t="s">
        <v>476</v>
      </c>
      <c r="I629" s="919" t="s">
        <v>456</v>
      </c>
      <c r="J629" s="923" t="s">
        <v>455</v>
      </c>
      <c r="K629" s="1208" t="s">
        <v>456</v>
      </c>
      <c r="L629" s="1208">
        <v>100001</v>
      </c>
      <c r="M629" s="925" t="s">
        <v>470</v>
      </c>
      <c r="N629" s="1053">
        <v>1</v>
      </c>
      <c r="O629" s="927" t="s">
        <v>458</v>
      </c>
      <c r="P629" s="927" t="s">
        <v>459</v>
      </c>
      <c r="Q629" s="928">
        <v>1</v>
      </c>
      <c r="R629" s="927" t="s">
        <v>485</v>
      </c>
      <c r="S629" s="1083" t="s">
        <v>537</v>
      </c>
      <c r="T629" s="927" t="s">
        <v>461</v>
      </c>
      <c r="U629" s="927" t="s">
        <v>912</v>
      </c>
      <c r="V629" s="930" t="s">
        <v>553</v>
      </c>
      <c r="W629" s="1345"/>
      <c r="X629" s="1346" t="s">
        <v>78</v>
      </c>
      <c r="Y629" s="1050" t="s">
        <v>913</v>
      </c>
      <c r="Z629" s="925"/>
      <c r="AA629" s="1049"/>
      <c r="AB629" s="736">
        <v>45658</v>
      </c>
      <c r="AC629" s="1347"/>
      <c r="AD629" s="1049"/>
      <c r="AE629" s="1049" t="s">
        <v>496</v>
      </c>
      <c r="AF629" s="927" t="s">
        <v>914</v>
      </c>
      <c r="AG629" s="1049"/>
      <c r="AH629" s="1049"/>
      <c r="AI629" s="1049"/>
      <c r="AJ629" s="1049"/>
      <c r="AK629" s="1049"/>
      <c r="AL629" s="1049"/>
      <c r="AM629" s="1049"/>
      <c r="AN629" s="1049"/>
      <c r="AO629" s="1348" t="s">
        <v>467</v>
      </c>
      <c r="AP629" s="1349" t="s">
        <v>594</v>
      </c>
      <c r="AQ629" s="1349" t="s">
        <v>467</v>
      </c>
      <c r="AR629" s="1139">
        <v>2400</v>
      </c>
      <c r="AS629" s="925">
        <v>23</v>
      </c>
      <c r="AT629" s="941"/>
      <c r="AU629" s="941">
        <v>7</v>
      </c>
      <c r="AV629" s="925"/>
      <c r="AW629" s="925"/>
      <c r="AX629" s="925"/>
      <c r="AY629" s="925"/>
      <c r="AZ629" s="925"/>
      <c r="BA629" s="942"/>
      <c r="BB629" s="941"/>
      <c r="BC629" s="941"/>
      <c r="BD629" s="941"/>
      <c r="BE629" s="941"/>
      <c r="BF629" s="942"/>
      <c r="BG629" s="936">
        <v>0</v>
      </c>
      <c r="BH629" s="936">
        <v>0</v>
      </c>
      <c r="BI629" s="936">
        <v>0</v>
      </c>
      <c r="BJ629" s="1227">
        <v>0</v>
      </c>
      <c r="BK629" s="943">
        <v>0</v>
      </c>
      <c r="BL629" s="943">
        <v>0</v>
      </c>
      <c r="BM629" s="936">
        <v>0</v>
      </c>
      <c r="BN629" s="943">
        <v>0</v>
      </c>
      <c r="BO629" s="936">
        <v>0</v>
      </c>
      <c r="BP629" s="1231">
        <v>184</v>
      </c>
      <c r="BQ629" s="1350">
        <v>1840</v>
      </c>
      <c r="BR629" s="1350">
        <v>0</v>
      </c>
      <c r="BS629" s="1350">
        <v>0</v>
      </c>
      <c r="BT629" s="1351">
        <v>560</v>
      </c>
      <c r="BU629" s="1350">
        <v>0</v>
      </c>
      <c r="BV629" s="1350">
        <v>0</v>
      </c>
      <c r="BW629" s="1350">
        <v>0</v>
      </c>
      <c r="BX629" s="1352"/>
      <c r="BY629" s="1350"/>
      <c r="BZ629" s="1350"/>
      <c r="CA629" s="1352"/>
      <c r="CB629" s="1350">
        <v>0</v>
      </c>
      <c r="CC629" s="1350">
        <v>0</v>
      </c>
      <c r="CD629" s="1350">
        <v>0</v>
      </c>
      <c r="CE629" s="1350"/>
      <c r="CF629" s="1350">
        <v>0</v>
      </c>
      <c r="CG629" s="1350"/>
      <c r="CH629" s="1350">
        <v>0</v>
      </c>
      <c r="CI629" s="1350">
        <v>0</v>
      </c>
      <c r="CJ629" s="1352"/>
      <c r="CK629" s="1352"/>
      <c r="CL629" s="1352"/>
      <c r="CM629" s="1350"/>
      <c r="CN629" s="1350"/>
      <c r="CO629" s="1350">
        <v>0</v>
      </c>
      <c r="CP629" s="1350"/>
      <c r="CQ629" s="1350"/>
      <c r="CR629" s="1350"/>
      <c r="CS629" s="1350"/>
      <c r="CT629" s="1350"/>
      <c r="CU629" s="1350"/>
      <c r="CV629" s="1350">
        <v>0</v>
      </c>
      <c r="CW629" s="1352"/>
      <c r="CX629" s="1352"/>
      <c r="CY629" s="1352"/>
      <c r="CZ629" s="1352"/>
      <c r="DA629" s="1352"/>
      <c r="DB629" s="1352"/>
      <c r="DC629" s="1350"/>
      <c r="DD629" s="1350"/>
      <c r="DE629" s="1350"/>
      <c r="DF629" s="1350"/>
      <c r="DG629" s="1350"/>
      <c r="DH629" s="1352"/>
      <c r="DI629" s="1352"/>
      <c r="DJ629" s="1350"/>
      <c r="DK629" s="1350"/>
      <c r="DL629" s="1350"/>
      <c r="DM629" s="1352"/>
      <c r="DN629" s="1352"/>
      <c r="DO629" s="1352"/>
      <c r="DP629" s="1352"/>
      <c r="DQ629" s="1352"/>
      <c r="DR629" s="1352"/>
      <c r="DS629" s="1352"/>
      <c r="DT629" s="1352"/>
      <c r="DU629" s="1352"/>
      <c r="DV629" s="1352"/>
      <c r="DW629" s="1352"/>
      <c r="DX629" s="1352"/>
      <c r="DY629" s="1350"/>
      <c r="DZ629" s="1353"/>
      <c r="EA629" s="1352"/>
      <c r="EB629" s="1352"/>
      <c r="EC629" s="1352"/>
      <c r="ED629" s="1352"/>
      <c r="EE629" s="1352"/>
      <c r="EF629" s="1352"/>
      <c r="EG629" s="1352"/>
      <c r="EH629" s="1352"/>
      <c r="EI629" s="1352"/>
      <c r="EJ629" s="1352"/>
      <c r="EK629" s="1352"/>
      <c r="EL629" s="1354">
        <v>2400</v>
      </c>
      <c r="EM629" s="1354">
        <v>2400</v>
      </c>
      <c r="EN629" s="1355">
        <v>240</v>
      </c>
      <c r="EO629" s="1355">
        <v>0</v>
      </c>
      <c r="EP629" s="1355">
        <v>32.880000000000003</v>
      </c>
      <c r="EQ629" s="1355">
        <v>0</v>
      </c>
      <c r="ER629" s="1355">
        <v>0</v>
      </c>
      <c r="ES629" s="1350">
        <v>0</v>
      </c>
      <c r="ET629" s="1351">
        <v>0</v>
      </c>
      <c r="EU629" s="1350">
        <v>0</v>
      </c>
      <c r="EV629" s="1350">
        <v>0</v>
      </c>
      <c r="EW629" s="1350"/>
      <c r="EX629" s="1350"/>
      <c r="EY629" s="1350"/>
      <c r="EZ629" s="1356">
        <v>0</v>
      </c>
      <c r="FA629" s="1356">
        <v>0</v>
      </c>
      <c r="FB629" s="1356">
        <v>0</v>
      </c>
      <c r="FC629" s="1356">
        <v>960</v>
      </c>
      <c r="FD629" s="1356"/>
      <c r="FE629" s="1356"/>
      <c r="FF629" s="1352"/>
      <c r="FG629" s="1350">
        <v>0</v>
      </c>
      <c r="FH629" s="1356">
        <v>0</v>
      </c>
      <c r="FI629" s="1350"/>
      <c r="FJ629" s="1350"/>
      <c r="FK629" s="1356"/>
      <c r="FL629" s="1352"/>
      <c r="FM629" s="1350">
        <v>0</v>
      </c>
      <c r="FN629" s="1350">
        <v>0</v>
      </c>
      <c r="FO629" s="1350"/>
      <c r="FP629" s="1350"/>
      <c r="FQ629" s="1350">
        <v>1232.8800000000001</v>
      </c>
      <c r="FR629" s="1357">
        <v>1167.1199999999999</v>
      </c>
      <c r="FT629" s="1401"/>
      <c r="FU629" s="1402">
        <v>1167.1199999999999</v>
      </c>
      <c r="FV629" s="1402">
        <v>1167.1199999999999</v>
      </c>
      <c r="FW629" s="1402">
        <v>0</v>
      </c>
      <c r="FX629" s="1389">
        <v>216</v>
      </c>
      <c r="FY629" s="1402">
        <v>0</v>
      </c>
      <c r="GB629" s="2015">
        <f t="shared" ref="GB629:GB692" si="75">+EL629-BZ629-CA629-GC629</f>
        <v>0</v>
      </c>
      <c r="GC629" s="2015">
        <v>2400</v>
      </c>
      <c r="GE629" s="2015">
        <f t="shared" ref="GE629:GE692" si="76">+GC629+DF629+CX629+EH629</f>
        <v>2400</v>
      </c>
    </row>
    <row r="630" spans="2:187">
      <c r="B630" s="918">
        <v>2</v>
      </c>
      <c r="C630" s="919" t="s">
        <v>623</v>
      </c>
      <c r="D630" s="920" t="s">
        <v>3</v>
      </c>
      <c r="E630" s="921" t="s">
        <v>161</v>
      </c>
      <c r="F630" s="919" t="s">
        <v>162</v>
      </c>
      <c r="G630" s="922">
        <v>36216</v>
      </c>
      <c r="H630" s="919" t="s">
        <v>469</v>
      </c>
      <c r="I630" s="919" t="s">
        <v>456</v>
      </c>
      <c r="J630" s="923" t="s">
        <v>455</v>
      </c>
      <c r="K630" s="924" t="s">
        <v>456</v>
      </c>
      <c r="L630" s="924">
        <v>100001</v>
      </c>
      <c r="M630" s="925" t="s">
        <v>470</v>
      </c>
      <c r="N630" s="926">
        <v>1</v>
      </c>
      <c r="O630" s="927" t="s">
        <v>477</v>
      </c>
      <c r="P630" s="927" t="s">
        <v>478</v>
      </c>
      <c r="Q630" s="928">
        <v>1</v>
      </c>
      <c r="R630" s="927" t="s">
        <v>495</v>
      </c>
      <c r="S630" s="929" t="s">
        <v>478</v>
      </c>
      <c r="T630" s="927" t="s">
        <v>461</v>
      </c>
      <c r="U630" s="927" t="s">
        <v>274</v>
      </c>
      <c r="V630" s="930" t="s">
        <v>462</v>
      </c>
      <c r="W630" s="930"/>
      <c r="X630" s="931" t="s">
        <v>78</v>
      </c>
      <c r="Y630" s="961" t="s">
        <v>275</v>
      </c>
      <c r="Z630" s="925"/>
      <c r="AA630" s="925"/>
      <c r="AB630" s="467">
        <v>43530</v>
      </c>
      <c r="AC630" s="933"/>
      <c r="AD630" s="934"/>
      <c r="AE630" s="935" t="s">
        <v>481</v>
      </c>
      <c r="AF630" s="927" t="s">
        <v>536</v>
      </c>
      <c r="AG630" s="936"/>
      <c r="AH630" s="937"/>
      <c r="AI630" s="937"/>
      <c r="AJ630" s="937"/>
      <c r="AK630" s="938"/>
      <c r="AL630" s="936"/>
      <c r="AM630" s="938"/>
      <c r="AN630" s="938"/>
      <c r="AO630" s="939" t="s">
        <v>466</v>
      </c>
      <c r="AP630" s="938" t="s">
        <v>595</v>
      </c>
      <c r="AQ630" s="940" t="s">
        <v>467</v>
      </c>
      <c r="AR630" s="468">
        <v>3500</v>
      </c>
      <c r="AS630" s="925">
        <v>29</v>
      </c>
      <c r="AT630" s="941"/>
      <c r="AU630" s="941">
        <v>1</v>
      </c>
      <c r="AV630" s="925"/>
      <c r="AW630" s="925"/>
      <c r="AX630" s="925"/>
      <c r="AY630" s="925"/>
      <c r="AZ630" s="925"/>
      <c r="BA630" s="942"/>
      <c r="BB630" s="941"/>
      <c r="BC630" s="941"/>
      <c r="BD630" s="941"/>
      <c r="BE630" s="941"/>
      <c r="BF630" s="942"/>
      <c r="BG630" s="936">
        <v>0</v>
      </c>
      <c r="BH630" s="936">
        <v>0</v>
      </c>
      <c r="BI630" s="936">
        <v>0</v>
      </c>
      <c r="BJ630" s="1227">
        <v>0</v>
      </c>
      <c r="BK630" s="943">
        <v>0</v>
      </c>
      <c r="BL630" s="943">
        <v>0</v>
      </c>
      <c r="BM630" s="936">
        <v>0</v>
      </c>
      <c r="BN630" s="943">
        <v>0</v>
      </c>
      <c r="BO630" s="936">
        <v>6.6833333333333336</v>
      </c>
      <c r="BP630" s="1231">
        <v>232</v>
      </c>
      <c r="BQ630" s="1350">
        <v>3383.3333333333335</v>
      </c>
      <c r="BR630" s="1350">
        <v>0</v>
      </c>
      <c r="BS630" s="1350">
        <v>0</v>
      </c>
      <c r="BT630" s="1351">
        <v>116.67</v>
      </c>
      <c r="BU630" s="1350">
        <v>0</v>
      </c>
      <c r="BV630" s="1350">
        <v>0</v>
      </c>
      <c r="BW630" s="1350">
        <v>0</v>
      </c>
      <c r="BX630" s="1350"/>
      <c r="BY630" s="1350"/>
      <c r="BZ630" s="1350"/>
      <c r="CA630" s="1350"/>
      <c r="CB630" s="1350">
        <v>0</v>
      </c>
      <c r="CC630" s="1350">
        <v>0</v>
      </c>
      <c r="CD630" s="1350">
        <v>0</v>
      </c>
      <c r="CE630" s="1350"/>
      <c r="CF630" s="1350">
        <v>0</v>
      </c>
      <c r="CG630" s="1350"/>
      <c r="CH630" s="1350">
        <v>0</v>
      </c>
      <c r="CI630" s="1350">
        <v>0</v>
      </c>
      <c r="CJ630" s="1350"/>
      <c r="CK630" s="1350"/>
      <c r="CL630" s="1350"/>
      <c r="CM630" s="1350"/>
      <c r="CN630" s="1350"/>
      <c r="CO630" s="1350">
        <v>0</v>
      </c>
      <c r="CP630" s="1350"/>
      <c r="CQ630" s="1350"/>
      <c r="CR630" s="1350"/>
      <c r="CS630" s="1350"/>
      <c r="CT630" s="1350"/>
      <c r="CU630" s="1350"/>
      <c r="CV630" s="1350">
        <v>0</v>
      </c>
      <c r="CW630" s="1350"/>
      <c r="CX630" s="1350"/>
      <c r="CY630" s="1350"/>
      <c r="CZ630" s="1350"/>
      <c r="DA630" s="1350"/>
      <c r="DB630" s="1350"/>
      <c r="DC630" s="1350"/>
      <c r="DD630" s="1350"/>
      <c r="DE630" s="1350"/>
      <c r="DF630" s="1350"/>
      <c r="DG630" s="1350"/>
      <c r="DH630" s="1350"/>
      <c r="DI630" s="1350"/>
      <c r="DJ630" s="1350"/>
      <c r="DK630" s="1350"/>
      <c r="DL630" s="1350"/>
      <c r="DM630" s="1350"/>
      <c r="DN630" s="1350"/>
      <c r="DO630" s="1350"/>
      <c r="DP630" s="1350"/>
      <c r="DQ630" s="1350"/>
      <c r="DR630" s="1350"/>
      <c r="DS630" s="1350"/>
      <c r="DT630" s="1350"/>
      <c r="DU630" s="1350"/>
      <c r="DV630" s="1350"/>
      <c r="DW630" s="1350"/>
      <c r="DX630" s="1350"/>
      <c r="DY630" s="1350"/>
      <c r="DZ630" s="1358"/>
      <c r="EA630" s="1356"/>
      <c r="EB630" s="1350"/>
      <c r="EC630" s="1350"/>
      <c r="ED630" s="1350"/>
      <c r="EE630" s="1350"/>
      <c r="EF630" s="1350"/>
      <c r="EG630" s="1350"/>
      <c r="EH630" s="1350"/>
      <c r="EI630" s="1350"/>
      <c r="EJ630" s="1350"/>
      <c r="EK630" s="1350"/>
      <c r="EL630" s="1354">
        <v>3402.5333333333338</v>
      </c>
      <c r="EM630" s="1354">
        <v>3500.0033333333336</v>
      </c>
      <c r="EN630" s="1355">
        <v>340.25</v>
      </c>
      <c r="EO630" s="1355">
        <v>0</v>
      </c>
      <c r="EP630" s="1355">
        <v>46.61</v>
      </c>
      <c r="EQ630" s="1355">
        <v>0</v>
      </c>
      <c r="ER630" s="1355">
        <v>0</v>
      </c>
      <c r="ES630" s="1350">
        <v>0</v>
      </c>
      <c r="ET630" s="1351">
        <v>0</v>
      </c>
      <c r="EU630" s="1350">
        <v>97.47</v>
      </c>
      <c r="EV630" s="1350">
        <v>0</v>
      </c>
      <c r="EW630" s="1350"/>
      <c r="EX630" s="1350"/>
      <c r="EY630" s="1350"/>
      <c r="EZ630" s="1356">
        <v>115.17</v>
      </c>
      <c r="FA630" s="1356">
        <v>0</v>
      </c>
      <c r="FB630" s="1356">
        <v>0</v>
      </c>
      <c r="FC630" s="1356">
        <v>1400</v>
      </c>
      <c r="FD630" s="1356"/>
      <c r="FE630" s="1356"/>
      <c r="FF630" s="1356"/>
      <c r="FG630" s="1350">
        <v>0</v>
      </c>
      <c r="FH630" s="1356">
        <v>0</v>
      </c>
      <c r="FI630" s="1350"/>
      <c r="FJ630" s="1350"/>
      <c r="FK630" s="1356"/>
      <c r="FL630" s="1356"/>
      <c r="FM630" s="1350">
        <v>0</v>
      </c>
      <c r="FN630" s="1350">
        <v>0</v>
      </c>
      <c r="FO630" s="1350"/>
      <c r="FP630" s="1350"/>
      <c r="FQ630" s="1350">
        <v>1999.5</v>
      </c>
      <c r="FR630" s="1357">
        <v>1500.5</v>
      </c>
      <c r="FT630" s="1401"/>
      <c r="FU630" s="1402">
        <v>1500.5</v>
      </c>
      <c r="FV630" s="1402">
        <v>1698.05</v>
      </c>
      <c r="FW630" s="1402">
        <v>-197.54999999999995</v>
      </c>
      <c r="FX630" s="1389">
        <v>306.23</v>
      </c>
      <c r="FY630" s="1402">
        <v>0</v>
      </c>
      <c r="GB630" s="2015">
        <f t="shared" si="75"/>
        <v>3.3333333335576754E-3</v>
      </c>
      <c r="GC630" s="2015">
        <v>3402.53</v>
      </c>
      <c r="GE630" s="2015">
        <f t="shared" si="76"/>
        <v>3402.53</v>
      </c>
    </row>
    <row r="631" spans="2:187">
      <c r="B631" s="918">
        <v>3</v>
      </c>
      <c r="C631" s="919" t="s">
        <v>623</v>
      </c>
      <c r="D631" s="920" t="s">
        <v>3</v>
      </c>
      <c r="E631" s="921" t="s">
        <v>102</v>
      </c>
      <c r="F631" s="919" t="s">
        <v>452</v>
      </c>
      <c r="G631" s="922">
        <v>32348</v>
      </c>
      <c r="H631" s="919" t="s">
        <v>453</v>
      </c>
      <c r="I631" s="919" t="s">
        <v>456</v>
      </c>
      <c r="J631" s="923" t="s">
        <v>455</v>
      </c>
      <c r="K631" s="924" t="s">
        <v>456</v>
      </c>
      <c r="L631" s="924">
        <v>100002</v>
      </c>
      <c r="M631" s="925" t="s">
        <v>457</v>
      </c>
      <c r="N631" s="926">
        <v>1</v>
      </c>
      <c r="O631" s="927" t="s">
        <v>458</v>
      </c>
      <c r="P631" s="927" t="s">
        <v>459</v>
      </c>
      <c r="Q631" s="928">
        <v>1</v>
      </c>
      <c r="R631" s="927" t="s">
        <v>460</v>
      </c>
      <c r="S631" s="929" t="s">
        <v>453</v>
      </c>
      <c r="T631" s="927" t="s">
        <v>461</v>
      </c>
      <c r="U631" s="927" t="s">
        <v>255</v>
      </c>
      <c r="V631" s="930" t="s">
        <v>462</v>
      </c>
      <c r="W631" s="930" t="s">
        <v>463</v>
      </c>
      <c r="X631" s="931" t="s">
        <v>32</v>
      </c>
      <c r="Y631" s="932">
        <v>19307189164080</v>
      </c>
      <c r="Z631" s="925"/>
      <c r="AA631" s="925"/>
      <c r="AB631" s="467">
        <v>42948</v>
      </c>
      <c r="AC631" s="933"/>
      <c r="AD631" s="934"/>
      <c r="AE631" s="935" t="s">
        <v>464</v>
      </c>
      <c r="AF631" s="927" t="s">
        <v>465</v>
      </c>
      <c r="AG631" s="936"/>
      <c r="AH631" s="937"/>
      <c r="AI631" s="937"/>
      <c r="AJ631" s="937"/>
      <c r="AK631" s="938"/>
      <c r="AL631" s="936">
        <v>380</v>
      </c>
      <c r="AM631" s="938"/>
      <c r="AN631" s="938"/>
      <c r="AO631" s="939" t="s">
        <v>466</v>
      </c>
      <c r="AP631" s="938" t="s">
        <v>594</v>
      </c>
      <c r="AQ631" s="940" t="s">
        <v>467</v>
      </c>
      <c r="AR631" s="468">
        <v>9540</v>
      </c>
      <c r="AS631" s="925">
        <v>30</v>
      </c>
      <c r="AT631" s="941"/>
      <c r="AU631" s="941">
        <v>0</v>
      </c>
      <c r="AV631" s="925"/>
      <c r="AW631" s="925"/>
      <c r="AX631" s="925"/>
      <c r="AY631" s="925"/>
      <c r="AZ631" s="925"/>
      <c r="BA631" s="942"/>
      <c r="BB631" s="941"/>
      <c r="BC631" s="941"/>
      <c r="BD631" s="941"/>
      <c r="BE631" s="941"/>
      <c r="BF631" s="942"/>
      <c r="BG631" s="936">
        <v>0</v>
      </c>
      <c r="BH631" s="936">
        <v>0</v>
      </c>
      <c r="BI631" s="936">
        <v>0</v>
      </c>
      <c r="BJ631" s="1227">
        <v>0</v>
      </c>
      <c r="BK631" s="943">
        <v>0</v>
      </c>
      <c r="BL631" s="943">
        <v>0</v>
      </c>
      <c r="BM631" s="936">
        <v>0</v>
      </c>
      <c r="BN631" s="943">
        <v>0</v>
      </c>
      <c r="BO631" s="936">
        <v>0</v>
      </c>
      <c r="BP631" s="1231">
        <v>240</v>
      </c>
      <c r="BQ631" s="1350">
        <v>9540</v>
      </c>
      <c r="BR631" s="1350">
        <v>0</v>
      </c>
      <c r="BS631" s="1350">
        <v>0</v>
      </c>
      <c r="BT631" s="1351">
        <v>0</v>
      </c>
      <c r="BU631" s="1350">
        <v>0</v>
      </c>
      <c r="BV631" s="1350">
        <v>0</v>
      </c>
      <c r="BW631" s="1350">
        <v>0</v>
      </c>
      <c r="BX631" s="1350">
        <v>380</v>
      </c>
      <c r="BY631" s="1350"/>
      <c r="BZ631" s="1350"/>
      <c r="CA631" s="1350"/>
      <c r="CB631" s="1350">
        <v>0</v>
      </c>
      <c r="CC631" s="1350">
        <v>0</v>
      </c>
      <c r="CD631" s="1350">
        <v>0</v>
      </c>
      <c r="CE631" s="1350"/>
      <c r="CF631" s="1350">
        <v>0</v>
      </c>
      <c r="CG631" s="1350"/>
      <c r="CH631" s="1350">
        <v>0</v>
      </c>
      <c r="CI631" s="1350">
        <v>0</v>
      </c>
      <c r="CJ631" s="1350"/>
      <c r="CK631" s="1350"/>
      <c r="CL631" s="1350"/>
      <c r="CM631" s="1350"/>
      <c r="CN631" s="1350"/>
      <c r="CO631" s="1350">
        <v>0</v>
      </c>
      <c r="CP631" s="1350"/>
      <c r="CQ631" s="1350"/>
      <c r="CR631" s="1350"/>
      <c r="CS631" s="1350"/>
      <c r="CT631" s="1350"/>
      <c r="CU631" s="1350"/>
      <c r="CV631" s="1350">
        <v>0</v>
      </c>
      <c r="CW631" s="1350"/>
      <c r="CX631" s="1350"/>
      <c r="CY631" s="1350"/>
      <c r="CZ631" s="1350"/>
      <c r="DA631" s="1350"/>
      <c r="DB631" s="1350"/>
      <c r="DC631" s="1350"/>
      <c r="DD631" s="1350"/>
      <c r="DE631" s="1350"/>
      <c r="DF631" s="1350"/>
      <c r="DG631" s="1350"/>
      <c r="DH631" s="1350"/>
      <c r="DI631" s="1350"/>
      <c r="DJ631" s="1350"/>
      <c r="DK631" s="1350"/>
      <c r="DL631" s="1350"/>
      <c r="DM631" s="1350"/>
      <c r="DN631" s="1350"/>
      <c r="DO631" s="1350"/>
      <c r="DP631" s="1350"/>
      <c r="DQ631" s="1350"/>
      <c r="DR631" s="1350"/>
      <c r="DS631" s="1350"/>
      <c r="DT631" s="1350"/>
      <c r="DU631" s="1350"/>
      <c r="DV631" s="1350"/>
      <c r="DW631" s="1350"/>
      <c r="DX631" s="1350"/>
      <c r="DY631" s="1350">
        <v>34.94</v>
      </c>
      <c r="DZ631" s="1358"/>
      <c r="EA631" s="1356"/>
      <c r="EB631" s="1350"/>
      <c r="EC631" s="1350"/>
      <c r="ED631" s="1350"/>
      <c r="EE631" s="1350"/>
      <c r="EF631" s="1350"/>
      <c r="EG631" s="1350"/>
      <c r="EH631" s="1350"/>
      <c r="EI631" s="1350"/>
      <c r="EJ631" s="1350"/>
      <c r="EK631" s="1350"/>
      <c r="EL631" s="1354">
        <v>9920</v>
      </c>
      <c r="EM631" s="1354">
        <v>9954.94</v>
      </c>
      <c r="EN631" s="1355">
        <v>992</v>
      </c>
      <c r="EO631" s="1355">
        <v>153.76</v>
      </c>
      <c r="EP631" s="1355">
        <v>135.9</v>
      </c>
      <c r="EQ631" s="1355">
        <v>0</v>
      </c>
      <c r="ER631" s="1355">
        <v>0</v>
      </c>
      <c r="ES631" s="1350">
        <v>0</v>
      </c>
      <c r="ET631" s="1351">
        <v>1089.98</v>
      </c>
      <c r="EU631" s="1350">
        <v>0</v>
      </c>
      <c r="EV631" s="1350">
        <v>0</v>
      </c>
      <c r="EW631" s="1350"/>
      <c r="EX631" s="1350"/>
      <c r="EY631" s="1350"/>
      <c r="EZ631" s="1356">
        <v>0</v>
      </c>
      <c r="FA631" s="1356">
        <v>43.79</v>
      </c>
      <c r="FB631" s="1356">
        <v>0</v>
      </c>
      <c r="FC631" s="1356">
        <v>4002.94</v>
      </c>
      <c r="FD631" s="1356"/>
      <c r="FE631" s="1356"/>
      <c r="FF631" s="1356"/>
      <c r="FG631" s="1350">
        <v>0</v>
      </c>
      <c r="FH631" s="1356">
        <v>1855</v>
      </c>
      <c r="FI631" s="1350"/>
      <c r="FJ631" s="1350"/>
      <c r="FK631" s="1356"/>
      <c r="FL631" s="1356"/>
      <c r="FM631" s="1350">
        <v>0</v>
      </c>
      <c r="FN631" s="1350">
        <v>0</v>
      </c>
      <c r="FO631" s="1350"/>
      <c r="FP631" s="1350"/>
      <c r="FQ631" s="1350">
        <v>8273.3700000000008</v>
      </c>
      <c r="FR631" s="1357">
        <v>1681.57</v>
      </c>
      <c r="FT631" s="1401"/>
      <c r="FU631" s="1402">
        <v>1681.57</v>
      </c>
      <c r="FV631" s="1402">
        <v>1895.91</v>
      </c>
      <c r="FW631" s="1402">
        <v>-214.34000000000015</v>
      </c>
      <c r="FX631" s="1389">
        <v>892.8</v>
      </c>
      <c r="FY631" s="1402">
        <v>0</v>
      </c>
      <c r="GB631" s="2015">
        <f t="shared" si="75"/>
        <v>0</v>
      </c>
      <c r="GC631" s="2015">
        <v>9920</v>
      </c>
      <c r="GE631" s="2015">
        <f t="shared" si="76"/>
        <v>9920</v>
      </c>
    </row>
    <row r="632" spans="2:187">
      <c r="B632" s="918">
        <v>4</v>
      </c>
      <c r="C632" s="919" t="s">
        <v>623</v>
      </c>
      <c r="D632" s="920" t="s">
        <v>3</v>
      </c>
      <c r="E632" s="921" t="s">
        <v>121</v>
      </c>
      <c r="F632" s="919" t="s">
        <v>122</v>
      </c>
      <c r="G632" s="922">
        <v>33835</v>
      </c>
      <c r="H632" s="919" t="s">
        <v>484</v>
      </c>
      <c r="I632" s="919" t="s">
        <v>456</v>
      </c>
      <c r="J632" s="923" t="s">
        <v>455</v>
      </c>
      <c r="K632" s="924" t="s">
        <v>456</v>
      </c>
      <c r="L632" s="924">
        <v>100002</v>
      </c>
      <c r="M632" s="925" t="s">
        <v>457</v>
      </c>
      <c r="N632" s="926">
        <v>1</v>
      </c>
      <c r="O632" s="927" t="s">
        <v>458</v>
      </c>
      <c r="P632" s="927" t="s">
        <v>459</v>
      </c>
      <c r="Q632" s="928">
        <v>0</v>
      </c>
      <c r="R632" s="927" t="s">
        <v>485</v>
      </c>
      <c r="S632" s="929" t="s">
        <v>486</v>
      </c>
      <c r="T632" s="927" t="s">
        <v>461</v>
      </c>
      <c r="U632" s="927" t="s">
        <v>263</v>
      </c>
      <c r="V632" s="930" t="s">
        <v>553</v>
      </c>
      <c r="W632" s="930"/>
      <c r="X632" s="931" t="s">
        <v>25</v>
      </c>
      <c r="Y632" s="932" t="s">
        <v>123</v>
      </c>
      <c r="Z632" s="925"/>
      <c r="AA632" s="925"/>
      <c r="AB632" s="467">
        <v>44539</v>
      </c>
      <c r="AC632" s="933"/>
      <c r="AD632" s="934"/>
      <c r="AE632" s="935" t="s">
        <v>481</v>
      </c>
      <c r="AF632" s="927" t="s">
        <v>561</v>
      </c>
      <c r="AG632" s="936"/>
      <c r="AH632" s="937"/>
      <c r="AI632" s="937"/>
      <c r="AJ632" s="937"/>
      <c r="AK632" s="938"/>
      <c r="AL632" s="936"/>
      <c r="AM632" s="938"/>
      <c r="AN632" s="938"/>
      <c r="AO632" s="939" t="s">
        <v>466</v>
      </c>
      <c r="AP632" s="938" t="s">
        <v>594</v>
      </c>
      <c r="AQ632" s="940" t="s">
        <v>466</v>
      </c>
      <c r="AR632" s="468">
        <v>2200</v>
      </c>
      <c r="AS632" s="925">
        <v>30</v>
      </c>
      <c r="AT632" s="941"/>
      <c r="AU632" s="941">
        <v>0</v>
      </c>
      <c r="AV632" s="925"/>
      <c r="AW632" s="925"/>
      <c r="AX632" s="925"/>
      <c r="AY632" s="925"/>
      <c r="AZ632" s="925"/>
      <c r="BA632" s="942"/>
      <c r="BB632" s="941"/>
      <c r="BC632" s="941"/>
      <c r="BD632" s="941"/>
      <c r="BE632" s="941"/>
      <c r="BF632" s="942"/>
      <c r="BG632" s="936">
        <v>0</v>
      </c>
      <c r="BH632" s="936">
        <v>0</v>
      </c>
      <c r="BI632" s="936">
        <v>0</v>
      </c>
      <c r="BJ632" s="1227">
        <v>0</v>
      </c>
      <c r="BK632" s="943">
        <v>0</v>
      </c>
      <c r="BL632" s="943">
        <v>0</v>
      </c>
      <c r="BM632" s="936">
        <v>0</v>
      </c>
      <c r="BN632" s="943">
        <v>0</v>
      </c>
      <c r="BO632" s="936">
        <v>8.2166666666666668</v>
      </c>
      <c r="BP632" s="1231">
        <v>240</v>
      </c>
      <c r="BQ632" s="1350">
        <v>2200</v>
      </c>
      <c r="BR632" s="1350">
        <v>113</v>
      </c>
      <c r="BS632" s="1350">
        <v>0</v>
      </c>
      <c r="BT632" s="1351">
        <v>0</v>
      </c>
      <c r="BU632" s="1350">
        <v>0</v>
      </c>
      <c r="BV632" s="1350">
        <v>0</v>
      </c>
      <c r="BW632" s="1350">
        <v>0</v>
      </c>
      <c r="BX632" s="1350"/>
      <c r="BY632" s="1350"/>
      <c r="BZ632" s="1350"/>
      <c r="CA632" s="1350"/>
      <c r="CB632" s="1350">
        <v>0</v>
      </c>
      <c r="CC632" s="1350">
        <v>0</v>
      </c>
      <c r="CD632" s="1350">
        <v>0</v>
      </c>
      <c r="CE632" s="1350"/>
      <c r="CF632" s="1350">
        <v>0</v>
      </c>
      <c r="CG632" s="1350"/>
      <c r="CH632" s="1350">
        <v>0</v>
      </c>
      <c r="CI632" s="1350">
        <v>0</v>
      </c>
      <c r="CJ632" s="1350"/>
      <c r="CK632" s="1350"/>
      <c r="CL632" s="1350"/>
      <c r="CM632" s="1350"/>
      <c r="CN632" s="1350"/>
      <c r="CO632" s="1350">
        <v>0</v>
      </c>
      <c r="CP632" s="1350"/>
      <c r="CQ632" s="1350"/>
      <c r="CR632" s="1350"/>
      <c r="CS632" s="1350"/>
      <c r="CT632" s="1350"/>
      <c r="CU632" s="1350"/>
      <c r="CV632" s="1350">
        <v>0</v>
      </c>
      <c r="CW632" s="1350"/>
      <c r="CX632" s="1350"/>
      <c r="CY632" s="1350"/>
      <c r="CZ632" s="1350"/>
      <c r="DA632" s="1350"/>
      <c r="DB632" s="1350"/>
      <c r="DC632" s="1350"/>
      <c r="DD632" s="1350"/>
      <c r="DE632" s="1350"/>
      <c r="DF632" s="1350"/>
      <c r="DG632" s="1350"/>
      <c r="DH632" s="1350"/>
      <c r="DI632" s="1350"/>
      <c r="DJ632" s="1350"/>
      <c r="DK632" s="1350"/>
      <c r="DL632" s="1350"/>
      <c r="DM632" s="1350"/>
      <c r="DN632" s="1350"/>
      <c r="DO632" s="1350"/>
      <c r="DP632" s="1350"/>
      <c r="DQ632" s="1350"/>
      <c r="DR632" s="1350"/>
      <c r="DS632" s="1350"/>
      <c r="DT632" s="1350"/>
      <c r="DU632" s="1350"/>
      <c r="DV632" s="1350"/>
      <c r="DW632" s="1350"/>
      <c r="DX632" s="1350"/>
      <c r="DY632" s="1350"/>
      <c r="DZ632" s="1358"/>
      <c r="EA632" s="1356"/>
      <c r="EB632" s="1350"/>
      <c r="EC632" s="1350"/>
      <c r="ED632" s="1350"/>
      <c r="EE632" s="1350"/>
      <c r="EF632" s="1350"/>
      <c r="EG632" s="1350"/>
      <c r="EH632" s="1350"/>
      <c r="EI632" s="1350"/>
      <c r="EJ632" s="1350"/>
      <c r="EK632" s="1350"/>
      <c r="EL632" s="1354">
        <v>2237.6799999999998</v>
      </c>
      <c r="EM632" s="1354">
        <v>2313</v>
      </c>
      <c r="EN632" s="1355">
        <v>223.77</v>
      </c>
      <c r="EO632" s="1355">
        <v>0</v>
      </c>
      <c r="EP632" s="1355">
        <v>30.66</v>
      </c>
      <c r="EQ632" s="1355">
        <v>0</v>
      </c>
      <c r="ER632" s="1355">
        <v>0</v>
      </c>
      <c r="ES632" s="1350">
        <v>0</v>
      </c>
      <c r="ET632" s="1351">
        <v>0</v>
      </c>
      <c r="EU632" s="1350">
        <v>75.319999999999993</v>
      </c>
      <c r="EV632" s="1350">
        <v>0</v>
      </c>
      <c r="EW632" s="1350"/>
      <c r="EX632" s="1350"/>
      <c r="EY632" s="1350"/>
      <c r="EZ632" s="1356">
        <v>115.71</v>
      </c>
      <c r="FA632" s="1356">
        <v>0</v>
      </c>
      <c r="FB632" s="1356">
        <v>0</v>
      </c>
      <c r="FC632" s="1356">
        <v>925.2</v>
      </c>
      <c r="FD632" s="1356"/>
      <c r="FE632" s="1356"/>
      <c r="FF632" s="1356"/>
      <c r="FG632" s="1350">
        <v>125</v>
      </c>
      <c r="FH632" s="1356">
        <v>0</v>
      </c>
      <c r="FI632" s="1350"/>
      <c r="FJ632" s="1350"/>
      <c r="FK632" s="1356"/>
      <c r="FL632" s="1356"/>
      <c r="FM632" s="1350">
        <v>0</v>
      </c>
      <c r="FN632" s="1350">
        <v>0</v>
      </c>
      <c r="FO632" s="1350"/>
      <c r="FP632" s="1350"/>
      <c r="FQ632" s="1350">
        <v>1495.66</v>
      </c>
      <c r="FR632" s="1357">
        <v>817.34</v>
      </c>
      <c r="FT632" s="1401"/>
      <c r="FU632" s="1402">
        <v>817.34</v>
      </c>
      <c r="FV632" s="1402">
        <v>904.49</v>
      </c>
      <c r="FW632" s="1402">
        <v>-87.149999999999977</v>
      </c>
      <c r="FX632" s="1389">
        <v>201.39</v>
      </c>
      <c r="FY632" s="1402">
        <v>0</v>
      </c>
      <c r="GB632" s="2015">
        <f t="shared" si="75"/>
        <v>0</v>
      </c>
      <c r="GC632" s="2015">
        <v>2237.6799999999998</v>
      </c>
      <c r="GE632" s="2015">
        <f t="shared" si="76"/>
        <v>2237.6799999999998</v>
      </c>
    </row>
    <row r="633" spans="2:187">
      <c r="B633" s="918">
        <v>5</v>
      </c>
      <c r="C633" s="919" t="s">
        <v>623</v>
      </c>
      <c r="D633" s="920" t="s">
        <v>3</v>
      </c>
      <c r="E633" s="921" t="s">
        <v>136</v>
      </c>
      <c r="F633" s="919" t="s">
        <v>137</v>
      </c>
      <c r="G633" s="922">
        <v>33313</v>
      </c>
      <c r="H633" s="919" t="s">
        <v>537</v>
      </c>
      <c r="I633" s="919" t="s">
        <v>456</v>
      </c>
      <c r="J633" s="923" t="s">
        <v>455</v>
      </c>
      <c r="K633" s="924" t="s">
        <v>456</v>
      </c>
      <c r="L633" s="924">
        <v>100001</v>
      </c>
      <c r="M633" s="925" t="s">
        <v>470</v>
      </c>
      <c r="N633" s="926">
        <v>1</v>
      </c>
      <c r="O633" s="927" t="s">
        <v>477</v>
      </c>
      <c r="P633" s="927" t="s">
        <v>478</v>
      </c>
      <c r="Q633" s="928">
        <v>1</v>
      </c>
      <c r="R633" s="927" t="s">
        <v>538</v>
      </c>
      <c r="S633" s="929" t="s">
        <v>537</v>
      </c>
      <c r="T633" s="927" t="s">
        <v>461</v>
      </c>
      <c r="U633" s="927" t="s">
        <v>254</v>
      </c>
      <c r="V633" s="930" t="s">
        <v>462</v>
      </c>
      <c r="W633" s="930"/>
      <c r="X633" s="931" t="s">
        <v>988</v>
      </c>
      <c r="Y633" s="932" t="s">
        <v>989</v>
      </c>
      <c r="Z633" s="925"/>
      <c r="AA633" s="925"/>
      <c r="AB633" s="467">
        <v>43525</v>
      </c>
      <c r="AC633" s="933"/>
      <c r="AD633" s="934"/>
      <c r="AE633" s="935" t="s">
        <v>533</v>
      </c>
      <c r="AF633" s="927" t="s">
        <v>628</v>
      </c>
      <c r="AG633" s="936"/>
      <c r="AH633" s="937"/>
      <c r="AI633" s="937"/>
      <c r="AJ633" s="937"/>
      <c r="AK633" s="938"/>
      <c r="AL633" s="936"/>
      <c r="AM633" s="938"/>
      <c r="AN633" s="938"/>
      <c r="AO633" s="939" t="s">
        <v>466</v>
      </c>
      <c r="AP633" s="938" t="s">
        <v>594</v>
      </c>
      <c r="AQ633" s="940" t="s">
        <v>467</v>
      </c>
      <c r="AR633" s="468">
        <v>3500</v>
      </c>
      <c r="AS633" s="925">
        <v>30</v>
      </c>
      <c r="AT633" s="941"/>
      <c r="AU633" s="941">
        <v>0</v>
      </c>
      <c r="AV633" s="925"/>
      <c r="AW633" s="925"/>
      <c r="AX633" s="925"/>
      <c r="AY633" s="925"/>
      <c r="AZ633" s="925"/>
      <c r="BA633" s="942"/>
      <c r="BB633" s="941"/>
      <c r="BC633" s="941"/>
      <c r="BD633" s="941"/>
      <c r="BE633" s="941"/>
      <c r="BF633" s="942"/>
      <c r="BG633" s="936">
        <v>0</v>
      </c>
      <c r="BH633" s="936">
        <v>0</v>
      </c>
      <c r="BI633" s="936">
        <v>0</v>
      </c>
      <c r="BJ633" s="1227">
        <v>0</v>
      </c>
      <c r="BK633" s="943">
        <v>0</v>
      </c>
      <c r="BL633" s="943">
        <v>0</v>
      </c>
      <c r="BM633" s="936">
        <v>0</v>
      </c>
      <c r="BN633" s="943">
        <v>0</v>
      </c>
      <c r="BO633" s="936">
        <v>0.76666666666666661</v>
      </c>
      <c r="BP633" s="1231">
        <v>240</v>
      </c>
      <c r="BQ633" s="1350">
        <v>3500</v>
      </c>
      <c r="BR633" s="1350">
        <v>0</v>
      </c>
      <c r="BS633" s="1350">
        <v>0</v>
      </c>
      <c r="BT633" s="1351">
        <v>0</v>
      </c>
      <c r="BU633" s="1350">
        <v>0</v>
      </c>
      <c r="BV633" s="1350">
        <v>0</v>
      </c>
      <c r="BW633" s="1350">
        <v>0</v>
      </c>
      <c r="BX633" s="1350"/>
      <c r="BY633" s="1350"/>
      <c r="BZ633" s="1350"/>
      <c r="CA633" s="1350"/>
      <c r="CB633" s="1350">
        <v>0</v>
      </c>
      <c r="CC633" s="1350">
        <v>0</v>
      </c>
      <c r="CD633" s="1350">
        <v>0</v>
      </c>
      <c r="CE633" s="1350"/>
      <c r="CF633" s="1350">
        <v>0</v>
      </c>
      <c r="CG633" s="1350"/>
      <c r="CH633" s="1350">
        <v>0</v>
      </c>
      <c r="CI633" s="1350">
        <v>0</v>
      </c>
      <c r="CJ633" s="1350"/>
      <c r="CK633" s="1350"/>
      <c r="CL633" s="1350"/>
      <c r="CM633" s="1350"/>
      <c r="CN633" s="1350"/>
      <c r="CO633" s="1350">
        <v>0</v>
      </c>
      <c r="CP633" s="1350"/>
      <c r="CQ633" s="1350"/>
      <c r="CR633" s="1350"/>
      <c r="CS633" s="1350"/>
      <c r="CT633" s="1350"/>
      <c r="CU633" s="1350"/>
      <c r="CV633" s="1350">
        <v>0</v>
      </c>
      <c r="CW633" s="1350"/>
      <c r="CX633" s="1350"/>
      <c r="CY633" s="1350"/>
      <c r="CZ633" s="1350"/>
      <c r="DA633" s="1350"/>
      <c r="DB633" s="1350"/>
      <c r="DC633" s="1350"/>
      <c r="DD633" s="1350"/>
      <c r="DE633" s="1350"/>
      <c r="DF633" s="1350"/>
      <c r="DG633" s="1350"/>
      <c r="DH633" s="1350"/>
      <c r="DI633" s="1350"/>
      <c r="DJ633" s="1350"/>
      <c r="DK633" s="1350"/>
      <c r="DL633" s="1350"/>
      <c r="DM633" s="1350"/>
      <c r="DN633" s="1350"/>
      <c r="DO633" s="1350"/>
      <c r="DP633" s="1350"/>
      <c r="DQ633" s="1350"/>
      <c r="DR633" s="1350"/>
      <c r="DS633" s="1350"/>
      <c r="DT633" s="1350"/>
      <c r="DU633" s="1350"/>
      <c r="DV633" s="1350"/>
      <c r="DW633" s="1350"/>
      <c r="DX633" s="1350"/>
      <c r="DY633" s="1350"/>
      <c r="DZ633" s="1358"/>
      <c r="EA633" s="1356"/>
      <c r="EB633" s="1350"/>
      <c r="EC633" s="1350"/>
      <c r="ED633" s="1350"/>
      <c r="EE633" s="1350"/>
      <c r="EF633" s="1350"/>
      <c r="EG633" s="1350"/>
      <c r="EH633" s="1350"/>
      <c r="EI633" s="1350"/>
      <c r="EJ633" s="1350"/>
      <c r="EK633" s="1350"/>
      <c r="EL633" s="1354">
        <v>3488.82</v>
      </c>
      <c r="EM633" s="1354">
        <v>3500</v>
      </c>
      <c r="EN633" s="1355">
        <v>348.88</v>
      </c>
      <c r="EO633" s="1355">
        <v>0</v>
      </c>
      <c r="EP633" s="1355">
        <v>47.8</v>
      </c>
      <c r="EQ633" s="1355">
        <v>0</v>
      </c>
      <c r="ER633" s="1355">
        <v>0</v>
      </c>
      <c r="ES633" s="1350">
        <v>0</v>
      </c>
      <c r="ET633" s="1351">
        <v>0</v>
      </c>
      <c r="EU633" s="1350">
        <v>11.18</v>
      </c>
      <c r="EV633" s="1350">
        <v>0</v>
      </c>
      <c r="EW633" s="1350"/>
      <c r="EX633" s="1350"/>
      <c r="EY633" s="1350"/>
      <c r="EZ633" s="1356">
        <v>0</v>
      </c>
      <c r="FA633" s="1356">
        <v>0</v>
      </c>
      <c r="FB633" s="1356">
        <v>0</v>
      </c>
      <c r="FC633" s="1356">
        <v>1400</v>
      </c>
      <c r="FD633" s="1356"/>
      <c r="FE633" s="1356"/>
      <c r="FF633" s="1356"/>
      <c r="FG633" s="1350">
        <v>0</v>
      </c>
      <c r="FH633" s="1356">
        <v>0</v>
      </c>
      <c r="FI633" s="1350"/>
      <c r="FJ633" s="1350"/>
      <c r="FK633" s="1356"/>
      <c r="FL633" s="1356"/>
      <c r="FM633" s="1350">
        <v>0</v>
      </c>
      <c r="FN633" s="1350">
        <v>0</v>
      </c>
      <c r="FO633" s="1350"/>
      <c r="FP633" s="1350"/>
      <c r="FQ633" s="1350">
        <v>1807.86</v>
      </c>
      <c r="FR633" s="1357">
        <v>1692.14</v>
      </c>
      <c r="FT633" s="1401"/>
      <c r="FU633" s="1402">
        <v>1692.14</v>
      </c>
      <c r="FV633" s="1402">
        <v>1702.05</v>
      </c>
      <c r="FW633" s="1402">
        <v>-9.9099999999998545</v>
      </c>
      <c r="FX633" s="1389">
        <v>313.99</v>
      </c>
      <c r="FY633" s="1402">
        <v>0</v>
      </c>
      <c r="GB633" s="2015">
        <f t="shared" si="75"/>
        <v>0</v>
      </c>
      <c r="GC633" s="2015">
        <v>3488.82</v>
      </c>
      <c r="GE633" s="2015">
        <f t="shared" si="76"/>
        <v>3488.82</v>
      </c>
    </row>
    <row r="634" spans="2:187" ht="15" customHeight="1">
      <c r="B634" s="918">
        <v>6</v>
      </c>
      <c r="C634" s="919" t="s">
        <v>623</v>
      </c>
      <c r="D634" s="920" t="s">
        <v>3</v>
      </c>
      <c r="E634" s="921" t="s">
        <v>167</v>
      </c>
      <c r="F634" s="919" t="s">
        <v>168</v>
      </c>
      <c r="G634" s="922">
        <v>34503</v>
      </c>
      <c r="H634" s="919" t="s">
        <v>469</v>
      </c>
      <c r="I634" s="919" t="s">
        <v>456</v>
      </c>
      <c r="J634" s="923" t="s">
        <v>455</v>
      </c>
      <c r="K634" s="924" t="s">
        <v>456</v>
      </c>
      <c r="L634" s="924">
        <v>100001</v>
      </c>
      <c r="M634" s="925" t="s">
        <v>470</v>
      </c>
      <c r="N634" s="926">
        <v>1</v>
      </c>
      <c r="O634" s="927" t="s">
        <v>471</v>
      </c>
      <c r="P634" s="927" t="s">
        <v>472</v>
      </c>
      <c r="Q634" s="928">
        <v>1</v>
      </c>
      <c r="R634" s="927" t="s">
        <v>473</v>
      </c>
      <c r="S634" s="929" t="s">
        <v>474</v>
      </c>
      <c r="T634" s="927" t="s">
        <v>461</v>
      </c>
      <c r="U634" s="1359" t="s">
        <v>1022</v>
      </c>
      <c r="V634" s="930" t="s">
        <v>462</v>
      </c>
      <c r="W634" s="930"/>
      <c r="X634" s="931" t="s">
        <v>32</v>
      </c>
      <c r="Y634" s="932" t="s">
        <v>166</v>
      </c>
      <c r="Z634" s="925"/>
      <c r="AA634" s="925"/>
      <c r="AB634" s="467">
        <v>43497</v>
      </c>
      <c r="AC634" s="933"/>
      <c r="AD634" s="934"/>
      <c r="AE634" s="935" t="s">
        <v>481</v>
      </c>
      <c r="AF634" s="927" t="s">
        <v>535</v>
      </c>
      <c r="AG634" s="936"/>
      <c r="AH634" s="937"/>
      <c r="AI634" s="937"/>
      <c r="AJ634" s="937"/>
      <c r="AK634" s="938"/>
      <c r="AL634" s="936"/>
      <c r="AM634" s="938"/>
      <c r="AN634" s="938"/>
      <c r="AO634" s="939" t="s">
        <v>466</v>
      </c>
      <c r="AP634" s="938" t="s">
        <v>595</v>
      </c>
      <c r="AQ634" s="940" t="s">
        <v>467</v>
      </c>
      <c r="AR634" s="468">
        <v>10000</v>
      </c>
      <c r="AS634" s="925">
        <v>30</v>
      </c>
      <c r="AT634" s="941"/>
      <c r="AU634" s="941">
        <v>0</v>
      </c>
      <c r="AV634" s="925"/>
      <c r="AW634" s="925"/>
      <c r="AX634" s="925"/>
      <c r="AY634" s="925"/>
      <c r="AZ634" s="925"/>
      <c r="BA634" s="942"/>
      <c r="BB634" s="941"/>
      <c r="BC634" s="941"/>
      <c r="BD634" s="941"/>
      <c r="BE634" s="941"/>
      <c r="BF634" s="942"/>
      <c r="BG634" s="936">
        <v>0</v>
      </c>
      <c r="BH634" s="936">
        <v>0</v>
      </c>
      <c r="BI634" s="936">
        <v>0</v>
      </c>
      <c r="BJ634" s="1227">
        <v>0</v>
      </c>
      <c r="BK634" s="943">
        <v>0</v>
      </c>
      <c r="BL634" s="943">
        <v>0</v>
      </c>
      <c r="BM634" s="936">
        <v>0</v>
      </c>
      <c r="BN634" s="943">
        <v>0</v>
      </c>
      <c r="BO634" s="936">
        <v>0</v>
      </c>
      <c r="BP634" s="1231">
        <v>240</v>
      </c>
      <c r="BQ634" s="1350">
        <v>10000</v>
      </c>
      <c r="BR634" s="1350">
        <v>0</v>
      </c>
      <c r="BS634" s="1350">
        <v>0</v>
      </c>
      <c r="BT634" s="1351">
        <v>0</v>
      </c>
      <c r="BU634" s="1350">
        <v>0</v>
      </c>
      <c r="BV634" s="1350">
        <v>0</v>
      </c>
      <c r="BW634" s="1350">
        <v>0</v>
      </c>
      <c r="BX634" s="1350"/>
      <c r="BY634" s="1350"/>
      <c r="BZ634" s="1350"/>
      <c r="CA634" s="1350"/>
      <c r="CB634" s="1350">
        <v>0</v>
      </c>
      <c r="CC634" s="1350">
        <v>0</v>
      </c>
      <c r="CD634" s="1350">
        <v>0</v>
      </c>
      <c r="CE634" s="1350"/>
      <c r="CF634" s="1350">
        <v>0</v>
      </c>
      <c r="CG634" s="1350"/>
      <c r="CH634" s="1350">
        <v>0</v>
      </c>
      <c r="CI634" s="1350">
        <v>0</v>
      </c>
      <c r="CJ634" s="1350"/>
      <c r="CK634" s="1350"/>
      <c r="CL634" s="1350"/>
      <c r="CM634" s="1350"/>
      <c r="CN634" s="1350"/>
      <c r="CO634" s="1350">
        <v>0</v>
      </c>
      <c r="CP634" s="1350"/>
      <c r="CQ634" s="1350"/>
      <c r="CR634" s="1350"/>
      <c r="CS634" s="1350"/>
      <c r="CT634" s="1350"/>
      <c r="CU634" s="1350"/>
      <c r="CV634" s="1350">
        <v>0</v>
      </c>
      <c r="CW634" s="1350"/>
      <c r="CX634" s="1350"/>
      <c r="CY634" s="1350"/>
      <c r="CZ634" s="1350"/>
      <c r="DA634" s="1350"/>
      <c r="DB634" s="1350"/>
      <c r="DC634" s="1350"/>
      <c r="DD634" s="1350"/>
      <c r="DE634" s="1350"/>
      <c r="DF634" s="1350"/>
      <c r="DG634" s="1350"/>
      <c r="DH634" s="1350"/>
      <c r="DI634" s="1350"/>
      <c r="DJ634" s="1350"/>
      <c r="DK634" s="1350"/>
      <c r="DL634" s="1350"/>
      <c r="DM634" s="1350"/>
      <c r="DN634" s="1350"/>
      <c r="DO634" s="1350"/>
      <c r="DP634" s="1350"/>
      <c r="DQ634" s="1350"/>
      <c r="DR634" s="1350"/>
      <c r="DS634" s="1350"/>
      <c r="DT634" s="1350"/>
      <c r="DU634" s="1350"/>
      <c r="DV634" s="1350"/>
      <c r="DW634" s="1350"/>
      <c r="DX634" s="1350"/>
      <c r="DY634" s="1350"/>
      <c r="DZ634" s="1358"/>
      <c r="EA634" s="1356"/>
      <c r="EB634" s="1350"/>
      <c r="EC634" s="1350"/>
      <c r="ED634" s="1350"/>
      <c r="EE634" s="1350"/>
      <c r="EF634" s="1350"/>
      <c r="EG634" s="1350"/>
      <c r="EH634" s="1350"/>
      <c r="EI634" s="1350"/>
      <c r="EJ634" s="1350"/>
      <c r="EK634" s="1350"/>
      <c r="EL634" s="1354">
        <v>10000</v>
      </c>
      <c r="EM634" s="1354">
        <v>10000</v>
      </c>
      <c r="EN634" s="1355">
        <v>1000</v>
      </c>
      <c r="EO634" s="1355">
        <v>0</v>
      </c>
      <c r="EP634" s="1355">
        <v>137</v>
      </c>
      <c r="EQ634" s="1355">
        <v>0</v>
      </c>
      <c r="ER634" s="1355">
        <v>0</v>
      </c>
      <c r="ES634" s="1350">
        <v>0</v>
      </c>
      <c r="ET634" s="1351">
        <v>1130.33</v>
      </c>
      <c r="EU634" s="1350">
        <v>0</v>
      </c>
      <c r="EV634" s="1350">
        <v>0</v>
      </c>
      <c r="EW634" s="1350"/>
      <c r="EX634" s="1350"/>
      <c r="EY634" s="1350"/>
      <c r="EZ634" s="1356">
        <v>0</v>
      </c>
      <c r="FA634" s="1356">
        <v>0</v>
      </c>
      <c r="FB634" s="1356">
        <v>0</v>
      </c>
      <c r="FC634" s="1356">
        <v>4000</v>
      </c>
      <c r="FD634" s="1356"/>
      <c r="FE634" s="1356"/>
      <c r="FF634" s="1356"/>
      <c r="FG634" s="1350">
        <v>0</v>
      </c>
      <c r="FH634" s="1356">
        <v>0</v>
      </c>
      <c r="FI634" s="1350"/>
      <c r="FJ634" s="1350"/>
      <c r="FK634" s="1356"/>
      <c r="FL634" s="1356"/>
      <c r="FM634" s="1350">
        <v>0</v>
      </c>
      <c r="FN634" s="1350">
        <v>0</v>
      </c>
      <c r="FO634" s="1350"/>
      <c r="FP634" s="1350"/>
      <c r="FQ634" s="1350">
        <v>6267.33</v>
      </c>
      <c r="FR634" s="1357">
        <v>3732.67</v>
      </c>
      <c r="FT634" s="1401"/>
      <c r="FU634" s="1402">
        <v>3732.67</v>
      </c>
      <c r="FV634" s="1402">
        <v>2432.14</v>
      </c>
      <c r="FW634" s="1402">
        <v>1300.5300000000002</v>
      </c>
      <c r="FX634" s="1389">
        <v>900</v>
      </c>
      <c r="FY634" s="1402">
        <v>0</v>
      </c>
      <c r="GB634" s="2015">
        <f t="shared" si="75"/>
        <v>0</v>
      </c>
      <c r="GC634" s="2015">
        <v>10000</v>
      </c>
      <c r="GE634" s="2015">
        <f t="shared" si="76"/>
        <v>10000</v>
      </c>
    </row>
    <row r="635" spans="2:187">
      <c r="B635" s="918">
        <v>7</v>
      </c>
      <c r="C635" s="919" t="s">
        <v>623</v>
      </c>
      <c r="D635" s="920" t="s">
        <v>3</v>
      </c>
      <c r="E635" s="921" t="s">
        <v>37</v>
      </c>
      <c r="F635" s="919" t="s">
        <v>468</v>
      </c>
      <c r="G635" s="922">
        <v>25197</v>
      </c>
      <c r="H635" s="919" t="s">
        <v>469</v>
      </c>
      <c r="I635" s="919" t="s">
        <v>456</v>
      </c>
      <c r="J635" s="923" t="s">
        <v>455</v>
      </c>
      <c r="K635" s="924" t="s">
        <v>456</v>
      </c>
      <c r="L635" s="924">
        <v>100001</v>
      </c>
      <c r="M635" s="925" t="s">
        <v>470</v>
      </c>
      <c r="N635" s="926">
        <v>1</v>
      </c>
      <c r="O635" s="927" t="s">
        <v>471</v>
      </c>
      <c r="P635" s="927" t="s">
        <v>472</v>
      </c>
      <c r="Q635" s="928">
        <v>1</v>
      </c>
      <c r="R635" s="927" t="s">
        <v>473</v>
      </c>
      <c r="S635" s="929" t="s">
        <v>474</v>
      </c>
      <c r="T635" s="927" t="s">
        <v>461</v>
      </c>
      <c r="U635" s="927" t="s">
        <v>235</v>
      </c>
      <c r="V635" s="930" t="s">
        <v>462</v>
      </c>
      <c r="W635" s="930"/>
      <c r="X635" s="931" t="s">
        <v>32</v>
      </c>
      <c r="Y635" s="932" t="s">
        <v>39</v>
      </c>
      <c r="Z635" s="925"/>
      <c r="AA635" s="925"/>
      <c r="AB635" s="467">
        <v>43003</v>
      </c>
      <c r="AC635" s="933"/>
      <c r="AD635" s="934"/>
      <c r="AE635" s="935" t="s">
        <v>522</v>
      </c>
      <c r="AF635" s="927" t="s">
        <v>475</v>
      </c>
      <c r="AG635" s="936"/>
      <c r="AH635" s="937"/>
      <c r="AI635" s="937"/>
      <c r="AJ635" s="937"/>
      <c r="AK635" s="938"/>
      <c r="AL635" s="936"/>
      <c r="AM635" s="938"/>
      <c r="AN635" s="938"/>
      <c r="AO635" s="939" t="s">
        <v>466</v>
      </c>
      <c r="AP635" s="938" t="s">
        <v>595</v>
      </c>
      <c r="AQ635" s="940" t="s">
        <v>467</v>
      </c>
      <c r="AR635" s="468">
        <v>12000</v>
      </c>
      <c r="AS635" s="925">
        <v>30</v>
      </c>
      <c r="AT635" s="941"/>
      <c r="AU635" s="941">
        <v>0</v>
      </c>
      <c r="AV635" s="925"/>
      <c r="AW635" s="925"/>
      <c r="AX635" s="925"/>
      <c r="AY635" s="925"/>
      <c r="AZ635" s="925"/>
      <c r="BA635" s="942"/>
      <c r="BB635" s="941"/>
      <c r="BC635" s="941"/>
      <c r="BD635" s="941"/>
      <c r="BE635" s="941"/>
      <c r="BF635" s="942"/>
      <c r="BG635" s="936">
        <v>0</v>
      </c>
      <c r="BH635" s="936">
        <v>0</v>
      </c>
      <c r="BI635" s="936">
        <v>0</v>
      </c>
      <c r="BJ635" s="1227">
        <v>0</v>
      </c>
      <c r="BK635" s="943">
        <v>0</v>
      </c>
      <c r="BL635" s="943">
        <v>0</v>
      </c>
      <c r="BM635" s="936">
        <v>0</v>
      </c>
      <c r="BN635" s="943">
        <v>0</v>
      </c>
      <c r="BO635" s="936"/>
      <c r="BP635" s="1231">
        <v>240</v>
      </c>
      <c r="BQ635" s="1350">
        <v>12000</v>
      </c>
      <c r="BR635" s="1350">
        <v>0</v>
      </c>
      <c r="BS635" s="1350">
        <v>0</v>
      </c>
      <c r="BT635" s="1351">
        <v>0</v>
      </c>
      <c r="BU635" s="1350">
        <v>0</v>
      </c>
      <c r="BV635" s="1350">
        <v>0</v>
      </c>
      <c r="BW635" s="1350">
        <v>0</v>
      </c>
      <c r="BX635" s="1350"/>
      <c r="BY635" s="1350"/>
      <c r="BZ635" s="1350"/>
      <c r="CA635" s="1350"/>
      <c r="CB635" s="1350">
        <v>0</v>
      </c>
      <c r="CC635" s="1350">
        <v>0</v>
      </c>
      <c r="CD635" s="1350">
        <v>0</v>
      </c>
      <c r="CE635" s="1350"/>
      <c r="CF635" s="1350">
        <v>0</v>
      </c>
      <c r="CG635" s="1350"/>
      <c r="CH635" s="1350">
        <v>0</v>
      </c>
      <c r="CI635" s="1350">
        <v>0</v>
      </c>
      <c r="CJ635" s="1350"/>
      <c r="CK635" s="1350"/>
      <c r="CL635" s="1350"/>
      <c r="CM635" s="1350"/>
      <c r="CN635" s="1350"/>
      <c r="CO635" s="1350">
        <v>0</v>
      </c>
      <c r="CP635" s="1350"/>
      <c r="CQ635" s="1350"/>
      <c r="CR635" s="1350"/>
      <c r="CS635" s="1350"/>
      <c r="CT635" s="1350"/>
      <c r="CU635" s="1350"/>
      <c r="CV635" s="1350">
        <v>0</v>
      </c>
      <c r="CW635" s="1350"/>
      <c r="CX635" s="1350"/>
      <c r="CY635" s="1350"/>
      <c r="CZ635" s="1350"/>
      <c r="DA635" s="1350"/>
      <c r="DB635" s="1350"/>
      <c r="DC635" s="1350"/>
      <c r="DD635" s="1350"/>
      <c r="DE635" s="1350"/>
      <c r="DF635" s="1350"/>
      <c r="DG635" s="1350"/>
      <c r="DH635" s="1350"/>
      <c r="DI635" s="1350"/>
      <c r="DJ635" s="1350"/>
      <c r="DK635" s="1350"/>
      <c r="DL635" s="1350"/>
      <c r="DM635" s="1350"/>
      <c r="DN635" s="1350"/>
      <c r="DO635" s="1350"/>
      <c r="DP635" s="1350"/>
      <c r="DQ635" s="1350"/>
      <c r="DR635" s="1350"/>
      <c r="DS635" s="1350"/>
      <c r="DT635" s="1350"/>
      <c r="DU635" s="1350"/>
      <c r="DV635" s="1350"/>
      <c r="DW635" s="1350"/>
      <c r="DX635" s="1350"/>
      <c r="DY635" s="1350"/>
      <c r="DZ635" s="1358"/>
      <c r="EA635" s="1356"/>
      <c r="EB635" s="1350"/>
      <c r="EC635" s="1350"/>
      <c r="ED635" s="1350"/>
      <c r="EE635" s="1350"/>
      <c r="EF635" s="1350"/>
      <c r="EG635" s="1350"/>
      <c r="EH635" s="1350"/>
      <c r="EI635" s="1350"/>
      <c r="EJ635" s="1350"/>
      <c r="EK635" s="1350"/>
      <c r="EL635" s="1354">
        <v>12000</v>
      </c>
      <c r="EM635" s="1354">
        <v>12000</v>
      </c>
      <c r="EN635" s="1355">
        <v>1200</v>
      </c>
      <c r="EO635" s="1355">
        <v>176.4</v>
      </c>
      <c r="EP635" s="1355">
        <v>164.4</v>
      </c>
      <c r="EQ635" s="1355">
        <v>0</v>
      </c>
      <c r="ER635" s="1355">
        <v>0</v>
      </c>
      <c r="ES635" s="1350">
        <v>0</v>
      </c>
      <c r="ET635" s="1351">
        <v>1468.69</v>
      </c>
      <c r="EU635" s="1350">
        <v>0</v>
      </c>
      <c r="EV635" s="1350">
        <v>0</v>
      </c>
      <c r="EW635" s="1350"/>
      <c r="EX635" s="1350"/>
      <c r="EY635" s="1350"/>
      <c r="EZ635" s="1356">
        <v>99.59</v>
      </c>
      <c r="FA635" s="1356">
        <v>232.09</v>
      </c>
      <c r="FB635" s="1356">
        <v>62.8</v>
      </c>
      <c r="FC635" s="1356">
        <v>4800</v>
      </c>
      <c r="FD635" s="1356"/>
      <c r="FE635" s="1356"/>
      <c r="FF635" s="1356"/>
      <c r="FG635" s="1350">
        <v>0</v>
      </c>
      <c r="FH635" s="1356">
        <v>0</v>
      </c>
      <c r="FI635" s="1350"/>
      <c r="FJ635" s="1350"/>
      <c r="FK635" s="1356"/>
      <c r="FL635" s="1356"/>
      <c r="FM635" s="1350">
        <v>0</v>
      </c>
      <c r="FN635" s="1350">
        <v>0</v>
      </c>
      <c r="FO635" s="1350"/>
      <c r="FP635" s="1350"/>
      <c r="FQ635" s="1350">
        <v>8203.9699999999993</v>
      </c>
      <c r="FR635" s="1357">
        <v>3796.03</v>
      </c>
      <c r="FT635" s="1401"/>
      <c r="FU635" s="1402">
        <v>3796.03</v>
      </c>
      <c r="FV635" s="1402">
        <v>3793.56</v>
      </c>
      <c r="FW635" s="1402">
        <v>2.4700000000002547</v>
      </c>
      <c r="FX635" s="1389">
        <v>1080</v>
      </c>
      <c r="FY635" s="1402">
        <v>0</v>
      </c>
      <c r="GB635" s="2015">
        <f t="shared" si="75"/>
        <v>0</v>
      </c>
      <c r="GC635" s="2015">
        <v>12000</v>
      </c>
      <c r="GE635" s="2015">
        <f t="shared" si="76"/>
        <v>12000</v>
      </c>
    </row>
    <row r="636" spans="2:187">
      <c r="B636" s="918">
        <v>8</v>
      </c>
      <c r="C636" s="919" t="s">
        <v>623</v>
      </c>
      <c r="D636" s="920" t="s">
        <v>3</v>
      </c>
      <c r="E636" s="921" t="s">
        <v>90</v>
      </c>
      <c r="F636" s="919" t="s">
        <v>570</v>
      </c>
      <c r="G636" s="922">
        <v>30884</v>
      </c>
      <c r="H636" s="919" t="s">
        <v>494</v>
      </c>
      <c r="I636" s="919" t="s">
        <v>456</v>
      </c>
      <c r="J636" s="923" t="s">
        <v>455</v>
      </c>
      <c r="K636" s="1208" t="s">
        <v>456</v>
      </c>
      <c r="L636" s="924">
        <v>100001</v>
      </c>
      <c r="M636" s="925" t="s">
        <v>470</v>
      </c>
      <c r="N636" s="926">
        <v>1</v>
      </c>
      <c r="O636" s="927" t="s">
        <v>477</v>
      </c>
      <c r="P636" s="927" t="s">
        <v>478</v>
      </c>
      <c r="Q636" s="928">
        <v>1</v>
      </c>
      <c r="R636" s="927" t="s">
        <v>495</v>
      </c>
      <c r="S636" s="929" t="s">
        <v>478</v>
      </c>
      <c r="T636" s="927" t="s">
        <v>545</v>
      </c>
      <c r="U636" s="927" t="s">
        <v>250</v>
      </c>
      <c r="V636" s="930" t="s">
        <v>462</v>
      </c>
      <c r="W636" s="930"/>
      <c r="X636" s="1042" t="s">
        <v>25</v>
      </c>
      <c r="Y636" s="1047" t="s">
        <v>88</v>
      </c>
      <c r="Z636" s="925"/>
      <c r="AA636" s="1049"/>
      <c r="AB636" s="467">
        <v>44935</v>
      </c>
      <c r="AC636" s="1049"/>
      <c r="AD636" s="934"/>
      <c r="AE636" s="935" t="s">
        <v>533</v>
      </c>
      <c r="AF636" s="927" t="s">
        <v>571</v>
      </c>
      <c r="AG636" s="936"/>
      <c r="AH636" s="937"/>
      <c r="AI636" s="1049"/>
      <c r="AJ636" s="1049"/>
      <c r="AK636" s="1049"/>
      <c r="AL636" s="1049"/>
      <c r="AM636" s="1049"/>
      <c r="AN636" s="1049"/>
      <c r="AO636" s="1050" t="s">
        <v>467</v>
      </c>
      <c r="AP636" s="938" t="s">
        <v>595</v>
      </c>
      <c r="AQ636" s="940" t="s">
        <v>466</v>
      </c>
      <c r="AR636" s="468">
        <v>1800</v>
      </c>
      <c r="AS636" s="925">
        <v>30</v>
      </c>
      <c r="AT636" s="941"/>
      <c r="AU636" s="941">
        <v>0</v>
      </c>
      <c r="AV636" s="925"/>
      <c r="AW636" s="925"/>
      <c r="AX636" s="925"/>
      <c r="AY636" s="925"/>
      <c r="AZ636" s="925"/>
      <c r="BA636" s="942"/>
      <c r="BB636" s="941"/>
      <c r="BC636" s="941"/>
      <c r="BD636" s="941"/>
      <c r="BE636" s="941"/>
      <c r="BF636" s="942"/>
      <c r="BG636" s="936">
        <v>0</v>
      </c>
      <c r="BH636" s="936">
        <v>0</v>
      </c>
      <c r="BI636" s="936">
        <v>0</v>
      </c>
      <c r="BJ636" s="1227">
        <v>0</v>
      </c>
      <c r="BK636" s="943">
        <v>0</v>
      </c>
      <c r="BL636" s="943">
        <v>0</v>
      </c>
      <c r="BM636" s="936">
        <v>0</v>
      </c>
      <c r="BN636" s="943">
        <v>0</v>
      </c>
      <c r="BO636" s="936">
        <v>0</v>
      </c>
      <c r="BP636" s="1231">
        <v>240</v>
      </c>
      <c r="BQ636" s="1350">
        <v>1800</v>
      </c>
      <c r="BR636" s="1350">
        <v>113</v>
      </c>
      <c r="BS636" s="1350">
        <v>0</v>
      </c>
      <c r="BT636" s="1351">
        <v>0</v>
      </c>
      <c r="BU636" s="1350">
        <v>0</v>
      </c>
      <c r="BV636" s="1350">
        <v>0</v>
      </c>
      <c r="BW636" s="1350">
        <v>0</v>
      </c>
      <c r="BX636" s="1350"/>
      <c r="BY636" s="1350"/>
      <c r="BZ636" s="1350"/>
      <c r="CA636" s="1350"/>
      <c r="CB636" s="1350">
        <v>0</v>
      </c>
      <c r="CC636" s="1350">
        <v>0</v>
      </c>
      <c r="CD636" s="1350">
        <v>0</v>
      </c>
      <c r="CE636" s="1350"/>
      <c r="CF636" s="1350">
        <v>0</v>
      </c>
      <c r="CG636" s="1350"/>
      <c r="CH636" s="1350">
        <v>0</v>
      </c>
      <c r="CI636" s="1350">
        <v>0</v>
      </c>
      <c r="CJ636" s="1350"/>
      <c r="CK636" s="1350"/>
      <c r="CL636" s="1350"/>
      <c r="CM636" s="1350"/>
      <c r="CN636" s="1350"/>
      <c r="CO636" s="1350">
        <v>0</v>
      </c>
      <c r="CP636" s="1350"/>
      <c r="CQ636" s="1350"/>
      <c r="CR636" s="1350"/>
      <c r="CS636" s="1350"/>
      <c r="CT636" s="1350"/>
      <c r="CU636" s="1350"/>
      <c r="CV636" s="1350">
        <v>0</v>
      </c>
      <c r="CW636" s="1350"/>
      <c r="CX636" s="1350"/>
      <c r="CY636" s="1350"/>
      <c r="CZ636" s="1350"/>
      <c r="DA636" s="1350"/>
      <c r="DB636" s="1350"/>
      <c r="DC636" s="1350"/>
      <c r="DD636" s="1350"/>
      <c r="DE636" s="1350"/>
      <c r="DF636" s="1350"/>
      <c r="DG636" s="1350"/>
      <c r="DH636" s="1350"/>
      <c r="DI636" s="1350"/>
      <c r="DJ636" s="1350"/>
      <c r="DK636" s="1350"/>
      <c r="DL636" s="1350"/>
      <c r="DM636" s="1350"/>
      <c r="DN636" s="1350"/>
      <c r="DO636" s="1350"/>
      <c r="DP636" s="1350"/>
      <c r="DQ636" s="1350"/>
      <c r="DR636" s="1350"/>
      <c r="DS636" s="1350"/>
      <c r="DT636" s="1350"/>
      <c r="DU636" s="1350"/>
      <c r="DV636" s="1350"/>
      <c r="DW636" s="1350"/>
      <c r="DX636" s="1350"/>
      <c r="DY636" s="1350"/>
      <c r="DZ636" s="1358"/>
      <c r="EA636" s="1356"/>
      <c r="EB636" s="1350"/>
      <c r="EC636" s="1350"/>
      <c r="ED636" s="1350"/>
      <c r="EE636" s="1350"/>
      <c r="EF636" s="1350"/>
      <c r="EG636" s="1350"/>
      <c r="EH636" s="1350"/>
      <c r="EI636" s="1350"/>
      <c r="EJ636" s="1350"/>
      <c r="EK636" s="1350"/>
      <c r="EL636" s="1354">
        <v>1913</v>
      </c>
      <c r="EM636" s="1354">
        <v>1913</v>
      </c>
      <c r="EN636" s="1355">
        <v>191.3</v>
      </c>
      <c r="EO636" s="1355">
        <v>0</v>
      </c>
      <c r="EP636" s="1355">
        <v>26.21</v>
      </c>
      <c r="EQ636" s="1355">
        <v>0</v>
      </c>
      <c r="ER636" s="1355">
        <v>0</v>
      </c>
      <c r="ES636" s="1350">
        <v>0</v>
      </c>
      <c r="ET636" s="1351">
        <v>0</v>
      </c>
      <c r="EU636" s="1350">
        <v>0</v>
      </c>
      <c r="EV636" s="1350">
        <v>0</v>
      </c>
      <c r="EW636" s="1350"/>
      <c r="EX636" s="1350"/>
      <c r="EY636" s="1350"/>
      <c r="EZ636" s="1356">
        <v>0</v>
      </c>
      <c r="FA636" s="1356">
        <v>0</v>
      </c>
      <c r="FB636" s="1356">
        <v>0</v>
      </c>
      <c r="FC636" s="1356">
        <v>765.2</v>
      </c>
      <c r="FD636" s="1356"/>
      <c r="FE636" s="1356"/>
      <c r="FF636" s="1356"/>
      <c r="FG636" s="1350">
        <v>0</v>
      </c>
      <c r="FH636" s="1356">
        <v>0</v>
      </c>
      <c r="FI636" s="1350"/>
      <c r="FJ636" s="1350"/>
      <c r="FK636" s="1356"/>
      <c r="FL636" s="1356"/>
      <c r="FM636" s="1350">
        <v>0</v>
      </c>
      <c r="FN636" s="1350">
        <v>0</v>
      </c>
      <c r="FO636" s="1350"/>
      <c r="FP636" s="1350"/>
      <c r="FQ636" s="1350">
        <v>982.71</v>
      </c>
      <c r="FR636" s="1357">
        <v>930.29</v>
      </c>
      <c r="FT636" s="1401"/>
      <c r="FU636" s="1402">
        <v>930.29</v>
      </c>
      <c r="FV636" s="1402">
        <v>930.29</v>
      </c>
      <c r="FW636" s="1402">
        <v>0</v>
      </c>
      <c r="FX636" s="1389">
        <v>172.17</v>
      </c>
      <c r="FY636" s="1402">
        <v>0</v>
      </c>
      <c r="GB636" s="2015">
        <f t="shared" si="75"/>
        <v>0</v>
      </c>
      <c r="GC636" s="2015">
        <v>1913</v>
      </c>
      <c r="GE636" s="2015">
        <f t="shared" si="76"/>
        <v>1913</v>
      </c>
    </row>
    <row r="637" spans="2:187">
      <c r="B637" s="918">
        <v>9</v>
      </c>
      <c r="C637" s="919" t="s">
        <v>623</v>
      </c>
      <c r="D637" s="920" t="s">
        <v>3</v>
      </c>
      <c r="E637" s="921" t="s">
        <v>114</v>
      </c>
      <c r="F637" s="919" t="s">
        <v>115</v>
      </c>
      <c r="G637" s="922">
        <v>33606</v>
      </c>
      <c r="H637" s="919" t="s">
        <v>476</v>
      </c>
      <c r="I637" s="919" t="s">
        <v>456</v>
      </c>
      <c r="J637" s="923" t="s">
        <v>455</v>
      </c>
      <c r="K637" s="924" t="s">
        <v>456</v>
      </c>
      <c r="L637" s="924">
        <v>100001</v>
      </c>
      <c r="M637" s="925" t="s">
        <v>470</v>
      </c>
      <c r="N637" s="926">
        <v>1</v>
      </c>
      <c r="O637" s="927" t="s">
        <v>477</v>
      </c>
      <c r="P637" s="927" t="s">
        <v>478</v>
      </c>
      <c r="Q637" s="928">
        <v>1</v>
      </c>
      <c r="R637" s="927" t="s">
        <v>479</v>
      </c>
      <c r="S637" s="929" t="s">
        <v>480</v>
      </c>
      <c r="T637" s="927" t="s">
        <v>461</v>
      </c>
      <c r="U637" s="927" t="s">
        <v>624</v>
      </c>
      <c r="V637" s="930" t="s">
        <v>462</v>
      </c>
      <c r="W637" s="930"/>
      <c r="X637" s="931" t="s">
        <v>25</v>
      </c>
      <c r="Y637" s="932" t="s">
        <v>116</v>
      </c>
      <c r="Z637" s="925"/>
      <c r="AA637" s="925"/>
      <c r="AB637" s="467">
        <v>43374</v>
      </c>
      <c r="AC637" s="933"/>
      <c r="AD637" s="934"/>
      <c r="AE637" s="935" t="s">
        <v>481</v>
      </c>
      <c r="AF637" s="927" t="s">
        <v>482</v>
      </c>
      <c r="AG637" s="936"/>
      <c r="AH637" s="937"/>
      <c r="AI637" s="937"/>
      <c r="AJ637" s="937"/>
      <c r="AK637" s="938"/>
      <c r="AL637" s="936"/>
      <c r="AM637" s="938"/>
      <c r="AN637" s="938"/>
      <c r="AO637" s="939" t="s">
        <v>466</v>
      </c>
      <c r="AP637" s="938" t="s">
        <v>595</v>
      </c>
      <c r="AQ637" s="940" t="s">
        <v>467</v>
      </c>
      <c r="AR637" s="468">
        <v>3200</v>
      </c>
      <c r="AS637" s="925">
        <v>30</v>
      </c>
      <c r="AT637" s="941"/>
      <c r="AU637" s="941">
        <v>0</v>
      </c>
      <c r="AV637" s="925"/>
      <c r="AW637" s="925"/>
      <c r="AX637" s="925"/>
      <c r="AY637" s="925"/>
      <c r="AZ637" s="925"/>
      <c r="BA637" s="942"/>
      <c r="BB637" s="941"/>
      <c r="BC637" s="941"/>
      <c r="BD637" s="941"/>
      <c r="BE637" s="941"/>
      <c r="BF637" s="942"/>
      <c r="BG637" s="936">
        <v>0</v>
      </c>
      <c r="BH637" s="936">
        <v>0</v>
      </c>
      <c r="BI637" s="936">
        <v>0</v>
      </c>
      <c r="BJ637" s="1227">
        <v>0</v>
      </c>
      <c r="BK637" s="943">
        <v>0</v>
      </c>
      <c r="BL637" s="943">
        <v>0</v>
      </c>
      <c r="BM637" s="936">
        <v>0</v>
      </c>
      <c r="BN637" s="943">
        <v>0</v>
      </c>
      <c r="BO637" s="936">
        <v>0.35</v>
      </c>
      <c r="BP637" s="1231">
        <v>240</v>
      </c>
      <c r="BQ637" s="1350">
        <v>3200</v>
      </c>
      <c r="BR637" s="1350">
        <v>0</v>
      </c>
      <c r="BS637" s="1350">
        <v>0</v>
      </c>
      <c r="BT637" s="1351">
        <v>0</v>
      </c>
      <c r="BU637" s="1350">
        <v>0</v>
      </c>
      <c r="BV637" s="1350">
        <v>0</v>
      </c>
      <c r="BW637" s="1350">
        <v>0</v>
      </c>
      <c r="BX637" s="1350"/>
      <c r="BY637" s="1350"/>
      <c r="BZ637" s="1350"/>
      <c r="CA637" s="1350"/>
      <c r="CB637" s="1350">
        <v>0</v>
      </c>
      <c r="CC637" s="1350">
        <v>0</v>
      </c>
      <c r="CD637" s="1350">
        <v>0</v>
      </c>
      <c r="CE637" s="1350"/>
      <c r="CF637" s="1350">
        <v>0</v>
      </c>
      <c r="CG637" s="1350"/>
      <c r="CH637" s="1350">
        <v>0</v>
      </c>
      <c r="CI637" s="1350">
        <v>0</v>
      </c>
      <c r="CJ637" s="1350"/>
      <c r="CK637" s="1350"/>
      <c r="CL637" s="1350"/>
      <c r="CM637" s="1350"/>
      <c r="CN637" s="1350"/>
      <c r="CO637" s="1350">
        <v>0</v>
      </c>
      <c r="CP637" s="1350"/>
      <c r="CQ637" s="1350"/>
      <c r="CR637" s="1350"/>
      <c r="CS637" s="1350"/>
      <c r="CT637" s="1350"/>
      <c r="CU637" s="1350"/>
      <c r="CV637" s="1350">
        <v>0</v>
      </c>
      <c r="CW637" s="1350"/>
      <c r="CX637" s="1350"/>
      <c r="CY637" s="1350"/>
      <c r="CZ637" s="1350"/>
      <c r="DA637" s="1350"/>
      <c r="DB637" s="1350"/>
      <c r="DC637" s="1350"/>
      <c r="DD637" s="1350"/>
      <c r="DE637" s="1350"/>
      <c r="DF637" s="1350"/>
      <c r="DG637" s="1350"/>
      <c r="DH637" s="1350"/>
      <c r="DI637" s="1350"/>
      <c r="DJ637" s="1350"/>
      <c r="DK637" s="1350"/>
      <c r="DL637" s="1350"/>
      <c r="DM637" s="1350"/>
      <c r="DN637" s="1350"/>
      <c r="DO637" s="1350"/>
      <c r="DP637" s="1350"/>
      <c r="DQ637" s="1350"/>
      <c r="DR637" s="1350"/>
      <c r="DS637" s="1350"/>
      <c r="DT637" s="1350"/>
      <c r="DU637" s="1350"/>
      <c r="DV637" s="1350"/>
      <c r="DW637" s="1350"/>
      <c r="DX637" s="1350"/>
      <c r="DY637" s="1350"/>
      <c r="DZ637" s="1358"/>
      <c r="EA637" s="1356"/>
      <c r="EB637" s="1350"/>
      <c r="EC637" s="1350"/>
      <c r="ED637" s="1350"/>
      <c r="EE637" s="1350"/>
      <c r="EF637" s="1350"/>
      <c r="EG637" s="1350"/>
      <c r="EH637" s="1350"/>
      <c r="EI637" s="1350"/>
      <c r="EJ637" s="1350"/>
      <c r="EK637" s="1350"/>
      <c r="EL637" s="1354">
        <v>3195.33</v>
      </c>
      <c r="EM637" s="1354">
        <v>3200</v>
      </c>
      <c r="EN637" s="1355">
        <v>319.52999999999997</v>
      </c>
      <c r="EO637" s="1355">
        <v>0</v>
      </c>
      <c r="EP637" s="1355">
        <v>43.78</v>
      </c>
      <c r="EQ637" s="1355">
        <v>0</v>
      </c>
      <c r="ER637" s="1355">
        <v>0</v>
      </c>
      <c r="ES637" s="1350">
        <v>0</v>
      </c>
      <c r="ET637" s="1351">
        <v>51.59</v>
      </c>
      <c r="EU637" s="1350">
        <v>4.67</v>
      </c>
      <c r="EV637" s="1350">
        <v>0</v>
      </c>
      <c r="EW637" s="1350"/>
      <c r="EX637" s="1350"/>
      <c r="EY637" s="1350"/>
      <c r="EZ637" s="1356">
        <v>0</v>
      </c>
      <c r="FA637" s="1356">
        <v>0</v>
      </c>
      <c r="FB637" s="1356">
        <v>0</v>
      </c>
      <c r="FC637" s="1356">
        <v>1280</v>
      </c>
      <c r="FD637" s="1356"/>
      <c r="FE637" s="1356"/>
      <c r="FF637" s="1356"/>
      <c r="FG637" s="1350">
        <v>0</v>
      </c>
      <c r="FH637" s="1356">
        <v>0</v>
      </c>
      <c r="FI637" s="1350"/>
      <c r="FJ637" s="1350"/>
      <c r="FK637" s="1356"/>
      <c r="FL637" s="1356"/>
      <c r="FM637" s="1350">
        <v>0</v>
      </c>
      <c r="FN637" s="1350">
        <v>0</v>
      </c>
      <c r="FO637" s="1350"/>
      <c r="FP637" s="1350"/>
      <c r="FQ637" s="1350">
        <v>1699.57</v>
      </c>
      <c r="FR637" s="1357">
        <v>1500.43</v>
      </c>
      <c r="FT637" s="1401"/>
      <c r="FU637" s="1402">
        <v>1500.43</v>
      </c>
      <c r="FV637" s="1402">
        <v>1504.28</v>
      </c>
      <c r="FW637" s="1402">
        <v>-3.8499999999999091</v>
      </c>
      <c r="FX637" s="1389">
        <v>287.58</v>
      </c>
      <c r="FY637" s="1402">
        <v>0</v>
      </c>
      <c r="GB637" s="2015">
        <f t="shared" si="75"/>
        <v>0</v>
      </c>
      <c r="GC637" s="2015">
        <v>3195.33</v>
      </c>
      <c r="GE637" s="2015">
        <f t="shared" si="76"/>
        <v>3195.33</v>
      </c>
    </row>
    <row r="638" spans="2:187">
      <c r="B638" s="918">
        <v>10</v>
      </c>
      <c r="C638" s="919" t="s">
        <v>623</v>
      </c>
      <c r="D638" s="920" t="s">
        <v>3</v>
      </c>
      <c r="E638" s="1342" t="s">
        <v>205</v>
      </c>
      <c r="F638" s="1343" t="s">
        <v>206</v>
      </c>
      <c r="G638" s="1096"/>
      <c r="H638" s="919" t="s">
        <v>600</v>
      </c>
      <c r="I638" s="919" t="s">
        <v>456</v>
      </c>
      <c r="J638" s="1360" t="s">
        <v>455</v>
      </c>
      <c r="K638" s="1361" t="s">
        <v>456</v>
      </c>
      <c r="L638" s="924">
        <v>100001</v>
      </c>
      <c r="M638" s="925" t="s">
        <v>457</v>
      </c>
      <c r="N638" s="926">
        <v>1</v>
      </c>
      <c r="O638" s="927" t="s">
        <v>458</v>
      </c>
      <c r="P638" s="927" t="s">
        <v>459</v>
      </c>
      <c r="Q638" s="928">
        <v>0</v>
      </c>
      <c r="R638" s="927" t="s">
        <v>485</v>
      </c>
      <c r="S638" s="1087" t="s">
        <v>980</v>
      </c>
      <c r="T638" s="927" t="s">
        <v>461</v>
      </c>
      <c r="U638" s="927" t="s">
        <v>981</v>
      </c>
      <c r="V638" s="930" t="s">
        <v>553</v>
      </c>
      <c r="W638" s="1049"/>
      <c r="X638" s="931" t="s">
        <v>97</v>
      </c>
      <c r="Y638" s="1050" t="s">
        <v>293</v>
      </c>
      <c r="Z638" s="925"/>
      <c r="AA638" s="1049"/>
      <c r="AB638" s="467">
        <v>45541</v>
      </c>
      <c r="AC638" s="1049"/>
      <c r="AD638" s="934"/>
      <c r="AE638" s="1049" t="s">
        <v>492</v>
      </c>
      <c r="AF638" s="927" t="s">
        <v>626</v>
      </c>
      <c r="AG638" s="1049"/>
      <c r="AH638" s="1049"/>
      <c r="AI638" s="1049"/>
      <c r="AJ638" s="1049"/>
      <c r="AK638" s="1049"/>
      <c r="AL638" s="1049"/>
      <c r="AM638" s="1049"/>
      <c r="AN638" s="1049"/>
      <c r="AO638" s="1050" t="s">
        <v>467</v>
      </c>
      <c r="AP638" s="938" t="s">
        <v>595</v>
      </c>
      <c r="AQ638" s="940" t="s">
        <v>467</v>
      </c>
      <c r="AR638" s="468">
        <v>3100</v>
      </c>
      <c r="AS638" s="925">
        <v>30</v>
      </c>
      <c r="AT638" s="941"/>
      <c r="AU638" s="941">
        <v>0</v>
      </c>
      <c r="AV638" s="925"/>
      <c r="AW638" s="925"/>
      <c r="AX638" s="925"/>
      <c r="AY638" s="925"/>
      <c r="AZ638" s="925"/>
      <c r="BA638" s="942"/>
      <c r="BB638" s="941"/>
      <c r="BC638" s="941"/>
      <c r="BD638" s="941"/>
      <c r="BE638" s="941"/>
      <c r="BF638" s="942"/>
      <c r="BG638" s="936">
        <v>0</v>
      </c>
      <c r="BH638" s="936">
        <v>0</v>
      </c>
      <c r="BI638" s="936">
        <v>0</v>
      </c>
      <c r="BJ638" s="1227">
        <v>0</v>
      </c>
      <c r="BK638" s="943">
        <v>0</v>
      </c>
      <c r="BL638" s="943">
        <v>0</v>
      </c>
      <c r="BM638" s="936">
        <v>0</v>
      </c>
      <c r="BN638" s="943">
        <v>0</v>
      </c>
      <c r="BO638" s="936">
        <v>0</v>
      </c>
      <c r="BP638" s="1231">
        <v>240</v>
      </c>
      <c r="BQ638" s="1350">
        <v>3100</v>
      </c>
      <c r="BR638" s="1350">
        <v>0</v>
      </c>
      <c r="BS638" s="1350">
        <v>0</v>
      </c>
      <c r="BT638" s="1351">
        <v>0</v>
      </c>
      <c r="BU638" s="1350">
        <v>0</v>
      </c>
      <c r="BV638" s="1350">
        <v>0</v>
      </c>
      <c r="BW638" s="1350">
        <v>0</v>
      </c>
      <c r="BX638" s="1352"/>
      <c r="BY638" s="1350"/>
      <c r="BZ638" s="1350"/>
      <c r="CA638" s="1352"/>
      <c r="CB638" s="1350">
        <v>0</v>
      </c>
      <c r="CC638" s="1350">
        <v>0</v>
      </c>
      <c r="CD638" s="1350">
        <v>0</v>
      </c>
      <c r="CE638" s="1350"/>
      <c r="CF638" s="1350">
        <v>0</v>
      </c>
      <c r="CG638" s="1350"/>
      <c r="CH638" s="1350">
        <v>18</v>
      </c>
      <c r="CI638" s="1350">
        <v>0</v>
      </c>
      <c r="CJ638" s="1352"/>
      <c r="CK638" s="1352"/>
      <c r="CL638" s="1352"/>
      <c r="CM638" s="1350"/>
      <c r="CN638" s="1350"/>
      <c r="CO638" s="1350">
        <v>0</v>
      </c>
      <c r="CP638" s="1350"/>
      <c r="CQ638" s="1350"/>
      <c r="CR638" s="1350"/>
      <c r="CS638" s="1350"/>
      <c r="CT638" s="1350"/>
      <c r="CU638" s="1350"/>
      <c r="CV638" s="1350">
        <v>0</v>
      </c>
      <c r="CW638" s="1352"/>
      <c r="CX638" s="1352"/>
      <c r="CY638" s="1352"/>
      <c r="CZ638" s="1352"/>
      <c r="DA638" s="1352"/>
      <c r="DB638" s="1352"/>
      <c r="DC638" s="1350"/>
      <c r="DD638" s="1350"/>
      <c r="DE638" s="1350"/>
      <c r="DF638" s="1350"/>
      <c r="DG638" s="1350"/>
      <c r="DH638" s="1352"/>
      <c r="DI638" s="1352"/>
      <c r="DJ638" s="1350"/>
      <c r="DK638" s="1350"/>
      <c r="DL638" s="1350"/>
      <c r="DM638" s="1352"/>
      <c r="DN638" s="1352"/>
      <c r="DO638" s="1352"/>
      <c r="DP638" s="1352"/>
      <c r="DQ638" s="1352"/>
      <c r="DR638" s="1352"/>
      <c r="DS638" s="1352"/>
      <c r="DT638" s="1352"/>
      <c r="DU638" s="1352"/>
      <c r="DV638" s="1352"/>
      <c r="DW638" s="1352"/>
      <c r="DX638" s="1352"/>
      <c r="DY638" s="1350"/>
      <c r="DZ638" s="1353"/>
      <c r="EA638" s="1352"/>
      <c r="EB638" s="1352"/>
      <c r="EC638" s="1352"/>
      <c r="ED638" s="1352"/>
      <c r="EE638" s="1352"/>
      <c r="EF638" s="1352"/>
      <c r="EG638" s="1352"/>
      <c r="EH638" s="1352"/>
      <c r="EI638" s="1352"/>
      <c r="EJ638" s="1352"/>
      <c r="EK638" s="1352"/>
      <c r="EL638" s="1354">
        <v>3118</v>
      </c>
      <c r="EM638" s="1354">
        <v>3118</v>
      </c>
      <c r="EN638" s="1355">
        <v>311.8</v>
      </c>
      <c r="EO638" s="1355">
        <v>52.69</v>
      </c>
      <c r="EP638" s="1355">
        <v>42.72</v>
      </c>
      <c r="EQ638" s="1355">
        <v>0</v>
      </c>
      <c r="ER638" s="1355">
        <v>0</v>
      </c>
      <c r="ES638" s="1350">
        <v>0</v>
      </c>
      <c r="ET638" s="1351">
        <v>47.199999999999996</v>
      </c>
      <c r="EU638" s="1350">
        <v>0</v>
      </c>
      <c r="EV638" s="1350">
        <v>0</v>
      </c>
      <c r="EW638" s="1350"/>
      <c r="EX638" s="1350"/>
      <c r="EY638" s="1350"/>
      <c r="EZ638" s="1356">
        <v>0</v>
      </c>
      <c r="FA638" s="1356">
        <v>0</v>
      </c>
      <c r="FB638" s="1356">
        <v>0</v>
      </c>
      <c r="FC638" s="1356">
        <v>1240</v>
      </c>
      <c r="FD638" s="1356"/>
      <c r="FE638" s="1356"/>
      <c r="FF638" s="1352"/>
      <c r="FG638" s="1350">
        <v>0</v>
      </c>
      <c r="FH638" s="1356">
        <v>0</v>
      </c>
      <c r="FI638" s="1350"/>
      <c r="FJ638" s="1350"/>
      <c r="FK638" s="1356"/>
      <c r="FL638" s="1352"/>
      <c r="FM638" s="1350">
        <v>0</v>
      </c>
      <c r="FN638" s="1350">
        <v>18</v>
      </c>
      <c r="FO638" s="1350">
        <v>8</v>
      </c>
      <c r="FP638" s="1350"/>
      <c r="FQ638" s="1350">
        <v>1720.41</v>
      </c>
      <c r="FR638" s="1357">
        <v>1397.59</v>
      </c>
      <c r="FT638" s="1401"/>
      <c r="FU638" s="1402">
        <v>1397.59</v>
      </c>
      <c r="FV638" s="1402">
        <v>1391.37</v>
      </c>
      <c r="FW638" s="1402">
        <v>6.2200000000000273</v>
      </c>
      <c r="FX638" s="1389">
        <v>280.62</v>
      </c>
      <c r="FY638" s="1402">
        <v>0</v>
      </c>
      <c r="GB638" s="2015">
        <f t="shared" si="75"/>
        <v>0</v>
      </c>
      <c r="GC638" s="2015">
        <v>3118</v>
      </c>
      <c r="GE638" s="2015">
        <f t="shared" si="76"/>
        <v>3118</v>
      </c>
    </row>
    <row r="639" spans="2:187">
      <c r="B639" s="918">
        <v>11</v>
      </c>
      <c r="C639" s="919" t="s">
        <v>623</v>
      </c>
      <c r="D639" s="920" t="s">
        <v>3</v>
      </c>
      <c r="E639" s="921" t="s">
        <v>176</v>
      </c>
      <c r="F639" s="919" t="s">
        <v>578</v>
      </c>
      <c r="G639" s="922">
        <v>34578</v>
      </c>
      <c r="H639" s="919" t="s">
        <v>585</v>
      </c>
      <c r="I639" s="919" t="s">
        <v>456</v>
      </c>
      <c r="J639" s="923" t="s">
        <v>455</v>
      </c>
      <c r="K639" s="1208" t="s">
        <v>456</v>
      </c>
      <c r="L639" s="924">
        <v>100001</v>
      </c>
      <c r="M639" s="925" t="s">
        <v>470</v>
      </c>
      <c r="N639" s="926">
        <v>1</v>
      </c>
      <c r="O639" s="927" t="s">
        <v>477</v>
      </c>
      <c r="P639" s="927" t="s">
        <v>478</v>
      </c>
      <c r="Q639" s="928">
        <v>1</v>
      </c>
      <c r="R639" s="927" t="s">
        <v>564</v>
      </c>
      <c r="S639" s="929" t="s">
        <v>563</v>
      </c>
      <c r="T639" s="927" t="s">
        <v>461</v>
      </c>
      <c r="U639" s="927" t="s">
        <v>277</v>
      </c>
      <c r="V639" s="930" t="s">
        <v>553</v>
      </c>
      <c r="W639" s="930"/>
      <c r="X639" s="1042" t="s">
        <v>25</v>
      </c>
      <c r="Y639" s="1047" t="s">
        <v>993</v>
      </c>
      <c r="Z639" s="925"/>
      <c r="AA639" s="1049"/>
      <c r="AB639" s="467">
        <v>45181</v>
      </c>
      <c r="AC639" s="1049"/>
      <c r="AD639" s="934"/>
      <c r="AE639" s="935" t="s">
        <v>481</v>
      </c>
      <c r="AF639" s="927" t="s">
        <v>579</v>
      </c>
      <c r="AG639" s="936"/>
      <c r="AH639" s="937"/>
      <c r="AI639" s="1049"/>
      <c r="AJ639" s="1049"/>
      <c r="AK639" s="1049"/>
      <c r="AL639" s="1049"/>
      <c r="AM639" s="1049"/>
      <c r="AN639" s="1049"/>
      <c r="AO639" s="1050" t="s">
        <v>466</v>
      </c>
      <c r="AP639" s="938" t="s">
        <v>595</v>
      </c>
      <c r="AQ639" s="940" t="s">
        <v>467</v>
      </c>
      <c r="AR639" s="468">
        <v>3700</v>
      </c>
      <c r="AS639" s="925">
        <v>29</v>
      </c>
      <c r="AT639" s="941"/>
      <c r="AU639" s="941">
        <v>1</v>
      </c>
      <c r="AV639" s="925"/>
      <c r="AW639" s="925"/>
      <c r="AX639" s="925"/>
      <c r="AY639" s="925"/>
      <c r="AZ639" s="925"/>
      <c r="BA639" s="942"/>
      <c r="BB639" s="941"/>
      <c r="BC639" s="941"/>
      <c r="BD639" s="941"/>
      <c r="BE639" s="941"/>
      <c r="BF639" s="942"/>
      <c r="BG639" s="936">
        <v>0</v>
      </c>
      <c r="BH639" s="936">
        <v>0</v>
      </c>
      <c r="BI639" s="936">
        <v>0</v>
      </c>
      <c r="BJ639" s="1227">
        <v>0</v>
      </c>
      <c r="BK639" s="943">
        <v>0</v>
      </c>
      <c r="BL639" s="943">
        <v>0</v>
      </c>
      <c r="BM639" s="936">
        <v>0</v>
      </c>
      <c r="BN639" s="943">
        <v>0</v>
      </c>
      <c r="BO639" s="936">
        <v>0</v>
      </c>
      <c r="BP639" s="1231">
        <v>232</v>
      </c>
      <c r="BQ639" s="1350">
        <v>3576.6666666666665</v>
      </c>
      <c r="BR639" s="1350">
        <v>0</v>
      </c>
      <c r="BS639" s="1350">
        <v>0</v>
      </c>
      <c r="BT639" s="1351">
        <v>123.33</v>
      </c>
      <c r="BU639" s="1350">
        <v>0</v>
      </c>
      <c r="BV639" s="1350">
        <v>0</v>
      </c>
      <c r="BW639" s="1350">
        <v>0</v>
      </c>
      <c r="BX639" s="1350"/>
      <c r="BY639" s="1350"/>
      <c r="BZ639" s="1350"/>
      <c r="CA639" s="1350"/>
      <c r="CB639" s="1350">
        <v>0</v>
      </c>
      <c r="CC639" s="1350">
        <v>0</v>
      </c>
      <c r="CD639" s="1350">
        <v>0</v>
      </c>
      <c r="CE639" s="1350"/>
      <c r="CF639" s="1350">
        <v>0</v>
      </c>
      <c r="CG639" s="1350"/>
      <c r="CH639" s="1350">
        <v>0</v>
      </c>
      <c r="CI639" s="1350">
        <v>0</v>
      </c>
      <c r="CJ639" s="1350"/>
      <c r="CK639" s="1350"/>
      <c r="CL639" s="1350"/>
      <c r="CM639" s="1350"/>
      <c r="CN639" s="1350"/>
      <c r="CO639" s="1350">
        <v>0</v>
      </c>
      <c r="CP639" s="1350"/>
      <c r="CQ639" s="1350"/>
      <c r="CR639" s="1350"/>
      <c r="CS639" s="1350"/>
      <c r="CT639" s="1350"/>
      <c r="CU639" s="1350"/>
      <c r="CV639" s="1350">
        <v>0</v>
      </c>
      <c r="CW639" s="1350"/>
      <c r="CX639" s="1350"/>
      <c r="CY639" s="1350"/>
      <c r="CZ639" s="1350"/>
      <c r="DA639" s="1350"/>
      <c r="DB639" s="1350"/>
      <c r="DC639" s="1350"/>
      <c r="DD639" s="1350"/>
      <c r="DE639" s="1350"/>
      <c r="DF639" s="1350"/>
      <c r="DG639" s="1350"/>
      <c r="DH639" s="1350"/>
      <c r="DI639" s="1350"/>
      <c r="DJ639" s="1350"/>
      <c r="DK639" s="1350"/>
      <c r="DL639" s="1350"/>
      <c r="DM639" s="1350"/>
      <c r="DN639" s="1350"/>
      <c r="DO639" s="1350"/>
      <c r="DP639" s="1350"/>
      <c r="DQ639" s="1350"/>
      <c r="DR639" s="1350"/>
      <c r="DS639" s="1350"/>
      <c r="DT639" s="1350"/>
      <c r="DU639" s="1350"/>
      <c r="DV639" s="1350"/>
      <c r="DW639" s="1350"/>
      <c r="DX639" s="1350"/>
      <c r="DY639" s="1350"/>
      <c r="DZ639" s="1358"/>
      <c r="EA639" s="1356"/>
      <c r="EB639" s="1350"/>
      <c r="EC639" s="1350"/>
      <c r="ED639" s="1350"/>
      <c r="EE639" s="1350"/>
      <c r="EF639" s="1350"/>
      <c r="EG639" s="1350"/>
      <c r="EH639" s="1350"/>
      <c r="EI639" s="1350"/>
      <c r="EJ639" s="1350"/>
      <c r="EK639" s="1350"/>
      <c r="EL639" s="1354">
        <v>3699.9966666666664</v>
      </c>
      <c r="EM639" s="1354">
        <v>3699.9966666666664</v>
      </c>
      <c r="EN639" s="1355">
        <v>370</v>
      </c>
      <c r="EO639" s="1355">
        <v>0</v>
      </c>
      <c r="EP639" s="1355">
        <v>50.69</v>
      </c>
      <c r="EQ639" s="1355">
        <v>0</v>
      </c>
      <c r="ER639" s="1355">
        <v>0</v>
      </c>
      <c r="ES639" s="1350">
        <v>0</v>
      </c>
      <c r="ET639" s="1351">
        <v>33.54</v>
      </c>
      <c r="EU639" s="1350">
        <v>0</v>
      </c>
      <c r="EV639" s="1350">
        <v>0</v>
      </c>
      <c r="EW639" s="1350"/>
      <c r="EX639" s="1350"/>
      <c r="EY639" s="1350"/>
      <c r="EZ639" s="1356">
        <v>0</v>
      </c>
      <c r="FA639" s="1356">
        <v>34.94</v>
      </c>
      <c r="FB639" s="1356">
        <v>0</v>
      </c>
      <c r="FC639" s="1356">
        <v>1480</v>
      </c>
      <c r="FD639" s="1356"/>
      <c r="FE639" s="1356"/>
      <c r="FF639" s="1356"/>
      <c r="FG639" s="1350">
        <v>0</v>
      </c>
      <c r="FH639" s="1356">
        <v>0</v>
      </c>
      <c r="FI639" s="1350"/>
      <c r="FJ639" s="1350"/>
      <c r="FK639" s="1356"/>
      <c r="FL639" s="1356"/>
      <c r="FM639" s="1350">
        <v>0</v>
      </c>
      <c r="FN639" s="1350">
        <v>0</v>
      </c>
      <c r="FO639" s="1350"/>
      <c r="FP639" s="1350"/>
      <c r="FQ639" s="1350">
        <v>1969.17</v>
      </c>
      <c r="FR639" s="1357">
        <v>1730.83</v>
      </c>
      <c r="FT639" s="1401"/>
      <c r="FU639" s="1402">
        <v>1730.83</v>
      </c>
      <c r="FV639" s="1402">
        <v>1730.09</v>
      </c>
      <c r="FW639" s="1402">
        <v>0.74000000000000909</v>
      </c>
      <c r="FX639" s="1389">
        <v>333</v>
      </c>
      <c r="FY639" s="1402">
        <v>0</v>
      </c>
      <c r="GB639" s="2015">
        <f t="shared" si="75"/>
        <v>-3.3333333335576754E-3</v>
      </c>
      <c r="GC639" s="2015">
        <v>3700</v>
      </c>
      <c r="GE639" s="2015">
        <f t="shared" si="76"/>
        <v>3700</v>
      </c>
    </row>
    <row r="640" spans="2:187">
      <c r="B640" s="918">
        <v>12</v>
      </c>
      <c r="C640" s="919" t="s">
        <v>623</v>
      </c>
      <c r="D640" s="920" t="s">
        <v>3</v>
      </c>
      <c r="E640" s="921" t="s">
        <v>40</v>
      </c>
      <c r="F640" s="919" t="s">
        <v>483</v>
      </c>
      <c r="G640" s="922">
        <v>24997</v>
      </c>
      <c r="H640" s="919" t="s">
        <v>484</v>
      </c>
      <c r="I640" s="919" t="s">
        <v>456</v>
      </c>
      <c r="J640" s="923" t="s">
        <v>455</v>
      </c>
      <c r="K640" s="924" t="s">
        <v>456</v>
      </c>
      <c r="L640" s="924">
        <v>100002</v>
      </c>
      <c r="M640" s="925" t="s">
        <v>457</v>
      </c>
      <c r="N640" s="926">
        <v>1</v>
      </c>
      <c r="O640" s="927" t="s">
        <v>458</v>
      </c>
      <c r="P640" s="927" t="s">
        <v>459</v>
      </c>
      <c r="Q640" s="928">
        <v>0</v>
      </c>
      <c r="R640" s="927" t="s">
        <v>485</v>
      </c>
      <c r="S640" s="929" t="s">
        <v>486</v>
      </c>
      <c r="T640" s="927" t="s">
        <v>461</v>
      </c>
      <c r="U640" s="927" t="s">
        <v>233</v>
      </c>
      <c r="V640" s="930" t="s">
        <v>462</v>
      </c>
      <c r="W640" s="930"/>
      <c r="X640" s="931" t="s">
        <v>32</v>
      </c>
      <c r="Y640" s="932" t="s">
        <v>42</v>
      </c>
      <c r="Z640" s="925"/>
      <c r="AA640" s="925"/>
      <c r="AB640" s="467">
        <v>42985</v>
      </c>
      <c r="AC640" s="933"/>
      <c r="AD640" s="934"/>
      <c r="AE640" s="935" t="s">
        <v>464</v>
      </c>
      <c r="AF640" s="927" t="s">
        <v>487</v>
      </c>
      <c r="AG640" s="936"/>
      <c r="AH640" s="937"/>
      <c r="AI640" s="937"/>
      <c r="AJ640" s="937"/>
      <c r="AK640" s="938"/>
      <c r="AL640" s="936"/>
      <c r="AM640" s="938"/>
      <c r="AN640" s="938"/>
      <c r="AO640" s="939" t="s">
        <v>466</v>
      </c>
      <c r="AP640" s="938" t="s">
        <v>594</v>
      </c>
      <c r="AQ640" s="940" t="s">
        <v>466</v>
      </c>
      <c r="AR640" s="468">
        <v>4600</v>
      </c>
      <c r="AS640" s="925">
        <v>30</v>
      </c>
      <c r="AT640" s="941"/>
      <c r="AU640" s="941">
        <v>0</v>
      </c>
      <c r="AV640" s="925"/>
      <c r="AW640" s="925"/>
      <c r="AX640" s="925"/>
      <c r="AY640" s="925"/>
      <c r="AZ640" s="925"/>
      <c r="BA640" s="942"/>
      <c r="BB640" s="941"/>
      <c r="BC640" s="941"/>
      <c r="BD640" s="941"/>
      <c r="BE640" s="941"/>
      <c r="BF640" s="942"/>
      <c r="BG640" s="936">
        <v>0</v>
      </c>
      <c r="BH640" s="936">
        <v>0</v>
      </c>
      <c r="BI640" s="936">
        <v>0</v>
      </c>
      <c r="BJ640" s="1227">
        <v>0</v>
      </c>
      <c r="BK640" s="943">
        <v>0</v>
      </c>
      <c r="BL640" s="943">
        <v>0</v>
      </c>
      <c r="BM640" s="936">
        <v>0</v>
      </c>
      <c r="BN640" s="943">
        <v>3</v>
      </c>
      <c r="BO640" s="936">
        <v>0</v>
      </c>
      <c r="BP640" s="1231">
        <v>240</v>
      </c>
      <c r="BQ640" s="1350">
        <v>4600</v>
      </c>
      <c r="BR640" s="1350">
        <v>113</v>
      </c>
      <c r="BS640" s="1350">
        <v>0</v>
      </c>
      <c r="BT640" s="1351">
        <v>0</v>
      </c>
      <c r="BU640" s="1350">
        <v>0</v>
      </c>
      <c r="BV640" s="1350">
        <v>0</v>
      </c>
      <c r="BW640" s="1350">
        <v>0</v>
      </c>
      <c r="BX640" s="1350"/>
      <c r="BY640" s="1350"/>
      <c r="BZ640" s="1350"/>
      <c r="CA640" s="1350"/>
      <c r="CB640" s="1350">
        <v>0</v>
      </c>
      <c r="CC640" s="1350">
        <v>0</v>
      </c>
      <c r="CD640" s="1350">
        <v>0</v>
      </c>
      <c r="CE640" s="1350"/>
      <c r="CF640" s="1350">
        <v>0</v>
      </c>
      <c r="CG640" s="1350"/>
      <c r="CH640" s="1350">
        <v>0</v>
      </c>
      <c r="CI640" s="1350">
        <v>0</v>
      </c>
      <c r="CJ640" s="1350"/>
      <c r="CK640" s="1350"/>
      <c r="CL640" s="1350"/>
      <c r="CM640" s="1350"/>
      <c r="CN640" s="1350"/>
      <c r="CO640" s="1350">
        <v>117.82499999999999</v>
      </c>
      <c r="CP640" s="1350"/>
      <c r="CQ640" s="1350"/>
      <c r="CR640" s="1350"/>
      <c r="CS640" s="1350"/>
      <c r="CT640" s="1350"/>
      <c r="CU640" s="1350"/>
      <c r="CV640" s="1350">
        <v>0</v>
      </c>
      <c r="CW640" s="1350"/>
      <c r="CX640" s="1350"/>
      <c r="CY640" s="1350"/>
      <c r="CZ640" s="1350"/>
      <c r="DA640" s="1350"/>
      <c r="DB640" s="1350"/>
      <c r="DC640" s="1350"/>
      <c r="DD640" s="1350"/>
      <c r="DE640" s="1350"/>
      <c r="DF640" s="1350"/>
      <c r="DG640" s="1350"/>
      <c r="DH640" s="1350"/>
      <c r="DI640" s="1350"/>
      <c r="DJ640" s="1350"/>
      <c r="DK640" s="1350"/>
      <c r="DL640" s="1350"/>
      <c r="DM640" s="1350"/>
      <c r="DN640" s="1350"/>
      <c r="DO640" s="1350"/>
      <c r="DP640" s="1350"/>
      <c r="DQ640" s="1350"/>
      <c r="DR640" s="1350"/>
      <c r="DS640" s="1350"/>
      <c r="DT640" s="1350"/>
      <c r="DU640" s="1350"/>
      <c r="DV640" s="1350"/>
      <c r="DW640" s="1350"/>
      <c r="DX640" s="1350"/>
      <c r="DY640" s="1350"/>
      <c r="DZ640" s="1358"/>
      <c r="EA640" s="1356"/>
      <c r="EB640" s="1350"/>
      <c r="EC640" s="1350"/>
      <c r="ED640" s="1350"/>
      <c r="EE640" s="1350"/>
      <c r="EF640" s="1350"/>
      <c r="EG640" s="1350"/>
      <c r="EH640" s="1350"/>
      <c r="EI640" s="1350"/>
      <c r="EJ640" s="1350"/>
      <c r="EK640" s="1350"/>
      <c r="EL640" s="1354">
        <v>4830.8249999999998</v>
      </c>
      <c r="EM640" s="1354">
        <v>4830.8249999999998</v>
      </c>
      <c r="EN640" s="1355">
        <v>483.08</v>
      </c>
      <c r="EO640" s="1355">
        <v>74.88</v>
      </c>
      <c r="EP640" s="1355">
        <v>66.180000000000007</v>
      </c>
      <c r="EQ640" s="1355">
        <v>0</v>
      </c>
      <c r="ER640" s="1355">
        <v>0</v>
      </c>
      <c r="ES640" s="1350">
        <v>0</v>
      </c>
      <c r="ET640" s="1351">
        <v>225.37549999999999</v>
      </c>
      <c r="EU640" s="1350">
        <v>0</v>
      </c>
      <c r="EV640" s="1350">
        <v>0</v>
      </c>
      <c r="EW640" s="1350"/>
      <c r="EX640" s="1350"/>
      <c r="EY640" s="1350"/>
      <c r="EZ640" s="1356">
        <v>294.08999999999997</v>
      </c>
      <c r="FA640" s="1356">
        <v>510.86</v>
      </c>
      <c r="FB640" s="1356">
        <v>0</v>
      </c>
      <c r="FC640" s="1356">
        <v>1885.2</v>
      </c>
      <c r="FD640" s="1356">
        <v>5</v>
      </c>
      <c r="FE640" s="1356"/>
      <c r="FF640" s="1356"/>
      <c r="FG640" s="1350">
        <v>0</v>
      </c>
      <c r="FH640" s="1356">
        <v>0</v>
      </c>
      <c r="FI640" s="1350"/>
      <c r="FJ640" s="1350"/>
      <c r="FK640" s="1356"/>
      <c r="FL640" s="1356"/>
      <c r="FM640" s="1350">
        <v>0</v>
      </c>
      <c r="FN640" s="1350">
        <v>0</v>
      </c>
      <c r="FO640" s="1350"/>
      <c r="FP640" s="1350"/>
      <c r="FQ640" s="1350">
        <v>3544.67</v>
      </c>
      <c r="FR640" s="1357">
        <v>1286.1600000000001</v>
      </c>
      <c r="FT640" s="1401"/>
      <c r="FU640" s="1402">
        <v>1286.1600000000001</v>
      </c>
      <c r="FV640" s="1402">
        <v>1247.9000000000001</v>
      </c>
      <c r="FW640" s="1402">
        <v>38.259999999999991</v>
      </c>
      <c r="FX640" s="1389">
        <v>434.77</v>
      </c>
      <c r="FY640" s="1402">
        <v>0</v>
      </c>
      <c r="GB640" s="2015">
        <f t="shared" si="75"/>
        <v>-5.0000000001091394E-3</v>
      </c>
      <c r="GC640" s="2015">
        <v>4830.83</v>
      </c>
      <c r="GE640" s="2015">
        <f t="shared" si="76"/>
        <v>4830.83</v>
      </c>
    </row>
    <row r="641" spans="2:187">
      <c r="B641" s="918">
        <v>13</v>
      </c>
      <c r="C641" s="919" t="s">
        <v>623</v>
      </c>
      <c r="D641" s="920" t="s">
        <v>3</v>
      </c>
      <c r="E641" s="1342" t="s">
        <v>869</v>
      </c>
      <c r="F641" s="1343" t="s">
        <v>870</v>
      </c>
      <c r="G641" s="1362">
        <v>30587</v>
      </c>
      <c r="H641" s="919" t="s">
        <v>555</v>
      </c>
      <c r="I641" s="919" t="s">
        <v>456</v>
      </c>
      <c r="J641" s="923" t="s">
        <v>455</v>
      </c>
      <c r="K641" s="924" t="s">
        <v>456</v>
      </c>
      <c r="L641" s="924">
        <v>100001</v>
      </c>
      <c r="M641" s="925" t="s">
        <v>470</v>
      </c>
      <c r="N641" s="926">
        <v>1</v>
      </c>
      <c r="O641" s="927" t="s">
        <v>477</v>
      </c>
      <c r="P641" s="927" t="s">
        <v>478</v>
      </c>
      <c r="Q641" s="928">
        <v>1</v>
      </c>
      <c r="R641" s="927" t="s">
        <v>556</v>
      </c>
      <c r="S641" s="1083" t="s">
        <v>555</v>
      </c>
      <c r="T641" s="927" t="s">
        <v>461</v>
      </c>
      <c r="U641" s="927" t="s">
        <v>996</v>
      </c>
      <c r="V641" s="930" t="s">
        <v>997</v>
      </c>
      <c r="W641" s="1049"/>
      <c r="X641" s="1083" t="s">
        <v>78</v>
      </c>
      <c r="Y641" s="1216" t="s">
        <v>998</v>
      </c>
      <c r="Z641" s="925"/>
      <c r="AA641" s="1049"/>
      <c r="AB641" s="1159">
        <v>45839</v>
      </c>
      <c r="AC641" s="1049"/>
      <c r="AD641" s="1049"/>
      <c r="AE641" s="1049" t="s">
        <v>464</v>
      </c>
      <c r="AF641" s="927" t="s">
        <v>999</v>
      </c>
      <c r="AG641" s="1049"/>
      <c r="AH641" s="1049"/>
      <c r="AI641" s="1049"/>
      <c r="AJ641" s="1049"/>
      <c r="AK641" s="1049"/>
      <c r="AL641" s="1049"/>
      <c r="AM641" s="1049"/>
      <c r="AN641" s="1049"/>
      <c r="AO641" s="1050" t="s">
        <v>466</v>
      </c>
      <c r="AP641" s="938" t="s">
        <v>595</v>
      </c>
      <c r="AQ641" s="1083" t="s">
        <v>466</v>
      </c>
      <c r="AR641" s="1139">
        <v>11000</v>
      </c>
      <c r="AS641" s="925">
        <v>30</v>
      </c>
      <c r="AT641" s="941"/>
      <c r="AU641" s="941">
        <v>0</v>
      </c>
      <c r="AV641" s="925"/>
      <c r="AW641" s="925"/>
      <c r="AX641" s="925"/>
      <c r="AY641" s="925"/>
      <c r="AZ641" s="925"/>
      <c r="BA641" s="942"/>
      <c r="BB641" s="941"/>
      <c r="BC641" s="941"/>
      <c r="BD641" s="941"/>
      <c r="BE641" s="941"/>
      <c r="BF641" s="942"/>
      <c r="BG641" s="936">
        <v>0</v>
      </c>
      <c r="BH641" s="936">
        <v>0</v>
      </c>
      <c r="BI641" s="936">
        <v>0</v>
      </c>
      <c r="BJ641" s="1227">
        <v>0</v>
      </c>
      <c r="BK641" s="943">
        <v>0</v>
      </c>
      <c r="BL641" s="943">
        <v>0</v>
      </c>
      <c r="BM641" s="936">
        <v>0</v>
      </c>
      <c r="BN641" s="943">
        <v>0</v>
      </c>
      <c r="BO641" s="936">
        <v>0</v>
      </c>
      <c r="BP641" s="1231">
        <v>240</v>
      </c>
      <c r="BQ641" s="1350">
        <v>11000</v>
      </c>
      <c r="BR641" s="1350">
        <v>113</v>
      </c>
      <c r="BS641" s="1350">
        <v>0</v>
      </c>
      <c r="BT641" s="1351">
        <v>0</v>
      </c>
      <c r="BU641" s="1350">
        <v>0</v>
      </c>
      <c r="BV641" s="1350">
        <v>0</v>
      </c>
      <c r="BW641" s="1350">
        <v>0</v>
      </c>
      <c r="BX641" s="1352"/>
      <c r="BY641" s="1350"/>
      <c r="BZ641" s="1350"/>
      <c r="CA641" s="1352"/>
      <c r="CB641" s="1350">
        <v>0</v>
      </c>
      <c r="CC641" s="1350">
        <v>0</v>
      </c>
      <c r="CD641" s="1350">
        <v>0</v>
      </c>
      <c r="CE641" s="1350"/>
      <c r="CF641" s="1350">
        <v>0</v>
      </c>
      <c r="CG641" s="1350"/>
      <c r="CH641" s="1350">
        <v>0</v>
      </c>
      <c r="CI641" s="1350">
        <v>0</v>
      </c>
      <c r="CJ641" s="1352"/>
      <c r="CK641" s="1352"/>
      <c r="CL641" s="1352"/>
      <c r="CM641" s="1350"/>
      <c r="CN641" s="1350"/>
      <c r="CO641" s="1350">
        <v>0</v>
      </c>
      <c r="CP641" s="1350"/>
      <c r="CQ641" s="1350"/>
      <c r="CR641" s="1350"/>
      <c r="CS641" s="1350"/>
      <c r="CT641" s="1350"/>
      <c r="CU641" s="1350"/>
      <c r="CV641" s="1350">
        <v>0</v>
      </c>
      <c r="CW641" s="1352"/>
      <c r="CX641" s="1352"/>
      <c r="CY641" s="1352"/>
      <c r="CZ641" s="1352"/>
      <c r="DA641" s="1352"/>
      <c r="DB641" s="1352"/>
      <c r="DC641" s="1350"/>
      <c r="DD641" s="1350"/>
      <c r="DE641" s="1350"/>
      <c r="DF641" s="1350"/>
      <c r="DG641" s="1350"/>
      <c r="DH641" s="1352"/>
      <c r="DI641" s="1352"/>
      <c r="DJ641" s="1350"/>
      <c r="DK641" s="1350"/>
      <c r="DL641" s="1350"/>
      <c r="DM641" s="1352"/>
      <c r="DN641" s="1352"/>
      <c r="DO641" s="1352"/>
      <c r="DP641" s="1352"/>
      <c r="DQ641" s="1352"/>
      <c r="DR641" s="1352"/>
      <c r="DS641" s="1352"/>
      <c r="DT641" s="1352"/>
      <c r="DU641" s="1352"/>
      <c r="DV641" s="1352"/>
      <c r="DW641" s="1352"/>
      <c r="DX641" s="1352"/>
      <c r="DY641" s="1350"/>
      <c r="DZ641" s="1353"/>
      <c r="EA641" s="1352"/>
      <c r="EB641" s="1352"/>
      <c r="EC641" s="1352"/>
      <c r="ED641" s="1352"/>
      <c r="EE641" s="1352"/>
      <c r="EF641" s="1352"/>
      <c r="EG641" s="1352"/>
      <c r="EH641" s="1352"/>
      <c r="EI641" s="1352"/>
      <c r="EJ641" s="1352"/>
      <c r="EK641" s="1352"/>
      <c r="EL641" s="1354">
        <v>11113</v>
      </c>
      <c r="EM641" s="1354">
        <v>11113</v>
      </c>
      <c r="EN641" s="1355">
        <v>1111.3</v>
      </c>
      <c r="EO641" s="1355">
        <v>172.25</v>
      </c>
      <c r="EP641" s="1355">
        <v>152.25</v>
      </c>
      <c r="EQ641" s="1355">
        <v>0</v>
      </c>
      <c r="ER641" s="1355">
        <v>0</v>
      </c>
      <c r="ES641" s="1350">
        <v>0</v>
      </c>
      <c r="ET641" s="1351">
        <v>696.43</v>
      </c>
      <c r="EU641" s="1350">
        <v>0</v>
      </c>
      <c r="EV641" s="1350">
        <v>0</v>
      </c>
      <c r="EW641" s="1350"/>
      <c r="EX641" s="1350"/>
      <c r="EY641" s="1350"/>
      <c r="EZ641" s="1356">
        <v>231.42</v>
      </c>
      <c r="FA641" s="1356">
        <v>0</v>
      </c>
      <c r="FB641" s="1356">
        <v>0</v>
      </c>
      <c r="FC641" s="1356">
        <v>4445.2</v>
      </c>
      <c r="FD641" s="1356"/>
      <c r="FE641" s="1356"/>
      <c r="FF641" s="1352"/>
      <c r="FG641" s="1350">
        <v>0</v>
      </c>
      <c r="FH641" s="1356">
        <v>0</v>
      </c>
      <c r="FI641" s="1350"/>
      <c r="FJ641" s="1350"/>
      <c r="FK641" s="1356"/>
      <c r="FL641" s="1352"/>
      <c r="FM641" s="1350">
        <v>0</v>
      </c>
      <c r="FN641" s="1350">
        <v>0</v>
      </c>
      <c r="FO641" s="1350"/>
      <c r="FP641" s="1350"/>
      <c r="FQ641" s="1350">
        <v>6808.85</v>
      </c>
      <c r="FR641" s="1357">
        <v>4304.1499999999996</v>
      </c>
      <c r="FT641" s="1401"/>
      <c r="FU641" s="1402">
        <v>4304.1499999999996</v>
      </c>
      <c r="FV641" s="1402">
        <v>4700.6099999999997</v>
      </c>
      <c r="FW641" s="1402">
        <v>-396.46000000000004</v>
      </c>
      <c r="FX641" s="1389">
        <v>1000.17</v>
      </c>
      <c r="FY641" s="1402">
        <v>0</v>
      </c>
      <c r="GB641" s="2015">
        <f t="shared" si="75"/>
        <v>0</v>
      </c>
      <c r="GC641" s="2015">
        <v>11113</v>
      </c>
      <c r="GE641" s="2015">
        <f t="shared" si="76"/>
        <v>11113</v>
      </c>
    </row>
    <row r="642" spans="2:187">
      <c r="B642" s="918">
        <v>14</v>
      </c>
      <c r="C642" s="919" t="s">
        <v>623</v>
      </c>
      <c r="D642" s="956" t="s">
        <v>539</v>
      </c>
      <c r="E642" s="1135" t="s">
        <v>863</v>
      </c>
      <c r="F642" s="1137" t="s">
        <v>864</v>
      </c>
      <c r="G642" s="1153">
        <v>32899</v>
      </c>
      <c r="H642" s="919" t="s">
        <v>469</v>
      </c>
      <c r="I642" s="927" t="s">
        <v>456</v>
      </c>
      <c r="J642" s="1171" t="s">
        <v>455</v>
      </c>
      <c r="K642" s="1052" t="s">
        <v>456</v>
      </c>
      <c r="L642" s="1052">
        <v>100001</v>
      </c>
      <c r="M642" s="925" t="s">
        <v>470</v>
      </c>
      <c r="N642" s="1053">
        <v>1</v>
      </c>
      <c r="O642" s="927" t="s">
        <v>477</v>
      </c>
      <c r="P642" s="1054" t="s">
        <v>478</v>
      </c>
      <c r="Q642" s="928">
        <v>1</v>
      </c>
      <c r="R642" s="927" t="s">
        <v>485</v>
      </c>
      <c r="S642" s="1154" t="s">
        <v>478</v>
      </c>
      <c r="T642" s="927" t="s">
        <v>461</v>
      </c>
      <c r="U642" s="927" t="s">
        <v>931</v>
      </c>
      <c r="V642" s="930" t="s">
        <v>553</v>
      </c>
      <c r="W642" s="1049"/>
      <c r="X642" s="931" t="s">
        <v>932</v>
      </c>
      <c r="Y642" s="1363" t="s">
        <v>958</v>
      </c>
      <c r="Z642" s="925"/>
      <c r="AA642" s="1049"/>
      <c r="AB642" s="1156" t="s">
        <v>903</v>
      </c>
      <c r="AC642" s="1049"/>
      <c r="AD642" s="1049"/>
      <c r="AE642" s="1049" t="s">
        <v>496</v>
      </c>
      <c r="AF642" s="927" t="s">
        <v>933</v>
      </c>
      <c r="AG642" s="1049"/>
      <c r="AH642" s="1049"/>
      <c r="AI642" s="1049" t="s">
        <v>587</v>
      </c>
      <c r="AJ642" s="1049" t="s">
        <v>982</v>
      </c>
      <c r="AK642" s="1049"/>
      <c r="AL642" s="1049"/>
      <c r="AM642" s="1049"/>
      <c r="AN642" s="1049"/>
      <c r="AO642" s="1050" t="s">
        <v>467</v>
      </c>
      <c r="AP642" s="938" t="s">
        <v>594</v>
      </c>
      <c r="AQ642" s="1050" t="s">
        <v>467</v>
      </c>
      <c r="AR642" s="468">
        <v>4213.2</v>
      </c>
      <c r="AS642" s="925">
        <v>30</v>
      </c>
      <c r="AT642" s="941"/>
      <c r="AU642" s="941">
        <v>0</v>
      </c>
      <c r="AV642" s="925"/>
      <c r="AW642" s="925"/>
      <c r="AX642" s="925"/>
      <c r="AY642" s="925"/>
      <c r="AZ642" s="925"/>
      <c r="BA642" s="942"/>
      <c r="BB642" s="941"/>
      <c r="BC642" s="941"/>
      <c r="BD642" s="941"/>
      <c r="BE642" s="941"/>
      <c r="BF642" s="942"/>
      <c r="BG642" s="936">
        <v>0</v>
      </c>
      <c r="BH642" s="936">
        <v>0</v>
      </c>
      <c r="BI642" s="936">
        <v>0</v>
      </c>
      <c r="BJ642" s="1227">
        <v>0</v>
      </c>
      <c r="BK642" s="943">
        <v>0</v>
      </c>
      <c r="BL642" s="943">
        <v>0</v>
      </c>
      <c r="BM642" s="936">
        <v>0</v>
      </c>
      <c r="BN642" s="943">
        <v>0</v>
      </c>
      <c r="BO642" s="936">
        <v>0</v>
      </c>
      <c r="BP642" s="1231">
        <v>240</v>
      </c>
      <c r="BQ642" s="1350">
        <v>4213.2</v>
      </c>
      <c r="BR642" s="1350">
        <v>0</v>
      </c>
      <c r="BS642" s="1350">
        <v>0</v>
      </c>
      <c r="BT642" s="1351">
        <v>0</v>
      </c>
      <c r="BU642" s="1350">
        <v>0</v>
      </c>
      <c r="BV642" s="1350">
        <v>0</v>
      </c>
      <c r="BW642" s="1350">
        <v>0</v>
      </c>
      <c r="BX642" s="1352"/>
      <c r="BY642" s="1350"/>
      <c r="BZ642" s="1350"/>
      <c r="CA642" s="1352"/>
      <c r="CB642" s="1350">
        <v>0</v>
      </c>
      <c r="CC642" s="1350">
        <v>0</v>
      </c>
      <c r="CD642" s="1350">
        <v>0</v>
      </c>
      <c r="CE642" s="1350"/>
      <c r="CF642" s="1350">
        <v>0</v>
      </c>
      <c r="CG642" s="1350"/>
      <c r="CH642" s="1350">
        <v>0</v>
      </c>
      <c r="CI642" s="1350">
        <v>0</v>
      </c>
      <c r="CJ642" s="1352"/>
      <c r="CK642" s="1352"/>
      <c r="CL642" s="1352"/>
      <c r="CM642" s="1350"/>
      <c r="CN642" s="1350"/>
      <c r="CO642" s="1350">
        <v>0</v>
      </c>
      <c r="CP642" s="1350"/>
      <c r="CQ642" s="1350"/>
      <c r="CR642" s="1350"/>
      <c r="CS642" s="1350"/>
      <c r="CT642" s="1350"/>
      <c r="CU642" s="1350"/>
      <c r="CV642" s="1350">
        <v>0</v>
      </c>
      <c r="CW642" s="1352"/>
      <c r="CX642" s="1352"/>
      <c r="CY642" s="1352"/>
      <c r="CZ642" s="1352"/>
      <c r="DA642" s="1352"/>
      <c r="DB642" s="1352"/>
      <c r="DC642" s="1350"/>
      <c r="DD642" s="1350"/>
      <c r="DE642" s="1350"/>
      <c r="DF642" s="1350"/>
      <c r="DG642" s="1350"/>
      <c r="DH642" s="1352"/>
      <c r="DI642" s="1352"/>
      <c r="DJ642" s="1350"/>
      <c r="DK642" s="1350"/>
      <c r="DL642" s="1350"/>
      <c r="DM642" s="1352"/>
      <c r="DN642" s="1352"/>
      <c r="DO642" s="1352"/>
      <c r="DP642" s="1352"/>
      <c r="DQ642" s="1352"/>
      <c r="DR642" s="1352"/>
      <c r="DS642" s="1352"/>
      <c r="DT642" s="1352"/>
      <c r="DU642" s="1352"/>
      <c r="DV642" s="1352"/>
      <c r="DW642" s="1352"/>
      <c r="DX642" s="1352"/>
      <c r="DY642" s="1350"/>
      <c r="DZ642" s="1353"/>
      <c r="EA642" s="1352"/>
      <c r="EB642" s="1352"/>
      <c r="EC642" s="1352"/>
      <c r="ED642" s="1352"/>
      <c r="EE642" s="1352"/>
      <c r="EF642" s="1352"/>
      <c r="EG642" s="1352"/>
      <c r="EH642" s="1352"/>
      <c r="EI642" s="1352"/>
      <c r="EJ642" s="1352"/>
      <c r="EK642" s="1352"/>
      <c r="EL642" s="1354">
        <v>4213.2</v>
      </c>
      <c r="EM642" s="1354">
        <v>4213.2</v>
      </c>
      <c r="EN642" s="1355">
        <v>421.32</v>
      </c>
      <c r="EO642" s="1355">
        <v>0</v>
      </c>
      <c r="EP642" s="1355">
        <v>57.72</v>
      </c>
      <c r="EQ642" s="1355">
        <v>0</v>
      </c>
      <c r="ER642" s="1355">
        <v>0</v>
      </c>
      <c r="ES642" s="1350">
        <v>0</v>
      </c>
      <c r="ET642" s="1351">
        <v>124.22</v>
      </c>
      <c r="EU642" s="1350">
        <v>0</v>
      </c>
      <c r="EV642" s="1350">
        <v>0</v>
      </c>
      <c r="EW642" s="1350"/>
      <c r="EX642" s="1350"/>
      <c r="EY642" s="1350"/>
      <c r="EZ642" s="1356">
        <v>0</v>
      </c>
      <c r="FA642" s="1356">
        <v>0</v>
      </c>
      <c r="FB642" s="1356">
        <v>0</v>
      </c>
      <c r="FC642" s="1356">
        <v>3609.9399800000006</v>
      </c>
      <c r="FD642" s="1356"/>
      <c r="FE642" s="1356"/>
      <c r="FF642" s="1352"/>
      <c r="FG642" s="1350">
        <v>0</v>
      </c>
      <c r="FH642" s="1356">
        <v>0</v>
      </c>
      <c r="FI642" s="1350"/>
      <c r="FJ642" s="1350"/>
      <c r="FK642" s="1356"/>
      <c r="FL642" s="1352"/>
      <c r="FM642" s="1350">
        <v>0</v>
      </c>
      <c r="FN642" s="1350">
        <v>0</v>
      </c>
      <c r="FO642" s="1350"/>
      <c r="FP642" s="1350"/>
      <c r="FQ642" s="1350">
        <v>4213.2</v>
      </c>
      <c r="FR642" s="1357">
        <v>0</v>
      </c>
      <c r="FT642" s="1401"/>
      <c r="FU642" s="1402">
        <v>0</v>
      </c>
      <c r="FV642" s="1402">
        <v>0</v>
      </c>
      <c r="FW642" s="1402">
        <v>0</v>
      </c>
      <c r="FX642" s="1389">
        <v>379.19</v>
      </c>
      <c r="FY642" s="1402">
        <v>0</v>
      </c>
      <c r="GB642" s="2015">
        <f t="shared" si="75"/>
        <v>0</v>
      </c>
      <c r="GC642" s="2015">
        <v>4213.2</v>
      </c>
      <c r="GE642" s="2015">
        <f t="shared" si="76"/>
        <v>4213.2</v>
      </c>
    </row>
    <row r="643" spans="2:187">
      <c r="B643" s="918">
        <v>15</v>
      </c>
      <c r="C643" s="919" t="s">
        <v>623</v>
      </c>
      <c r="D643" s="956" t="s">
        <v>3</v>
      </c>
      <c r="E643" s="957" t="s">
        <v>139</v>
      </c>
      <c r="F643" s="927" t="s">
        <v>140</v>
      </c>
      <c r="G643" s="958">
        <v>33826</v>
      </c>
      <c r="H643" s="919" t="s">
        <v>484</v>
      </c>
      <c r="I643" s="927" t="s">
        <v>456</v>
      </c>
      <c r="J643" s="1171" t="s">
        <v>455</v>
      </c>
      <c r="K643" s="959" t="s">
        <v>456</v>
      </c>
      <c r="L643" s="959">
        <v>100002</v>
      </c>
      <c r="M643" s="925" t="s">
        <v>457</v>
      </c>
      <c r="N643" s="926">
        <v>1</v>
      </c>
      <c r="O643" s="927" t="s">
        <v>458</v>
      </c>
      <c r="P643" s="927" t="s">
        <v>459</v>
      </c>
      <c r="Q643" s="928">
        <v>0</v>
      </c>
      <c r="R643" s="927" t="s">
        <v>485</v>
      </c>
      <c r="S643" s="929" t="s">
        <v>486</v>
      </c>
      <c r="T643" s="927" t="s">
        <v>461</v>
      </c>
      <c r="U643" s="927" t="s">
        <v>261</v>
      </c>
      <c r="V643" s="930" t="s">
        <v>462</v>
      </c>
      <c r="W643" s="930"/>
      <c r="X643" s="931" t="s">
        <v>25</v>
      </c>
      <c r="Y643" s="1042" t="s">
        <v>142</v>
      </c>
      <c r="Z643" s="925"/>
      <c r="AA643" s="925"/>
      <c r="AB643" s="467">
        <v>43973</v>
      </c>
      <c r="AC643" s="933"/>
      <c r="AD643" s="934"/>
      <c r="AE643" s="935" t="s">
        <v>511</v>
      </c>
      <c r="AF643" s="927" t="s">
        <v>549</v>
      </c>
      <c r="AG643" s="936"/>
      <c r="AH643" s="937"/>
      <c r="AI643" s="937"/>
      <c r="AJ643" s="937"/>
      <c r="AK643" s="938"/>
      <c r="AL643" s="936"/>
      <c r="AM643" s="938"/>
      <c r="AN643" s="938"/>
      <c r="AO643" s="939" t="s">
        <v>466</v>
      </c>
      <c r="AP643" s="938" t="s">
        <v>595</v>
      </c>
      <c r="AQ643" s="940" t="s">
        <v>467</v>
      </c>
      <c r="AR643" s="468">
        <v>2200</v>
      </c>
      <c r="AS643" s="925">
        <v>0</v>
      </c>
      <c r="AT643" s="941"/>
      <c r="AU643" s="941">
        <v>0</v>
      </c>
      <c r="AV643" s="925"/>
      <c r="AW643" s="925"/>
      <c r="AX643" s="925"/>
      <c r="AY643" s="925">
        <v>30</v>
      </c>
      <c r="AZ643" s="925"/>
      <c r="BA643" s="942"/>
      <c r="BB643" s="941"/>
      <c r="BC643" s="941"/>
      <c r="BD643" s="941"/>
      <c r="BE643" s="941"/>
      <c r="BF643" s="942"/>
      <c r="BG643" s="936">
        <v>0</v>
      </c>
      <c r="BH643" s="936">
        <v>0</v>
      </c>
      <c r="BI643" s="936">
        <v>0</v>
      </c>
      <c r="BJ643" s="1227">
        <v>0</v>
      </c>
      <c r="BK643" s="943">
        <v>0</v>
      </c>
      <c r="BL643" s="943">
        <v>0</v>
      </c>
      <c r="BM643" s="936">
        <v>0</v>
      </c>
      <c r="BN643" s="943">
        <v>0</v>
      </c>
      <c r="BO643" s="936">
        <v>0</v>
      </c>
      <c r="BP643" s="1231">
        <v>0</v>
      </c>
      <c r="BQ643" s="1350">
        <v>0</v>
      </c>
      <c r="BR643" s="1350">
        <v>0</v>
      </c>
      <c r="BS643" s="1350">
        <v>0</v>
      </c>
      <c r="BT643" s="1351">
        <v>0</v>
      </c>
      <c r="BU643" s="1350">
        <v>0</v>
      </c>
      <c r="BV643" s="1350">
        <v>0</v>
      </c>
      <c r="BW643" s="1350">
        <v>0</v>
      </c>
      <c r="BX643" s="1350"/>
      <c r="BY643" s="1350"/>
      <c r="BZ643" s="1350">
        <v>2200</v>
      </c>
      <c r="CA643" s="1350"/>
      <c r="CB643" s="1350">
        <v>0</v>
      </c>
      <c r="CC643" s="1350">
        <v>0</v>
      </c>
      <c r="CD643" s="1350">
        <v>0</v>
      </c>
      <c r="CE643" s="1350"/>
      <c r="CF643" s="1350">
        <v>0</v>
      </c>
      <c r="CG643" s="1350"/>
      <c r="CH643" s="1350">
        <v>0</v>
      </c>
      <c r="CI643" s="1350">
        <v>0</v>
      </c>
      <c r="CJ643" s="1350"/>
      <c r="CK643" s="1350"/>
      <c r="CL643" s="1350"/>
      <c r="CM643" s="1350"/>
      <c r="CN643" s="1350"/>
      <c r="CO643" s="1350">
        <v>0</v>
      </c>
      <c r="CP643" s="1350"/>
      <c r="CQ643" s="1350"/>
      <c r="CR643" s="1350"/>
      <c r="CS643" s="1350"/>
      <c r="CT643" s="1350"/>
      <c r="CU643" s="1350"/>
      <c r="CV643" s="1350">
        <v>0</v>
      </c>
      <c r="CW643" s="1350"/>
      <c r="CX643" s="1350"/>
      <c r="CY643" s="1350"/>
      <c r="CZ643" s="1350"/>
      <c r="DA643" s="1350"/>
      <c r="DB643" s="1350"/>
      <c r="DC643" s="1350"/>
      <c r="DD643" s="1350"/>
      <c r="DE643" s="1350"/>
      <c r="DF643" s="1350"/>
      <c r="DG643" s="1350"/>
      <c r="DH643" s="1350"/>
      <c r="DI643" s="1350"/>
      <c r="DJ643" s="1350"/>
      <c r="DK643" s="1350"/>
      <c r="DL643" s="1350"/>
      <c r="DM643" s="1350"/>
      <c r="DN643" s="1350"/>
      <c r="DO643" s="1350"/>
      <c r="DP643" s="1350"/>
      <c r="DQ643" s="1350"/>
      <c r="DR643" s="1350"/>
      <c r="DS643" s="1350"/>
      <c r="DT643" s="1350"/>
      <c r="DU643" s="1350"/>
      <c r="DV643" s="1350"/>
      <c r="DW643" s="1350"/>
      <c r="DX643" s="1350"/>
      <c r="DY643" s="1350"/>
      <c r="DZ643" s="1358"/>
      <c r="EA643" s="1356"/>
      <c r="EB643" s="1350"/>
      <c r="EC643" s="1350"/>
      <c r="ED643" s="1350"/>
      <c r="EE643" s="1350"/>
      <c r="EF643" s="1350"/>
      <c r="EG643" s="1350"/>
      <c r="EH643" s="1350"/>
      <c r="EI643" s="1350"/>
      <c r="EJ643" s="1350"/>
      <c r="EK643" s="1350"/>
      <c r="EL643" s="1354">
        <v>2200</v>
      </c>
      <c r="EM643" s="1354">
        <v>2200</v>
      </c>
      <c r="EN643" s="1355">
        <v>220</v>
      </c>
      <c r="EO643" s="1355">
        <v>0</v>
      </c>
      <c r="EP643" s="1355">
        <v>30.14</v>
      </c>
      <c r="EQ643" s="1355">
        <v>0</v>
      </c>
      <c r="ER643" s="1355">
        <v>0</v>
      </c>
      <c r="ES643" s="1350">
        <v>0</v>
      </c>
      <c r="ET643" s="1351">
        <v>0</v>
      </c>
      <c r="EU643" s="1350">
        <v>0</v>
      </c>
      <c r="EV643" s="1350">
        <v>0</v>
      </c>
      <c r="EW643" s="1350"/>
      <c r="EX643" s="1350"/>
      <c r="EY643" s="1350"/>
      <c r="EZ643" s="1356">
        <v>0</v>
      </c>
      <c r="FA643" s="1356">
        <v>0</v>
      </c>
      <c r="FB643" s="1356">
        <v>0</v>
      </c>
      <c r="FC643" s="1356">
        <v>880</v>
      </c>
      <c r="FD643" s="1356"/>
      <c r="FE643" s="1356"/>
      <c r="FF643" s="1356"/>
      <c r="FG643" s="1350">
        <v>0</v>
      </c>
      <c r="FH643" s="1356">
        <v>0</v>
      </c>
      <c r="FI643" s="1350"/>
      <c r="FJ643" s="1350"/>
      <c r="FK643" s="1356"/>
      <c r="FL643" s="1356"/>
      <c r="FM643" s="1350">
        <v>0</v>
      </c>
      <c r="FN643" s="1350">
        <v>0</v>
      </c>
      <c r="FO643" s="1350"/>
      <c r="FP643" s="1350"/>
      <c r="FQ643" s="1350">
        <v>1130.1400000000001</v>
      </c>
      <c r="FR643" s="1357">
        <v>1069.8599999999999</v>
      </c>
      <c r="FT643" s="1401"/>
      <c r="FU643" s="1402">
        <v>1069.8599999999999</v>
      </c>
      <c r="FV643" s="1402">
        <v>1069.8599999999999</v>
      </c>
      <c r="FW643" s="1402">
        <v>0</v>
      </c>
      <c r="FX643" s="1389">
        <v>0</v>
      </c>
      <c r="FY643" s="1402">
        <v>0</v>
      </c>
      <c r="GB643" s="2015">
        <f t="shared" si="75"/>
        <v>0</v>
      </c>
      <c r="GC643" s="2015">
        <v>0</v>
      </c>
      <c r="GE643" s="2015">
        <f t="shared" si="76"/>
        <v>0</v>
      </c>
    </row>
    <row r="644" spans="2:187">
      <c r="B644" s="918">
        <v>16</v>
      </c>
      <c r="C644" s="919" t="s">
        <v>623</v>
      </c>
      <c r="D644" s="956" t="s">
        <v>3</v>
      </c>
      <c r="E644" s="1135" t="s">
        <v>881</v>
      </c>
      <c r="F644" s="1137" t="s">
        <v>882</v>
      </c>
      <c r="G644" s="1153"/>
      <c r="H644" s="927" t="s">
        <v>469</v>
      </c>
      <c r="I644" s="919" t="s">
        <v>456</v>
      </c>
      <c r="J644" s="1171" t="s">
        <v>455</v>
      </c>
      <c r="K644" s="959" t="s">
        <v>456</v>
      </c>
      <c r="L644" s="959">
        <v>100001</v>
      </c>
      <c r="M644" s="925" t="s">
        <v>470</v>
      </c>
      <c r="N644" s="926">
        <v>1</v>
      </c>
      <c r="O644" s="927" t="s">
        <v>471</v>
      </c>
      <c r="P644" s="927" t="s">
        <v>472</v>
      </c>
      <c r="Q644" s="928">
        <v>1</v>
      </c>
      <c r="R644" s="927" t="s">
        <v>485</v>
      </c>
      <c r="S644" s="1083" t="s">
        <v>472</v>
      </c>
      <c r="T644" s="927" t="s">
        <v>461</v>
      </c>
      <c r="U644" s="927" t="s">
        <v>1023</v>
      </c>
      <c r="V644" s="930" t="s">
        <v>553</v>
      </c>
      <c r="W644" s="1049"/>
      <c r="X644" s="1083" t="s">
        <v>25</v>
      </c>
      <c r="Y644" s="1216" t="s">
        <v>1024</v>
      </c>
      <c r="Z644" s="925"/>
      <c r="AA644" s="1049"/>
      <c r="AB644" s="1159">
        <v>45908</v>
      </c>
      <c r="AC644" s="1049"/>
      <c r="AD644" s="1049"/>
      <c r="AE644" s="1049" t="s">
        <v>496</v>
      </c>
      <c r="AF644" s="927" t="s">
        <v>1025</v>
      </c>
      <c r="AG644" s="1049"/>
      <c r="AH644" s="1049"/>
      <c r="AI644" s="1049"/>
      <c r="AJ644" s="1049"/>
      <c r="AK644" s="1049"/>
      <c r="AL644" s="1049"/>
      <c r="AM644" s="1049"/>
      <c r="AN644" s="1049"/>
      <c r="AO644" s="1050" t="s">
        <v>467</v>
      </c>
      <c r="AP644" s="938" t="s">
        <v>595</v>
      </c>
      <c r="AQ644" s="1083" t="s">
        <v>467</v>
      </c>
      <c r="AR644" s="1139">
        <v>3100</v>
      </c>
      <c r="AS644" s="925">
        <v>23</v>
      </c>
      <c r="AT644" s="941"/>
      <c r="AU644" s="941">
        <v>0</v>
      </c>
      <c r="AV644" s="925"/>
      <c r="AW644" s="925"/>
      <c r="AX644" s="925"/>
      <c r="AY644" s="925"/>
      <c r="AZ644" s="925"/>
      <c r="BA644" s="942"/>
      <c r="BB644" s="941"/>
      <c r="BC644" s="941"/>
      <c r="BD644" s="941"/>
      <c r="BE644" s="941"/>
      <c r="BF644" s="942"/>
      <c r="BG644" s="936">
        <v>0</v>
      </c>
      <c r="BH644" s="936">
        <v>0</v>
      </c>
      <c r="BI644" s="936">
        <v>0</v>
      </c>
      <c r="BJ644" s="1227">
        <v>0</v>
      </c>
      <c r="BK644" s="943">
        <v>0</v>
      </c>
      <c r="BL644" s="943">
        <v>0</v>
      </c>
      <c r="BM644" s="936">
        <v>0</v>
      </c>
      <c r="BN644" s="943">
        <v>0</v>
      </c>
      <c r="BO644" s="936"/>
      <c r="BP644" s="1231">
        <v>184</v>
      </c>
      <c r="BQ644" s="1350">
        <v>2376.6666666666665</v>
      </c>
      <c r="BR644" s="1350">
        <v>0</v>
      </c>
      <c r="BS644" s="1350">
        <v>0</v>
      </c>
      <c r="BT644" s="1351">
        <v>0</v>
      </c>
      <c r="BU644" s="1350">
        <v>0</v>
      </c>
      <c r="BV644" s="1350">
        <v>0</v>
      </c>
      <c r="BW644" s="1350">
        <v>0</v>
      </c>
      <c r="BX644" s="1352"/>
      <c r="BY644" s="1350"/>
      <c r="BZ644" s="1350"/>
      <c r="CA644" s="1352"/>
      <c r="CB644" s="1350">
        <v>0</v>
      </c>
      <c r="CC644" s="1350">
        <v>0</v>
      </c>
      <c r="CD644" s="1350">
        <v>0</v>
      </c>
      <c r="CE644" s="1350"/>
      <c r="CF644" s="1350">
        <v>0</v>
      </c>
      <c r="CG644" s="1350"/>
      <c r="CH644" s="1350">
        <v>0</v>
      </c>
      <c r="CI644" s="1350">
        <v>0</v>
      </c>
      <c r="CJ644" s="1352"/>
      <c r="CK644" s="1352"/>
      <c r="CL644" s="1352"/>
      <c r="CM644" s="1350"/>
      <c r="CN644" s="1350"/>
      <c r="CO644" s="1350">
        <v>0</v>
      </c>
      <c r="CP644" s="1350"/>
      <c r="CQ644" s="1350"/>
      <c r="CR644" s="1350"/>
      <c r="CS644" s="1350"/>
      <c r="CT644" s="1350"/>
      <c r="CU644" s="1350"/>
      <c r="CV644" s="1350">
        <v>0</v>
      </c>
      <c r="CW644" s="1352"/>
      <c r="CX644" s="1352"/>
      <c r="CY644" s="1352"/>
      <c r="CZ644" s="1352"/>
      <c r="DA644" s="1352"/>
      <c r="DB644" s="1352"/>
      <c r="DC644" s="1350"/>
      <c r="DD644" s="1350"/>
      <c r="DE644" s="1350"/>
      <c r="DF644" s="1350"/>
      <c r="DG644" s="1350"/>
      <c r="DH644" s="1352"/>
      <c r="DI644" s="1352"/>
      <c r="DJ644" s="1350"/>
      <c r="DK644" s="1350"/>
      <c r="DL644" s="1350"/>
      <c r="DM644" s="1352"/>
      <c r="DN644" s="1352"/>
      <c r="DO644" s="1352"/>
      <c r="DP644" s="1352"/>
      <c r="DQ644" s="1352"/>
      <c r="DR644" s="1352"/>
      <c r="DS644" s="1352"/>
      <c r="DT644" s="1352"/>
      <c r="DU644" s="1352"/>
      <c r="DV644" s="1352"/>
      <c r="DW644" s="1352"/>
      <c r="DX644" s="1352"/>
      <c r="DY644" s="1350"/>
      <c r="DZ644" s="1353"/>
      <c r="EA644" s="1352"/>
      <c r="EB644" s="1352"/>
      <c r="EC644" s="1352"/>
      <c r="ED644" s="1352"/>
      <c r="EE644" s="1352"/>
      <c r="EF644" s="1352"/>
      <c r="EG644" s="1352"/>
      <c r="EH644" s="1352"/>
      <c r="EI644" s="1352"/>
      <c r="EJ644" s="1352"/>
      <c r="EK644" s="1352"/>
      <c r="EL644" s="1354">
        <v>2376.6666666666665</v>
      </c>
      <c r="EM644" s="1354">
        <v>2376.6666666666665</v>
      </c>
      <c r="EN644" s="1355">
        <v>237.67</v>
      </c>
      <c r="EO644" s="1355">
        <v>0</v>
      </c>
      <c r="EP644" s="1355">
        <v>32.56</v>
      </c>
      <c r="EQ644" s="1355">
        <v>0</v>
      </c>
      <c r="ER644" s="1355">
        <v>0</v>
      </c>
      <c r="ES644" s="1350">
        <v>0</v>
      </c>
      <c r="ET644" s="1351">
        <v>0</v>
      </c>
      <c r="EU644" s="1350">
        <v>0</v>
      </c>
      <c r="EV644" s="1350">
        <v>0</v>
      </c>
      <c r="EW644" s="1350"/>
      <c r="EX644" s="1350"/>
      <c r="EY644" s="1350"/>
      <c r="EZ644" s="1356">
        <v>0</v>
      </c>
      <c r="FA644" s="1356">
        <v>0</v>
      </c>
      <c r="FB644" s="1356">
        <v>0</v>
      </c>
      <c r="FC644" s="1356">
        <v>732.67</v>
      </c>
      <c r="FD644" s="1356"/>
      <c r="FE644" s="1356"/>
      <c r="FF644" s="1352"/>
      <c r="FG644" s="1350">
        <v>0</v>
      </c>
      <c r="FH644" s="1356">
        <v>0</v>
      </c>
      <c r="FI644" s="1350"/>
      <c r="FJ644" s="1350"/>
      <c r="FK644" s="1356"/>
      <c r="FL644" s="1352"/>
      <c r="FM644" s="1350">
        <v>0</v>
      </c>
      <c r="FN644" s="1350">
        <v>0</v>
      </c>
      <c r="FO644" s="1350"/>
      <c r="FP644" s="1350"/>
      <c r="FQ644" s="1350">
        <v>1002.9</v>
      </c>
      <c r="FR644" s="1357">
        <v>1373.77</v>
      </c>
      <c r="FT644" s="1401"/>
      <c r="FU644" s="1402">
        <v>1373.77</v>
      </c>
      <c r="FV644" s="1402"/>
      <c r="FW644" s="1402">
        <v>1373.77</v>
      </c>
      <c r="FX644" s="1389">
        <v>213.9</v>
      </c>
      <c r="FY644" s="1402">
        <v>0</v>
      </c>
      <c r="GB644" s="2015">
        <f t="shared" si="75"/>
        <v>-3.3333333335576754E-3</v>
      </c>
      <c r="GC644" s="2015">
        <v>2376.67</v>
      </c>
      <c r="GE644" s="2015">
        <f t="shared" si="76"/>
        <v>2376.67</v>
      </c>
    </row>
    <row r="645" spans="2:187">
      <c r="B645" s="918">
        <v>17</v>
      </c>
      <c r="C645" s="919" t="s">
        <v>623</v>
      </c>
      <c r="D645" s="956" t="s">
        <v>3</v>
      </c>
      <c r="E645" s="957" t="s">
        <v>130</v>
      </c>
      <c r="F645" s="927" t="s">
        <v>131</v>
      </c>
      <c r="G645" s="958">
        <v>34886</v>
      </c>
      <c r="H645" s="927" t="s">
        <v>488</v>
      </c>
      <c r="I645" s="919" t="s">
        <v>456</v>
      </c>
      <c r="J645" s="1171" t="s">
        <v>455</v>
      </c>
      <c r="K645" s="959" t="s">
        <v>456</v>
      </c>
      <c r="L645" s="959">
        <v>100002</v>
      </c>
      <c r="M645" s="925" t="s">
        <v>457</v>
      </c>
      <c r="N645" s="926">
        <v>0</v>
      </c>
      <c r="O645" s="927" t="s">
        <v>458</v>
      </c>
      <c r="P645" s="927" t="s">
        <v>459</v>
      </c>
      <c r="Q645" s="928">
        <v>0</v>
      </c>
      <c r="R645" s="927" t="s">
        <v>489</v>
      </c>
      <c r="S645" s="929" t="s">
        <v>488</v>
      </c>
      <c r="T645" s="927" t="s">
        <v>461</v>
      </c>
      <c r="U645" s="927" t="s">
        <v>267</v>
      </c>
      <c r="V645" s="930" t="s">
        <v>462</v>
      </c>
      <c r="W645" s="930"/>
      <c r="X645" s="931" t="s">
        <v>32</v>
      </c>
      <c r="Y645" s="932" t="s">
        <v>132</v>
      </c>
      <c r="Z645" s="925"/>
      <c r="AA645" s="925"/>
      <c r="AB645" s="467">
        <v>43243</v>
      </c>
      <c r="AC645" s="933"/>
      <c r="AD645" s="934"/>
      <c r="AE645" s="935" t="s">
        <v>481</v>
      </c>
      <c r="AF645" s="927" t="s">
        <v>490</v>
      </c>
      <c r="AG645" s="936"/>
      <c r="AH645" s="937"/>
      <c r="AI645" s="937"/>
      <c r="AJ645" s="937"/>
      <c r="AK645" s="938"/>
      <c r="AL645" s="936"/>
      <c r="AM645" s="938"/>
      <c r="AN645" s="938"/>
      <c r="AO645" s="939" t="s">
        <v>466</v>
      </c>
      <c r="AP645" s="938" t="s">
        <v>595</v>
      </c>
      <c r="AQ645" s="940" t="s">
        <v>466</v>
      </c>
      <c r="AR645" s="468">
        <v>2500</v>
      </c>
      <c r="AS645" s="925">
        <v>27</v>
      </c>
      <c r="AT645" s="941"/>
      <c r="AU645" s="941">
        <v>3</v>
      </c>
      <c r="AV645" s="925"/>
      <c r="AW645" s="925"/>
      <c r="AX645" s="925"/>
      <c r="AY645" s="925"/>
      <c r="AZ645" s="925"/>
      <c r="BA645" s="942"/>
      <c r="BB645" s="941"/>
      <c r="BC645" s="941"/>
      <c r="BD645" s="941"/>
      <c r="BE645" s="941"/>
      <c r="BF645" s="942"/>
      <c r="BG645" s="936">
        <v>0</v>
      </c>
      <c r="BH645" s="936">
        <v>0</v>
      </c>
      <c r="BI645" s="936">
        <v>0</v>
      </c>
      <c r="BJ645" s="1227">
        <v>0</v>
      </c>
      <c r="BK645" s="943">
        <v>0</v>
      </c>
      <c r="BL645" s="943">
        <v>0</v>
      </c>
      <c r="BM645" s="936">
        <v>0</v>
      </c>
      <c r="BN645" s="943">
        <v>0</v>
      </c>
      <c r="BO645" s="936">
        <v>4.8166666666666664</v>
      </c>
      <c r="BP645" s="1231">
        <v>216</v>
      </c>
      <c r="BQ645" s="1350">
        <v>2250</v>
      </c>
      <c r="BR645" s="1350">
        <v>113</v>
      </c>
      <c r="BS645" s="1350">
        <v>0</v>
      </c>
      <c r="BT645" s="1351">
        <v>261.3</v>
      </c>
      <c r="BU645" s="1350">
        <v>0</v>
      </c>
      <c r="BV645" s="1350">
        <v>0</v>
      </c>
      <c r="BW645" s="1350">
        <v>0</v>
      </c>
      <c r="BX645" s="1350"/>
      <c r="BY645" s="1350"/>
      <c r="BZ645" s="1350"/>
      <c r="CA645" s="1350"/>
      <c r="CB645" s="1350">
        <v>0</v>
      </c>
      <c r="CC645" s="1350">
        <v>0</v>
      </c>
      <c r="CD645" s="1350">
        <v>0</v>
      </c>
      <c r="CE645" s="1350"/>
      <c r="CF645" s="1350">
        <v>0</v>
      </c>
      <c r="CG645" s="1350"/>
      <c r="CH645" s="1350">
        <v>0</v>
      </c>
      <c r="CI645" s="1350">
        <v>0</v>
      </c>
      <c r="CJ645" s="1350"/>
      <c r="CK645" s="1350"/>
      <c r="CL645" s="1350"/>
      <c r="CM645" s="1350"/>
      <c r="CN645" s="1350"/>
      <c r="CO645" s="1350">
        <v>0</v>
      </c>
      <c r="CP645" s="1350"/>
      <c r="CQ645" s="1350"/>
      <c r="CR645" s="1350"/>
      <c r="CS645" s="1350"/>
      <c r="CT645" s="1350"/>
      <c r="CU645" s="1350"/>
      <c r="CV645" s="1350">
        <v>0</v>
      </c>
      <c r="CW645" s="1350"/>
      <c r="CX645" s="1350"/>
      <c r="CY645" s="1350"/>
      <c r="CZ645" s="1350"/>
      <c r="DA645" s="1350"/>
      <c r="DB645" s="1350"/>
      <c r="DC645" s="1350"/>
      <c r="DD645" s="1350"/>
      <c r="DE645" s="1350"/>
      <c r="DF645" s="1350"/>
      <c r="DG645" s="1350"/>
      <c r="DH645" s="1350"/>
      <c r="DI645" s="1350"/>
      <c r="DJ645" s="1350"/>
      <c r="DK645" s="1350"/>
      <c r="DL645" s="1350"/>
      <c r="DM645" s="1350"/>
      <c r="DN645" s="1350"/>
      <c r="DO645" s="1350"/>
      <c r="DP645" s="1350"/>
      <c r="DQ645" s="1350"/>
      <c r="DR645" s="1350"/>
      <c r="DS645" s="1350"/>
      <c r="DT645" s="1350"/>
      <c r="DU645" s="1350"/>
      <c r="DV645" s="1350"/>
      <c r="DW645" s="1350"/>
      <c r="DX645" s="1350"/>
      <c r="DY645" s="1350"/>
      <c r="DZ645" s="1358"/>
      <c r="EA645" s="1356"/>
      <c r="EB645" s="1350"/>
      <c r="EC645" s="1350"/>
      <c r="ED645" s="1350"/>
      <c r="EE645" s="1350"/>
      <c r="EF645" s="1350"/>
      <c r="EG645" s="1350"/>
      <c r="EH645" s="1350"/>
      <c r="EI645" s="1350"/>
      <c r="EJ645" s="1350"/>
      <c r="EK645" s="1350"/>
      <c r="EL645" s="1354">
        <v>2574.13</v>
      </c>
      <c r="EM645" s="1354">
        <v>2624.3</v>
      </c>
      <c r="EN645" s="1355">
        <v>257.41000000000003</v>
      </c>
      <c r="EO645" s="1355">
        <v>0</v>
      </c>
      <c r="EP645" s="1355">
        <v>35.270000000000003</v>
      </c>
      <c r="EQ645" s="1355">
        <v>0</v>
      </c>
      <c r="ER645" s="1355">
        <v>0</v>
      </c>
      <c r="ES645" s="1350">
        <v>0</v>
      </c>
      <c r="ET645" s="1351">
        <v>0</v>
      </c>
      <c r="EU645" s="1350">
        <v>50.17</v>
      </c>
      <c r="EV645" s="1350">
        <v>0</v>
      </c>
      <c r="EW645" s="1350"/>
      <c r="EX645" s="1350"/>
      <c r="EY645" s="1350"/>
      <c r="EZ645" s="1356">
        <v>231.42</v>
      </c>
      <c r="FA645" s="1356">
        <v>69.88</v>
      </c>
      <c r="FB645" s="1356">
        <v>0</v>
      </c>
      <c r="FC645" s="1356">
        <v>1045.2</v>
      </c>
      <c r="FD645" s="1356"/>
      <c r="FE645" s="1356"/>
      <c r="FF645" s="1356"/>
      <c r="FG645" s="1350">
        <v>0</v>
      </c>
      <c r="FH645" s="1356">
        <v>0</v>
      </c>
      <c r="FI645" s="1350"/>
      <c r="FJ645" s="1350"/>
      <c r="FK645" s="1356"/>
      <c r="FL645" s="1356"/>
      <c r="FM645" s="1350">
        <v>0</v>
      </c>
      <c r="FN645" s="1350">
        <v>0</v>
      </c>
      <c r="FO645" s="1350"/>
      <c r="FP645" s="1350"/>
      <c r="FQ645" s="1350">
        <v>1689.35</v>
      </c>
      <c r="FR645" s="1357">
        <v>934.95</v>
      </c>
      <c r="FT645" s="1401"/>
      <c r="FU645" s="1402">
        <v>934.95</v>
      </c>
      <c r="FV645" s="1402">
        <v>976.08</v>
      </c>
      <c r="FW645" s="1402">
        <v>-41.129999999999995</v>
      </c>
      <c r="FX645" s="1389">
        <v>231.67</v>
      </c>
      <c r="FY645" s="1402">
        <v>0</v>
      </c>
      <c r="GB645" s="2015">
        <f t="shared" si="75"/>
        <v>0</v>
      </c>
      <c r="GC645" s="2015">
        <v>2574.13</v>
      </c>
      <c r="GE645" s="2015">
        <f t="shared" si="76"/>
        <v>2574.13</v>
      </c>
    </row>
    <row r="646" spans="2:187">
      <c r="B646" s="918">
        <v>18</v>
      </c>
      <c r="C646" s="919" t="s">
        <v>623</v>
      </c>
      <c r="D646" s="956" t="s">
        <v>3</v>
      </c>
      <c r="E646" s="957" t="s">
        <v>76</v>
      </c>
      <c r="F646" s="927" t="s">
        <v>582</v>
      </c>
      <c r="G646" s="958">
        <v>30552</v>
      </c>
      <c r="H646" s="927" t="s">
        <v>537</v>
      </c>
      <c r="I646" s="919" t="s">
        <v>456</v>
      </c>
      <c r="J646" s="1171" t="s">
        <v>455</v>
      </c>
      <c r="K646" s="1052" t="s">
        <v>456</v>
      </c>
      <c r="L646" s="959">
        <v>100001</v>
      </c>
      <c r="M646" s="925" t="s">
        <v>470</v>
      </c>
      <c r="N646" s="926">
        <v>1</v>
      </c>
      <c r="O646" s="927" t="s">
        <v>477</v>
      </c>
      <c r="P646" s="927" t="s">
        <v>478</v>
      </c>
      <c r="Q646" s="928">
        <v>1</v>
      </c>
      <c r="R646" s="927" t="s">
        <v>538</v>
      </c>
      <c r="S646" s="929" t="s">
        <v>537</v>
      </c>
      <c r="T646" s="927" t="s">
        <v>461</v>
      </c>
      <c r="U646" s="927" t="s">
        <v>633</v>
      </c>
      <c r="V646" s="930" t="s">
        <v>553</v>
      </c>
      <c r="W646" s="930"/>
      <c r="X646" s="1042" t="s">
        <v>25</v>
      </c>
      <c r="Y646" s="1047" t="s">
        <v>246</v>
      </c>
      <c r="Z646" s="925"/>
      <c r="AA646" s="1049"/>
      <c r="AB646" s="467">
        <v>45181</v>
      </c>
      <c r="AC646" s="1049"/>
      <c r="AD646" s="934"/>
      <c r="AE646" s="935" t="s">
        <v>503</v>
      </c>
      <c r="AF646" s="927" t="s">
        <v>583</v>
      </c>
      <c r="AG646" s="936"/>
      <c r="AH646" s="937"/>
      <c r="AI646" s="1049"/>
      <c r="AJ646" s="1049"/>
      <c r="AK646" s="1049"/>
      <c r="AL646" s="1049"/>
      <c r="AM646" s="1049"/>
      <c r="AN646" s="1049"/>
      <c r="AO646" s="1050" t="s">
        <v>466</v>
      </c>
      <c r="AP646" s="938" t="s">
        <v>595</v>
      </c>
      <c r="AQ646" s="940" t="s">
        <v>467</v>
      </c>
      <c r="AR646" s="468">
        <v>6500</v>
      </c>
      <c r="AS646" s="925">
        <v>27</v>
      </c>
      <c r="AT646" s="941">
        <v>3</v>
      </c>
      <c r="AU646" s="941">
        <v>0</v>
      </c>
      <c r="AV646" s="925"/>
      <c r="AW646" s="925"/>
      <c r="AX646" s="925"/>
      <c r="AY646" s="925"/>
      <c r="AZ646" s="925"/>
      <c r="BA646" s="942">
        <v>0</v>
      </c>
      <c r="BB646" s="941"/>
      <c r="BC646" s="941"/>
      <c r="BD646" s="941"/>
      <c r="BE646" s="941"/>
      <c r="BF646" s="942"/>
      <c r="BG646" s="936">
        <v>0</v>
      </c>
      <c r="BH646" s="936">
        <v>0</v>
      </c>
      <c r="BI646" s="936">
        <v>0</v>
      </c>
      <c r="BJ646" s="1227">
        <v>0</v>
      </c>
      <c r="BK646" s="943">
        <v>0</v>
      </c>
      <c r="BL646" s="943">
        <v>0</v>
      </c>
      <c r="BM646" s="936">
        <v>0</v>
      </c>
      <c r="BN646" s="943">
        <v>0</v>
      </c>
      <c r="BO646" s="936">
        <v>1.36</v>
      </c>
      <c r="BP646" s="1231">
        <v>216</v>
      </c>
      <c r="BQ646" s="1350">
        <v>5850</v>
      </c>
      <c r="BR646" s="1350">
        <v>0</v>
      </c>
      <c r="BS646" s="1350">
        <v>650</v>
      </c>
      <c r="BT646" s="1351">
        <v>0</v>
      </c>
      <c r="BU646" s="1350">
        <v>0</v>
      </c>
      <c r="BV646" s="1350">
        <v>0</v>
      </c>
      <c r="BW646" s="1350">
        <v>0</v>
      </c>
      <c r="BX646" s="1350"/>
      <c r="BY646" s="1350"/>
      <c r="BZ646" s="1350"/>
      <c r="CA646" s="1350"/>
      <c r="CB646" s="1350">
        <v>0</v>
      </c>
      <c r="CC646" s="1350">
        <v>0</v>
      </c>
      <c r="CD646" s="1350">
        <v>0</v>
      </c>
      <c r="CE646" s="1350"/>
      <c r="CF646" s="1350">
        <v>0</v>
      </c>
      <c r="CG646" s="1350"/>
      <c r="CH646" s="1350">
        <v>0</v>
      </c>
      <c r="CI646" s="1350">
        <v>0</v>
      </c>
      <c r="CJ646" s="1350"/>
      <c r="CK646" s="1350"/>
      <c r="CL646" s="1350"/>
      <c r="CM646" s="1350"/>
      <c r="CN646" s="1350"/>
      <c r="CO646" s="1350">
        <v>0</v>
      </c>
      <c r="CP646" s="1350"/>
      <c r="CQ646" s="1350"/>
      <c r="CR646" s="1350"/>
      <c r="CS646" s="1350"/>
      <c r="CT646" s="1350"/>
      <c r="CU646" s="1350"/>
      <c r="CV646" s="1350">
        <v>0</v>
      </c>
      <c r="CW646" s="1350"/>
      <c r="CX646" s="1350"/>
      <c r="CY646" s="1350"/>
      <c r="CZ646" s="1350"/>
      <c r="DA646" s="1350"/>
      <c r="DB646" s="1350"/>
      <c r="DC646" s="1350"/>
      <c r="DD646" s="1350"/>
      <c r="DE646" s="1350"/>
      <c r="DF646" s="1350"/>
      <c r="DG646" s="1350"/>
      <c r="DH646" s="1350"/>
      <c r="DI646" s="1350"/>
      <c r="DJ646" s="1350"/>
      <c r="DK646" s="1350"/>
      <c r="DL646" s="1350"/>
      <c r="DM646" s="1350"/>
      <c r="DN646" s="1350"/>
      <c r="DO646" s="1350"/>
      <c r="DP646" s="1350"/>
      <c r="DQ646" s="1350"/>
      <c r="DR646" s="1350"/>
      <c r="DS646" s="1350"/>
      <c r="DT646" s="1350"/>
      <c r="DU646" s="1350"/>
      <c r="DV646" s="1350"/>
      <c r="DW646" s="1350"/>
      <c r="DX646" s="1350"/>
      <c r="DY646" s="1350"/>
      <c r="DZ646" s="1358"/>
      <c r="EA646" s="1356"/>
      <c r="EB646" s="1350"/>
      <c r="EC646" s="1350"/>
      <c r="ED646" s="1350"/>
      <c r="EE646" s="1350"/>
      <c r="EF646" s="1350"/>
      <c r="EG646" s="1350"/>
      <c r="EH646" s="1350"/>
      <c r="EI646" s="1350"/>
      <c r="EJ646" s="1350"/>
      <c r="EK646" s="1350"/>
      <c r="EL646" s="1354">
        <v>6463.17</v>
      </c>
      <c r="EM646" s="1354">
        <v>6500</v>
      </c>
      <c r="EN646" s="1355">
        <v>646.32000000000005</v>
      </c>
      <c r="EO646" s="1355">
        <v>103.41</v>
      </c>
      <c r="EP646" s="1355">
        <v>88.55</v>
      </c>
      <c r="EQ646" s="1355">
        <v>0</v>
      </c>
      <c r="ER646" s="1355">
        <v>0</v>
      </c>
      <c r="ES646" s="1350">
        <v>0</v>
      </c>
      <c r="ET646" s="1351">
        <v>495.31</v>
      </c>
      <c r="EU646" s="1350">
        <v>36.83</v>
      </c>
      <c r="EV646" s="1350">
        <v>0</v>
      </c>
      <c r="EW646" s="1350"/>
      <c r="EX646" s="1350"/>
      <c r="EY646" s="1350"/>
      <c r="EZ646" s="1356">
        <v>115.71</v>
      </c>
      <c r="FA646" s="1356">
        <v>0</v>
      </c>
      <c r="FB646" s="1356">
        <v>0</v>
      </c>
      <c r="FC646" s="1356">
        <v>2600</v>
      </c>
      <c r="FD646" s="1356"/>
      <c r="FE646" s="1356"/>
      <c r="FF646" s="1356"/>
      <c r="FG646" s="1350">
        <v>0</v>
      </c>
      <c r="FH646" s="1356">
        <v>188.89</v>
      </c>
      <c r="FI646" s="1350"/>
      <c r="FJ646" s="1350"/>
      <c r="FK646" s="1356"/>
      <c r="FL646" s="1356"/>
      <c r="FM646" s="1350">
        <v>0</v>
      </c>
      <c r="FN646" s="1350">
        <v>0</v>
      </c>
      <c r="FO646" s="1350"/>
      <c r="FP646" s="1350"/>
      <c r="FQ646" s="1350">
        <v>4275.0200000000004</v>
      </c>
      <c r="FR646" s="1357">
        <v>2224.98</v>
      </c>
      <c r="FT646" s="1401"/>
      <c r="FU646" s="1402">
        <v>2224.98</v>
      </c>
      <c r="FV646" s="1402">
        <v>2251.11</v>
      </c>
      <c r="FW646" s="1402">
        <v>-26.130000000000109</v>
      </c>
      <c r="FX646" s="1389">
        <v>581.69000000000005</v>
      </c>
      <c r="FY646" s="1402">
        <v>0</v>
      </c>
      <c r="GB646" s="2015">
        <f t="shared" si="75"/>
        <v>0</v>
      </c>
      <c r="GC646" s="2015">
        <v>6463.17</v>
      </c>
      <c r="GE646" s="2015">
        <f t="shared" si="76"/>
        <v>6463.17</v>
      </c>
    </row>
    <row r="647" spans="2:187">
      <c r="B647" s="918">
        <v>19</v>
      </c>
      <c r="C647" s="919" t="s">
        <v>623</v>
      </c>
      <c r="D647" s="956" t="s">
        <v>3</v>
      </c>
      <c r="E647" s="957" t="s">
        <v>49</v>
      </c>
      <c r="F647" s="927" t="s">
        <v>50</v>
      </c>
      <c r="G647" s="958">
        <v>27128</v>
      </c>
      <c r="H647" s="927" t="s">
        <v>476</v>
      </c>
      <c r="I647" s="919" t="s">
        <v>456</v>
      </c>
      <c r="J647" s="1171" t="s">
        <v>455</v>
      </c>
      <c r="K647" s="1052" t="s">
        <v>456</v>
      </c>
      <c r="L647" s="1052">
        <v>100001</v>
      </c>
      <c r="M647" s="925" t="s">
        <v>470</v>
      </c>
      <c r="N647" s="1053">
        <v>1</v>
      </c>
      <c r="O647" s="1054" t="s">
        <v>477</v>
      </c>
      <c r="P647" s="1054" t="s">
        <v>478</v>
      </c>
      <c r="Q647" s="1055">
        <v>1</v>
      </c>
      <c r="R647" s="927" t="s">
        <v>479</v>
      </c>
      <c r="S647" s="929" t="s">
        <v>480</v>
      </c>
      <c r="T647" s="927" t="s">
        <v>461</v>
      </c>
      <c r="U647" s="927" t="s">
        <v>238</v>
      </c>
      <c r="V647" s="930" t="s">
        <v>553</v>
      </c>
      <c r="W647" s="930" t="s">
        <v>463</v>
      </c>
      <c r="X647" s="1042" t="s">
        <v>25</v>
      </c>
      <c r="Y647" s="1047" t="s">
        <v>51</v>
      </c>
      <c r="Z647" s="925"/>
      <c r="AA647" s="1049"/>
      <c r="AB647" s="467">
        <v>44911</v>
      </c>
      <c r="AC647" s="1049"/>
      <c r="AD647" s="934"/>
      <c r="AE647" s="935" t="s">
        <v>492</v>
      </c>
      <c r="AF647" s="927" t="s">
        <v>569</v>
      </c>
      <c r="AG647" s="936"/>
      <c r="AH647" s="937"/>
      <c r="AI647" s="1049"/>
      <c r="AJ647" s="1049"/>
      <c r="AK647" s="1049"/>
      <c r="AL647" s="1049"/>
      <c r="AM647" s="1049"/>
      <c r="AN647" s="1049"/>
      <c r="AO647" s="1050" t="s">
        <v>466</v>
      </c>
      <c r="AP647" s="938" t="s">
        <v>595</v>
      </c>
      <c r="AQ647" s="940" t="s">
        <v>467</v>
      </c>
      <c r="AR647" s="468">
        <v>6500</v>
      </c>
      <c r="AS647" s="925">
        <v>25</v>
      </c>
      <c r="AT647" s="941"/>
      <c r="AU647" s="941">
        <v>5</v>
      </c>
      <c r="AV647" s="925"/>
      <c r="AW647" s="925"/>
      <c r="AX647" s="925"/>
      <c r="AY647" s="925"/>
      <c r="AZ647" s="925"/>
      <c r="BA647" s="942"/>
      <c r="BB647" s="941"/>
      <c r="BC647" s="941"/>
      <c r="BD647" s="941"/>
      <c r="BE647" s="941"/>
      <c r="BF647" s="942"/>
      <c r="BG647" s="936">
        <v>0</v>
      </c>
      <c r="BH647" s="936">
        <v>0</v>
      </c>
      <c r="BI647" s="936">
        <v>0</v>
      </c>
      <c r="BJ647" s="1227">
        <v>0</v>
      </c>
      <c r="BK647" s="943">
        <v>0</v>
      </c>
      <c r="BL647" s="943">
        <v>0</v>
      </c>
      <c r="BM647" s="936">
        <v>0</v>
      </c>
      <c r="BN647" s="943">
        <v>0</v>
      </c>
      <c r="BO647" s="936">
        <v>0</v>
      </c>
      <c r="BP647" s="1231">
        <v>200</v>
      </c>
      <c r="BQ647" s="1350">
        <v>5416.6666666666661</v>
      </c>
      <c r="BR647" s="1350">
        <v>0</v>
      </c>
      <c r="BS647" s="1350">
        <v>0</v>
      </c>
      <c r="BT647" s="1351">
        <v>1083.33</v>
      </c>
      <c r="BU647" s="1350">
        <v>0</v>
      </c>
      <c r="BV647" s="1350">
        <v>0</v>
      </c>
      <c r="BW647" s="1350">
        <v>0</v>
      </c>
      <c r="BX647" s="1350"/>
      <c r="BY647" s="1350"/>
      <c r="BZ647" s="1350"/>
      <c r="CA647" s="1350"/>
      <c r="CB647" s="1350">
        <v>0</v>
      </c>
      <c r="CC647" s="1350">
        <v>0</v>
      </c>
      <c r="CD647" s="1350">
        <v>0</v>
      </c>
      <c r="CE647" s="1350"/>
      <c r="CF647" s="1350">
        <v>0</v>
      </c>
      <c r="CG647" s="1350"/>
      <c r="CH647" s="1350">
        <v>0</v>
      </c>
      <c r="CI647" s="1350">
        <v>0</v>
      </c>
      <c r="CJ647" s="1350"/>
      <c r="CK647" s="1350"/>
      <c r="CL647" s="1350"/>
      <c r="CM647" s="1350"/>
      <c r="CN647" s="1350"/>
      <c r="CO647" s="1350">
        <v>0</v>
      </c>
      <c r="CP647" s="1350"/>
      <c r="CQ647" s="1350"/>
      <c r="CR647" s="1350"/>
      <c r="CS647" s="1350"/>
      <c r="CT647" s="1350"/>
      <c r="CU647" s="1350"/>
      <c r="CV647" s="1350">
        <v>0</v>
      </c>
      <c r="CW647" s="1350"/>
      <c r="CX647" s="1350"/>
      <c r="CY647" s="1350"/>
      <c r="CZ647" s="1350"/>
      <c r="DA647" s="1350"/>
      <c r="DB647" s="1350"/>
      <c r="DC647" s="1350"/>
      <c r="DD647" s="1350"/>
      <c r="DE647" s="1350"/>
      <c r="DF647" s="1350"/>
      <c r="DG647" s="1350"/>
      <c r="DH647" s="1350"/>
      <c r="DI647" s="1350"/>
      <c r="DJ647" s="1350"/>
      <c r="DK647" s="1350"/>
      <c r="DL647" s="1350"/>
      <c r="DM647" s="1350"/>
      <c r="DN647" s="1350"/>
      <c r="DO647" s="1350"/>
      <c r="DP647" s="1350"/>
      <c r="DQ647" s="1350"/>
      <c r="DR647" s="1350"/>
      <c r="DS647" s="1350"/>
      <c r="DT647" s="1350"/>
      <c r="DU647" s="1350"/>
      <c r="DV647" s="1350"/>
      <c r="DW647" s="1350"/>
      <c r="DX647" s="1350"/>
      <c r="DY647" s="1350"/>
      <c r="DZ647" s="1358"/>
      <c r="EA647" s="1356"/>
      <c r="EB647" s="1350"/>
      <c r="EC647" s="1350"/>
      <c r="ED647" s="1350"/>
      <c r="EE647" s="1350"/>
      <c r="EF647" s="1350"/>
      <c r="EG647" s="1350"/>
      <c r="EH647" s="1350"/>
      <c r="EI647" s="1350"/>
      <c r="EJ647" s="1350"/>
      <c r="EK647" s="1350"/>
      <c r="EL647" s="1354">
        <v>6499.996666666666</v>
      </c>
      <c r="EM647" s="1354">
        <v>6499.996666666666</v>
      </c>
      <c r="EN647" s="1355">
        <v>650</v>
      </c>
      <c r="EO647" s="1355">
        <v>109.85</v>
      </c>
      <c r="EP647" s="1355">
        <v>89.05</v>
      </c>
      <c r="EQ647" s="1355">
        <v>0</v>
      </c>
      <c r="ER647" s="1355">
        <v>0</v>
      </c>
      <c r="ES647" s="1350">
        <v>0</v>
      </c>
      <c r="ET647" s="1351">
        <v>501.23</v>
      </c>
      <c r="EU647" s="1350">
        <v>0</v>
      </c>
      <c r="EV647" s="1350">
        <v>0</v>
      </c>
      <c r="EW647" s="1350"/>
      <c r="EX647" s="1350"/>
      <c r="EY647" s="1350"/>
      <c r="EZ647" s="1356">
        <v>0</v>
      </c>
      <c r="FA647" s="1356">
        <v>233.68</v>
      </c>
      <c r="FB647" s="1356">
        <v>0</v>
      </c>
      <c r="FC647" s="1356">
        <v>2600</v>
      </c>
      <c r="FD647" s="1356"/>
      <c r="FE647" s="1356"/>
      <c r="FF647" s="1356"/>
      <c r="FG647" s="1350">
        <v>0</v>
      </c>
      <c r="FH647" s="1356">
        <v>0</v>
      </c>
      <c r="FI647" s="1350"/>
      <c r="FJ647" s="1350"/>
      <c r="FK647" s="1356"/>
      <c r="FL647" s="1356"/>
      <c r="FM647" s="1350">
        <v>0</v>
      </c>
      <c r="FN647" s="1350">
        <v>0</v>
      </c>
      <c r="FO647" s="1350"/>
      <c r="FP647" s="1350"/>
      <c r="FQ647" s="1350">
        <v>4183.8100000000004</v>
      </c>
      <c r="FR647" s="1357">
        <v>2316.19</v>
      </c>
      <c r="FT647" s="1401"/>
      <c r="FU647" s="1402">
        <v>2316.19</v>
      </c>
      <c r="FV647" s="1402">
        <v>2316.1799999999998</v>
      </c>
      <c r="FW647" s="1402">
        <v>1.0000000000218279E-2</v>
      </c>
      <c r="FX647" s="1389">
        <v>585</v>
      </c>
      <c r="FY647" s="1402">
        <v>0</v>
      </c>
      <c r="GB647" s="2015">
        <f t="shared" si="75"/>
        <v>-3.3333333340124227E-3</v>
      </c>
      <c r="GC647" s="2015">
        <v>6500</v>
      </c>
      <c r="GE647" s="2015">
        <f t="shared" si="76"/>
        <v>6500</v>
      </c>
    </row>
    <row r="648" spans="2:187">
      <c r="B648" s="918">
        <v>20</v>
      </c>
      <c r="C648" s="919" t="s">
        <v>623</v>
      </c>
      <c r="D648" s="956" t="s">
        <v>3</v>
      </c>
      <c r="E648" s="1135" t="s">
        <v>875</v>
      </c>
      <c r="F648" s="1137" t="s">
        <v>876</v>
      </c>
      <c r="G648" s="1153">
        <v>32531</v>
      </c>
      <c r="H648" s="927" t="s">
        <v>630</v>
      </c>
      <c r="I648" s="919" t="s">
        <v>456</v>
      </c>
      <c r="J648" s="1171" t="s">
        <v>455</v>
      </c>
      <c r="K648" s="959" t="s">
        <v>456</v>
      </c>
      <c r="L648" s="959">
        <v>100001</v>
      </c>
      <c r="M648" s="925" t="s">
        <v>457</v>
      </c>
      <c r="N648" s="926">
        <v>1</v>
      </c>
      <c r="O648" s="927" t="s">
        <v>458</v>
      </c>
      <c r="P648" s="927" t="s">
        <v>478</v>
      </c>
      <c r="Q648" s="928">
        <v>1</v>
      </c>
      <c r="R648" s="927" t="s">
        <v>485</v>
      </c>
      <c r="S648" s="1083" t="s">
        <v>1011</v>
      </c>
      <c r="T648" s="927" t="s">
        <v>461</v>
      </c>
      <c r="U648" s="927" t="s">
        <v>281</v>
      </c>
      <c r="V648" s="930" t="s">
        <v>553</v>
      </c>
      <c r="W648" s="1049"/>
      <c r="X648" s="1083" t="s">
        <v>25</v>
      </c>
      <c r="Y648" s="1216" t="s">
        <v>1019</v>
      </c>
      <c r="Z648" s="925" t="s">
        <v>25</v>
      </c>
      <c r="AA648" s="1049" t="s">
        <v>1020</v>
      </c>
      <c r="AB648" s="1159">
        <v>45887</v>
      </c>
      <c r="AC648" s="1049"/>
      <c r="AD648" s="1049"/>
      <c r="AE648" s="1049" t="s">
        <v>503</v>
      </c>
      <c r="AF648" s="927" t="s">
        <v>1021</v>
      </c>
      <c r="AG648" s="1049"/>
      <c r="AH648" s="1049"/>
      <c r="AI648" s="1049"/>
      <c r="AJ648" s="1049"/>
      <c r="AK648" s="1049"/>
      <c r="AL648" s="1049"/>
      <c r="AM648" s="1049"/>
      <c r="AN648" s="1049"/>
      <c r="AO648" s="1050" t="s">
        <v>467</v>
      </c>
      <c r="AP648" s="938" t="s">
        <v>595</v>
      </c>
      <c r="AQ648" s="1083" t="s">
        <v>467</v>
      </c>
      <c r="AR648" s="1139">
        <v>2000</v>
      </c>
      <c r="AS648" s="925">
        <v>30</v>
      </c>
      <c r="AT648" s="941"/>
      <c r="AU648" s="941">
        <v>0</v>
      </c>
      <c r="AV648" s="925"/>
      <c r="AW648" s="925"/>
      <c r="AX648" s="925"/>
      <c r="AY648" s="925"/>
      <c r="AZ648" s="925"/>
      <c r="BA648" s="942"/>
      <c r="BB648" s="941"/>
      <c r="BC648" s="941"/>
      <c r="BD648" s="941"/>
      <c r="BE648" s="941"/>
      <c r="BF648" s="942"/>
      <c r="BG648" s="936">
        <v>0</v>
      </c>
      <c r="BH648" s="936">
        <v>0</v>
      </c>
      <c r="BI648" s="936">
        <v>0</v>
      </c>
      <c r="BJ648" s="1227">
        <v>0</v>
      </c>
      <c r="BK648" s="943">
        <v>0</v>
      </c>
      <c r="BL648" s="943">
        <v>0</v>
      </c>
      <c r="BM648" s="936">
        <v>0</v>
      </c>
      <c r="BN648" s="943">
        <v>0</v>
      </c>
      <c r="BO648" s="936">
        <v>0</v>
      </c>
      <c r="BP648" s="1231">
        <v>240</v>
      </c>
      <c r="BQ648" s="1350">
        <v>2000.0000000000002</v>
      </c>
      <c r="BR648" s="1350">
        <v>0</v>
      </c>
      <c r="BS648" s="1350">
        <v>0</v>
      </c>
      <c r="BT648" s="1351">
        <v>0</v>
      </c>
      <c r="BU648" s="1350">
        <v>0</v>
      </c>
      <c r="BV648" s="1350">
        <v>0</v>
      </c>
      <c r="BW648" s="1350">
        <v>0</v>
      </c>
      <c r="BX648" s="1352"/>
      <c r="BY648" s="1350"/>
      <c r="BZ648" s="1350"/>
      <c r="CA648" s="1352"/>
      <c r="CB648" s="1350">
        <v>0</v>
      </c>
      <c r="CC648" s="1350">
        <v>0</v>
      </c>
      <c r="CD648" s="1350">
        <v>0</v>
      </c>
      <c r="CE648" s="1350"/>
      <c r="CF648" s="1350">
        <v>0</v>
      </c>
      <c r="CG648" s="1350"/>
      <c r="CH648" s="1350">
        <v>0</v>
      </c>
      <c r="CI648" s="1350">
        <v>0</v>
      </c>
      <c r="CJ648" s="1352"/>
      <c r="CK648" s="1352"/>
      <c r="CL648" s="1352"/>
      <c r="CM648" s="1350"/>
      <c r="CN648" s="1350"/>
      <c r="CO648" s="1350">
        <v>0</v>
      </c>
      <c r="CP648" s="1350"/>
      <c r="CQ648" s="1350"/>
      <c r="CR648" s="1350"/>
      <c r="CS648" s="1350"/>
      <c r="CT648" s="1350"/>
      <c r="CU648" s="1350"/>
      <c r="CV648" s="1350">
        <v>0</v>
      </c>
      <c r="CW648" s="1352"/>
      <c r="CX648" s="1352"/>
      <c r="CY648" s="1352"/>
      <c r="CZ648" s="1352"/>
      <c r="DA648" s="1352"/>
      <c r="DB648" s="1352"/>
      <c r="DC648" s="1350"/>
      <c r="DD648" s="1350"/>
      <c r="DE648" s="1350"/>
      <c r="DF648" s="1350"/>
      <c r="DG648" s="1350"/>
      <c r="DH648" s="1352"/>
      <c r="DI648" s="1352"/>
      <c r="DJ648" s="1350"/>
      <c r="DK648" s="1350"/>
      <c r="DL648" s="1350"/>
      <c r="DM648" s="1352"/>
      <c r="DN648" s="1352"/>
      <c r="DO648" s="1352"/>
      <c r="DP648" s="1352"/>
      <c r="DQ648" s="1352"/>
      <c r="DR648" s="1352"/>
      <c r="DS648" s="1352"/>
      <c r="DT648" s="1352"/>
      <c r="DU648" s="1352"/>
      <c r="DV648" s="1352"/>
      <c r="DW648" s="1352"/>
      <c r="DX648" s="1352"/>
      <c r="DY648" s="1350"/>
      <c r="DZ648" s="1353"/>
      <c r="EA648" s="1352"/>
      <c r="EB648" s="1352"/>
      <c r="EC648" s="1352"/>
      <c r="ED648" s="1352"/>
      <c r="EE648" s="1352"/>
      <c r="EF648" s="1352"/>
      <c r="EG648" s="1352"/>
      <c r="EH648" s="1352"/>
      <c r="EI648" s="1352"/>
      <c r="EJ648" s="1352"/>
      <c r="EK648" s="1352"/>
      <c r="EL648" s="1354">
        <v>2000.0000000000002</v>
      </c>
      <c r="EM648" s="1354">
        <v>2000.0000000000002</v>
      </c>
      <c r="EN648" s="1355">
        <v>200</v>
      </c>
      <c r="EO648" s="1355">
        <v>32</v>
      </c>
      <c r="EP648" s="1355">
        <v>27.4</v>
      </c>
      <c r="EQ648" s="1355">
        <v>0</v>
      </c>
      <c r="ER648" s="1355">
        <v>0</v>
      </c>
      <c r="ES648" s="1350">
        <v>0</v>
      </c>
      <c r="ET648" s="1351">
        <v>0</v>
      </c>
      <c r="EU648" s="1350">
        <v>0</v>
      </c>
      <c r="EV648" s="1350">
        <v>0</v>
      </c>
      <c r="EW648" s="1350"/>
      <c r="EX648" s="1350"/>
      <c r="EY648" s="1350"/>
      <c r="EZ648" s="1356">
        <v>0</v>
      </c>
      <c r="FA648" s="1356">
        <v>0</v>
      </c>
      <c r="FB648" s="1356">
        <v>0</v>
      </c>
      <c r="FC648" s="1356">
        <v>800</v>
      </c>
      <c r="FD648" s="1356"/>
      <c r="FE648" s="1356"/>
      <c r="FF648" s="1352"/>
      <c r="FG648" s="1350">
        <v>0</v>
      </c>
      <c r="FH648" s="1356">
        <v>0</v>
      </c>
      <c r="FI648" s="1350"/>
      <c r="FJ648" s="1350"/>
      <c r="FK648" s="1356"/>
      <c r="FL648" s="1352"/>
      <c r="FM648" s="1350">
        <v>0</v>
      </c>
      <c r="FN648" s="1350">
        <v>0</v>
      </c>
      <c r="FO648" s="1350"/>
      <c r="FP648" s="1350"/>
      <c r="FQ648" s="1350">
        <v>1059.4000000000001</v>
      </c>
      <c r="FR648" s="1357">
        <v>940.6</v>
      </c>
      <c r="FT648" s="1401"/>
      <c r="FU648" s="1402">
        <v>940.6</v>
      </c>
      <c r="FV648" s="1402">
        <v>355.41</v>
      </c>
      <c r="FW648" s="1402">
        <v>585.19000000000005</v>
      </c>
      <c r="FX648" s="1389">
        <v>180</v>
      </c>
      <c r="FY648" s="1402">
        <v>0</v>
      </c>
      <c r="GB648" s="2015">
        <f t="shared" si="75"/>
        <v>0</v>
      </c>
      <c r="GC648" s="2015">
        <v>2000</v>
      </c>
      <c r="GE648" s="2015">
        <f t="shared" si="76"/>
        <v>2000</v>
      </c>
    </row>
    <row r="649" spans="2:187">
      <c r="B649" s="918">
        <v>21</v>
      </c>
      <c r="C649" s="919" t="s">
        <v>623</v>
      </c>
      <c r="D649" s="956" t="s">
        <v>3</v>
      </c>
      <c r="E649" s="957" t="s">
        <v>43</v>
      </c>
      <c r="F649" s="927" t="s">
        <v>491</v>
      </c>
      <c r="G649" s="958">
        <v>26663</v>
      </c>
      <c r="H649" s="927" t="s">
        <v>469</v>
      </c>
      <c r="I649" s="927" t="s">
        <v>456</v>
      </c>
      <c r="J649" s="1171" t="s">
        <v>455</v>
      </c>
      <c r="K649" s="959" t="s">
        <v>456</v>
      </c>
      <c r="L649" s="959">
        <v>100001</v>
      </c>
      <c r="M649" s="925" t="s">
        <v>470</v>
      </c>
      <c r="N649" s="926">
        <v>1</v>
      </c>
      <c r="O649" s="927" t="s">
        <v>471</v>
      </c>
      <c r="P649" s="927" t="s">
        <v>472</v>
      </c>
      <c r="Q649" s="928">
        <v>1</v>
      </c>
      <c r="R649" s="927" t="s">
        <v>473</v>
      </c>
      <c r="S649" s="929" t="s">
        <v>474</v>
      </c>
      <c r="T649" s="927" t="s">
        <v>461</v>
      </c>
      <c r="U649" s="927" t="s">
        <v>236</v>
      </c>
      <c r="V649" s="930" t="s">
        <v>462</v>
      </c>
      <c r="W649" s="930"/>
      <c r="X649" s="931" t="s">
        <v>32</v>
      </c>
      <c r="Y649" s="932" t="s">
        <v>45</v>
      </c>
      <c r="Z649" s="925"/>
      <c r="AA649" s="925"/>
      <c r="AB649" s="467">
        <v>42985</v>
      </c>
      <c r="AC649" s="933"/>
      <c r="AD649" s="934"/>
      <c r="AE649" s="935" t="s">
        <v>522</v>
      </c>
      <c r="AF649" s="927" t="s">
        <v>493</v>
      </c>
      <c r="AG649" s="936"/>
      <c r="AH649" s="937"/>
      <c r="AI649" s="937"/>
      <c r="AJ649" s="937"/>
      <c r="AK649" s="938"/>
      <c r="AL649" s="936"/>
      <c r="AM649" s="938"/>
      <c r="AN649" s="938"/>
      <c r="AO649" s="939" t="s">
        <v>466</v>
      </c>
      <c r="AP649" s="938" t="s">
        <v>595</v>
      </c>
      <c r="AQ649" s="940" t="s">
        <v>466</v>
      </c>
      <c r="AR649" s="468">
        <v>8500</v>
      </c>
      <c r="AS649" s="925">
        <v>23</v>
      </c>
      <c r="AT649" s="941">
        <v>7</v>
      </c>
      <c r="AU649" s="941">
        <v>0</v>
      </c>
      <c r="AV649" s="925"/>
      <c r="AW649" s="925"/>
      <c r="AX649" s="925"/>
      <c r="AY649" s="925"/>
      <c r="AZ649" s="925"/>
      <c r="BA649" s="942"/>
      <c r="BB649" s="941"/>
      <c r="BC649" s="941"/>
      <c r="BD649" s="941"/>
      <c r="BE649" s="941"/>
      <c r="BF649" s="942"/>
      <c r="BG649" s="936">
        <v>0</v>
      </c>
      <c r="BH649" s="936">
        <v>0</v>
      </c>
      <c r="BI649" s="936">
        <v>0</v>
      </c>
      <c r="BJ649" s="1227">
        <v>0</v>
      </c>
      <c r="BK649" s="943">
        <v>0</v>
      </c>
      <c r="BL649" s="943">
        <v>0</v>
      </c>
      <c r="BM649" s="936">
        <v>0</v>
      </c>
      <c r="BN649" s="943">
        <v>0</v>
      </c>
      <c r="BO649" s="936"/>
      <c r="BP649" s="1231">
        <v>184</v>
      </c>
      <c r="BQ649" s="1350">
        <v>6516.6666666666661</v>
      </c>
      <c r="BR649" s="1350">
        <v>113</v>
      </c>
      <c r="BS649" s="1350">
        <v>1983.3333333333333</v>
      </c>
      <c r="BT649" s="1351">
        <v>0</v>
      </c>
      <c r="BU649" s="1350">
        <v>0</v>
      </c>
      <c r="BV649" s="1350">
        <v>0</v>
      </c>
      <c r="BW649" s="1350">
        <v>0</v>
      </c>
      <c r="BX649" s="1350"/>
      <c r="BY649" s="1350"/>
      <c r="BZ649" s="1350"/>
      <c r="CA649" s="1350"/>
      <c r="CB649" s="1350">
        <v>0</v>
      </c>
      <c r="CC649" s="1350">
        <v>0</v>
      </c>
      <c r="CD649" s="1350">
        <v>0</v>
      </c>
      <c r="CE649" s="1350"/>
      <c r="CF649" s="1350">
        <v>0</v>
      </c>
      <c r="CG649" s="1350"/>
      <c r="CH649" s="1350">
        <v>0</v>
      </c>
      <c r="CI649" s="1350">
        <v>0</v>
      </c>
      <c r="CJ649" s="1350"/>
      <c r="CK649" s="1350"/>
      <c r="CL649" s="1350"/>
      <c r="CM649" s="1350"/>
      <c r="CN649" s="1350"/>
      <c r="CO649" s="1350">
        <v>0</v>
      </c>
      <c r="CP649" s="1350"/>
      <c r="CQ649" s="1350"/>
      <c r="CR649" s="1350"/>
      <c r="CS649" s="1350"/>
      <c r="CT649" s="1350"/>
      <c r="CU649" s="1350"/>
      <c r="CV649" s="1350">
        <v>0</v>
      </c>
      <c r="CW649" s="1350"/>
      <c r="CX649" s="1350"/>
      <c r="CY649" s="1350"/>
      <c r="CZ649" s="1350"/>
      <c r="DA649" s="1350"/>
      <c r="DB649" s="1350"/>
      <c r="DC649" s="1350"/>
      <c r="DD649" s="1350"/>
      <c r="DE649" s="1350"/>
      <c r="DF649" s="1350"/>
      <c r="DG649" s="1350"/>
      <c r="DH649" s="1350"/>
      <c r="DI649" s="1350"/>
      <c r="DJ649" s="1350"/>
      <c r="DK649" s="1350"/>
      <c r="DL649" s="1350"/>
      <c r="DM649" s="1350"/>
      <c r="DN649" s="1350"/>
      <c r="DO649" s="1350"/>
      <c r="DP649" s="1350"/>
      <c r="DQ649" s="1350"/>
      <c r="DR649" s="1350"/>
      <c r="DS649" s="1350"/>
      <c r="DT649" s="1350"/>
      <c r="DU649" s="1350"/>
      <c r="DV649" s="1350"/>
      <c r="DW649" s="1350"/>
      <c r="DX649" s="1350"/>
      <c r="DY649" s="1350"/>
      <c r="DZ649" s="1358"/>
      <c r="EA649" s="1356"/>
      <c r="EB649" s="1350"/>
      <c r="EC649" s="1350"/>
      <c r="ED649" s="1350"/>
      <c r="EE649" s="1350"/>
      <c r="EF649" s="1350"/>
      <c r="EG649" s="1350"/>
      <c r="EH649" s="1350"/>
      <c r="EI649" s="1350"/>
      <c r="EJ649" s="1350"/>
      <c r="EK649" s="1350"/>
      <c r="EL649" s="1354">
        <v>8613</v>
      </c>
      <c r="EM649" s="1354">
        <v>8613</v>
      </c>
      <c r="EN649" s="1355">
        <v>861.3</v>
      </c>
      <c r="EO649" s="1355">
        <v>126.61</v>
      </c>
      <c r="EP649" s="1355">
        <v>118</v>
      </c>
      <c r="EQ649" s="1355">
        <v>0</v>
      </c>
      <c r="ER649" s="1355">
        <v>0</v>
      </c>
      <c r="ES649" s="1350">
        <v>0</v>
      </c>
      <c r="ET649" s="1351">
        <v>796.05</v>
      </c>
      <c r="EU649" s="1350">
        <v>0</v>
      </c>
      <c r="EV649" s="1350">
        <v>0</v>
      </c>
      <c r="EW649" s="1350"/>
      <c r="EX649" s="1350"/>
      <c r="EY649" s="1350"/>
      <c r="EZ649" s="1356">
        <v>160.81</v>
      </c>
      <c r="FA649" s="1356">
        <v>175.79</v>
      </c>
      <c r="FB649" s="1356">
        <v>0</v>
      </c>
      <c r="FC649" s="1356">
        <v>3445.2000000000003</v>
      </c>
      <c r="FD649" s="1356"/>
      <c r="FE649" s="1356"/>
      <c r="FF649" s="1356"/>
      <c r="FG649" s="1350">
        <v>0</v>
      </c>
      <c r="FH649" s="1356">
        <v>0</v>
      </c>
      <c r="FI649" s="1350"/>
      <c r="FJ649" s="1350"/>
      <c r="FK649" s="1356"/>
      <c r="FL649" s="1356"/>
      <c r="FM649" s="1350">
        <v>0</v>
      </c>
      <c r="FN649" s="1350">
        <v>0</v>
      </c>
      <c r="FO649" s="1350"/>
      <c r="FP649" s="1350"/>
      <c r="FQ649" s="1350">
        <v>5683.76</v>
      </c>
      <c r="FR649" s="1357">
        <v>2929.24</v>
      </c>
      <c r="FT649" s="1401"/>
      <c r="FU649" s="1402">
        <v>2929.24</v>
      </c>
      <c r="FV649" s="1402">
        <v>2928.03</v>
      </c>
      <c r="FW649" s="1402">
        <v>1.2099999999995816</v>
      </c>
      <c r="FX649" s="1389">
        <v>775.17</v>
      </c>
      <c r="FY649" s="1402">
        <v>0</v>
      </c>
      <c r="GB649" s="2015">
        <f t="shared" si="75"/>
        <v>0</v>
      </c>
      <c r="GC649" s="2015">
        <v>8613</v>
      </c>
      <c r="GE649" s="2015">
        <f t="shared" si="76"/>
        <v>8613</v>
      </c>
    </row>
    <row r="650" spans="2:187">
      <c r="B650" s="918">
        <v>22</v>
      </c>
      <c r="C650" s="919" t="s">
        <v>623</v>
      </c>
      <c r="D650" s="956" t="s">
        <v>3</v>
      </c>
      <c r="E650" s="1135" t="s">
        <v>220</v>
      </c>
      <c r="F650" s="1137" t="s">
        <v>221</v>
      </c>
      <c r="G650" s="1153"/>
      <c r="H650" s="927" t="s">
        <v>1018</v>
      </c>
      <c r="I650" s="919" t="s">
        <v>456</v>
      </c>
      <c r="J650" s="1171" t="s">
        <v>455</v>
      </c>
      <c r="K650" s="959" t="s">
        <v>456</v>
      </c>
      <c r="L650" s="959">
        <v>100001</v>
      </c>
      <c r="M650" s="925" t="s">
        <v>470</v>
      </c>
      <c r="N650" s="926">
        <v>1</v>
      </c>
      <c r="O650" s="927" t="s">
        <v>477</v>
      </c>
      <c r="P650" s="927" t="s">
        <v>478</v>
      </c>
      <c r="Q650" s="928">
        <v>1</v>
      </c>
      <c r="R650" s="927"/>
      <c r="S650" s="1083" t="s">
        <v>1018</v>
      </c>
      <c r="T650" s="927" t="s">
        <v>461</v>
      </c>
      <c r="U650" s="927" t="s">
        <v>299</v>
      </c>
      <c r="V650" s="930" t="s">
        <v>553</v>
      </c>
      <c r="W650" s="1049"/>
      <c r="X650" s="1083" t="s">
        <v>78</v>
      </c>
      <c r="Y650" s="1216" t="s">
        <v>300</v>
      </c>
      <c r="Z650" s="925"/>
      <c r="AA650" s="1049"/>
      <c r="AB650" s="1159">
        <v>45887</v>
      </c>
      <c r="AC650" s="1049"/>
      <c r="AD650" s="1049"/>
      <c r="AE650" s="1049" t="s">
        <v>481</v>
      </c>
      <c r="AF650" s="927" t="s">
        <v>643</v>
      </c>
      <c r="AG650" s="1049"/>
      <c r="AH650" s="1049"/>
      <c r="AI650" s="1049"/>
      <c r="AJ650" s="1049"/>
      <c r="AK650" s="1049"/>
      <c r="AL650" s="1049"/>
      <c r="AM650" s="1049"/>
      <c r="AN650" s="1049"/>
      <c r="AO650" s="1050" t="s">
        <v>467</v>
      </c>
      <c r="AP650" s="938" t="s">
        <v>595</v>
      </c>
      <c r="AQ650" s="1083" t="s">
        <v>467</v>
      </c>
      <c r="AR650" s="1139">
        <v>4600</v>
      </c>
      <c r="AS650" s="925">
        <v>28</v>
      </c>
      <c r="AT650" s="941">
        <v>1</v>
      </c>
      <c r="AU650" s="941">
        <v>1</v>
      </c>
      <c r="AV650" s="925"/>
      <c r="AW650" s="925"/>
      <c r="AX650" s="925"/>
      <c r="AY650" s="925"/>
      <c r="AZ650" s="925"/>
      <c r="BA650" s="942"/>
      <c r="BB650" s="941"/>
      <c r="BC650" s="941"/>
      <c r="BD650" s="941"/>
      <c r="BE650" s="941"/>
      <c r="BF650" s="942"/>
      <c r="BG650" s="936">
        <v>0</v>
      </c>
      <c r="BH650" s="936">
        <v>0</v>
      </c>
      <c r="BI650" s="936">
        <v>0</v>
      </c>
      <c r="BJ650" s="1227">
        <v>0</v>
      </c>
      <c r="BK650" s="943">
        <v>0</v>
      </c>
      <c r="BL650" s="943">
        <v>0</v>
      </c>
      <c r="BM650" s="936">
        <v>0</v>
      </c>
      <c r="BN650" s="943">
        <v>0</v>
      </c>
      <c r="BO650" s="936">
        <v>2.15</v>
      </c>
      <c r="BP650" s="1231">
        <v>224</v>
      </c>
      <c r="BQ650" s="1350">
        <v>4293.3333333333339</v>
      </c>
      <c r="BR650" s="1350">
        <v>0</v>
      </c>
      <c r="BS650" s="1350">
        <v>153.33333333333334</v>
      </c>
      <c r="BT650" s="1351">
        <v>153.33000000000001</v>
      </c>
      <c r="BU650" s="1350">
        <v>0</v>
      </c>
      <c r="BV650" s="1350">
        <v>0</v>
      </c>
      <c r="BW650" s="1350">
        <v>0</v>
      </c>
      <c r="BX650" s="1352"/>
      <c r="BY650" s="1350"/>
      <c r="BZ650" s="1350"/>
      <c r="CA650" s="1352"/>
      <c r="CB650" s="1350">
        <v>0</v>
      </c>
      <c r="CC650" s="1350">
        <v>0</v>
      </c>
      <c r="CD650" s="1350">
        <v>0</v>
      </c>
      <c r="CE650" s="1350"/>
      <c r="CF650" s="1350">
        <v>0</v>
      </c>
      <c r="CG650" s="1350"/>
      <c r="CH650" s="1350">
        <v>0</v>
      </c>
      <c r="CI650" s="1350">
        <v>0</v>
      </c>
      <c r="CJ650" s="1352"/>
      <c r="CK650" s="1352"/>
      <c r="CL650" s="1352"/>
      <c r="CM650" s="1350"/>
      <c r="CN650" s="1350"/>
      <c r="CO650" s="1350">
        <v>0</v>
      </c>
      <c r="CP650" s="1350"/>
      <c r="CQ650" s="1350"/>
      <c r="CR650" s="1350"/>
      <c r="CS650" s="1350"/>
      <c r="CT650" s="1350"/>
      <c r="CU650" s="1350"/>
      <c r="CV650" s="1350">
        <v>0</v>
      </c>
      <c r="CW650" s="1352"/>
      <c r="CX650" s="1352"/>
      <c r="CY650" s="1352"/>
      <c r="CZ650" s="1352"/>
      <c r="DA650" s="1352"/>
      <c r="DB650" s="1352"/>
      <c r="DC650" s="1350"/>
      <c r="DD650" s="1350"/>
      <c r="DE650" s="1350"/>
      <c r="DF650" s="1350"/>
      <c r="DG650" s="1350"/>
      <c r="DH650" s="1352"/>
      <c r="DI650" s="1352"/>
      <c r="DJ650" s="1350"/>
      <c r="DK650" s="1350"/>
      <c r="DL650" s="1350"/>
      <c r="DM650" s="1352"/>
      <c r="DN650" s="1352"/>
      <c r="DO650" s="1352"/>
      <c r="DP650" s="1352"/>
      <c r="DQ650" s="1352"/>
      <c r="DR650" s="1352"/>
      <c r="DS650" s="1352"/>
      <c r="DT650" s="1352"/>
      <c r="DU650" s="1352"/>
      <c r="DV650" s="1352"/>
      <c r="DW650" s="1352"/>
      <c r="DX650" s="1352"/>
      <c r="DY650" s="1350"/>
      <c r="DZ650" s="1353"/>
      <c r="EA650" s="1352"/>
      <c r="EB650" s="1352"/>
      <c r="EC650" s="1352"/>
      <c r="ED650" s="1352"/>
      <c r="EE650" s="1352"/>
      <c r="EF650" s="1352"/>
      <c r="EG650" s="1352"/>
      <c r="EH650" s="1352"/>
      <c r="EI650" s="1352"/>
      <c r="EJ650" s="1352"/>
      <c r="EK650" s="1352"/>
      <c r="EL650" s="1354">
        <v>4558.7866666666669</v>
      </c>
      <c r="EM650" s="1354">
        <v>4599.9966666666669</v>
      </c>
      <c r="EN650" s="1355">
        <v>455.88</v>
      </c>
      <c r="EO650" s="1355">
        <v>0</v>
      </c>
      <c r="EP650" s="1355">
        <v>62.46</v>
      </c>
      <c r="EQ650" s="1355">
        <v>0</v>
      </c>
      <c r="ER650" s="1355">
        <v>0</v>
      </c>
      <c r="ES650" s="1350">
        <v>0</v>
      </c>
      <c r="ET650" s="1351">
        <v>14.5</v>
      </c>
      <c r="EU650" s="1350">
        <v>41.21</v>
      </c>
      <c r="EV650" s="1350">
        <v>0</v>
      </c>
      <c r="EW650" s="1350"/>
      <c r="EX650" s="1350"/>
      <c r="EY650" s="1350"/>
      <c r="EZ650" s="1356">
        <v>0</v>
      </c>
      <c r="FA650" s="1356">
        <v>0</v>
      </c>
      <c r="FB650" s="1356">
        <v>0</v>
      </c>
      <c r="FC650" s="1356">
        <v>1840</v>
      </c>
      <c r="FD650" s="1356"/>
      <c r="FE650" s="1356"/>
      <c r="FF650" s="1352"/>
      <c r="FG650" s="1350">
        <v>0</v>
      </c>
      <c r="FH650" s="1356">
        <v>0</v>
      </c>
      <c r="FI650" s="1350"/>
      <c r="FJ650" s="1350"/>
      <c r="FK650" s="1356"/>
      <c r="FL650" s="1352"/>
      <c r="FM650" s="1350">
        <v>0</v>
      </c>
      <c r="FN650" s="1350">
        <v>0</v>
      </c>
      <c r="FO650" s="1350"/>
      <c r="FP650" s="1350"/>
      <c r="FQ650" s="1350">
        <v>2414.0500000000002</v>
      </c>
      <c r="FR650" s="1357">
        <v>2185.9499999999998</v>
      </c>
      <c r="FT650" s="1401"/>
      <c r="FU650" s="1402">
        <v>2185.9499999999998</v>
      </c>
      <c r="FV650" s="1402">
        <v>355.41</v>
      </c>
      <c r="FW650" s="1402">
        <v>1830.5399999999997</v>
      </c>
      <c r="FX650" s="1389">
        <v>410.29</v>
      </c>
      <c r="FY650" s="1402">
        <v>0</v>
      </c>
      <c r="GB650" s="2015">
        <f t="shared" si="75"/>
        <v>6.6666666671153507E-3</v>
      </c>
      <c r="GC650" s="2015">
        <v>4558.78</v>
      </c>
      <c r="GE650" s="2015">
        <f t="shared" si="76"/>
        <v>4558.78</v>
      </c>
    </row>
    <row r="651" spans="2:187">
      <c r="B651" s="918">
        <v>23</v>
      </c>
      <c r="C651" s="919" t="s">
        <v>623</v>
      </c>
      <c r="D651" s="956" t="s">
        <v>3</v>
      </c>
      <c r="E651" s="957" t="s">
        <v>104</v>
      </c>
      <c r="F651" s="927" t="s">
        <v>105</v>
      </c>
      <c r="G651" s="958">
        <v>32719</v>
      </c>
      <c r="H651" s="927" t="s">
        <v>453</v>
      </c>
      <c r="I651" s="919" t="s">
        <v>456</v>
      </c>
      <c r="J651" s="1171" t="s">
        <v>455</v>
      </c>
      <c r="K651" s="959" t="s">
        <v>456</v>
      </c>
      <c r="L651" s="959">
        <v>100002</v>
      </c>
      <c r="M651" s="925" t="s">
        <v>457</v>
      </c>
      <c r="N651" s="926">
        <v>1</v>
      </c>
      <c r="O651" s="927" t="s">
        <v>458</v>
      </c>
      <c r="P651" s="927" t="s">
        <v>459</v>
      </c>
      <c r="Q651" s="928">
        <v>1</v>
      </c>
      <c r="R651" s="927" t="s">
        <v>460</v>
      </c>
      <c r="S651" s="929" t="s">
        <v>453</v>
      </c>
      <c r="T651" s="927" t="s">
        <v>461</v>
      </c>
      <c r="U651" s="927" t="s">
        <v>257</v>
      </c>
      <c r="V651" s="930" t="s">
        <v>553</v>
      </c>
      <c r="W651" s="930"/>
      <c r="X651" s="931" t="s">
        <v>25</v>
      </c>
      <c r="Y651" s="932" t="s">
        <v>106</v>
      </c>
      <c r="Z651" s="925"/>
      <c r="AA651" s="925"/>
      <c r="AB651" s="467">
        <v>44600</v>
      </c>
      <c r="AC651" s="933"/>
      <c r="AD651" s="934"/>
      <c r="AE651" s="935" t="s">
        <v>533</v>
      </c>
      <c r="AF651" s="927" t="s">
        <v>562</v>
      </c>
      <c r="AG651" s="936"/>
      <c r="AH651" s="937"/>
      <c r="AI651" s="937"/>
      <c r="AJ651" s="937"/>
      <c r="AK651" s="938"/>
      <c r="AL651" s="936"/>
      <c r="AM651" s="938"/>
      <c r="AN651" s="938"/>
      <c r="AO651" s="1050" t="s">
        <v>467</v>
      </c>
      <c r="AP651" s="938" t="s">
        <v>595</v>
      </c>
      <c r="AQ651" s="940" t="s">
        <v>466</v>
      </c>
      <c r="AR651" s="468">
        <v>2500</v>
      </c>
      <c r="AS651" s="925">
        <v>26</v>
      </c>
      <c r="AT651" s="941"/>
      <c r="AU651" s="941">
        <v>4</v>
      </c>
      <c r="AV651" s="925"/>
      <c r="AW651" s="925"/>
      <c r="AX651" s="925"/>
      <c r="AY651" s="925"/>
      <c r="AZ651" s="925"/>
      <c r="BA651" s="942"/>
      <c r="BB651" s="941"/>
      <c r="BC651" s="941"/>
      <c r="BD651" s="941"/>
      <c r="BE651" s="941"/>
      <c r="BF651" s="942"/>
      <c r="BG651" s="936">
        <v>0</v>
      </c>
      <c r="BH651" s="936">
        <v>0</v>
      </c>
      <c r="BI651" s="936">
        <v>0</v>
      </c>
      <c r="BJ651" s="1227">
        <v>0</v>
      </c>
      <c r="BK651" s="943">
        <v>0</v>
      </c>
      <c r="BL651" s="943">
        <v>0</v>
      </c>
      <c r="BM651" s="936">
        <v>0</v>
      </c>
      <c r="BN651" s="943">
        <v>0</v>
      </c>
      <c r="BO651" s="936">
        <v>2.2833333333333332</v>
      </c>
      <c r="BP651" s="1231">
        <v>208</v>
      </c>
      <c r="BQ651" s="1350">
        <v>2166.6666666666665</v>
      </c>
      <c r="BR651" s="1350">
        <v>113</v>
      </c>
      <c r="BS651" s="1350">
        <v>0</v>
      </c>
      <c r="BT651" s="1351">
        <v>363.88</v>
      </c>
      <c r="BU651" s="1350">
        <v>0</v>
      </c>
      <c r="BV651" s="1350">
        <v>0</v>
      </c>
      <c r="BW651" s="1350">
        <v>0</v>
      </c>
      <c r="BX651" s="1350"/>
      <c r="BY651" s="1350"/>
      <c r="BZ651" s="1350"/>
      <c r="CA651" s="1350"/>
      <c r="CB651" s="1350">
        <v>0</v>
      </c>
      <c r="CC651" s="1350">
        <v>0</v>
      </c>
      <c r="CD651" s="1350">
        <v>0</v>
      </c>
      <c r="CE651" s="1350"/>
      <c r="CF651" s="1350">
        <v>0</v>
      </c>
      <c r="CG651" s="1350"/>
      <c r="CH651" s="1350">
        <v>0</v>
      </c>
      <c r="CI651" s="1350">
        <v>0</v>
      </c>
      <c r="CJ651" s="1350"/>
      <c r="CK651" s="1350"/>
      <c r="CL651" s="1350"/>
      <c r="CM651" s="1350"/>
      <c r="CN651" s="1350"/>
      <c r="CO651" s="1350">
        <v>0</v>
      </c>
      <c r="CP651" s="1350"/>
      <c r="CQ651" s="1350"/>
      <c r="CR651" s="1350"/>
      <c r="CS651" s="1350"/>
      <c r="CT651" s="1350"/>
      <c r="CU651" s="1350"/>
      <c r="CV651" s="1350">
        <v>0</v>
      </c>
      <c r="CW651" s="1350"/>
      <c r="CX651" s="1350"/>
      <c r="CY651" s="1350"/>
      <c r="CZ651" s="1350"/>
      <c r="DA651" s="1350"/>
      <c r="DB651" s="1350"/>
      <c r="DC651" s="1350"/>
      <c r="DD651" s="1350"/>
      <c r="DE651" s="1350"/>
      <c r="DF651" s="1350"/>
      <c r="DG651" s="1350"/>
      <c r="DH651" s="1350"/>
      <c r="DI651" s="1350"/>
      <c r="DJ651" s="1350"/>
      <c r="DK651" s="1350"/>
      <c r="DL651" s="1350"/>
      <c r="DM651" s="1350"/>
      <c r="DN651" s="1350"/>
      <c r="DO651" s="1350"/>
      <c r="DP651" s="1350"/>
      <c r="DQ651" s="1350"/>
      <c r="DR651" s="1350"/>
      <c r="DS651" s="1350"/>
      <c r="DT651" s="1350"/>
      <c r="DU651" s="1350"/>
      <c r="DV651" s="1350"/>
      <c r="DW651" s="1350"/>
      <c r="DX651" s="1350"/>
      <c r="DY651" s="1350"/>
      <c r="DZ651" s="1358"/>
      <c r="EA651" s="1356"/>
      <c r="EB651" s="1350"/>
      <c r="EC651" s="1350"/>
      <c r="ED651" s="1350"/>
      <c r="EE651" s="1350"/>
      <c r="EF651" s="1350"/>
      <c r="EG651" s="1350"/>
      <c r="EH651" s="1350"/>
      <c r="EI651" s="1350"/>
      <c r="EJ651" s="1350"/>
      <c r="EK651" s="1350"/>
      <c r="EL651" s="1354">
        <v>2619.7666666666664</v>
      </c>
      <c r="EM651" s="1354">
        <v>2643.5466666666666</v>
      </c>
      <c r="EN651" s="1355">
        <v>261.98</v>
      </c>
      <c r="EO651" s="1355">
        <v>0</v>
      </c>
      <c r="EP651" s="1355">
        <v>35.89</v>
      </c>
      <c r="EQ651" s="1355">
        <v>0</v>
      </c>
      <c r="ER651" s="1355">
        <v>0</v>
      </c>
      <c r="ES651" s="1350">
        <v>0</v>
      </c>
      <c r="ET651" s="1351">
        <v>3.26</v>
      </c>
      <c r="EU651" s="1350">
        <v>23.78</v>
      </c>
      <c r="EV651" s="1350">
        <v>0</v>
      </c>
      <c r="EW651" s="1350"/>
      <c r="EX651" s="1350"/>
      <c r="EY651" s="1350"/>
      <c r="EZ651" s="1356">
        <v>0</v>
      </c>
      <c r="FA651" s="1356">
        <v>61.06</v>
      </c>
      <c r="FB651" s="1356">
        <v>0</v>
      </c>
      <c r="FC651" s="1356">
        <v>1045.2</v>
      </c>
      <c r="FD651" s="1356"/>
      <c r="FE651" s="1356"/>
      <c r="FF651" s="1356"/>
      <c r="FG651" s="1350">
        <v>125</v>
      </c>
      <c r="FH651" s="1356">
        <v>0</v>
      </c>
      <c r="FI651" s="1350"/>
      <c r="FJ651" s="1350"/>
      <c r="FK651" s="1356"/>
      <c r="FL651" s="1356"/>
      <c r="FM651" s="1350">
        <v>0</v>
      </c>
      <c r="FN651" s="1350">
        <v>0</v>
      </c>
      <c r="FO651" s="1350"/>
      <c r="FP651" s="1350"/>
      <c r="FQ651" s="1350">
        <v>1556.17</v>
      </c>
      <c r="FR651" s="1357">
        <v>1087.3800000000001</v>
      </c>
      <c r="FT651" s="1401"/>
      <c r="FU651" s="1402">
        <v>1087.3800000000001</v>
      </c>
      <c r="FV651" s="1402">
        <v>1188.2</v>
      </c>
      <c r="FW651" s="1402">
        <v>-100.81999999999994</v>
      </c>
      <c r="FX651" s="1389">
        <v>235.78</v>
      </c>
      <c r="FY651" s="1402">
        <v>0</v>
      </c>
      <c r="GB651" s="2015">
        <f t="shared" si="75"/>
        <v>-3.3333333335576754E-3</v>
      </c>
      <c r="GC651" s="2015">
        <v>2619.77</v>
      </c>
      <c r="GE651" s="2015">
        <f t="shared" si="76"/>
        <v>2619.77</v>
      </c>
    </row>
    <row r="652" spans="2:187">
      <c r="B652" s="918">
        <v>24</v>
      </c>
      <c r="C652" s="919" t="s">
        <v>623</v>
      </c>
      <c r="D652" s="956" t="s">
        <v>3</v>
      </c>
      <c r="E652" s="957" t="s">
        <v>64</v>
      </c>
      <c r="F652" s="927" t="s">
        <v>65</v>
      </c>
      <c r="G652" s="958">
        <v>27851</v>
      </c>
      <c r="H652" s="927" t="s">
        <v>550</v>
      </c>
      <c r="I652" s="919" t="s">
        <v>456</v>
      </c>
      <c r="J652" s="1171" t="s">
        <v>455</v>
      </c>
      <c r="K652" s="959" t="s">
        <v>456</v>
      </c>
      <c r="L652" s="959">
        <v>100002</v>
      </c>
      <c r="M652" s="925" t="s">
        <v>457</v>
      </c>
      <c r="N652" s="926">
        <v>0</v>
      </c>
      <c r="O652" s="927" t="s">
        <v>458</v>
      </c>
      <c r="P652" s="927" t="s">
        <v>459</v>
      </c>
      <c r="Q652" s="928">
        <v>1</v>
      </c>
      <c r="R652" s="927" t="s">
        <v>551</v>
      </c>
      <c r="S652" s="929" t="s">
        <v>552</v>
      </c>
      <c r="T652" s="927" t="s">
        <v>461</v>
      </c>
      <c r="U652" s="927" t="s">
        <v>242</v>
      </c>
      <c r="V652" s="930" t="s">
        <v>553</v>
      </c>
      <c r="W652" s="930"/>
      <c r="X652" s="931" t="s">
        <v>25</v>
      </c>
      <c r="Y652" s="1042" t="s">
        <v>66</v>
      </c>
      <c r="Z652" s="925"/>
      <c r="AA652" s="925"/>
      <c r="AB652" s="467">
        <v>44111</v>
      </c>
      <c r="AC652" s="933"/>
      <c r="AD652" s="934"/>
      <c r="AE652" s="935" t="s">
        <v>503</v>
      </c>
      <c r="AF652" s="927" t="s">
        <v>554</v>
      </c>
      <c r="AG652" s="936"/>
      <c r="AH652" s="937"/>
      <c r="AI652" s="937"/>
      <c r="AJ652" s="937"/>
      <c r="AK652" s="938"/>
      <c r="AL652" s="936"/>
      <c r="AM652" s="938"/>
      <c r="AN652" s="938"/>
      <c r="AO652" s="940" t="s">
        <v>467</v>
      </c>
      <c r="AP652" s="938" t="s">
        <v>594</v>
      </c>
      <c r="AQ652" s="940" t="s">
        <v>466</v>
      </c>
      <c r="AR652" s="468">
        <v>3600</v>
      </c>
      <c r="AS652" s="925">
        <v>24</v>
      </c>
      <c r="AT652" s="941"/>
      <c r="AU652" s="941">
        <v>6</v>
      </c>
      <c r="AV652" s="925"/>
      <c r="AW652" s="925"/>
      <c r="AX652" s="925"/>
      <c r="AY652" s="925"/>
      <c r="AZ652" s="925"/>
      <c r="BA652" s="942"/>
      <c r="BB652" s="941"/>
      <c r="BC652" s="941"/>
      <c r="BD652" s="941"/>
      <c r="BE652" s="941"/>
      <c r="BF652" s="942"/>
      <c r="BG652" s="936">
        <v>0</v>
      </c>
      <c r="BH652" s="936">
        <v>0</v>
      </c>
      <c r="BI652" s="936">
        <v>0</v>
      </c>
      <c r="BJ652" s="1227">
        <v>0</v>
      </c>
      <c r="BK652" s="943">
        <v>0</v>
      </c>
      <c r="BL652" s="943">
        <v>0</v>
      </c>
      <c r="BM652" s="936">
        <v>0</v>
      </c>
      <c r="BN652" s="943">
        <v>0</v>
      </c>
      <c r="BO652" s="936">
        <v>1.7499999999999998</v>
      </c>
      <c r="BP652" s="1231">
        <v>192</v>
      </c>
      <c r="BQ652" s="1350">
        <v>2880</v>
      </c>
      <c r="BR652" s="1350">
        <v>113</v>
      </c>
      <c r="BS652" s="1350">
        <v>0</v>
      </c>
      <c r="BT652" s="1351">
        <v>742.6</v>
      </c>
      <c r="BU652" s="1350">
        <v>0</v>
      </c>
      <c r="BV652" s="1350">
        <v>0</v>
      </c>
      <c r="BW652" s="1350">
        <v>0</v>
      </c>
      <c r="BX652" s="1350"/>
      <c r="BY652" s="1350"/>
      <c r="BZ652" s="1350"/>
      <c r="CA652" s="1350"/>
      <c r="CB652" s="1350">
        <v>0</v>
      </c>
      <c r="CC652" s="1350">
        <v>0</v>
      </c>
      <c r="CD652" s="1350">
        <v>0</v>
      </c>
      <c r="CE652" s="1350"/>
      <c r="CF652" s="1350">
        <v>0</v>
      </c>
      <c r="CG652" s="1350"/>
      <c r="CH652" s="1350">
        <v>0</v>
      </c>
      <c r="CI652" s="1350">
        <v>0</v>
      </c>
      <c r="CJ652" s="1350"/>
      <c r="CK652" s="1350"/>
      <c r="CL652" s="1350"/>
      <c r="CM652" s="1350"/>
      <c r="CN652" s="1350"/>
      <c r="CO652" s="1350">
        <v>0</v>
      </c>
      <c r="CP652" s="1350"/>
      <c r="CQ652" s="1350"/>
      <c r="CR652" s="1350"/>
      <c r="CS652" s="1350"/>
      <c r="CT652" s="1350"/>
      <c r="CU652" s="1350"/>
      <c r="CV652" s="1350">
        <v>0</v>
      </c>
      <c r="CW652" s="1350"/>
      <c r="CX652" s="1350"/>
      <c r="CY652" s="1350"/>
      <c r="CZ652" s="1350"/>
      <c r="DA652" s="1350"/>
      <c r="DB652" s="1350"/>
      <c r="DC652" s="1350"/>
      <c r="DD652" s="1350"/>
      <c r="DE652" s="1350"/>
      <c r="DF652" s="1350"/>
      <c r="DG652" s="1350"/>
      <c r="DH652" s="1350"/>
      <c r="DI652" s="1350"/>
      <c r="DJ652" s="1350"/>
      <c r="DK652" s="1350"/>
      <c r="DL652" s="1350"/>
      <c r="DM652" s="1350"/>
      <c r="DN652" s="1350"/>
      <c r="DO652" s="1350"/>
      <c r="DP652" s="1350"/>
      <c r="DQ652" s="1350"/>
      <c r="DR652" s="1350"/>
      <c r="DS652" s="1350"/>
      <c r="DT652" s="1350"/>
      <c r="DU652" s="1350"/>
      <c r="DV652" s="1350"/>
      <c r="DW652" s="1350"/>
      <c r="DX652" s="1350"/>
      <c r="DY652" s="1350"/>
      <c r="DZ652" s="1358"/>
      <c r="EA652" s="1356"/>
      <c r="EB652" s="1350"/>
      <c r="EC652" s="1350"/>
      <c r="ED652" s="1350"/>
      <c r="EE652" s="1350"/>
      <c r="EF652" s="1350"/>
      <c r="EG652" s="1350"/>
      <c r="EH652" s="1350"/>
      <c r="EI652" s="1350"/>
      <c r="EJ652" s="1350"/>
      <c r="EK652" s="1350"/>
      <c r="EL652" s="1354">
        <v>3709.35</v>
      </c>
      <c r="EM652" s="1354">
        <v>3735.6</v>
      </c>
      <c r="EN652" s="1355">
        <v>370.94</v>
      </c>
      <c r="EO652" s="1355">
        <v>59.35</v>
      </c>
      <c r="EP652" s="1355">
        <v>50.82</v>
      </c>
      <c r="EQ652" s="1355">
        <v>0</v>
      </c>
      <c r="ER652" s="1355">
        <v>0</v>
      </c>
      <c r="ES652" s="1350">
        <v>0</v>
      </c>
      <c r="ET652" s="1351">
        <v>38.659999999999997</v>
      </c>
      <c r="EU652" s="1350">
        <v>26.25</v>
      </c>
      <c r="EV652" s="1350">
        <v>0</v>
      </c>
      <c r="EW652" s="1350"/>
      <c r="EX652" s="1350"/>
      <c r="EY652" s="1350"/>
      <c r="EZ652" s="1356">
        <v>0</v>
      </c>
      <c r="FA652" s="1356">
        <v>0</v>
      </c>
      <c r="FB652" s="1356">
        <v>0</v>
      </c>
      <c r="FC652" s="1356">
        <v>1485.2</v>
      </c>
      <c r="FD652" s="1356"/>
      <c r="FE652" s="1356"/>
      <c r="FF652" s="1356"/>
      <c r="FG652" s="1350">
        <v>0</v>
      </c>
      <c r="FH652" s="1356">
        <v>0</v>
      </c>
      <c r="FI652" s="1350"/>
      <c r="FJ652" s="1350"/>
      <c r="FK652" s="1356"/>
      <c r="FL652" s="1356"/>
      <c r="FM652" s="1350">
        <v>0</v>
      </c>
      <c r="FN652" s="1350">
        <v>0</v>
      </c>
      <c r="FO652" s="1350"/>
      <c r="FP652" s="1350"/>
      <c r="FQ652" s="1350">
        <v>2031.22</v>
      </c>
      <c r="FR652" s="1357">
        <v>1704.38</v>
      </c>
      <c r="FT652" s="1401"/>
      <c r="FU652" s="1402">
        <v>1704.38</v>
      </c>
      <c r="FV652" s="1402">
        <v>1701.02</v>
      </c>
      <c r="FW652" s="1402">
        <v>3.3600000000001273</v>
      </c>
      <c r="FX652" s="1389">
        <v>333.84</v>
      </c>
      <c r="FY652" s="1402">
        <v>0</v>
      </c>
      <c r="GB652" s="2015">
        <f t="shared" si="75"/>
        <v>0</v>
      </c>
      <c r="GC652" s="2015">
        <v>3709.35</v>
      </c>
      <c r="GE652" s="2015">
        <f t="shared" si="76"/>
        <v>3709.35</v>
      </c>
    </row>
    <row r="653" spans="2:187">
      <c r="B653" s="918">
        <v>25</v>
      </c>
      <c r="C653" s="919" t="s">
        <v>623</v>
      </c>
      <c r="D653" s="956" t="s">
        <v>3</v>
      </c>
      <c r="E653" s="957" t="s">
        <v>22</v>
      </c>
      <c r="F653" s="927" t="s">
        <v>23</v>
      </c>
      <c r="G653" s="958">
        <v>25690</v>
      </c>
      <c r="H653" s="927" t="s">
        <v>494</v>
      </c>
      <c r="I653" s="919" t="s">
        <v>456</v>
      </c>
      <c r="J653" s="1171" t="s">
        <v>455</v>
      </c>
      <c r="K653" s="959" t="s">
        <v>456</v>
      </c>
      <c r="L653" s="959">
        <v>100001</v>
      </c>
      <c r="M653" s="925" t="s">
        <v>470</v>
      </c>
      <c r="N653" s="926">
        <v>1</v>
      </c>
      <c r="O653" s="927" t="s">
        <v>477</v>
      </c>
      <c r="P653" s="927" t="s">
        <v>478</v>
      </c>
      <c r="Q653" s="928">
        <v>1</v>
      </c>
      <c r="R653" s="927" t="s">
        <v>495</v>
      </c>
      <c r="S653" s="929" t="s">
        <v>478</v>
      </c>
      <c r="T653" s="927" t="s">
        <v>461</v>
      </c>
      <c r="U653" s="927" t="s">
        <v>230</v>
      </c>
      <c r="V653" s="930" t="s">
        <v>462</v>
      </c>
      <c r="W653" s="930"/>
      <c r="X653" s="931" t="s">
        <v>25</v>
      </c>
      <c r="Y653" s="932" t="s">
        <v>26</v>
      </c>
      <c r="Z653" s="925"/>
      <c r="AA653" s="925"/>
      <c r="AB653" s="467">
        <v>43357</v>
      </c>
      <c r="AC653" s="933"/>
      <c r="AD653" s="934"/>
      <c r="AE653" s="935" t="s">
        <v>496</v>
      </c>
      <c r="AF653" s="927" t="s">
        <v>497</v>
      </c>
      <c r="AG653" s="936"/>
      <c r="AH653" s="937"/>
      <c r="AI653" s="937"/>
      <c r="AJ653" s="937"/>
      <c r="AK653" s="938"/>
      <c r="AL653" s="936"/>
      <c r="AM653" s="938"/>
      <c r="AN653" s="938"/>
      <c r="AO653" s="939" t="s">
        <v>466</v>
      </c>
      <c r="AP653" s="938" t="s">
        <v>594</v>
      </c>
      <c r="AQ653" s="940" t="s">
        <v>466</v>
      </c>
      <c r="AR653" s="468">
        <v>3000</v>
      </c>
      <c r="AS653" s="925">
        <v>23</v>
      </c>
      <c r="AT653" s="941"/>
      <c r="AU653" s="941">
        <v>7</v>
      </c>
      <c r="AV653" s="925"/>
      <c r="AW653" s="925"/>
      <c r="AX653" s="925"/>
      <c r="AY653" s="925"/>
      <c r="AZ653" s="925"/>
      <c r="BA653" s="942"/>
      <c r="BB653" s="941"/>
      <c r="BC653" s="941"/>
      <c r="BD653" s="941"/>
      <c r="BE653" s="941"/>
      <c r="BF653" s="942"/>
      <c r="BG653" s="936">
        <v>8</v>
      </c>
      <c r="BH653" s="936">
        <v>14</v>
      </c>
      <c r="BI653" s="936">
        <v>10</v>
      </c>
      <c r="BJ653" s="1227">
        <v>0</v>
      </c>
      <c r="BK653" s="943">
        <v>4</v>
      </c>
      <c r="BL653" s="943">
        <v>6</v>
      </c>
      <c r="BM653" s="936">
        <v>11</v>
      </c>
      <c r="BN653" s="943">
        <v>0</v>
      </c>
      <c r="BO653" s="936">
        <v>0</v>
      </c>
      <c r="BP653" s="1231">
        <v>184</v>
      </c>
      <c r="BQ653" s="1350">
        <v>2300</v>
      </c>
      <c r="BR653" s="1350">
        <v>113</v>
      </c>
      <c r="BS653" s="1350">
        <v>0</v>
      </c>
      <c r="BT653" s="1351">
        <v>849.5</v>
      </c>
      <c r="BU653" s="1350">
        <v>0</v>
      </c>
      <c r="BV653" s="1350">
        <v>0</v>
      </c>
      <c r="BW653" s="1350">
        <v>0</v>
      </c>
      <c r="BX653" s="1350"/>
      <c r="BY653" s="1350"/>
      <c r="BZ653" s="1350"/>
      <c r="CA653" s="1350"/>
      <c r="CB653" s="1350">
        <v>129.70833333333334</v>
      </c>
      <c r="CC653" s="1350">
        <v>245.14875000000001</v>
      </c>
      <c r="CD653" s="1350">
        <v>259.41666666666669</v>
      </c>
      <c r="CE653" s="1350"/>
      <c r="CF653" s="1350">
        <v>0</v>
      </c>
      <c r="CG653" s="1350"/>
      <c r="CH653" s="1350">
        <v>0</v>
      </c>
      <c r="CI653" s="1350">
        <v>0</v>
      </c>
      <c r="CJ653" s="1350"/>
      <c r="CK653" s="1350"/>
      <c r="CL653" s="1350"/>
      <c r="CM653" s="1350"/>
      <c r="CN653" s="1350"/>
      <c r="CO653" s="1350">
        <v>455.27625</v>
      </c>
      <c r="CP653" s="1350"/>
      <c r="CQ653" s="1350"/>
      <c r="CR653" s="1350"/>
      <c r="CS653" s="1350"/>
      <c r="CT653" s="1350"/>
      <c r="CU653" s="1350"/>
      <c r="CV653" s="1350">
        <v>0</v>
      </c>
      <c r="CW653" s="1350"/>
      <c r="CX653" s="1350"/>
      <c r="CY653" s="1350"/>
      <c r="CZ653" s="1350"/>
      <c r="DA653" s="1350"/>
      <c r="DB653" s="1350"/>
      <c r="DC653" s="1350"/>
      <c r="DD653" s="1350"/>
      <c r="DE653" s="1350"/>
      <c r="DF653" s="1350"/>
      <c r="DG653" s="1350"/>
      <c r="DH653" s="1350"/>
      <c r="DI653" s="1350"/>
      <c r="DJ653" s="1350"/>
      <c r="DK653" s="1350"/>
      <c r="DL653" s="1350"/>
      <c r="DM653" s="1350"/>
      <c r="DN653" s="1350"/>
      <c r="DO653" s="1350"/>
      <c r="DP653" s="1350"/>
      <c r="DQ653" s="1350"/>
      <c r="DR653" s="1350"/>
      <c r="DS653" s="1350"/>
      <c r="DT653" s="1350"/>
      <c r="DU653" s="1350"/>
      <c r="DV653" s="1350"/>
      <c r="DW653" s="1350"/>
      <c r="DX653" s="1350"/>
      <c r="DY653" s="1350"/>
      <c r="DZ653" s="1358"/>
      <c r="EA653" s="1356"/>
      <c r="EB653" s="1350"/>
      <c r="EC653" s="1350"/>
      <c r="ED653" s="1350"/>
      <c r="EE653" s="1350"/>
      <c r="EF653" s="1350"/>
      <c r="EG653" s="1350"/>
      <c r="EH653" s="1350"/>
      <c r="EI653" s="1350"/>
      <c r="EJ653" s="1350"/>
      <c r="EK653" s="1350"/>
      <c r="EL653" s="1354">
        <v>4352.05</v>
      </c>
      <c r="EM653" s="1354">
        <v>4352.05</v>
      </c>
      <c r="EN653" s="1355">
        <v>435.21</v>
      </c>
      <c r="EO653" s="1355">
        <v>0</v>
      </c>
      <c r="EP653" s="1355">
        <v>59.62</v>
      </c>
      <c r="EQ653" s="1355">
        <v>0</v>
      </c>
      <c r="ER653" s="1355">
        <v>0</v>
      </c>
      <c r="ES653" s="1350">
        <v>0</v>
      </c>
      <c r="ET653" s="1351">
        <v>216.29700000000003</v>
      </c>
      <c r="EU653" s="1350">
        <v>0</v>
      </c>
      <c r="EV653" s="1350">
        <v>0</v>
      </c>
      <c r="EW653" s="1350"/>
      <c r="EX653" s="1350"/>
      <c r="EY653" s="1350"/>
      <c r="EZ653" s="1356">
        <v>115.71</v>
      </c>
      <c r="FA653" s="1356">
        <v>0</v>
      </c>
      <c r="FB653" s="1356">
        <v>0</v>
      </c>
      <c r="FC653" s="1356">
        <v>1245.2</v>
      </c>
      <c r="FD653" s="1356"/>
      <c r="FE653" s="1356"/>
      <c r="FF653" s="1356"/>
      <c r="FG653" s="1350">
        <v>0</v>
      </c>
      <c r="FH653" s="1356">
        <v>500</v>
      </c>
      <c r="FI653" s="1350"/>
      <c r="FJ653" s="1350"/>
      <c r="FK653" s="1356"/>
      <c r="FL653" s="1356"/>
      <c r="FM653" s="1350">
        <v>0</v>
      </c>
      <c r="FN653" s="1350">
        <v>0</v>
      </c>
      <c r="FO653" s="1350"/>
      <c r="FP653" s="1350"/>
      <c r="FQ653" s="1350">
        <v>2572.04</v>
      </c>
      <c r="FR653" s="1357">
        <v>1780.01</v>
      </c>
      <c r="FT653" s="1401"/>
      <c r="FU653" s="1402">
        <v>1780.01</v>
      </c>
      <c r="FV653" s="1402">
        <v>1830.43</v>
      </c>
      <c r="FW653" s="1402">
        <v>-50.420000000000073</v>
      </c>
      <c r="FX653" s="1389">
        <v>391.68</v>
      </c>
      <c r="FY653" s="1402">
        <v>0</v>
      </c>
      <c r="GB653" s="2015">
        <f t="shared" si="75"/>
        <v>-1.0000000000218279E-2</v>
      </c>
      <c r="GC653" s="2015">
        <v>4352.0600000000004</v>
      </c>
      <c r="GE653" s="2015">
        <f t="shared" si="76"/>
        <v>4352.0600000000004</v>
      </c>
    </row>
    <row r="654" spans="2:187">
      <c r="B654" s="918">
        <v>26</v>
      </c>
      <c r="C654" s="919" t="s">
        <v>623</v>
      </c>
      <c r="D654" s="956" t="s">
        <v>3</v>
      </c>
      <c r="E654" s="1135" t="s">
        <v>211</v>
      </c>
      <c r="F654" s="1137" t="s">
        <v>634</v>
      </c>
      <c r="G654" s="1049"/>
      <c r="H654" s="927" t="s">
        <v>635</v>
      </c>
      <c r="I654" s="919" t="s">
        <v>295</v>
      </c>
      <c r="J654" s="1213" t="s">
        <v>455</v>
      </c>
      <c r="K654" s="1214" t="s">
        <v>456</v>
      </c>
      <c r="L654" s="959">
        <v>100002</v>
      </c>
      <c r="M654" s="925" t="s">
        <v>457</v>
      </c>
      <c r="N654" s="926">
        <v>1</v>
      </c>
      <c r="O654" s="927" t="s">
        <v>458</v>
      </c>
      <c r="P654" s="927" t="s">
        <v>459</v>
      </c>
      <c r="Q654" s="928">
        <v>1</v>
      </c>
      <c r="R654" s="927" t="s">
        <v>485</v>
      </c>
      <c r="S654" s="1083" t="s">
        <v>635</v>
      </c>
      <c r="T654" s="927" t="s">
        <v>461</v>
      </c>
      <c r="U654" s="927" t="s">
        <v>295</v>
      </c>
      <c r="V654" s="930" t="s">
        <v>553</v>
      </c>
      <c r="W654" s="1049"/>
      <c r="X654" s="1050" t="s">
        <v>25</v>
      </c>
      <c r="Y654" s="1364" t="s">
        <v>296</v>
      </c>
      <c r="Z654" s="925"/>
      <c r="AA654" s="1049"/>
      <c r="AB654" s="467">
        <v>45600</v>
      </c>
      <c r="AC654" s="1049"/>
      <c r="AD654" s="1049"/>
      <c r="AE654" s="1049" t="s">
        <v>496</v>
      </c>
      <c r="AF654" s="927" t="s">
        <v>636</v>
      </c>
      <c r="AG654" s="1049"/>
      <c r="AH654" s="1049"/>
      <c r="AI654" s="1049"/>
      <c r="AJ654" s="1049"/>
      <c r="AK654" s="1049"/>
      <c r="AL654" s="1049"/>
      <c r="AM654" s="1049"/>
      <c r="AN654" s="1049"/>
      <c r="AO654" s="1050" t="s">
        <v>466</v>
      </c>
      <c r="AP654" s="1050" t="s">
        <v>595</v>
      </c>
      <c r="AQ654" s="1050" t="s">
        <v>467</v>
      </c>
      <c r="AR654" s="468">
        <v>2000</v>
      </c>
      <c r="AS654" s="925">
        <v>30</v>
      </c>
      <c r="AT654" s="941"/>
      <c r="AU654" s="941">
        <v>0</v>
      </c>
      <c r="AV654" s="925"/>
      <c r="AW654" s="925"/>
      <c r="AX654" s="925"/>
      <c r="AY654" s="925"/>
      <c r="AZ654" s="925"/>
      <c r="BA654" s="942"/>
      <c r="BB654" s="941"/>
      <c r="BC654" s="941"/>
      <c r="BD654" s="941"/>
      <c r="BE654" s="941"/>
      <c r="BF654" s="942"/>
      <c r="BG654" s="936">
        <v>0</v>
      </c>
      <c r="BH654" s="936">
        <v>0</v>
      </c>
      <c r="BI654" s="936">
        <v>0</v>
      </c>
      <c r="BJ654" s="1227">
        <v>0</v>
      </c>
      <c r="BK654" s="943">
        <v>0</v>
      </c>
      <c r="BL654" s="943">
        <v>0</v>
      </c>
      <c r="BM654" s="936">
        <v>0</v>
      </c>
      <c r="BN654" s="943">
        <v>0</v>
      </c>
      <c r="BO654" s="936">
        <v>2.1333333333333333</v>
      </c>
      <c r="BP654" s="1231">
        <v>240</v>
      </c>
      <c r="BQ654" s="1350">
        <v>2000.0000000000002</v>
      </c>
      <c r="BR654" s="1350">
        <v>0</v>
      </c>
      <c r="BS654" s="1350">
        <v>0</v>
      </c>
      <c r="BT654" s="1351">
        <v>0</v>
      </c>
      <c r="BU654" s="1350">
        <v>0</v>
      </c>
      <c r="BV654" s="1350">
        <v>0</v>
      </c>
      <c r="BW654" s="1350">
        <v>0</v>
      </c>
      <c r="BX654" s="1352"/>
      <c r="BY654" s="1350"/>
      <c r="BZ654" s="1350"/>
      <c r="CA654" s="1352"/>
      <c r="CB654" s="1350">
        <v>0</v>
      </c>
      <c r="CC654" s="1350">
        <v>0</v>
      </c>
      <c r="CD654" s="1350">
        <v>0</v>
      </c>
      <c r="CE654" s="1350"/>
      <c r="CF654" s="1350">
        <v>0</v>
      </c>
      <c r="CG654" s="1350"/>
      <c r="CH654" s="1350">
        <v>0</v>
      </c>
      <c r="CI654" s="1350">
        <v>0</v>
      </c>
      <c r="CJ654" s="1352"/>
      <c r="CK654" s="1352"/>
      <c r="CL654" s="1352"/>
      <c r="CM654" s="1350"/>
      <c r="CN654" s="1350"/>
      <c r="CO654" s="1350">
        <v>0</v>
      </c>
      <c r="CP654" s="1350"/>
      <c r="CQ654" s="1350"/>
      <c r="CR654" s="1350"/>
      <c r="CS654" s="1350"/>
      <c r="CT654" s="1350"/>
      <c r="CU654" s="1350"/>
      <c r="CV654" s="1350">
        <v>0</v>
      </c>
      <c r="CW654" s="1352"/>
      <c r="CX654" s="1352"/>
      <c r="CY654" s="1352"/>
      <c r="CZ654" s="1352"/>
      <c r="DA654" s="1352"/>
      <c r="DB654" s="1352"/>
      <c r="DC654" s="1350"/>
      <c r="DD654" s="1350"/>
      <c r="DE654" s="1350"/>
      <c r="DF654" s="1350"/>
      <c r="DG654" s="1350"/>
      <c r="DH654" s="1352"/>
      <c r="DI654" s="1352"/>
      <c r="DJ654" s="1350"/>
      <c r="DK654" s="1350"/>
      <c r="DL654" s="1350"/>
      <c r="DM654" s="1352"/>
      <c r="DN654" s="1352"/>
      <c r="DO654" s="1352"/>
      <c r="DP654" s="1352"/>
      <c r="DQ654" s="1352"/>
      <c r="DR654" s="1352"/>
      <c r="DS654" s="1352"/>
      <c r="DT654" s="1352"/>
      <c r="DU654" s="1352"/>
      <c r="DV654" s="1352"/>
      <c r="DW654" s="1352"/>
      <c r="DX654" s="1352"/>
      <c r="DY654" s="1350"/>
      <c r="DZ654" s="1353"/>
      <c r="EA654" s="1352"/>
      <c r="EB654" s="1352"/>
      <c r="EC654" s="1352"/>
      <c r="ED654" s="1352"/>
      <c r="EE654" s="1352"/>
      <c r="EF654" s="1352"/>
      <c r="EG654" s="1352"/>
      <c r="EH654" s="1352"/>
      <c r="EI654" s="1352"/>
      <c r="EJ654" s="1352"/>
      <c r="EK654" s="1352"/>
      <c r="EL654" s="1354">
        <v>1982.2200000000003</v>
      </c>
      <c r="EM654" s="1354">
        <v>2000.0000000000002</v>
      </c>
      <c r="EN654" s="1355">
        <v>198.22</v>
      </c>
      <c r="EO654" s="1355">
        <v>0</v>
      </c>
      <c r="EP654" s="1355">
        <v>27.16</v>
      </c>
      <c r="EQ654" s="1355">
        <v>0</v>
      </c>
      <c r="ER654" s="1355">
        <v>0</v>
      </c>
      <c r="ES654" s="1350">
        <v>0</v>
      </c>
      <c r="ET654" s="1351">
        <v>0</v>
      </c>
      <c r="EU654" s="1350">
        <v>17.78</v>
      </c>
      <c r="EV654" s="1350">
        <v>0</v>
      </c>
      <c r="EW654" s="1350"/>
      <c r="EX654" s="1350"/>
      <c r="EY654" s="1350"/>
      <c r="EZ654" s="1356">
        <v>0</v>
      </c>
      <c r="FA654" s="1356">
        <v>0</v>
      </c>
      <c r="FB654" s="1356">
        <v>0</v>
      </c>
      <c r="FC654" s="1356">
        <v>800</v>
      </c>
      <c r="FD654" s="1356"/>
      <c r="FE654" s="1356"/>
      <c r="FF654" s="1352"/>
      <c r="FG654" s="1350">
        <v>0</v>
      </c>
      <c r="FH654" s="1356">
        <v>0</v>
      </c>
      <c r="FI654" s="1350"/>
      <c r="FJ654" s="1350"/>
      <c r="FK654" s="1356"/>
      <c r="FL654" s="1352"/>
      <c r="FM654" s="1350">
        <v>0</v>
      </c>
      <c r="FN654" s="1350">
        <v>0</v>
      </c>
      <c r="FO654" s="1350"/>
      <c r="FP654" s="1350"/>
      <c r="FQ654" s="1350">
        <v>1043.1600000000001</v>
      </c>
      <c r="FR654" s="1357">
        <v>956.84</v>
      </c>
      <c r="FT654" s="1401"/>
      <c r="FU654" s="1402">
        <v>956.84</v>
      </c>
      <c r="FV654" s="1402">
        <v>972.6</v>
      </c>
      <c r="FW654" s="1402">
        <v>-15.759999999999991</v>
      </c>
      <c r="FX654" s="1389">
        <v>178.4</v>
      </c>
      <c r="FY654" s="1402">
        <v>0</v>
      </c>
      <c r="GB654" s="2015">
        <f t="shared" si="75"/>
        <v>0</v>
      </c>
      <c r="GC654" s="2015">
        <v>1982.22</v>
      </c>
      <c r="GE654" s="2015">
        <f t="shared" si="76"/>
        <v>1982.22</v>
      </c>
    </row>
    <row r="655" spans="2:187">
      <c r="B655" s="918">
        <v>27</v>
      </c>
      <c r="C655" s="919" t="s">
        <v>623</v>
      </c>
      <c r="D655" s="956" t="s">
        <v>3</v>
      </c>
      <c r="E655" s="1135" t="s">
        <v>865</v>
      </c>
      <c r="F655" s="1137" t="s">
        <v>866</v>
      </c>
      <c r="G655" s="1159">
        <v>29136</v>
      </c>
      <c r="H655" s="927" t="s">
        <v>472</v>
      </c>
      <c r="I655" s="919" t="s">
        <v>456</v>
      </c>
      <c r="J655" s="1171" t="s">
        <v>455</v>
      </c>
      <c r="K655" s="1052" t="s">
        <v>456</v>
      </c>
      <c r="L655" s="1052">
        <v>100001</v>
      </c>
      <c r="M655" s="925" t="s">
        <v>470</v>
      </c>
      <c r="N655" s="1053">
        <v>1</v>
      </c>
      <c r="O655" s="927" t="s">
        <v>477</v>
      </c>
      <c r="P655" s="1054" t="s">
        <v>478</v>
      </c>
      <c r="Q655" s="928">
        <v>1</v>
      </c>
      <c r="R655" s="927" t="s">
        <v>485</v>
      </c>
      <c r="S655" s="1083" t="s">
        <v>472</v>
      </c>
      <c r="T655" s="927" t="s">
        <v>461</v>
      </c>
      <c r="U655" s="927" t="s">
        <v>972</v>
      </c>
      <c r="V655" s="930" t="s">
        <v>553</v>
      </c>
      <c r="W655" s="1049"/>
      <c r="X655" s="1083" t="s">
        <v>25</v>
      </c>
      <c r="Y655" s="1160">
        <v>19498971482091</v>
      </c>
      <c r="Z655" s="925"/>
      <c r="AA655" s="1049"/>
      <c r="AB655" s="1159">
        <v>45783</v>
      </c>
      <c r="AC655" s="1049"/>
      <c r="AD655" s="1049"/>
      <c r="AE655" s="1049" t="s">
        <v>481</v>
      </c>
      <c r="AF655" s="927" t="s">
        <v>973</v>
      </c>
      <c r="AG655" s="1049"/>
      <c r="AH655" s="1049"/>
      <c r="AI655" s="1049"/>
      <c r="AJ655" s="1049"/>
      <c r="AK655" s="1049"/>
      <c r="AL655" s="1049"/>
      <c r="AM655" s="1049"/>
      <c r="AN655" s="1049"/>
      <c r="AO655" s="1050" t="s">
        <v>467</v>
      </c>
      <c r="AP655" s="938" t="s">
        <v>595</v>
      </c>
      <c r="AQ655" s="1083" t="s">
        <v>466</v>
      </c>
      <c r="AR655" s="1139">
        <v>3450</v>
      </c>
      <c r="AS655" s="925">
        <v>30</v>
      </c>
      <c r="AT655" s="941"/>
      <c r="AU655" s="941">
        <v>0</v>
      </c>
      <c r="AV655" s="925"/>
      <c r="AW655" s="925"/>
      <c r="AX655" s="925"/>
      <c r="AY655" s="925"/>
      <c r="AZ655" s="925"/>
      <c r="BA655" s="942"/>
      <c r="BB655" s="941"/>
      <c r="BC655" s="941"/>
      <c r="BD655" s="941"/>
      <c r="BE655" s="941"/>
      <c r="BF655" s="942"/>
      <c r="BG655" s="936">
        <v>0</v>
      </c>
      <c r="BH655" s="936">
        <v>0</v>
      </c>
      <c r="BI655" s="936">
        <v>0</v>
      </c>
      <c r="BJ655" s="1227">
        <v>0</v>
      </c>
      <c r="BK655" s="943">
        <v>0</v>
      </c>
      <c r="BL655" s="943">
        <v>0</v>
      </c>
      <c r="BM655" s="936">
        <v>0</v>
      </c>
      <c r="BN655" s="943">
        <v>0</v>
      </c>
      <c r="BO655" s="936">
        <v>5.8999999999999995</v>
      </c>
      <c r="BP655" s="1231">
        <v>240</v>
      </c>
      <c r="BQ655" s="1350">
        <v>3450</v>
      </c>
      <c r="BR655" s="1350">
        <v>113</v>
      </c>
      <c r="BS655" s="1350">
        <v>0</v>
      </c>
      <c r="BT655" s="1351">
        <v>0</v>
      </c>
      <c r="BU655" s="1350">
        <v>0</v>
      </c>
      <c r="BV655" s="1350">
        <v>0</v>
      </c>
      <c r="BW655" s="1350">
        <v>0</v>
      </c>
      <c r="BX655" s="1352"/>
      <c r="BY655" s="1350"/>
      <c r="BZ655" s="1350"/>
      <c r="CA655" s="1352"/>
      <c r="CB655" s="1350">
        <v>0</v>
      </c>
      <c r="CC655" s="1350">
        <v>0</v>
      </c>
      <c r="CD655" s="1350">
        <v>0</v>
      </c>
      <c r="CE655" s="1350"/>
      <c r="CF655" s="1350">
        <v>0</v>
      </c>
      <c r="CG655" s="1350"/>
      <c r="CH655" s="1350">
        <v>0</v>
      </c>
      <c r="CI655" s="1350">
        <v>0</v>
      </c>
      <c r="CJ655" s="1352"/>
      <c r="CK655" s="1352"/>
      <c r="CL655" s="1352"/>
      <c r="CM655" s="1350"/>
      <c r="CN655" s="1350"/>
      <c r="CO655" s="1350">
        <v>0</v>
      </c>
      <c r="CP655" s="1350"/>
      <c r="CQ655" s="1350"/>
      <c r="CR655" s="1350"/>
      <c r="CS655" s="1350"/>
      <c r="CT655" s="1350"/>
      <c r="CU655" s="1350"/>
      <c r="CV655" s="1350">
        <v>0</v>
      </c>
      <c r="CW655" s="1352"/>
      <c r="CX655" s="1352"/>
      <c r="CY655" s="1352"/>
      <c r="CZ655" s="1352"/>
      <c r="DA655" s="1352"/>
      <c r="DB655" s="1352"/>
      <c r="DC655" s="1350"/>
      <c r="DD655" s="1350"/>
      <c r="DE655" s="1350"/>
      <c r="DF655" s="1350"/>
      <c r="DG655" s="1350"/>
      <c r="DH655" s="1352"/>
      <c r="DI655" s="1352"/>
      <c r="DJ655" s="1350"/>
      <c r="DK655" s="1350"/>
      <c r="DL655" s="1350"/>
      <c r="DM655" s="1352"/>
      <c r="DN655" s="1352"/>
      <c r="DO655" s="1352"/>
      <c r="DP655" s="1352"/>
      <c r="DQ655" s="1352"/>
      <c r="DR655" s="1352"/>
      <c r="DS655" s="1352"/>
      <c r="DT655" s="1352"/>
      <c r="DU655" s="1352"/>
      <c r="DV655" s="1352"/>
      <c r="DW655" s="1352"/>
      <c r="DX655" s="1352"/>
      <c r="DY655" s="1350"/>
      <c r="DZ655" s="1353"/>
      <c r="EA655" s="1352"/>
      <c r="EB655" s="1352"/>
      <c r="EC655" s="1352"/>
      <c r="ED655" s="1352"/>
      <c r="EE655" s="1352"/>
      <c r="EF655" s="1352"/>
      <c r="EG655" s="1352"/>
      <c r="EH655" s="1352"/>
      <c r="EI655" s="1352"/>
      <c r="EJ655" s="1352"/>
      <c r="EK655" s="1352"/>
      <c r="EL655" s="1354">
        <v>3478.19</v>
      </c>
      <c r="EM655" s="1354">
        <v>3563</v>
      </c>
      <c r="EN655" s="1355">
        <v>347.82</v>
      </c>
      <c r="EO655" s="1355">
        <v>0</v>
      </c>
      <c r="EP655" s="1355">
        <v>47.65</v>
      </c>
      <c r="EQ655" s="1355">
        <v>0</v>
      </c>
      <c r="ER655" s="1355">
        <v>0</v>
      </c>
      <c r="ES655" s="1350">
        <v>0</v>
      </c>
      <c r="ET655" s="1351">
        <v>0</v>
      </c>
      <c r="EU655" s="1350">
        <v>84.81</v>
      </c>
      <c r="EV655" s="1350">
        <v>0</v>
      </c>
      <c r="EW655" s="1350"/>
      <c r="EX655" s="1350"/>
      <c r="EY655" s="1350"/>
      <c r="EZ655" s="1356">
        <v>0</v>
      </c>
      <c r="FA655" s="1356">
        <v>0</v>
      </c>
      <c r="FB655" s="1356">
        <v>0</v>
      </c>
      <c r="FC655" s="1356">
        <v>1425.2</v>
      </c>
      <c r="FD655" s="1356"/>
      <c r="FE655" s="1356"/>
      <c r="FF655" s="1352"/>
      <c r="FG655" s="1350">
        <v>0</v>
      </c>
      <c r="FH655" s="1356">
        <v>0</v>
      </c>
      <c r="FI655" s="1350"/>
      <c r="FJ655" s="1350"/>
      <c r="FK655" s="1356"/>
      <c r="FL655" s="1352"/>
      <c r="FM655" s="1350">
        <v>0</v>
      </c>
      <c r="FN655" s="1350">
        <v>0</v>
      </c>
      <c r="FO655" s="1350"/>
      <c r="FP655" s="1350"/>
      <c r="FQ655" s="1350">
        <v>1905.48</v>
      </c>
      <c r="FR655" s="1357">
        <v>1657.52</v>
      </c>
      <c r="FT655" s="1401"/>
      <c r="FU655" s="1402">
        <v>1657.52</v>
      </c>
      <c r="FV655" s="1402">
        <v>1739.36</v>
      </c>
      <c r="FW655" s="1402">
        <v>-81.839999999999918</v>
      </c>
      <c r="FX655" s="1389">
        <v>313.04000000000002</v>
      </c>
      <c r="FY655" s="1402">
        <v>0</v>
      </c>
      <c r="GB655" s="2015">
        <f t="shared" si="75"/>
        <v>0</v>
      </c>
      <c r="GC655" s="2015">
        <v>3478.19</v>
      </c>
      <c r="GE655" s="2015">
        <f t="shared" si="76"/>
        <v>3478.19</v>
      </c>
    </row>
    <row r="656" spans="2:187">
      <c r="B656" s="918">
        <v>28</v>
      </c>
      <c r="C656" s="919" t="s">
        <v>623</v>
      </c>
      <c r="D656" s="956" t="s">
        <v>3</v>
      </c>
      <c r="E656" s="957" t="s">
        <v>151</v>
      </c>
      <c r="F656" s="957" t="s">
        <v>598</v>
      </c>
      <c r="G656" s="958">
        <v>33196</v>
      </c>
      <c r="H656" s="927" t="s">
        <v>484</v>
      </c>
      <c r="I656" s="919" t="s">
        <v>456</v>
      </c>
      <c r="J656" s="1171" t="s">
        <v>455</v>
      </c>
      <c r="K656" s="1052" t="s">
        <v>456</v>
      </c>
      <c r="L656" s="959">
        <v>100001</v>
      </c>
      <c r="M656" s="925" t="s">
        <v>457</v>
      </c>
      <c r="N656" s="926">
        <v>1</v>
      </c>
      <c r="O656" s="927" t="s">
        <v>458</v>
      </c>
      <c r="P656" s="927" t="s">
        <v>459</v>
      </c>
      <c r="Q656" s="928">
        <v>0</v>
      </c>
      <c r="R656" s="927" t="s">
        <v>485</v>
      </c>
      <c r="S656" s="929" t="s">
        <v>486</v>
      </c>
      <c r="T656" s="927" t="s">
        <v>461</v>
      </c>
      <c r="U656" s="927" t="s">
        <v>264</v>
      </c>
      <c r="V656" s="930" t="s">
        <v>553</v>
      </c>
      <c r="W656" s="930"/>
      <c r="X656" s="931" t="s">
        <v>25</v>
      </c>
      <c r="Y656" s="1005" t="s">
        <v>270</v>
      </c>
      <c r="Z656" s="925"/>
      <c r="AA656" s="1049"/>
      <c r="AB656" s="467">
        <v>45313</v>
      </c>
      <c r="AC656" s="1049"/>
      <c r="AD656" s="934"/>
      <c r="AE656" s="935" t="s">
        <v>533</v>
      </c>
      <c r="AF656" s="927" t="s">
        <v>599</v>
      </c>
      <c r="AG656" s="936"/>
      <c r="AH656" s="937"/>
      <c r="AI656" s="1049"/>
      <c r="AJ656" s="1049"/>
      <c r="AK656" s="1049"/>
      <c r="AL656" s="1049"/>
      <c r="AM656" s="1049"/>
      <c r="AN656" s="1049"/>
      <c r="AO656" s="1050" t="s">
        <v>466</v>
      </c>
      <c r="AP656" s="938" t="s">
        <v>595</v>
      </c>
      <c r="AQ656" s="1120" t="s">
        <v>466</v>
      </c>
      <c r="AR656" s="468">
        <v>2500</v>
      </c>
      <c r="AS656" s="925">
        <v>30</v>
      </c>
      <c r="AT656" s="941"/>
      <c r="AU656" s="941">
        <v>0</v>
      </c>
      <c r="AV656" s="925"/>
      <c r="AW656" s="925"/>
      <c r="AX656" s="925"/>
      <c r="AY656" s="925"/>
      <c r="AZ656" s="925"/>
      <c r="BA656" s="942"/>
      <c r="BB656" s="941"/>
      <c r="BC656" s="941"/>
      <c r="BD656" s="941"/>
      <c r="BE656" s="941"/>
      <c r="BF656" s="942"/>
      <c r="BG656" s="936">
        <v>0</v>
      </c>
      <c r="BH656" s="936">
        <v>0</v>
      </c>
      <c r="BI656" s="936">
        <v>0</v>
      </c>
      <c r="BJ656" s="1227">
        <v>0</v>
      </c>
      <c r="BK656" s="943">
        <v>0</v>
      </c>
      <c r="BL656" s="943">
        <v>0</v>
      </c>
      <c r="BM656" s="936">
        <v>0</v>
      </c>
      <c r="BN656" s="943">
        <v>8.5</v>
      </c>
      <c r="BO656" s="936">
        <v>2.6166666666666663</v>
      </c>
      <c r="BP656" s="1231">
        <v>240</v>
      </c>
      <c r="BQ656" s="1350">
        <v>2500</v>
      </c>
      <c r="BR656" s="1350">
        <v>113</v>
      </c>
      <c r="BS656" s="1350">
        <v>0</v>
      </c>
      <c r="BT656" s="1351">
        <v>0</v>
      </c>
      <c r="BU656" s="1350">
        <v>0</v>
      </c>
      <c r="BV656" s="1350">
        <v>0</v>
      </c>
      <c r="BW656" s="1350">
        <v>0</v>
      </c>
      <c r="BX656" s="1350"/>
      <c r="BY656" s="1350"/>
      <c r="BZ656" s="1365"/>
      <c r="CA656" s="1350"/>
      <c r="CB656" s="1350">
        <v>0</v>
      </c>
      <c r="CC656" s="1350">
        <v>0</v>
      </c>
      <c r="CD656" s="1350">
        <v>0</v>
      </c>
      <c r="CE656" s="1350"/>
      <c r="CF656" s="1350">
        <v>0</v>
      </c>
      <c r="CG656" s="1350"/>
      <c r="CH656" s="1350">
        <v>0</v>
      </c>
      <c r="CI656" s="1350">
        <v>0</v>
      </c>
      <c r="CJ656" s="1350"/>
      <c r="CK656" s="1350"/>
      <c r="CL656" s="1350"/>
      <c r="CM656" s="1350"/>
      <c r="CN656" s="1350"/>
      <c r="CO656" s="1350">
        <v>185.08749999999998</v>
      </c>
      <c r="CP656" s="1350"/>
      <c r="CQ656" s="1350"/>
      <c r="CR656" s="1350"/>
      <c r="CS656" s="1350"/>
      <c r="CT656" s="1350"/>
      <c r="CU656" s="1350"/>
      <c r="CV656" s="1350">
        <v>0</v>
      </c>
      <c r="CW656" s="1352"/>
      <c r="CX656" s="1352"/>
      <c r="CY656" s="1352"/>
      <c r="CZ656" s="1352"/>
      <c r="DA656" s="1352"/>
      <c r="DB656" s="1352"/>
      <c r="DC656" s="1350"/>
      <c r="DD656" s="1350"/>
      <c r="DE656" s="1350"/>
      <c r="DF656" s="1350"/>
      <c r="DG656" s="1350"/>
      <c r="DH656" s="1352"/>
      <c r="DI656" s="1352"/>
      <c r="DJ656" s="1350"/>
      <c r="DK656" s="1350"/>
      <c r="DL656" s="1350"/>
      <c r="DM656" s="1352"/>
      <c r="DN656" s="1352"/>
      <c r="DO656" s="1352"/>
      <c r="DP656" s="1352"/>
      <c r="DQ656" s="1352"/>
      <c r="DR656" s="1352"/>
      <c r="DS656" s="1352"/>
      <c r="DT656" s="1352"/>
      <c r="DU656" s="1352"/>
      <c r="DV656" s="1352"/>
      <c r="DW656" s="1352"/>
      <c r="DX656" s="1350"/>
      <c r="DY656" s="1350"/>
      <c r="DZ656" s="1353"/>
      <c r="EA656" s="1352"/>
      <c r="EB656" s="1352"/>
      <c r="EC656" s="1352"/>
      <c r="ED656" s="1352"/>
      <c r="EE656" s="1352"/>
      <c r="EF656" s="1352"/>
      <c r="EG656" s="1352"/>
      <c r="EH656" s="1352"/>
      <c r="EI656" s="1352"/>
      <c r="EJ656" s="1352"/>
      <c r="EK656" s="1352"/>
      <c r="EL656" s="1354">
        <v>2770.8274999999999</v>
      </c>
      <c r="EM656" s="1366">
        <v>2798.0875000000001</v>
      </c>
      <c r="EN656" s="1355">
        <v>277.08</v>
      </c>
      <c r="EO656" s="1355">
        <v>0</v>
      </c>
      <c r="EP656" s="1355">
        <v>37.96</v>
      </c>
      <c r="EQ656" s="1355">
        <v>0</v>
      </c>
      <c r="ER656" s="1355">
        <v>0</v>
      </c>
      <c r="ES656" s="1350">
        <v>0</v>
      </c>
      <c r="ET656" s="1351">
        <v>14.806999999999999</v>
      </c>
      <c r="EU656" s="1350">
        <v>27.26</v>
      </c>
      <c r="EV656" s="1350">
        <v>0</v>
      </c>
      <c r="EW656" s="1350"/>
      <c r="EX656" s="1350"/>
      <c r="EY656" s="1350"/>
      <c r="EZ656" s="1356">
        <v>115.71</v>
      </c>
      <c r="FA656" s="1356">
        <v>0</v>
      </c>
      <c r="FB656" s="1356">
        <v>0</v>
      </c>
      <c r="FC656" s="1356">
        <v>1045.2</v>
      </c>
      <c r="FD656" s="1356"/>
      <c r="FE656" s="1356"/>
      <c r="FF656" s="1352"/>
      <c r="FG656" s="1350">
        <v>0</v>
      </c>
      <c r="FH656" s="1356">
        <v>0</v>
      </c>
      <c r="FI656" s="1350"/>
      <c r="FJ656" s="1350"/>
      <c r="FK656" s="1356"/>
      <c r="FL656" s="1352"/>
      <c r="FM656" s="1350">
        <v>0</v>
      </c>
      <c r="FN656" s="1350">
        <v>0</v>
      </c>
      <c r="FO656" s="1350"/>
      <c r="FP656" s="1350"/>
      <c r="FQ656" s="1350">
        <v>1518.02</v>
      </c>
      <c r="FR656" s="1357">
        <v>1280.07</v>
      </c>
      <c r="FT656" s="1401"/>
      <c r="FU656" s="1402">
        <v>1280.07</v>
      </c>
      <c r="FV656" s="1402">
        <v>1872.92</v>
      </c>
      <c r="FW656" s="1402">
        <v>-592.85000000000014</v>
      </c>
      <c r="FX656" s="1389">
        <v>249.37</v>
      </c>
      <c r="FY656" s="1402">
        <v>0</v>
      </c>
      <c r="GB656" s="2015">
        <f t="shared" si="75"/>
        <v>-2.5000000000545697E-3</v>
      </c>
      <c r="GC656" s="2015">
        <v>2770.83</v>
      </c>
      <c r="GE656" s="2015">
        <f t="shared" si="76"/>
        <v>2770.83</v>
      </c>
    </row>
    <row r="657" spans="2:187">
      <c r="B657" s="918">
        <v>29</v>
      </c>
      <c r="C657" s="919" t="s">
        <v>623</v>
      </c>
      <c r="D657" s="956" t="s">
        <v>539</v>
      </c>
      <c r="E657" s="957" t="s">
        <v>188</v>
      </c>
      <c r="F657" s="957" t="s">
        <v>189</v>
      </c>
      <c r="G657" s="958">
        <v>30790</v>
      </c>
      <c r="H657" s="927" t="s">
        <v>585</v>
      </c>
      <c r="I657" s="919" t="s">
        <v>456</v>
      </c>
      <c r="J657" s="1171" t="s">
        <v>455</v>
      </c>
      <c r="K657" s="959" t="s">
        <v>456</v>
      </c>
      <c r="L657" s="959">
        <v>100001</v>
      </c>
      <c r="M657" s="925" t="s">
        <v>470</v>
      </c>
      <c r="N657" s="926">
        <v>1</v>
      </c>
      <c r="O657" s="927" t="s">
        <v>477</v>
      </c>
      <c r="P657" s="927" t="s">
        <v>478</v>
      </c>
      <c r="Q657" s="928">
        <v>1</v>
      </c>
      <c r="R657" s="927"/>
      <c r="S657" s="929" t="s">
        <v>585</v>
      </c>
      <c r="T657" s="927" t="s">
        <v>461</v>
      </c>
      <c r="U657" s="927" t="s">
        <v>284</v>
      </c>
      <c r="V657" s="930" t="s">
        <v>586</v>
      </c>
      <c r="W657" s="930" t="s">
        <v>529</v>
      </c>
      <c r="X657" s="931"/>
      <c r="Y657" s="1042"/>
      <c r="Z657" s="925"/>
      <c r="AA657" s="1120"/>
      <c r="AB657" s="467">
        <v>45261</v>
      </c>
      <c r="AC657" s="1049"/>
      <c r="AD657" s="934"/>
      <c r="AE657" s="935" t="s">
        <v>496</v>
      </c>
      <c r="AF657" s="927" t="s">
        <v>596</v>
      </c>
      <c r="AG657" s="936"/>
      <c r="AH657" s="937"/>
      <c r="AI657" s="1049" t="s">
        <v>587</v>
      </c>
      <c r="AJ657" s="1006" t="s">
        <v>597</v>
      </c>
      <c r="AK657" s="1120"/>
      <c r="AL657" s="1120"/>
      <c r="AM657" s="1120"/>
      <c r="AN657" s="1120"/>
      <c r="AO657" s="1050" t="s">
        <v>467</v>
      </c>
      <c r="AP657" s="938" t="s">
        <v>594</v>
      </c>
      <c r="AQ657" s="1120" t="s">
        <v>466</v>
      </c>
      <c r="AR657" s="468">
        <v>22821.5</v>
      </c>
      <c r="AS657" s="925">
        <v>30</v>
      </c>
      <c r="AT657" s="941"/>
      <c r="AU657" s="941">
        <v>0</v>
      </c>
      <c r="AV657" s="925"/>
      <c r="AW657" s="925"/>
      <c r="AX657" s="925"/>
      <c r="AY657" s="925"/>
      <c r="AZ657" s="925"/>
      <c r="BA657" s="942"/>
      <c r="BB657" s="941"/>
      <c r="BC657" s="941"/>
      <c r="BD657" s="941"/>
      <c r="BE657" s="941"/>
      <c r="BF657" s="942"/>
      <c r="BG657" s="936">
        <v>0</v>
      </c>
      <c r="BH657" s="936">
        <v>0</v>
      </c>
      <c r="BI657" s="936">
        <v>0</v>
      </c>
      <c r="BJ657" s="1227">
        <v>0</v>
      </c>
      <c r="BK657" s="943">
        <v>0</v>
      </c>
      <c r="BL657" s="943">
        <v>0</v>
      </c>
      <c r="BM657" s="936">
        <v>0</v>
      </c>
      <c r="BN657" s="943">
        <v>0</v>
      </c>
      <c r="BO657" s="936">
        <v>0</v>
      </c>
      <c r="BP657" s="1231">
        <v>240</v>
      </c>
      <c r="BQ657" s="1350">
        <v>22821.5</v>
      </c>
      <c r="BR657" s="1350">
        <v>113</v>
      </c>
      <c r="BS657" s="1350">
        <v>0</v>
      </c>
      <c r="BT657" s="1351">
        <v>0</v>
      </c>
      <c r="BU657" s="1350">
        <v>0</v>
      </c>
      <c r="BV657" s="1350">
        <v>0</v>
      </c>
      <c r="BW657" s="1350">
        <v>0</v>
      </c>
      <c r="BX657" s="1350"/>
      <c r="BY657" s="1350"/>
      <c r="BZ657" s="1350"/>
      <c r="CA657" s="1350"/>
      <c r="CB657" s="1350">
        <v>0</v>
      </c>
      <c r="CC657" s="1350">
        <v>0</v>
      </c>
      <c r="CD657" s="1350">
        <v>0</v>
      </c>
      <c r="CE657" s="1350"/>
      <c r="CF657" s="1350">
        <v>0</v>
      </c>
      <c r="CG657" s="1350"/>
      <c r="CH657" s="1350">
        <v>0</v>
      </c>
      <c r="CI657" s="1350">
        <v>0</v>
      </c>
      <c r="CJ657" s="1350"/>
      <c r="CK657" s="1350"/>
      <c r="CL657" s="1350"/>
      <c r="CM657" s="1350"/>
      <c r="CN657" s="1350"/>
      <c r="CO657" s="1350">
        <v>0</v>
      </c>
      <c r="CP657" s="1350"/>
      <c r="CQ657" s="1350"/>
      <c r="CR657" s="1350"/>
      <c r="CS657" s="1350"/>
      <c r="CT657" s="1350"/>
      <c r="CU657" s="1350"/>
      <c r="CV657" s="1350">
        <v>0</v>
      </c>
      <c r="CW657" s="1352"/>
      <c r="CX657" s="1352"/>
      <c r="CY657" s="1352"/>
      <c r="CZ657" s="1352"/>
      <c r="DA657" s="1352"/>
      <c r="DB657" s="1352"/>
      <c r="DC657" s="1350"/>
      <c r="DD657" s="1350"/>
      <c r="DE657" s="1350"/>
      <c r="DF657" s="1350"/>
      <c r="DG657" s="1350"/>
      <c r="DH657" s="1352"/>
      <c r="DI657" s="1352"/>
      <c r="DJ657" s="1350"/>
      <c r="DK657" s="1350"/>
      <c r="DL657" s="1350"/>
      <c r="DM657" s="1352"/>
      <c r="DN657" s="1352"/>
      <c r="DO657" s="1352"/>
      <c r="DP657" s="1367"/>
      <c r="DQ657" s="1352"/>
      <c r="DR657" s="1352"/>
      <c r="DS657" s="1352"/>
      <c r="DT657" s="1352"/>
      <c r="DU657" s="1352"/>
      <c r="DV657" s="1352"/>
      <c r="DW657" s="1352"/>
      <c r="DX657" s="1350"/>
      <c r="DY657" s="1350"/>
      <c r="DZ657" s="1353"/>
      <c r="EA657" s="1352"/>
      <c r="EB657" s="1352"/>
      <c r="EC657" s="1352"/>
      <c r="ED657" s="1352"/>
      <c r="EE657" s="1352"/>
      <c r="EF657" s="1352"/>
      <c r="EG657" s="1352"/>
      <c r="EH657" s="1352"/>
      <c r="EI657" s="1352"/>
      <c r="EJ657" s="1352"/>
      <c r="EK657" s="1352"/>
      <c r="EL657" s="1354">
        <v>22934.5</v>
      </c>
      <c r="EM657" s="1354">
        <v>22934.5</v>
      </c>
      <c r="EN657" s="1355">
        <v>2293.4499999999998</v>
      </c>
      <c r="EO657" s="1355">
        <v>0</v>
      </c>
      <c r="EP657" s="1355">
        <v>166.93</v>
      </c>
      <c r="EQ657" s="1355">
        <v>0</v>
      </c>
      <c r="ER657" s="1355">
        <v>0</v>
      </c>
      <c r="ES657" s="1350">
        <v>0</v>
      </c>
      <c r="ET657" s="289">
        <v>6880.3499999999995</v>
      </c>
      <c r="EU657" s="1350">
        <v>0</v>
      </c>
      <c r="EV657" s="1350">
        <v>0</v>
      </c>
      <c r="EW657" s="1350"/>
      <c r="EX657" s="1350"/>
      <c r="EY657" s="1350"/>
      <c r="EZ657" s="1356">
        <v>0</v>
      </c>
      <c r="FA657" s="1356">
        <v>0</v>
      </c>
      <c r="FB657" s="1356">
        <v>0</v>
      </c>
      <c r="FC657" s="1356">
        <v>9173.8216800000009</v>
      </c>
      <c r="FD657" s="1356"/>
      <c r="FE657" s="1356"/>
      <c r="FF657" s="1352"/>
      <c r="FG657" s="1350">
        <v>0</v>
      </c>
      <c r="FH657" s="1356">
        <v>0</v>
      </c>
      <c r="FI657" s="1350"/>
      <c r="FJ657" s="1350"/>
      <c r="FK657" s="1356"/>
      <c r="FL657" s="1352"/>
      <c r="FM657" s="1350">
        <v>0</v>
      </c>
      <c r="FN657" s="1350">
        <v>0</v>
      </c>
      <c r="FO657" s="1350"/>
      <c r="FP657" s="1350"/>
      <c r="FQ657" s="1350">
        <v>18514.55</v>
      </c>
      <c r="FR657" s="1357">
        <v>4419.95</v>
      </c>
      <c r="FT657" s="1402">
        <v>1258.8863571632012</v>
      </c>
      <c r="FU657" s="1402"/>
      <c r="FV657" s="1402">
        <v>4479.3999999999996</v>
      </c>
      <c r="FW657" s="1402">
        <v>-59.449999999999818</v>
      </c>
      <c r="FX657" s="1389">
        <v>2064.11</v>
      </c>
      <c r="FY657" s="1402">
        <v>0</v>
      </c>
      <c r="GB657" s="2015">
        <f t="shared" si="75"/>
        <v>0</v>
      </c>
      <c r="GC657" s="2015">
        <v>22934.5</v>
      </c>
      <c r="GE657" s="2015">
        <f t="shared" si="76"/>
        <v>22934.5</v>
      </c>
    </row>
    <row r="658" spans="2:187">
      <c r="B658" s="918">
        <v>30</v>
      </c>
      <c r="C658" s="919" t="s">
        <v>623</v>
      </c>
      <c r="D658" s="956" t="s">
        <v>3</v>
      </c>
      <c r="E658" s="1135" t="s">
        <v>201</v>
      </c>
      <c r="F658" s="1137" t="s">
        <v>618</v>
      </c>
      <c r="G658" s="958"/>
      <c r="H658" s="927" t="s">
        <v>537</v>
      </c>
      <c r="I658" s="919" t="s">
        <v>456</v>
      </c>
      <c r="J658" s="1213" t="s">
        <v>455</v>
      </c>
      <c r="K658" s="1214" t="s">
        <v>456</v>
      </c>
      <c r="L658" s="959">
        <v>100001</v>
      </c>
      <c r="M658" s="925" t="s">
        <v>470</v>
      </c>
      <c r="N658" s="926">
        <v>1</v>
      </c>
      <c r="O658" s="927" t="s">
        <v>477</v>
      </c>
      <c r="P658" s="927" t="s">
        <v>478</v>
      </c>
      <c r="Q658" s="928">
        <v>1</v>
      </c>
      <c r="R658" s="927" t="s">
        <v>538</v>
      </c>
      <c r="S658" s="1133" t="s">
        <v>537</v>
      </c>
      <c r="T658" s="927" t="s">
        <v>461</v>
      </c>
      <c r="U658" s="927" t="s">
        <v>289</v>
      </c>
      <c r="V658" s="930" t="s">
        <v>553</v>
      </c>
      <c r="W658" s="930"/>
      <c r="X658" s="931" t="s">
        <v>25</v>
      </c>
      <c r="Y658" s="1005" t="s">
        <v>290</v>
      </c>
      <c r="Z658" s="925"/>
      <c r="AA658" s="1049"/>
      <c r="AB658" s="467">
        <v>45481</v>
      </c>
      <c r="AC658" s="1049"/>
      <c r="AD658" s="934"/>
      <c r="AE658" s="935" t="s">
        <v>464</v>
      </c>
      <c r="AF658" s="927" t="s">
        <v>619</v>
      </c>
      <c r="AG658" s="936"/>
      <c r="AH658" s="937"/>
      <c r="AI658" s="1049"/>
      <c r="AJ658" s="1049"/>
      <c r="AK658" s="1049"/>
      <c r="AL658" s="1049"/>
      <c r="AM658" s="1049"/>
      <c r="AN658" s="1049"/>
      <c r="AO658" s="1050" t="s">
        <v>467</v>
      </c>
      <c r="AP658" s="938" t="s">
        <v>594</v>
      </c>
      <c r="AQ658" s="940" t="s">
        <v>466</v>
      </c>
      <c r="AR658" s="468">
        <v>6000</v>
      </c>
      <c r="AS658" s="925">
        <v>30</v>
      </c>
      <c r="AT658" s="941"/>
      <c r="AU658" s="941">
        <v>0</v>
      </c>
      <c r="AV658" s="925"/>
      <c r="AW658" s="925"/>
      <c r="AX658" s="925"/>
      <c r="AY658" s="925"/>
      <c r="AZ658" s="925"/>
      <c r="BA658" s="942"/>
      <c r="BB658" s="941"/>
      <c r="BC658" s="941"/>
      <c r="BD658" s="941"/>
      <c r="BE658" s="941"/>
      <c r="BF658" s="942"/>
      <c r="BG658" s="936">
        <v>0</v>
      </c>
      <c r="BH658" s="936">
        <v>0</v>
      </c>
      <c r="BI658" s="936">
        <v>0</v>
      </c>
      <c r="BJ658" s="1227">
        <v>0</v>
      </c>
      <c r="BK658" s="943">
        <v>0</v>
      </c>
      <c r="BL658" s="943">
        <v>0</v>
      </c>
      <c r="BM658" s="936">
        <v>0</v>
      </c>
      <c r="BN658" s="943">
        <v>0</v>
      </c>
      <c r="BO658" s="936">
        <v>0</v>
      </c>
      <c r="BP658" s="1231">
        <v>240</v>
      </c>
      <c r="BQ658" s="1350">
        <v>6000</v>
      </c>
      <c r="BR658" s="1350">
        <v>113</v>
      </c>
      <c r="BS658" s="1350">
        <v>0</v>
      </c>
      <c r="BT658" s="1351">
        <v>0</v>
      </c>
      <c r="BU658" s="1350">
        <v>0</v>
      </c>
      <c r="BV658" s="1350">
        <v>0</v>
      </c>
      <c r="BW658" s="1350">
        <v>0</v>
      </c>
      <c r="BX658" s="1350"/>
      <c r="BY658" s="1350"/>
      <c r="BZ658" s="1350"/>
      <c r="CA658" s="1350"/>
      <c r="CB658" s="1350">
        <v>0</v>
      </c>
      <c r="CC658" s="1350">
        <v>0</v>
      </c>
      <c r="CD658" s="1350">
        <v>0</v>
      </c>
      <c r="CE658" s="1350"/>
      <c r="CF658" s="1350">
        <v>0</v>
      </c>
      <c r="CG658" s="1350"/>
      <c r="CH658" s="1350">
        <v>0</v>
      </c>
      <c r="CI658" s="1350">
        <v>82.92</v>
      </c>
      <c r="CJ658" s="1350"/>
      <c r="CK658" s="1350"/>
      <c r="CL658" s="1350"/>
      <c r="CM658" s="1350"/>
      <c r="CN658" s="1350"/>
      <c r="CO658" s="1350">
        <v>0</v>
      </c>
      <c r="CP658" s="1350"/>
      <c r="CQ658" s="1350"/>
      <c r="CR658" s="1350"/>
      <c r="CS658" s="1350"/>
      <c r="CT658" s="1350"/>
      <c r="CU658" s="1350"/>
      <c r="CV658" s="1350">
        <v>0</v>
      </c>
      <c r="CW658" s="1352"/>
      <c r="CX658" s="1352"/>
      <c r="CY658" s="1352"/>
      <c r="CZ658" s="1352"/>
      <c r="DA658" s="1352"/>
      <c r="DB658" s="1352"/>
      <c r="DC658" s="1350"/>
      <c r="DD658" s="1350"/>
      <c r="DE658" s="1350"/>
      <c r="DF658" s="1350"/>
      <c r="DG658" s="1350"/>
      <c r="DH658" s="1352"/>
      <c r="DI658" s="1352"/>
      <c r="DJ658" s="1350"/>
      <c r="DK658" s="1350"/>
      <c r="DL658" s="1350"/>
      <c r="DM658" s="1352"/>
      <c r="DN658" s="1352"/>
      <c r="DO658" s="1352"/>
      <c r="DP658" s="1352"/>
      <c r="DQ658" s="1352"/>
      <c r="DR658" s="1352"/>
      <c r="DS658" s="1352"/>
      <c r="DT658" s="1352"/>
      <c r="DU658" s="1352"/>
      <c r="DV658" s="1352"/>
      <c r="DW658" s="1352"/>
      <c r="DX658" s="1350"/>
      <c r="DY658" s="1350"/>
      <c r="DZ658" s="1353"/>
      <c r="EA658" s="1352"/>
      <c r="EB658" s="1352"/>
      <c r="EC658" s="1352"/>
      <c r="ED658" s="1352"/>
      <c r="EE658" s="1352"/>
      <c r="EF658" s="1352"/>
      <c r="EG658" s="1352"/>
      <c r="EH658" s="1352"/>
      <c r="EI658" s="1352"/>
      <c r="EJ658" s="1352"/>
      <c r="EK658" s="1352"/>
      <c r="EL658" s="1354">
        <v>6195.92</v>
      </c>
      <c r="EM658" s="1354">
        <v>6195.92</v>
      </c>
      <c r="EN658" s="1355">
        <v>619.59</v>
      </c>
      <c r="EO658" s="1355">
        <v>96.04</v>
      </c>
      <c r="EP658" s="1355">
        <v>84.88</v>
      </c>
      <c r="EQ658" s="1355">
        <v>0</v>
      </c>
      <c r="ER658" s="1355">
        <v>0</v>
      </c>
      <c r="ES658" s="1350">
        <v>0</v>
      </c>
      <c r="ET658" s="1351">
        <v>450.73879999999997</v>
      </c>
      <c r="EU658" s="1350">
        <v>0</v>
      </c>
      <c r="EV658" s="1350">
        <v>0</v>
      </c>
      <c r="EW658" s="1350"/>
      <c r="EX658" s="1350"/>
      <c r="EY658" s="1350"/>
      <c r="EZ658" s="1356">
        <v>0</v>
      </c>
      <c r="FA658" s="1356">
        <v>0</v>
      </c>
      <c r="FB658" s="1356">
        <v>0</v>
      </c>
      <c r="FC658" s="1356">
        <v>2518.69</v>
      </c>
      <c r="FD658" s="1356"/>
      <c r="FE658" s="1356"/>
      <c r="FF658" s="1352"/>
      <c r="FG658" s="1350">
        <v>125</v>
      </c>
      <c r="FH658" s="1356">
        <v>0</v>
      </c>
      <c r="FI658" s="1350"/>
      <c r="FJ658" s="1350"/>
      <c r="FK658" s="1356"/>
      <c r="FL658" s="1352"/>
      <c r="FM658" s="1350">
        <v>0</v>
      </c>
      <c r="FN658" s="1350">
        <v>0</v>
      </c>
      <c r="FO658" s="1350"/>
      <c r="FP658" s="1350"/>
      <c r="FQ658" s="1350">
        <v>3894.94</v>
      </c>
      <c r="FR658" s="1357">
        <v>2300.98</v>
      </c>
      <c r="FT658" s="1401"/>
      <c r="FU658" s="1402">
        <v>2300.98</v>
      </c>
      <c r="FV658" s="1402">
        <v>2306.59</v>
      </c>
      <c r="FW658" s="1402">
        <v>-5.6100000000001273</v>
      </c>
      <c r="FX658" s="1389">
        <v>557.63</v>
      </c>
      <c r="FY658" s="1402">
        <v>0</v>
      </c>
      <c r="GB658" s="2015">
        <f t="shared" si="75"/>
        <v>0</v>
      </c>
      <c r="GC658" s="2015">
        <v>6195.92</v>
      </c>
      <c r="GE658" s="2015">
        <f t="shared" si="76"/>
        <v>6195.92</v>
      </c>
    </row>
    <row r="659" spans="2:187">
      <c r="B659" s="918">
        <v>31</v>
      </c>
      <c r="C659" s="919" t="s">
        <v>623</v>
      </c>
      <c r="D659" s="956" t="s">
        <v>539</v>
      </c>
      <c r="E659" s="957" t="s">
        <v>186</v>
      </c>
      <c r="F659" s="927" t="s">
        <v>540</v>
      </c>
      <c r="G659" s="958">
        <v>24827</v>
      </c>
      <c r="H659" s="927" t="s">
        <v>525</v>
      </c>
      <c r="I659" s="919" t="s">
        <v>456</v>
      </c>
      <c r="J659" s="1171" t="s">
        <v>455</v>
      </c>
      <c r="K659" s="959" t="s">
        <v>456</v>
      </c>
      <c r="L659" s="959" t="s">
        <v>541</v>
      </c>
      <c r="M659" s="925" t="s">
        <v>542</v>
      </c>
      <c r="N659" s="926">
        <v>1</v>
      </c>
      <c r="O659" s="927" t="s">
        <v>526</v>
      </c>
      <c r="P659" s="927" t="s">
        <v>526</v>
      </c>
      <c r="Q659" s="928">
        <v>1</v>
      </c>
      <c r="R659" s="927" t="s">
        <v>527</v>
      </c>
      <c r="S659" s="929" t="s">
        <v>525</v>
      </c>
      <c r="T659" s="927" t="s">
        <v>528</v>
      </c>
      <c r="U659" s="927" t="s">
        <v>283</v>
      </c>
      <c r="V659" s="930" t="s">
        <v>462</v>
      </c>
      <c r="W659" s="930"/>
      <c r="X659" s="931" t="s">
        <v>25</v>
      </c>
      <c r="Y659" s="1368" t="s">
        <v>173</v>
      </c>
      <c r="Z659" s="925"/>
      <c r="AA659" s="925"/>
      <c r="AB659" s="467">
        <v>43678</v>
      </c>
      <c r="AC659" s="933"/>
      <c r="AD659" s="934"/>
      <c r="AE659" s="935" t="s">
        <v>496</v>
      </c>
      <c r="AF659" s="927" t="s">
        <v>543</v>
      </c>
      <c r="AG659" s="936"/>
      <c r="AH659" s="937"/>
      <c r="AI659" s="1083" t="s">
        <v>1026</v>
      </c>
      <c r="AJ659" s="1006" t="s">
        <v>544</v>
      </c>
      <c r="AK659" s="938"/>
      <c r="AL659" s="936"/>
      <c r="AM659" s="938"/>
      <c r="AN659" s="938"/>
      <c r="AO659" s="939" t="s">
        <v>466</v>
      </c>
      <c r="AP659" s="938" t="s">
        <v>594</v>
      </c>
      <c r="AQ659" s="938" t="s">
        <v>467</v>
      </c>
      <c r="AR659" s="468">
        <v>157967.35711348683</v>
      </c>
      <c r="AS659" s="925">
        <v>30</v>
      </c>
      <c r="AT659" s="941"/>
      <c r="AU659" s="941">
        <v>0</v>
      </c>
      <c r="AV659" s="925"/>
      <c r="AW659" s="925"/>
      <c r="AX659" s="925"/>
      <c r="AY659" s="925"/>
      <c r="AZ659" s="925"/>
      <c r="BA659" s="942"/>
      <c r="BB659" s="941"/>
      <c r="BC659" s="941"/>
      <c r="BD659" s="941"/>
      <c r="BE659" s="941"/>
      <c r="BF659" s="942"/>
      <c r="BG659" s="936">
        <v>0</v>
      </c>
      <c r="BH659" s="936">
        <v>0</v>
      </c>
      <c r="BI659" s="936">
        <v>0</v>
      </c>
      <c r="BJ659" s="1227">
        <v>0</v>
      </c>
      <c r="BK659" s="943">
        <v>0</v>
      </c>
      <c r="BL659" s="943">
        <v>0</v>
      </c>
      <c r="BM659" s="936">
        <v>0</v>
      </c>
      <c r="BN659" s="943">
        <v>0</v>
      </c>
      <c r="BO659" s="936">
        <v>0</v>
      </c>
      <c r="BP659" s="1231">
        <v>240</v>
      </c>
      <c r="BQ659" s="1350">
        <v>157967.35711348683</v>
      </c>
      <c r="BR659" s="1350">
        <v>0</v>
      </c>
      <c r="BS659" s="1350">
        <v>0</v>
      </c>
      <c r="BT659" s="1351">
        <v>0</v>
      </c>
      <c r="BU659" s="1350">
        <v>0</v>
      </c>
      <c r="BV659" s="1350">
        <v>0</v>
      </c>
      <c r="BW659" s="1350">
        <v>0</v>
      </c>
      <c r="BX659" s="1350"/>
      <c r="BY659" s="1350"/>
      <c r="BZ659" s="1350"/>
      <c r="CA659" s="1350"/>
      <c r="CB659" s="1350">
        <v>0</v>
      </c>
      <c r="CC659" s="1350">
        <v>0</v>
      </c>
      <c r="CD659" s="1350">
        <v>0</v>
      </c>
      <c r="CE659" s="1350"/>
      <c r="CF659" s="1350">
        <v>0</v>
      </c>
      <c r="CG659" s="1350"/>
      <c r="CH659" s="1350">
        <v>0</v>
      </c>
      <c r="CI659" s="1350">
        <v>0</v>
      </c>
      <c r="CJ659" s="1350"/>
      <c r="CK659" s="1350"/>
      <c r="CL659" s="1350"/>
      <c r="CM659" s="1350"/>
      <c r="CN659" s="1350"/>
      <c r="CO659" s="1350">
        <v>0</v>
      </c>
      <c r="CP659" s="1350"/>
      <c r="CQ659" s="1350"/>
      <c r="CR659" s="1350"/>
      <c r="CS659" s="1350"/>
      <c r="CT659" s="1350"/>
      <c r="CU659" s="1350"/>
      <c r="CV659" s="1350">
        <v>0</v>
      </c>
      <c r="CW659" s="1350"/>
      <c r="CX659" s="1350">
        <v>26327.892852247805</v>
      </c>
      <c r="CY659" s="1350">
        <v>1777.1327675267271</v>
      </c>
      <c r="CZ659" s="1350"/>
      <c r="DA659" s="1350"/>
      <c r="DB659" s="1350"/>
      <c r="DC659" s="1350"/>
      <c r="DD659" s="1350"/>
      <c r="DE659" s="1350"/>
      <c r="DF659" s="1350"/>
      <c r="DG659" s="1350"/>
      <c r="DH659" s="1350"/>
      <c r="DI659" s="1350"/>
      <c r="DJ659" s="1350"/>
      <c r="DK659" s="1350"/>
      <c r="DL659" s="1350"/>
      <c r="DM659" s="1350"/>
      <c r="DN659" s="1350"/>
      <c r="DO659" s="1350"/>
      <c r="DP659" s="1350"/>
      <c r="DQ659" s="1350"/>
      <c r="DR659" s="1350"/>
      <c r="DS659" s="1350"/>
      <c r="DT659" s="1350"/>
      <c r="DU659" s="1350"/>
      <c r="DV659" s="1350"/>
      <c r="DW659" s="1350">
        <v>15357.937497144552</v>
      </c>
      <c r="DX659" s="1350"/>
      <c r="DY659" s="1350"/>
      <c r="DZ659" s="1358"/>
      <c r="EA659" s="1356"/>
      <c r="EB659" s="1350"/>
      <c r="EC659" s="1350"/>
      <c r="ED659" s="1350"/>
      <c r="EE659" s="1350"/>
      <c r="EF659" s="1350"/>
      <c r="EG659" s="1350"/>
      <c r="EH659" s="1350"/>
      <c r="EI659" s="1350"/>
      <c r="EJ659" s="1350"/>
      <c r="EK659" s="1350"/>
      <c r="EL659" s="1354">
        <v>157967.35711348683</v>
      </c>
      <c r="EM659" s="1354">
        <v>201430.32023040592</v>
      </c>
      <c r="EN659" s="1355">
        <v>15796.74</v>
      </c>
      <c r="EO659" s="1355">
        <v>0</v>
      </c>
      <c r="EP659" s="1355">
        <v>166.93</v>
      </c>
      <c r="EQ659" s="1355">
        <v>0</v>
      </c>
      <c r="ER659" s="1355">
        <v>0</v>
      </c>
      <c r="ES659" s="1350">
        <v>0</v>
      </c>
      <c r="ET659" s="1351">
        <v>62581.65</v>
      </c>
      <c r="EU659" s="1350">
        <v>0</v>
      </c>
      <c r="EV659" s="1350">
        <v>0</v>
      </c>
      <c r="EW659" s="1350"/>
      <c r="EX659" s="1350"/>
      <c r="EY659" s="1350"/>
      <c r="EZ659" s="1356">
        <v>0</v>
      </c>
      <c r="FA659" s="1356">
        <v>0</v>
      </c>
      <c r="FB659" s="1356">
        <v>0</v>
      </c>
      <c r="FC659" s="1356">
        <v>74577.150999999998</v>
      </c>
      <c r="FD659" s="1356"/>
      <c r="FE659" s="1356"/>
      <c r="FF659" s="1356"/>
      <c r="FG659" s="1350">
        <v>0</v>
      </c>
      <c r="FH659" s="1356">
        <v>0</v>
      </c>
      <c r="FI659" s="1350"/>
      <c r="FJ659" s="1350"/>
      <c r="FK659" s="1356"/>
      <c r="FL659" s="1356"/>
      <c r="FM659" s="1350">
        <v>0</v>
      </c>
      <c r="FN659" s="1350">
        <v>0</v>
      </c>
      <c r="FO659" s="1350"/>
      <c r="FP659" s="1350"/>
      <c r="FQ659" s="1350">
        <v>153122.47</v>
      </c>
      <c r="FR659" s="1357">
        <v>48307.85</v>
      </c>
      <c r="FT659" s="1402">
        <v>13759</v>
      </c>
      <c r="FU659" s="1402"/>
      <c r="FV659" s="1402">
        <v>48871.97</v>
      </c>
      <c r="FW659" s="1402">
        <v>-564.12000000000262</v>
      </c>
      <c r="FX659" s="1389">
        <v>14217.06</v>
      </c>
      <c r="FY659" s="1402">
        <v>0</v>
      </c>
      <c r="GB659" s="2015">
        <f t="shared" si="75"/>
        <v>-2.8865131607744843E-3</v>
      </c>
      <c r="GC659" s="2015">
        <v>157967.35999999999</v>
      </c>
      <c r="GE659" s="2015">
        <f t="shared" si="76"/>
        <v>184295.2528522478</v>
      </c>
    </row>
    <row r="660" spans="2:187">
      <c r="B660" s="918">
        <v>32</v>
      </c>
      <c r="C660" s="919" t="s">
        <v>623</v>
      </c>
      <c r="D660" s="956" t="s">
        <v>539</v>
      </c>
      <c r="E660" s="957" t="s">
        <v>192</v>
      </c>
      <c r="F660" s="927" t="s">
        <v>193</v>
      </c>
      <c r="G660" s="958">
        <v>34000</v>
      </c>
      <c r="H660" s="927" t="s">
        <v>494</v>
      </c>
      <c r="I660" s="919" t="s">
        <v>456</v>
      </c>
      <c r="J660" s="1171" t="s">
        <v>455</v>
      </c>
      <c r="K660" s="1052" t="s">
        <v>456</v>
      </c>
      <c r="L660" s="959">
        <v>100001</v>
      </c>
      <c r="M660" s="925" t="s">
        <v>470</v>
      </c>
      <c r="N660" s="926">
        <v>1</v>
      </c>
      <c r="O660" s="927" t="s">
        <v>477</v>
      </c>
      <c r="P660" s="927" t="s">
        <v>478</v>
      </c>
      <c r="Q660" s="928">
        <v>1</v>
      </c>
      <c r="R660" s="927" t="s">
        <v>495</v>
      </c>
      <c r="S660" s="929" t="s">
        <v>478</v>
      </c>
      <c r="T660" s="927" t="s">
        <v>461</v>
      </c>
      <c r="U660" s="927" t="s">
        <v>287</v>
      </c>
      <c r="V660" s="930" t="s">
        <v>462</v>
      </c>
      <c r="W660" s="930" t="s">
        <v>529</v>
      </c>
      <c r="X660" s="1042" t="s">
        <v>75</v>
      </c>
      <c r="Y660" s="1047" t="s">
        <v>216</v>
      </c>
      <c r="Z660" s="925"/>
      <c r="AA660" s="1049"/>
      <c r="AB660" s="467">
        <v>45170</v>
      </c>
      <c r="AC660" s="1049"/>
      <c r="AD660" s="934"/>
      <c r="AE660" s="935" t="s">
        <v>496</v>
      </c>
      <c r="AF660" s="927" t="s">
        <v>577</v>
      </c>
      <c r="AG660" s="936"/>
      <c r="AH660" s="937"/>
      <c r="AI660" s="1083" t="s">
        <v>1026</v>
      </c>
      <c r="AJ660" s="1084" t="s">
        <v>991</v>
      </c>
      <c r="AK660" s="1049"/>
      <c r="AL660" s="1049"/>
      <c r="AM660" s="1049"/>
      <c r="AN660" s="1049"/>
      <c r="AO660" s="1050" t="s">
        <v>467</v>
      </c>
      <c r="AP660" s="938" t="s">
        <v>594</v>
      </c>
      <c r="AQ660" s="940" t="s">
        <v>466</v>
      </c>
      <c r="AR660" s="468">
        <v>21017.32234138696</v>
      </c>
      <c r="AS660" s="925">
        <v>30</v>
      </c>
      <c r="AT660" s="941"/>
      <c r="AU660" s="941">
        <v>0</v>
      </c>
      <c r="AV660" s="925"/>
      <c r="AW660" s="925"/>
      <c r="AX660" s="925"/>
      <c r="AY660" s="925"/>
      <c r="AZ660" s="925"/>
      <c r="BA660" s="942"/>
      <c r="BB660" s="941"/>
      <c r="BC660" s="941"/>
      <c r="BD660" s="941"/>
      <c r="BE660" s="941"/>
      <c r="BF660" s="942"/>
      <c r="BG660" s="936">
        <v>0</v>
      </c>
      <c r="BH660" s="936">
        <v>0</v>
      </c>
      <c r="BI660" s="936">
        <v>0</v>
      </c>
      <c r="BJ660" s="1227">
        <v>0</v>
      </c>
      <c r="BK660" s="943">
        <v>0</v>
      </c>
      <c r="BL660" s="943">
        <v>0</v>
      </c>
      <c r="BM660" s="936">
        <v>0</v>
      </c>
      <c r="BN660" s="943">
        <v>0</v>
      </c>
      <c r="BO660" s="936">
        <v>0</v>
      </c>
      <c r="BP660" s="1231">
        <v>240</v>
      </c>
      <c r="BQ660" s="1350">
        <v>21017.32234138696</v>
      </c>
      <c r="BR660" s="1350">
        <v>113</v>
      </c>
      <c r="BS660" s="1350">
        <v>0</v>
      </c>
      <c r="BT660" s="1351">
        <v>0</v>
      </c>
      <c r="BU660" s="1350">
        <v>0</v>
      </c>
      <c r="BV660" s="1350">
        <v>0</v>
      </c>
      <c r="BW660" s="1350">
        <v>0</v>
      </c>
      <c r="BX660" s="1350"/>
      <c r="BY660" s="1350"/>
      <c r="BZ660" s="1350"/>
      <c r="CA660" s="1350"/>
      <c r="CB660" s="1350">
        <v>0</v>
      </c>
      <c r="CC660" s="1350">
        <v>0</v>
      </c>
      <c r="CD660" s="1350">
        <v>0</v>
      </c>
      <c r="CE660" s="1350"/>
      <c r="CF660" s="1350">
        <v>0</v>
      </c>
      <c r="CG660" s="1350"/>
      <c r="CH660" s="1350">
        <v>0</v>
      </c>
      <c r="CI660" s="1350">
        <v>0</v>
      </c>
      <c r="CJ660" s="1350"/>
      <c r="CK660" s="1350"/>
      <c r="CL660" s="1350"/>
      <c r="CM660" s="1350"/>
      <c r="CN660" s="1350"/>
      <c r="CO660" s="1350">
        <v>0</v>
      </c>
      <c r="CP660" s="1350"/>
      <c r="CQ660" s="1350"/>
      <c r="CR660" s="1350"/>
      <c r="CS660" s="1350"/>
      <c r="CT660" s="1350"/>
      <c r="CU660" s="1350"/>
      <c r="CV660" s="1350">
        <v>0</v>
      </c>
      <c r="CW660" s="1350"/>
      <c r="CX660" s="1350">
        <v>3521.7203902311599</v>
      </c>
      <c r="CY660" s="1350">
        <v>316.95483512080438</v>
      </c>
      <c r="CZ660" s="1350"/>
      <c r="DA660" s="1350"/>
      <c r="DB660" s="1350"/>
      <c r="DC660" s="1350"/>
      <c r="DD660" s="1350"/>
      <c r="DE660" s="1350"/>
      <c r="DF660" s="1350"/>
      <c r="DG660" s="1350"/>
      <c r="DH660" s="1350"/>
      <c r="DI660" s="1350"/>
      <c r="DJ660" s="1350"/>
      <c r="DK660" s="1350"/>
      <c r="DL660" s="1356"/>
      <c r="DM660" s="1350"/>
      <c r="DN660" s="1350"/>
      <c r="DO660" s="1350"/>
      <c r="DP660" s="1350"/>
      <c r="DQ660" s="1350"/>
      <c r="DR660" s="1350"/>
      <c r="DS660" s="1350"/>
      <c r="DT660" s="1350"/>
      <c r="DU660" s="1350"/>
      <c r="DV660" s="1350"/>
      <c r="DW660" s="1350">
        <v>2054.3368943015098</v>
      </c>
      <c r="DX660" s="1350"/>
      <c r="DY660" s="1350"/>
      <c r="DZ660" s="1358"/>
      <c r="EA660" s="1356"/>
      <c r="EB660" s="1350"/>
      <c r="EC660" s="1350"/>
      <c r="ED660" s="1350"/>
      <c r="EE660" s="1350"/>
      <c r="EF660" s="1350"/>
      <c r="EG660" s="1350"/>
      <c r="EH660" s="1350"/>
      <c r="EI660" s="1350"/>
      <c r="EJ660" s="1350"/>
      <c r="EK660" s="1350"/>
      <c r="EL660" s="1354">
        <v>21130.32234138696</v>
      </c>
      <c r="EM660" s="1354">
        <v>27023.334461040431</v>
      </c>
      <c r="EN660" s="1355">
        <v>2113.0300000000002</v>
      </c>
      <c r="EO660" s="1355">
        <v>0</v>
      </c>
      <c r="EP660" s="1355">
        <v>166.93</v>
      </c>
      <c r="EQ660" s="1355">
        <v>0</v>
      </c>
      <c r="ER660" s="1355">
        <v>0</v>
      </c>
      <c r="ES660" s="1350">
        <v>0</v>
      </c>
      <c r="ET660" s="1351">
        <v>3677.37</v>
      </c>
      <c r="EU660" s="1350">
        <v>0</v>
      </c>
      <c r="EV660" s="1350">
        <v>0</v>
      </c>
      <c r="EW660" s="1350"/>
      <c r="EX660" s="1350"/>
      <c r="EY660" s="1350"/>
      <c r="EZ660" s="1356">
        <v>0</v>
      </c>
      <c r="FA660" s="1356">
        <v>0</v>
      </c>
      <c r="FB660" s="1356">
        <v>0</v>
      </c>
      <c r="FC660" s="1356">
        <v>21066</v>
      </c>
      <c r="FD660" s="1356"/>
      <c r="FE660" s="1356"/>
      <c r="FF660" s="1356"/>
      <c r="FG660" s="1350">
        <v>0</v>
      </c>
      <c r="FH660" s="1356">
        <v>0</v>
      </c>
      <c r="FI660" s="1350"/>
      <c r="FJ660" s="1350"/>
      <c r="FK660" s="1356"/>
      <c r="FL660" s="1356"/>
      <c r="FM660" s="1350">
        <v>0</v>
      </c>
      <c r="FN660" s="1350">
        <v>0</v>
      </c>
      <c r="FO660" s="1350"/>
      <c r="FP660" s="1350"/>
      <c r="FQ660" s="1350">
        <v>27023.33</v>
      </c>
      <c r="FR660" s="1357">
        <v>0</v>
      </c>
      <c r="FT660" s="1402"/>
      <c r="FU660" s="1402">
        <v>0</v>
      </c>
      <c r="FV660" s="1402">
        <v>0</v>
      </c>
      <c r="FW660" s="1402">
        <v>0</v>
      </c>
      <c r="FX660" s="1389">
        <v>1901.73</v>
      </c>
      <c r="FY660" s="1402">
        <v>0</v>
      </c>
      <c r="GB660" s="2015">
        <f t="shared" si="75"/>
        <v>2.3413869603245985E-3</v>
      </c>
      <c r="GC660" s="2015">
        <v>21130.32</v>
      </c>
      <c r="GE660" s="2015">
        <f t="shared" si="76"/>
        <v>24652.040390231159</v>
      </c>
    </row>
    <row r="661" spans="2:187">
      <c r="B661" s="918">
        <v>33</v>
      </c>
      <c r="C661" s="919" t="s">
        <v>623</v>
      </c>
      <c r="D661" s="956" t="s">
        <v>539</v>
      </c>
      <c r="E661" s="957" t="s">
        <v>194</v>
      </c>
      <c r="F661" s="927" t="s">
        <v>195</v>
      </c>
      <c r="G661" s="958">
        <v>32866</v>
      </c>
      <c r="H661" s="927" t="s">
        <v>494</v>
      </c>
      <c r="I661" s="919" t="s">
        <v>456</v>
      </c>
      <c r="J661" s="1171" t="s">
        <v>455</v>
      </c>
      <c r="K661" s="959" t="s">
        <v>456</v>
      </c>
      <c r="L661" s="959">
        <v>100001</v>
      </c>
      <c r="M661" s="925" t="s">
        <v>470</v>
      </c>
      <c r="N661" s="926">
        <v>1</v>
      </c>
      <c r="O661" s="927" t="s">
        <v>477</v>
      </c>
      <c r="P661" s="927" t="s">
        <v>478</v>
      </c>
      <c r="Q661" s="928">
        <v>1</v>
      </c>
      <c r="R661" s="927" t="s">
        <v>495</v>
      </c>
      <c r="S661" s="929" t="s">
        <v>478</v>
      </c>
      <c r="T661" s="927" t="s">
        <v>461</v>
      </c>
      <c r="U661" s="927" t="s">
        <v>288</v>
      </c>
      <c r="V661" s="930" t="s">
        <v>462</v>
      </c>
      <c r="W661" s="930" t="s">
        <v>529</v>
      </c>
      <c r="X661" s="1042" t="s">
        <v>219</v>
      </c>
      <c r="Y661" s="1087">
        <v>2100152084</v>
      </c>
      <c r="Z661" s="925"/>
      <c r="AA661" s="1049"/>
      <c r="AB661" s="467">
        <v>45170</v>
      </c>
      <c r="AC661" s="1049"/>
      <c r="AD661" s="934"/>
      <c r="AE661" s="935" t="s">
        <v>496</v>
      </c>
      <c r="AF661" s="927" t="s">
        <v>576</v>
      </c>
      <c r="AG661" s="936"/>
      <c r="AH661" s="937"/>
      <c r="AI661" s="1083" t="s">
        <v>1026</v>
      </c>
      <c r="AJ661" s="1084" t="s">
        <v>992</v>
      </c>
      <c r="AK661" s="1049"/>
      <c r="AL661" s="1049"/>
      <c r="AM661" s="1049"/>
      <c r="AN661" s="1049"/>
      <c r="AO661" s="1050" t="s">
        <v>467</v>
      </c>
      <c r="AP661" s="938" t="s">
        <v>594</v>
      </c>
      <c r="AQ661" s="940" t="s">
        <v>466</v>
      </c>
      <c r="AR661" s="468">
        <v>25275.939542968605</v>
      </c>
      <c r="AS661" s="925">
        <v>30</v>
      </c>
      <c r="AT661" s="941"/>
      <c r="AU661" s="941">
        <v>0</v>
      </c>
      <c r="AV661" s="925"/>
      <c r="AW661" s="925"/>
      <c r="AX661" s="925"/>
      <c r="AY661" s="925"/>
      <c r="AZ661" s="925"/>
      <c r="BA661" s="942"/>
      <c r="BB661" s="941"/>
      <c r="BC661" s="941"/>
      <c r="BD661" s="941"/>
      <c r="BE661" s="941"/>
      <c r="BF661" s="942"/>
      <c r="BG661" s="936">
        <v>0</v>
      </c>
      <c r="BH661" s="936">
        <v>0</v>
      </c>
      <c r="BI661" s="936">
        <v>0</v>
      </c>
      <c r="BJ661" s="1227">
        <v>0</v>
      </c>
      <c r="BK661" s="943">
        <v>0</v>
      </c>
      <c r="BL661" s="943">
        <v>0</v>
      </c>
      <c r="BM661" s="936">
        <v>0</v>
      </c>
      <c r="BN661" s="943">
        <v>0</v>
      </c>
      <c r="BO661" s="936">
        <v>0</v>
      </c>
      <c r="BP661" s="1231">
        <v>240</v>
      </c>
      <c r="BQ661" s="1350">
        <v>25275.939542968605</v>
      </c>
      <c r="BR661" s="1350">
        <v>113</v>
      </c>
      <c r="BS661" s="1350">
        <v>0</v>
      </c>
      <c r="BT661" s="1351">
        <v>0</v>
      </c>
      <c r="BU661" s="1350">
        <v>0</v>
      </c>
      <c r="BV661" s="1350">
        <v>0</v>
      </c>
      <c r="BW661" s="1350">
        <v>0</v>
      </c>
      <c r="BX661" s="1350"/>
      <c r="BY661" s="1350"/>
      <c r="BZ661" s="1350"/>
      <c r="CA661" s="1350"/>
      <c r="CB661" s="1350">
        <v>0</v>
      </c>
      <c r="CC661" s="1350">
        <v>0</v>
      </c>
      <c r="CD661" s="1350">
        <v>0</v>
      </c>
      <c r="CE661" s="1350"/>
      <c r="CF661" s="1350">
        <v>0</v>
      </c>
      <c r="CG661" s="1350"/>
      <c r="CH661" s="1350">
        <v>0</v>
      </c>
      <c r="CI661" s="1350">
        <v>0</v>
      </c>
      <c r="CJ661" s="1350"/>
      <c r="CK661" s="1350"/>
      <c r="CL661" s="1350"/>
      <c r="CM661" s="1350"/>
      <c r="CN661" s="1350"/>
      <c r="CO661" s="1350">
        <v>0</v>
      </c>
      <c r="CP661" s="1350"/>
      <c r="CQ661" s="1350"/>
      <c r="CR661" s="1350"/>
      <c r="CS661" s="1350"/>
      <c r="CT661" s="1350"/>
      <c r="CU661" s="1350"/>
      <c r="CV661" s="1350">
        <v>0</v>
      </c>
      <c r="CW661" s="1350"/>
      <c r="CX661" s="1350">
        <v>4231.4899238281005</v>
      </c>
      <c r="CY661" s="1350">
        <v>380.83409314452905</v>
      </c>
      <c r="CZ661" s="1350"/>
      <c r="DA661" s="1350"/>
      <c r="DB661" s="1350"/>
      <c r="DC661" s="1350"/>
      <c r="DD661" s="1350"/>
      <c r="DE661" s="1350"/>
      <c r="DF661" s="1350"/>
      <c r="DG661" s="1350"/>
      <c r="DH661" s="1350"/>
      <c r="DI661" s="1350"/>
      <c r="DJ661" s="1350"/>
      <c r="DK661" s="1350"/>
      <c r="DL661" s="1356"/>
      <c r="DM661" s="1350"/>
      <c r="DN661" s="1350"/>
      <c r="DO661" s="1350"/>
      <c r="DP661" s="1350"/>
      <c r="DQ661" s="1350"/>
      <c r="DR661" s="1350"/>
      <c r="DS661" s="1350"/>
      <c r="DT661" s="1350"/>
      <c r="DU661" s="1350"/>
      <c r="DV661" s="1350"/>
      <c r="DW661" s="1350">
        <v>2468.3691222330585</v>
      </c>
      <c r="DX661" s="1350"/>
      <c r="DY661" s="1350"/>
      <c r="DZ661" s="1358"/>
      <c r="EA661" s="1356"/>
      <c r="EB661" s="1350"/>
      <c r="EC661" s="1350"/>
      <c r="ED661" s="1350"/>
      <c r="EE661" s="1350"/>
      <c r="EF661" s="1350"/>
      <c r="EG661" s="1350"/>
      <c r="EH661" s="1350"/>
      <c r="EI661" s="1350"/>
      <c r="EJ661" s="1350"/>
      <c r="EK661" s="1350"/>
      <c r="EL661" s="1354">
        <v>25388.939542968605</v>
      </c>
      <c r="EM661" s="1354">
        <v>32469.632682174291</v>
      </c>
      <c r="EN661" s="1355">
        <v>2538.89</v>
      </c>
      <c r="EO661" s="1355">
        <v>0</v>
      </c>
      <c r="EP661" s="1355">
        <v>166.93</v>
      </c>
      <c r="EQ661" s="1355">
        <v>0</v>
      </c>
      <c r="ER661" s="1355">
        <v>0</v>
      </c>
      <c r="ES661" s="1350">
        <v>0</v>
      </c>
      <c r="ET661" s="1351">
        <v>5186.8100000000004</v>
      </c>
      <c r="EU661" s="1350">
        <v>0</v>
      </c>
      <c r="EV661" s="1350">
        <v>0</v>
      </c>
      <c r="EW661" s="1350"/>
      <c r="EX661" s="1350"/>
      <c r="EY661" s="1350"/>
      <c r="EZ661" s="1356">
        <v>0</v>
      </c>
      <c r="FA661" s="1356">
        <v>0</v>
      </c>
      <c r="FB661" s="1356">
        <v>0</v>
      </c>
      <c r="FC661" s="1356">
        <v>24577</v>
      </c>
      <c r="FD661" s="1356"/>
      <c r="FE661" s="1356"/>
      <c r="FF661" s="1356"/>
      <c r="FG661" s="1350">
        <v>0</v>
      </c>
      <c r="FH661" s="1356">
        <v>0</v>
      </c>
      <c r="FI661" s="1350"/>
      <c r="FJ661" s="1350"/>
      <c r="FK661" s="1356"/>
      <c r="FL661" s="1356"/>
      <c r="FM661" s="1350">
        <v>0</v>
      </c>
      <c r="FN661" s="1350">
        <v>0</v>
      </c>
      <c r="FO661" s="1350"/>
      <c r="FP661" s="1350"/>
      <c r="FQ661" s="1350">
        <v>32469.63</v>
      </c>
      <c r="FR661" s="1357">
        <v>0</v>
      </c>
      <c r="FT661" s="1402"/>
      <c r="FU661" s="1402">
        <v>0</v>
      </c>
      <c r="FV661" s="1402">
        <v>0</v>
      </c>
      <c r="FW661" s="1402">
        <v>0</v>
      </c>
      <c r="FX661" s="1389">
        <v>2285</v>
      </c>
      <c r="FY661" s="1402">
        <v>0</v>
      </c>
      <c r="GB661" s="2015">
        <f t="shared" si="75"/>
        <v>-4.5703139403485693E-4</v>
      </c>
      <c r="GC661" s="2015">
        <v>25388.94</v>
      </c>
      <c r="GE661" s="2015">
        <f t="shared" si="76"/>
        <v>29620.429923828098</v>
      </c>
    </row>
    <row r="662" spans="2:187">
      <c r="B662" s="918">
        <v>34</v>
      </c>
      <c r="C662" s="919" t="s">
        <v>623</v>
      </c>
      <c r="D662" s="956" t="s">
        <v>539</v>
      </c>
      <c r="E662" s="957" t="s">
        <v>190</v>
      </c>
      <c r="F662" s="927" t="s">
        <v>191</v>
      </c>
      <c r="G662" s="958">
        <v>32274</v>
      </c>
      <c r="H662" s="927" t="s">
        <v>555</v>
      </c>
      <c r="I662" s="919" t="s">
        <v>456</v>
      </c>
      <c r="J662" s="1171" t="s">
        <v>455</v>
      </c>
      <c r="K662" s="959" t="s">
        <v>456</v>
      </c>
      <c r="L662" s="959">
        <v>100001</v>
      </c>
      <c r="M662" s="925" t="s">
        <v>470</v>
      </c>
      <c r="N662" s="926">
        <v>1</v>
      </c>
      <c r="O662" s="927" t="s">
        <v>477</v>
      </c>
      <c r="P662" s="927" t="s">
        <v>478</v>
      </c>
      <c r="Q662" s="928">
        <v>1</v>
      </c>
      <c r="R662" s="927" t="s">
        <v>556</v>
      </c>
      <c r="S662" s="929" t="s">
        <v>555</v>
      </c>
      <c r="T662" s="927" t="s">
        <v>461</v>
      </c>
      <c r="U662" s="927" t="s">
        <v>286</v>
      </c>
      <c r="V662" s="930" t="s">
        <v>462</v>
      </c>
      <c r="W662" s="930" t="s">
        <v>529</v>
      </c>
      <c r="X662" s="1042" t="s">
        <v>75</v>
      </c>
      <c r="Y662" s="1047" t="s">
        <v>213</v>
      </c>
      <c r="Z662" s="925"/>
      <c r="AA662" s="1049"/>
      <c r="AB662" s="467">
        <v>45170</v>
      </c>
      <c r="AC662" s="1049"/>
      <c r="AD662" s="934"/>
      <c r="AE662" s="935" t="s">
        <v>496</v>
      </c>
      <c r="AF662" s="927" t="s">
        <v>575</v>
      </c>
      <c r="AG662" s="936"/>
      <c r="AH662" s="937"/>
      <c r="AI662" s="1083" t="s">
        <v>1026</v>
      </c>
      <c r="AJ662" s="1084" t="s">
        <v>991</v>
      </c>
      <c r="AK662" s="1049"/>
      <c r="AL662" s="1085"/>
      <c r="AM662" s="1049"/>
      <c r="AN662" s="1049"/>
      <c r="AO662" s="1050" t="s">
        <v>467</v>
      </c>
      <c r="AP662" s="938" t="s">
        <v>595</v>
      </c>
      <c r="AQ662" s="940" t="s">
        <v>466</v>
      </c>
      <c r="AR662" s="468">
        <v>21017.32234138696</v>
      </c>
      <c r="AS662" s="925">
        <v>30</v>
      </c>
      <c r="AT662" s="941"/>
      <c r="AU662" s="941">
        <v>0</v>
      </c>
      <c r="AV662" s="925"/>
      <c r="AW662" s="925"/>
      <c r="AX662" s="925"/>
      <c r="AY662" s="925"/>
      <c r="AZ662" s="925"/>
      <c r="BA662" s="942"/>
      <c r="BB662" s="941"/>
      <c r="BC662" s="941"/>
      <c r="BD662" s="941"/>
      <c r="BE662" s="941"/>
      <c r="BF662" s="942"/>
      <c r="BG662" s="936">
        <v>0</v>
      </c>
      <c r="BH662" s="936">
        <v>0</v>
      </c>
      <c r="BI662" s="936">
        <v>0</v>
      </c>
      <c r="BJ662" s="1227">
        <v>0</v>
      </c>
      <c r="BK662" s="943">
        <v>0</v>
      </c>
      <c r="BL662" s="943">
        <v>0</v>
      </c>
      <c r="BM662" s="936">
        <v>0</v>
      </c>
      <c r="BN662" s="943">
        <v>0</v>
      </c>
      <c r="BO662" s="936">
        <v>0</v>
      </c>
      <c r="BP662" s="1231">
        <v>240</v>
      </c>
      <c r="BQ662" s="1350">
        <v>21017.32234138696</v>
      </c>
      <c r="BR662" s="1350">
        <v>113</v>
      </c>
      <c r="BS662" s="1350">
        <v>0</v>
      </c>
      <c r="BT662" s="1351">
        <v>0</v>
      </c>
      <c r="BU662" s="1350">
        <v>0</v>
      </c>
      <c r="BV662" s="1350">
        <v>0</v>
      </c>
      <c r="BW662" s="1350">
        <v>0</v>
      </c>
      <c r="BX662" s="1350"/>
      <c r="BY662" s="1350"/>
      <c r="BZ662" s="1350"/>
      <c r="CA662" s="1350"/>
      <c r="CB662" s="1350">
        <v>0</v>
      </c>
      <c r="CC662" s="1350">
        <v>0</v>
      </c>
      <c r="CD662" s="1350">
        <v>0</v>
      </c>
      <c r="CE662" s="1350"/>
      <c r="CF662" s="1350">
        <v>0</v>
      </c>
      <c r="CG662" s="1350"/>
      <c r="CH662" s="1350">
        <v>0</v>
      </c>
      <c r="CI662" s="1350">
        <v>0</v>
      </c>
      <c r="CJ662" s="1350"/>
      <c r="CK662" s="1350"/>
      <c r="CL662" s="1350"/>
      <c r="CM662" s="1350"/>
      <c r="CN662" s="1350"/>
      <c r="CO662" s="1350">
        <v>0</v>
      </c>
      <c r="CP662" s="1350"/>
      <c r="CQ662" s="1350"/>
      <c r="CR662" s="1350"/>
      <c r="CS662" s="1350"/>
      <c r="CT662" s="1350"/>
      <c r="CU662" s="1350"/>
      <c r="CV662" s="1350">
        <v>0</v>
      </c>
      <c r="CW662" s="1350"/>
      <c r="CX662" s="1350">
        <v>3521.7203902311599</v>
      </c>
      <c r="CY662" s="1350">
        <v>316.95483512080438</v>
      </c>
      <c r="CZ662" s="1350"/>
      <c r="DA662" s="1350"/>
      <c r="DB662" s="1350"/>
      <c r="DC662" s="1350"/>
      <c r="DD662" s="1350"/>
      <c r="DE662" s="1350"/>
      <c r="DF662" s="1350"/>
      <c r="DG662" s="1350"/>
      <c r="DH662" s="1350"/>
      <c r="DI662" s="1350"/>
      <c r="DJ662" s="1350"/>
      <c r="DK662" s="1350"/>
      <c r="DL662" s="1356"/>
      <c r="DM662" s="1350"/>
      <c r="DN662" s="1350"/>
      <c r="DO662" s="1350"/>
      <c r="DP662" s="1350"/>
      <c r="DQ662" s="1350"/>
      <c r="DR662" s="1350"/>
      <c r="DS662" s="1350"/>
      <c r="DT662" s="1350"/>
      <c r="DU662" s="1350"/>
      <c r="DV662" s="1350"/>
      <c r="DW662" s="1350">
        <v>2054.3368943015098</v>
      </c>
      <c r="DX662" s="1350"/>
      <c r="DY662" s="1350"/>
      <c r="DZ662" s="1358"/>
      <c r="EA662" s="1356"/>
      <c r="EB662" s="1350"/>
      <c r="EC662" s="1350"/>
      <c r="ED662" s="1350"/>
      <c r="EE662" s="1350"/>
      <c r="EF662" s="1350"/>
      <c r="EG662" s="1350"/>
      <c r="EH662" s="1350"/>
      <c r="EI662" s="1350"/>
      <c r="EJ662" s="1350"/>
      <c r="EK662" s="1350"/>
      <c r="EL662" s="1354">
        <v>21130.32234138696</v>
      </c>
      <c r="EM662" s="1354">
        <v>27023.334461040431</v>
      </c>
      <c r="EN662" s="1355">
        <v>2113.0300000000002</v>
      </c>
      <c r="EO662" s="1355">
        <v>0</v>
      </c>
      <c r="EP662" s="1355">
        <v>166.93</v>
      </c>
      <c r="EQ662" s="1355">
        <v>0</v>
      </c>
      <c r="ER662" s="1355">
        <v>0</v>
      </c>
      <c r="ES662" s="1350">
        <v>0</v>
      </c>
      <c r="ET662" s="1351">
        <v>3677.37</v>
      </c>
      <c r="EU662" s="1350">
        <v>0</v>
      </c>
      <c r="EV662" s="1350">
        <v>0</v>
      </c>
      <c r="EW662" s="1350"/>
      <c r="EX662" s="1350"/>
      <c r="EY662" s="1350"/>
      <c r="EZ662" s="1356">
        <v>0</v>
      </c>
      <c r="FA662" s="1356">
        <v>0</v>
      </c>
      <c r="FB662" s="1356">
        <v>0</v>
      </c>
      <c r="FC662" s="1356">
        <v>21066</v>
      </c>
      <c r="FD662" s="1356"/>
      <c r="FE662" s="1356"/>
      <c r="FF662" s="1356"/>
      <c r="FG662" s="1350">
        <v>0</v>
      </c>
      <c r="FH662" s="1356">
        <v>0</v>
      </c>
      <c r="FI662" s="1350"/>
      <c r="FJ662" s="1350"/>
      <c r="FK662" s="1356"/>
      <c r="FL662" s="1356"/>
      <c r="FM662" s="1350">
        <v>0</v>
      </c>
      <c r="FN662" s="1350">
        <v>0</v>
      </c>
      <c r="FO662" s="1350"/>
      <c r="FP662" s="1350"/>
      <c r="FQ662" s="1350">
        <v>27023.33</v>
      </c>
      <c r="FR662" s="1357">
        <v>0</v>
      </c>
      <c r="FT662" s="1402"/>
      <c r="FU662" s="1402">
        <v>0</v>
      </c>
      <c r="FV662" s="1402">
        <v>0</v>
      </c>
      <c r="FW662" s="1402">
        <v>0</v>
      </c>
      <c r="FX662" s="1389">
        <v>1901.73</v>
      </c>
      <c r="FY662" s="1402">
        <v>0</v>
      </c>
      <c r="GB662" s="2015">
        <f t="shared" si="75"/>
        <v>2.3413869603245985E-3</v>
      </c>
      <c r="GC662" s="2015">
        <v>21130.32</v>
      </c>
      <c r="GE662" s="2015">
        <f t="shared" si="76"/>
        <v>24652.040390231159</v>
      </c>
    </row>
    <row r="663" spans="2:187">
      <c r="B663" s="918">
        <v>35</v>
      </c>
      <c r="C663" s="919" t="s">
        <v>623</v>
      </c>
      <c r="D663" s="956" t="s">
        <v>3</v>
      </c>
      <c r="E663" s="957" t="s">
        <v>70</v>
      </c>
      <c r="F663" s="927" t="s">
        <v>498</v>
      </c>
      <c r="G663" s="958">
        <v>29363</v>
      </c>
      <c r="H663" s="927" t="s">
        <v>469</v>
      </c>
      <c r="I663" s="919" t="s">
        <v>456</v>
      </c>
      <c r="J663" s="1171" t="s">
        <v>455</v>
      </c>
      <c r="K663" s="959" t="s">
        <v>456</v>
      </c>
      <c r="L663" s="959">
        <v>100001</v>
      </c>
      <c r="M663" s="925" t="s">
        <v>470</v>
      </c>
      <c r="N663" s="926">
        <v>1</v>
      </c>
      <c r="O663" s="927" t="s">
        <v>471</v>
      </c>
      <c r="P663" s="927" t="s">
        <v>472</v>
      </c>
      <c r="Q663" s="928">
        <v>1</v>
      </c>
      <c r="R663" s="927" t="s">
        <v>473</v>
      </c>
      <c r="S663" s="929" t="s">
        <v>474</v>
      </c>
      <c r="T663" s="927" t="s">
        <v>461</v>
      </c>
      <c r="U663" s="927" t="s">
        <v>244</v>
      </c>
      <c r="V663" s="930" t="s">
        <v>462</v>
      </c>
      <c r="W663" s="930"/>
      <c r="X663" s="931" t="s">
        <v>32</v>
      </c>
      <c r="Y663" s="932" t="s">
        <v>72</v>
      </c>
      <c r="Z663" s="925"/>
      <c r="AA663" s="925"/>
      <c r="AB663" s="467">
        <v>42985</v>
      </c>
      <c r="AC663" s="933"/>
      <c r="AD663" s="934"/>
      <c r="AE663" s="935" t="s">
        <v>492</v>
      </c>
      <c r="AF663" s="927" t="s">
        <v>499</v>
      </c>
      <c r="AG663" s="936"/>
      <c r="AH663" s="937"/>
      <c r="AI663" s="937"/>
      <c r="AJ663" s="937"/>
      <c r="AK663" s="938"/>
      <c r="AL663" s="936"/>
      <c r="AM663" s="938"/>
      <c r="AN663" s="938"/>
      <c r="AO663" s="939" t="s">
        <v>466</v>
      </c>
      <c r="AP663" s="938" t="s">
        <v>595</v>
      </c>
      <c r="AQ663" s="940" t="s">
        <v>466</v>
      </c>
      <c r="AR663" s="468">
        <v>10000</v>
      </c>
      <c r="AS663" s="925">
        <v>25</v>
      </c>
      <c r="AT663" s="941"/>
      <c r="AU663" s="941">
        <v>5</v>
      </c>
      <c r="AV663" s="925"/>
      <c r="AW663" s="925"/>
      <c r="AX663" s="925"/>
      <c r="AY663" s="925"/>
      <c r="AZ663" s="925"/>
      <c r="BA663" s="942"/>
      <c r="BB663" s="941"/>
      <c r="BC663" s="941"/>
      <c r="BD663" s="941"/>
      <c r="BE663" s="941"/>
      <c r="BF663" s="942"/>
      <c r="BG663" s="936">
        <v>0</v>
      </c>
      <c r="BH663" s="936">
        <v>0</v>
      </c>
      <c r="BI663" s="936">
        <v>0</v>
      </c>
      <c r="BJ663" s="1227">
        <v>0</v>
      </c>
      <c r="BK663" s="943">
        <v>0</v>
      </c>
      <c r="BL663" s="943">
        <v>0</v>
      </c>
      <c r="BM663" s="936">
        <v>0</v>
      </c>
      <c r="BN663" s="943">
        <v>0</v>
      </c>
      <c r="BO663" s="936">
        <v>1.05</v>
      </c>
      <c r="BP663" s="1231">
        <v>200</v>
      </c>
      <c r="BQ663" s="1350">
        <v>8333.3333333333321</v>
      </c>
      <c r="BR663" s="1350">
        <v>113</v>
      </c>
      <c r="BS663" s="1350">
        <v>0</v>
      </c>
      <c r="BT663" s="1351">
        <v>1685.5</v>
      </c>
      <c r="BU663" s="1350">
        <v>0</v>
      </c>
      <c r="BV663" s="1350">
        <v>0</v>
      </c>
      <c r="BW663" s="1350">
        <v>0</v>
      </c>
      <c r="BX663" s="1350"/>
      <c r="BY663" s="1350"/>
      <c r="BZ663" s="1350"/>
      <c r="CA663" s="1350"/>
      <c r="CB663" s="1350">
        <v>0</v>
      </c>
      <c r="CC663" s="1350">
        <v>0</v>
      </c>
      <c r="CD663" s="1350">
        <v>0</v>
      </c>
      <c r="CE663" s="1350"/>
      <c r="CF663" s="1350">
        <v>0</v>
      </c>
      <c r="CG663" s="1350"/>
      <c r="CH663" s="1350">
        <v>0</v>
      </c>
      <c r="CI663" s="1350">
        <v>0</v>
      </c>
      <c r="CJ663" s="1350"/>
      <c r="CK663" s="1350"/>
      <c r="CL663" s="1350"/>
      <c r="CM663" s="1350"/>
      <c r="CN663" s="1350"/>
      <c r="CO663" s="1350">
        <v>0</v>
      </c>
      <c r="CP663" s="1350"/>
      <c r="CQ663" s="1350"/>
      <c r="CR663" s="1350"/>
      <c r="CS663" s="1350"/>
      <c r="CT663" s="1350"/>
      <c r="CU663" s="1350"/>
      <c r="CV663" s="1350">
        <v>0</v>
      </c>
      <c r="CW663" s="1350"/>
      <c r="CX663" s="1350"/>
      <c r="CY663" s="1350"/>
      <c r="CZ663" s="1350"/>
      <c r="DA663" s="1350"/>
      <c r="DB663" s="1350"/>
      <c r="DC663" s="1350"/>
      <c r="DD663" s="1350"/>
      <c r="DE663" s="1350"/>
      <c r="DF663" s="1350"/>
      <c r="DG663" s="1350"/>
      <c r="DH663" s="1350"/>
      <c r="DI663" s="1350"/>
      <c r="DJ663" s="1350"/>
      <c r="DK663" s="1350"/>
      <c r="DL663" s="1350"/>
      <c r="DM663" s="1350"/>
      <c r="DN663" s="1350"/>
      <c r="DO663" s="1350"/>
      <c r="DP663" s="1350"/>
      <c r="DQ663" s="1350"/>
      <c r="DR663" s="1350"/>
      <c r="DS663" s="1350"/>
      <c r="DT663" s="1350"/>
      <c r="DU663" s="1350"/>
      <c r="DV663" s="1350"/>
      <c r="DW663" s="1350"/>
      <c r="DX663" s="1350"/>
      <c r="DY663" s="1350"/>
      <c r="DZ663" s="1358"/>
      <c r="EA663" s="1356"/>
      <c r="EB663" s="1350"/>
      <c r="EC663" s="1350"/>
      <c r="ED663" s="1350"/>
      <c r="EE663" s="1350"/>
      <c r="EF663" s="1350"/>
      <c r="EG663" s="1350"/>
      <c r="EH663" s="1350"/>
      <c r="EI663" s="1350"/>
      <c r="EJ663" s="1350"/>
      <c r="EK663" s="1350"/>
      <c r="EL663" s="1354">
        <v>10088.083333333332</v>
      </c>
      <c r="EM663" s="1354">
        <v>10131.833333333332</v>
      </c>
      <c r="EN663" s="1355">
        <v>1008.81</v>
      </c>
      <c r="EO663" s="1355">
        <v>170.49</v>
      </c>
      <c r="EP663" s="1355">
        <v>138.21</v>
      </c>
      <c r="EQ663" s="1355">
        <v>0</v>
      </c>
      <c r="ER663" s="1355">
        <v>0</v>
      </c>
      <c r="ES663" s="1350">
        <v>0</v>
      </c>
      <c r="ET663" s="1351">
        <v>1092.06</v>
      </c>
      <c r="EU663" s="1350">
        <v>43.75</v>
      </c>
      <c r="EV663" s="1350">
        <v>0</v>
      </c>
      <c r="EW663" s="1350"/>
      <c r="EX663" s="1350"/>
      <c r="EY663" s="1350"/>
      <c r="EZ663" s="1356">
        <v>185.17</v>
      </c>
      <c r="FA663" s="1356">
        <v>0</v>
      </c>
      <c r="FB663" s="1356">
        <v>0</v>
      </c>
      <c r="FC663" s="1356">
        <v>4045.2000000000003</v>
      </c>
      <c r="FD663" s="1356"/>
      <c r="FE663" s="1356"/>
      <c r="FF663" s="1356"/>
      <c r="FG663" s="1350">
        <v>125</v>
      </c>
      <c r="FH663" s="1356">
        <v>0</v>
      </c>
      <c r="FI663" s="1350"/>
      <c r="FJ663" s="1350"/>
      <c r="FK663" s="1356"/>
      <c r="FL663" s="1356"/>
      <c r="FM663" s="1350">
        <v>0</v>
      </c>
      <c r="FN663" s="1350">
        <v>0</v>
      </c>
      <c r="FO663" s="1350"/>
      <c r="FP663" s="1350"/>
      <c r="FQ663" s="1350">
        <v>6808.69</v>
      </c>
      <c r="FR663" s="1357">
        <v>3323.14</v>
      </c>
      <c r="FT663" s="1401"/>
      <c r="FU663" s="1402">
        <v>3323.14</v>
      </c>
      <c r="FV663" s="1402">
        <v>3367.28</v>
      </c>
      <c r="FW663" s="1402">
        <v>-44.140000000000327</v>
      </c>
      <c r="FX663" s="1389">
        <v>907.93</v>
      </c>
      <c r="FY663" s="1402">
        <v>0</v>
      </c>
      <c r="GB663" s="2015">
        <f t="shared" si="75"/>
        <v>3.3333333321934333E-3</v>
      </c>
      <c r="GC663" s="2015">
        <v>10088.08</v>
      </c>
      <c r="GE663" s="2015">
        <f t="shared" si="76"/>
        <v>10088.08</v>
      </c>
    </row>
    <row r="664" spans="2:187">
      <c r="B664" s="918">
        <v>36</v>
      </c>
      <c r="C664" s="919" t="s">
        <v>623</v>
      </c>
      <c r="D664" s="956" t="s">
        <v>3</v>
      </c>
      <c r="E664" s="957" t="s">
        <v>58</v>
      </c>
      <c r="F664" s="927" t="s">
        <v>500</v>
      </c>
      <c r="G664" s="958">
        <v>26055</v>
      </c>
      <c r="H664" s="927" t="s">
        <v>501</v>
      </c>
      <c r="I664" s="919" t="s">
        <v>456</v>
      </c>
      <c r="J664" s="1171" t="s">
        <v>455</v>
      </c>
      <c r="K664" s="959" t="s">
        <v>456</v>
      </c>
      <c r="L664" s="959">
        <v>100002</v>
      </c>
      <c r="M664" s="925" t="s">
        <v>457</v>
      </c>
      <c r="N664" s="926">
        <v>1</v>
      </c>
      <c r="O664" s="927" t="s">
        <v>458</v>
      </c>
      <c r="P664" s="927" t="s">
        <v>459</v>
      </c>
      <c r="Q664" s="928">
        <v>0</v>
      </c>
      <c r="R664" s="927" t="s">
        <v>485</v>
      </c>
      <c r="S664" s="929" t="s">
        <v>486</v>
      </c>
      <c r="T664" s="927" t="s">
        <v>461</v>
      </c>
      <c r="U664" s="927" t="s">
        <v>240</v>
      </c>
      <c r="V664" s="930" t="s">
        <v>462</v>
      </c>
      <c r="W664" s="930" t="s">
        <v>463</v>
      </c>
      <c r="X664" s="931" t="s">
        <v>32</v>
      </c>
      <c r="Y664" s="932" t="s">
        <v>60</v>
      </c>
      <c r="Z664" s="925"/>
      <c r="AA664" s="925"/>
      <c r="AB664" s="467">
        <v>42985</v>
      </c>
      <c r="AC664" s="933"/>
      <c r="AD664" s="934"/>
      <c r="AE664" s="935" t="s">
        <v>464</v>
      </c>
      <c r="AF664" s="927" t="s">
        <v>502</v>
      </c>
      <c r="AG664" s="936"/>
      <c r="AH664" s="937"/>
      <c r="AI664" s="937"/>
      <c r="AJ664" s="937"/>
      <c r="AK664" s="938"/>
      <c r="AL664" s="936"/>
      <c r="AM664" s="938"/>
      <c r="AN664" s="938"/>
      <c r="AO664" s="939" t="s">
        <v>466</v>
      </c>
      <c r="AP664" s="938" t="s">
        <v>594</v>
      </c>
      <c r="AQ664" s="940" t="s">
        <v>466</v>
      </c>
      <c r="AR664" s="468">
        <v>7000</v>
      </c>
      <c r="AS664" s="925">
        <v>30</v>
      </c>
      <c r="AT664" s="941"/>
      <c r="AU664" s="941">
        <v>0</v>
      </c>
      <c r="AV664" s="925"/>
      <c r="AW664" s="925"/>
      <c r="AX664" s="925"/>
      <c r="AY664" s="925"/>
      <c r="AZ664" s="925"/>
      <c r="BA664" s="942"/>
      <c r="BB664" s="941"/>
      <c r="BC664" s="941"/>
      <c r="BD664" s="941"/>
      <c r="BE664" s="941"/>
      <c r="BF664" s="942"/>
      <c r="BG664" s="936">
        <v>0</v>
      </c>
      <c r="BH664" s="936">
        <v>0</v>
      </c>
      <c r="BI664" s="936">
        <v>0</v>
      </c>
      <c r="BJ664" s="1227">
        <v>0</v>
      </c>
      <c r="BK664" s="943">
        <v>0</v>
      </c>
      <c r="BL664" s="943">
        <v>0</v>
      </c>
      <c r="BM664" s="936">
        <v>0</v>
      </c>
      <c r="BN664" s="943">
        <v>7.2</v>
      </c>
      <c r="BO664" s="936">
        <v>0</v>
      </c>
      <c r="BP664" s="1231">
        <v>240</v>
      </c>
      <c r="BQ664" s="1350">
        <v>7000</v>
      </c>
      <c r="BR664" s="1350">
        <v>113</v>
      </c>
      <c r="BS664" s="1350">
        <v>0</v>
      </c>
      <c r="BT664" s="1351">
        <v>0</v>
      </c>
      <c r="BU664" s="1350">
        <v>0</v>
      </c>
      <c r="BV664" s="1350">
        <v>0</v>
      </c>
      <c r="BW664" s="1350">
        <v>0</v>
      </c>
      <c r="BX664" s="1350"/>
      <c r="BY664" s="1350"/>
      <c r="BZ664" s="1350"/>
      <c r="CA664" s="1350"/>
      <c r="CB664" s="1350">
        <v>0</v>
      </c>
      <c r="CC664" s="1350">
        <v>0</v>
      </c>
      <c r="CD664" s="1350">
        <v>0</v>
      </c>
      <c r="CE664" s="1350"/>
      <c r="CF664" s="1350">
        <v>0</v>
      </c>
      <c r="CG664" s="1350"/>
      <c r="CH664" s="1350">
        <v>0</v>
      </c>
      <c r="CI664" s="1350">
        <v>0</v>
      </c>
      <c r="CJ664" s="1350"/>
      <c r="CK664" s="1350"/>
      <c r="CL664" s="1350"/>
      <c r="CM664" s="1350"/>
      <c r="CN664" s="1350"/>
      <c r="CO664" s="1350">
        <v>426.78</v>
      </c>
      <c r="CP664" s="1350"/>
      <c r="CQ664" s="1350"/>
      <c r="CR664" s="1350"/>
      <c r="CS664" s="1350"/>
      <c r="CT664" s="1350"/>
      <c r="CU664" s="1350"/>
      <c r="CV664" s="1350">
        <v>0</v>
      </c>
      <c r="CW664" s="1350"/>
      <c r="CX664" s="1350"/>
      <c r="CY664" s="1350"/>
      <c r="CZ664" s="1350"/>
      <c r="DA664" s="1350"/>
      <c r="DB664" s="1350"/>
      <c r="DC664" s="1350"/>
      <c r="DD664" s="1350"/>
      <c r="DE664" s="1350"/>
      <c r="DF664" s="1350"/>
      <c r="DG664" s="1350"/>
      <c r="DH664" s="1350"/>
      <c r="DI664" s="1350"/>
      <c r="DJ664" s="1350"/>
      <c r="DK664" s="1350"/>
      <c r="DL664" s="1350"/>
      <c r="DM664" s="1350"/>
      <c r="DN664" s="1350"/>
      <c r="DO664" s="1350"/>
      <c r="DP664" s="1350"/>
      <c r="DQ664" s="1350"/>
      <c r="DR664" s="1350"/>
      <c r="DS664" s="1350"/>
      <c r="DT664" s="1350"/>
      <c r="DU664" s="1350"/>
      <c r="DV664" s="1350"/>
      <c r="DW664" s="1350"/>
      <c r="DX664" s="1350"/>
      <c r="DY664" s="1350"/>
      <c r="DZ664" s="1358"/>
      <c r="EA664" s="1356"/>
      <c r="EB664" s="1350"/>
      <c r="EC664" s="1350"/>
      <c r="ED664" s="1350"/>
      <c r="EE664" s="1350"/>
      <c r="EF664" s="1350"/>
      <c r="EG664" s="1350"/>
      <c r="EH664" s="1350"/>
      <c r="EI664" s="1350"/>
      <c r="EJ664" s="1350"/>
      <c r="EK664" s="1350"/>
      <c r="EL664" s="1354">
        <v>7539.78</v>
      </c>
      <c r="EM664" s="1354">
        <v>7539.78</v>
      </c>
      <c r="EN664" s="1355">
        <v>753.98</v>
      </c>
      <c r="EO664" s="1355">
        <v>116.87</v>
      </c>
      <c r="EP664" s="1355">
        <v>103.29</v>
      </c>
      <c r="EQ664" s="1355">
        <v>0</v>
      </c>
      <c r="ER664" s="1355">
        <v>0</v>
      </c>
      <c r="ES664" s="1350">
        <v>0</v>
      </c>
      <c r="ET664" s="1351">
        <v>669.48919999999998</v>
      </c>
      <c r="EU664" s="1350">
        <v>0</v>
      </c>
      <c r="EV664" s="1350">
        <v>0</v>
      </c>
      <c r="EW664" s="1350"/>
      <c r="EX664" s="1350"/>
      <c r="EY664" s="1350"/>
      <c r="EZ664" s="1356">
        <v>204.9</v>
      </c>
      <c r="FA664" s="1356">
        <v>0</v>
      </c>
      <c r="FB664" s="1356">
        <v>0</v>
      </c>
      <c r="FC664" s="1356">
        <v>2845.2000000000003</v>
      </c>
      <c r="FD664" s="1356"/>
      <c r="FE664" s="1356"/>
      <c r="FF664" s="1356"/>
      <c r="FG664" s="1350">
        <v>0</v>
      </c>
      <c r="FH664" s="1356">
        <v>0</v>
      </c>
      <c r="FI664" s="1350"/>
      <c r="FJ664" s="1350"/>
      <c r="FK664" s="1356"/>
      <c r="FL664" s="1356"/>
      <c r="FM664" s="1350">
        <v>0</v>
      </c>
      <c r="FN664" s="1350">
        <v>0</v>
      </c>
      <c r="FO664" s="1350"/>
      <c r="FP664" s="1350"/>
      <c r="FQ664" s="1350">
        <v>4693.7299999999996</v>
      </c>
      <c r="FR664" s="1357">
        <v>2846.05</v>
      </c>
      <c r="FT664" s="1401"/>
      <c r="FU664" s="1402">
        <v>2846.05</v>
      </c>
      <c r="FV664" s="1402">
        <v>2937.76</v>
      </c>
      <c r="FW664" s="1402">
        <v>-91.710000000000036</v>
      </c>
      <c r="FX664" s="1389">
        <v>678.58</v>
      </c>
      <c r="FY664" s="1402">
        <v>0</v>
      </c>
      <c r="GB664" s="2015">
        <f t="shared" si="75"/>
        <v>0</v>
      </c>
      <c r="GC664" s="2015">
        <v>7539.78</v>
      </c>
      <c r="GE664" s="2015">
        <f t="shared" si="76"/>
        <v>7539.78</v>
      </c>
    </row>
    <row r="665" spans="2:187">
      <c r="B665" s="918">
        <v>37</v>
      </c>
      <c r="C665" s="919" t="s">
        <v>623</v>
      </c>
      <c r="D665" s="956" t="s">
        <v>3</v>
      </c>
      <c r="E665" s="957" t="s">
        <v>169</v>
      </c>
      <c r="F665" s="927" t="s">
        <v>580</v>
      </c>
      <c r="G665" s="958">
        <v>34389</v>
      </c>
      <c r="H665" s="927" t="s">
        <v>585</v>
      </c>
      <c r="I665" s="919" t="s">
        <v>456</v>
      </c>
      <c r="J665" s="1171" t="s">
        <v>455</v>
      </c>
      <c r="K665" s="1052" t="s">
        <v>456</v>
      </c>
      <c r="L665" s="959">
        <v>100001</v>
      </c>
      <c r="M665" s="925" t="s">
        <v>470</v>
      </c>
      <c r="N665" s="926">
        <v>1</v>
      </c>
      <c r="O665" s="927" t="s">
        <v>477</v>
      </c>
      <c r="P665" s="927" t="s">
        <v>478</v>
      </c>
      <c r="Q665" s="928">
        <v>1</v>
      </c>
      <c r="R665" s="927" t="s">
        <v>564</v>
      </c>
      <c r="S665" s="929" t="s">
        <v>563</v>
      </c>
      <c r="T665" s="927" t="s">
        <v>461</v>
      </c>
      <c r="U665" s="927" t="s">
        <v>277</v>
      </c>
      <c r="V665" s="930" t="s">
        <v>553</v>
      </c>
      <c r="W665" s="930"/>
      <c r="X665" s="1042" t="s">
        <v>25</v>
      </c>
      <c r="Y665" s="1047" t="s">
        <v>207</v>
      </c>
      <c r="Z665" s="925"/>
      <c r="AA665" s="1048"/>
      <c r="AB665" s="467">
        <v>45181</v>
      </c>
      <c r="AC665" s="1049"/>
      <c r="AD665" s="934"/>
      <c r="AE665" s="935" t="s">
        <v>481</v>
      </c>
      <c r="AF665" s="927" t="s">
        <v>581</v>
      </c>
      <c r="AG665" s="936"/>
      <c r="AH665" s="937"/>
      <c r="AI665" s="1049"/>
      <c r="AJ665" s="1049"/>
      <c r="AK665" s="1049"/>
      <c r="AL665" s="1049"/>
      <c r="AM665" s="1049"/>
      <c r="AN665" s="1049"/>
      <c r="AO665" s="1050" t="s">
        <v>466</v>
      </c>
      <c r="AP665" s="938" t="s">
        <v>594</v>
      </c>
      <c r="AQ665" s="940" t="s">
        <v>467</v>
      </c>
      <c r="AR665" s="468">
        <v>4700</v>
      </c>
      <c r="AS665" s="925">
        <v>25</v>
      </c>
      <c r="AT665" s="941"/>
      <c r="AU665" s="941">
        <v>5</v>
      </c>
      <c r="AV665" s="925"/>
      <c r="AW665" s="925"/>
      <c r="AX665" s="925"/>
      <c r="AY665" s="925"/>
      <c r="AZ665" s="925"/>
      <c r="BA665" s="942"/>
      <c r="BB665" s="941"/>
      <c r="BC665" s="941"/>
      <c r="BD665" s="941"/>
      <c r="BE665" s="941"/>
      <c r="BF665" s="942"/>
      <c r="BG665" s="936">
        <v>0</v>
      </c>
      <c r="BH665" s="936">
        <v>0</v>
      </c>
      <c r="BI665" s="936">
        <v>0</v>
      </c>
      <c r="BJ665" s="1227">
        <v>0</v>
      </c>
      <c r="BK665" s="943">
        <v>0</v>
      </c>
      <c r="BL665" s="943">
        <v>0</v>
      </c>
      <c r="BM665" s="936">
        <v>0</v>
      </c>
      <c r="BN665" s="943">
        <v>0</v>
      </c>
      <c r="BO665" s="936">
        <v>1.2</v>
      </c>
      <c r="BP665" s="1231">
        <v>200</v>
      </c>
      <c r="BQ665" s="1350">
        <v>3916.6666666666665</v>
      </c>
      <c r="BR665" s="1350">
        <v>0</v>
      </c>
      <c r="BS665" s="1350">
        <v>0</v>
      </c>
      <c r="BT665" s="1351">
        <v>789.83</v>
      </c>
      <c r="BU665" s="1350">
        <v>0</v>
      </c>
      <c r="BV665" s="1350">
        <v>0</v>
      </c>
      <c r="BW665" s="1350">
        <v>0</v>
      </c>
      <c r="BX665" s="1350"/>
      <c r="BY665" s="1350"/>
      <c r="BZ665" s="1350"/>
      <c r="CA665" s="1350"/>
      <c r="CB665" s="1350">
        <v>0</v>
      </c>
      <c r="CC665" s="1350">
        <v>0</v>
      </c>
      <c r="CD665" s="1350">
        <v>0</v>
      </c>
      <c r="CE665" s="1350"/>
      <c r="CF665" s="1350">
        <v>0</v>
      </c>
      <c r="CG665" s="1350"/>
      <c r="CH665" s="1350">
        <v>18</v>
      </c>
      <c r="CI665" s="1350">
        <v>0</v>
      </c>
      <c r="CJ665" s="1350"/>
      <c r="CK665" s="1350"/>
      <c r="CL665" s="1350"/>
      <c r="CM665" s="1350"/>
      <c r="CN665" s="1350"/>
      <c r="CO665" s="1350">
        <v>0</v>
      </c>
      <c r="CP665" s="1350"/>
      <c r="CQ665" s="1350"/>
      <c r="CR665" s="1350"/>
      <c r="CS665" s="1350"/>
      <c r="CT665" s="1350"/>
      <c r="CU665" s="1350"/>
      <c r="CV665" s="1350">
        <v>0</v>
      </c>
      <c r="CW665" s="1350"/>
      <c r="CX665" s="1350"/>
      <c r="CY665" s="1350"/>
      <c r="CZ665" s="1350"/>
      <c r="DA665" s="1350"/>
      <c r="DB665" s="1350"/>
      <c r="DC665" s="1350"/>
      <c r="DD665" s="1350"/>
      <c r="DE665" s="1350"/>
      <c r="DF665" s="1350"/>
      <c r="DG665" s="1350"/>
      <c r="DH665" s="1350"/>
      <c r="DI665" s="1350"/>
      <c r="DJ665" s="1350"/>
      <c r="DK665" s="1350"/>
      <c r="DL665" s="1350"/>
      <c r="DM665" s="1350"/>
      <c r="DN665" s="1350"/>
      <c r="DO665" s="1350"/>
      <c r="DP665" s="1350"/>
      <c r="DQ665" s="1350"/>
      <c r="DR665" s="1350"/>
      <c r="DS665" s="1350"/>
      <c r="DT665" s="1350"/>
      <c r="DU665" s="1350"/>
      <c r="DV665" s="1350"/>
      <c r="DW665" s="1350"/>
      <c r="DX665" s="1350"/>
      <c r="DY665" s="1350"/>
      <c r="DZ665" s="1358"/>
      <c r="EA665" s="1356"/>
      <c r="EB665" s="1350"/>
      <c r="EC665" s="1350"/>
      <c r="ED665" s="1350"/>
      <c r="EE665" s="1350"/>
      <c r="EF665" s="1350"/>
      <c r="EG665" s="1350"/>
      <c r="EH665" s="1350"/>
      <c r="EI665" s="1350"/>
      <c r="EJ665" s="1350"/>
      <c r="EK665" s="1350"/>
      <c r="EL665" s="1354">
        <v>4700.9966666666669</v>
      </c>
      <c r="EM665" s="1354">
        <v>4724.4966666666669</v>
      </c>
      <c r="EN665" s="1355">
        <v>470.1</v>
      </c>
      <c r="EO665" s="1355">
        <v>0</v>
      </c>
      <c r="EP665" s="1355">
        <v>64.400000000000006</v>
      </c>
      <c r="EQ665" s="1355">
        <v>0</v>
      </c>
      <c r="ER665" s="1355">
        <v>0</v>
      </c>
      <c r="ES665" s="1350">
        <v>0</v>
      </c>
      <c r="ET665" s="1351">
        <v>210.72</v>
      </c>
      <c r="EU665" s="1350">
        <v>23.5</v>
      </c>
      <c r="EV665" s="1350">
        <v>0</v>
      </c>
      <c r="EW665" s="1350"/>
      <c r="EX665" s="1350"/>
      <c r="EY665" s="1350"/>
      <c r="EZ665" s="1356">
        <v>115.71</v>
      </c>
      <c r="FA665" s="1356">
        <v>0</v>
      </c>
      <c r="FB665" s="1356">
        <v>0</v>
      </c>
      <c r="FC665" s="1356">
        <v>1880</v>
      </c>
      <c r="FD665" s="1356"/>
      <c r="FE665" s="1356"/>
      <c r="FF665" s="1356"/>
      <c r="FG665" s="1350">
        <v>0</v>
      </c>
      <c r="FH665" s="1356">
        <v>0</v>
      </c>
      <c r="FI665" s="1350"/>
      <c r="FJ665" s="1350"/>
      <c r="FK665" s="1356"/>
      <c r="FL665" s="1356"/>
      <c r="FM665" s="1350">
        <v>0</v>
      </c>
      <c r="FN665" s="1350">
        <v>18</v>
      </c>
      <c r="FO665" s="1350">
        <v>8</v>
      </c>
      <c r="FP665" s="1350"/>
      <c r="FQ665" s="1350">
        <v>2790.43</v>
      </c>
      <c r="FR665" s="1357">
        <v>1934.07</v>
      </c>
      <c r="FT665" s="1401"/>
      <c r="FU665" s="1402">
        <v>1934.07</v>
      </c>
      <c r="FV665" s="1402">
        <v>1951.22</v>
      </c>
      <c r="FW665" s="1402">
        <v>-17.150000000000091</v>
      </c>
      <c r="FX665" s="1389">
        <v>423.09</v>
      </c>
      <c r="FY665" s="1402">
        <v>0</v>
      </c>
      <c r="GB665" s="2015">
        <f t="shared" si="75"/>
        <v>-3.333333333102928E-3</v>
      </c>
      <c r="GC665" s="2015">
        <v>4701</v>
      </c>
      <c r="GE665" s="2015">
        <f t="shared" si="76"/>
        <v>4701</v>
      </c>
    </row>
    <row r="666" spans="2:187">
      <c r="B666" s="918">
        <v>38</v>
      </c>
      <c r="C666" s="919" t="s">
        <v>623</v>
      </c>
      <c r="D666" s="956" t="s">
        <v>3</v>
      </c>
      <c r="E666" s="957" t="s">
        <v>143</v>
      </c>
      <c r="F666" s="927" t="s">
        <v>144</v>
      </c>
      <c r="G666" s="958">
        <v>34320</v>
      </c>
      <c r="H666" s="927" t="s">
        <v>469</v>
      </c>
      <c r="I666" s="919" t="s">
        <v>456</v>
      </c>
      <c r="J666" s="1171" t="s">
        <v>455</v>
      </c>
      <c r="K666" s="959" t="s">
        <v>456</v>
      </c>
      <c r="L666" s="959">
        <v>100001</v>
      </c>
      <c r="M666" s="925" t="s">
        <v>470</v>
      </c>
      <c r="N666" s="926">
        <v>1</v>
      </c>
      <c r="O666" s="927" t="s">
        <v>471</v>
      </c>
      <c r="P666" s="927" t="s">
        <v>472</v>
      </c>
      <c r="Q666" s="928">
        <v>1</v>
      </c>
      <c r="R666" s="927" t="s">
        <v>473</v>
      </c>
      <c r="S666" s="929" t="s">
        <v>474</v>
      </c>
      <c r="T666" s="927" t="s">
        <v>461</v>
      </c>
      <c r="U666" s="927" t="s">
        <v>979</v>
      </c>
      <c r="V666" s="930" t="s">
        <v>553</v>
      </c>
      <c r="W666" s="930"/>
      <c r="X666" s="931" t="s">
        <v>25</v>
      </c>
      <c r="Y666" s="961" t="s">
        <v>147</v>
      </c>
      <c r="Z666" s="925"/>
      <c r="AA666" s="1369"/>
      <c r="AB666" s="467">
        <v>44483</v>
      </c>
      <c r="AC666" s="933"/>
      <c r="AD666" s="934"/>
      <c r="AE666" s="935" t="s">
        <v>533</v>
      </c>
      <c r="AF666" s="927" t="s">
        <v>560</v>
      </c>
      <c r="AG666" s="936"/>
      <c r="AH666" s="937"/>
      <c r="AI666" s="937"/>
      <c r="AJ666" s="937"/>
      <c r="AK666" s="938"/>
      <c r="AL666" s="936"/>
      <c r="AM666" s="938"/>
      <c r="AN666" s="938"/>
      <c r="AO666" s="939" t="s">
        <v>466</v>
      </c>
      <c r="AP666" s="938" t="s">
        <v>594</v>
      </c>
      <c r="AQ666" s="940" t="s">
        <v>467</v>
      </c>
      <c r="AR666" s="468">
        <v>3000</v>
      </c>
      <c r="AS666" s="925">
        <v>30</v>
      </c>
      <c r="AT666" s="941"/>
      <c r="AU666" s="941">
        <v>0</v>
      </c>
      <c r="AV666" s="925"/>
      <c r="AW666" s="925"/>
      <c r="AX666" s="925"/>
      <c r="AY666" s="925"/>
      <c r="AZ666" s="925"/>
      <c r="BA666" s="942"/>
      <c r="BB666" s="941"/>
      <c r="BC666" s="941"/>
      <c r="BD666" s="941"/>
      <c r="BE666" s="941"/>
      <c r="BF666" s="942"/>
      <c r="BG666" s="936">
        <v>0</v>
      </c>
      <c r="BH666" s="936">
        <v>0</v>
      </c>
      <c r="BI666" s="936">
        <v>0</v>
      </c>
      <c r="BJ666" s="1227">
        <v>0</v>
      </c>
      <c r="BK666" s="943">
        <v>0</v>
      </c>
      <c r="BL666" s="943">
        <v>0</v>
      </c>
      <c r="BM666" s="936">
        <v>0</v>
      </c>
      <c r="BN666" s="943">
        <v>0</v>
      </c>
      <c r="BO666" s="936">
        <v>5.9333333333333327</v>
      </c>
      <c r="BP666" s="1231">
        <v>240</v>
      </c>
      <c r="BQ666" s="1350">
        <v>3000</v>
      </c>
      <c r="BR666" s="1350">
        <v>0</v>
      </c>
      <c r="BS666" s="1350">
        <v>0</v>
      </c>
      <c r="BT666" s="1351">
        <v>0</v>
      </c>
      <c r="BU666" s="1350">
        <v>0</v>
      </c>
      <c r="BV666" s="1350">
        <v>0</v>
      </c>
      <c r="BW666" s="1350">
        <v>0</v>
      </c>
      <c r="BX666" s="1350"/>
      <c r="BY666" s="1350"/>
      <c r="BZ666" s="1350"/>
      <c r="CA666" s="1350"/>
      <c r="CB666" s="1350">
        <v>0</v>
      </c>
      <c r="CC666" s="1350">
        <v>0</v>
      </c>
      <c r="CD666" s="1350">
        <v>0</v>
      </c>
      <c r="CE666" s="1350"/>
      <c r="CF666" s="1350">
        <v>0</v>
      </c>
      <c r="CG666" s="1350"/>
      <c r="CH666" s="1350">
        <v>0</v>
      </c>
      <c r="CI666" s="1350">
        <v>0</v>
      </c>
      <c r="CJ666" s="1350"/>
      <c r="CK666" s="1350"/>
      <c r="CL666" s="1350"/>
      <c r="CM666" s="1350"/>
      <c r="CN666" s="1350"/>
      <c r="CO666" s="1350">
        <v>0</v>
      </c>
      <c r="CP666" s="1350"/>
      <c r="CQ666" s="1350"/>
      <c r="CR666" s="1350"/>
      <c r="CS666" s="1350"/>
      <c r="CT666" s="1350"/>
      <c r="CU666" s="1350"/>
      <c r="CV666" s="1350">
        <v>0</v>
      </c>
      <c r="CW666" s="1350"/>
      <c r="CX666" s="1350"/>
      <c r="CY666" s="1350"/>
      <c r="CZ666" s="1350"/>
      <c r="DA666" s="1350"/>
      <c r="DB666" s="1350"/>
      <c r="DC666" s="1350"/>
      <c r="DD666" s="1350"/>
      <c r="DE666" s="1350"/>
      <c r="DF666" s="1350"/>
      <c r="DG666" s="1350"/>
      <c r="DH666" s="1350"/>
      <c r="DI666" s="1350"/>
      <c r="DJ666" s="1350"/>
      <c r="DK666" s="1350"/>
      <c r="DL666" s="1350"/>
      <c r="DM666" s="1350"/>
      <c r="DN666" s="1350"/>
      <c r="DO666" s="1350"/>
      <c r="DP666" s="1350"/>
      <c r="DQ666" s="1350"/>
      <c r="DR666" s="1350"/>
      <c r="DS666" s="1350"/>
      <c r="DT666" s="1350"/>
      <c r="DU666" s="1350"/>
      <c r="DV666" s="1350"/>
      <c r="DW666" s="1350"/>
      <c r="DX666" s="1350"/>
      <c r="DY666" s="1350"/>
      <c r="DZ666" s="1358"/>
      <c r="EA666" s="1356"/>
      <c r="EB666" s="1350"/>
      <c r="EC666" s="1350"/>
      <c r="ED666" s="1350"/>
      <c r="EE666" s="1350"/>
      <c r="EF666" s="1350"/>
      <c r="EG666" s="1350"/>
      <c r="EH666" s="1350"/>
      <c r="EI666" s="1350"/>
      <c r="EJ666" s="1350"/>
      <c r="EK666" s="1350"/>
      <c r="EL666" s="1354">
        <v>2925.83</v>
      </c>
      <c r="EM666" s="1354">
        <v>3000</v>
      </c>
      <c r="EN666" s="1355">
        <v>292.58</v>
      </c>
      <c r="EO666" s="1355">
        <v>0</v>
      </c>
      <c r="EP666" s="1355">
        <v>40.08</v>
      </c>
      <c r="EQ666" s="1355">
        <v>0</v>
      </c>
      <c r="ER666" s="1355">
        <v>0</v>
      </c>
      <c r="ES666" s="1350">
        <v>0</v>
      </c>
      <c r="ET666" s="1351">
        <v>33.01</v>
      </c>
      <c r="EU666" s="1350">
        <v>74.17</v>
      </c>
      <c r="EV666" s="1350">
        <v>0</v>
      </c>
      <c r="EW666" s="1350"/>
      <c r="EX666" s="1350"/>
      <c r="EY666" s="1350"/>
      <c r="EZ666" s="1356">
        <v>0</v>
      </c>
      <c r="FA666" s="1356">
        <v>37.58</v>
      </c>
      <c r="FB666" s="1356">
        <v>0</v>
      </c>
      <c r="FC666" s="1356">
        <v>1200</v>
      </c>
      <c r="FD666" s="1356"/>
      <c r="FE666" s="1356"/>
      <c r="FF666" s="1356"/>
      <c r="FG666" s="1350">
        <v>0</v>
      </c>
      <c r="FH666" s="1356">
        <v>0</v>
      </c>
      <c r="FI666" s="1350"/>
      <c r="FJ666" s="1350"/>
      <c r="FK666" s="1356"/>
      <c r="FL666" s="1356"/>
      <c r="FM666" s="1350">
        <v>0</v>
      </c>
      <c r="FN666" s="1350">
        <v>0</v>
      </c>
      <c r="FO666" s="1350"/>
      <c r="FP666" s="1350"/>
      <c r="FQ666" s="1350">
        <v>1677.42</v>
      </c>
      <c r="FR666" s="1357">
        <v>1322.58</v>
      </c>
      <c r="FT666" s="1401"/>
      <c r="FU666" s="1402">
        <v>1322.58</v>
      </c>
      <c r="FV666" s="1402">
        <v>1386.29</v>
      </c>
      <c r="FW666" s="1402">
        <v>-63.710000000000036</v>
      </c>
      <c r="FX666" s="1389">
        <v>263.32</v>
      </c>
      <c r="FY666" s="1402">
        <v>0</v>
      </c>
      <c r="GB666" s="2015">
        <f t="shared" si="75"/>
        <v>0</v>
      </c>
      <c r="GC666" s="2015">
        <v>2925.83</v>
      </c>
      <c r="GE666" s="2015">
        <f t="shared" si="76"/>
        <v>2925.83</v>
      </c>
    </row>
    <row r="667" spans="2:187">
      <c r="B667" s="918">
        <v>39</v>
      </c>
      <c r="C667" s="919" t="s">
        <v>623</v>
      </c>
      <c r="D667" s="956" t="s">
        <v>3</v>
      </c>
      <c r="E667" s="1135" t="s">
        <v>877</v>
      </c>
      <c r="F667" s="1137" t="s">
        <v>878</v>
      </c>
      <c r="G667" s="1153"/>
      <c r="H667" s="927" t="s">
        <v>555</v>
      </c>
      <c r="I667" s="919" t="s">
        <v>456</v>
      </c>
      <c r="J667" s="1171" t="s">
        <v>455</v>
      </c>
      <c r="K667" s="959" t="s">
        <v>456</v>
      </c>
      <c r="L667" s="959">
        <v>100001</v>
      </c>
      <c r="M667" s="925" t="s">
        <v>470</v>
      </c>
      <c r="N667" s="926">
        <v>1</v>
      </c>
      <c r="O667" s="927" t="s">
        <v>477</v>
      </c>
      <c r="P667" s="927" t="s">
        <v>478</v>
      </c>
      <c r="Q667" s="928">
        <v>1</v>
      </c>
      <c r="R667" s="927" t="s">
        <v>556</v>
      </c>
      <c r="S667" s="1083" t="s">
        <v>555</v>
      </c>
      <c r="T667" s="927" t="s">
        <v>461</v>
      </c>
      <c r="U667" s="927" t="s">
        <v>1016</v>
      </c>
      <c r="V667" s="930" t="s">
        <v>553</v>
      </c>
      <c r="W667" s="1049"/>
      <c r="X667" s="1083" t="s">
        <v>25</v>
      </c>
      <c r="Y667" s="1216">
        <v>19102130219036</v>
      </c>
      <c r="Z667" s="925"/>
      <c r="AA667" s="1048"/>
      <c r="AB667" s="1159">
        <v>45870</v>
      </c>
      <c r="AC667" s="1049"/>
      <c r="AD667" s="1049"/>
      <c r="AE667" s="1049" t="s">
        <v>496</v>
      </c>
      <c r="AF667" s="927" t="s">
        <v>1017</v>
      </c>
      <c r="AG667" s="1049"/>
      <c r="AH667" s="1049"/>
      <c r="AI667" s="1049"/>
      <c r="AJ667" s="1049"/>
      <c r="AK667" s="1049"/>
      <c r="AL667" s="1049"/>
      <c r="AM667" s="1049"/>
      <c r="AN667" s="1049"/>
      <c r="AO667" s="1050" t="s">
        <v>467</v>
      </c>
      <c r="AP667" s="938" t="s">
        <v>595</v>
      </c>
      <c r="AQ667" s="1083" t="s">
        <v>467</v>
      </c>
      <c r="AR667" s="1139">
        <v>3000</v>
      </c>
      <c r="AS667" s="925">
        <v>30</v>
      </c>
      <c r="AT667" s="941"/>
      <c r="AU667" s="941">
        <v>0</v>
      </c>
      <c r="AV667" s="925"/>
      <c r="AW667" s="925"/>
      <c r="AX667" s="925"/>
      <c r="AY667" s="925"/>
      <c r="AZ667" s="925"/>
      <c r="BA667" s="942"/>
      <c r="BB667" s="941"/>
      <c r="BC667" s="941"/>
      <c r="BD667" s="941"/>
      <c r="BE667" s="941"/>
      <c r="BF667" s="942"/>
      <c r="BG667" s="936">
        <v>0</v>
      </c>
      <c r="BH667" s="936">
        <v>0</v>
      </c>
      <c r="BI667" s="936">
        <v>0</v>
      </c>
      <c r="BJ667" s="1227">
        <v>0</v>
      </c>
      <c r="BK667" s="943">
        <v>0</v>
      </c>
      <c r="BL667" s="943">
        <v>0</v>
      </c>
      <c r="BM667" s="936">
        <v>0</v>
      </c>
      <c r="BN667" s="943">
        <v>0</v>
      </c>
      <c r="BO667" s="936">
        <v>0</v>
      </c>
      <c r="BP667" s="1231">
        <v>240</v>
      </c>
      <c r="BQ667" s="1350">
        <v>3000</v>
      </c>
      <c r="BR667" s="1350">
        <v>0</v>
      </c>
      <c r="BS667" s="1350">
        <v>0</v>
      </c>
      <c r="BT667" s="1351">
        <v>0</v>
      </c>
      <c r="BU667" s="1350">
        <v>0</v>
      </c>
      <c r="BV667" s="1350">
        <v>0</v>
      </c>
      <c r="BW667" s="1350">
        <v>0</v>
      </c>
      <c r="BX667" s="1352"/>
      <c r="BY667" s="1350"/>
      <c r="BZ667" s="1350"/>
      <c r="CA667" s="1352"/>
      <c r="CB667" s="1350">
        <v>0</v>
      </c>
      <c r="CC667" s="1350">
        <v>0</v>
      </c>
      <c r="CD667" s="1350">
        <v>0</v>
      </c>
      <c r="CE667" s="1350"/>
      <c r="CF667" s="1350">
        <v>0</v>
      </c>
      <c r="CG667" s="1350"/>
      <c r="CH667" s="1350">
        <v>0</v>
      </c>
      <c r="CI667" s="1350">
        <v>0</v>
      </c>
      <c r="CJ667" s="1352"/>
      <c r="CK667" s="1352"/>
      <c r="CL667" s="1352"/>
      <c r="CM667" s="1350"/>
      <c r="CN667" s="1350"/>
      <c r="CO667" s="1350">
        <v>0</v>
      </c>
      <c r="CP667" s="1350"/>
      <c r="CQ667" s="1350"/>
      <c r="CR667" s="1350"/>
      <c r="CS667" s="1350"/>
      <c r="CT667" s="1350"/>
      <c r="CU667" s="1350"/>
      <c r="CV667" s="1350">
        <v>0</v>
      </c>
      <c r="CW667" s="1352"/>
      <c r="CX667" s="1352"/>
      <c r="CY667" s="1352"/>
      <c r="CZ667" s="1352"/>
      <c r="DA667" s="1352"/>
      <c r="DB667" s="1352"/>
      <c r="DC667" s="1350"/>
      <c r="DD667" s="1350"/>
      <c r="DE667" s="1350"/>
      <c r="DF667" s="1350"/>
      <c r="DG667" s="1350"/>
      <c r="DH667" s="1352"/>
      <c r="DI667" s="1352"/>
      <c r="DJ667" s="1350"/>
      <c r="DK667" s="1350"/>
      <c r="DL667" s="1350"/>
      <c r="DM667" s="1352"/>
      <c r="DN667" s="1352"/>
      <c r="DO667" s="1352"/>
      <c r="DP667" s="1352"/>
      <c r="DQ667" s="1352"/>
      <c r="DR667" s="1352"/>
      <c r="DS667" s="1352"/>
      <c r="DT667" s="1352"/>
      <c r="DU667" s="1352"/>
      <c r="DV667" s="1352"/>
      <c r="DW667" s="1352"/>
      <c r="DX667" s="1352"/>
      <c r="DY667" s="1350"/>
      <c r="DZ667" s="1353"/>
      <c r="EA667" s="1352"/>
      <c r="EB667" s="1352"/>
      <c r="EC667" s="1352"/>
      <c r="ED667" s="1352"/>
      <c r="EE667" s="1352"/>
      <c r="EF667" s="1352"/>
      <c r="EG667" s="1352"/>
      <c r="EH667" s="1352"/>
      <c r="EI667" s="1352"/>
      <c r="EJ667" s="1352"/>
      <c r="EK667" s="1352"/>
      <c r="EL667" s="1354">
        <v>3000</v>
      </c>
      <c r="EM667" s="1354">
        <v>3000</v>
      </c>
      <c r="EN667" s="1355">
        <v>300</v>
      </c>
      <c r="EO667" s="1355">
        <v>0</v>
      </c>
      <c r="EP667" s="1355">
        <v>41.1</v>
      </c>
      <c r="EQ667" s="1355">
        <v>0</v>
      </c>
      <c r="ER667" s="1355">
        <v>0</v>
      </c>
      <c r="ES667" s="1350">
        <v>0</v>
      </c>
      <c r="ET667" s="1351">
        <v>71.59</v>
      </c>
      <c r="EU667" s="1350">
        <v>0</v>
      </c>
      <c r="EV667" s="1350">
        <v>0</v>
      </c>
      <c r="EW667" s="1350"/>
      <c r="EX667" s="1350"/>
      <c r="EY667" s="1350"/>
      <c r="EZ667" s="1356">
        <v>0</v>
      </c>
      <c r="FA667" s="1356">
        <v>0</v>
      </c>
      <c r="FB667" s="1356">
        <v>0</v>
      </c>
      <c r="FC667" s="1356">
        <v>1200</v>
      </c>
      <c r="FD667" s="1356"/>
      <c r="FE667" s="1356"/>
      <c r="FF667" s="1352"/>
      <c r="FG667" s="1350">
        <v>0</v>
      </c>
      <c r="FH667" s="1356">
        <v>0</v>
      </c>
      <c r="FI667" s="1350"/>
      <c r="FJ667" s="1350"/>
      <c r="FK667" s="1356"/>
      <c r="FL667" s="1352"/>
      <c r="FM667" s="1350">
        <v>0</v>
      </c>
      <c r="FN667" s="1350">
        <v>0</v>
      </c>
      <c r="FO667" s="1350"/>
      <c r="FP667" s="1350"/>
      <c r="FQ667" s="1350">
        <v>1612.69</v>
      </c>
      <c r="FR667" s="1357">
        <v>1387.31</v>
      </c>
      <c r="FT667" s="1401"/>
      <c r="FU667" s="1402">
        <v>1387.31</v>
      </c>
      <c r="FV667" s="1402">
        <v>355.41</v>
      </c>
      <c r="FW667" s="1402">
        <v>1031.8999999999999</v>
      </c>
      <c r="FX667" s="1389">
        <v>270</v>
      </c>
      <c r="FY667" s="1402">
        <v>0</v>
      </c>
      <c r="GB667" s="2015">
        <f t="shared" si="75"/>
        <v>0</v>
      </c>
      <c r="GC667" s="2015">
        <v>3000</v>
      </c>
      <c r="GE667" s="2015">
        <f t="shared" si="76"/>
        <v>3000</v>
      </c>
    </row>
    <row r="668" spans="2:187">
      <c r="B668" s="918">
        <v>40</v>
      </c>
      <c r="C668" s="919" t="s">
        <v>623</v>
      </c>
      <c r="D668" s="956" t="s">
        <v>3</v>
      </c>
      <c r="E668" s="957" t="s">
        <v>145</v>
      </c>
      <c r="F668" s="927" t="s">
        <v>146</v>
      </c>
      <c r="G668" s="958">
        <v>33721</v>
      </c>
      <c r="H668" s="927" t="s">
        <v>484</v>
      </c>
      <c r="I668" s="919" t="s">
        <v>456</v>
      </c>
      <c r="J668" s="1171" t="s">
        <v>455</v>
      </c>
      <c r="K668" s="959" t="s">
        <v>456</v>
      </c>
      <c r="L668" s="959">
        <v>100002</v>
      </c>
      <c r="M668" s="925" t="s">
        <v>457</v>
      </c>
      <c r="N668" s="926">
        <v>1</v>
      </c>
      <c r="O668" s="927" t="s">
        <v>458</v>
      </c>
      <c r="P668" s="927" t="s">
        <v>459</v>
      </c>
      <c r="Q668" s="928">
        <v>0</v>
      </c>
      <c r="R668" s="927" t="s">
        <v>485</v>
      </c>
      <c r="S668" s="929" t="s">
        <v>486</v>
      </c>
      <c r="T668" s="927" t="s">
        <v>461</v>
      </c>
      <c r="U668" s="927" t="s">
        <v>264</v>
      </c>
      <c r="V668" s="930" t="s">
        <v>553</v>
      </c>
      <c r="W668" s="930"/>
      <c r="X668" s="931" t="s">
        <v>78</v>
      </c>
      <c r="Y668" s="932" t="s">
        <v>150</v>
      </c>
      <c r="Z668" s="925"/>
      <c r="AA668" s="1369"/>
      <c r="AB668" s="467">
        <v>44432</v>
      </c>
      <c r="AC668" s="933"/>
      <c r="AD668" s="934"/>
      <c r="AE668" s="935" t="s">
        <v>533</v>
      </c>
      <c r="AF668" s="927" t="s">
        <v>558</v>
      </c>
      <c r="AG668" s="936"/>
      <c r="AH668" s="937"/>
      <c r="AI668" s="937"/>
      <c r="AJ668" s="937"/>
      <c r="AK668" s="938"/>
      <c r="AL668" s="936"/>
      <c r="AM668" s="938"/>
      <c r="AN668" s="938"/>
      <c r="AO668" s="939" t="s">
        <v>466</v>
      </c>
      <c r="AP668" s="938" t="s">
        <v>594</v>
      </c>
      <c r="AQ668" s="940" t="s">
        <v>466</v>
      </c>
      <c r="AR668" s="468">
        <v>2200</v>
      </c>
      <c r="AS668" s="925">
        <v>30</v>
      </c>
      <c r="AT668" s="941"/>
      <c r="AU668" s="941">
        <v>0</v>
      </c>
      <c r="AV668" s="925"/>
      <c r="AW668" s="925"/>
      <c r="AX668" s="925"/>
      <c r="AY668" s="925"/>
      <c r="AZ668" s="925"/>
      <c r="BA668" s="942"/>
      <c r="BB668" s="941"/>
      <c r="BC668" s="941"/>
      <c r="BD668" s="941"/>
      <c r="BE668" s="941"/>
      <c r="BF668" s="942"/>
      <c r="BG668" s="936">
        <v>0</v>
      </c>
      <c r="BH668" s="936">
        <v>0</v>
      </c>
      <c r="BI668" s="936">
        <v>0</v>
      </c>
      <c r="BJ668" s="1227">
        <v>0</v>
      </c>
      <c r="BK668" s="943">
        <v>0</v>
      </c>
      <c r="BL668" s="943">
        <v>0</v>
      </c>
      <c r="BM668" s="936">
        <v>0</v>
      </c>
      <c r="BN668" s="943">
        <v>8</v>
      </c>
      <c r="BO668" s="936">
        <v>9.1666666666666661</v>
      </c>
      <c r="BP668" s="1231">
        <v>240</v>
      </c>
      <c r="BQ668" s="1350">
        <v>2200</v>
      </c>
      <c r="BR668" s="1350">
        <v>113</v>
      </c>
      <c r="BS668" s="1350">
        <v>0</v>
      </c>
      <c r="BT668" s="1351">
        <v>0</v>
      </c>
      <c r="BU668" s="1350">
        <v>0</v>
      </c>
      <c r="BV668" s="1350">
        <v>0</v>
      </c>
      <c r="BW668" s="1350">
        <v>0</v>
      </c>
      <c r="BX668" s="1350"/>
      <c r="BY668" s="1350"/>
      <c r="BZ668" s="1350"/>
      <c r="CA668" s="1350"/>
      <c r="CB668" s="1350">
        <v>0</v>
      </c>
      <c r="CC668" s="1350">
        <v>0</v>
      </c>
      <c r="CD668" s="1350">
        <v>0</v>
      </c>
      <c r="CE668" s="1350"/>
      <c r="CF668" s="1350">
        <v>0</v>
      </c>
      <c r="CG668" s="1350"/>
      <c r="CH668" s="1350">
        <v>0</v>
      </c>
      <c r="CI668" s="1350">
        <v>0</v>
      </c>
      <c r="CJ668" s="1350"/>
      <c r="CK668" s="1350"/>
      <c r="CL668" s="1350"/>
      <c r="CM668" s="1350"/>
      <c r="CN668" s="1350"/>
      <c r="CO668" s="1350">
        <v>154.19999999999999</v>
      </c>
      <c r="CP668" s="1350"/>
      <c r="CQ668" s="1350"/>
      <c r="CR668" s="1350"/>
      <c r="CS668" s="1350"/>
      <c r="CT668" s="1350"/>
      <c r="CU668" s="1350"/>
      <c r="CV668" s="1350">
        <v>0</v>
      </c>
      <c r="CW668" s="1350"/>
      <c r="CX668" s="1350"/>
      <c r="CY668" s="1350"/>
      <c r="CZ668" s="1350"/>
      <c r="DA668" s="1350"/>
      <c r="DB668" s="1350"/>
      <c r="DC668" s="1350"/>
      <c r="DD668" s="1350"/>
      <c r="DE668" s="1350"/>
      <c r="DF668" s="1350"/>
      <c r="DG668" s="1350"/>
      <c r="DH668" s="1350"/>
      <c r="DI668" s="1350"/>
      <c r="DJ668" s="1350"/>
      <c r="DK668" s="1350"/>
      <c r="DL668" s="1350"/>
      <c r="DM668" s="1350"/>
      <c r="DN668" s="1350"/>
      <c r="DO668" s="1350"/>
      <c r="DP668" s="1350"/>
      <c r="DQ668" s="1350"/>
      <c r="DR668" s="1350"/>
      <c r="DS668" s="1350"/>
      <c r="DT668" s="1350"/>
      <c r="DU668" s="1350"/>
      <c r="DV668" s="1350"/>
      <c r="DW668" s="1350"/>
      <c r="DX668" s="1350"/>
      <c r="DY668" s="1350"/>
      <c r="DZ668" s="1358"/>
      <c r="EA668" s="1356"/>
      <c r="EB668" s="1350"/>
      <c r="EC668" s="1350"/>
      <c r="ED668" s="1350"/>
      <c r="EE668" s="1350"/>
      <c r="EF668" s="1350"/>
      <c r="EG668" s="1350"/>
      <c r="EH668" s="1350"/>
      <c r="EI668" s="1350"/>
      <c r="EJ668" s="1350"/>
      <c r="EK668" s="1350"/>
      <c r="EL668" s="1354">
        <v>2383.1699999999996</v>
      </c>
      <c r="EM668" s="1354">
        <v>2467.1999999999998</v>
      </c>
      <c r="EN668" s="1355">
        <v>238.32</v>
      </c>
      <c r="EO668" s="1355">
        <v>0</v>
      </c>
      <c r="EP668" s="1355">
        <v>32.65</v>
      </c>
      <c r="EQ668" s="1355">
        <v>0</v>
      </c>
      <c r="ER668" s="1355">
        <v>0</v>
      </c>
      <c r="ES668" s="1350">
        <v>0</v>
      </c>
      <c r="ET668" s="1351">
        <v>12.335999999999999</v>
      </c>
      <c r="EU668" s="1350">
        <v>84.03</v>
      </c>
      <c r="EV668" s="1350">
        <v>0</v>
      </c>
      <c r="EW668" s="1350"/>
      <c r="EX668" s="1350"/>
      <c r="EY668" s="1350"/>
      <c r="EZ668" s="1356">
        <v>115.71</v>
      </c>
      <c r="FA668" s="1356">
        <v>0</v>
      </c>
      <c r="FB668" s="1356">
        <v>0</v>
      </c>
      <c r="FC668" s="1356">
        <v>925.2</v>
      </c>
      <c r="FD668" s="1356"/>
      <c r="FE668" s="1356"/>
      <c r="FF668" s="1356"/>
      <c r="FG668" s="1350">
        <v>0</v>
      </c>
      <c r="FH668" s="1356">
        <v>0</v>
      </c>
      <c r="FI668" s="1350"/>
      <c r="FJ668" s="1350"/>
      <c r="FK668" s="1356"/>
      <c r="FL668" s="1356"/>
      <c r="FM668" s="1350">
        <v>0</v>
      </c>
      <c r="FN668" s="1350">
        <v>0</v>
      </c>
      <c r="FO668" s="1350"/>
      <c r="FP668" s="1350"/>
      <c r="FQ668" s="1350">
        <v>1408.25</v>
      </c>
      <c r="FR668" s="1357">
        <v>1058.95</v>
      </c>
      <c r="FT668" s="1401"/>
      <c r="FU668" s="1402">
        <v>1058.95</v>
      </c>
      <c r="FV668" s="1402">
        <v>1146</v>
      </c>
      <c r="FW668" s="1402">
        <v>-87.049999999999955</v>
      </c>
      <c r="FX668" s="1389">
        <v>214.49</v>
      </c>
      <c r="FY668" s="1402">
        <v>0</v>
      </c>
      <c r="GB668" s="2015">
        <f t="shared" si="75"/>
        <v>0</v>
      </c>
      <c r="GC668" s="2015">
        <v>2383.17</v>
      </c>
      <c r="GE668" s="2015">
        <f t="shared" si="76"/>
        <v>2383.17</v>
      </c>
    </row>
    <row r="669" spans="2:187">
      <c r="B669" s="918">
        <v>41</v>
      </c>
      <c r="C669" s="919" t="s">
        <v>623</v>
      </c>
      <c r="D669" s="956" t="s">
        <v>3</v>
      </c>
      <c r="E669" s="957" t="s">
        <v>148</v>
      </c>
      <c r="F669" s="927" t="s">
        <v>149</v>
      </c>
      <c r="G669" s="958">
        <v>34469</v>
      </c>
      <c r="H669" s="927" t="s">
        <v>484</v>
      </c>
      <c r="I669" s="919" t="s">
        <v>456</v>
      </c>
      <c r="J669" s="1171" t="s">
        <v>455</v>
      </c>
      <c r="K669" s="959" t="s">
        <v>456</v>
      </c>
      <c r="L669" s="959">
        <v>100002</v>
      </c>
      <c r="M669" s="925" t="s">
        <v>457</v>
      </c>
      <c r="N669" s="926">
        <v>1</v>
      </c>
      <c r="O669" s="927" t="s">
        <v>458</v>
      </c>
      <c r="P669" s="927" t="s">
        <v>459</v>
      </c>
      <c r="Q669" s="928">
        <v>0</v>
      </c>
      <c r="R669" s="927" t="s">
        <v>485</v>
      </c>
      <c r="S669" s="929" t="s">
        <v>486</v>
      </c>
      <c r="T669" s="927" t="s">
        <v>461</v>
      </c>
      <c r="U669" s="927" t="s">
        <v>239</v>
      </c>
      <c r="V669" s="930" t="s">
        <v>462</v>
      </c>
      <c r="W669" s="930"/>
      <c r="X669" s="931" t="s">
        <v>25</v>
      </c>
      <c r="Y669" s="932" t="s">
        <v>153</v>
      </c>
      <c r="Z669" s="925"/>
      <c r="AA669" s="1369"/>
      <c r="AB669" s="467">
        <v>43724</v>
      </c>
      <c r="AC669" s="933"/>
      <c r="AD669" s="934"/>
      <c r="AE669" s="935" t="s">
        <v>533</v>
      </c>
      <c r="AF669" s="927" t="s">
        <v>546</v>
      </c>
      <c r="AG669" s="936"/>
      <c r="AH669" s="937"/>
      <c r="AI669" s="937"/>
      <c r="AJ669" s="937"/>
      <c r="AK669" s="938"/>
      <c r="AL669" s="936"/>
      <c r="AM669" s="938"/>
      <c r="AN669" s="938"/>
      <c r="AO669" s="939" t="s">
        <v>466</v>
      </c>
      <c r="AP669" s="938" t="s">
        <v>594</v>
      </c>
      <c r="AQ669" s="940" t="s">
        <v>466</v>
      </c>
      <c r="AR669" s="468">
        <v>3300</v>
      </c>
      <c r="AS669" s="925">
        <v>30</v>
      </c>
      <c r="AT669" s="941"/>
      <c r="AU669" s="941">
        <v>0</v>
      </c>
      <c r="AV669" s="925"/>
      <c r="AW669" s="925"/>
      <c r="AX669" s="925"/>
      <c r="AY669" s="925"/>
      <c r="AZ669" s="925"/>
      <c r="BA669" s="942"/>
      <c r="BB669" s="941"/>
      <c r="BC669" s="941"/>
      <c r="BD669" s="941"/>
      <c r="BE669" s="941"/>
      <c r="BF669" s="942"/>
      <c r="BG669" s="936">
        <v>0</v>
      </c>
      <c r="BH669" s="936">
        <v>0</v>
      </c>
      <c r="BI669" s="936">
        <v>0</v>
      </c>
      <c r="BJ669" s="1227">
        <v>0</v>
      </c>
      <c r="BK669" s="943">
        <v>0</v>
      </c>
      <c r="BL669" s="943">
        <v>0</v>
      </c>
      <c r="BM669" s="936">
        <v>0</v>
      </c>
      <c r="BN669" s="943">
        <v>0</v>
      </c>
      <c r="BO669" s="936">
        <v>0.93333333333333335</v>
      </c>
      <c r="BP669" s="1231">
        <v>240</v>
      </c>
      <c r="BQ669" s="1350">
        <v>3300</v>
      </c>
      <c r="BR669" s="1350">
        <v>113</v>
      </c>
      <c r="BS669" s="1350">
        <v>0</v>
      </c>
      <c r="BT669" s="1351">
        <v>0</v>
      </c>
      <c r="BU669" s="1350">
        <v>0</v>
      </c>
      <c r="BV669" s="1350">
        <v>0</v>
      </c>
      <c r="BW669" s="1350">
        <v>0</v>
      </c>
      <c r="BX669" s="1350"/>
      <c r="BY669" s="1350"/>
      <c r="BZ669" s="1350"/>
      <c r="CA669" s="1350"/>
      <c r="CB669" s="1350">
        <v>0</v>
      </c>
      <c r="CC669" s="1350">
        <v>0</v>
      </c>
      <c r="CD669" s="1350">
        <v>0</v>
      </c>
      <c r="CE669" s="1350"/>
      <c r="CF669" s="1350">
        <v>0</v>
      </c>
      <c r="CG669" s="1350"/>
      <c r="CH669" s="1350">
        <v>0</v>
      </c>
      <c r="CI669" s="1350">
        <v>0</v>
      </c>
      <c r="CJ669" s="1350"/>
      <c r="CK669" s="1350"/>
      <c r="CL669" s="1350"/>
      <c r="CM669" s="1350"/>
      <c r="CN669" s="1350"/>
      <c r="CO669" s="1350">
        <v>0</v>
      </c>
      <c r="CP669" s="1350"/>
      <c r="CQ669" s="1350"/>
      <c r="CR669" s="1350"/>
      <c r="CS669" s="1350"/>
      <c r="CT669" s="1350"/>
      <c r="CU669" s="1350"/>
      <c r="CV669" s="1350">
        <v>0</v>
      </c>
      <c r="CW669" s="1350"/>
      <c r="CX669" s="1350"/>
      <c r="CY669" s="1350"/>
      <c r="CZ669" s="1350"/>
      <c r="DA669" s="1350"/>
      <c r="DB669" s="1350"/>
      <c r="DC669" s="1350"/>
      <c r="DD669" s="1350"/>
      <c r="DE669" s="1350"/>
      <c r="DF669" s="1350"/>
      <c r="DG669" s="1350"/>
      <c r="DH669" s="1350"/>
      <c r="DI669" s="1350"/>
      <c r="DJ669" s="1350"/>
      <c r="DK669" s="1350"/>
      <c r="DL669" s="1350"/>
      <c r="DM669" s="1350"/>
      <c r="DN669" s="1350"/>
      <c r="DO669" s="1350"/>
      <c r="DP669" s="1350"/>
      <c r="DQ669" s="1350"/>
      <c r="DR669" s="1350"/>
      <c r="DS669" s="1350"/>
      <c r="DT669" s="1350"/>
      <c r="DU669" s="1350"/>
      <c r="DV669" s="1350"/>
      <c r="DW669" s="1350"/>
      <c r="DX669" s="1350"/>
      <c r="DY669" s="1350"/>
      <c r="DZ669" s="1358"/>
      <c r="EA669" s="1356"/>
      <c r="EB669" s="1350"/>
      <c r="EC669" s="1350"/>
      <c r="ED669" s="1350"/>
      <c r="EE669" s="1350"/>
      <c r="EF669" s="1350"/>
      <c r="EG669" s="1350"/>
      <c r="EH669" s="1350"/>
      <c r="EI669" s="1350"/>
      <c r="EJ669" s="1350"/>
      <c r="EK669" s="1350"/>
      <c r="EL669" s="1354">
        <v>3400.17</v>
      </c>
      <c r="EM669" s="1354">
        <v>3413</v>
      </c>
      <c r="EN669" s="1355">
        <v>340.02</v>
      </c>
      <c r="EO669" s="1355">
        <v>0</v>
      </c>
      <c r="EP669" s="1355">
        <v>46.58</v>
      </c>
      <c r="EQ669" s="1355">
        <v>0</v>
      </c>
      <c r="ER669" s="1355">
        <v>0</v>
      </c>
      <c r="ES669" s="1350">
        <v>0</v>
      </c>
      <c r="ET669" s="1351">
        <v>0</v>
      </c>
      <c r="EU669" s="1350">
        <v>12.83</v>
      </c>
      <c r="EV669" s="1350">
        <v>0</v>
      </c>
      <c r="EW669" s="1350"/>
      <c r="EX669" s="1350"/>
      <c r="EY669" s="1350"/>
      <c r="EZ669" s="1356">
        <v>240.32</v>
      </c>
      <c r="FA669" s="1356">
        <v>0</v>
      </c>
      <c r="FB669" s="1356">
        <v>0</v>
      </c>
      <c r="FC669" s="1356">
        <v>1365.2</v>
      </c>
      <c r="FD669" s="1356"/>
      <c r="FE669" s="1356"/>
      <c r="FF669" s="1356"/>
      <c r="FG669" s="1350">
        <v>0</v>
      </c>
      <c r="FH669" s="1356">
        <v>0</v>
      </c>
      <c r="FI669" s="1350"/>
      <c r="FJ669" s="1350"/>
      <c r="FK669" s="1356"/>
      <c r="FL669" s="1356"/>
      <c r="FM669" s="1350">
        <v>0</v>
      </c>
      <c r="FN669" s="1350">
        <v>0</v>
      </c>
      <c r="FO669" s="1350"/>
      <c r="FP669" s="1350"/>
      <c r="FQ669" s="1350">
        <v>2004.95</v>
      </c>
      <c r="FR669" s="1357">
        <v>1408.05</v>
      </c>
      <c r="FT669" s="1401"/>
      <c r="FU669" s="1402">
        <v>1408.05</v>
      </c>
      <c r="FV669" s="1402">
        <v>1817.49</v>
      </c>
      <c r="FW669" s="1402">
        <v>-409.44000000000005</v>
      </c>
      <c r="FX669" s="1389">
        <v>306.02</v>
      </c>
      <c r="FY669" s="1402">
        <v>0</v>
      </c>
      <c r="GB669" s="2015">
        <f t="shared" si="75"/>
        <v>0</v>
      </c>
      <c r="GC669" s="2015">
        <v>3400.17</v>
      </c>
      <c r="GE669" s="2015">
        <f t="shared" si="76"/>
        <v>3400.17</v>
      </c>
    </row>
    <row r="670" spans="2:187">
      <c r="B670" s="918">
        <v>42</v>
      </c>
      <c r="C670" s="919" t="s">
        <v>623</v>
      </c>
      <c r="D670" s="956" t="s">
        <v>3</v>
      </c>
      <c r="E670" s="957" t="s">
        <v>164</v>
      </c>
      <c r="F670" s="1056" t="s">
        <v>165</v>
      </c>
      <c r="G670" s="1057">
        <v>36099</v>
      </c>
      <c r="H670" s="1056" t="s">
        <v>488</v>
      </c>
      <c r="I670" s="919" t="s">
        <v>456</v>
      </c>
      <c r="J670" s="1207" t="s">
        <v>455</v>
      </c>
      <c r="K670" s="1058" t="s">
        <v>456</v>
      </c>
      <c r="L670" s="1058">
        <v>100002</v>
      </c>
      <c r="M670" s="1059" t="s">
        <v>457</v>
      </c>
      <c r="N670" s="1060">
        <v>0</v>
      </c>
      <c r="O670" s="1056" t="s">
        <v>458</v>
      </c>
      <c r="P670" s="1056" t="s">
        <v>459</v>
      </c>
      <c r="Q670" s="1061">
        <v>0</v>
      </c>
      <c r="R670" s="1056" t="s">
        <v>489</v>
      </c>
      <c r="S670" s="1062" t="s">
        <v>488</v>
      </c>
      <c r="T670" s="1056" t="s">
        <v>461</v>
      </c>
      <c r="U670" s="927" t="s">
        <v>978</v>
      </c>
      <c r="V670" s="1063" t="s">
        <v>553</v>
      </c>
      <c r="W670" s="1063"/>
      <c r="X670" s="1131" t="s">
        <v>25</v>
      </c>
      <c r="Y670" s="1370" t="s">
        <v>163</v>
      </c>
      <c r="Z670" s="925"/>
      <c r="AA670" s="1369"/>
      <c r="AB670" s="1066">
        <v>44483</v>
      </c>
      <c r="AC670" s="1371"/>
      <c r="AD670" s="1068"/>
      <c r="AE670" s="1069" t="s">
        <v>496</v>
      </c>
      <c r="AF670" s="927" t="s">
        <v>559</v>
      </c>
      <c r="AG670" s="1070"/>
      <c r="AH670" s="1071"/>
      <c r="AI670" s="1071"/>
      <c r="AJ670" s="1071"/>
      <c r="AK670" s="945"/>
      <c r="AL670" s="1070"/>
      <c r="AM670" s="945"/>
      <c r="AN670" s="945"/>
      <c r="AO670" s="1372" t="s">
        <v>466</v>
      </c>
      <c r="AP670" s="945" t="s">
        <v>595</v>
      </c>
      <c r="AQ670" s="1073" t="s">
        <v>467</v>
      </c>
      <c r="AR670" s="1074">
        <v>2500</v>
      </c>
      <c r="AS670" s="925">
        <v>30</v>
      </c>
      <c r="AT670" s="941"/>
      <c r="AU670" s="941">
        <v>0</v>
      </c>
      <c r="AV670" s="1059"/>
      <c r="AW670" s="1059"/>
      <c r="AX670" s="1059"/>
      <c r="AY670" s="1059"/>
      <c r="AZ670" s="1059"/>
      <c r="BA670" s="1075"/>
      <c r="BB670" s="1076"/>
      <c r="BC670" s="1076"/>
      <c r="BD670" s="1076"/>
      <c r="BE670" s="1076"/>
      <c r="BF670" s="1075"/>
      <c r="BG670" s="936">
        <v>0</v>
      </c>
      <c r="BH670" s="936">
        <v>0</v>
      </c>
      <c r="BI670" s="936">
        <v>0</v>
      </c>
      <c r="BJ670" s="1227">
        <v>0</v>
      </c>
      <c r="BK670" s="943">
        <v>0</v>
      </c>
      <c r="BL670" s="943">
        <v>0</v>
      </c>
      <c r="BM670" s="936">
        <v>0</v>
      </c>
      <c r="BN670" s="943">
        <v>0</v>
      </c>
      <c r="BO670" s="936">
        <v>6.5333333333333332</v>
      </c>
      <c r="BP670" s="1373">
        <v>240</v>
      </c>
      <c r="BQ670" s="1350">
        <v>2500</v>
      </c>
      <c r="BR670" s="1350">
        <v>0</v>
      </c>
      <c r="BS670" s="1350">
        <v>0</v>
      </c>
      <c r="BT670" s="1351">
        <v>0</v>
      </c>
      <c r="BU670" s="1350">
        <v>0</v>
      </c>
      <c r="BV670" s="1374">
        <v>0</v>
      </c>
      <c r="BW670" s="1374">
        <v>0</v>
      </c>
      <c r="BX670" s="1374"/>
      <c r="BY670" s="1350"/>
      <c r="BZ670" s="1374"/>
      <c r="CA670" s="1374"/>
      <c r="CB670" s="1350">
        <v>0</v>
      </c>
      <c r="CC670" s="1350">
        <v>0</v>
      </c>
      <c r="CD670" s="1350">
        <v>0</v>
      </c>
      <c r="CE670" s="1350"/>
      <c r="CF670" s="1350">
        <v>0</v>
      </c>
      <c r="CG670" s="1374"/>
      <c r="CH670" s="1350">
        <v>0</v>
      </c>
      <c r="CI670" s="1350">
        <v>0</v>
      </c>
      <c r="CJ670" s="1350"/>
      <c r="CK670" s="1350"/>
      <c r="CL670" s="1350"/>
      <c r="CM670" s="1350"/>
      <c r="CN670" s="1350"/>
      <c r="CO670" s="1350">
        <v>0</v>
      </c>
      <c r="CP670" s="1350"/>
      <c r="CQ670" s="1350"/>
      <c r="CR670" s="1374"/>
      <c r="CS670" s="1374"/>
      <c r="CT670" s="1374"/>
      <c r="CU670" s="1350"/>
      <c r="CV670" s="1350">
        <v>0</v>
      </c>
      <c r="CW670" s="1374"/>
      <c r="CX670" s="1374"/>
      <c r="CY670" s="1374"/>
      <c r="CZ670" s="1374"/>
      <c r="DA670" s="1374"/>
      <c r="DB670" s="1374"/>
      <c r="DC670" s="1350"/>
      <c r="DD670" s="1374"/>
      <c r="DE670" s="1374"/>
      <c r="DF670" s="1350"/>
      <c r="DG670" s="1350"/>
      <c r="DH670" s="1374"/>
      <c r="DI670" s="1374"/>
      <c r="DJ670" s="1374"/>
      <c r="DK670" s="1350"/>
      <c r="DL670" s="1350"/>
      <c r="DM670" s="1374"/>
      <c r="DN670" s="1374"/>
      <c r="DO670" s="1374"/>
      <c r="DP670" s="1374"/>
      <c r="DQ670" s="1374"/>
      <c r="DR670" s="1374"/>
      <c r="DS670" s="1374"/>
      <c r="DT670" s="1374"/>
      <c r="DU670" s="1374"/>
      <c r="DV670" s="1374"/>
      <c r="DW670" s="1374"/>
      <c r="DX670" s="1374"/>
      <c r="DY670" s="1374"/>
      <c r="DZ670" s="1375"/>
      <c r="EA670" s="1351"/>
      <c r="EB670" s="1374"/>
      <c r="EC670" s="1374"/>
      <c r="ED670" s="1374"/>
      <c r="EE670" s="1374"/>
      <c r="EF670" s="1374"/>
      <c r="EG670" s="1374"/>
      <c r="EH670" s="1374"/>
      <c r="EI670" s="1374"/>
      <c r="EJ670" s="1374"/>
      <c r="EK670" s="1374"/>
      <c r="EL670" s="1354">
        <v>2431.94</v>
      </c>
      <c r="EM670" s="1376">
        <v>2500</v>
      </c>
      <c r="EN670" s="1355">
        <v>243.19</v>
      </c>
      <c r="EO670" s="1355">
        <v>0</v>
      </c>
      <c r="EP670" s="1355">
        <v>33.32</v>
      </c>
      <c r="EQ670" s="1355">
        <v>0</v>
      </c>
      <c r="ER670" s="1355">
        <v>0</v>
      </c>
      <c r="ES670" s="1350">
        <v>0</v>
      </c>
      <c r="ET670" s="1351">
        <v>0</v>
      </c>
      <c r="EU670" s="1350">
        <v>68.06</v>
      </c>
      <c r="EV670" s="1350">
        <v>0</v>
      </c>
      <c r="EW670" s="1374"/>
      <c r="EX670" s="1374"/>
      <c r="EY670" s="1374"/>
      <c r="EZ670" s="1356">
        <v>62</v>
      </c>
      <c r="FA670" s="1356">
        <v>34.94</v>
      </c>
      <c r="FB670" s="1356">
        <v>0</v>
      </c>
      <c r="FC670" s="1356">
        <v>1000</v>
      </c>
      <c r="FD670" s="1351"/>
      <c r="FE670" s="1356"/>
      <c r="FF670" s="1351"/>
      <c r="FG670" s="1350">
        <v>0</v>
      </c>
      <c r="FH670" s="1356">
        <v>0</v>
      </c>
      <c r="FI670" s="1374"/>
      <c r="FJ670" s="1350"/>
      <c r="FK670" s="1351"/>
      <c r="FL670" s="1351"/>
      <c r="FM670" s="1350">
        <v>0</v>
      </c>
      <c r="FN670" s="1350">
        <v>0</v>
      </c>
      <c r="FO670" s="1350"/>
      <c r="FP670" s="1350"/>
      <c r="FQ670" s="1374">
        <v>1441.51</v>
      </c>
      <c r="FR670" s="1357">
        <v>1058.49</v>
      </c>
      <c r="FT670" s="1401"/>
      <c r="FU670" s="1402">
        <v>1058.49</v>
      </c>
      <c r="FV670" s="1402">
        <v>1118.81</v>
      </c>
      <c r="FW670" s="1402">
        <v>-60.319999999999936</v>
      </c>
      <c r="FX670" s="1389">
        <v>218.87</v>
      </c>
      <c r="FY670" s="1402">
        <v>0</v>
      </c>
      <c r="GB670" s="2015">
        <f t="shared" si="75"/>
        <v>0</v>
      </c>
      <c r="GC670" s="2015">
        <v>2431.94</v>
      </c>
      <c r="GE670" s="2015">
        <f t="shared" si="76"/>
        <v>2431.94</v>
      </c>
    </row>
    <row r="671" spans="2:187">
      <c r="B671" s="918">
        <v>43</v>
      </c>
      <c r="C671" s="919" t="s">
        <v>623</v>
      </c>
      <c r="D671" s="956" t="s">
        <v>3</v>
      </c>
      <c r="E671" s="957" t="s">
        <v>30</v>
      </c>
      <c r="F671" s="927" t="s">
        <v>31</v>
      </c>
      <c r="G671" s="958">
        <v>25577</v>
      </c>
      <c r="H671" s="927" t="s">
        <v>484</v>
      </c>
      <c r="I671" s="919" t="s">
        <v>456</v>
      </c>
      <c r="J671" s="1171" t="s">
        <v>455</v>
      </c>
      <c r="K671" s="959" t="s">
        <v>456</v>
      </c>
      <c r="L671" s="959">
        <v>100002</v>
      </c>
      <c r="M671" s="925" t="s">
        <v>457</v>
      </c>
      <c r="N671" s="926">
        <v>1</v>
      </c>
      <c r="O671" s="927" t="s">
        <v>458</v>
      </c>
      <c r="P671" s="927" t="s">
        <v>459</v>
      </c>
      <c r="Q671" s="928">
        <v>0</v>
      </c>
      <c r="R671" s="927" t="s">
        <v>485</v>
      </c>
      <c r="S671" s="929" t="s">
        <v>486</v>
      </c>
      <c r="T671" s="927" t="s">
        <v>461</v>
      </c>
      <c r="U671" s="927" t="s">
        <v>233</v>
      </c>
      <c r="V671" s="930" t="s">
        <v>462</v>
      </c>
      <c r="W671" s="930"/>
      <c r="X671" s="931" t="s">
        <v>32</v>
      </c>
      <c r="Y671" s="932" t="s">
        <v>33</v>
      </c>
      <c r="Z671" s="925"/>
      <c r="AA671" s="925"/>
      <c r="AB671" s="467">
        <v>43160</v>
      </c>
      <c r="AC671" s="933"/>
      <c r="AD671" s="934"/>
      <c r="AE671" s="935" t="s">
        <v>503</v>
      </c>
      <c r="AF671" s="927" t="s">
        <v>504</v>
      </c>
      <c r="AG671" s="936"/>
      <c r="AH671" s="937"/>
      <c r="AI671" s="937"/>
      <c r="AJ671" s="937"/>
      <c r="AK671" s="938"/>
      <c r="AL671" s="936"/>
      <c r="AM671" s="938"/>
      <c r="AN671" s="938"/>
      <c r="AO671" s="1050" t="s">
        <v>467</v>
      </c>
      <c r="AP671" s="938" t="s">
        <v>595</v>
      </c>
      <c r="AQ671" s="940" t="s">
        <v>466</v>
      </c>
      <c r="AR671" s="468">
        <v>5000</v>
      </c>
      <c r="AS671" s="925">
        <v>15</v>
      </c>
      <c r="AT671" s="941"/>
      <c r="AU671" s="941">
        <v>15</v>
      </c>
      <c r="AV671" s="925"/>
      <c r="AW671" s="925"/>
      <c r="AX671" s="925"/>
      <c r="AY671" s="925"/>
      <c r="AZ671" s="925"/>
      <c r="BA671" s="942"/>
      <c r="BB671" s="941"/>
      <c r="BC671" s="941"/>
      <c r="BD671" s="941"/>
      <c r="BE671" s="941"/>
      <c r="BF671" s="942"/>
      <c r="BG671" s="936">
        <v>0</v>
      </c>
      <c r="BH671" s="936">
        <v>0</v>
      </c>
      <c r="BI671" s="936">
        <v>0</v>
      </c>
      <c r="BJ671" s="1227">
        <v>0</v>
      </c>
      <c r="BK671" s="943">
        <v>0</v>
      </c>
      <c r="BL671" s="943">
        <v>0</v>
      </c>
      <c r="BM671" s="936">
        <v>0</v>
      </c>
      <c r="BN671" s="943">
        <v>5.55</v>
      </c>
      <c r="BO671" s="936">
        <v>0</v>
      </c>
      <c r="BP671" s="1231">
        <v>120</v>
      </c>
      <c r="BQ671" s="1350">
        <v>2500</v>
      </c>
      <c r="BR671" s="1350">
        <v>113</v>
      </c>
      <c r="BS671" s="1350">
        <v>0</v>
      </c>
      <c r="BT671" s="1351">
        <v>2652.37</v>
      </c>
      <c r="BU671" s="1350">
        <v>0</v>
      </c>
      <c r="BV671" s="1350">
        <v>0</v>
      </c>
      <c r="BW671" s="1350">
        <v>0</v>
      </c>
      <c r="BX671" s="1350"/>
      <c r="BY671" s="1350"/>
      <c r="BZ671" s="1350"/>
      <c r="CA671" s="1350"/>
      <c r="CB671" s="1350">
        <v>0</v>
      </c>
      <c r="CC671" s="1350">
        <v>0</v>
      </c>
      <c r="CD671" s="1350">
        <v>0</v>
      </c>
      <c r="CE671" s="1350"/>
      <c r="CF671" s="1350">
        <v>0</v>
      </c>
      <c r="CG671" s="1350"/>
      <c r="CH671" s="1350">
        <v>0</v>
      </c>
      <c r="CI671" s="1350">
        <v>0</v>
      </c>
      <c r="CJ671" s="1350"/>
      <c r="CK671" s="1350"/>
      <c r="CL671" s="1350"/>
      <c r="CM671" s="1350"/>
      <c r="CN671" s="1350"/>
      <c r="CO671" s="1350">
        <v>236.47624999999999</v>
      </c>
      <c r="CP671" s="1350"/>
      <c r="CQ671" s="1350"/>
      <c r="CR671" s="1374"/>
      <c r="CS671" s="1374"/>
      <c r="CT671" s="1374"/>
      <c r="CU671" s="1350"/>
      <c r="CV671" s="1350">
        <v>0</v>
      </c>
      <c r="CW671" s="1350"/>
      <c r="CX671" s="1350"/>
      <c r="CY671" s="1350"/>
      <c r="CZ671" s="1350"/>
      <c r="DA671" s="1350"/>
      <c r="DB671" s="1350"/>
      <c r="DC671" s="1350"/>
      <c r="DD671" s="1350"/>
      <c r="DE671" s="1350"/>
      <c r="DF671" s="1350"/>
      <c r="DG671" s="1350"/>
      <c r="DH671" s="1350"/>
      <c r="DI671" s="1350"/>
      <c r="DJ671" s="1350"/>
      <c r="DK671" s="1350"/>
      <c r="DL671" s="1350"/>
      <c r="DM671" s="1350"/>
      <c r="DN671" s="1350"/>
      <c r="DO671" s="1350"/>
      <c r="DP671" s="1350"/>
      <c r="DQ671" s="1350"/>
      <c r="DR671" s="1350"/>
      <c r="DS671" s="1350"/>
      <c r="DT671" s="1350"/>
      <c r="DU671" s="1350"/>
      <c r="DV671" s="1350"/>
      <c r="DW671" s="1350"/>
      <c r="DX671" s="1350"/>
      <c r="DY671" s="1350"/>
      <c r="DZ671" s="1350"/>
      <c r="EA671" s="1356"/>
      <c r="EB671" s="1350"/>
      <c r="EC671" s="1350"/>
      <c r="ED671" s="1350"/>
      <c r="EE671" s="1350"/>
      <c r="EF671" s="1350"/>
      <c r="EG671" s="1350"/>
      <c r="EH671" s="1350"/>
      <c r="EI671" s="1350"/>
      <c r="EJ671" s="1350"/>
      <c r="EK671" s="1350"/>
      <c r="EL671" s="1354">
        <v>5501.8462499999996</v>
      </c>
      <c r="EM671" s="1354">
        <v>5501.8462499999996</v>
      </c>
      <c r="EN671" s="1355">
        <v>550.17999999999995</v>
      </c>
      <c r="EO671" s="1355">
        <v>88.03</v>
      </c>
      <c r="EP671" s="1355">
        <v>75.38</v>
      </c>
      <c r="EQ671" s="1377">
        <v>0</v>
      </c>
      <c r="ER671" s="1355">
        <v>0</v>
      </c>
      <c r="ES671" s="1350">
        <v>0</v>
      </c>
      <c r="ET671" s="1351">
        <v>315.846675</v>
      </c>
      <c r="EU671" s="1350">
        <v>0</v>
      </c>
      <c r="EV671" s="1350">
        <v>0</v>
      </c>
      <c r="EW671" s="1350"/>
      <c r="EX671" s="1350"/>
      <c r="EY671" s="1350"/>
      <c r="EZ671" s="1356">
        <v>0</v>
      </c>
      <c r="FA671" s="1356">
        <v>0</v>
      </c>
      <c r="FB671" s="1356">
        <v>0</v>
      </c>
      <c r="FC671" s="1356">
        <v>2045.2</v>
      </c>
      <c r="FD671" s="1356"/>
      <c r="FE671" s="1356"/>
      <c r="FF671" s="1356"/>
      <c r="FG671" s="1350">
        <v>0</v>
      </c>
      <c r="FH671" s="1356">
        <v>0</v>
      </c>
      <c r="FI671" s="1350"/>
      <c r="FJ671" s="1350"/>
      <c r="FK671" s="1356"/>
      <c r="FL671" s="1356"/>
      <c r="FM671" s="1350">
        <v>0</v>
      </c>
      <c r="FN671" s="1350">
        <v>0</v>
      </c>
      <c r="FO671" s="1350"/>
      <c r="FP671" s="1350"/>
      <c r="FQ671" s="1350">
        <v>3074.64</v>
      </c>
      <c r="FR671" s="1357">
        <v>2427.21</v>
      </c>
      <c r="FT671" s="1401"/>
      <c r="FU671" s="1402">
        <v>2427.21</v>
      </c>
      <c r="FV671" s="1402">
        <v>2462.3000000000002</v>
      </c>
      <c r="FW671" s="1402">
        <v>-35.090000000000146</v>
      </c>
      <c r="FX671" s="1389">
        <v>495.17</v>
      </c>
      <c r="FY671" s="1402">
        <v>0</v>
      </c>
      <c r="GB671" s="2015">
        <f t="shared" si="75"/>
        <v>-3.7500000007639755E-3</v>
      </c>
      <c r="GC671" s="2015">
        <v>5501.85</v>
      </c>
      <c r="GE671" s="2015">
        <f t="shared" si="76"/>
        <v>5501.85</v>
      </c>
    </row>
    <row r="672" spans="2:187">
      <c r="B672" s="918">
        <v>44</v>
      </c>
      <c r="C672" s="919" t="s">
        <v>623</v>
      </c>
      <c r="D672" s="956" t="s">
        <v>3</v>
      </c>
      <c r="E672" s="957" t="s">
        <v>93</v>
      </c>
      <c r="F672" s="927" t="s">
        <v>505</v>
      </c>
      <c r="G672" s="958">
        <v>31251</v>
      </c>
      <c r="H672" s="927" t="s">
        <v>1011</v>
      </c>
      <c r="I672" s="919" t="s">
        <v>506</v>
      </c>
      <c r="J672" s="1171" t="s">
        <v>507</v>
      </c>
      <c r="K672" s="959" t="s">
        <v>508</v>
      </c>
      <c r="L672" s="959">
        <v>100002</v>
      </c>
      <c r="M672" s="925" t="s">
        <v>457</v>
      </c>
      <c r="N672" s="926">
        <v>1</v>
      </c>
      <c r="O672" s="927" t="s">
        <v>458</v>
      </c>
      <c r="P672" s="927" t="s">
        <v>459</v>
      </c>
      <c r="Q672" s="928">
        <v>0</v>
      </c>
      <c r="R672" s="927" t="s">
        <v>485</v>
      </c>
      <c r="S672" s="929" t="s">
        <v>486</v>
      </c>
      <c r="T672" s="927" t="s">
        <v>461</v>
      </c>
      <c r="U672" s="927" t="s">
        <v>928</v>
      </c>
      <c r="V672" s="930" t="s">
        <v>462</v>
      </c>
      <c r="W672" s="930"/>
      <c r="X672" s="931" t="s">
        <v>32</v>
      </c>
      <c r="Y672" s="932">
        <v>45594366852089</v>
      </c>
      <c r="Z672" s="925"/>
      <c r="AA672" s="925"/>
      <c r="AB672" s="467">
        <v>43206</v>
      </c>
      <c r="AC672" s="933"/>
      <c r="AD672" s="934"/>
      <c r="AE672" s="935" t="s">
        <v>436</v>
      </c>
      <c r="AF672" s="927" t="s">
        <v>509</v>
      </c>
      <c r="AG672" s="936"/>
      <c r="AH672" s="937"/>
      <c r="AI672" s="937"/>
      <c r="AJ672" s="937"/>
      <c r="AK672" s="938"/>
      <c r="AL672" s="936"/>
      <c r="AM672" s="938"/>
      <c r="AN672" s="938"/>
      <c r="AO672" s="1050" t="s">
        <v>467</v>
      </c>
      <c r="AP672" s="938" t="s">
        <v>595</v>
      </c>
      <c r="AQ672" s="940" t="s">
        <v>466</v>
      </c>
      <c r="AR672" s="468">
        <v>4800</v>
      </c>
      <c r="AS672" s="925">
        <v>1</v>
      </c>
      <c r="AT672" s="941">
        <v>19</v>
      </c>
      <c r="AU672" s="941">
        <v>0</v>
      </c>
      <c r="AV672" s="925"/>
      <c r="AW672" s="925"/>
      <c r="AX672" s="925"/>
      <c r="AY672" s="925"/>
      <c r="AZ672" s="925">
        <v>10</v>
      </c>
      <c r="BA672" s="942"/>
      <c r="BB672" s="941"/>
      <c r="BC672" s="941"/>
      <c r="BD672" s="941"/>
      <c r="BE672" s="941"/>
      <c r="BF672" s="942"/>
      <c r="BG672" s="936">
        <v>0</v>
      </c>
      <c r="BH672" s="936">
        <v>0</v>
      </c>
      <c r="BI672" s="936">
        <v>0</v>
      </c>
      <c r="BJ672" s="1227">
        <v>0</v>
      </c>
      <c r="BK672" s="943">
        <v>0</v>
      </c>
      <c r="BL672" s="943">
        <v>0</v>
      </c>
      <c r="BM672" s="936">
        <v>0</v>
      </c>
      <c r="BN672" s="943">
        <v>0</v>
      </c>
      <c r="BO672" s="936">
        <v>2.6</v>
      </c>
      <c r="BP672" s="1231">
        <v>8</v>
      </c>
      <c r="BQ672" s="1350">
        <v>160</v>
      </c>
      <c r="BR672" s="1350">
        <v>113</v>
      </c>
      <c r="BS672" s="1350">
        <v>3040</v>
      </c>
      <c r="BT672" s="1351">
        <v>0</v>
      </c>
      <c r="BU672" s="1350">
        <v>0</v>
      </c>
      <c r="BV672" s="1350">
        <v>0</v>
      </c>
      <c r="BW672" s="1350">
        <v>0</v>
      </c>
      <c r="BX672" s="1350"/>
      <c r="BY672" s="1350"/>
      <c r="BZ672" s="1350"/>
      <c r="CA672" s="1350">
        <v>1532.7482638888889</v>
      </c>
      <c r="CB672" s="1350">
        <v>0</v>
      </c>
      <c r="CC672" s="1350">
        <v>0</v>
      </c>
      <c r="CD672" s="1350">
        <v>0</v>
      </c>
      <c r="CE672" s="1350"/>
      <c r="CF672" s="1350">
        <v>0</v>
      </c>
      <c r="CG672" s="1350"/>
      <c r="CH672" s="1350">
        <v>0</v>
      </c>
      <c r="CI672" s="1350">
        <v>0</v>
      </c>
      <c r="CJ672" s="1350"/>
      <c r="CK672" s="1350"/>
      <c r="CL672" s="1350"/>
      <c r="CM672" s="1350"/>
      <c r="CN672" s="1350"/>
      <c r="CO672" s="1350">
        <v>0</v>
      </c>
      <c r="CP672" s="1350"/>
      <c r="CQ672" s="1350"/>
      <c r="CR672" s="1374"/>
      <c r="CS672" s="1374"/>
      <c r="CT672" s="1374"/>
      <c r="CU672" s="1350"/>
      <c r="CV672" s="1350">
        <v>0</v>
      </c>
      <c r="CW672" s="1350"/>
      <c r="CX672" s="1350"/>
      <c r="CY672" s="1350"/>
      <c r="CZ672" s="1350"/>
      <c r="DA672" s="1350"/>
      <c r="DB672" s="1350"/>
      <c r="DC672" s="1350"/>
      <c r="DD672" s="1350"/>
      <c r="DE672" s="1350"/>
      <c r="DF672" s="1350"/>
      <c r="DG672" s="1350"/>
      <c r="DH672" s="1350"/>
      <c r="DI672" s="1350"/>
      <c r="DJ672" s="1350"/>
      <c r="DK672" s="1350"/>
      <c r="DL672" s="1350"/>
      <c r="DM672" s="1350"/>
      <c r="DN672" s="1350"/>
      <c r="DO672" s="1350"/>
      <c r="DP672" s="1350"/>
      <c r="DQ672" s="1350"/>
      <c r="DR672" s="1350"/>
      <c r="DS672" s="1350"/>
      <c r="DT672" s="1350"/>
      <c r="DU672" s="1350"/>
      <c r="DV672" s="1350"/>
      <c r="DW672" s="1350"/>
      <c r="DX672" s="1350"/>
      <c r="DY672" s="1350"/>
      <c r="DZ672" s="1350"/>
      <c r="EA672" s="1356"/>
      <c r="EB672" s="1350"/>
      <c r="EC672" s="1350"/>
      <c r="ED672" s="1350"/>
      <c r="EE672" s="1350"/>
      <c r="EF672" s="1350"/>
      <c r="EG672" s="1350"/>
      <c r="EH672" s="1350"/>
      <c r="EI672" s="1350"/>
      <c r="EJ672" s="1350"/>
      <c r="EK672" s="1350"/>
      <c r="EL672" s="1354">
        <v>3261</v>
      </c>
      <c r="EM672" s="1354">
        <v>4845.7482638888887</v>
      </c>
      <c r="EN672" s="1355">
        <v>0</v>
      </c>
      <c r="EO672" s="1355">
        <v>0</v>
      </c>
      <c r="EP672" s="1355">
        <v>0</v>
      </c>
      <c r="EQ672" s="1377">
        <v>0</v>
      </c>
      <c r="ER672" s="1355">
        <v>0</v>
      </c>
      <c r="ES672" s="1350">
        <v>423.93</v>
      </c>
      <c r="ET672" s="1351">
        <v>192.7</v>
      </c>
      <c r="EU672" s="1350">
        <v>52</v>
      </c>
      <c r="EV672" s="1350">
        <v>0</v>
      </c>
      <c r="EW672" s="1350"/>
      <c r="EX672" s="1350"/>
      <c r="EY672" s="1350"/>
      <c r="EZ672" s="1356">
        <v>0</v>
      </c>
      <c r="FA672" s="1356">
        <v>0</v>
      </c>
      <c r="FB672" s="1356">
        <v>0</v>
      </c>
      <c r="FC672" s="1356">
        <v>1965.2</v>
      </c>
      <c r="FD672" s="1356"/>
      <c r="FE672" s="1356"/>
      <c r="FF672" s="1356"/>
      <c r="FG672" s="1350">
        <v>125</v>
      </c>
      <c r="FH672" s="1356">
        <v>0</v>
      </c>
      <c r="FI672" s="1350"/>
      <c r="FJ672" s="1350"/>
      <c r="FK672" s="1356"/>
      <c r="FL672" s="1356"/>
      <c r="FM672" s="1350">
        <v>0</v>
      </c>
      <c r="FN672" s="1350">
        <v>0</v>
      </c>
      <c r="FO672" s="1350"/>
      <c r="FP672" s="1350"/>
      <c r="FQ672" s="1350">
        <v>2758.83</v>
      </c>
      <c r="FR672" s="1357">
        <v>2086.92</v>
      </c>
      <c r="FT672" s="1401"/>
      <c r="FU672" s="1402">
        <v>2086.92</v>
      </c>
      <c r="FV672" s="1402">
        <v>2086.6</v>
      </c>
      <c r="FW672" s="1402">
        <v>0.32000000000016371</v>
      </c>
      <c r="FX672" s="1389">
        <v>293.49</v>
      </c>
      <c r="FY672" s="1402">
        <v>0</v>
      </c>
      <c r="GB672" s="2015">
        <f>+EL672-GC672</f>
        <v>0</v>
      </c>
      <c r="GC672" s="2015">
        <v>3261</v>
      </c>
      <c r="GE672" s="2015">
        <f t="shared" si="76"/>
        <v>3261</v>
      </c>
    </row>
    <row r="673" spans="2:187">
      <c r="B673" s="918">
        <v>45</v>
      </c>
      <c r="C673" s="919" t="s">
        <v>623</v>
      </c>
      <c r="D673" s="956" t="s">
        <v>3</v>
      </c>
      <c r="E673" s="1135" t="s">
        <v>222</v>
      </c>
      <c r="F673" s="1137" t="s">
        <v>223</v>
      </c>
      <c r="G673" s="1049"/>
      <c r="H673" s="927" t="s">
        <v>585</v>
      </c>
      <c r="I673" s="919" t="s">
        <v>456</v>
      </c>
      <c r="J673" s="1171" t="s">
        <v>455</v>
      </c>
      <c r="K673" s="1052" t="s">
        <v>456</v>
      </c>
      <c r="L673" s="1052">
        <v>100001</v>
      </c>
      <c r="M673" s="925" t="s">
        <v>470</v>
      </c>
      <c r="N673" s="1053">
        <v>1</v>
      </c>
      <c r="O673" s="927" t="s">
        <v>458</v>
      </c>
      <c r="P673" s="927" t="s">
        <v>459</v>
      </c>
      <c r="Q673" s="928">
        <v>1</v>
      </c>
      <c r="R673" s="927" t="s">
        <v>485</v>
      </c>
      <c r="S673" s="1083" t="s">
        <v>1013</v>
      </c>
      <c r="T673" s="927" t="s">
        <v>461</v>
      </c>
      <c r="U673" s="927" t="s">
        <v>277</v>
      </c>
      <c r="V673" s="930" t="s">
        <v>553</v>
      </c>
      <c r="W673" s="1049"/>
      <c r="X673" s="931" t="s">
        <v>97</v>
      </c>
      <c r="Y673" s="1087" t="s">
        <v>301</v>
      </c>
      <c r="Z673" s="925"/>
      <c r="AA673" s="1049"/>
      <c r="AB673" s="467">
        <v>45628</v>
      </c>
      <c r="AC673" s="1049"/>
      <c r="AD673" s="1049"/>
      <c r="AE673" s="1049" t="s">
        <v>496</v>
      </c>
      <c r="AF673" s="927" t="s">
        <v>644</v>
      </c>
      <c r="AG673" s="1049"/>
      <c r="AH673" s="1049"/>
      <c r="AI673" s="1049"/>
      <c r="AJ673" s="1049"/>
      <c r="AK673" s="1049"/>
      <c r="AL673" s="1049"/>
      <c r="AM673" s="1049"/>
      <c r="AN673" s="1049"/>
      <c r="AO673" s="1050" t="s">
        <v>466</v>
      </c>
      <c r="AP673" s="938" t="s">
        <v>595</v>
      </c>
      <c r="AQ673" s="1050" t="s">
        <v>467</v>
      </c>
      <c r="AR673" s="1139">
        <v>3500</v>
      </c>
      <c r="AS673" s="925">
        <v>27</v>
      </c>
      <c r="AT673" s="941">
        <v>3</v>
      </c>
      <c r="AU673" s="941">
        <v>0</v>
      </c>
      <c r="AV673" s="925"/>
      <c r="AW673" s="925"/>
      <c r="AX673" s="925"/>
      <c r="AY673" s="925"/>
      <c r="AZ673" s="925"/>
      <c r="BA673" s="942"/>
      <c r="BB673" s="941"/>
      <c r="BC673" s="941"/>
      <c r="BD673" s="941"/>
      <c r="BE673" s="941"/>
      <c r="BF673" s="942"/>
      <c r="BG673" s="936">
        <v>0</v>
      </c>
      <c r="BH673" s="936">
        <v>0</v>
      </c>
      <c r="BI673" s="936">
        <v>0</v>
      </c>
      <c r="BJ673" s="1227">
        <v>0</v>
      </c>
      <c r="BK673" s="943">
        <v>0</v>
      </c>
      <c r="BL673" s="943">
        <v>0</v>
      </c>
      <c r="BM673" s="936">
        <v>0</v>
      </c>
      <c r="BN673" s="943">
        <v>0</v>
      </c>
      <c r="BO673" s="936">
        <v>0</v>
      </c>
      <c r="BP673" s="1231">
        <v>216</v>
      </c>
      <c r="BQ673" s="1350">
        <v>3150</v>
      </c>
      <c r="BR673" s="1350">
        <v>0</v>
      </c>
      <c r="BS673" s="1350">
        <v>350</v>
      </c>
      <c r="BT673" s="1351">
        <v>0</v>
      </c>
      <c r="BU673" s="1350">
        <v>0</v>
      </c>
      <c r="BV673" s="1350">
        <v>0</v>
      </c>
      <c r="BW673" s="1350">
        <v>0</v>
      </c>
      <c r="BX673" s="1352"/>
      <c r="BY673" s="1350"/>
      <c r="BZ673" s="1350"/>
      <c r="CA673" s="1352"/>
      <c r="CB673" s="1350">
        <v>0</v>
      </c>
      <c r="CC673" s="1350">
        <v>0</v>
      </c>
      <c r="CD673" s="1350">
        <v>0</v>
      </c>
      <c r="CE673" s="1350"/>
      <c r="CF673" s="1350">
        <v>0</v>
      </c>
      <c r="CG673" s="1350"/>
      <c r="CH673" s="1350">
        <v>0</v>
      </c>
      <c r="CI673" s="1350">
        <v>0</v>
      </c>
      <c r="CJ673" s="1352"/>
      <c r="CK673" s="1352"/>
      <c r="CL673" s="1352"/>
      <c r="CM673" s="1350"/>
      <c r="CN673" s="1350"/>
      <c r="CO673" s="1350">
        <v>0</v>
      </c>
      <c r="CP673" s="1350"/>
      <c r="CQ673" s="1350"/>
      <c r="CR673" s="1374"/>
      <c r="CS673" s="1374"/>
      <c r="CT673" s="1374"/>
      <c r="CU673" s="1350"/>
      <c r="CV673" s="1350">
        <v>0</v>
      </c>
      <c r="CW673" s="1352"/>
      <c r="CX673" s="1352"/>
      <c r="CY673" s="1352"/>
      <c r="CZ673" s="1352"/>
      <c r="DA673" s="1352"/>
      <c r="DB673" s="1352"/>
      <c r="DC673" s="1350"/>
      <c r="DD673" s="1350"/>
      <c r="DE673" s="1350"/>
      <c r="DF673" s="1350"/>
      <c r="DG673" s="1350"/>
      <c r="DH673" s="1352"/>
      <c r="DI673" s="1352"/>
      <c r="DJ673" s="1350"/>
      <c r="DK673" s="1350"/>
      <c r="DL673" s="1350"/>
      <c r="DM673" s="1352"/>
      <c r="DN673" s="1352"/>
      <c r="DO673" s="1352"/>
      <c r="DP673" s="1352"/>
      <c r="DQ673" s="1352"/>
      <c r="DR673" s="1352"/>
      <c r="DS673" s="1352"/>
      <c r="DT673" s="1352"/>
      <c r="DU673" s="1352"/>
      <c r="DV673" s="1352"/>
      <c r="DW673" s="1352"/>
      <c r="DX673" s="1352"/>
      <c r="DY673" s="1350"/>
      <c r="DZ673" s="1352"/>
      <c r="EA673" s="1352"/>
      <c r="EB673" s="1352"/>
      <c r="EC673" s="1352"/>
      <c r="ED673" s="1352"/>
      <c r="EE673" s="1352"/>
      <c r="EF673" s="1352"/>
      <c r="EG673" s="1352"/>
      <c r="EH673" s="1352"/>
      <c r="EI673" s="1352"/>
      <c r="EJ673" s="1352"/>
      <c r="EK673" s="1352"/>
      <c r="EL673" s="1354">
        <v>3500</v>
      </c>
      <c r="EM673" s="1354">
        <v>3500</v>
      </c>
      <c r="EN673" s="1355">
        <v>350</v>
      </c>
      <c r="EO673" s="1355">
        <v>0</v>
      </c>
      <c r="EP673" s="1355">
        <v>47.95</v>
      </c>
      <c r="EQ673" s="1377">
        <v>0</v>
      </c>
      <c r="ER673" s="1355">
        <v>0</v>
      </c>
      <c r="ES673" s="1350">
        <v>0</v>
      </c>
      <c r="ET673" s="1351">
        <v>79.94</v>
      </c>
      <c r="EU673" s="1350">
        <v>0</v>
      </c>
      <c r="EV673" s="1350">
        <v>0</v>
      </c>
      <c r="EW673" s="1350"/>
      <c r="EX673" s="1350"/>
      <c r="EY673" s="1350"/>
      <c r="EZ673" s="1356">
        <v>0</v>
      </c>
      <c r="FA673" s="1356">
        <v>0</v>
      </c>
      <c r="FB673" s="1356">
        <v>0</v>
      </c>
      <c r="FC673" s="1356">
        <v>1400</v>
      </c>
      <c r="FD673" s="1356"/>
      <c r="FE673" s="1356"/>
      <c r="FF673" s="1352"/>
      <c r="FG673" s="1350">
        <v>0</v>
      </c>
      <c r="FH673" s="1356">
        <v>0</v>
      </c>
      <c r="FI673" s="1350"/>
      <c r="FJ673" s="1350"/>
      <c r="FK673" s="1356"/>
      <c r="FL673" s="1352"/>
      <c r="FM673" s="1350">
        <v>0</v>
      </c>
      <c r="FN673" s="1350">
        <v>0</v>
      </c>
      <c r="FO673" s="1350"/>
      <c r="FP673" s="1350"/>
      <c r="FQ673" s="1350">
        <v>1877.89</v>
      </c>
      <c r="FR673" s="1357">
        <v>1622.11</v>
      </c>
      <c r="FT673" s="1401"/>
      <c r="FU673" s="1402">
        <v>1622.11</v>
      </c>
      <c r="FV673" s="1402">
        <v>1622.11</v>
      </c>
      <c r="FW673" s="1402">
        <v>0</v>
      </c>
      <c r="FX673" s="1389">
        <v>315</v>
      </c>
      <c r="FY673" s="1402">
        <v>0</v>
      </c>
      <c r="GB673" s="2015">
        <f t="shared" si="75"/>
        <v>0</v>
      </c>
      <c r="GC673" s="2015">
        <v>3500</v>
      </c>
      <c r="GE673" s="2015">
        <f t="shared" si="76"/>
        <v>3500</v>
      </c>
    </row>
    <row r="674" spans="2:187">
      <c r="B674" s="918">
        <v>46</v>
      </c>
      <c r="C674" s="919" t="s">
        <v>623</v>
      </c>
      <c r="D674" s="956" t="s">
        <v>3</v>
      </c>
      <c r="E674" s="1135" t="s">
        <v>879</v>
      </c>
      <c r="F674" s="1343" t="s">
        <v>880</v>
      </c>
      <c r="G674" s="1362">
        <v>37618</v>
      </c>
      <c r="H674" s="919" t="s">
        <v>494</v>
      </c>
      <c r="I674" s="919" t="s">
        <v>456</v>
      </c>
      <c r="J674" s="923" t="s">
        <v>455</v>
      </c>
      <c r="K674" s="924" t="s">
        <v>456</v>
      </c>
      <c r="L674" s="924">
        <v>100001</v>
      </c>
      <c r="M674" s="1088" t="s">
        <v>470</v>
      </c>
      <c r="N674" s="1089">
        <v>1</v>
      </c>
      <c r="O674" s="919" t="s">
        <v>477</v>
      </c>
      <c r="P674" s="1378" t="s">
        <v>478</v>
      </c>
      <c r="Q674" s="1090">
        <v>1</v>
      </c>
      <c r="R674" s="919" t="s">
        <v>485</v>
      </c>
      <c r="S674" s="1379" t="s">
        <v>478</v>
      </c>
      <c r="T674" s="919" t="s">
        <v>461</v>
      </c>
      <c r="U674" s="927" t="s">
        <v>1027</v>
      </c>
      <c r="V674" s="1092" t="s">
        <v>553</v>
      </c>
      <c r="W674" s="1096"/>
      <c r="X674" s="1379" t="s">
        <v>25</v>
      </c>
      <c r="Y674" s="1380" t="s">
        <v>1028</v>
      </c>
      <c r="Z674" s="925"/>
      <c r="AA674" s="1095"/>
      <c r="AB674" s="1381">
        <v>45894</v>
      </c>
      <c r="AC674" s="1096"/>
      <c r="AD674" s="1096"/>
      <c r="AE674" s="1098" t="s">
        <v>511</v>
      </c>
      <c r="AF674" s="927"/>
      <c r="AG674" s="1096"/>
      <c r="AH674" s="1096"/>
      <c r="AI674" s="1096"/>
      <c r="AJ674" s="1096"/>
      <c r="AK674" s="1096"/>
      <c r="AL674" s="1096"/>
      <c r="AM674" s="1096"/>
      <c r="AN674" s="1096"/>
      <c r="AO674" s="1101" t="s">
        <v>467</v>
      </c>
      <c r="AP674" s="1102" t="s">
        <v>595</v>
      </c>
      <c r="AQ674" s="1382" t="s">
        <v>467</v>
      </c>
      <c r="AR674" s="1383">
        <v>2200</v>
      </c>
      <c r="AS674" s="925">
        <v>30</v>
      </c>
      <c r="AT674" s="941"/>
      <c r="AU674" s="941">
        <v>0</v>
      </c>
      <c r="AV674" s="1088"/>
      <c r="AW674" s="1088"/>
      <c r="AX674" s="1088"/>
      <c r="AY674" s="1088"/>
      <c r="AZ674" s="1088"/>
      <c r="BA674" s="1105"/>
      <c r="BB674" s="1106"/>
      <c r="BC674" s="1106"/>
      <c r="BD674" s="1106"/>
      <c r="BE674" s="1106"/>
      <c r="BF674" s="1105"/>
      <c r="BG674" s="936">
        <v>0</v>
      </c>
      <c r="BH674" s="936">
        <v>0</v>
      </c>
      <c r="BI674" s="936">
        <v>0</v>
      </c>
      <c r="BJ674" s="1227">
        <v>0</v>
      </c>
      <c r="BK674" s="943">
        <v>0</v>
      </c>
      <c r="BL674" s="943">
        <v>0</v>
      </c>
      <c r="BM674" s="936">
        <v>0</v>
      </c>
      <c r="BN674" s="943">
        <v>0</v>
      </c>
      <c r="BO674" s="936"/>
      <c r="BP674" s="1384">
        <v>240</v>
      </c>
      <c r="BQ674" s="1350">
        <v>2200</v>
      </c>
      <c r="BR674" s="1350">
        <v>0</v>
      </c>
      <c r="BS674" s="1350">
        <v>0</v>
      </c>
      <c r="BT674" s="1351">
        <v>0</v>
      </c>
      <c r="BU674" s="1350">
        <v>0</v>
      </c>
      <c r="BV674" s="1365">
        <v>0</v>
      </c>
      <c r="BW674" s="1365">
        <v>0</v>
      </c>
      <c r="BX674" s="1385"/>
      <c r="BY674" s="1350"/>
      <c r="BZ674" s="1365"/>
      <c r="CA674" s="1385"/>
      <c r="CB674" s="1350">
        <v>0</v>
      </c>
      <c r="CC674" s="1350">
        <v>0</v>
      </c>
      <c r="CD674" s="1350">
        <v>0</v>
      </c>
      <c r="CE674" s="1350"/>
      <c r="CF674" s="1350">
        <v>0</v>
      </c>
      <c r="CG674" s="1386"/>
      <c r="CH674" s="1350">
        <v>0</v>
      </c>
      <c r="CI674" s="1350">
        <v>439.99999999999977</v>
      </c>
      <c r="CJ674" s="1352"/>
      <c r="CK674" s="1352"/>
      <c r="CL674" s="1352"/>
      <c r="CM674" s="1350"/>
      <c r="CN674" s="1350"/>
      <c r="CO674" s="1350">
        <v>0</v>
      </c>
      <c r="CP674" s="1350"/>
      <c r="CQ674" s="1350"/>
      <c r="CR674" s="1374"/>
      <c r="CS674" s="1374"/>
      <c r="CT674" s="1374"/>
      <c r="CU674" s="1350"/>
      <c r="CV674" s="1350">
        <v>0</v>
      </c>
      <c r="CW674" s="1387"/>
      <c r="CX674" s="1387"/>
      <c r="CY674" s="1387"/>
      <c r="CZ674" s="1387"/>
      <c r="DA674" s="1387"/>
      <c r="DB674" s="1387"/>
      <c r="DC674" s="1350"/>
      <c r="DD674" s="1365"/>
      <c r="DE674" s="1365"/>
      <c r="DF674" s="1350"/>
      <c r="DG674" s="1350"/>
      <c r="DH674" s="1387"/>
      <c r="DI674" s="1387"/>
      <c r="DJ674" s="1365"/>
      <c r="DK674" s="1350"/>
      <c r="DL674" s="1350"/>
      <c r="DM674" s="1387"/>
      <c r="DN674" s="1387"/>
      <c r="DO674" s="1387"/>
      <c r="DP674" s="1387"/>
      <c r="DQ674" s="1387"/>
      <c r="DR674" s="1387"/>
      <c r="DS674" s="1387"/>
      <c r="DT674" s="1387"/>
      <c r="DU674" s="1387"/>
      <c r="DV674" s="1387"/>
      <c r="DW674" s="1387"/>
      <c r="DX674" s="1385"/>
      <c r="DY674" s="1365"/>
      <c r="DZ674" s="1388"/>
      <c r="EA674" s="1387"/>
      <c r="EB674" s="1387"/>
      <c r="EC674" s="1387"/>
      <c r="ED674" s="1387"/>
      <c r="EE674" s="1387"/>
      <c r="EF674" s="1387"/>
      <c r="EG674" s="1387"/>
      <c r="EH674" s="1387"/>
      <c r="EI674" s="1387"/>
      <c r="EJ674" s="1387"/>
      <c r="EK674" s="1387"/>
      <c r="EL674" s="1354">
        <v>2640</v>
      </c>
      <c r="EM674" s="1366">
        <v>2640</v>
      </c>
      <c r="EN674" s="1355">
        <v>264</v>
      </c>
      <c r="EO674" s="1355">
        <v>0</v>
      </c>
      <c r="EP674" s="1355">
        <v>36.17</v>
      </c>
      <c r="EQ674" s="1355">
        <v>0</v>
      </c>
      <c r="ER674" s="1355">
        <v>0</v>
      </c>
      <c r="ES674" s="1350">
        <v>0</v>
      </c>
      <c r="ET674" s="1351">
        <v>0</v>
      </c>
      <c r="EU674" s="1350">
        <v>0</v>
      </c>
      <c r="EV674" s="1350">
        <v>0</v>
      </c>
      <c r="EW674" s="1386"/>
      <c r="EX674" s="1386"/>
      <c r="EY674" s="1365"/>
      <c r="EZ674" s="1356">
        <v>0</v>
      </c>
      <c r="FA674" s="1356">
        <v>0</v>
      </c>
      <c r="FB674" s="1356">
        <v>0</v>
      </c>
      <c r="FC674" s="1356">
        <v>1269.97</v>
      </c>
      <c r="FD674" s="1389"/>
      <c r="FE674" s="1356"/>
      <c r="FF674" s="1387"/>
      <c r="FG674" s="1350">
        <v>0</v>
      </c>
      <c r="FH674" s="1356">
        <v>0</v>
      </c>
      <c r="FI674" s="1365"/>
      <c r="FJ674" s="1350"/>
      <c r="FK674" s="1389"/>
      <c r="FL674" s="1387"/>
      <c r="FM674" s="1350">
        <v>0</v>
      </c>
      <c r="FN674" s="1350">
        <v>0</v>
      </c>
      <c r="FO674" s="1350"/>
      <c r="FP674" s="1350"/>
      <c r="FQ674" s="1365">
        <v>1570.14</v>
      </c>
      <c r="FR674" s="1357">
        <v>1069.8599999999999</v>
      </c>
      <c r="FT674" s="1401"/>
      <c r="FU674" s="1402">
        <v>1069.8599999999999</v>
      </c>
      <c r="FV674" s="1402"/>
      <c r="FW674" s="1402">
        <v>1069.8599999999999</v>
      </c>
      <c r="FX674" s="1389">
        <v>237.6</v>
      </c>
      <c r="FY674" s="1402">
        <v>0</v>
      </c>
      <c r="GB674" s="2015">
        <f t="shared" si="75"/>
        <v>0</v>
      </c>
      <c r="GC674" s="2015">
        <v>2640</v>
      </c>
      <c r="GE674" s="2015">
        <f t="shared" si="76"/>
        <v>2640</v>
      </c>
    </row>
    <row r="675" spans="2:187">
      <c r="B675" s="918">
        <v>47</v>
      </c>
      <c r="C675" s="919" t="s">
        <v>623</v>
      </c>
      <c r="D675" s="956" t="s">
        <v>3</v>
      </c>
      <c r="E675" s="957" t="s">
        <v>80</v>
      </c>
      <c r="F675" s="927" t="s">
        <v>510</v>
      </c>
      <c r="G675" s="958">
        <v>30662</v>
      </c>
      <c r="H675" s="927" t="s">
        <v>469</v>
      </c>
      <c r="I675" s="919" t="s">
        <v>456</v>
      </c>
      <c r="J675" s="1171" t="s">
        <v>455</v>
      </c>
      <c r="K675" s="959" t="s">
        <v>456</v>
      </c>
      <c r="L675" s="959">
        <v>100001</v>
      </c>
      <c r="M675" s="925" t="s">
        <v>470</v>
      </c>
      <c r="N675" s="926">
        <v>1</v>
      </c>
      <c r="O675" s="927" t="s">
        <v>471</v>
      </c>
      <c r="P675" s="927" t="s">
        <v>472</v>
      </c>
      <c r="Q675" s="928">
        <v>1</v>
      </c>
      <c r="R675" s="927" t="s">
        <v>473</v>
      </c>
      <c r="S675" s="929" t="s">
        <v>474</v>
      </c>
      <c r="T675" s="927" t="s">
        <v>461</v>
      </c>
      <c r="U675" s="927" t="s">
        <v>274</v>
      </c>
      <c r="V675" s="930" t="s">
        <v>462</v>
      </c>
      <c r="W675" s="930"/>
      <c r="X675" s="931" t="s">
        <v>78</v>
      </c>
      <c r="Y675" s="932" t="s">
        <v>79</v>
      </c>
      <c r="Z675" s="925"/>
      <c r="AA675" s="925"/>
      <c r="AB675" s="467">
        <v>43252</v>
      </c>
      <c r="AC675" s="933"/>
      <c r="AD675" s="934"/>
      <c r="AE675" s="935" t="s">
        <v>511</v>
      </c>
      <c r="AF675" s="927" t="s">
        <v>512</v>
      </c>
      <c r="AG675" s="936"/>
      <c r="AH675" s="937"/>
      <c r="AI675" s="937"/>
      <c r="AJ675" s="937"/>
      <c r="AK675" s="938"/>
      <c r="AL675" s="936"/>
      <c r="AM675" s="938"/>
      <c r="AN675" s="938"/>
      <c r="AO675" s="939" t="s">
        <v>466</v>
      </c>
      <c r="AP675" s="938" t="s">
        <v>595</v>
      </c>
      <c r="AQ675" s="1073" t="s">
        <v>466</v>
      </c>
      <c r="AR675" s="1074">
        <v>4300</v>
      </c>
      <c r="AS675" s="925">
        <v>30</v>
      </c>
      <c r="AT675" s="941"/>
      <c r="AU675" s="941">
        <v>0</v>
      </c>
      <c r="AV675" s="925"/>
      <c r="AW675" s="925"/>
      <c r="AX675" s="925"/>
      <c r="AY675" s="925"/>
      <c r="AZ675" s="925"/>
      <c r="BA675" s="942"/>
      <c r="BB675" s="941"/>
      <c r="BC675" s="941"/>
      <c r="BD675" s="941"/>
      <c r="BE675" s="941"/>
      <c r="BF675" s="942"/>
      <c r="BG675" s="936">
        <v>0</v>
      </c>
      <c r="BH675" s="936">
        <v>0</v>
      </c>
      <c r="BI675" s="936">
        <v>0</v>
      </c>
      <c r="BJ675" s="1227">
        <v>0</v>
      </c>
      <c r="BK675" s="943">
        <v>0</v>
      </c>
      <c r="BL675" s="943">
        <v>0</v>
      </c>
      <c r="BM675" s="936">
        <v>0</v>
      </c>
      <c r="BN675" s="943">
        <v>0</v>
      </c>
      <c r="BO675" s="936"/>
      <c r="BP675" s="1231">
        <v>240</v>
      </c>
      <c r="BQ675" s="1350">
        <v>4300</v>
      </c>
      <c r="BR675" s="1350">
        <v>113</v>
      </c>
      <c r="BS675" s="1350">
        <v>0</v>
      </c>
      <c r="BT675" s="1351">
        <v>0</v>
      </c>
      <c r="BU675" s="1350">
        <v>0</v>
      </c>
      <c r="BV675" s="1350">
        <v>0</v>
      </c>
      <c r="BW675" s="1350">
        <v>0</v>
      </c>
      <c r="BX675" s="1350"/>
      <c r="BY675" s="1350"/>
      <c r="BZ675" s="1350"/>
      <c r="CA675" s="1350"/>
      <c r="CB675" s="1350">
        <v>0</v>
      </c>
      <c r="CC675" s="1350">
        <v>0</v>
      </c>
      <c r="CD675" s="1350">
        <v>0</v>
      </c>
      <c r="CE675" s="1350"/>
      <c r="CF675" s="1350">
        <v>0</v>
      </c>
      <c r="CG675" s="1374"/>
      <c r="CH675" s="1350">
        <v>0</v>
      </c>
      <c r="CI675" s="1350">
        <v>0</v>
      </c>
      <c r="CJ675" s="1350"/>
      <c r="CK675" s="1350"/>
      <c r="CL675" s="1350"/>
      <c r="CM675" s="1350"/>
      <c r="CN675" s="1350"/>
      <c r="CO675" s="1350">
        <v>0</v>
      </c>
      <c r="CP675" s="1350"/>
      <c r="CQ675" s="1350"/>
      <c r="CR675" s="1374"/>
      <c r="CS675" s="1374"/>
      <c r="CT675" s="1374"/>
      <c r="CU675" s="1350"/>
      <c r="CV675" s="1350">
        <v>0</v>
      </c>
      <c r="CW675" s="1374"/>
      <c r="CX675" s="1374"/>
      <c r="CY675" s="1374"/>
      <c r="CZ675" s="1374"/>
      <c r="DA675" s="1374"/>
      <c r="DB675" s="1374"/>
      <c r="DC675" s="1350"/>
      <c r="DD675" s="1350"/>
      <c r="DE675" s="1350"/>
      <c r="DF675" s="1350"/>
      <c r="DG675" s="1350"/>
      <c r="DH675" s="1374"/>
      <c r="DI675" s="1374"/>
      <c r="DJ675" s="1350"/>
      <c r="DK675" s="1350"/>
      <c r="DL675" s="1350"/>
      <c r="DM675" s="1374"/>
      <c r="DN675" s="1374"/>
      <c r="DO675" s="1374"/>
      <c r="DP675" s="1374"/>
      <c r="DQ675" s="1374"/>
      <c r="DR675" s="1374"/>
      <c r="DS675" s="1374"/>
      <c r="DT675" s="1374"/>
      <c r="DU675" s="1374"/>
      <c r="DV675" s="1390"/>
      <c r="DW675" s="1350"/>
      <c r="DX675" s="1350"/>
      <c r="DY675" s="1350"/>
      <c r="DZ675" s="1375"/>
      <c r="EA675" s="1351"/>
      <c r="EB675" s="1374"/>
      <c r="EC675" s="1374"/>
      <c r="ED675" s="1374"/>
      <c r="EE675" s="1374"/>
      <c r="EF675" s="1374"/>
      <c r="EG675" s="1374"/>
      <c r="EH675" s="1374"/>
      <c r="EI675" s="1374"/>
      <c r="EJ675" s="1374"/>
      <c r="EK675" s="1374"/>
      <c r="EL675" s="1354">
        <v>4413</v>
      </c>
      <c r="EM675" s="1354">
        <v>4413</v>
      </c>
      <c r="EN675" s="1355">
        <v>441.3</v>
      </c>
      <c r="EO675" s="1355">
        <v>0</v>
      </c>
      <c r="EP675" s="1355">
        <v>60.46</v>
      </c>
      <c r="EQ675" s="1355">
        <v>0</v>
      </c>
      <c r="ER675" s="1355">
        <v>0</v>
      </c>
      <c r="ES675" s="1350">
        <v>0</v>
      </c>
      <c r="ET675" s="1351">
        <v>162.91999999999999</v>
      </c>
      <c r="EU675" s="1350">
        <v>0</v>
      </c>
      <c r="EV675" s="1350">
        <v>0</v>
      </c>
      <c r="EW675" s="1374"/>
      <c r="EX675" s="1374"/>
      <c r="EY675" s="1350"/>
      <c r="EZ675" s="1356">
        <v>347.13</v>
      </c>
      <c r="FA675" s="1356">
        <v>145.97999999999999</v>
      </c>
      <c r="FB675" s="1356">
        <v>0</v>
      </c>
      <c r="FC675" s="1356">
        <v>1765.2</v>
      </c>
      <c r="FD675" s="1356"/>
      <c r="FE675" s="1356"/>
      <c r="FF675" s="1356"/>
      <c r="FG675" s="1350">
        <v>0</v>
      </c>
      <c r="FH675" s="1356">
        <v>0</v>
      </c>
      <c r="FI675" s="1350"/>
      <c r="FJ675" s="1350"/>
      <c r="FK675" s="1356"/>
      <c r="FL675" s="1351"/>
      <c r="FM675" s="1350">
        <v>0</v>
      </c>
      <c r="FN675" s="1350">
        <v>0</v>
      </c>
      <c r="FO675" s="1350"/>
      <c r="FP675" s="1350"/>
      <c r="FQ675" s="1350">
        <v>2922.99</v>
      </c>
      <c r="FR675" s="1357">
        <v>1490.01</v>
      </c>
      <c r="FT675" s="1401"/>
      <c r="FU675" s="1402">
        <v>1490.01</v>
      </c>
      <c r="FV675" s="1402">
        <v>1489.72</v>
      </c>
      <c r="FW675" s="1402">
        <v>0.28999999999996362</v>
      </c>
      <c r="FX675" s="1389">
        <v>397.17</v>
      </c>
      <c r="FY675" s="1402">
        <v>0</v>
      </c>
      <c r="GB675" s="2015">
        <f t="shared" si="75"/>
        <v>0</v>
      </c>
      <c r="GC675" s="2015">
        <v>4413</v>
      </c>
      <c r="GE675" s="2015">
        <f t="shared" si="76"/>
        <v>4413</v>
      </c>
    </row>
    <row r="676" spans="2:187">
      <c r="B676" s="918">
        <v>48</v>
      </c>
      <c r="C676" s="919" t="s">
        <v>623</v>
      </c>
      <c r="D676" s="956" t="s">
        <v>3</v>
      </c>
      <c r="E676" s="957" t="s">
        <v>67</v>
      </c>
      <c r="F676" s="1056" t="s">
        <v>513</v>
      </c>
      <c r="G676" s="1057">
        <v>29312</v>
      </c>
      <c r="H676" s="1056" t="s">
        <v>488</v>
      </c>
      <c r="I676" s="919" t="s">
        <v>456</v>
      </c>
      <c r="J676" s="1207" t="s">
        <v>455</v>
      </c>
      <c r="K676" s="1058" t="s">
        <v>456</v>
      </c>
      <c r="L676" s="1058">
        <v>100002</v>
      </c>
      <c r="M676" s="1059" t="s">
        <v>457</v>
      </c>
      <c r="N676" s="1060">
        <v>0</v>
      </c>
      <c r="O676" s="1056" t="s">
        <v>458</v>
      </c>
      <c r="P676" s="1056" t="s">
        <v>459</v>
      </c>
      <c r="Q676" s="1061">
        <v>0</v>
      </c>
      <c r="R676" s="1056" t="s">
        <v>489</v>
      </c>
      <c r="S676" s="1062" t="s">
        <v>488</v>
      </c>
      <c r="T676" s="1056" t="s">
        <v>461</v>
      </c>
      <c r="U676" s="927" t="s">
        <v>243</v>
      </c>
      <c r="V676" s="1063" t="s">
        <v>462</v>
      </c>
      <c r="W676" s="1063"/>
      <c r="X676" s="1131" t="s">
        <v>32</v>
      </c>
      <c r="Y676" s="1391" t="s">
        <v>69</v>
      </c>
      <c r="Z676" s="925"/>
      <c r="AA676" s="1059"/>
      <c r="AB676" s="1066">
        <v>42985</v>
      </c>
      <c r="AC676" s="1371"/>
      <c r="AD676" s="1068"/>
      <c r="AE676" s="1069" t="s">
        <v>464</v>
      </c>
      <c r="AF676" s="927" t="s">
        <v>514</v>
      </c>
      <c r="AG676" s="1070"/>
      <c r="AH676" s="1071"/>
      <c r="AI676" s="1071"/>
      <c r="AJ676" s="1071"/>
      <c r="AK676" s="945"/>
      <c r="AL676" s="1070"/>
      <c r="AM676" s="945"/>
      <c r="AN676" s="945"/>
      <c r="AO676" s="1050" t="s">
        <v>467</v>
      </c>
      <c r="AP676" s="945" t="s">
        <v>595</v>
      </c>
      <c r="AQ676" s="1073" t="s">
        <v>466</v>
      </c>
      <c r="AR676" s="1074">
        <v>5040</v>
      </c>
      <c r="AS676" s="925">
        <v>30</v>
      </c>
      <c r="AT676" s="941"/>
      <c r="AU676" s="941">
        <v>0</v>
      </c>
      <c r="AV676" s="1059"/>
      <c r="AW676" s="1059"/>
      <c r="AX676" s="1059"/>
      <c r="AY676" s="1059"/>
      <c r="AZ676" s="1059"/>
      <c r="BA676" s="1075"/>
      <c r="BB676" s="1076"/>
      <c r="BC676" s="1076"/>
      <c r="BD676" s="1076"/>
      <c r="BE676" s="1076"/>
      <c r="BF676" s="1075"/>
      <c r="BG676" s="936">
        <v>0</v>
      </c>
      <c r="BH676" s="936">
        <v>0</v>
      </c>
      <c r="BI676" s="936">
        <v>0</v>
      </c>
      <c r="BJ676" s="1227">
        <v>0</v>
      </c>
      <c r="BK676" s="943">
        <v>0</v>
      </c>
      <c r="BL676" s="943">
        <v>0</v>
      </c>
      <c r="BM676" s="936">
        <v>0</v>
      </c>
      <c r="BN676" s="943">
        <v>0</v>
      </c>
      <c r="BO676" s="936">
        <v>3.8166666666666664</v>
      </c>
      <c r="BP676" s="1373">
        <v>240</v>
      </c>
      <c r="BQ676" s="1350">
        <v>5040</v>
      </c>
      <c r="BR676" s="1350">
        <v>113</v>
      </c>
      <c r="BS676" s="1350">
        <v>0</v>
      </c>
      <c r="BT676" s="1351">
        <v>0</v>
      </c>
      <c r="BU676" s="1350">
        <v>0</v>
      </c>
      <c r="BV676" s="1374">
        <v>0</v>
      </c>
      <c r="BW676" s="1374">
        <v>0</v>
      </c>
      <c r="BX676" s="1374"/>
      <c r="BY676" s="1350"/>
      <c r="BZ676" s="1374"/>
      <c r="CA676" s="1374"/>
      <c r="CB676" s="1350">
        <v>0</v>
      </c>
      <c r="CC676" s="1350">
        <v>0</v>
      </c>
      <c r="CD676" s="1350">
        <v>0</v>
      </c>
      <c r="CE676" s="1350"/>
      <c r="CF676" s="1350">
        <v>0</v>
      </c>
      <c r="CG676" s="1374"/>
      <c r="CH676" s="1350">
        <v>0</v>
      </c>
      <c r="CI676" s="1350">
        <v>0</v>
      </c>
      <c r="CJ676" s="1350"/>
      <c r="CK676" s="1350"/>
      <c r="CL676" s="1350"/>
      <c r="CM676" s="1350"/>
      <c r="CN676" s="1350"/>
      <c r="CO676" s="1350">
        <v>0</v>
      </c>
      <c r="CP676" s="1350"/>
      <c r="CQ676" s="1350"/>
      <c r="CR676" s="1374"/>
      <c r="CS676" s="1374"/>
      <c r="CT676" s="1374"/>
      <c r="CU676" s="1350"/>
      <c r="CV676" s="1350">
        <v>0</v>
      </c>
      <c r="CW676" s="1374"/>
      <c r="CX676" s="1374"/>
      <c r="CY676" s="1374"/>
      <c r="CZ676" s="1350"/>
      <c r="DA676" s="1350"/>
      <c r="DB676" s="1350"/>
      <c r="DC676" s="1350"/>
      <c r="DD676" s="1350"/>
      <c r="DE676" s="1350"/>
      <c r="DF676" s="1350"/>
      <c r="DG676" s="1350"/>
      <c r="DH676" s="1350"/>
      <c r="DI676" s="1350"/>
      <c r="DJ676" s="1350"/>
      <c r="DK676" s="1350"/>
      <c r="DL676" s="1350"/>
      <c r="DM676" s="1350"/>
      <c r="DN676" s="1350"/>
      <c r="DO676" s="1350"/>
      <c r="DP676" s="1350"/>
      <c r="DQ676" s="1350"/>
      <c r="DR676" s="1350"/>
      <c r="DS676" s="1350"/>
      <c r="DT676" s="1350"/>
      <c r="DU676" s="1350"/>
      <c r="DV676" s="1350"/>
      <c r="DW676" s="1350"/>
      <c r="DX676" s="1350"/>
      <c r="DY676" s="1350"/>
      <c r="DZ676" s="1350"/>
      <c r="EA676" s="1356"/>
      <c r="EB676" s="1350"/>
      <c r="EC676" s="1350"/>
      <c r="ED676" s="1350"/>
      <c r="EE676" s="1350"/>
      <c r="EF676" s="1350"/>
      <c r="EG676" s="1350"/>
      <c r="EH676" s="1350"/>
      <c r="EI676" s="1350"/>
      <c r="EJ676" s="1350"/>
      <c r="EK676" s="1350"/>
      <c r="EL676" s="1354">
        <v>5072.8500000000004</v>
      </c>
      <c r="EM676" s="1376">
        <v>5153</v>
      </c>
      <c r="EN676" s="1355">
        <v>507.29</v>
      </c>
      <c r="EO676" s="1355">
        <v>78.63</v>
      </c>
      <c r="EP676" s="1355">
        <v>69.5</v>
      </c>
      <c r="EQ676" s="1355">
        <v>0</v>
      </c>
      <c r="ER676" s="1355">
        <v>0</v>
      </c>
      <c r="ES676" s="1350">
        <v>0</v>
      </c>
      <c r="ET676" s="1351">
        <v>280.62</v>
      </c>
      <c r="EU676" s="1350">
        <v>80.150000000000006</v>
      </c>
      <c r="EV676" s="1350">
        <v>0</v>
      </c>
      <c r="EW676" s="1374"/>
      <c r="EX676" s="1374"/>
      <c r="EY676" s="1374"/>
      <c r="EZ676" s="1356">
        <v>0</v>
      </c>
      <c r="FA676" s="1356">
        <v>113.93</v>
      </c>
      <c r="FB676" s="1356">
        <v>0</v>
      </c>
      <c r="FC676" s="1356">
        <v>2061.2000000000003</v>
      </c>
      <c r="FD676" s="1351"/>
      <c r="FE676" s="1356"/>
      <c r="FF676" s="1351"/>
      <c r="FG676" s="1350">
        <v>125</v>
      </c>
      <c r="FH676" s="1356">
        <v>0</v>
      </c>
      <c r="FI676" s="1374"/>
      <c r="FJ676" s="1350"/>
      <c r="FK676" s="1351"/>
      <c r="FL676" s="1351"/>
      <c r="FM676" s="1350">
        <v>0</v>
      </c>
      <c r="FN676" s="1350">
        <v>0</v>
      </c>
      <c r="FO676" s="1350"/>
      <c r="FP676" s="1350"/>
      <c r="FQ676" s="1374">
        <v>3316.32</v>
      </c>
      <c r="FR676" s="1357">
        <v>1836.68</v>
      </c>
      <c r="FT676" s="1401"/>
      <c r="FU676" s="1402">
        <v>1836.68</v>
      </c>
      <c r="FV676" s="1402">
        <v>1908.48</v>
      </c>
      <c r="FW676" s="1402">
        <v>-71.799999999999955</v>
      </c>
      <c r="FX676" s="1389">
        <v>456.56</v>
      </c>
      <c r="FY676" s="1402">
        <v>0</v>
      </c>
      <c r="GB676" s="2015">
        <f t="shared" si="75"/>
        <v>0</v>
      </c>
      <c r="GC676" s="2015">
        <v>5072.8500000000004</v>
      </c>
      <c r="GE676" s="2015">
        <f t="shared" si="76"/>
        <v>5072.8500000000004</v>
      </c>
    </row>
    <row r="677" spans="2:187">
      <c r="B677" s="918">
        <v>49</v>
      </c>
      <c r="C677" s="919" t="s">
        <v>623</v>
      </c>
      <c r="D677" s="956" t="s">
        <v>3</v>
      </c>
      <c r="E677" s="957" t="s">
        <v>109</v>
      </c>
      <c r="F677" s="927" t="s">
        <v>110</v>
      </c>
      <c r="G677" s="958">
        <v>33405</v>
      </c>
      <c r="H677" s="927" t="s">
        <v>537</v>
      </c>
      <c r="I677" s="919" t="s">
        <v>456</v>
      </c>
      <c r="J677" s="1171" t="s">
        <v>455</v>
      </c>
      <c r="K677" s="959" t="s">
        <v>456</v>
      </c>
      <c r="L677" s="959">
        <v>100001</v>
      </c>
      <c r="M677" s="925" t="s">
        <v>470</v>
      </c>
      <c r="N677" s="926">
        <v>1</v>
      </c>
      <c r="O677" s="927" t="s">
        <v>477</v>
      </c>
      <c r="P677" s="927" t="s">
        <v>478</v>
      </c>
      <c r="Q677" s="928">
        <v>1</v>
      </c>
      <c r="R677" s="927" t="s">
        <v>538</v>
      </c>
      <c r="S677" s="929" t="s">
        <v>537</v>
      </c>
      <c r="T677" s="927" t="s">
        <v>461</v>
      </c>
      <c r="U677" s="927" t="s">
        <v>258</v>
      </c>
      <c r="V677" s="930" t="s">
        <v>553</v>
      </c>
      <c r="W677" s="930"/>
      <c r="X677" s="931" t="s">
        <v>25</v>
      </c>
      <c r="Y677" s="1047" t="s">
        <v>259</v>
      </c>
      <c r="Z677" s="925"/>
      <c r="AA677" s="1049"/>
      <c r="AB677" s="467">
        <v>45292</v>
      </c>
      <c r="AC677" s="1049"/>
      <c r="AD677" s="934"/>
      <c r="AE677" s="935" t="s">
        <v>492</v>
      </c>
      <c r="AF677" s="927" t="s">
        <v>589</v>
      </c>
      <c r="AG677" s="936"/>
      <c r="AH677" s="937"/>
      <c r="AI677" s="1049"/>
      <c r="AJ677" s="1049"/>
      <c r="AK677" s="1049"/>
      <c r="AL677" s="1049"/>
      <c r="AM677" s="1049"/>
      <c r="AN677" s="1049"/>
      <c r="AO677" s="939" t="s">
        <v>466</v>
      </c>
      <c r="AP677" s="940" t="s">
        <v>595</v>
      </c>
      <c r="AQ677" s="940" t="s">
        <v>466</v>
      </c>
      <c r="AR677" s="468">
        <v>2500</v>
      </c>
      <c r="AS677" s="925">
        <v>28</v>
      </c>
      <c r="AT677" s="941">
        <v>2</v>
      </c>
      <c r="AU677" s="941">
        <v>0</v>
      </c>
      <c r="AV677" s="925"/>
      <c r="AW677" s="925"/>
      <c r="AX677" s="925"/>
      <c r="AY677" s="925"/>
      <c r="AZ677" s="925"/>
      <c r="BA677" s="942"/>
      <c r="BB677" s="941"/>
      <c r="BC677" s="941"/>
      <c r="BD677" s="941"/>
      <c r="BE677" s="941"/>
      <c r="BF677" s="942"/>
      <c r="BG677" s="936">
        <v>0</v>
      </c>
      <c r="BH677" s="936">
        <v>0</v>
      </c>
      <c r="BI677" s="936">
        <v>0</v>
      </c>
      <c r="BJ677" s="1227">
        <v>0</v>
      </c>
      <c r="BK677" s="943">
        <v>0</v>
      </c>
      <c r="BL677" s="943">
        <v>0</v>
      </c>
      <c r="BM677" s="936">
        <v>0</v>
      </c>
      <c r="BN677" s="943">
        <v>0</v>
      </c>
      <c r="BO677" s="936">
        <v>5.5666666666666664</v>
      </c>
      <c r="BP677" s="1231">
        <v>224</v>
      </c>
      <c r="BQ677" s="1350">
        <v>2333.333333333333</v>
      </c>
      <c r="BR677" s="1350">
        <v>113</v>
      </c>
      <c r="BS677" s="1350">
        <v>166.66666666666666</v>
      </c>
      <c r="BT677" s="1351">
        <v>0</v>
      </c>
      <c r="BU677" s="1350">
        <v>0</v>
      </c>
      <c r="BV677" s="1350">
        <v>0</v>
      </c>
      <c r="BW677" s="1350">
        <v>0</v>
      </c>
      <c r="BX677" s="1350"/>
      <c r="BY677" s="1350"/>
      <c r="BZ677" s="1350"/>
      <c r="CA677" s="1350"/>
      <c r="CB677" s="1350">
        <v>0</v>
      </c>
      <c r="CC677" s="1350">
        <v>0</v>
      </c>
      <c r="CD677" s="1350">
        <v>0</v>
      </c>
      <c r="CE677" s="1350"/>
      <c r="CF677" s="1350">
        <v>0</v>
      </c>
      <c r="CG677" s="1350"/>
      <c r="CH677" s="1350">
        <v>0</v>
      </c>
      <c r="CI677" s="1350">
        <v>0</v>
      </c>
      <c r="CJ677" s="1350"/>
      <c r="CK677" s="1350"/>
      <c r="CL677" s="1350"/>
      <c r="CM677" s="1350"/>
      <c r="CN677" s="1350"/>
      <c r="CO677" s="1350">
        <v>0</v>
      </c>
      <c r="CP677" s="1350"/>
      <c r="CQ677" s="1350"/>
      <c r="CR677" s="1374"/>
      <c r="CS677" s="1374"/>
      <c r="CT677" s="1374"/>
      <c r="CU677" s="1350"/>
      <c r="CV677" s="1350">
        <v>0</v>
      </c>
      <c r="CW677" s="1352"/>
      <c r="CX677" s="1352"/>
      <c r="CY677" s="1352"/>
      <c r="CZ677" s="1352"/>
      <c r="DA677" s="1352"/>
      <c r="DB677" s="1352"/>
      <c r="DC677" s="1350"/>
      <c r="DD677" s="1350"/>
      <c r="DE677" s="1350"/>
      <c r="DF677" s="1350"/>
      <c r="DG677" s="1350"/>
      <c r="DH677" s="1352"/>
      <c r="DI677" s="1352"/>
      <c r="DJ677" s="1350"/>
      <c r="DK677" s="1350"/>
      <c r="DL677" s="1350"/>
      <c r="DM677" s="1352"/>
      <c r="DN677" s="1352"/>
      <c r="DO677" s="1352"/>
      <c r="DP677" s="1352"/>
      <c r="DQ677" s="1352"/>
      <c r="DR677" s="1352"/>
      <c r="DS677" s="1352"/>
      <c r="DT677" s="1352"/>
      <c r="DU677" s="1352"/>
      <c r="DV677" s="1352"/>
      <c r="DW677" s="1352"/>
      <c r="DX677" s="1350"/>
      <c r="DY677" s="1350"/>
      <c r="DZ677" s="1352"/>
      <c r="EA677" s="1352"/>
      <c r="EB677" s="1352"/>
      <c r="EC677" s="1352"/>
      <c r="ED677" s="1352"/>
      <c r="EE677" s="1352"/>
      <c r="EF677" s="1352"/>
      <c r="EG677" s="1352"/>
      <c r="EH677" s="1352"/>
      <c r="EI677" s="1352"/>
      <c r="EJ677" s="1352"/>
      <c r="EK677" s="1352"/>
      <c r="EL677" s="1354">
        <v>2555.0099999999998</v>
      </c>
      <c r="EM677" s="1354">
        <v>2612.9999999999995</v>
      </c>
      <c r="EN677" s="1355">
        <v>255.5</v>
      </c>
      <c r="EO677" s="1355">
        <v>43.18</v>
      </c>
      <c r="EP677" s="1355">
        <v>35</v>
      </c>
      <c r="EQ677" s="1377">
        <v>0</v>
      </c>
      <c r="ER677" s="1355">
        <v>0</v>
      </c>
      <c r="ES677" s="1350">
        <v>0</v>
      </c>
      <c r="ET677" s="1356">
        <v>0</v>
      </c>
      <c r="EU677" s="1350">
        <v>57.99</v>
      </c>
      <c r="EV677" s="1350">
        <v>0</v>
      </c>
      <c r="EW677" s="1350"/>
      <c r="EX677" s="1350"/>
      <c r="EY677" s="1350"/>
      <c r="EZ677" s="1356">
        <v>231.42</v>
      </c>
      <c r="FA677" s="1356">
        <v>0</v>
      </c>
      <c r="FB677" s="1356">
        <v>0</v>
      </c>
      <c r="FC677" s="1356">
        <v>1125.2</v>
      </c>
      <c r="FD677" s="1356"/>
      <c r="FE677" s="1356"/>
      <c r="FF677" s="1352"/>
      <c r="FG677" s="1350">
        <v>0</v>
      </c>
      <c r="FH677" s="1356">
        <v>0</v>
      </c>
      <c r="FI677" s="1350"/>
      <c r="FJ677" s="1350"/>
      <c r="FK677" s="1356"/>
      <c r="FL677" s="1352"/>
      <c r="FM677" s="1350">
        <v>0</v>
      </c>
      <c r="FN677" s="1350">
        <v>0</v>
      </c>
      <c r="FO677" s="1350"/>
      <c r="FP677" s="1350"/>
      <c r="FQ677" s="1350">
        <v>1748.29</v>
      </c>
      <c r="FR677" s="1357">
        <v>864.71</v>
      </c>
      <c r="FT677" s="1401"/>
      <c r="FU677" s="1402">
        <v>864.71</v>
      </c>
      <c r="FV677" s="1402">
        <v>1096.6600000000001</v>
      </c>
      <c r="FW677" s="1402">
        <v>-231.95000000000005</v>
      </c>
      <c r="FX677" s="1389">
        <v>229.95</v>
      </c>
      <c r="FY677" s="1402">
        <v>0</v>
      </c>
      <c r="GB677" s="2015">
        <f t="shared" si="75"/>
        <v>0</v>
      </c>
      <c r="GC677" s="2015">
        <v>2555.0100000000002</v>
      </c>
      <c r="GE677" s="2015">
        <f t="shared" si="76"/>
        <v>2555.0100000000002</v>
      </c>
    </row>
    <row r="678" spans="2:187">
      <c r="B678" s="918">
        <v>50</v>
      </c>
      <c r="C678" s="919" t="s">
        <v>623</v>
      </c>
      <c r="D678" s="956" t="s">
        <v>3</v>
      </c>
      <c r="E678" s="1135" t="s">
        <v>832</v>
      </c>
      <c r="F678" s="1343" t="s">
        <v>835</v>
      </c>
      <c r="G678" s="1392"/>
      <c r="H678" s="919" t="s">
        <v>494</v>
      </c>
      <c r="I678" s="919" t="s">
        <v>456</v>
      </c>
      <c r="J678" s="923" t="s">
        <v>455</v>
      </c>
      <c r="K678" s="1208" t="s">
        <v>456</v>
      </c>
      <c r="L678" s="1208">
        <v>100001</v>
      </c>
      <c r="M678" s="1088" t="s">
        <v>470</v>
      </c>
      <c r="N678" s="1393">
        <v>1</v>
      </c>
      <c r="O678" s="919" t="s">
        <v>477</v>
      </c>
      <c r="P678" s="919" t="s">
        <v>478</v>
      </c>
      <c r="Q678" s="1090">
        <v>1</v>
      </c>
      <c r="R678" s="919" t="s">
        <v>485</v>
      </c>
      <c r="S678" s="1379" t="s">
        <v>478</v>
      </c>
      <c r="T678" s="919" t="s">
        <v>461</v>
      </c>
      <c r="U678" s="927" t="s">
        <v>250</v>
      </c>
      <c r="V678" s="1092" t="s">
        <v>553</v>
      </c>
      <c r="W678" s="1096"/>
      <c r="X678" s="1122" t="s">
        <v>25</v>
      </c>
      <c r="Y678" s="1394" t="s">
        <v>922</v>
      </c>
      <c r="Z678" s="925"/>
      <c r="AA678" s="1096"/>
      <c r="AB678" s="1381">
        <v>45689</v>
      </c>
      <c r="AC678" s="1096"/>
      <c r="AD678" s="1096"/>
      <c r="AE678" s="1096" t="s">
        <v>496</v>
      </c>
      <c r="AF678" s="927" t="s">
        <v>923</v>
      </c>
      <c r="AG678" s="1096"/>
      <c r="AH678" s="1096"/>
      <c r="AI678" s="1096"/>
      <c r="AJ678" s="1096"/>
      <c r="AK678" s="1096"/>
      <c r="AL678" s="1096"/>
      <c r="AM678" s="1096"/>
      <c r="AN678" s="1096"/>
      <c r="AO678" s="1101" t="s">
        <v>467</v>
      </c>
      <c r="AP678" s="1102" t="s">
        <v>595</v>
      </c>
      <c r="AQ678" s="1101" t="s">
        <v>466</v>
      </c>
      <c r="AR678" s="1395">
        <v>1300</v>
      </c>
      <c r="AS678" s="925">
        <v>30</v>
      </c>
      <c r="AT678" s="941"/>
      <c r="AU678" s="941">
        <v>0</v>
      </c>
      <c r="AV678" s="1088"/>
      <c r="AW678" s="1088"/>
      <c r="AX678" s="1088"/>
      <c r="AY678" s="1088"/>
      <c r="AZ678" s="1088"/>
      <c r="BA678" s="1105"/>
      <c r="BB678" s="1106"/>
      <c r="BC678" s="1106"/>
      <c r="BD678" s="1106"/>
      <c r="BE678" s="1106"/>
      <c r="BF678" s="1105"/>
      <c r="BG678" s="936">
        <v>0</v>
      </c>
      <c r="BH678" s="936">
        <v>0</v>
      </c>
      <c r="BI678" s="936">
        <v>0</v>
      </c>
      <c r="BJ678" s="1227">
        <v>0</v>
      </c>
      <c r="BK678" s="943">
        <v>0</v>
      </c>
      <c r="BL678" s="943">
        <v>0</v>
      </c>
      <c r="BM678" s="936">
        <v>6</v>
      </c>
      <c r="BN678" s="943">
        <v>10</v>
      </c>
      <c r="BO678" s="936">
        <v>0</v>
      </c>
      <c r="BP678" s="1384">
        <v>240</v>
      </c>
      <c r="BQ678" s="1350">
        <v>1300</v>
      </c>
      <c r="BR678" s="1350">
        <v>113</v>
      </c>
      <c r="BS678" s="1350">
        <v>0</v>
      </c>
      <c r="BT678" s="1351">
        <v>0</v>
      </c>
      <c r="BU678" s="1350">
        <v>0</v>
      </c>
      <c r="BV678" s="1365">
        <v>0</v>
      </c>
      <c r="BW678" s="1365">
        <v>0</v>
      </c>
      <c r="BX678" s="1385"/>
      <c r="BY678" s="1350"/>
      <c r="BZ678" s="1365"/>
      <c r="CA678" s="1385"/>
      <c r="CB678" s="1350">
        <v>0</v>
      </c>
      <c r="CC678" s="1350">
        <v>0</v>
      </c>
      <c r="CD678" s="1350">
        <v>0</v>
      </c>
      <c r="CE678" s="1350"/>
      <c r="CF678" s="1350">
        <v>0</v>
      </c>
      <c r="CG678" s="1386"/>
      <c r="CH678" s="1350">
        <v>0</v>
      </c>
      <c r="CI678" s="1350">
        <v>0</v>
      </c>
      <c r="CJ678" s="1352"/>
      <c r="CK678" s="1352"/>
      <c r="CL678" s="1352"/>
      <c r="CM678" s="1350"/>
      <c r="CN678" s="1350"/>
      <c r="CO678" s="1350">
        <v>188.4</v>
      </c>
      <c r="CP678" s="1350"/>
      <c r="CQ678" s="1350"/>
      <c r="CR678" s="1374"/>
      <c r="CS678" s="1374"/>
      <c r="CT678" s="1374"/>
      <c r="CU678" s="1350"/>
      <c r="CV678" s="1350">
        <v>0</v>
      </c>
      <c r="CW678" s="1385"/>
      <c r="CX678" s="1385"/>
      <c r="CY678" s="1385"/>
      <c r="CZ678" s="1352"/>
      <c r="DA678" s="1352"/>
      <c r="DB678" s="1352"/>
      <c r="DC678" s="1350"/>
      <c r="DD678" s="1350"/>
      <c r="DE678" s="1350"/>
      <c r="DF678" s="1350"/>
      <c r="DG678" s="1350"/>
      <c r="DH678" s="1352"/>
      <c r="DI678" s="1352"/>
      <c r="DJ678" s="1350"/>
      <c r="DK678" s="1350"/>
      <c r="DL678" s="1350"/>
      <c r="DM678" s="1352"/>
      <c r="DN678" s="1352"/>
      <c r="DO678" s="1352"/>
      <c r="DP678" s="1352"/>
      <c r="DQ678" s="1352"/>
      <c r="DR678" s="1352"/>
      <c r="DS678" s="1352"/>
      <c r="DT678" s="1352"/>
      <c r="DU678" s="1352"/>
      <c r="DV678" s="1352"/>
      <c r="DW678" s="1352"/>
      <c r="DX678" s="1352"/>
      <c r="DY678" s="1350"/>
      <c r="DZ678" s="1352"/>
      <c r="EA678" s="1352"/>
      <c r="EB678" s="1352"/>
      <c r="EC678" s="1352"/>
      <c r="ED678" s="1352"/>
      <c r="EE678" s="1352"/>
      <c r="EF678" s="1352"/>
      <c r="EG678" s="1352"/>
      <c r="EH678" s="1352"/>
      <c r="EI678" s="1352"/>
      <c r="EJ678" s="1352"/>
      <c r="EK678" s="1352"/>
      <c r="EL678" s="1354">
        <v>1601.4</v>
      </c>
      <c r="EM678" s="1366">
        <v>1601.4</v>
      </c>
      <c r="EN678" s="1355">
        <v>160.13999999999999</v>
      </c>
      <c r="EO678" s="1355">
        <v>0</v>
      </c>
      <c r="EP678" s="1355">
        <v>21.94</v>
      </c>
      <c r="EQ678" s="1355">
        <v>0</v>
      </c>
      <c r="ER678" s="1355">
        <v>0</v>
      </c>
      <c r="ES678" s="1350">
        <v>0</v>
      </c>
      <c r="ET678" s="1351">
        <v>0</v>
      </c>
      <c r="EU678" s="1350">
        <v>0</v>
      </c>
      <c r="EV678" s="1350">
        <v>0</v>
      </c>
      <c r="EW678" s="1386"/>
      <c r="EX678" s="1386"/>
      <c r="EY678" s="1365"/>
      <c r="EZ678" s="1356">
        <v>0</v>
      </c>
      <c r="FA678" s="1356">
        <v>0</v>
      </c>
      <c r="FB678" s="1356">
        <v>0</v>
      </c>
      <c r="FC678" s="1356">
        <v>565.20000000000005</v>
      </c>
      <c r="FD678" s="1389"/>
      <c r="FE678" s="1356"/>
      <c r="FF678" s="1385"/>
      <c r="FG678" s="1350">
        <v>0</v>
      </c>
      <c r="FH678" s="1356">
        <v>0</v>
      </c>
      <c r="FI678" s="1365"/>
      <c r="FJ678" s="1350"/>
      <c r="FK678" s="1389"/>
      <c r="FL678" s="1385"/>
      <c r="FM678" s="1350">
        <v>0</v>
      </c>
      <c r="FN678" s="1350">
        <v>0</v>
      </c>
      <c r="FO678" s="1350"/>
      <c r="FP678" s="1350"/>
      <c r="FQ678" s="1365">
        <v>747.28</v>
      </c>
      <c r="FR678" s="1357">
        <v>854.12</v>
      </c>
      <c r="FT678" s="1401"/>
      <c r="FU678" s="1402">
        <v>854.12</v>
      </c>
      <c r="FV678" s="1402">
        <v>687.14</v>
      </c>
      <c r="FW678" s="1402">
        <v>166.98000000000002</v>
      </c>
      <c r="FX678" s="1389">
        <v>144.13</v>
      </c>
      <c r="FY678" s="1402">
        <v>0</v>
      </c>
      <c r="GB678" s="2015">
        <f t="shared" si="75"/>
        <v>0</v>
      </c>
      <c r="GC678" s="2015">
        <v>1601.4</v>
      </c>
      <c r="GE678" s="2015">
        <f t="shared" si="76"/>
        <v>1601.4</v>
      </c>
    </row>
    <row r="679" spans="2:187" ht="12.6" customHeight="1">
      <c r="B679" s="918">
        <v>51</v>
      </c>
      <c r="C679" s="919" t="s">
        <v>623</v>
      </c>
      <c r="D679" s="956" t="s">
        <v>3</v>
      </c>
      <c r="E679" s="957" t="s">
        <v>124</v>
      </c>
      <c r="F679" s="927" t="s">
        <v>125</v>
      </c>
      <c r="G679" s="958">
        <v>34101</v>
      </c>
      <c r="H679" s="927" t="s">
        <v>469</v>
      </c>
      <c r="I679" s="919" t="s">
        <v>506</v>
      </c>
      <c r="J679" s="1171" t="s">
        <v>507</v>
      </c>
      <c r="K679" s="959" t="s">
        <v>508</v>
      </c>
      <c r="L679" s="959">
        <v>100002</v>
      </c>
      <c r="M679" s="925" t="s">
        <v>457</v>
      </c>
      <c r="N679" s="926">
        <v>1</v>
      </c>
      <c r="O679" s="927" t="s">
        <v>471</v>
      </c>
      <c r="P679" s="927" t="s">
        <v>472</v>
      </c>
      <c r="Q679" s="928">
        <v>0</v>
      </c>
      <c r="R679" s="927" t="s">
        <v>473</v>
      </c>
      <c r="S679" s="929" t="s">
        <v>474</v>
      </c>
      <c r="T679" s="927" t="s">
        <v>461</v>
      </c>
      <c r="U679" s="1359" t="s">
        <v>1029</v>
      </c>
      <c r="V679" s="930" t="s">
        <v>462</v>
      </c>
      <c r="W679" s="930"/>
      <c r="X679" s="931" t="s">
        <v>32</v>
      </c>
      <c r="Y679" s="932">
        <v>45537717056073</v>
      </c>
      <c r="Z679" s="925"/>
      <c r="AA679" s="925"/>
      <c r="AB679" s="467">
        <v>43402</v>
      </c>
      <c r="AC679" s="933"/>
      <c r="AD679" s="934"/>
      <c r="AE679" s="935" t="s">
        <v>481</v>
      </c>
      <c r="AF679" s="927" t="s">
        <v>515</v>
      </c>
      <c r="AG679" s="936"/>
      <c r="AH679" s="937"/>
      <c r="AI679" s="937"/>
      <c r="AJ679" s="937"/>
      <c r="AK679" s="938"/>
      <c r="AL679" s="936"/>
      <c r="AM679" s="938"/>
      <c r="AN679" s="938"/>
      <c r="AO679" s="939" t="s">
        <v>466</v>
      </c>
      <c r="AP679" s="938" t="s">
        <v>594</v>
      </c>
      <c r="AQ679" s="1073" t="s">
        <v>467</v>
      </c>
      <c r="AR679" s="1074">
        <v>3600</v>
      </c>
      <c r="AS679" s="925">
        <v>30</v>
      </c>
      <c r="AT679" s="941"/>
      <c r="AU679" s="941">
        <v>0</v>
      </c>
      <c r="AV679" s="925"/>
      <c r="AW679" s="925"/>
      <c r="AX679" s="925"/>
      <c r="AY679" s="925"/>
      <c r="AZ679" s="925"/>
      <c r="BA679" s="942"/>
      <c r="BB679" s="941"/>
      <c r="BC679" s="941"/>
      <c r="BD679" s="941"/>
      <c r="BE679" s="941"/>
      <c r="BF679" s="942"/>
      <c r="BG679" s="936">
        <v>0</v>
      </c>
      <c r="BH679" s="936">
        <v>0</v>
      </c>
      <c r="BI679" s="936">
        <v>0</v>
      </c>
      <c r="BJ679" s="1227">
        <v>0</v>
      </c>
      <c r="BK679" s="943">
        <v>0</v>
      </c>
      <c r="BL679" s="943">
        <v>0</v>
      </c>
      <c r="BM679" s="936">
        <v>0</v>
      </c>
      <c r="BN679" s="943">
        <v>0</v>
      </c>
      <c r="BO679" s="936">
        <v>5.7</v>
      </c>
      <c r="BP679" s="1231">
        <v>240</v>
      </c>
      <c r="BQ679" s="1350">
        <v>3600</v>
      </c>
      <c r="BR679" s="1350">
        <v>0</v>
      </c>
      <c r="BS679" s="1350">
        <v>0</v>
      </c>
      <c r="BT679" s="1351">
        <v>0</v>
      </c>
      <c r="BU679" s="1350">
        <v>0</v>
      </c>
      <c r="BV679" s="1350">
        <v>0</v>
      </c>
      <c r="BW679" s="1350">
        <v>0</v>
      </c>
      <c r="BX679" s="1350"/>
      <c r="BY679" s="1350"/>
      <c r="BZ679" s="1350"/>
      <c r="CA679" s="1350"/>
      <c r="CB679" s="1350">
        <v>0</v>
      </c>
      <c r="CC679" s="1350">
        <v>0</v>
      </c>
      <c r="CD679" s="1350">
        <v>0</v>
      </c>
      <c r="CE679" s="1350"/>
      <c r="CF679" s="1350">
        <v>0</v>
      </c>
      <c r="CG679" s="1374"/>
      <c r="CH679" s="1350">
        <v>0</v>
      </c>
      <c r="CI679" s="1350">
        <v>0</v>
      </c>
      <c r="CJ679" s="1350"/>
      <c r="CK679" s="1350"/>
      <c r="CL679" s="1350"/>
      <c r="CM679" s="1350"/>
      <c r="CN679" s="1350"/>
      <c r="CO679" s="1350">
        <v>0</v>
      </c>
      <c r="CP679" s="1350"/>
      <c r="CQ679" s="1350"/>
      <c r="CR679" s="1374"/>
      <c r="CS679" s="1374"/>
      <c r="CT679" s="1374"/>
      <c r="CU679" s="1350"/>
      <c r="CV679" s="1350">
        <v>0</v>
      </c>
      <c r="CW679" s="1350"/>
      <c r="CX679" s="1350"/>
      <c r="CY679" s="1350"/>
      <c r="CZ679" s="1350"/>
      <c r="DA679" s="1350"/>
      <c r="DB679" s="1350"/>
      <c r="DC679" s="1350"/>
      <c r="DD679" s="1350"/>
      <c r="DE679" s="1350"/>
      <c r="DF679" s="1350"/>
      <c r="DG679" s="1350"/>
      <c r="DH679" s="1350"/>
      <c r="DI679" s="1350"/>
      <c r="DJ679" s="1350"/>
      <c r="DK679" s="1350"/>
      <c r="DL679" s="1350"/>
      <c r="DM679" s="1350"/>
      <c r="DN679" s="1350"/>
      <c r="DO679" s="1350"/>
      <c r="DP679" s="1350"/>
      <c r="DQ679" s="1350"/>
      <c r="DR679" s="1350"/>
      <c r="DS679" s="1350"/>
      <c r="DT679" s="1350"/>
      <c r="DU679" s="1350"/>
      <c r="DV679" s="1350"/>
      <c r="DW679" s="1350"/>
      <c r="DX679" s="1350"/>
      <c r="DY679" s="1350"/>
      <c r="DZ679" s="1350"/>
      <c r="EA679" s="1356"/>
      <c r="EB679" s="1350"/>
      <c r="EC679" s="1350"/>
      <c r="ED679" s="1350"/>
      <c r="EE679" s="1350"/>
      <c r="EF679" s="1350"/>
      <c r="EG679" s="1350"/>
      <c r="EH679" s="1350"/>
      <c r="EI679" s="1350"/>
      <c r="EJ679" s="1350"/>
      <c r="EK679" s="1350"/>
      <c r="EL679" s="1354">
        <v>3514.5</v>
      </c>
      <c r="EM679" s="1354">
        <v>3600</v>
      </c>
      <c r="EN679" s="1355">
        <v>351.45</v>
      </c>
      <c r="EO679" s="1355">
        <v>0</v>
      </c>
      <c r="EP679" s="1355">
        <v>48.15</v>
      </c>
      <c r="EQ679" s="1355">
        <v>0</v>
      </c>
      <c r="ER679" s="1355">
        <v>0</v>
      </c>
      <c r="ES679" s="1350">
        <v>0</v>
      </c>
      <c r="ET679" s="1351">
        <v>88.14</v>
      </c>
      <c r="EU679" s="1350">
        <v>85.5</v>
      </c>
      <c r="EV679" s="1350">
        <v>0</v>
      </c>
      <c r="EW679" s="1374"/>
      <c r="EX679" s="1374"/>
      <c r="EY679" s="1350"/>
      <c r="EZ679" s="1356">
        <v>0</v>
      </c>
      <c r="FA679" s="1356">
        <v>0</v>
      </c>
      <c r="FB679" s="1356">
        <v>0</v>
      </c>
      <c r="FC679" s="1356">
        <v>1440</v>
      </c>
      <c r="FD679" s="1356"/>
      <c r="FE679" s="1356"/>
      <c r="FF679" s="1356"/>
      <c r="FG679" s="1350">
        <v>0</v>
      </c>
      <c r="FH679" s="1356">
        <v>0</v>
      </c>
      <c r="FI679" s="1350"/>
      <c r="FJ679" s="1350"/>
      <c r="FK679" s="1356"/>
      <c r="FL679" s="1356"/>
      <c r="FM679" s="1350">
        <v>0</v>
      </c>
      <c r="FN679" s="1350">
        <v>0</v>
      </c>
      <c r="FO679" s="1350"/>
      <c r="FP679" s="1350"/>
      <c r="FQ679" s="1350">
        <v>2013.24</v>
      </c>
      <c r="FR679" s="1357">
        <v>1586.76</v>
      </c>
      <c r="FT679" s="1401"/>
      <c r="FU679" s="1402">
        <v>1586.76</v>
      </c>
      <c r="FV679" s="1402">
        <v>1264.3800000000001</v>
      </c>
      <c r="FW679" s="1402">
        <v>322.37999999999988</v>
      </c>
      <c r="FX679" s="1389">
        <v>316.31</v>
      </c>
      <c r="FY679" s="1402">
        <v>0</v>
      </c>
      <c r="GB679" s="2015">
        <f t="shared" si="75"/>
        <v>0</v>
      </c>
      <c r="GC679" s="2015">
        <v>3514.5</v>
      </c>
      <c r="GE679" s="2015">
        <f t="shared" si="76"/>
        <v>3514.5</v>
      </c>
    </row>
    <row r="680" spans="2:187">
      <c r="B680" s="918">
        <v>52</v>
      </c>
      <c r="C680" s="919" t="s">
        <v>623</v>
      </c>
      <c r="D680" s="956" t="s">
        <v>3</v>
      </c>
      <c r="E680" s="957" t="s">
        <v>154</v>
      </c>
      <c r="F680" s="927" t="s">
        <v>155</v>
      </c>
      <c r="G680" s="958">
        <v>35064</v>
      </c>
      <c r="H680" s="927" t="s">
        <v>469</v>
      </c>
      <c r="I680" s="919" t="s">
        <v>456</v>
      </c>
      <c r="J680" s="1171" t="s">
        <v>455</v>
      </c>
      <c r="K680" s="959" t="s">
        <v>456</v>
      </c>
      <c r="L680" s="959">
        <v>100001</v>
      </c>
      <c r="M680" s="925" t="s">
        <v>470</v>
      </c>
      <c r="N680" s="926">
        <v>1</v>
      </c>
      <c r="O680" s="927" t="s">
        <v>471</v>
      </c>
      <c r="P680" s="927" t="s">
        <v>472</v>
      </c>
      <c r="Q680" s="928">
        <v>1</v>
      </c>
      <c r="R680" s="927" t="s">
        <v>473</v>
      </c>
      <c r="S680" s="929" t="s">
        <v>474</v>
      </c>
      <c r="T680" s="927" t="s">
        <v>461</v>
      </c>
      <c r="U680" s="927" t="s">
        <v>990</v>
      </c>
      <c r="V680" s="930" t="s">
        <v>553</v>
      </c>
      <c r="W680" s="930"/>
      <c r="X680" s="1043" t="s">
        <v>25</v>
      </c>
      <c r="Y680" s="1044" t="s">
        <v>616</v>
      </c>
      <c r="Z680" s="925"/>
      <c r="AA680" s="925"/>
      <c r="AB680" s="467">
        <v>44453</v>
      </c>
      <c r="AC680" s="933"/>
      <c r="AD680" s="934"/>
      <c r="AE680" s="935" t="s">
        <v>496</v>
      </c>
      <c r="AF680" s="927" t="s">
        <v>625</v>
      </c>
      <c r="AG680" s="936"/>
      <c r="AH680" s="937"/>
      <c r="AI680" s="937"/>
      <c r="AJ680" s="937"/>
      <c r="AK680" s="938"/>
      <c r="AL680" s="936"/>
      <c r="AM680" s="938"/>
      <c r="AN680" s="938"/>
      <c r="AO680" s="939" t="s">
        <v>466</v>
      </c>
      <c r="AP680" s="938" t="s">
        <v>594</v>
      </c>
      <c r="AQ680" s="940" t="s">
        <v>467</v>
      </c>
      <c r="AR680" s="468">
        <v>3000</v>
      </c>
      <c r="AS680" s="925">
        <v>30</v>
      </c>
      <c r="AT680" s="941"/>
      <c r="AU680" s="941">
        <v>0</v>
      </c>
      <c r="AV680" s="925"/>
      <c r="AW680" s="925"/>
      <c r="AX680" s="925"/>
      <c r="AY680" s="925"/>
      <c r="AZ680" s="925"/>
      <c r="BA680" s="942"/>
      <c r="BB680" s="941"/>
      <c r="BC680" s="941"/>
      <c r="BD680" s="941"/>
      <c r="BE680" s="941"/>
      <c r="BF680" s="942"/>
      <c r="BG680" s="936">
        <v>0</v>
      </c>
      <c r="BH680" s="936">
        <v>0</v>
      </c>
      <c r="BI680" s="936">
        <v>0</v>
      </c>
      <c r="BJ680" s="1227">
        <v>0</v>
      </c>
      <c r="BK680" s="943">
        <v>0</v>
      </c>
      <c r="BL680" s="943">
        <v>0</v>
      </c>
      <c r="BM680" s="936">
        <v>0</v>
      </c>
      <c r="BN680" s="943">
        <v>0</v>
      </c>
      <c r="BO680" s="936">
        <v>6.1166666666666671</v>
      </c>
      <c r="BP680" s="1231">
        <v>240</v>
      </c>
      <c r="BQ680" s="1350">
        <v>3000</v>
      </c>
      <c r="BR680" s="1350">
        <v>0</v>
      </c>
      <c r="BS680" s="1350">
        <v>0</v>
      </c>
      <c r="BT680" s="1351">
        <v>0</v>
      </c>
      <c r="BU680" s="1350">
        <v>0</v>
      </c>
      <c r="BV680" s="1350">
        <v>0</v>
      </c>
      <c r="BW680" s="1350">
        <v>0</v>
      </c>
      <c r="BX680" s="1350"/>
      <c r="BY680" s="1350"/>
      <c r="BZ680" s="1350"/>
      <c r="CA680" s="1350"/>
      <c r="CB680" s="1350">
        <v>0</v>
      </c>
      <c r="CC680" s="1350">
        <v>0</v>
      </c>
      <c r="CD680" s="1350">
        <v>0</v>
      </c>
      <c r="CE680" s="1350"/>
      <c r="CF680" s="1350">
        <v>0</v>
      </c>
      <c r="CG680" s="1374"/>
      <c r="CH680" s="1350">
        <v>0</v>
      </c>
      <c r="CI680" s="1350">
        <v>0</v>
      </c>
      <c r="CJ680" s="1350"/>
      <c r="CK680" s="1350"/>
      <c r="CL680" s="1350"/>
      <c r="CM680" s="1350"/>
      <c r="CN680" s="1350"/>
      <c r="CO680" s="1350">
        <v>0</v>
      </c>
      <c r="CP680" s="1350"/>
      <c r="CQ680" s="1350"/>
      <c r="CR680" s="1374"/>
      <c r="CS680" s="1374"/>
      <c r="CT680" s="1374"/>
      <c r="CU680" s="1350"/>
      <c r="CV680" s="1350">
        <v>0</v>
      </c>
      <c r="CW680" s="1350"/>
      <c r="CX680" s="1350"/>
      <c r="CY680" s="1350"/>
      <c r="CZ680" s="1350"/>
      <c r="DA680" s="1350"/>
      <c r="DB680" s="1350"/>
      <c r="DC680" s="1350"/>
      <c r="DD680" s="1350"/>
      <c r="DE680" s="1350"/>
      <c r="DF680" s="1350"/>
      <c r="DG680" s="1350"/>
      <c r="DH680" s="1350"/>
      <c r="DI680" s="1350"/>
      <c r="DJ680" s="1350"/>
      <c r="DK680" s="1350"/>
      <c r="DL680" s="1350"/>
      <c r="DM680" s="1350"/>
      <c r="DN680" s="1350"/>
      <c r="DO680" s="1350"/>
      <c r="DP680" s="1350"/>
      <c r="DQ680" s="1350"/>
      <c r="DR680" s="1350"/>
      <c r="DS680" s="1350"/>
      <c r="DT680" s="1350"/>
      <c r="DU680" s="1350"/>
      <c r="DV680" s="1350"/>
      <c r="DW680" s="1350"/>
      <c r="DX680" s="1350"/>
      <c r="DY680" s="1350"/>
      <c r="DZ680" s="1350"/>
      <c r="EA680" s="1356"/>
      <c r="EB680" s="1350"/>
      <c r="EC680" s="1350"/>
      <c r="ED680" s="1350"/>
      <c r="EE680" s="1350"/>
      <c r="EF680" s="1350"/>
      <c r="EG680" s="1350"/>
      <c r="EH680" s="1350"/>
      <c r="EI680" s="1350"/>
      <c r="EJ680" s="1350"/>
      <c r="EK680" s="1350"/>
      <c r="EL680" s="1354">
        <v>2923.54</v>
      </c>
      <c r="EM680" s="1354">
        <v>3000</v>
      </c>
      <c r="EN680" s="1355">
        <v>292.35000000000002</v>
      </c>
      <c r="EO680" s="1355">
        <v>0</v>
      </c>
      <c r="EP680" s="1355">
        <v>40.049999999999997</v>
      </c>
      <c r="EQ680" s="1355">
        <v>0</v>
      </c>
      <c r="ER680" s="1355">
        <v>0</v>
      </c>
      <c r="ES680" s="1350">
        <v>0</v>
      </c>
      <c r="ET680" s="1351">
        <v>27.01</v>
      </c>
      <c r="EU680" s="1350">
        <v>76.459999999999994</v>
      </c>
      <c r="EV680" s="1350">
        <v>0</v>
      </c>
      <c r="EW680" s="1374"/>
      <c r="EX680" s="1374"/>
      <c r="EY680" s="1350"/>
      <c r="EZ680" s="1356">
        <v>0</v>
      </c>
      <c r="FA680" s="1356">
        <v>34.94</v>
      </c>
      <c r="FB680" s="1356">
        <v>0</v>
      </c>
      <c r="FC680" s="1356">
        <v>1200</v>
      </c>
      <c r="FD680" s="1356"/>
      <c r="FE680" s="1356"/>
      <c r="FF680" s="1356"/>
      <c r="FG680" s="1350">
        <v>0</v>
      </c>
      <c r="FH680" s="1356">
        <v>0</v>
      </c>
      <c r="FI680" s="1350"/>
      <c r="FJ680" s="1350"/>
      <c r="FK680" s="1356"/>
      <c r="FL680" s="1356"/>
      <c r="FM680" s="1350">
        <v>0</v>
      </c>
      <c r="FN680" s="1350">
        <v>0</v>
      </c>
      <c r="FO680" s="1350"/>
      <c r="FP680" s="1350"/>
      <c r="FQ680" s="1350">
        <v>1670.81</v>
      </c>
      <c r="FR680" s="1357">
        <v>1329.19</v>
      </c>
      <c r="FT680" s="1401"/>
      <c r="FU680" s="1402">
        <v>1329.19</v>
      </c>
      <c r="FV680" s="1402">
        <v>1595.11</v>
      </c>
      <c r="FW680" s="1402">
        <v>-265.91999999999985</v>
      </c>
      <c r="FX680" s="1389">
        <v>263.12</v>
      </c>
      <c r="FY680" s="1402">
        <v>0</v>
      </c>
      <c r="GB680" s="2015">
        <f t="shared" si="75"/>
        <v>0</v>
      </c>
      <c r="GC680" s="2015">
        <v>2923.54</v>
      </c>
      <c r="GE680" s="2015">
        <f t="shared" si="76"/>
        <v>2923.54</v>
      </c>
    </row>
    <row r="681" spans="2:187">
      <c r="B681" s="918">
        <v>53</v>
      </c>
      <c r="C681" s="919" t="s">
        <v>623</v>
      </c>
      <c r="D681" s="956" t="s">
        <v>3</v>
      </c>
      <c r="E681" s="1396" t="s">
        <v>179</v>
      </c>
      <c r="F681" s="1056" t="s">
        <v>180</v>
      </c>
      <c r="G681" s="958">
        <v>34742</v>
      </c>
      <c r="H681" s="927" t="s">
        <v>469</v>
      </c>
      <c r="I681" s="919" t="s">
        <v>456</v>
      </c>
      <c r="J681" s="1171" t="s">
        <v>455</v>
      </c>
      <c r="K681" s="959" t="s">
        <v>456</v>
      </c>
      <c r="L681" s="959">
        <v>100001</v>
      </c>
      <c r="M681" s="925" t="s">
        <v>470</v>
      </c>
      <c r="N681" s="926">
        <v>1</v>
      </c>
      <c r="O681" s="927" t="s">
        <v>471</v>
      </c>
      <c r="P681" s="927" t="s">
        <v>472</v>
      </c>
      <c r="Q681" s="928">
        <v>1</v>
      </c>
      <c r="R681" s="927" t="s">
        <v>473</v>
      </c>
      <c r="S681" s="929" t="s">
        <v>474</v>
      </c>
      <c r="T681" s="927" t="s">
        <v>461</v>
      </c>
      <c r="U681" s="927" t="s">
        <v>280</v>
      </c>
      <c r="V681" s="930" t="s">
        <v>553</v>
      </c>
      <c r="W681" s="930"/>
      <c r="X681" s="931" t="s">
        <v>25</v>
      </c>
      <c r="Y681" s="932" t="s">
        <v>171</v>
      </c>
      <c r="Z681" s="925"/>
      <c r="AA681" s="925"/>
      <c r="AB681" s="467">
        <v>44636</v>
      </c>
      <c r="AC681" s="933"/>
      <c r="AD681" s="934"/>
      <c r="AE681" s="935" t="s">
        <v>533</v>
      </c>
      <c r="AF681" s="927" t="s">
        <v>565</v>
      </c>
      <c r="AG681" s="936"/>
      <c r="AH681" s="937"/>
      <c r="AI681" s="937"/>
      <c r="AJ681" s="937"/>
      <c r="AK681" s="938"/>
      <c r="AL681" s="936"/>
      <c r="AM681" s="938"/>
      <c r="AN681" s="938"/>
      <c r="AO681" s="939" t="s">
        <v>466</v>
      </c>
      <c r="AP681" s="938" t="s">
        <v>594</v>
      </c>
      <c r="AQ681" s="940" t="s">
        <v>467</v>
      </c>
      <c r="AR681" s="468">
        <v>2600</v>
      </c>
      <c r="AS681" s="925">
        <v>30</v>
      </c>
      <c r="AT681" s="941"/>
      <c r="AU681" s="941">
        <v>0</v>
      </c>
      <c r="AV681" s="925"/>
      <c r="AW681" s="925"/>
      <c r="AX681" s="925"/>
      <c r="AY681" s="925"/>
      <c r="AZ681" s="925"/>
      <c r="BA681" s="942"/>
      <c r="BB681" s="941"/>
      <c r="BC681" s="941"/>
      <c r="BD681" s="941"/>
      <c r="BE681" s="941"/>
      <c r="BF681" s="942"/>
      <c r="BG681" s="936">
        <v>0</v>
      </c>
      <c r="BH681" s="936">
        <v>0</v>
      </c>
      <c r="BI681" s="936">
        <v>0</v>
      </c>
      <c r="BJ681" s="1227">
        <v>0</v>
      </c>
      <c r="BK681" s="943">
        <v>0</v>
      </c>
      <c r="BL681" s="943">
        <v>0</v>
      </c>
      <c r="BM681" s="936">
        <v>0</v>
      </c>
      <c r="BN681" s="943">
        <v>0</v>
      </c>
      <c r="BO681" s="936">
        <v>14.866666666666671</v>
      </c>
      <c r="BP681" s="1231">
        <v>240</v>
      </c>
      <c r="BQ681" s="1350">
        <v>2600</v>
      </c>
      <c r="BR681" s="1350">
        <v>0</v>
      </c>
      <c r="BS681" s="1350">
        <v>0</v>
      </c>
      <c r="BT681" s="1351">
        <v>0</v>
      </c>
      <c r="BU681" s="1350">
        <v>0</v>
      </c>
      <c r="BV681" s="1350">
        <v>0</v>
      </c>
      <c r="BW681" s="1350">
        <v>0</v>
      </c>
      <c r="BX681" s="1350"/>
      <c r="BY681" s="1350"/>
      <c r="BZ681" s="1350"/>
      <c r="CA681" s="1350"/>
      <c r="CB681" s="1350">
        <v>0</v>
      </c>
      <c r="CC681" s="1350">
        <v>0</v>
      </c>
      <c r="CD681" s="1350">
        <v>0</v>
      </c>
      <c r="CE681" s="1350"/>
      <c r="CF681" s="1350">
        <v>0</v>
      </c>
      <c r="CG681" s="1350"/>
      <c r="CH681" s="1350">
        <v>0</v>
      </c>
      <c r="CI681" s="1350">
        <v>0</v>
      </c>
      <c r="CJ681" s="1350"/>
      <c r="CK681" s="1350"/>
      <c r="CL681" s="1350"/>
      <c r="CM681" s="1350"/>
      <c r="CN681" s="1350"/>
      <c r="CO681" s="1350">
        <v>0</v>
      </c>
      <c r="CP681" s="1350"/>
      <c r="CQ681" s="1350"/>
      <c r="CR681" s="1350"/>
      <c r="CS681" s="1350"/>
      <c r="CT681" s="1350"/>
      <c r="CU681" s="1350"/>
      <c r="CV681" s="1350">
        <v>0</v>
      </c>
      <c r="CW681" s="1350"/>
      <c r="CX681" s="1350"/>
      <c r="CY681" s="1350"/>
      <c r="CZ681" s="1350"/>
      <c r="DA681" s="1350"/>
      <c r="DB681" s="1350"/>
      <c r="DC681" s="1350"/>
      <c r="DD681" s="1350"/>
      <c r="DE681" s="1350"/>
      <c r="DF681" s="1350"/>
      <c r="DG681" s="1350"/>
      <c r="DH681" s="1350"/>
      <c r="DI681" s="1350"/>
      <c r="DJ681" s="1350"/>
      <c r="DK681" s="1350"/>
      <c r="DL681" s="1350"/>
      <c r="DM681" s="1350"/>
      <c r="DN681" s="1350"/>
      <c r="DO681" s="1350"/>
      <c r="DP681" s="1350"/>
      <c r="DQ681" s="1350"/>
      <c r="DR681" s="1350"/>
      <c r="DS681" s="1350"/>
      <c r="DT681" s="1350"/>
      <c r="DU681" s="1350"/>
      <c r="DV681" s="1350"/>
      <c r="DW681" s="1350"/>
      <c r="DX681" s="1350"/>
      <c r="DY681" s="1350"/>
      <c r="DZ681" s="1350"/>
      <c r="EA681" s="1356"/>
      <c r="EB681" s="1350"/>
      <c r="EC681" s="1350"/>
      <c r="ED681" s="1350"/>
      <c r="EE681" s="1350"/>
      <c r="EF681" s="1350"/>
      <c r="EG681" s="1350"/>
      <c r="EH681" s="1350"/>
      <c r="EI681" s="1350"/>
      <c r="EJ681" s="1350"/>
      <c r="EK681" s="1350"/>
      <c r="EL681" s="1354">
        <v>2438.94</v>
      </c>
      <c r="EM681" s="1354">
        <v>2600</v>
      </c>
      <c r="EN681" s="1355">
        <v>243.89</v>
      </c>
      <c r="EO681" s="1355">
        <v>0</v>
      </c>
      <c r="EP681" s="1355">
        <v>33.409999999999997</v>
      </c>
      <c r="EQ681" s="1355">
        <v>0</v>
      </c>
      <c r="ER681" s="1355">
        <v>0</v>
      </c>
      <c r="ES681" s="1350">
        <v>0</v>
      </c>
      <c r="ET681" s="1351">
        <v>0</v>
      </c>
      <c r="EU681" s="1350">
        <v>161.06</v>
      </c>
      <c r="EV681" s="1350">
        <v>0</v>
      </c>
      <c r="EW681" s="1350"/>
      <c r="EX681" s="1350"/>
      <c r="EY681" s="1350"/>
      <c r="EZ681" s="1356">
        <v>0</v>
      </c>
      <c r="FA681" s="1356">
        <v>0</v>
      </c>
      <c r="FB681" s="1356">
        <v>0</v>
      </c>
      <c r="FC681" s="1356">
        <v>1040</v>
      </c>
      <c r="FD681" s="1356"/>
      <c r="FE681" s="1356"/>
      <c r="FF681" s="1356"/>
      <c r="FG681" s="1350">
        <v>0</v>
      </c>
      <c r="FH681" s="1356">
        <v>0</v>
      </c>
      <c r="FI681" s="1350"/>
      <c r="FJ681" s="1350"/>
      <c r="FK681" s="1356"/>
      <c r="FL681" s="1356"/>
      <c r="FM681" s="1350">
        <v>0</v>
      </c>
      <c r="FN681" s="1350">
        <v>0</v>
      </c>
      <c r="FO681" s="1350"/>
      <c r="FP681" s="1350"/>
      <c r="FQ681" s="1350">
        <v>1478.36</v>
      </c>
      <c r="FR681" s="1357">
        <v>1121.6400000000001</v>
      </c>
      <c r="FT681" s="1401"/>
      <c r="FU681" s="1402">
        <v>1121.6400000000001</v>
      </c>
      <c r="FV681" s="1402">
        <v>1264.3800000000001</v>
      </c>
      <c r="FW681" s="1402">
        <v>-142.74</v>
      </c>
      <c r="FX681" s="1389">
        <v>219.5</v>
      </c>
      <c r="FY681" s="1402">
        <v>0</v>
      </c>
      <c r="GB681" s="2015">
        <f t="shared" si="75"/>
        <v>0</v>
      </c>
      <c r="GC681" s="2015">
        <v>2438.94</v>
      </c>
      <c r="GE681" s="2015">
        <f t="shared" si="76"/>
        <v>2438.94</v>
      </c>
    </row>
    <row r="682" spans="2:187">
      <c r="B682" s="918">
        <v>54</v>
      </c>
      <c r="C682" s="919" t="s">
        <v>623</v>
      </c>
      <c r="D682" s="956" t="s">
        <v>3</v>
      </c>
      <c r="E682" s="1396" t="s">
        <v>118</v>
      </c>
      <c r="F682" s="1056" t="s">
        <v>119</v>
      </c>
      <c r="G682" s="958">
        <v>33735</v>
      </c>
      <c r="H682" s="927" t="s">
        <v>1011</v>
      </c>
      <c r="I682" s="919" t="s">
        <v>506</v>
      </c>
      <c r="J682" s="1171" t="s">
        <v>507</v>
      </c>
      <c r="K682" s="959" t="s">
        <v>508</v>
      </c>
      <c r="L682" s="959">
        <v>100002</v>
      </c>
      <c r="M682" s="925" t="s">
        <v>457</v>
      </c>
      <c r="N682" s="926">
        <v>1</v>
      </c>
      <c r="O682" s="927" t="s">
        <v>458</v>
      </c>
      <c r="P682" s="927" t="s">
        <v>459</v>
      </c>
      <c r="Q682" s="928">
        <v>0</v>
      </c>
      <c r="R682" s="927" t="s">
        <v>485</v>
      </c>
      <c r="S682" s="929" t="s">
        <v>486</v>
      </c>
      <c r="T682" s="927" t="s">
        <v>461</v>
      </c>
      <c r="U682" s="927" t="s">
        <v>262</v>
      </c>
      <c r="V682" s="930" t="s">
        <v>462</v>
      </c>
      <c r="W682" s="930"/>
      <c r="X682" s="960" t="s">
        <v>97</v>
      </c>
      <c r="Y682" s="961" t="s">
        <v>120</v>
      </c>
      <c r="Z682" s="925"/>
      <c r="AA682" s="925"/>
      <c r="AB682" s="467">
        <v>43160</v>
      </c>
      <c r="AC682" s="933"/>
      <c r="AD682" s="934"/>
      <c r="AE682" s="935" t="s">
        <v>436</v>
      </c>
      <c r="AF682" s="927" t="s">
        <v>509</v>
      </c>
      <c r="AG682" s="936"/>
      <c r="AH682" s="937"/>
      <c r="AI682" s="937"/>
      <c r="AJ682" s="937"/>
      <c r="AK682" s="938"/>
      <c r="AL682" s="936"/>
      <c r="AM682" s="938"/>
      <c r="AN682" s="938"/>
      <c r="AO682" s="939" t="s">
        <v>466</v>
      </c>
      <c r="AP682" s="938" t="s">
        <v>595</v>
      </c>
      <c r="AQ682" s="940" t="s">
        <v>466</v>
      </c>
      <c r="AR682" s="468">
        <v>3200</v>
      </c>
      <c r="AS682" s="925">
        <v>30</v>
      </c>
      <c r="AT682" s="941"/>
      <c r="AU682" s="941">
        <v>0</v>
      </c>
      <c r="AV682" s="925"/>
      <c r="AW682" s="925"/>
      <c r="AX682" s="925"/>
      <c r="AY682" s="925"/>
      <c r="AZ682" s="925"/>
      <c r="BA682" s="942"/>
      <c r="BB682" s="941"/>
      <c r="BC682" s="941"/>
      <c r="BD682" s="941"/>
      <c r="BE682" s="941"/>
      <c r="BF682" s="942"/>
      <c r="BG682" s="936">
        <v>0</v>
      </c>
      <c r="BH682" s="936">
        <v>0</v>
      </c>
      <c r="BI682" s="936">
        <v>0</v>
      </c>
      <c r="BJ682" s="1227">
        <v>0</v>
      </c>
      <c r="BK682" s="943">
        <v>0</v>
      </c>
      <c r="BL682" s="943">
        <v>0</v>
      </c>
      <c r="BM682" s="936">
        <v>0</v>
      </c>
      <c r="BN682" s="943">
        <v>0</v>
      </c>
      <c r="BO682" s="936">
        <v>4.8833333333333337</v>
      </c>
      <c r="BP682" s="1231">
        <v>240</v>
      </c>
      <c r="BQ682" s="1350">
        <v>3200</v>
      </c>
      <c r="BR682" s="1350">
        <v>113</v>
      </c>
      <c r="BS682" s="1350">
        <v>0</v>
      </c>
      <c r="BT682" s="1351">
        <v>0</v>
      </c>
      <c r="BU682" s="1350">
        <v>0</v>
      </c>
      <c r="BV682" s="1350">
        <v>0</v>
      </c>
      <c r="BW682" s="1350">
        <v>0</v>
      </c>
      <c r="BX682" s="1350"/>
      <c r="BY682" s="1350"/>
      <c r="BZ682" s="1350"/>
      <c r="CA682" s="1350"/>
      <c r="CB682" s="1350">
        <v>0</v>
      </c>
      <c r="CC682" s="1350">
        <v>0</v>
      </c>
      <c r="CD682" s="1350">
        <v>0</v>
      </c>
      <c r="CE682" s="1350"/>
      <c r="CF682" s="1350">
        <v>0</v>
      </c>
      <c r="CG682" s="1350"/>
      <c r="CH682" s="1350">
        <v>0</v>
      </c>
      <c r="CI682" s="1350">
        <v>0</v>
      </c>
      <c r="CJ682" s="1350"/>
      <c r="CK682" s="1350"/>
      <c r="CL682" s="1350"/>
      <c r="CM682" s="1350"/>
      <c r="CN682" s="1350"/>
      <c r="CO682" s="1350">
        <v>0</v>
      </c>
      <c r="CP682" s="1350"/>
      <c r="CQ682" s="1350"/>
      <c r="CR682" s="1350"/>
      <c r="CS682" s="1350"/>
      <c r="CT682" s="1350"/>
      <c r="CU682" s="1350"/>
      <c r="CV682" s="1350">
        <v>0</v>
      </c>
      <c r="CW682" s="1350"/>
      <c r="CX682" s="1350"/>
      <c r="CY682" s="1350"/>
      <c r="CZ682" s="1350"/>
      <c r="DA682" s="1350"/>
      <c r="DB682" s="1350"/>
      <c r="DC682" s="1350"/>
      <c r="DD682" s="1350"/>
      <c r="DE682" s="1350"/>
      <c r="DF682" s="1350"/>
      <c r="DG682" s="1350"/>
      <c r="DH682" s="1350"/>
      <c r="DI682" s="1350"/>
      <c r="DJ682" s="1350"/>
      <c r="DK682" s="1350"/>
      <c r="DL682" s="1350"/>
      <c r="DM682" s="1350"/>
      <c r="DN682" s="1350"/>
      <c r="DO682" s="1350"/>
      <c r="DP682" s="1350"/>
      <c r="DQ682" s="1350"/>
      <c r="DR682" s="1350"/>
      <c r="DS682" s="1350"/>
      <c r="DT682" s="1350"/>
      <c r="DU682" s="1350"/>
      <c r="DV682" s="1350"/>
      <c r="DW682" s="1350"/>
      <c r="DX682" s="1350"/>
      <c r="DY682" s="1350"/>
      <c r="DZ682" s="1350"/>
      <c r="EA682" s="1356"/>
      <c r="EB682" s="1350"/>
      <c r="EC682" s="1350"/>
      <c r="ED682" s="1350"/>
      <c r="EE682" s="1350"/>
      <c r="EF682" s="1350"/>
      <c r="EG682" s="1350"/>
      <c r="EH682" s="1350"/>
      <c r="EI682" s="1350"/>
      <c r="EJ682" s="1350"/>
      <c r="EK682" s="1350"/>
      <c r="EL682" s="1354">
        <v>3247.89</v>
      </c>
      <c r="EM682" s="1354">
        <v>3313</v>
      </c>
      <c r="EN682" s="1355">
        <v>0</v>
      </c>
      <c r="EO682" s="1355">
        <v>0</v>
      </c>
      <c r="EP682" s="1355">
        <v>0</v>
      </c>
      <c r="EQ682" s="1355">
        <v>0</v>
      </c>
      <c r="ER682" s="1355">
        <v>0</v>
      </c>
      <c r="ES682" s="1350">
        <v>422.23</v>
      </c>
      <c r="ET682" s="1351">
        <v>61.15</v>
      </c>
      <c r="EU682" s="1350">
        <v>65.11</v>
      </c>
      <c r="EV682" s="1350">
        <v>0</v>
      </c>
      <c r="EW682" s="1350"/>
      <c r="EX682" s="1350"/>
      <c r="EY682" s="1350"/>
      <c r="EZ682" s="1356">
        <v>115.71</v>
      </c>
      <c r="FA682" s="1356">
        <v>0</v>
      </c>
      <c r="FB682" s="1356">
        <v>0</v>
      </c>
      <c r="FC682" s="1356">
        <v>1325.2</v>
      </c>
      <c r="FD682" s="1356"/>
      <c r="FE682" s="1356"/>
      <c r="FF682" s="1356"/>
      <c r="FG682" s="1350">
        <v>0</v>
      </c>
      <c r="FH682" s="1356">
        <v>0</v>
      </c>
      <c r="FI682" s="1350"/>
      <c r="FJ682" s="1350"/>
      <c r="FK682" s="1356"/>
      <c r="FL682" s="1356"/>
      <c r="FM682" s="1350">
        <v>0</v>
      </c>
      <c r="FN682" s="1350">
        <v>0</v>
      </c>
      <c r="FO682" s="1350"/>
      <c r="FP682" s="1350"/>
      <c r="FQ682" s="1350">
        <v>1989.4</v>
      </c>
      <c r="FR682" s="1357">
        <v>1323.6</v>
      </c>
      <c r="FT682" s="1401"/>
      <c r="FU682" s="1402">
        <v>1323.6</v>
      </c>
      <c r="FV682" s="1405">
        <v>1379.99</v>
      </c>
      <c r="FW682" s="1402">
        <v>-56.3900000000001</v>
      </c>
      <c r="FX682" s="1389">
        <v>292.31</v>
      </c>
      <c r="FY682" s="1405">
        <v>0</v>
      </c>
      <c r="GB682" s="2015">
        <f t="shared" si="75"/>
        <v>0</v>
      </c>
      <c r="GC682" s="2015">
        <v>3247.89</v>
      </c>
      <c r="GE682" s="2015">
        <f t="shared" si="76"/>
        <v>3247.89</v>
      </c>
    </row>
    <row r="683" spans="2:187">
      <c r="B683" s="918">
        <v>55</v>
      </c>
      <c r="C683" s="919" t="s">
        <v>623</v>
      </c>
      <c r="D683" s="956" t="s">
        <v>3</v>
      </c>
      <c r="E683" s="1126" t="s">
        <v>867</v>
      </c>
      <c r="F683" s="1127" t="s">
        <v>868</v>
      </c>
      <c r="G683" s="1153">
        <v>35843</v>
      </c>
      <c r="H683" s="927" t="s">
        <v>1011</v>
      </c>
      <c r="I683" s="919" t="s">
        <v>456</v>
      </c>
      <c r="J683" s="1171" t="s">
        <v>455</v>
      </c>
      <c r="K683" s="1052" t="s">
        <v>456</v>
      </c>
      <c r="L683" s="1052">
        <v>100001</v>
      </c>
      <c r="M683" s="925" t="s">
        <v>470</v>
      </c>
      <c r="N683" s="1053">
        <v>1</v>
      </c>
      <c r="O683" s="927" t="s">
        <v>477</v>
      </c>
      <c r="P683" s="1054" t="s">
        <v>478</v>
      </c>
      <c r="Q683" s="928">
        <v>1</v>
      </c>
      <c r="R683" s="927" t="s">
        <v>485</v>
      </c>
      <c r="S683" s="1083" t="s">
        <v>974</v>
      </c>
      <c r="T683" s="927" t="s">
        <v>461</v>
      </c>
      <c r="U683" s="927" t="s">
        <v>263</v>
      </c>
      <c r="V683" s="930" t="s">
        <v>553</v>
      </c>
      <c r="W683" s="1049"/>
      <c r="X683" s="1083" t="s">
        <v>97</v>
      </c>
      <c r="Y683" s="1160" t="s">
        <v>995</v>
      </c>
      <c r="Z683" s="925"/>
      <c r="AA683" s="1049"/>
      <c r="AB683" s="1159">
        <v>45784</v>
      </c>
      <c r="AC683" s="1049"/>
      <c r="AD683" s="1049"/>
      <c r="AE683" s="1049" t="s">
        <v>496</v>
      </c>
      <c r="AF683" s="927" t="s">
        <v>976</v>
      </c>
      <c r="AG683" s="1049"/>
      <c r="AH683" s="1049"/>
      <c r="AI683" s="1049"/>
      <c r="AJ683" s="1049"/>
      <c r="AK683" s="1049"/>
      <c r="AL683" s="1049"/>
      <c r="AM683" s="1049"/>
      <c r="AN683" s="1049"/>
      <c r="AO683" s="1050" t="s">
        <v>467</v>
      </c>
      <c r="AP683" s="938" t="s">
        <v>595</v>
      </c>
      <c r="AQ683" s="1083" t="s">
        <v>467</v>
      </c>
      <c r="AR683" s="1139">
        <v>2200</v>
      </c>
      <c r="AS683" s="925">
        <v>30</v>
      </c>
      <c r="AT683" s="941"/>
      <c r="AU683" s="941">
        <v>0</v>
      </c>
      <c r="AV683" s="925"/>
      <c r="AW683" s="925"/>
      <c r="AX683" s="925"/>
      <c r="AY683" s="925"/>
      <c r="AZ683" s="925"/>
      <c r="BA683" s="942"/>
      <c r="BB683" s="941"/>
      <c r="BC683" s="941"/>
      <c r="BD683" s="941"/>
      <c r="BE683" s="941"/>
      <c r="BF683" s="942"/>
      <c r="BG683" s="936">
        <v>0</v>
      </c>
      <c r="BH683" s="936">
        <v>0</v>
      </c>
      <c r="BI683" s="936">
        <v>0</v>
      </c>
      <c r="BJ683" s="1227">
        <v>0</v>
      </c>
      <c r="BK683" s="943">
        <v>0</v>
      </c>
      <c r="BL683" s="943">
        <v>0</v>
      </c>
      <c r="BM683" s="936">
        <v>0</v>
      </c>
      <c r="BN683" s="943">
        <v>0</v>
      </c>
      <c r="BO683" s="936">
        <v>1.4</v>
      </c>
      <c r="BP683" s="1231">
        <v>240</v>
      </c>
      <c r="BQ683" s="1350">
        <v>2200</v>
      </c>
      <c r="BR683" s="1350">
        <v>0</v>
      </c>
      <c r="BS683" s="1350">
        <v>0</v>
      </c>
      <c r="BT683" s="1351">
        <v>0</v>
      </c>
      <c r="BU683" s="1350">
        <v>0</v>
      </c>
      <c r="BV683" s="1350">
        <v>0</v>
      </c>
      <c r="BW683" s="1350">
        <v>0</v>
      </c>
      <c r="BX683" s="1352"/>
      <c r="BY683" s="1350"/>
      <c r="BZ683" s="1350"/>
      <c r="CA683" s="1352"/>
      <c r="CB683" s="1350">
        <v>0</v>
      </c>
      <c r="CC683" s="1350">
        <v>0</v>
      </c>
      <c r="CD683" s="1350">
        <v>0</v>
      </c>
      <c r="CE683" s="1350"/>
      <c r="CF683" s="1350">
        <v>0</v>
      </c>
      <c r="CG683" s="1350"/>
      <c r="CH683" s="1350">
        <v>0</v>
      </c>
      <c r="CI683" s="1350">
        <v>0</v>
      </c>
      <c r="CJ683" s="1352"/>
      <c r="CK683" s="1352"/>
      <c r="CL683" s="1352"/>
      <c r="CM683" s="1350"/>
      <c r="CN683" s="1350"/>
      <c r="CO683" s="1350">
        <v>0</v>
      </c>
      <c r="CP683" s="1350"/>
      <c r="CQ683" s="1350"/>
      <c r="CR683" s="1350"/>
      <c r="CS683" s="1350"/>
      <c r="CT683" s="1350"/>
      <c r="CU683" s="1350"/>
      <c r="CV683" s="1350">
        <v>0</v>
      </c>
      <c r="CW683" s="1352"/>
      <c r="CX683" s="1352"/>
      <c r="CY683" s="1352"/>
      <c r="CZ683" s="1352"/>
      <c r="DA683" s="1352"/>
      <c r="DB683" s="1352"/>
      <c r="DC683" s="1350"/>
      <c r="DD683" s="1350"/>
      <c r="DE683" s="1350"/>
      <c r="DF683" s="1350"/>
      <c r="DG683" s="1350"/>
      <c r="DH683" s="1352"/>
      <c r="DI683" s="1352"/>
      <c r="DJ683" s="1350"/>
      <c r="DK683" s="1350"/>
      <c r="DL683" s="1350"/>
      <c r="DM683" s="1352"/>
      <c r="DN683" s="1352"/>
      <c r="DO683" s="1352"/>
      <c r="DP683" s="1352"/>
      <c r="DQ683" s="1352"/>
      <c r="DR683" s="1352"/>
      <c r="DS683" s="1352"/>
      <c r="DT683" s="1352"/>
      <c r="DU683" s="1352"/>
      <c r="DV683" s="1352"/>
      <c r="DW683" s="1352"/>
      <c r="DX683" s="1352"/>
      <c r="DY683" s="1350"/>
      <c r="DZ683" s="1352"/>
      <c r="EA683" s="1352"/>
      <c r="EB683" s="1352"/>
      <c r="EC683" s="1352"/>
      <c r="ED683" s="1352"/>
      <c r="EE683" s="1352"/>
      <c r="EF683" s="1352"/>
      <c r="EG683" s="1352"/>
      <c r="EH683" s="1352"/>
      <c r="EI683" s="1352"/>
      <c r="EJ683" s="1352"/>
      <c r="EK683" s="1352"/>
      <c r="EL683" s="1354">
        <v>2187.17</v>
      </c>
      <c r="EM683" s="1354">
        <v>2200</v>
      </c>
      <c r="EN683" s="1355">
        <v>218.72</v>
      </c>
      <c r="EO683" s="1355">
        <v>0</v>
      </c>
      <c r="EP683" s="1355">
        <v>29.96</v>
      </c>
      <c r="EQ683" s="1355">
        <v>0</v>
      </c>
      <c r="ER683" s="1355">
        <v>0</v>
      </c>
      <c r="ES683" s="1350">
        <v>0</v>
      </c>
      <c r="ET683" s="1351">
        <v>0</v>
      </c>
      <c r="EU683" s="1350">
        <v>12.83</v>
      </c>
      <c r="EV683" s="1350">
        <v>0</v>
      </c>
      <c r="EW683" s="1350"/>
      <c r="EX683" s="1350"/>
      <c r="EY683" s="1350"/>
      <c r="EZ683" s="1356">
        <v>0</v>
      </c>
      <c r="FA683" s="1356">
        <v>0</v>
      </c>
      <c r="FB683" s="1356">
        <v>0</v>
      </c>
      <c r="FC683" s="1356">
        <v>880</v>
      </c>
      <c r="FD683" s="1356"/>
      <c r="FE683" s="1356"/>
      <c r="FF683" s="1352"/>
      <c r="FG683" s="1350">
        <v>0</v>
      </c>
      <c r="FH683" s="1356">
        <v>0</v>
      </c>
      <c r="FI683" s="1350"/>
      <c r="FJ683" s="1350"/>
      <c r="FK683" s="1356"/>
      <c r="FL683" s="1352"/>
      <c r="FM683" s="1350">
        <v>0</v>
      </c>
      <c r="FN683" s="1350">
        <v>0</v>
      </c>
      <c r="FO683" s="1350"/>
      <c r="FP683" s="1350"/>
      <c r="FQ683" s="1350">
        <v>1141.51</v>
      </c>
      <c r="FR683" s="1357">
        <v>1058.49</v>
      </c>
      <c r="FT683" s="1401"/>
      <c r="FU683" s="1402">
        <v>1058.49</v>
      </c>
      <c r="FV683" s="1402">
        <v>1069.8599999999999</v>
      </c>
      <c r="FW683" s="1402">
        <v>-11.369999999999891</v>
      </c>
      <c r="FX683" s="1389">
        <v>196.85</v>
      </c>
      <c r="FY683" s="1402">
        <v>0</v>
      </c>
      <c r="GB683" s="2015">
        <f t="shared" si="75"/>
        <v>0</v>
      </c>
      <c r="GC683" s="2015">
        <v>2187.17</v>
      </c>
      <c r="GE683" s="2015">
        <f t="shared" si="76"/>
        <v>2187.17</v>
      </c>
    </row>
    <row r="684" spans="2:187">
      <c r="B684" s="918">
        <v>56</v>
      </c>
      <c r="C684" s="919" t="s">
        <v>623</v>
      </c>
      <c r="D684" s="956" t="s">
        <v>3</v>
      </c>
      <c r="E684" s="1396" t="s">
        <v>52</v>
      </c>
      <c r="F684" s="1056" t="s">
        <v>516</v>
      </c>
      <c r="G684" s="958">
        <v>28257</v>
      </c>
      <c r="H684" s="927" t="s">
        <v>484</v>
      </c>
      <c r="I684" s="919" t="s">
        <v>456</v>
      </c>
      <c r="J684" s="1171" t="s">
        <v>455</v>
      </c>
      <c r="K684" s="959" t="s">
        <v>456</v>
      </c>
      <c r="L684" s="959">
        <v>100002</v>
      </c>
      <c r="M684" s="925" t="s">
        <v>457</v>
      </c>
      <c r="N684" s="926">
        <v>1</v>
      </c>
      <c r="O684" s="927" t="s">
        <v>458</v>
      </c>
      <c r="P684" s="927" t="s">
        <v>459</v>
      </c>
      <c r="Q684" s="928">
        <v>0</v>
      </c>
      <c r="R684" s="927" t="s">
        <v>485</v>
      </c>
      <c r="S684" s="929" t="s">
        <v>486</v>
      </c>
      <c r="T684" s="927" t="s">
        <v>461</v>
      </c>
      <c r="U684" s="927" t="s">
        <v>239</v>
      </c>
      <c r="V684" s="930" t="s">
        <v>462</v>
      </c>
      <c r="W684" s="930"/>
      <c r="X684" s="931" t="s">
        <v>32</v>
      </c>
      <c r="Y684" s="932" t="s">
        <v>54</v>
      </c>
      <c r="Z684" s="925"/>
      <c r="AA684" s="925"/>
      <c r="AB684" s="467">
        <v>43070</v>
      </c>
      <c r="AC684" s="933"/>
      <c r="AD684" s="934"/>
      <c r="AE684" s="935" t="s">
        <v>492</v>
      </c>
      <c r="AF684" s="927" t="s">
        <v>517</v>
      </c>
      <c r="AG684" s="936"/>
      <c r="AH684" s="937"/>
      <c r="AI684" s="937"/>
      <c r="AJ684" s="937"/>
      <c r="AK684" s="938"/>
      <c r="AL684" s="936"/>
      <c r="AM684" s="938"/>
      <c r="AN684" s="938"/>
      <c r="AO684" s="1050" t="s">
        <v>467</v>
      </c>
      <c r="AP684" s="938" t="s">
        <v>594</v>
      </c>
      <c r="AQ684" s="940" t="s">
        <v>466</v>
      </c>
      <c r="AR684" s="468">
        <v>4000</v>
      </c>
      <c r="AS684" s="925">
        <v>30</v>
      </c>
      <c r="AT684" s="941"/>
      <c r="AU684" s="941">
        <v>0</v>
      </c>
      <c r="AV684" s="925"/>
      <c r="AW684" s="925"/>
      <c r="AX684" s="925"/>
      <c r="AY684" s="925"/>
      <c r="AZ684" s="925"/>
      <c r="BA684" s="942"/>
      <c r="BB684" s="941"/>
      <c r="BC684" s="941"/>
      <c r="BD684" s="941"/>
      <c r="BE684" s="941"/>
      <c r="BF684" s="942"/>
      <c r="BG684" s="936">
        <v>0</v>
      </c>
      <c r="BH684" s="936">
        <v>0</v>
      </c>
      <c r="BI684" s="936">
        <v>0</v>
      </c>
      <c r="BJ684" s="1227">
        <v>0</v>
      </c>
      <c r="BK684" s="943">
        <v>0</v>
      </c>
      <c r="BL684" s="943">
        <v>0</v>
      </c>
      <c r="BM684" s="936">
        <v>0</v>
      </c>
      <c r="BN684" s="943">
        <v>0</v>
      </c>
      <c r="BO684" s="936">
        <v>0.78333333333333344</v>
      </c>
      <c r="BP684" s="1231">
        <v>240</v>
      </c>
      <c r="BQ684" s="1350">
        <v>4000.0000000000005</v>
      </c>
      <c r="BR684" s="1350">
        <v>113</v>
      </c>
      <c r="BS684" s="1350">
        <v>0</v>
      </c>
      <c r="BT684" s="1351">
        <v>0</v>
      </c>
      <c r="BU684" s="1350">
        <v>0</v>
      </c>
      <c r="BV684" s="1350">
        <v>0</v>
      </c>
      <c r="BW684" s="1350">
        <v>0</v>
      </c>
      <c r="BX684" s="1350"/>
      <c r="BY684" s="1350"/>
      <c r="BZ684" s="1350"/>
      <c r="CA684" s="1350"/>
      <c r="CB684" s="1350">
        <v>0</v>
      </c>
      <c r="CC684" s="1350">
        <v>0</v>
      </c>
      <c r="CD684" s="1350">
        <v>0</v>
      </c>
      <c r="CE684" s="1350"/>
      <c r="CF684" s="1350">
        <v>0</v>
      </c>
      <c r="CG684" s="1350"/>
      <c r="CH684" s="1350">
        <v>0</v>
      </c>
      <c r="CI684" s="1350">
        <v>0</v>
      </c>
      <c r="CJ684" s="1350"/>
      <c r="CK684" s="1350"/>
      <c r="CL684" s="1350"/>
      <c r="CM684" s="1350"/>
      <c r="CN684" s="1350"/>
      <c r="CO684" s="1350">
        <v>0</v>
      </c>
      <c r="CP684" s="1350"/>
      <c r="CQ684" s="1350"/>
      <c r="CR684" s="1350"/>
      <c r="CS684" s="1350"/>
      <c r="CT684" s="1350"/>
      <c r="CU684" s="1350"/>
      <c r="CV684" s="1350">
        <v>0</v>
      </c>
      <c r="CW684" s="1350"/>
      <c r="CX684" s="1350"/>
      <c r="CY684" s="1350"/>
      <c r="CZ684" s="1350"/>
      <c r="DA684" s="1350"/>
      <c r="DB684" s="1350"/>
      <c r="DC684" s="1350"/>
      <c r="DD684" s="1350"/>
      <c r="DE684" s="1350"/>
      <c r="DF684" s="1350"/>
      <c r="DG684" s="1350"/>
      <c r="DH684" s="1350"/>
      <c r="DI684" s="1350"/>
      <c r="DJ684" s="1350"/>
      <c r="DK684" s="1350"/>
      <c r="DL684" s="1350"/>
      <c r="DM684" s="1350"/>
      <c r="DN684" s="1350"/>
      <c r="DO684" s="1350"/>
      <c r="DP684" s="1350"/>
      <c r="DQ684" s="1350"/>
      <c r="DR684" s="1350"/>
      <c r="DS684" s="1350"/>
      <c r="DT684" s="1350"/>
      <c r="DU684" s="1350"/>
      <c r="DV684" s="1350"/>
      <c r="DW684" s="1350"/>
      <c r="DX684" s="1350"/>
      <c r="DY684" s="1350"/>
      <c r="DZ684" s="1350"/>
      <c r="EA684" s="1356"/>
      <c r="EB684" s="1350"/>
      <c r="EC684" s="1350"/>
      <c r="ED684" s="1350"/>
      <c r="EE684" s="1350"/>
      <c r="EF684" s="1350"/>
      <c r="EG684" s="1350"/>
      <c r="EH684" s="1350"/>
      <c r="EI684" s="1350"/>
      <c r="EJ684" s="1350"/>
      <c r="EK684" s="1350"/>
      <c r="EL684" s="1354">
        <v>4099.9399999999996</v>
      </c>
      <c r="EM684" s="1354">
        <v>4113</v>
      </c>
      <c r="EN684" s="1355">
        <v>409.99</v>
      </c>
      <c r="EO684" s="1355">
        <v>69.290000000000006</v>
      </c>
      <c r="EP684" s="1355">
        <v>56.17</v>
      </c>
      <c r="EQ684" s="1355">
        <v>0</v>
      </c>
      <c r="ER684" s="1355">
        <v>0</v>
      </c>
      <c r="ES684" s="1350">
        <v>0</v>
      </c>
      <c r="ET684" s="1351">
        <v>116.67</v>
      </c>
      <c r="EU684" s="1350">
        <v>13.06</v>
      </c>
      <c r="EV684" s="1350">
        <v>0</v>
      </c>
      <c r="EW684" s="1350"/>
      <c r="EX684" s="1350"/>
      <c r="EY684" s="1350"/>
      <c r="EZ684" s="1356">
        <v>0</v>
      </c>
      <c r="FA684" s="1356">
        <v>0</v>
      </c>
      <c r="FB684" s="1356">
        <v>0</v>
      </c>
      <c r="FC684" s="1356">
        <v>1645.2</v>
      </c>
      <c r="FD684" s="1356"/>
      <c r="FE684" s="1356"/>
      <c r="FF684" s="1356"/>
      <c r="FG684" s="1350">
        <v>0</v>
      </c>
      <c r="FH684" s="1356">
        <v>0</v>
      </c>
      <c r="FI684" s="1350"/>
      <c r="FJ684" s="1350"/>
      <c r="FK684" s="1356"/>
      <c r="FL684" s="1356"/>
      <c r="FM684" s="1350">
        <v>0</v>
      </c>
      <c r="FN684" s="1350">
        <v>0</v>
      </c>
      <c r="FO684" s="1350"/>
      <c r="FP684" s="1350"/>
      <c r="FQ684" s="1350">
        <v>2310.38</v>
      </c>
      <c r="FR684" s="1357">
        <v>1802.62</v>
      </c>
      <c r="FT684" s="1401"/>
      <c r="FU684" s="1402">
        <v>1802.62</v>
      </c>
      <c r="FV684" s="1402">
        <v>1913.1</v>
      </c>
      <c r="FW684" s="1402">
        <v>-110.48000000000002</v>
      </c>
      <c r="FX684" s="1389">
        <v>368.99</v>
      </c>
      <c r="FY684" s="1402">
        <v>0</v>
      </c>
      <c r="GB684" s="2015">
        <f t="shared" si="75"/>
        <v>0</v>
      </c>
      <c r="GC684" s="2015">
        <v>4099.9399999999996</v>
      </c>
      <c r="GE684" s="2015">
        <f t="shared" si="76"/>
        <v>4099.9399999999996</v>
      </c>
    </row>
    <row r="685" spans="2:187">
      <c r="B685" s="918">
        <v>57</v>
      </c>
      <c r="C685" s="919" t="s">
        <v>623</v>
      </c>
      <c r="D685" s="956" t="s">
        <v>3</v>
      </c>
      <c r="E685" s="957" t="s">
        <v>55</v>
      </c>
      <c r="F685" s="1056" t="s">
        <v>56</v>
      </c>
      <c r="G685" s="1057">
        <v>28453</v>
      </c>
      <c r="H685" s="1056" t="s">
        <v>494</v>
      </c>
      <c r="I685" s="1056" t="s">
        <v>456</v>
      </c>
      <c r="J685" s="1207" t="s">
        <v>455</v>
      </c>
      <c r="K685" s="1058" t="s">
        <v>456</v>
      </c>
      <c r="L685" s="1058">
        <v>100001</v>
      </c>
      <c r="M685" s="1059" t="s">
        <v>470</v>
      </c>
      <c r="N685" s="1060">
        <v>1</v>
      </c>
      <c r="O685" s="1056" t="s">
        <v>477</v>
      </c>
      <c r="P685" s="1056" t="s">
        <v>478</v>
      </c>
      <c r="Q685" s="1061">
        <v>1</v>
      </c>
      <c r="R685" s="1056" t="s">
        <v>495</v>
      </c>
      <c r="S685" s="1062" t="s">
        <v>478</v>
      </c>
      <c r="T685" s="1056" t="s">
        <v>461</v>
      </c>
      <c r="U685" s="927" t="s">
        <v>611</v>
      </c>
      <c r="V685" s="1063" t="s">
        <v>462</v>
      </c>
      <c r="W685" s="1063" t="s">
        <v>463</v>
      </c>
      <c r="X685" s="1131" t="s">
        <v>32</v>
      </c>
      <c r="Y685" s="1391" t="s">
        <v>57</v>
      </c>
      <c r="Z685" s="925"/>
      <c r="AA685" s="1059"/>
      <c r="AB685" s="1066">
        <v>43382</v>
      </c>
      <c r="AC685" s="933"/>
      <c r="AD685" s="934"/>
      <c r="AE685" s="935" t="s">
        <v>503</v>
      </c>
      <c r="AF685" s="927" t="s">
        <v>518</v>
      </c>
      <c r="AG685" s="936"/>
      <c r="AH685" s="937"/>
      <c r="AI685" s="937"/>
      <c r="AJ685" s="937"/>
      <c r="AK685" s="938"/>
      <c r="AL685" s="936"/>
      <c r="AM685" s="938"/>
      <c r="AN685" s="938"/>
      <c r="AO685" s="939" t="s">
        <v>466</v>
      </c>
      <c r="AP685" s="938" t="s">
        <v>595</v>
      </c>
      <c r="AQ685" s="940" t="s">
        <v>466</v>
      </c>
      <c r="AR685" s="468">
        <v>8000</v>
      </c>
      <c r="AS685" s="925">
        <v>30</v>
      </c>
      <c r="AT685" s="941"/>
      <c r="AU685" s="941">
        <v>0</v>
      </c>
      <c r="AV685" s="925"/>
      <c r="AW685" s="925"/>
      <c r="AX685" s="925"/>
      <c r="AY685" s="925"/>
      <c r="AZ685" s="925"/>
      <c r="BA685" s="942"/>
      <c r="BB685" s="941"/>
      <c r="BC685" s="941"/>
      <c r="BD685" s="941"/>
      <c r="BE685" s="941"/>
      <c r="BF685" s="942"/>
      <c r="BG685" s="936">
        <v>0</v>
      </c>
      <c r="BH685" s="936">
        <v>0</v>
      </c>
      <c r="BI685" s="936">
        <v>0</v>
      </c>
      <c r="BJ685" s="1227">
        <v>0</v>
      </c>
      <c r="BK685" s="943">
        <v>0</v>
      </c>
      <c r="BL685" s="943">
        <v>0</v>
      </c>
      <c r="BM685" s="936">
        <v>0</v>
      </c>
      <c r="BN685" s="943">
        <v>0</v>
      </c>
      <c r="BO685" s="936">
        <v>0</v>
      </c>
      <c r="BP685" s="1231">
        <v>240</v>
      </c>
      <c r="BQ685" s="1350">
        <v>8000.0000000000009</v>
      </c>
      <c r="BR685" s="1350">
        <v>113</v>
      </c>
      <c r="BS685" s="1350">
        <v>0</v>
      </c>
      <c r="BT685" s="1351">
        <v>0</v>
      </c>
      <c r="BU685" s="1350">
        <v>0</v>
      </c>
      <c r="BV685" s="1350">
        <v>0</v>
      </c>
      <c r="BW685" s="1350">
        <v>0</v>
      </c>
      <c r="BX685" s="1350"/>
      <c r="BY685" s="1350"/>
      <c r="BZ685" s="1350"/>
      <c r="CA685" s="1350"/>
      <c r="CB685" s="1350">
        <v>0</v>
      </c>
      <c r="CC685" s="1350">
        <v>0</v>
      </c>
      <c r="CD685" s="1350">
        <v>0</v>
      </c>
      <c r="CE685" s="1350"/>
      <c r="CF685" s="1350">
        <v>0</v>
      </c>
      <c r="CG685" s="1350"/>
      <c r="CH685" s="1350">
        <v>0</v>
      </c>
      <c r="CI685" s="1350">
        <v>0</v>
      </c>
      <c r="CJ685" s="1350"/>
      <c r="CK685" s="1350"/>
      <c r="CL685" s="1350"/>
      <c r="CM685" s="1350"/>
      <c r="CN685" s="1350"/>
      <c r="CO685" s="1350">
        <v>0</v>
      </c>
      <c r="CP685" s="1350"/>
      <c r="CQ685" s="1350"/>
      <c r="CR685" s="1350"/>
      <c r="CS685" s="1350"/>
      <c r="CT685" s="1350"/>
      <c r="CU685" s="1350"/>
      <c r="CV685" s="1350">
        <v>0</v>
      </c>
      <c r="CW685" s="1350"/>
      <c r="CX685" s="1350"/>
      <c r="CY685" s="1350"/>
      <c r="CZ685" s="1350"/>
      <c r="DA685" s="1350"/>
      <c r="DB685" s="1350"/>
      <c r="DC685" s="1350"/>
      <c r="DD685" s="1350"/>
      <c r="DE685" s="1350"/>
      <c r="DF685" s="1350"/>
      <c r="DG685" s="1350"/>
      <c r="DH685" s="1350"/>
      <c r="DI685" s="1350"/>
      <c r="DJ685" s="1350"/>
      <c r="DK685" s="1350"/>
      <c r="DL685" s="1350"/>
      <c r="DM685" s="1350"/>
      <c r="DN685" s="1350"/>
      <c r="DO685" s="1350"/>
      <c r="DP685" s="1350"/>
      <c r="DQ685" s="1350"/>
      <c r="DR685" s="1350"/>
      <c r="DS685" s="1350"/>
      <c r="DT685" s="1350"/>
      <c r="DU685" s="1350"/>
      <c r="DV685" s="1350"/>
      <c r="DW685" s="1350"/>
      <c r="DX685" s="1350"/>
      <c r="DY685" s="1350"/>
      <c r="DZ685" s="1350"/>
      <c r="EA685" s="1356"/>
      <c r="EB685" s="1350"/>
      <c r="EC685" s="1350"/>
      <c r="ED685" s="1350"/>
      <c r="EE685" s="1350"/>
      <c r="EF685" s="1350"/>
      <c r="EG685" s="1350"/>
      <c r="EH685" s="1350"/>
      <c r="EI685" s="1350"/>
      <c r="EJ685" s="1350"/>
      <c r="EK685" s="1350"/>
      <c r="EL685" s="1354">
        <v>8113.0000000000009</v>
      </c>
      <c r="EM685" s="1354">
        <v>8113.0000000000009</v>
      </c>
      <c r="EN685" s="1355">
        <v>811.3</v>
      </c>
      <c r="EO685" s="1355">
        <v>129.81</v>
      </c>
      <c r="EP685" s="1355">
        <v>111.15</v>
      </c>
      <c r="EQ685" s="1355">
        <v>0</v>
      </c>
      <c r="ER685" s="1355">
        <v>0</v>
      </c>
      <c r="ES685" s="1350">
        <v>0</v>
      </c>
      <c r="ET685" s="1351">
        <v>769.27</v>
      </c>
      <c r="EU685" s="1350">
        <v>0</v>
      </c>
      <c r="EV685" s="1350">
        <v>0</v>
      </c>
      <c r="EW685" s="1350"/>
      <c r="EX685" s="1350"/>
      <c r="EY685" s="1350"/>
      <c r="EZ685" s="1356">
        <v>115.71</v>
      </c>
      <c r="FA685" s="1356">
        <v>125.29</v>
      </c>
      <c r="FB685" s="1356">
        <v>0</v>
      </c>
      <c r="FC685" s="1356">
        <v>3245.2000000000003</v>
      </c>
      <c r="FD685" s="1356"/>
      <c r="FE685" s="1356"/>
      <c r="FF685" s="1356"/>
      <c r="FG685" s="1350">
        <v>0</v>
      </c>
      <c r="FH685" s="1356">
        <v>0</v>
      </c>
      <c r="FI685" s="1350"/>
      <c r="FJ685" s="1350"/>
      <c r="FK685" s="1356"/>
      <c r="FL685" s="1356"/>
      <c r="FM685" s="1350">
        <v>0</v>
      </c>
      <c r="FN685" s="1350">
        <v>0</v>
      </c>
      <c r="FO685" s="1350"/>
      <c r="FP685" s="1350"/>
      <c r="FQ685" s="1350">
        <v>5307.73</v>
      </c>
      <c r="FR685" s="1357">
        <v>2805.27</v>
      </c>
      <c r="FT685" s="1401"/>
      <c r="FU685" s="1402">
        <v>2805.27</v>
      </c>
      <c r="FV685" s="1402">
        <v>2805.27</v>
      </c>
      <c r="FW685" s="1402">
        <v>0</v>
      </c>
      <c r="FX685" s="1389">
        <v>730.17</v>
      </c>
      <c r="FY685" s="1402">
        <v>0</v>
      </c>
      <c r="GB685" s="2015">
        <f t="shared" si="75"/>
        <v>0</v>
      </c>
      <c r="GC685" s="2015">
        <v>8113</v>
      </c>
      <c r="GE685" s="2015">
        <f t="shared" si="76"/>
        <v>8113</v>
      </c>
    </row>
    <row r="686" spans="2:187">
      <c r="B686" s="918">
        <v>58</v>
      </c>
      <c r="C686" s="919" t="s">
        <v>623</v>
      </c>
      <c r="D686" s="956" t="s">
        <v>3</v>
      </c>
      <c r="E686" s="957" t="s">
        <v>126</v>
      </c>
      <c r="F686" s="927" t="s">
        <v>127</v>
      </c>
      <c r="G686" s="958">
        <v>34064</v>
      </c>
      <c r="H686" s="927" t="s">
        <v>469</v>
      </c>
      <c r="I686" s="919" t="s">
        <v>456</v>
      </c>
      <c r="J686" s="1171" t="s">
        <v>455</v>
      </c>
      <c r="K686" s="1052" t="s">
        <v>456</v>
      </c>
      <c r="L686" s="1052">
        <v>100001</v>
      </c>
      <c r="M686" s="925" t="s">
        <v>470</v>
      </c>
      <c r="N686" s="1053">
        <v>1</v>
      </c>
      <c r="O686" s="1149" t="s">
        <v>471</v>
      </c>
      <c r="P686" s="1149" t="s">
        <v>472</v>
      </c>
      <c r="Q686" s="1397">
        <v>1</v>
      </c>
      <c r="R686" s="1056" t="s">
        <v>473</v>
      </c>
      <c r="S686" s="1062" t="s">
        <v>474</v>
      </c>
      <c r="T686" s="927" t="s">
        <v>461</v>
      </c>
      <c r="U686" s="927" t="s">
        <v>266</v>
      </c>
      <c r="V686" s="930" t="s">
        <v>553</v>
      </c>
      <c r="W686" s="930"/>
      <c r="X686" s="1042" t="s">
        <v>97</v>
      </c>
      <c r="Y686" s="1047" t="s">
        <v>128</v>
      </c>
      <c r="Z686" s="925"/>
      <c r="AA686" s="1049"/>
      <c r="AB686" s="467">
        <v>44911</v>
      </c>
      <c r="AC686" s="1049"/>
      <c r="AD686" s="934"/>
      <c r="AE686" s="935" t="s">
        <v>481</v>
      </c>
      <c r="AF686" s="927" t="s">
        <v>568</v>
      </c>
      <c r="AG686" s="936"/>
      <c r="AH686" s="937"/>
      <c r="AI686" s="1049"/>
      <c r="AJ686" s="1049"/>
      <c r="AK686" s="1049"/>
      <c r="AL686" s="1049"/>
      <c r="AM686" s="1049"/>
      <c r="AN686" s="1049"/>
      <c r="AO686" s="1050" t="s">
        <v>467</v>
      </c>
      <c r="AP686" s="938" t="s">
        <v>595</v>
      </c>
      <c r="AQ686" s="940" t="s">
        <v>466</v>
      </c>
      <c r="AR686" s="468">
        <v>2200</v>
      </c>
      <c r="AS686" s="925">
        <v>30</v>
      </c>
      <c r="AT686" s="941"/>
      <c r="AU686" s="941">
        <v>0</v>
      </c>
      <c r="AV686" s="925"/>
      <c r="AW686" s="925"/>
      <c r="AX686" s="925"/>
      <c r="AY686" s="925"/>
      <c r="AZ686" s="925"/>
      <c r="BA686" s="942"/>
      <c r="BB686" s="941"/>
      <c r="BC686" s="941"/>
      <c r="BD686" s="941"/>
      <c r="BE686" s="941"/>
      <c r="BF686" s="942"/>
      <c r="BG686" s="936">
        <v>0</v>
      </c>
      <c r="BH686" s="936">
        <v>0</v>
      </c>
      <c r="BI686" s="936">
        <v>0</v>
      </c>
      <c r="BJ686" s="1227">
        <v>0</v>
      </c>
      <c r="BK686" s="943">
        <v>0</v>
      </c>
      <c r="BL686" s="943">
        <v>0</v>
      </c>
      <c r="BM686" s="936">
        <v>0</v>
      </c>
      <c r="BN686" s="943">
        <v>0</v>
      </c>
      <c r="BO686" s="936">
        <v>1.6166666666666667</v>
      </c>
      <c r="BP686" s="1231">
        <v>240</v>
      </c>
      <c r="BQ686" s="1350">
        <v>2200</v>
      </c>
      <c r="BR686" s="1350">
        <v>113</v>
      </c>
      <c r="BS686" s="1350">
        <v>0</v>
      </c>
      <c r="BT686" s="1351">
        <v>0</v>
      </c>
      <c r="BU686" s="1350">
        <v>0</v>
      </c>
      <c r="BV686" s="1350">
        <v>0</v>
      </c>
      <c r="BW686" s="1350">
        <v>0</v>
      </c>
      <c r="BX686" s="1350"/>
      <c r="BY686" s="1350"/>
      <c r="BZ686" s="1350"/>
      <c r="CA686" s="1350"/>
      <c r="CB686" s="1350">
        <v>0</v>
      </c>
      <c r="CC686" s="1350">
        <v>0</v>
      </c>
      <c r="CD686" s="1350">
        <v>0</v>
      </c>
      <c r="CE686" s="1350"/>
      <c r="CF686" s="1350">
        <v>0</v>
      </c>
      <c r="CG686" s="1350"/>
      <c r="CH686" s="1350">
        <v>0</v>
      </c>
      <c r="CI686" s="1350">
        <v>0</v>
      </c>
      <c r="CJ686" s="1350"/>
      <c r="CK686" s="1350"/>
      <c r="CL686" s="1350"/>
      <c r="CM686" s="1350"/>
      <c r="CN686" s="1350"/>
      <c r="CO686" s="1350">
        <v>0</v>
      </c>
      <c r="CP686" s="1350"/>
      <c r="CQ686" s="1350"/>
      <c r="CR686" s="1350"/>
      <c r="CS686" s="1350"/>
      <c r="CT686" s="1350"/>
      <c r="CU686" s="1350"/>
      <c r="CV686" s="1350">
        <v>0</v>
      </c>
      <c r="CW686" s="1350"/>
      <c r="CX686" s="1350"/>
      <c r="CY686" s="1350"/>
      <c r="CZ686" s="1350"/>
      <c r="DA686" s="1350"/>
      <c r="DB686" s="1350"/>
      <c r="DC686" s="1350"/>
      <c r="DD686" s="1350"/>
      <c r="DE686" s="1350"/>
      <c r="DF686" s="1350"/>
      <c r="DG686" s="1350"/>
      <c r="DH686" s="1350"/>
      <c r="DI686" s="1350"/>
      <c r="DJ686" s="1350"/>
      <c r="DK686" s="1350"/>
      <c r="DL686" s="1350"/>
      <c r="DM686" s="1350"/>
      <c r="DN686" s="1350"/>
      <c r="DO686" s="1350"/>
      <c r="DP686" s="1350"/>
      <c r="DQ686" s="1350"/>
      <c r="DR686" s="1350"/>
      <c r="DS686" s="1350"/>
      <c r="DT686" s="1350"/>
      <c r="DU686" s="1350"/>
      <c r="DV686" s="1350"/>
      <c r="DW686" s="1350"/>
      <c r="DX686" s="1350"/>
      <c r="DY686" s="1350"/>
      <c r="DZ686" s="1350"/>
      <c r="EA686" s="1356"/>
      <c r="EB686" s="1350"/>
      <c r="EC686" s="1350"/>
      <c r="ED686" s="1350"/>
      <c r="EE686" s="1350"/>
      <c r="EF686" s="1350"/>
      <c r="EG686" s="1350"/>
      <c r="EH686" s="1350"/>
      <c r="EI686" s="1350"/>
      <c r="EJ686" s="1350"/>
      <c r="EK686" s="1350"/>
      <c r="EL686" s="1354">
        <v>2298.1799999999998</v>
      </c>
      <c r="EM686" s="1354">
        <v>2313</v>
      </c>
      <c r="EN686" s="1355">
        <v>229.82</v>
      </c>
      <c r="EO686" s="1355">
        <v>0</v>
      </c>
      <c r="EP686" s="1355">
        <v>31.49</v>
      </c>
      <c r="EQ686" s="1355">
        <v>0</v>
      </c>
      <c r="ER686" s="1355">
        <v>0</v>
      </c>
      <c r="ES686" s="1350">
        <v>0</v>
      </c>
      <c r="ET686" s="1351">
        <v>0</v>
      </c>
      <c r="EU686" s="1350">
        <v>14.82</v>
      </c>
      <c r="EV686" s="1350">
        <v>0</v>
      </c>
      <c r="EW686" s="1350"/>
      <c r="EX686" s="1350"/>
      <c r="EY686" s="1350"/>
      <c r="EZ686" s="1356">
        <v>0</v>
      </c>
      <c r="FA686" s="1356">
        <v>0</v>
      </c>
      <c r="FB686" s="1356">
        <v>0</v>
      </c>
      <c r="FC686" s="1356">
        <v>925.2</v>
      </c>
      <c r="FD686" s="1356"/>
      <c r="FE686" s="1356"/>
      <c r="FF686" s="1356"/>
      <c r="FG686" s="1350">
        <v>0</v>
      </c>
      <c r="FH686" s="1356">
        <v>0</v>
      </c>
      <c r="FI686" s="1350"/>
      <c r="FJ686" s="1350"/>
      <c r="FK686" s="1356"/>
      <c r="FL686" s="1356"/>
      <c r="FM686" s="1350">
        <v>0</v>
      </c>
      <c r="FN686" s="1350">
        <v>0</v>
      </c>
      <c r="FO686" s="1350"/>
      <c r="FP686" s="1350"/>
      <c r="FQ686" s="1350">
        <v>1201.33</v>
      </c>
      <c r="FR686" s="1357">
        <v>1111.67</v>
      </c>
      <c r="FT686" s="1401"/>
      <c r="FU686" s="1402">
        <v>1111.67</v>
      </c>
      <c r="FV686" s="1402">
        <v>1124.81</v>
      </c>
      <c r="FW686" s="1402">
        <v>-13.139999999999873</v>
      </c>
      <c r="FX686" s="1389">
        <v>206.84</v>
      </c>
      <c r="FY686" s="1402">
        <v>0</v>
      </c>
      <c r="GB686" s="2015">
        <f t="shared" si="75"/>
        <v>0</v>
      </c>
      <c r="GC686" s="2015">
        <v>2298.1799999999998</v>
      </c>
      <c r="GE686" s="2015">
        <f t="shared" si="76"/>
        <v>2298.1799999999998</v>
      </c>
    </row>
    <row r="687" spans="2:187">
      <c r="B687" s="918">
        <v>59</v>
      </c>
      <c r="C687" s="919" t="s">
        <v>623</v>
      </c>
      <c r="D687" s="956" t="s">
        <v>3</v>
      </c>
      <c r="E687" s="957" t="s">
        <v>46</v>
      </c>
      <c r="F687" s="927" t="s">
        <v>519</v>
      </c>
      <c r="G687" s="958">
        <v>26321</v>
      </c>
      <c r="H687" s="927" t="s">
        <v>488</v>
      </c>
      <c r="I687" s="927" t="s">
        <v>456</v>
      </c>
      <c r="J687" s="1171" t="s">
        <v>455</v>
      </c>
      <c r="K687" s="959" t="s">
        <v>456</v>
      </c>
      <c r="L687" s="959">
        <v>100002</v>
      </c>
      <c r="M687" s="925" t="s">
        <v>457</v>
      </c>
      <c r="N687" s="926">
        <v>0</v>
      </c>
      <c r="O687" s="1056" t="s">
        <v>458</v>
      </c>
      <c r="P687" s="1056" t="s">
        <v>459</v>
      </c>
      <c r="Q687" s="1061">
        <v>0</v>
      </c>
      <c r="R687" s="1056" t="s">
        <v>489</v>
      </c>
      <c r="S687" s="1062" t="s">
        <v>488</v>
      </c>
      <c r="T687" s="927" t="s">
        <v>461</v>
      </c>
      <c r="U687" s="927" t="s">
        <v>237</v>
      </c>
      <c r="V687" s="930" t="s">
        <v>462</v>
      </c>
      <c r="W687" s="930" t="s">
        <v>463</v>
      </c>
      <c r="X687" s="931" t="s">
        <v>32</v>
      </c>
      <c r="Y687" s="932" t="s">
        <v>48</v>
      </c>
      <c r="Z687" s="925"/>
      <c r="AA687" s="925"/>
      <c r="AB687" s="467">
        <v>42985</v>
      </c>
      <c r="AC687" s="933"/>
      <c r="AD687" s="934"/>
      <c r="AE687" s="935" t="s">
        <v>464</v>
      </c>
      <c r="AF687" s="927" t="s">
        <v>520</v>
      </c>
      <c r="AG687" s="936"/>
      <c r="AH687" s="937"/>
      <c r="AI687" s="937"/>
      <c r="AJ687" s="937"/>
      <c r="AK687" s="938"/>
      <c r="AL687" s="936"/>
      <c r="AM687" s="938"/>
      <c r="AN687" s="938"/>
      <c r="AO687" s="939" t="s">
        <v>466</v>
      </c>
      <c r="AP687" s="938" t="s">
        <v>595</v>
      </c>
      <c r="AQ687" s="940" t="s">
        <v>466</v>
      </c>
      <c r="AR687" s="468">
        <v>15000</v>
      </c>
      <c r="AS687" s="925">
        <v>30</v>
      </c>
      <c r="AT687" s="941"/>
      <c r="AU687" s="941">
        <v>0</v>
      </c>
      <c r="AV687" s="925"/>
      <c r="AW687" s="925"/>
      <c r="AX687" s="925"/>
      <c r="AY687" s="925"/>
      <c r="AZ687" s="925"/>
      <c r="BA687" s="942"/>
      <c r="BB687" s="941"/>
      <c r="BC687" s="941"/>
      <c r="BD687" s="941"/>
      <c r="BE687" s="941"/>
      <c r="BF687" s="942"/>
      <c r="BG687" s="936">
        <v>0</v>
      </c>
      <c r="BH687" s="936">
        <v>0</v>
      </c>
      <c r="BI687" s="936">
        <v>0</v>
      </c>
      <c r="BJ687" s="1227">
        <v>0</v>
      </c>
      <c r="BK687" s="943">
        <v>0</v>
      </c>
      <c r="BL687" s="943">
        <v>0</v>
      </c>
      <c r="BM687" s="936">
        <v>0</v>
      </c>
      <c r="BN687" s="943">
        <v>0</v>
      </c>
      <c r="BO687" s="936">
        <v>0</v>
      </c>
      <c r="BP687" s="1231">
        <v>240</v>
      </c>
      <c r="BQ687" s="1350">
        <v>15000</v>
      </c>
      <c r="BR687" s="1350">
        <v>113</v>
      </c>
      <c r="BS687" s="1350">
        <v>0</v>
      </c>
      <c r="BT687" s="1351">
        <v>0</v>
      </c>
      <c r="BU687" s="1350">
        <v>0</v>
      </c>
      <c r="BV687" s="1350">
        <v>0</v>
      </c>
      <c r="BW687" s="1350">
        <v>0</v>
      </c>
      <c r="BX687" s="1350"/>
      <c r="BY687" s="1350"/>
      <c r="BZ687" s="1350"/>
      <c r="CA687" s="1350"/>
      <c r="CB687" s="1350">
        <v>0</v>
      </c>
      <c r="CC687" s="1350">
        <v>0</v>
      </c>
      <c r="CD687" s="1350">
        <v>0</v>
      </c>
      <c r="CE687" s="1350"/>
      <c r="CF687" s="1350">
        <v>0</v>
      </c>
      <c r="CG687" s="1350"/>
      <c r="CH687" s="1350">
        <v>0</v>
      </c>
      <c r="CI687" s="1350">
        <v>0</v>
      </c>
      <c r="CJ687" s="1350"/>
      <c r="CK687" s="1350"/>
      <c r="CL687" s="1350"/>
      <c r="CM687" s="1350"/>
      <c r="CN687" s="1350"/>
      <c r="CO687" s="1350">
        <v>0</v>
      </c>
      <c r="CP687" s="1350"/>
      <c r="CQ687" s="1350"/>
      <c r="CR687" s="1350"/>
      <c r="CS687" s="1350"/>
      <c r="CT687" s="1350"/>
      <c r="CU687" s="1350"/>
      <c r="CV687" s="1350">
        <v>0</v>
      </c>
      <c r="CW687" s="1350"/>
      <c r="CX687" s="1350"/>
      <c r="CY687" s="1350"/>
      <c r="CZ687" s="1350"/>
      <c r="DA687" s="1350"/>
      <c r="DB687" s="1350"/>
      <c r="DC687" s="1350"/>
      <c r="DD687" s="1350"/>
      <c r="DE687" s="1350"/>
      <c r="DF687" s="1350"/>
      <c r="DG687" s="1350"/>
      <c r="DH687" s="1350"/>
      <c r="DI687" s="1350"/>
      <c r="DJ687" s="1350"/>
      <c r="DK687" s="1350"/>
      <c r="DL687" s="1350"/>
      <c r="DM687" s="1350"/>
      <c r="DN687" s="1350"/>
      <c r="DO687" s="1350"/>
      <c r="DP687" s="1350"/>
      <c r="DQ687" s="1350"/>
      <c r="DR687" s="1350"/>
      <c r="DS687" s="1350"/>
      <c r="DT687" s="1350"/>
      <c r="DU687" s="1350"/>
      <c r="DV687" s="1350"/>
      <c r="DW687" s="1350"/>
      <c r="DX687" s="1350"/>
      <c r="DY687" s="1350"/>
      <c r="DZ687" s="1350"/>
      <c r="EA687" s="1356"/>
      <c r="EB687" s="1350"/>
      <c r="EC687" s="1350"/>
      <c r="ED687" s="1350"/>
      <c r="EE687" s="1350"/>
      <c r="EF687" s="1350"/>
      <c r="EG687" s="1350"/>
      <c r="EH687" s="1350"/>
      <c r="EI687" s="1350"/>
      <c r="EJ687" s="1350"/>
      <c r="EK687" s="1350"/>
      <c r="EL687" s="1354">
        <v>15113</v>
      </c>
      <c r="EM687" s="1354">
        <v>15113</v>
      </c>
      <c r="EN687" s="1355">
        <v>1511.3</v>
      </c>
      <c r="EO687" s="1355">
        <v>234.25</v>
      </c>
      <c r="EP687" s="1355">
        <v>166.93</v>
      </c>
      <c r="EQ687" s="1355">
        <v>0</v>
      </c>
      <c r="ER687" s="1355">
        <v>0</v>
      </c>
      <c r="ES687" s="1350">
        <v>0</v>
      </c>
      <c r="ET687" s="1351">
        <v>2192.8000000000002</v>
      </c>
      <c r="EU687" s="1350">
        <v>0</v>
      </c>
      <c r="EV687" s="1350">
        <v>0</v>
      </c>
      <c r="EW687" s="1350"/>
      <c r="EX687" s="1350"/>
      <c r="EY687" s="1350"/>
      <c r="EZ687" s="1356">
        <v>0</v>
      </c>
      <c r="FA687" s="1356">
        <v>0</v>
      </c>
      <c r="FB687" s="1356">
        <v>0</v>
      </c>
      <c r="FC687" s="1356">
        <v>6045.2000000000007</v>
      </c>
      <c r="FD687" s="1356"/>
      <c r="FE687" s="1356"/>
      <c r="FF687" s="1356"/>
      <c r="FG687" s="1350">
        <v>0</v>
      </c>
      <c r="FH687" s="1356">
        <v>0</v>
      </c>
      <c r="FI687" s="1350"/>
      <c r="FJ687" s="1350"/>
      <c r="FK687" s="1356"/>
      <c r="FL687" s="1356"/>
      <c r="FM687" s="1350">
        <v>0</v>
      </c>
      <c r="FN687" s="1350">
        <v>0</v>
      </c>
      <c r="FO687" s="1350"/>
      <c r="FP687" s="1350"/>
      <c r="FQ687" s="1350">
        <v>10150.48</v>
      </c>
      <c r="FR687" s="1357">
        <v>4962.5200000000004</v>
      </c>
      <c r="FT687" s="1401"/>
      <c r="FU687" s="1402">
        <v>4962.5200000000004</v>
      </c>
      <c r="FV687" s="1402">
        <v>4978.3599999999997</v>
      </c>
      <c r="FW687" s="1402">
        <v>-15.839999999999236</v>
      </c>
      <c r="FX687" s="1389">
        <v>1360.17</v>
      </c>
      <c r="FY687" s="1402">
        <v>0</v>
      </c>
      <c r="GB687" s="2015">
        <f t="shared" si="75"/>
        <v>0</v>
      </c>
      <c r="GC687" s="2015">
        <v>15113</v>
      </c>
      <c r="GE687" s="2015">
        <f t="shared" si="76"/>
        <v>15113</v>
      </c>
    </row>
    <row r="688" spans="2:187">
      <c r="B688" s="918">
        <v>60</v>
      </c>
      <c r="C688" s="919" t="s">
        <v>623</v>
      </c>
      <c r="D688" s="956" t="s">
        <v>3</v>
      </c>
      <c r="E688" s="957" t="s">
        <v>34</v>
      </c>
      <c r="F688" s="927" t="s">
        <v>521</v>
      </c>
      <c r="G688" s="1057">
        <v>27152</v>
      </c>
      <c r="H688" s="927" t="s">
        <v>469</v>
      </c>
      <c r="I688" s="927" t="s">
        <v>456</v>
      </c>
      <c r="J688" s="1207" t="s">
        <v>455</v>
      </c>
      <c r="K688" s="1058" t="s">
        <v>456</v>
      </c>
      <c r="L688" s="1058">
        <v>100001</v>
      </c>
      <c r="M688" s="1059" t="s">
        <v>470</v>
      </c>
      <c r="N688" s="1060">
        <v>1</v>
      </c>
      <c r="O688" s="1056" t="s">
        <v>471</v>
      </c>
      <c r="P688" s="1056" t="s">
        <v>472</v>
      </c>
      <c r="Q688" s="1061">
        <v>1</v>
      </c>
      <c r="R688" s="1056" t="s">
        <v>473</v>
      </c>
      <c r="S688" s="1062" t="s">
        <v>474</v>
      </c>
      <c r="T688" s="1056" t="s">
        <v>461</v>
      </c>
      <c r="U688" s="927" t="s">
        <v>234</v>
      </c>
      <c r="V688" s="1063" t="s">
        <v>462</v>
      </c>
      <c r="W688" s="1063"/>
      <c r="X688" s="1131" t="s">
        <v>32</v>
      </c>
      <c r="Y688" s="1391" t="s">
        <v>36</v>
      </c>
      <c r="Z688" s="925"/>
      <c r="AA688" s="1059"/>
      <c r="AB688" s="1066">
        <v>43003</v>
      </c>
      <c r="AC688" s="1371"/>
      <c r="AD688" s="934"/>
      <c r="AE688" s="935" t="s">
        <v>522</v>
      </c>
      <c r="AF688" s="927" t="s">
        <v>523</v>
      </c>
      <c r="AG688" s="936"/>
      <c r="AH688" s="937"/>
      <c r="AI688" s="937"/>
      <c r="AJ688" s="937"/>
      <c r="AK688" s="945"/>
      <c r="AL688" s="1070"/>
      <c r="AM688" s="945"/>
      <c r="AN688" s="945"/>
      <c r="AO688" s="1372" t="s">
        <v>466</v>
      </c>
      <c r="AP688" s="945" t="s">
        <v>595</v>
      </c>
      <c r="AQ688" s="1073" t="s">
        <v>466</v>
      </c>
      <c r="AR688" s="1074">
        <v>12000</v>
      </c>
      <c r="AS688" s="925">
        <v>30</v>
      </c>
      <c r="AT688" s="941"/>
      <c r="AU688" s="941">
        <v>0</v>
      </c>
      <c r="AV688" s="1059"/>
      <c r="AW688" s="1059"/>
      <c r="AX688" s="1059"/>
      <c r="AY688" s="1059"/>
      <c r="AZ688" s="1059"/>
      <c r="BA688" s="1075"/>
      <c r="BB688" s="1076"/>
      <c r="BC688" s="1076"/>
      <c r="BD688" s="1076"/>
      <c r="BE688" s="1076"/>
      <c r="BF688" s="1075"/>
      <c r="BG688" s="936">
        <v>0</v>
      </c>
      <c r="BH688" s="936">
        <v>0</v>
      </c>
      <c r="BI688" s="936">
        <v>0</v>
      </c>
      <c r="BJ688" s="1227">
        <v>0</v>
      </c>
      <c r="BK688" s="943">
        <v>0</v>
      </c>
      <c r="BL688" s="943">
        <v>0</v>
      </c>
      <c r="BM688" s="936">
        <v>0</v>
      </c>
      <c r="BN688" s="943">
        <v>0</v>
      </c>
      <c r="BO688" s="936">
        <v>1.05</v>
      </c>
      <c r="BP688" s="1373">
        <v>240</v>
      </c>
      <c r="BQ688" s="1350">
        <v>12000</v>
      </c>
      <c r="BR688" s="1350">
        <v>113</v>
      </c>
      <c r="BS688" s="1350">
        <v>0</v>
      </c>
      <c r="BT688" s="1351">
        <v>0</v>
      </c>
      <c r="BU688" s="1350">
        <v>0</v>
      </c>
      <c r="BV688" s="1350">
        <v>0</v>
      </c>
      <c r="BW688" s="1350">
        <v>0</v>
      </c>
      <c r="BX688" s="1374"/>
      <c r="BY688" s="1350"/>
      <c r="BZ688" s="1374"/>
      <c r="CA688" s="1374"/>
      <c r="CB688" s="1350">
        <v>0</v>
      </c>
      <c r="CC688" s="1350">
        <v>0</v>
      </c>
      <c r="CD688" s="1350">
        <v>0</v>
      </c>
      <c r="CE688" s="1350"/>
      <c r="CF688" s="1350">
        <v>0</v>
      </c>
      <c r="CG688" s="1374"/>
      <c r="CH688" s="1350">
        <v>0</v>
      </c>
      <c r="CI688" s="1350">
        <v>0</v>
      </c>
      <c r="CJ688" s="1374"/>
      <c r="CK688" s="1374"/>
      <c r="CL688" s="1374"/>
      <c r="CM688" s="1374"/>
      <c r="CN688" s="1350"/>
      <c r="CO688" s="1350">
        <v>0</v>
      </c>
      <c r="CP688" s="1350"/>
      <c r="CQ688" s="1374"/>
      <c r="CR688" s="1374"/>
      <c r="CS688" s="1374"/>
      <c r="CT688" s="1374"/>
      <c r="CU688" s="1374"/>
      <c r="CV688" s="1374">
        <v>0</v>
      </c>
      <c r="CW688" s="1374"/>
      <c r="CX688" s="1374"/>
      <c r="CY688" s="1374"/>
      <c r="CZ688" s="1374"/>
      <c r="DA688" s="1374"/>
      <c r="DB688" s="1374"/>
      <c r="DC688" s="1350"/>
      <c r="DD688" s="1374"/>
      <c r="DE688" s="1374"/>
      <c r="DF688" s="1350"/>
      <c r="DG688" s="1350"/>
      <c r="DH688" s="1374"/>
      <c r="DI688" s="1374"/>
      <c r="DJ688" s="1374"/>
      <c r="DK688" s="1374"/>
      <c r="DL688" s="1374"/>
      <c r="DM688" s="1374"/>
      <c r="DN688" s="1374"/>
      <c r="DO688" s="1374"/>
      <c r="DP688" s="1374"/>
      <c r="DQ688" s="1374"/>
      <c r="DR688" s="1374"/>
      <c r="DS688" s="1374"/>
      <c r="DT688" s="1374"/>
      <c r="DU688" s="1374"/>
      <c r="DV688" s="1374"/>
      <c r="DW688" s="1374"/>
      <c r="DX688" s="1374"/>
      <c r="DY688" s="1374"/>
      <c r="DZ688" s="1374"/>
      <c r="EA688" s="1351"/>
      <c r="EB688" s="1374"/>
      <c r="EC688" s="1374"/>
      <c r="ED688" s="1374"/>
      <c r="EE688" s="1374"/>
      <c r="EF688" s="1374"/>
      <c r="EG688" s="1374"/>
      <c r="EH688" s="1374"/>
      <c r="EI688" s="1374"/>
      <c r="EJ688" s="1374"/>
      <c r="EK688" s="1374"/>
      <c r="EL688" s="1354">
        <v>12060.5</v>
      </c>
      <c r="EM688" s="1376">
        <v>12113</v>
      </c>
      <c r="EN688" s="1355">
        <v>1206.05</v>
      </c>
      <c r="EO688" s="1355">
        <v>177.29</v>
      </c>
      <c r="EP688" s="1355">
        <v>165.23</v>
      </c>
      <c r="EQ688" s="1398">
        <v>0</v>
      </c>
      <c r="ER688" s="1398">
        <v>0</v>
      </c>
      <c r="ES688" s="1350">
        <v>0</v>
      </c>
      <c r="ET688" s="1351">
        <v>1492.66</v>
      </c>
      <c r="EU688" s="1350">
        <v>52.5</v>
      </c>
      <c r="EV688" s="1350">
        <v>0</v>
      </c>
      <c r="EW688" s="1374"/>
      <c r="EX688" s="1374"/>
      <c r="EY688" s="1374"/>
      <c r="EZ688" s="1356">
        <v>831.87</v>
      </c>
      <c r="FA688" s="1356">
        <v>266.24</v>
      </c>
      <c r="FB688" s="1356">
        <v>52.9</v>
      </c>
      <c r="FC688" s="1356">
        <v>4845.2</v>
      </c>
      <c r="FD688" s="1351"/>
      <c r="FE688" s="1351"/>
      <c r="FF688" s="1351"/>
      <c r="FG688" s="1350">
        <v>0</v>
      </c>
      <c r="FH688" s="1356">
        <v>0</v>
      </c>
      <c r="FI688" s="1374"/>
      <c r="FJ688" s="1350"/>
      <c r="FK688" s="1351"/>
      <c r="FL688" s="1351"/>
      <c r="FM688" s="1350">
        <v>0</v>
      </c>
      <c r="FN688" s="1350">
        <v>0</v>
      </c>
      <c r="FO688" s="1350"/>
      <c r="FP688" s="1350"/>
      <c r="FQ688" s="1374">
        <v>9089.94</v>
      </c>
      <c r="FR688" s="1357">
        <v>3023.06</v>
      </c>
      <c r="FT688" s="1407"/>
      <c r="FU688" s="1402">
        <v>3023.06</v>
      </c>
      <c r="FV688" s="1405">
        <v>3083.64</v>
      </c>
      <c r="FW688" s="1402">
        <v>-60.579999999999927</v>
      </c>
      <c r="FX688" s="1389">
        <v>1085.45</v>
      </c>
      <c r="FY688" s="1405">
        <v>0</v>
      </c>
      <c r="GB688" s="2015">
        <f t="shared" si="75"/>
        <v>0</v>
      </c>
      <c r="GC688" s="2015">
        <v>12060.5</v>
      </c>
      <c r="GE688" s="2015">
        <f t="shared" si="76"/>
        <v>12060.5</v>
      </c>
    </row>
    <row r="689" spans="2:187">
      <c r="B689" s="918">
        <v>61</v>
      </c>
      <c r="C689" s="919" t="s">
        <v>623</v>
      </c>
      <c r="D689" s="956" t="s">
        <v>3</v>
      </c>
      <c r="E689" s="1396" t="s">
        <v>61</v>
      </c>
      <c r="F689" s="1056" t="s">
        <v>62</v>
      </c>
      <c r="G689" s="1057">
        <v>27048</v>
      </c>
      <c r="H689" s="927" t="s">
        <v>494</v>
      </c>
      <c r="I689" s="927" t="s">
        <v>456</v>
      </c>
      <c r="J689" s="1207" t="s">
        <v>455</v>
      </c>
      <c r="K689" s="1058" t="s">
        <v>456</v>
      </c>
      <c r="L689" s="1058">
        <v>100001</v>
      </c>
      <c r="M689" s="1059" t="s">
        <v>470</v>
      </c>
      <c r="N689" s="1060">
        <v>1</v>
      </c>
      <c r="O689" s="1056" t="s">
        <v>477</v>
      </c>
      <c r="P689" s="1056" t="s">
        <v>478</v>
      </c>
      <c r="Q689" s="1061">
        <v>1</v>
      </c>
      <c r="R689" s="1056" t="s">
        <v>495</v>
      </c>
      <c r="S689" s="1062" t="s">
        <v>478</v>
      </c>
      <c r="T689" s="1056" t="s">
        <v>461</v>
      </c>
      <c r="U689" s="927" t="s">
        <v>241</v>
      </c>
      <c r="V689" s="1063" t="s">
        <v>553</v>
      </c>
      <c r="W689" s="1063"/>
      <c r="X689" s="1131" t="s">
        <v>25</v>
      </c>
      <c r="Y689" s="1119" t="s">
        <v>63</v>
      </c>
      <c r="Z689" s="1059"/>
      <c r="AA689" s="1067"/>
      <c r="AB689" s="1066">
        <v>44677</v>
      </c>
      <c r="AC689" s="1067"/>
      <c r="AD689" s="934"/>
      <c r="AE689" s="935" t="s">
        <v>511</v>
      </c>
      <c r="AF689" s="927" t="s">
        <v>566</v>
      </c>
      <c r="AG689" s="936"/>
      <c r="AH689" s="937"/>
      <c r="AI689" s="1049"/>
      <c r="AJ689" s="1049"/>
      <c r="AK689" s="1067"/>
      <c r="AL689" s="1067"/>
      <c r="AM689" s="1067"/>
      <c r="AN689" s="1067"/>
      <c r="AO689" s="1050" t="s">
        <v>467</v>
      </c>
      <c r="AP689" s="945" t="s">
        <v>594</v>
      </c>
      <c r="AQ689" s="1073" t="s">
        <v>466</v>
      </c>
      <c r="AR689" s="1074">
        <v>1800</v>
      </c>
      <c r="AS689" s="925">
        <v>30</v>
      </c>
      <c r="AT689" s="941"/>
      <c r="AU689" s="941">
        <v>0</v>
      </c>
      <c r="AV689" s="1059"/>
      <c r="AW689" s="1059"/>
      <c r="AX689" s="1059"/>
      <c r="AY689" s="1059"/>
      <c r="AZ689" s="1059"/>
      <c r="BA689" s="1075"/>
      <c r="BB689" s="1076"/>
      <c r="BC689" s="1076"/>
      <c r="BD689" s="1076"/>
      <c r="BE689" s="1076"/>
      <c r="BF689" s="1075"/>
      <c r="BG689" s="936">
        <v>0</v>
      </c>
      <c r="BH689" s="936">
        <v>0</v>
      </c>
      <c r="BI689" s="936">
        <v>0</v>
      </c>
      <c r="BJ689" s="1227">
        <v>0</v>
      </c>
      <c r="BK689" s="943">
        <v>0</v>
      </c>
      <c r="BL689" s="943">
        <v>0</v>
      </c>
      <c r="BM689" s="936">
        <v>0</v>
      </c>
      <c r="BN689" s="943">
        <v>0</v>
      </c>
      <c r="BO689" s="936">
        <v>0</v>
      </c>
      <c r="BP689" s="1373">
        <v>240</v>
      </c>
      <c r="BQ689" s="1350">
        <v>1800</v>
      </c>
      <c r="BR689" s="1350">
        <v>113</v>
      </c>
      <c r="BS689" s="1350">
        <v>0</v>
      </c>
      <c r="BT689" s="1351">
        <v>0</v>
      </c>
      <c r="BU689" s="1350">
        <v>0</v>
      </c>
      <c r="BV689" s="1374">
        <v>0</v>
      </c>
      <c r="BW689" s="1374">
        <v>0</v>
      </c>
      <c r="BX689" s="1374"/>
      <c r="BY689" s="1350"/>
      <c r="BZ689" s="1374"/>
      <c r="CA689" s="1374"/>
      <c r="CB689" s="1350">
        <v>0</v>
      </c>
      <c r="CC689" s="1350">
        <v>0</v>
      </c>
      <c r="CD689" s="1350">
        <v>0</v>
      </c>
      <c r="CE689" s="1374"/>
      <c r="CF689" s="1350">
        <v>0</v>
      </c>
      <c r="CG689" s="1374"/>
      <c r="CH689" s="1350">
        <v>0</v>
      </c>
      <c r="CI689" s="1350">
        <v>0</v>
      </c>
      <c r="CJ689" s="1374"/>
      <c r="CK689" s="1374"/>
      <c r="CL689" s="1374"/>
      <c r="CM689" s="1374"/>
      <c r="CN689" s="1350"/>
      <c r="CO689" s="1350">
        <v>0</v>
      </c>
      <c r="CP689" s="1350"/>
      <c r="CQ689" s="1374"/>
      <c r="CR689" s="1374"/>
      <c r="CS689" s="1374"/>
      <c r="CT689" s="1374"/>
      <c r="CU689" s="1374"/>
      <c r="CV689" s="1374">
        <v>0</v>
      </c>
      <c r="CW689" s="1374"/>
      <c r="CX689" s="1374"/>
      <c r="CY689" s="1374"/>
      <c r="CZ689" s="1374"/>
      <c r="DA689" s="1374"/>
      <c r="DB689" s="1374"/>
      <c r="DC689" s="1350"/>
      <c r="DD689" s="1374"/>
      <c r="DE689" s="1374"/>
      <c r="DF689" s="1350"/>
      <c r="DG689" s="1350"/>
      <c r="DH689" s="1374"/>
      <c r="DI689" s="1374"/>
      <c r="DJ689" s="1374"/>
      <c r="DK689" s="1374"/>
      <c r="DL689" s="1374"/>
      <c r="DM689" s="1374"/>
      <c r="DN689" s="1374"/>
      <c r="DO689" s="1374"/>
      <c r="DP689" s="1374"/>
      <c r="DQ689" s="1374"/>
      <c r="DR689" s="1374"/>
      <c r="DS689" s="1374"/>
      <c r="DT689" s="1374"/>
      <c r="DU689" s="1374"/>
      <c r="DV689" s="1374"/>
      <c r="DW689" s="1374"/>
      <c r="DX689" s="1374"/>
      <c r="DY689" s="1374"/>
      <c r="DZ689" s="1374"/>
      <c r="EA689" s="1351"/>
      <c r="EB689" s="1374"/>
      <c r="EC689" s="1374"/>
      <c r="ED689" s="1374"/>
      <c r="EE689" s="1374"/>
      <c r="EF689" s="1374"/>
      <c r="EG689" s="1374"/>
      <c r="EH689" s="1374"/>
      <c r="EI689" s="1374"/>
      <c r="EJ689" s="1374"/>
      <c r="EK689" s="1374"/>
      <c r="EL689" s="1354">
        <v>1913</v>
      </c>
      <c r="EM689" s="1376">
        <v>1913</v>
      </c>
      <c r="EN689" s="1355">
        <v>191.3</v>
      </c>
      <c r="EO689" s="1355">
        <v>0</v>
      </c>
      <c r="EP689" s="1355">
        <v>26.21</v>
      </c>
      <c r="EQ689" s="1398">
        <v>0</v>
      </c>
      <c r="ER689" s="1398">
        <v>0</v>
      </c>
      <c r="ES689" s="1350">
        <v>0</v>
      </c>
      <c r="ET689" s="1351">
        <v>0</v>
      </c>
      <c r="EU689" s="1350">
        <v>0</v>
      </c>
      <c r="EV689" s="1350">
        <v>0</v>
      </c>
      <c r="EW689" s="1374"/>
      <c r="EX689" s="1374"/>
      <c r="EY689" s="1374"/>
      <c r="EZ689" s="1356">
        <v>0</v>
      </c>
      <c r="FA689" s="1356">
        <v>0</v>
      </c>
      <c r="FB689" s="1356">
        <v>0</v>
      </c>
      <c r="FC689" s="1356">
        <v>765.2</v>
      </c>
      <c r="FD689" s="1351"/>
      <c r="FE689" s="1351"/>
      <c r="FF689" s="1351"/>
      <c r="FG689" s="1350">
        <v>0</v>
      </c>
      <c r="FH689" s="1356">
        <v>150</v>
      </c>
      <c r="FI689" s="1374"/>
      <c r="FJ689" s="1350"/>
      <c r="FK689" s="1351"/>
      <c r="FL689" s="1351"/>
      <c r="FM689" s="1350">
        <v>0</v>
      </c>
      <c r="FN689" s="1350">
        <v>0</v>
      </c>
      <c r="FO689" s="1350"/>
      <c r="FP689" s="1350"/>
      <c r="FQ689" s="1374">
        <v>1132.71</v>
      </c>
      <c r="FR689" s="1357">
        <v>780.29</v>
      </c>
      <c r="FT689" s="1409"/>
      <c r="FU689" s="1402">
        <v>780.29</v>
      </c>
      <c r="FV689" s="1405">
        <v>950.83</v>
      </c>
      <c r="FW689" s="1402">
        <v>-170.54000000000008</v>
      </c>
      <c r="FX689" s="1389">
        <v>172.17</v>
      </c>
      <c r="FY689" s="1405">
        <v>0</v>
      </c>
      <c r="GB689" s="2015">
        <f t="shared" si="75"/>
        <v>0</v>
      </c>
      <c r="GC689" s="2015">
        <v>1913</v>
      </c>
      <c r="GE689" s="2015">
        <f t="shared" si="76"/>
        <v>1913</v>
      </c>
    </row>
    <row r="690" spans="2:187">
      <c r="B690" s="918">
        <v>62</v>
      </c>
      <c r="C690" s="919" t="s">
        <v>623</v>
      </c>
      <c r="D690" s="956" t="s">
        <v>3</v>
      </c>
      <c r="E690" s="957" t="s">
        <v>133</v>
      </c>
      <c r="F690" s="927" t="s">
        <v>134</v>
      </c>
      <c r="G690" s="958">
        <v>36953</v>
      </c>
      <c r="H690" s="927" t="s">
        <v>494</v>
      </c>
      <c r="I690" s="927" t="s">
        <v>456</v>
      </c>
      <c r="J690" s="1171" t="s">
        <v>455</v>
      </c>
      <c r="K690" s="959" t="s">
        <v>456</v>
      </c>
      <c r="L690" s="959">
        <v>100001</v>
      </c>
      <c r="M690" s="925" t="s">
        <v>470</v>
      </c>
      <c r="N690" s="926">
        <v>1</v>
      </c>
      <c r="O690" s="927" t="s">
        <v>477</v>
      </c>
      <c r="P690" s="927" t="s">
        <v>478</v>
      </c>
      <c r="Q690" s="928">
        <v>1</v>
      </c>
      <c r="R690" s="927" t="s">
        <v>495</v>
      </c>
      <c r="S690" s="929" t="s">
        <v>478</v>
      </c>
      <c r="T690" s="927" t="s">
        <v>461</v>
      </c>
      <c r="U690" s="927" t="s">
        <v>268</v>
      </c>
      <c r="V690" s="930" t="s">
        <v>553</v>
      </c>
      <c r="W690" s="930"/>
      <c r="X690" s="931" t="s">
        <v>25</v>
      </c>
      <c r="Y690" s="1047" t="s">
        <v>135</v>
      </c>
      <c r="Z690" s="925"/>
      <c r="AA690" s="1049"/>
      <c r="AB690" s="467">
        <v>44799</v>
      </c>
      <c r="AC690" s="1049"/>
      <c r="AD690" s="934"/>
      <c r="AE690" s="935" t="s">
        <v>496</v>
      </c>
      <c r="AF690" s="927" t="s">
        <v>567</v>
      </c>
      <c r="AG690" s="936"/>
      <c r="AH690" s="937"/>
      <c r="AI690" s="1049"/>
      <c r="AJ690" s="1049"/>
      <c r="AK690" s="1049"/>
      <c r="AL690" s="1049"/>
      <c r="AM690" s="1049"/>
      <c r="AN690" s="1049"/>
      <c r="AO690" s="1050" t="s">
        <v>466</v>
      </c>
      <c r="AP690" s="938" t="s">
        <v>594</v>
      </c>
      <c r="AQ690" s="940" t="s">
        <v>467</v>
      </c>
      <c r="AR690" s="468">
        <v>2200</v>
      </c>
      <c r="AS690" s="925">
        <v>30</v>
      </c>
      <c r="AT690" s="941"/>
      <c r="AU690" s="941">
        <v>0</v>
      </c>
      <c r="AV690" s="925"/>
      <c r="AW690" s="925"/>
      <c r="AX690" s="925"/>
      <c r="AY690" s="925"/>
      <c r="AZ690" s="925"/>
      <c r="BA690" s="942"/>
      <c r="BB690" s="941"/>
      <c r="BC690" s="941"/>
      <c r="BD690" s="941"/>
      <c r="BE690" s="941"/>
      <c r="BF690" s="942"/>
      <c r="BG690" s="936">
        <v>0</v>
      </c>
      <c r="BH690" s="936">
        <v>0</v>
      </c>
      <c r="BI690" s="936">
        <v>0</v>
      </c>
      <c r="BJ690" s="1227">
        <v>0</v>
      </c>
      <c r="BK690" s="943">
        <v>0</v>
      </c>
      <c r="BL690" s="943">
        <v>0</v>
      </c>
      <c r="BM690" s="936">
        <v>0</v>
      </c>
      <c r="BN690" s="943">
        <v>0</v>
      </c>
      <c r="BO690" s="936"/>
      <c r="BP690" s="1231">
        <v>240</v>
      </c>
      <c r="BQ690" s="1350">
        <v>2200</v>
      </c>
      <c r="BR690" s="1350">
        <v>0</v>
      </c>
      <c r="BS690" s="1350">
        <v>0</v>
      </c>
      <c r="BT690" s="1351">
        <v>0</v>
      </c>
      <c r="BU690" s="1350">
        <v>0</v>
      </c>
      <c r="BV690" s="1350">
        <v>0</v>
      </c>
      <c r="BW690" s="1350">
        <v>0</v>
      </c>
      <c r="BX690" s="1350"/>
      <c r="BY690" s="1350"/>
      <c r="BZ690" s="1350"/>
      <c r="CA690" s="1350"/>
      <c r="CB690" s="1350">
        <v>0</v>
      </c>
      <c r="CC690" s="1350">
        <v>0</v>
      </c>
      <c r="CD690" s="1350">
        <v>0</v>
      </c>
      <c r="CE690" s="1350"/>
      <c r="CF690" s="1350">
        <v>0</v>
      </c>
      <c r="CG690" s="1350"/>
      <c r="CH690" s="1350">
        <v>0</v>
      </c>
      <c r="CI690" s="1350">
        <v>0</v>
      </c>
      <c r="CJ690" s="1350"/>
      <c r="CK690" s="1350"/>
      <c r="CL690" s="1350"/>
      <c r="CM690" s="1350"/>
      <c r="CN690" s="1350"/>
      <c r="CO690" s="1350">
        <v>0</v>
      </c>
      <c r="CP690" s="1350"/>
      <c r="CQ690" s="1374"/>
      <c r="CR690" s="1374"/>
      <c r="CS690" s="1374"/>
      <c r="CT690" s="1374"/>
      <c r="CU690" s="1374"/>
      <c r="CV690" s="1374">
        <v>0</v>
      </c>
      <c r="CW690" s="1350"/>
      <c r="CX690" s="1350"/>
      <c r="CY690" s="1350"/>
      <c r="CZ690" s="1350"/>
      <c r="DA690" s="1350"/>
      <c r="DB690" s="1350"/>
      <c r="DC690" s="1350"/>
      <c r="DD690" s="1350"/>
      <c r="DE690" s="1350"/>
      <c r="DF690" s="1350"/>
      <c r="DG690" s="1350"/>
      <c r="DH690" s="1350"/>
      <c r="DI690" s="1350"/>
      <c r="DJ690" s="1350"/>
      <c r="DK690" s="1350"/>
      <c r="DL690" s="1350"/>
      <c r="DM690" s="1350"/>
      <c r="DN690" s="1350"/>
      <c r="DO690" s="1350"/>
      <c r="DP690" s="1350"/>
      <c r="DQ690" s="1350"/>
      <c r="DR690" s="1350"/>
      <c r="DS690" s="1350"/>
      <c r="DT690" s="1350"/>
      <c r="DU690" s="1350"/>
      <c r="DV690" s="1350"/>
      <c r="DW690" s="1350"/>
      <c r="DX690" s="1350"/>
      <c r="DY690" s="1350"/>
      <c r="DZ690" s="1350"/>
      <c r="EA690" s="1356"/>
      <c r="EB690" s="1350"/>
      <c r="EC690" s="1350"/>
      <c r="ED690" s="1350"/>
      <c r="EE690" s="1350"/>
      <c r="EF690" s="1350"/>
      <c r="EG690" s="1350"/>
      <c r="EH690" s="1350"/>
      <c r="EI690" s="1350"/>
      <c r="EJ690" s="1350"/>
      <c r="EK690" s="1350"/>
      <c r="EL690" s="1354">
        <v>2200</v>
      </c>
      <c r="EM690" s="1354">
        <v>2200</v>
      </c>
      <c r="EN690" s="1355">
        <v>220</v>
      </c>
      <c r="EO690" s="1355">
        <v>0</v>
      </c>
      <c r="EP690" s="1355">
        <v>30.14</v>
      </c>
      <c r="EQ690" s="1355">
        <v>0</v>
      </c>
      <c r="ER690" s="1355">
        <v>0</v>
      </c>
      <c r="ES690" s="1350">
        <v>0</v>
      </c>
      <c r="ET690" s="1351">
        <v>0</v>
      </c>
      <c r="EU690" s="1350">
        <v>0</v>
      </c>
      <c r="EV690" s="1350">
        <v>0</v>
      </c>
      <c r="EW690" s="1350"/>
      <c r="EX690" s="1350"/>
      <c r="EY690" s="1350"/>
      <c r="EZ690" s="1356">
        <v>0</v>
      </c>
      <c r="FA690" s="1356">
        <v>11.74</v>
      </c>
      <c r="FB690" s="1356">
        <v>0</v>
      </c>
      <c r="FC690" s="1356">
        <v>880</v>
      </c>
      <c r="FD690" s="1356"/>
      <c r="FE690" s="1356"/>
      <c r="FF690" s="1356"/>
      <c r="FG690" s="1350">
        <v>0</v>
      </c>
      <c r="FH690" s="1356">
        <v>0</v>
      </c>
      <c r="FI690" s="1350"/>
      <c r="FJ690" s="1350"/>
      <c r="FK690" s="1356"/>
      <c r="FL690" s="1356"/>
      <c r="FM690" s="1350">
        <v>0</v>
      </c>
      <c r="FN690" s="1350">
        <v>0</v>
      </c>
      <c r="FO690" s="1350"/>
      <c r="FP690" s="1350"/>
      <c r="FQ690" s="1350">
        <v>1141.8800000000001</v>
      </c>
      <c r="FR690" s="1357">
        <v>1058.1199999999999</v>
      </c>
      <c r="FT690" s="1410"/>
      <c r="FU690" s="1402">
        <v>1058.1199999999999</v>
      </c>
      <c r="FV690" s="1405">
        <v>1058.1199999999999</v>
      </c>
      <c r="FW690" s="1402">
        <v>0</v>
      </c>
      <c r="FX690" s="1389">
        <v>198</v>
      </c>
      <c r="FY690" s="1405">
        <v>0</v>
      </c>
      <c r="GB690" s="2015">
        <f t="shared" si="75"/>
        <v>0</v>
      </c>
      <c r="GC690" s="2015">
        <v>2200</v>
      </c>
      <c r="GE690" s="2015">
        <f t="shared" si="76"/>
        <v>2200</v>
      </c>
    </row>
    <row r="691" spans="2:187">
      <c r="B691" s="918">
        <v>63</v>
      </c>
      <c r="C691" s="919" t="s">
        <v>623</v>
      </c>
      <c r="D691" s="956" t="s">
        <v>3</v>
      </c>
      <c r="E691" s="1396" t="s">
        <v>27</v>
      </c>
      <c r="F691" s="1056" t="s">
        <v>524</v>
      </c>
      <c r="G691" s="958">
        <v>25978</v>
      </c>
      <c r="H691" s="927" t="s">
        <v>525</v>
      </c>
      <c r="I691" s="919" t="s">
        <v>456</v>
      </c>
      <c r="J691" s="1171" t="s">
        <v>455</v>
      </c>
      <c r="K691" s="959" t="s">
        <v>456</v>
      </c>
      <c r="L691" s="997" t="s">
        <v>526</v>
      </c>
      <c r="M691" s="998" t="s">
        <v>526</v>
      </c>
      <c r="N691" s="999" t="s">
        <v>526</v>
      </c>
      <c r="O691" s="1000" t="s">
        <v>526</v>
      </c>
      <c r="P691" s="1001" t="s">
        <v>526</v>
      </c>
      <c r="Q691" s="1002" t="s">
        <v>526</v>
      </c>
      <c r="R691" s="1001" t="s">
        <v>527</v>
      </c>
      <c r="S691" s="1003" t="s">
        <v>525</v>
      </c>
      <c r="T691" s="1004" t="s">
        <v>528</v>
      </c>
      <c r="U691" s="927" t="s">
        <v>232</v>
      </c>
      <c r="V691" s="930" t="s">
        <v>462</v>
      </c>
      <c r="W691" s="930" t="s">
        <v>529</v>
      </c>
      <c r="X691" s="931" t="s">
        <v>25</v>
      </c>
      <c r="Y691" s="1005" t="s">
        <v>29</v>
      </c>
      <c r="Z691" s="925"/>
      <c r="AA691" s="925"/>
      <c r="AB691" s="467">
        <v>43003</v>
      </c>
      <c r="AC691" s="933"/>
      <c r="AD691" s="934"/>
      <c r="AE691" s="935" t="s">
        <v>522</v>
      </c>
      <c r="AF691" s="927" t="s">
        <v>530</v>
      </c>
      <c r="AG691" s="936"/>
      <c r="AH691" s="937"/>
      <c r="AI691" s="1083" t="s">
        <v>1026</v>
      </c>
      <c r="AJ691" s="1006" t="s">
        <v>604</v>
      </c>
      <c r="AK691" s="938"/>
      <c r="AL691" s="936"/>
      <c r="AM691" s="938"/>
      <c r="AN691" s="938"/>
      <c r="AO691" s="939" t="s">
        <v>466</v>
      </c>
      <c r="AP691" s="938" t="s">
        <v>594</v>
      </c>
      <c r="AQ691" s="940" t="s">
        <v>466</v>
      </c>
      <c r="AR691" s="468">
        <v>41036.184096511854</v>
      </c>
      <c r="AS691" s="925">
        <v>30</v>
      </c>
      <c r="AT691" s="941"/>
      <c r="AU691" s="941">
        <v>0</v>
      </c>
      <c r="AV691" s="925"/>
      <c r="AW691" s="925"/>
      <c r="AX691" s="925"/>
      <c r="AY691" s="925"/>
      <c r="AZ691" s="925"/>
      <c r="BA691" s="942"/>
      <c r="BB691" s="941"/>
      <c r="BC691" s="941"/>
      <c r="BD691" s="941"/>
      <c r="BE691" s="941"/>
      <c r="BF691" s="942"/>
      <c r="BG691" s="936">
        <v>0</v>
      </c>
      <c r="BH691" s="936">
        <v>0</v>
      </c>
      <c r="BI691" s="936">
        <v>0</v>
      </c>
      <c r="BJ691" s="1227">
        <v>0</v>
      </c>
      <c r="BK691" s="943">
        <v>0</v>
      </c>
      <c r="BL691" s="943">
        <v>0</v>
      </c>
      <c r="BM691" s="936">
        <v>0</v>
      </c>
      <c r="BN691" s="943">
        <v>0</v>
      </c>
      <c r="BO691" s="936">
        <v>0</v>
      </c>
      <c r="BP691" s="1231">
        <v>240</v>
      </c>
      <c r="BQ691" s="1350">
        <v>41036.184096511854</v>
      </c>
      <c r="BR691" s="1350">
        <v>113</v>
      </c>
      <c r="BS691" s="1350">
        <v>0</v>
      </c>
      <c r="BT691" s="1351">
        <v>0</v>
      </c>
      <c r="BU691" s="1350">
        <v>0</v>
      </c>
      <c r="BV691" s="1350">
        <v>0</v>
      </c>
      <c r="BW691" s="1350">
        <v>0</v>
      </c>
      <c r="BX691" s="1350"/>
      <c r="BY691" s="1350"/>
      <c r="BZ691" s="1350"/>
      <c r="CA691" s="1350"/>
      <c r="CB691" s="1350">
        <v>0</v>
      </c>
      <c r="CC691" s="1350">
        <v>0</v>
      </c>
      <c r="CD691" s="1350">
        <v>0</v>
      </c>
      <c r="CE691" s="1350"/>
      <c r="CF691" s="1350">
        <v>0</v>
      </c>
      <c r="CG691" s="1350"/>
      <c r="CH691" s="1350">
        <v>0</v>
      </c>
      <c r="CI691" s="1350">
        <v>0</v>
      </c>
      <c r="CJ691" s="1350"/>
      <c r="CK691" s="1350"/>
      <c r="CL691" s="1350"/>
      <c r="CM691" s="1350"/>
      <c r="CN691" s="1350"/>
      <c r="CO691" s="1350">
        <v>0</v>
      </c>
      <c r="CP691" s="1350"/>
      <c r="CQ691" s="1374"/>
      <c r="CR691" s="1374"/>
      <c r="CS691" s="1374"/>
      <c r="CT691" s="1374"/>
      <c r="CU691" s="1374"/>
      <c r="CV691" s="1374">
        <v>0</v>
      </c>
      <c r="CW691" s="1350"/>
      <c r="CX691" s="1350">
        <v>6858.1973494186423</v>
      </c>
      <c r="CY691" s="1350">
        <v>462.9283210857584</v>
      </c>
      <c r="CZ691" s="1350"/>
      <c r="DA691" s="1350"/>
      <c r="DB691" s="1350"/>
      <c r="DC691" s="1350"/>
      <c r="DD691" s="1350"/>
      <c r="DE691" s="1350"/>
      <c r="DF691" s="1350"/>
      <c r="DG691" s="1350"/>
      <c r="DH691" s="1350"/>
      <c r="DI691" s="1350"/>
      <c r="DJ691" s="1350"/>
      <c r="DK691" s="1350"/>
      <c r="DL691" s="1350"/>
      <c r="DM691" s="1350"/>
      <c r="DN691" s="1350"/>
      <c r="DO691" s="1350"/>
      <c r="DP691" s="1350"/>
      <c r="DQ691" s="1350"/>
      <c r="DR691" s="1350"/>
      <c r="DS691" s="1350"/>
      <c r="DT691" s="1350"/>
      <c r="DU691" s="1350"/>
      <c r="DV691" s="1350"/>
      <c r="DW691" s="1350">
        <v>4000.6151204942084</v>
      </c>
      <c r="DX691" s="1350"/>
      <c r="DY691" s="1350"/>
      <c r="DZ691" s="1350"/>
      <c r="EA691" s="1356"/>
      <c r="EB691" s="1350"/>
      <c r="EC691" s="1350"/>
      <c r="ED691" s="1350"/>
      <c r="EE691" s="1350"/>
      <c r="EF691" s="1350"/>
      <c r="EG691" s="1350"/>
      <c r="EH691" s="1350"/>
      <c r="EI691" s="1350"/>
      <c r="EJ691" s="1350"/>
      <c r="EK691" s="1350"/>
      <c r="EL691" s="1354">
        <v>41149.184096511854</v>
      </c>
      <c r="EM691" s="1354">
        <v>52470.924887510468</v>
      </c>
      <c r="EN691" s="1355">
        <v>4114.92</v>
      </c>
      <c r="EO691" s="1355">
        <v>604.89</v>
      </c>
      <c r="EP691" s="1355">
        <v>166.93</v>
      </c>
      <c r="EQ691" s="1355">
        <v>0</v>
      </c>
      <c r="ER691" s="1355">
        <v>0</v>
      </c>
      <c r="ES691" s="1350">
        <v>0</v>
      </c>
      <c r="ET691" s="1351">
        <v>10718.68</v>
      </c>
      <c r="EU691" s="1350">
        <v>0</v>
      </c>
      <c r="EV691" s="1350">
        <v>0</v>
      </c>
      <c r="EW691" s="1350"/>
      <c r="EX691" s="1350"/>
      <c r="EY691" s="1350"/>
      <c r="EZ691" s="1356">
        <v>0</v>
      </c>
      <c r="FA691" s="1356">
        <v>0</v>
      </c>
      <c r="FB691" s="1356">
        <v>654.73</v>
      </c>
      <c r="FC691" s="1356">
        <v>21263.3</v>
      </c>
      <c r="FD691" s="1356"/>
      <c r="FE691" s="1356"/>
      <c r="FF691" s="1356"/>
      <c r="FG691" s="1350">
        <v>0</v>
      </c>
      <c r="FH691" s="1356">
        <v>0</v>
      </c>
      <c r="FI691" s="1350"/>
      <c r="FJ691" s="1350"/>
      <c r="FK691" s="1356"/>
      <c r="FL691" s="1350"/>
      <c r="FM691" s="1350">
        <v>0</v>
      </c>
      <c r="FN691" s="1350">
        <v>0</v>
      </c>
      <c r="FO691" s="1350"/>
      <c r="FP691" s="1350"/>
      <c r="FQ691" s="1350">
        <v>37523.449999999997</v>
      </c>
      <c r="FR691" s="1357">
        <v>14947.47</v>
      </c>
      <c r="FT691" s="1410"/>
      <c r="FU691" s="1402">
        <v>14947.47</v>
      </c>
      <c r="FV691" s="1405">
        <v>15250.31</v>
      </c>
      <c r="FW691" s="1402">
        <v>-302.84000000000015</v>
      </c>
      <c r="FX691" s="1389">
        <v>3703.43</v>
      </c>
      <c r="FY691" s="1405">
        <v>0</v>
      </c>
      <c r="GB691" s="2015">
        <f t="shared" si="75"/>
        <v>4.0965118532767519E-3</v>
      </c>
      <c r="GC691" s="2015">
        <v>41149.18</v>
      </c>
      <c r="GE691" s="2015">
        <f t="shared" si="76"/>
        <v>48007.377349418646</v>
      </c>
    </row>
    <row r="692" spans="2:187">
      <c r="B692" s="918">
        <v>64</v>
      </c>
      <c r="C692" s="919" t="s">
        <v>623</v>
      </c>
      <c r="D692" s="956" t="s">
        <v>3</v>
      </c>
      <c r="E692" s="1396" t="s">
        <v>174</v>
      </c>
      <c r="F692" s="1056" t="s">
        <v>175</v>
      </c>
      <c r="G692" s="958">
        <v>35323</v>
      </c>
      <c r="H692" s="927" t="s">
        <v>484</v>
      </c>
      <c r="I692" s="927" t="s">
        <v>456</v>
      </c>
      <c r="J692" s="1171" t="s">
        <v>455</v>
      </c>
      <c r="K692" s="1052" t="s">
        <v>456</v>
      </c>
      <c r="L692" s="959">
        <v>100001</v>
      </c>
      <c r="M692" s="925" t="s">
        <v>457</v>
      </c>
      <c r="N692" s="926">
        <v>1</v>
      </c>
      <c r="O692" s="927" t="s">
        <v>458</v>
      </c>
      <c r="P692" s="927" t="s">
        <v>459</v>
      </c>
      <c r="Q692" s="928">
        <v>0</v>
      </c>
      <c r="R692" s="927" t="s">
        <v>485</v>
      </c>
      <c r="S692" s="929" t="s">
        <v>486</v>
      </c>
      <c r="T692" s="927" t="s">
        <v>461</v>
      </c>
      <c r="U692" s="927" t="s">
        <v>279</v>
      </c>
      <c r="V692" s="930" t="s">
        <v>553</v>
      </c>
      <c r="W692" s="930"/>
      <c r="X692" s="1399" t="s">
        <v>25</v>
      </c>
      <c r="Y692" s="1400" t="s">
        <v>185</v>
      </c>
      <c r="Z692" s="925"/>
      <c r="AA692" s="1049"/>
      <c r="AB692" s="467">
        <v>45125</v>
      </c>
      <c r="AC692" s="1049"/>
      <c r="AD692" s="934"/>
      <c r="AE692" s="935" t="s">
        <v>481</v>
      </c>
      <c r="AF692" s="927" t="s">
        <v>574</v>
      </c>
      <c r="AG692" s="936"/>
      <c r="AH692" s="937"/>
      <c r="AI692" s="1049"/>
      <c r="AJ692" s="1049"/>
      <c r="AK692" s="1049"/>
      <c r="AL692" s="1049"/>
      <c r="AM692" s="1049"/>
      <c r="AN692" s="1049"/>
      <c r="AO692" s="1050" t="s">
        <v>467</v>
      </c>
      <c r="AP692" s="938" t="s">
        <v>594</v>
      </c>
      <c r="AQ692" s="940" t="s">
        <v>467</v>
      </c>
      <c r="AR692" s="468">
        <v>2000</v>
      </c>
      <c r="AS692" s="925">
        <v>30</v>
      </c>
      <c r="AT692" s="941"/>
      <c r="AU692" s="941">
        <v>0</v>
      </c>
      <c r="AV692" s="925"/>
      <c r="AW692" s="925"/>
      <c r="AX692" s="925"/>
      <c r="AY692" s="925"/>
      <c r="AZ692" s="925"/>
      <c r="BA692" s="942"/>
      <c r="BB692" s="941"/>
      <c r="BC692" s="941"/>
      <c r="BD692" s="941"/>
      <c r="BE692" s="941"/>
      <c r="BF692" s="942"/>
      <c r="BG692" s="936">
        <v>0</v>
      </c>
      <c r="BH692" s="936">
        <v>0</v>
      </c>
      <c r="BI692" s="936">
        <v>0</v>
      </c>
      <c r="BJ692" s="1227">
        <v>0</v>
      </c>
      <c r="BK692" s="943">
        <v>0</v>
      </c>
      <c r="BL692" s="943">
        <v>0</v>
      </c>
      <c r="BM692" s="936">
        <v>0</v>
      </c>
      <c r="BN692" s="943">
        <v>0</v>
      </c>
      <c r="BO692" s="936">
        <v>1.1000000000000001</v>
      </c>
      <c r="BP692" s="1231">
        <v>240</v>
      </c>
      <c r="BQ692" s="1350">
        <v>2000.0000000000002</v>
      </c>
      <c r="BR692" s="1350">
        <v>0</v>
      </c>
      <c r="BS692" s="1350">
        <v>0</v>
      </c>
      <c r="BT692" s="1351">
        <v>0</v>
      </c>
      <c r="BU692" s="1350">
        <v>0</v>
      </c>
      <c r="BV692" s="1350">
        <v>0</v>
      </c>
      <c r="BW692" s="1350">
        <v>0</v>
      </c>
      <c r="BX692" s="1350"/>
      <c r="BY692" s="1350"/>
      <c r="BZ692" s="1350"/>
      <c r="CA692" s="1350"/>
      <c r="CB692" s="1350">
        <v>0</v>
      </c>
      <c r="CC692" s="1350">
        <v>0</v>
      </c>
      <c r="CD692" s="1350">
        <v>0</v>
      </c>
      <c r="CE692" s="1350"/>
      <c r="CF692" s="1350">
        <v>0</v>
      </c>
      <c r="CG692" s="1350"/>
      <c r="CH692" s="1350">
        <v>0</v>
      </c>
      <c r="CI692" s="1350">
        <v>0</v>
      </c>
      <c r="CJ692" s="1350"/>
      <c r="CK692" s="1350"/>
      <c r="CL692" s="1350"/>
      <c r="CM692" s="1350"/>
      <c r="CN692" s="1350"/>
      <c r="CO692" s="1350">
        <v>0</v>
      </c>
      <c r="CP692" s="1350"/>
      <c r="CQ692" s="1374"/>
      <c r="CR692" s="1374"/>
      <c r="CS692" s="1374"/>
      <c r="CT692" s="1374"/>
      <c r="CU692" s="1374"/>
      <c r="CV692" s="1374">
        <v>0</v>
      </c>
      <c r="CW692" s="1350"/>
      <c r="CX692" s="1350"/>
      <c r="CY692" s="1350"/>
      <c r="CZ692" s="1350"/>
      <c r="DA692" s="1350"/>
      <c r="DB692" s="1350"/>
      <c r="DC692" s="1350"/>
      <c r="DD692" s="1350"/>
      <c r="DE692" s="1350"/>
      <c r="DF692" s="1350"/>
      <c r="DG692" s="1350"/>
      <c r="DH692" s="1350"/>
      <c r="DI692" s="1350"/>
      <c r="DJ692" s="1350"/>
      <c r="DK692" s="1350"/>
      <c r="DL692" s="1350"/>
      <c r="DM692" s="1350"/>
      <c r="DN692" s="1350"/>
      <c r="DO692" s="1350"/>
      <c r="DP692" s="1350"/>
      <c r="DQ692" s="1350"/>
      <c r="DR692" s="1350"/>
      <c r="DS692" s="1350"/>
      <c r="DT692" s="1350"/>
      <c r="DU692" s="1350"/>
      <c r="DV692" s="1350"/>
      <c r="DW692" s="1350"/>
      <c r="DX692" s="1350"/>
      <c r="DY692" s="1350"/>
      <c r="DZ692" s="1350"/>
      <c r="EA692" s="1356"/>
      <c r="EB692" s="1350"/>
      <c r="EC692" s="1350"/>
      <c r="ED692" s="1350"/>
      <c r="EE692" s="1350"/>
      <c r="EF692" s="1350"/>
      <c r="EG692" s="1350"/>
      <c r="EH692" s="1350"/>
      <c r="EI692" s="1350"/>
      <c r="EJ692" s="1350"/>
      <c r="EK692" s="1350"/>
      <c r="EL692" s="1354">
        <v>1990.8300000000002</v>
      </c>
      <c r="EM692" s="1354">
        <v>2000.0000000000002</v>
      </c>
      <c r="EN692" s="1355">
        <v>199.08</v>
      </c>
      <c r="EO692" s="1355">
        <v>0</v>
      </c>
      <c r="EP692" s="1355">
        <v>27.27</v>
      </c>
      <c r="EQ692" s="1355">
        <v>0</v>
      </c>
      <c r="ER692" s="1355">
        <v>0</v>
      </c>
      <c r="ES692" s="1350">
        <v>0</v>
      </c>
      <c r="ET692" s="1351">
        <v>0</v>
      </c>
      <c r="EU692" s="1350">
        <v>9.17</v>
      </c>
      <c r="EV692" s="1350">
        <v>0</v>
      </c>
      <c r="EW692" s="1350"/>
      <c r="EX692" s="1350"/>
      <c r="EY692" s="1350"/>
      <c r="EZ692" s="1356">
        <v>0</v>
      </c>
      <c r="FA692" s="1356">
        <v>0</v>
      </c>
      <c r="FB692" s="1356">
        <v>0</v>
      </c>
      <c r="FC692" s="1356">
        <v>800</v>
      </c>
      <c r="FD692" s="1356"/>
      <c r="FE692" s="1356"/>
      <c r="FF692" s="1356"/>
      <c r="FG692" s="1350">
        <v>0</v>
      </c>
      <c r="FH692" s="1356">
        <v>0</v>
      </c>
      <c r="FI692" s="1350"/>
      <c r="FJ692" s="1350"/>
      <c r="FK692" s="1356"/>
      <c r="FL692" s="1356"/>
      <c r="FM692" s="1350">
        <v>0</v>
      </c>
      <c r="FN692" s="1350">
        <v>0</v>
      </c>
      <c r="FO692" s="1350"/>
      <c r="FP692" s="1350"/>
      <c r="FQ692" s="1350">
        <v>1035.52</v>
      </c>
      <c r="FR692" s="1357">
        <v>964.48</v>
      </c>
      <c r="FT692" s="1410"/>
      <c r="FU692" s="1402">
        <v>964.48</v>
      </c>
      <c r="FV692" s="1405">
        <v>972.6</v>
      </c>
      <c r="FW692" s="1402">
        <v>-8.1200000000000045</v>
      </c>
      <c r="FX692" s="1389">
        <v>179.17</v>
      </c>
      <c r="FY692" s="1405">
        <v>0</v>
      </c>
      <c r="GB692" s="2015">
        <f t="shared" si="75"/>
        <v>0</v>
      </c>
      <c r="GC692" s="2015">
        <v>1990.83</v>
      </c>
      <c r="GE692" s="2015">
        <f t="shared" si="76"/>
        <v>1990.83</v>
      </c>
    </row>
    <row r="693" spans="2:187">
      <c r="B693" s="918">
        <v>65</v>
      </c>
      <c r="C693" s="919" t="s">
        <v>623</v>
      </c>
      <c r="D693" s="956" t="s">
        <v>3</v>
      </c>
      <c r="E693" s="1126" t="s">
        <v>208</v>
      </c>
      <c r="F693" s="1127" t="s">
        <v>209</v>
      </c>
      <c r="G693" s="1049"/>
      <c r="H693" s="927" t="s">
        <v>630</v>
      </c>
      <c r="I693" s="919" t="s">
        <v>456</v>
      </c>
      <c r="J693" s="1213" t="s">
        <v>455</v>
      </c>
      <c r="K693" s="1214" t="s">
        <v>456</v>
      </c>
      <c r="L693" s="959">
        <v>100002</v>
      </c>
      <c r="M693" s="925" t="s">
        <v>457</v>
      </c>
      <c r="N693" s="926">
        <v>1</v>
      </c>
      <c r="O693" s="927" t="s">
        <v>458</v>
      </c>
      <c r="P693" s="927" t="s">
        <v>459</v>
      </c>
      <c r="Q693" s="928">
        <v>1</v>
      </c>
      <c r="R693" s="927" t="s">
        <v>485</v>
      </c>
      <c r="S693" s="1083" t="s">
        <v>630</v>
      </c>
      <c r="T693" s="927" t="s">
        <v>461</v>
      </c>
      <c r="U693" s="927" t="s">
        <v>264</v>
      </c>
      <c r="V693" s="930" t="s">
        <v>553</v>
      </c>
      <c r="W693" s="1049"/>
      <c r="X693" s="931" t="s">
        <v>25</v>
      </c>
      <c r="Y693" s="1050" t="s">
        <v>294</v>
      </c>
      <c r="Z693" s="925"/>
      <c r="AA693" s="1049"/>
      <c r="AB693" s="467">
        <v>45574</v>
      </c>
      <c r="AC693" s="1049"/>
      <c r="AD693" s="1049"/>
      <c r="AE693" s="1049" t="s">
        <v>533</v>
      </c>
      <c r="AF693" s="927" t="s">
        <v>631</v>
      </c>
      <c r="AG693" s="1049"/>
      <c r="AH693" s="1049"/>
      <c r="AI693" s="1049"/>
      <c r="AJ693" s="1049"/>
      <c r="AK693" s="1049"/>
      <c r="AL693" s="1049"/>
      <c r="AM693" s="1049"/>
      <c r="AN693" s="1049"/>
      <c r="AO693" s="1050" t="s">
        <v>466</v>
      </c>
      <c r="AP693" s="1050" t="s">
        <v>595</v>
      </c>
      <c r="AQ693" s="1050" t="s">
        <v>467</v>
      </c>
      <c r="AR693" s="468">
        <v>3000</v>
      </c>
      <c r="AS693" s="925">
        <v>30</v>
      </c>
      <c r="AT693" s="941"/>
      <c r="AU693" s="941">
        <v>0</v>
      </c>
      <c r="AV693" s="925"/>
      <c r="AW693" s="925"/>
      <c r="AX693" s="925"/>
      <c r="AY693" s="925"/>
      <c r="AZ693" s="925"/>
      <c r="BA693" s="942"/>
      <c r="BB693" s="941"/>
      <c r="BC693" s="941"/>
      <c r="BD693" s="941"/>
      <c r="BE693" s="941"/>
      <c r="BF693" s="942"/>
      <c r="BG693" s="936">
        <v>0</v>
      </c>
      <c r="BH693" s="936">
        <v>0</v>
      </c>
      <c r="BI693" s="936">
        <v>0</v>
      </c>
      <c r="BJ693" s="1227">
        <v>0</v>
      </c>
      <c r="BK693" s="943">
        <v>0</v>
      </c>
      <c r="BL693" s="943">
        <v>0</v>
      </c>
      <c r="BM693" s="936">
        <v>0</v>
      </c>
      <c r="BN693" s="943">
        <v>0</v>
      </c>
      <c r="BO693" s="936">
        <v>1.0833333333333333</v>
      </c>
      <c r="BP693" s="1231">
        <v>240</v>
      </c>
      <c r="BQ693" s="1350">
        <v>3000</v>
      </c>
      <c r="BR693" s="1350">
        <v>0</v>
      </c>
      <c r="BS693" s="1350">
        <v>0</v>
      </c>
      <c r="BT693" s="1351">
        <v>0</v>
      </c>
      <c r="BU693" s="1350">
        <v>0</v>
      </c>
      <c r="BV693" s="1350">
        <v>0</v>
      </c>
      <c r="BW693" s="1350">
        <v>0</v>
      </c>
      <c r="BX693" s="1352"/>
      <c r="BY693" s="1350"/>
      <c r="BZ693" s="1350"/>
      <c r="CA693" s="1352"/>
      <c r="CB693" s="1350">
        <v>0</v>
      </c>
      <c r="CC693" s="1350">
        <v>0</v>
      </c>
      <c r="CD693" s="1350">
        <v>0</v>
      </c>
      <c r="CE693" s="1350"/>
      <c r="CF693" s="1350">
        <v>0</v>
      </c>
      <c r="CG693" s="1350"/>
      <c r="CH693" s="1350">
        <v>0</v>
      </c>
      <c r="CI693" s="1350">
        <v>36.299999999999997</v>
      </c>
      <c r="CJ693" s="1352"/>
      <c r="CK693" s="1352"/>
      <c r="CL693" s="1352"/>
      <c r="CM693" s="1350"/>
      <c r="CN693" s="1350"/>
      <c r="CO693" s="1350">
        <v>0</v>
      </c>
      <c r="CP693" s="1350"/>
      <c r="CQ693" s="1374"/>
      <c r="CR693" s="1374"/>
      <c r="CS693" s="1374"/>
      <c r="CT693" s="1374"/>
      <c r="CU693" s="1374"/>
      <c r="CV693" s="1374">
        <v>0</v>
      </c>
      <c r="CW693" s="1352"/>
      <c r="CX693" s="1352"/>
      <c r="CY693" s="1352"/>
      <c r="CZ693" s="1352"/>
      <c r="DA693" s="1352"/>
      <c r="DB693" s="1352"/>
      <c r="DC693" s="1350"/>
      <c r="DD693" s="1350"/>
      <c r="DE693" s="1350"/>
      <c r="DF693" s="1350"/>
      <c r="DG693" s="1350"/>
      <c r="DH693" s="1352"/>
      <c r="DI693" s="1352"/>
      <c r="DJ693" s="1350"/>
      <c r="DK693" s="1350"/>
      <c r="DL693" s="1350"/>
      <c r="DM693" s="1352"/>
      <c r="DN693" s="1352"/>
      <c r="DO693" s="1352"/>
      <c r="DP693" s="1352"/>
      <c r="DQ693" s="1352"/>
      <c r="DR693" s="1352"/>
      <c r="DS693" s="1352"/>
      <c r="DT693" s="1352"/>
      <c r="DU693" s="1352"/>
      <c r="DV693" s="1352"/>
      <c r="DW693" s="1352"/>
      <c r="DX693" s="1352"/>
      <c r="DY693" s="1350"/>
      <c r="DZ693" s="1352"/>
      <c r="EA693" s="1352"/>
      <c r="EB693" s="1352"/>
      <c r="EC693" s="1352"/>
      <c r="ED693" s="1352"/>
      <c r="EE693" s="1352"/>
      <c r="EF693" s="1352"/>
      <c r="EG693" s="1352"/>
      <c r="EH693" s="1352"/>
      <c r="EI693" s="1352"/>
      <c r="EJ693" s="1352"/>
      <c r="EK693" s="1352"/>
      <c r="EL693" s="1354">
        <v>3022.76</v>
      </c>
      <c r="EM693" s="1354">
        <v>3036.3</v>
      </c>
      <c r="EN693" s="1355">
        <v>302.27999999999997</v>
      </c>
      <c r="EO693" s="1355">
        <v>0</v>
      </c>
      <c r="EP693" s="1355">
        <v>41.41</v>
      </c>
      <c r="EQ693" s="1355">
        <v>0</v>
      </c>
      <c r="ER693" s="1355">
        <v>0</v>
      </c>
      <c r="ES693" s="1350">
        <v>0</v>
      </c>
      <c r="ET693" s="1351">
        <v>58.914000000000001</v>
      </c>
      <c r="EU693" s="1350">
        <v>13.54</v>
      </c>
      <c r="EV693" s="1350">
        <v>0</v>
      </c>
      <c r="EW693" s="1350"/>
      <c r="EX693" s="1350"/>
      <c r="EY693" s="1350"/>
      <c r="EZ693" s="1356">
        <v>0</v>
      </c>
      <c r="FA693" s="1356">
        <v>0</v>
      </c>
      <c r="FB693" s="1356">
        <v>0</v>
      </c>
      <c r="FC693" s="1356">
        <v>1200</v>
      </c>
      <c r="FD693" s="1356"/>
      <c r="FE693" s="1356"/>
      <c r="FF693" s="1352"/>
      <c r="FG693" s="1350">
        <v>0</v>
      </c>
      <c r="FH693" s="1356">
        <v>0</v>
      </c>
      <c r="FI693" s="1350"/>
      <c r="FJ693" s="1350"/>
      <c r="FK693" s="1356"/>
      <c r="FL693" s="1352"/>
      <c r="FM693" s="1350">
        <v>0</v>
      </c>
      <c r="FN693" s="1350">
        <v>0</v>
      </c>
      <c r="FO693" s="1350"/>
      <c r="FP693" s="1350"/>
      <c r="FQ693" s="1350">
        <v>1616.14</v>
      </c>
      <c r="FR693" s="1357">
        <v>1420.16</v>
      </c>
      <c r="FT693" s="1410"/>
      <c r="FU693" s="1402">
        <v>1420.16</v>
      </c>
      <c r="FV693" s="1405">
        <v>1404.42</v>
      </c>
      <c r="FW693" s="1402">
        <v>15.740000000000009</v>
      </c>
      <c r="FX693" s="1389">
        <v>272.05</v>
      </c>
      <c r="FY693" s="1405">
        <v>0</v>
      </c>
      <c r="GB693" s="2015">
        <f t="shared" ref="GB693:GB700" si="77">+EL693-BZ693-CA693-GC693</f>
        <v>0</v>
      </c>
      <c r="GC693" s="2015">
        <v>3022.76</v>
      </c>
      <c r="GE693" s="2015">
        <f t="shared" ref="GE693:GE700" si="78">+GC693+DF693+CX693+EH693</f>
        <v>3022.76</v>
      </c>
    </row>
    <row r="694" spans="2:187">
      <c r="B694" s="918">
        <v>66</v>
      </c>
      <c r="C694" s="919" t="s">
        <v>623</v>
      </c>
      <c r="D694" s="956" t="s">
        <v>3</v>
      </c>
      <c r="E694" s="1396" t="s">
        <v>183</v>
      </c>
      <c r="F694" s="1396" t="s">
        <v>184</v>
      </c>
      <c r="G694" s="958">
        <v>34900</v>
      </c>
      <c r="H694" s="927" t="s">
        <v>484</v>
      </c>
      <c r="I694" s="919" t="s">
        <v>456</v>
      </c>
      <c r="J694" s="1171" t="s">
        <v>455</v>
      </c>
      <c r="K694" s="1052" t="s">
        <v>456</v>
      </c>
      <c r="L694" s="959">
        <v>100001</v>
      </c>
      <c r="M694" s="925" t="s">
        <v>457</v>
      </c>
      <c r="N694" s="926">
        <v>1</v>
      </c>
      <c r="O694" s="927" t="s">
        <v>458</v>
      </c>
      <c r="P694" s="927" t="s">
        <v>459</v>
      </c>
      <c r="Q694" s="928">
        <v>0</v>
      </c>
      <c r="R694" s="927" t="s">
        <v>485</v>
      </c>
      <c r="S694" s="929" t="s">
        <v>486</v>
      </c>
      <c r="T694" s="927" t="s">
        <v>461</v>
      </c>
      <c r="U694" s="927" t="s">
        <v>281</v>
      </c>
      <c r="V694" s="930" t="s">
        <v>553</v>
      </c>
      <c r="W694" s="930"/>
      <c r="X694" s="931" t="s">
        <v>25</v>
      </c>
      <c r="Y694" s="1005" t="s">
        <v>282</v>
      </c>
      <c r="Z694" s="925"/>
      <c r="AA694" s="1049"/>
      <c r="AB694" s="467">
        <v>45261</v>
      </c>
      <c r="AC694" s="1049"/>
      <c r="AD694" s="934"/>
      <c r="AE694" s="935" t="s">
        <v>481</v>
      </c>
      <c r="AF694" s="927" t="s">
        <v>588</v>
      </c>
      <c r="AG694" s="936"/>
      <c r="AH694" s="937"/>
      <c r="AI694" s="1049"/>
      <c r="AJ694" s="1049"/>
      <c r="AK694" s="1049"/>
      <c r="AL694" s="1049"/>
      <c r="AM694" s="1049"/>
      <c r="AN694" s="1049"/>
      <c r="AO694" s="1050" t="s">
        <v>466</v>
      </c>
      <c r="AP694" s="938" t="s">
        <v>595</v>
      </c>
      <c r="AQ694" s="1120" t="s">
        <v>466</v>
      </c>
      <c r="AR694" s="468">
        <v>2200</v>
      </c>
      <c r="AS694" s="925">
        <v>0</v>
      </c>
      <c r="AT694" s="941"/>
      <c r="AU694" s="941">
        <v>0</v>
      </c>
      <c r="AV694" s="925"/>
      <c r="AW694" s="925"/>
      <c r="AX694" s="925"/>
      <c r="AY694" s="925">
        <v>30</v>
      </c>
      <c r="AZ694" s="925"/>
      <c r="BA694" s="942"/>
      <c r="BB694" s="941"/>
      <c r="BC694" s="941"/>
      <c r="BD694" s="941"/>
      <c r="BE694" s="941"/>
      <c r="BF694" s="942"/>
      <c r="BG694" s="936">
        <v>0</v>
      </c>
      <c r="BH694" s="936">
        <v>0</v>
      </c>
      <c r="BI694" s="936">
        <v>0</v>
      </c>
      <c r="BJ694" s="1227">
        <v>0</v>
      </c>
      <c r="BK694" s="943">
        <v>0</v>
      </c>
      <c r="BL694" s="943">
        <v>0</v>
      </c>
      <c r="BM694" s="936">
        <v>0</v>
      </c>
      <c r="BN694" s="943">
        <v>0</v>
      </c>
      <c r="BO694" s="936">
        <v>0</v>
      </c>
      <c r="BP694" s="1231">
        <v>0</v>
      </c>
      <c r="BQ694" s="1350">
        <v>0</v>
      </c>
      <c r="BR694" s="1350">
        <v>113</v>
      </c>
      <c r="BS694" s="1350">
        <v>0</v>
      </c>
      <c r="BT694" s="1351">
        <v>0</v>
      </c>
      <c r="BU694" s="1350">
        <v>0</v>
      </c>
      <c r="BV694" s="1350">
        <v>0</v>
      </c>
      <c r="BW694" s="1350">
        <v>0</v>
      </c>
      <c r="BX694" s="1350"/>
      <c r="BY694" s="1350"/>
      <c r="BZ694" s="1350">
        <v>2418.7424999999998</v>
      </c>
      <c r="CA694" s="1350"/>
      <c r="CB694" s="1350">
        <v>0</v>
      </c>
      <c r="CC694" s="1350">
        <v>0</v>
      </c>
      <c r="CD694" s="1350">
        <v>0</v>
      </c>
      <c r="CE694" s="1350"/>
      <c r="CF694" s="1350">
        <v>0</v>
      </c>
      <c r="CG694" s="1350"/>
      <c r="CH694" s="1350">
        <v>0</v>
      </c>
      <c r="CI694" s="1350">
        <v>0</v>
      </c>
      <c r="CJ694" s="1350"/>
      <c r="CK694" s="1350"/>
      <c r="CL694" s="1350"/>
      <c r="CM694" s="1350"/>
      <c r="CN694" s="1350"/>
      <c r="CO694" s="1350">
        <v>0</v>
      </c>
      <c r="CP694" s="1350"/>
      <c r="CQ694" s="1374"/>
      <c r="CR694" s="1374"/>
      <c r="CS694" s="1374"/>
      <c r="CT694" s="1374"/>
      <c r="CU694" s="1374"/>
      <c r="CV694" s="1374">
        <v>0</v>
      </c>
      <c r="CW694" s="1352"/>
      <c r="CX694" s="1352"/>
      <c r="CY694" s="1352"/>
      <c r="CZ694" s="1352"/>
      <c r="DA694" s="1352"/>
      <c r="DB694" s="1352"/>
      <c r="DC694" s="1350"/>
      <c r="DD694" s="1350"/>
      <c r="DE694" s="1350"/>
      <c r="DF694" s="1350"/>
      <c r="DG694" s="1350"/>
      <c r="DH694" s="1352"/>
      <c r="DI694" s="1352"/>
      <c r="DJ694" s="1350"/>
      <c r="DK694" s="1350"/>
      <c r="DL694" s="1350"/>
      <c r="DM694" s="1352"/>
      <c r="DN694" s="1352"/>
      <c r="DO694" s="1352"/>
      <c r="DP694" s="1352"/>
      <c r="DQ694" s="1352"/>
      <c r="DR694" s="1352"/>
      <c r="DS694" s="1352"/>
      <c r="DT694" s="1352"/>
      <c r="DU694" s="1352"/>
      <c r="DV694" s="1352"/>
      <c r="DW694" s="1352"/>
      <c r="DX694" s="1350"/>
      <c r="DY694" s="1350"/>
      <c r="DZ694" s="1352"/>
      <c r="EA694" s="1352"/>
      <c r="EB694" s="1352"/>
      <c r="EC694" s="1352"/>
      <c r="ED694" s="1352"/>
      <c r="EE694" s="1352"/>
      <c r="EF694" s="1352"/>
      <c r="EG694" s="1352"/>
      <c r="EH694" s="1352"/>
      <c r="EI694" s="1352"/>
      <c r="EJ694" s="1352"/>
      <c r="EK694" s="1352"/>
      <c r="EL694" s="1354">
        <v>2531.7424999999998</v>
      </c>
      <c r="EM694" s="1354">
        <v>2531.7424999999998</v>
      </c>
      <c r="EN694" s="1355">
        <v>253.17</v>
      </c>
      <c r="EO694" s="1355">
        <v>0</v>
      </c>
      <c r="EP694" s="1355">
        <v>34.68</v>
      </c>
      <c r="EQ694" s="1355">
        <v>0</v>
      </c>
      <c r="ER694" s="1355">
        <v>0</v>
      </c>
      <c r="ES694" s="1350">
        <v>0</v>
      </c>
      <c r="ET694" s="1351">
        <v>0</v>
      </c>
      <c r="EU694" s="1350">
        <v>0</v>
      </c>
      <c r="EV694" s="1350">
        <v>0</v>
      </c>
      <c r="EW694" s="1350"/>
      <c r="EX694" s="1350"/>
      <c r="EY694" s="1350"/>
      <c r="EZ694" s="1356">
        <v>0</v>
      </c>
      <c r="FA694" s="1356">
        <v>0</v>
      </c>
      <c r="FB694" s="1356">
        <v>0</v>
      </c>
      <c r="FC694" s="1356">
        <v>925.2</v>
      </c>
      <c r="FD694" s="1356"/>
      <c r="FE694" s="1356"/>
      <c r="FF694" s="1352"/>
      <c r="FG694" s="1350">
        <v>0</v>
      </c>
      <c r="FH694" s="1356">
        <v>0</v>
      </c>
      <c r="FI694" s="1350"/>
      <c r="FJ694" s="1350"/>
      <c r="FK694" s="1356"/>
      <c r="FL694" s="1352"/>
      <c r="FM694" s="1350">
        <v>0</v>
      </c>
      <c r="FN694" s="1350">
        <v>0</v>
      </c>
      <c r="FO694" s="1350"/>
      <c r="FP694" s="1350"/>
      <c r="FQ694" s="1350">
        <v>1213.05</v>
      </c>
      <c r="FR694" s="1357">
        <v>1318.69</v>
      </c>
      <c r="FT694" s="1401"/>
      <c r="FU694" s="1402">
        <v>1318.69</v>
      </c>
      <c r="FV694" s="1405">
        <v>1124.81</v>
      </c>
      <c r="FW694" s="1402">
        <v>193.88000000000011</v>
      </c>
      <c r="FX694" s="1389">
        <v>10.17</v>
      </c>
      <c r="FY694" s="1405">
        <v>0</v>
      </c>
      <c r="GB694" s="2015">
        <f t="shared" si="77"/>
        <v>0</v>
      </c>
      <c r="GC694" s="2015">
        <v>113</v>
      </c>
      <c r="GE694" s="2015">
        <f t="shared" si="78"/>
        <v>113</v>
      </c>
    </row>
    <row r="695" spans="2:187">
      <c r="B695" s="918">
        <v>67</v>
      </c>
      <c r="C695" s="919" t="s">
        <v>623</v>
      </c>
      <c r="D695" s="956" t="s">
        <v>3</v>
      </c>
      <c r="E695" s="1126" t="s">
        <v>871</v>
      </c>
      <c r="F695" s="1127" t="s">
        <v>872</v>
      </c>
      <c r="G695" s="1153">
        <v>32009</v>
      </c>
      <c r="H695" s="927" t="s">
        <v>555</v>
      </c>
      <c r="I695" s="919" t="s">
        <v>456</v>
      </c>
      <c r="J695" s="1171" t="s">
        <v>455</v>
      </c>
      <c r="K695" s="959" t="s">
        <v>456</v>
      </c>
      <c r="L695" s="959">
        <v>100001</v>
      </c>
      <c r="M695" s="925" t="s">
        <v>470</v>
      </c>
      <c r="N695" s="926">
        <v>1</v>
      </c>
      <c r="O695" s="927" t="s">
        <v>477</v>
      </c>
      <c r="P695" s="927" t="s">
        <v>478</v>
      </c>
      <c r="Q695" s="928">
        <v>1</v>
      </c>
      <c r="R695" s="927" t="s">
        <v>556</v>
      </c>
      <c r="S695" s="1083" t="s">
        <v>555</v>
      </c>
      <c r="T695" s="927" t="s">
        <v>461</v>
      </c>
      <c r="U695" s="927" t="s">
        <v>1005</v>
      </c>
      <c r="V695" s="930" t="s">
        <v>1002</v>
      </c>
      <c r="W695" s="1049"/>
      <c r="X695" s="1083" t="s">
        <v>25</v>
      </c>
      <c r="Y695" s="1216" t="s">
        <v>1006</v>
      </c>
      <c r="Z695" s="925"/>
      <c r="AA695" s="1049"/>
      <c r="AB695" s="1159">
        <v>45868</v>
      </c>
      <c r="AC695" s="1347">
        <v>45902</v>
      </c>
      <c r="AD695" s="1049" t="s">
        <v>929</v>
      </c>
      <c r="AE695" s="1049" t="s">
        <v>533</v>
      </c>
      <c r="AF695" s="927" t="s">
        <v>1007</v>
      </c>
      <c r="AG695" s="1049"/>
      <c r="AH695" s="1049"/>
      <c r="AI695" s="1049"/>
      <c r="AJ695" s="1049"/>
      <c r="AK695" s="1049"/>
      <c r="AL695" s="1049"/>
      <c r="AM695" s="1049"/>
      <c r="AN695" s="1049"/>
      <c r="AO695" s="1050" t="s">
        <v>467</v>
      </c>
      <c r="AP695" s="938" t="s">
        <v>595</v>
      </c>
      <c r="AQ695" s="1083" t="s">
        <v>466</v>
      </c>
      <c r="AR695" s="1139">
        <v>5000</v>
      </c>
      <c r="AS695" s="925">
        <v>2</v>
      </c>
      <c r="AT695" s="941"/>
      <c r="AU695" s="941"/>
      <c r="AV695" s="925"/>
      <c r="AW695" s="925"/>
      <c r="AX695" s="925"/>
      <c r="AY695" s="925"/>
      <c r="AZ695" s="925"/>
      <c r="BA695" s="942"/>
      <c r="BB695" s="941"/>
      <c r="BC695" s="941"/>
      <c r="BD695" s="941"/>
      <c r="BE695" s="941"/>
      <c r="BF695" s="942"/>
      <c r="BG695" s="936"/>
      <c r="BH695" s="936"/>
      <c r="BI695" s="936"/>
      <c r="BJ695" s="1227"/>
      <c r="BK695" s="943"/>
      <c r="BL695" s="943"/>
      <c r="BM695" s="936"/>
      <c r="BN695" s="943"/>
      <c r="BO695" s="936"/>
      <c r="BP695" s="1231">
        <v>16</v>
      </c>
      <c r="BQ695" s="1350">
        <v>333.33</v>
      </c>
      <c r="BR695" s="1350">
        <v>113</v>
      </c>
      <c r="BS695" s="1350"/>
      <c r="BT695" s="1351"/>
      <c r="BU695" s="1350"/>
      <c r="BV695" s="1350"/>
      <c r="BW695" s="1350"/>
      <c r="BX695" s="1352"/>
      <c r="BY695" s="1350"/>
      <c r="BZ695" s="1350"/>
      <c r="CA695" s="1352"/>
      <c r="CB695" s="1350"/>
      <c r="CC695" s="1350"/>
      <c r="CD695" s="1350"/>
      <c r="CE695" s="1350"/>
      <c r="CF695" s="1350"/>
      <c r="CG695" s="1350"/>
      <c r="CH695" s="1350"/>
      <c r="CI695" s="1350"/>
      <c r="CJ695" s="1352"/>
      <c r="CK695" s="1352"/>
      <c r="CL695" s="1352"/>
      <c r="CM695" s="1350"/>
      <c r="CN695" s="1350"/>
      <c r="CO695" s="1350"/>
      <c r="CP695" s="1350"/>
      <c r="CQ695" s="1374"/>
      <c r="CR695" s="1374"/>
      <c r="CS695" s="1374"/>
      <c r="CT695" s="1374"/>
      <c r="CU695" s="1374"/>
      <c r="CV695" s="1374"/>
      <c r="CW695" s="1352"/>
      <c r="CX695" s="1352"/>
      <c r="CY695" s="1352"/>
      <c r="CZ695" s="1352"/>
      <c r="DA695" s="1352"/>
      <c r="DB695" s="1352"/>
      <c r="DC695" s="1350"/>
      <c r="DD695" s="1350"/>
      <c r="DE695" s="1350"/>
      <c r="DF695" s="1350"/>
      <c r="DG695" s="1350"/>
      <c r="DH695" s="1352"/>
      <c r="DI695" s="1352"/>
      <c r="DJ695" s="1350"/>
      <c r="DK695" s="1350"/>
      <c r="DL695" s="1350"/>
      <c r="DM695" s="1352"/>
      <c r="DN695" s="1352"/>
      <c r="DO695" s="1352"/>
      <c r="DP695" s="1352"/>
      <c r="DQ695" s="1352"/>
      <c r="DR695" s="1352">
        <v>95.22</v>
      </c>
      <c r="DS695" s="1352"/>
      <c r="DT695" s="1352"/>
      <c r="DU695" s="1352"/>
      <c r="DV695" s="1352"/>
      <c r="DW695" s="1352"/>
      <c r="DX695" s="1352"/>
      <c r="DY695" s="1350"/>
      <c r="DZ695" s="1352"/>
      <c r="EA695" s="1352"/>
      <c r="EB695" s="1352">
        <v>468.69</v>
      </c>
      <c r="EC695" s="1352"/>
      <c r="ED695" s="1352"/>
      <c r="EE695" s="1352">
        <v>468.69</v>
      </c>
      <c r="EF695" s="1352"/>
      <c r="EG695" s="1352"/>
      <c r="EH695" s="1352">
        <v>852.17</v>
      </c>
      <c r="EI695" s="1352">
        <v>76.7</v>
      </c>
      <c r="EJ695" s="1352"/>
      <c r="EK695" s="1352"/>
      <c r="EL695" s="1354">
        <v>915.02</v>
      </c>
      <c r="EM695" s="1354">
        <v>2407.7999999999997</v>
      </c>
      <c r="EN695" s="1355">
        <v>91.5</v>
      </c>
      <c r="EO695" s="1355"/>
      <c r="EP695" s="1355">
        <v>12.54</v>
      </c>
      <c r="EQ695" s="1355"/>
      <c r="ER695" s="1355"/>
      <c r="ES695" s="1350"/>
      <c r="ET695" s="1351"/>
      <c r="EU695" s="1350"/>
      <c r="EV695" s="1350"/>
      <c r="EW695" s="1350"/>
      <c r="EX695" s="1350"/>
      <c r="EY695" s="1350"/>
      <c r="EZ695" s="1356"/>
      <c r="FA695" s="1356"/>
      <c r="FB695" s="1356"/>
      <c r="FC695" s="1356"/>
      <c r="FD695" s="1356"/>
      <c r="FE695" s="1356"/>
      <c r="FF695" s="1352"/>
      <c r="FG695" s="1350"/>
      <c r="FH695" s="1356"/>
      <c r="FI695" s="1350"/>
      <c r="FJ695" s="1350"/>
      <c r="FK695" s="1356"/>
      <c r="FL695" s="1352"/>
      <c r="FM695" s="1350"/>
      <c r="FN695" s="1350"/>
      <c r="FO695" s="1350"/>
      <c r="FP695" s="1350"/>
      <c r="FQ695" s="1350">
        <v>104.04</v>
      </c>
      <c r="FR695" s="1357">
        <v>2303.7600000000002</v>
      </c>
      <c r="FT695" s="1401"/>
      <c r="FU695" s="1402">
        <v>0</v>
      </c>
      <c r="FV695" s="1405">
        <v>355.41</v>
      </c>
      <c r="FW695" s="1402">
        <v>1948.3500000000001</v>
      </c>
      <c r="FX695" s="1389">
        <v>101.7</v>
      </c>
      <c r="FY695" s="1405">
        <v>0</v>
      </c>
      <c r="GB695" s="2015">
        <f t="shared" si="77"/>
        <v>0</v>
      </c>
      <c r="GC695" s="2015">
        <v>915.02</v>
      </c>
      <c r="GE695" s="2015">
        <f t="shared" si="78"/>
        <v>1767.19</v>
      </c>
    </row>
    <row r="696" spans="2:187">
      <c r="B696" s="918">
        <v>68</v>
      </c>
      <c r="C696" s="919" t="s">
        <v>623</v>
      </c>
      <c r="D696" s="956" t="s">
        <v>3</v>
      </c>
      <c r="E696" s="1126" t="s">
        <v>203</v>
      </c>
      <c r="F696" s="1127" t="s">
        <v>620</v>
      </c>
      <c r="G696" s="958"/>
      <c r="H696" s="927" t="s">
        <v>484</v>
      </c>
      <c r="I696" s="919" t="s">
        <v>456</v>
      </c>
      <c r="J696" s="1213" t="s">
        <v>455</v>
      </c>
      <c r="K696" s="1214" t="s">
        <v>456</v>
      </c>
      <c r="L696" s="959">
        <v>100001</v>
      </c>
      <c r="M696" s="925" t="s">
        <v>457</v>
      </c>
      <c r="N696" s="926">
        <v>1</v>
      </c>
      <c r="O696" s="927" t="s">
        <v>458</v>
      </c>
      <c r="P696" s="927" t="s">
        <v>459</v>
      </c>
      <c r="Q696" s="928">
        <v>0</v>
      </c>
      <c r="R696" s="927" t="s">
        <v>485</v>
      </c>
      <c r="S696" s="1133" t="s">
        <v>486</v>
      </c>
      <c r="T696" s="927" t="s">
        <v>461</v>
      </c>
      <c r="U696" s="927" t="s">
        <v>263</v>
      </c>
      <c r="V696" s="930" t="s">
        <v>553</v>
      </c>
      <c r="W696" s="930"/>
      <c r="X696" s="931" t="s">
        <v>292</v>
      </c>
      <c r="Y696" s="1005" t="s">
        <v>291</v>
      </c>
      <c r="Z696" s="925"/>
      <c r="AA696" s="1049"/>
      <c r="AB696" s="467">
        <v>45481</v>
      </c>
      <c r="AC696" s="1049"/>
      <c r="AD696" s="934"/>
      <c r="AE696" s="935" t="s">
        <v>533</v>
      </c>
      <c r="AF696" s="927" t="s">
        <v>621</v>
      </c>
      <c r="AG696" s="936"/>
      <c r="AH696" s="937"/>
      <c r="AI696" s="1049"/>
      <c r="AJ696" s="1049"/>
      <c r="AK696" s="1049"/>
      <c r="AL696" s="1049"/>
      <c r="AM696" s="1049"/>
      <c r="AN696" s="1049"/>
      <c r="AO696" s="1050" t="s">
        <v>466</v>
      </c>
      <c r="AP696" s="938" t="s">
        <v>595</v>
      </c>
      <c r="AQ696" s="940" t="s">
        <v>466</v>
      </c>
      <c r="AR696" s="468">
        <v>2200</v>
      </c>
      <c r="AS696" s="925">
        <v>30</v>
      </c>
      <c r="AT696" s="941"/>
      <c r="AU696" s="941">
        <v>0</v>
      </c>
      <c r="AV696" s="925"/>
      <c r="AW696" s="925"/>
      <c r="AX696" s="925"/>
      <c r="AY696" s="925"/>
      <c r="AZ696" s="925"/>
      <c r="BA696" s="942"/>
      <c r="BB696" s="941"/>
      <c r="BC696" s="941"/>
      <c r="BD696" s="941"/>
      <c r="BE696" s="941"/>
      <c r="BF696" s="942"/>
      <c r="BG696" s="936">
        <v>0</v>
      </c>
      <c r="BH696" s="936">
        <v>0</v>
      </c>
      <c r="BI696" s="936">
        <v>0</v>
      </c>
      <c r="BJ696" s="1227">
        <v>0</v>
      </c>
      <c r="BK696" s="943">
        <v>0</v>
      </c>
      <c r="BL696" s="943">
        <v>0</v>
      </c>
      <c r="BM696" s="936">
        <v>0</v>
      </c>
      <c r="BN696" s="943">
        <v>10.5</v>
      </c>
      <c r="BO696" s="936">
        <v>5.7166666666666677</v>
      </c>
      <c r="BP696" s="1231">
        <v>240</v>
      </c>
      <c r="BQ696" s="1350">
        <v>2200</v>
      </c>
      <c r="BR696" s="1350">
        <v>113</v>
      </c>
      <c r="BS696" s="1350">
        <v>0</v>
      </c>
      <c r="BT696" s="1351">
        <v>0</v>
      </c>
      <c r="BU696" s="1350">
        <v>0</v>
      </c>
      <c r="BV696" s="1350">
        <v>0</v>
      </c>
      <c r="BW696" s="1350">
        <v>0</v>
      </c>
      <c r="BX696" s="1350"/>
      <c r="BY696" s="1350"/>
      <c r="BZ696" s="1350"/>
      <c r="CA696" s="1350"/>
      <c r="CB696" s="1350">
        <v>0</v>
      </c>
      <c r="CC696" s="1350">
        <v>0</v>
      </c>
      <c r="CD696" s="1350">
        <v>0</v>
      </c>
      <c r="CE696" s="1350"/>
      <c r="CF696" s="1350">
        <v>0</v>
      </c>
      <c r="CG696" s="1350"/>
      <c r="CH696" s="1350">
        <v>0</v>
      </c>
      <c r="CI696" s="1350">
        <v>0</v>
      </c>
      <c r="CJ696" s="1350"/>
      <c r="CK696" s="1350"/>
      <c r="CL696" s="1350"/>
      <c r="CM696" s="1350"/>
      <c r="CN696" s="1350"/>
      <c r="CO696" s="1350">
        <v>202.38749999999999</v>
      </c>
      <c r="CP696" s="1350"/>
      <c r="CQ696" s="1374"/>
      <c r="CR696" s="1374"/>
      <c r="CS696" s="1374"/>
      <c r="CT696" s="1374"/>
      <c r="CU696" s="1374"/>
      <c r="CV696" s="1374">
        <v>0</v>
      </c>
      <c r="CW696" s="1352"/>
      <c r="CX696" s="1352"/>
      <c r="CY696" s="1352"/>
      <c r="CZ696" s="1352"/>
      <c r="DA696" s="1352"/>
      <c r="DB696" s="1352"/>
      <c r="DC696" s="1350"/>
      <c r="DD696" s="1350"/>
      <c r="DE696" s="1350"/>
      <c r="DF696" s="1350"/>
      <c r="DG696" s="1350"/>
      <c r="DH696" s="1352"/>
      <c r="DI696" s="1352"/>
      <c r="DJ696" s="1350"/>
      <c r="DK696" s="1350"/>
      <c r="DL696" s="1350"/>
      <c r="DM696" s="1352"/>
      <c r="DN696" s="1352"/>
      <c r="DO696" s="1352"/>
      <c r="DP696" s="1352"/>
      <c r="DQ696" s="1352"/>
      <c r="DR696" s="1352"/>
      <c r="DS696" s="1352"/>
      <c r="DT696" s="1352"/>
      <c r="DU696" s="1352"/>
      <c r="DV696" s="1352"/>
      <c r="DW696" s="1352"/>
      <c r="DX696" s="1350"/>
      <c r="DY696" s="1350"/>
      <c r="DZ696" s="1352"/>
      <c r="EA696" s="1352"/>
      <c r="EB696" s="1352"/>
      <c r="EC696" s="1352"/>
      <c r="ED696" s="1352"/>
      <c r="EE696" s="1352"/>
      <c r="EF696" s="1352"/>
      <c r="EG696" s="1352"/>
      <c r="EH696" s="1352"/>
      <c r="EI696" s="1352"/>
      <c r="EJ696" s="1352"/>
      <c r="EK696" s="1352"/>
      <c r="EL696" s="1354">
        <v>2462.9874999999997</v>
      </c>
      <c r="EM696" s="1354">
        <v>2515.3874999999998</v>
      </c>
      <c r="EN696" s="1355">
        <v>246.3</v>
      </c>
      <c r="EO696" s="1355">
        <v>0</v>
      </c>
      <c r="EP696" s="1355">
        <v>33.74</v>
      </c>
      <c r="EQ696" s="1355">
        <v>0</v>
      </c>
      <c r="ER696" s="1355">
        <v>0</v>
      </c>
      <c r="ES696" s="1350">
        <v>0</v>
      </c>
      <c r="ET696" s="1351">
        <v>16.190999999999999</v>
      </c>
      <c r="EU696" s="1350">
        <v>52.4</v>
      </c>
      <c r="EV696" s="1350">
        <v>0</v>
      </c>
      <c r="EW696" s="1350"/>
      <c r="EX696" s="1350"/>
      <c r="EY696" s="1350"/>
      <c r="EZ696" s="1356">
        <v>115.71</v>
      </c>
      <c r="FA696" s="1356">
        <v>0</v>
      </c>
      <c r="FB696" s="1356">
        <v>0</v>
      </c>
      <c r="FC696" s="1356">
        <v>925.2</v>
      </c>
      <c r="FD696" s="1356"/>
      <c r="FE696" s="1356"/>
      <c r="FF696" s="1352"/>
      <c r="FG696" s="1350">
        <v>0</v>
      </c>
      <c r="FH696" s="1356">
        <v>0</v>
      </c>
      <c r="FI696" s="1350"/>
      <c r="FJ696" s="1350"/>
      <c r="FK696" s="1356"/>
      <c r="FL696" s="1352"/>
      <c r="FM696" s="1350">
        <v>0</v>
      </c>
      <c r="FN696" s="1350">
        <v>0</v>
      </c>
      <c r="FO696" s="1350"/>
      <c r="FP696" s="1350"/>
      <c r="FQ696" s="1350">
        <v>1389.54</v>
      </c>
      <c r="FR696" s="1357">
        <v>1125.8499999999999</v>
      </c>
      <c r="FT696" s="1401"/>
      <c r="FU696" s="1402">
        <v>1125.8499999999999</v>
      </c>
      <c r="FV696" s="1405">
        <v>1335.48</v>
      </c>
      <c r="FW696" s="1402">
        <v>-209.63000000000011</v>
      </c>
      <c r="FX696" s="1389">
        <v>221.67</v>
      </c>
      <c r="FY696" s="1405">
        <v>0</v>
      </c>
      <c r="GB696" s="2015">
        <f t="shared" si="77"/>
        <v>-2.5000000000545697E-3</v>
      </c>
      <c r="GC696" s="2015">
        <v>2462.9899999999998</v>
      </c>
      <c r="GE696" s="2015">
        <f t="shared" si="78"/>
        <v>2462.9899999999998</v>
      </c>
    </row>
    <row r="697" spans="2:187">
      <c r="B697" s="918">
        <v>69</v>
      </c>
      <c r="C697" s="919" t="s">
        <v>623</v>
      </c>
      <c r="D697" s="956" t="s">
        <v>3</v>
      </c>
      <c r="E697" s="957" t="s">
        <v>86</v>
      </c>
      <c r="F697" s="927" t="s">
        <v>87</v>
      </c>
      <c r="G697" s="958">
        <v>30917</v>
      </c>
      <c r="H697" s="927" t="s">
        <v>453</v>
      </c>
      <c r="I697" s="919" t="s">
        <v>506</v>
      </c>
      <c r="J697" s="1171" t="s">
        <v>507</v>
      </c>
      <c r="K697" s="959" t="s">
        <v>508</v>
      </c>
      <c r="L697" s="959">
        <v>100002</v>
      </c>
      <c r="M697" s="925" t="s">
        <v>457</v>
      </c>
      <c r="N697" s="926">
        <v>1</v>
      </c>
      <c r="O697" s="927" t="s">
        <v>458</v>
      </c>
      <c r="P697" s="927" t="s">
        <v>459</v>
      </c>
      <c r="Q697" s="928">
        <v>1</v>
      </c>
      <c r="R697" s="927" t="s">
        <v>460</v>
      </c>
      <c r="S697" s="929" t="s">
        <v>453</v>
      </c>
      <c r="T697" s="927" t="s">
        <v>461</v>
      </c>
      <c r="U697" s="927" t="s">
        <v>249</v>
      </c>
      <c r="V697" s="930" t="s">
        <v>462</v>
      </c>
      <c r="W697" s="930"/>
      <c r="X697" s="931" t="s">
        <v>32</v>
      </c>
      <c r="Y697" s="932" t="s">
        <v>85</v>
      </c>
      <c r="Z697" s="925"/>
      <c r="AA697" s="925"/>
      <c r="AB697" s="467">
        <v>43222</v>
      </c>
      <c r="AC697" s="933"/>
      <c r="AD697" s="934"/>
      <c r="AE697" s="935" t="s">
        <v>464</v>
      </c>
      <c r="AF697" s="927" t="s">
        <v>532</v>
      </c>
      <c r="AG697" s="936"/>
      <c r="AH697" s="937"/>
      <c r="AI697" s="937"/>
      <c r="AJ697" s="937"/>
      <c r="AK697" s="938"/>
      <c r="AL697" s="936"/>
      <c r="AM697" s="938"/>
      <c r="AN697" s="938"/>
      <c r="AO697" s="939" t="s">
        <v>466</v>
      </c>
      <c r="AP697" s="938" t="s">
        <v>594</v>
      </c>
      <c r="AQ697" s="940" t="s">
        <v>467</v>
      </c>
      <c r="AR697" s="468">
        <v>3000</v>
      </c>
      <c r="AS697" s="925">
        <v>30</v>
      </c>
      <c r="AT697" s="941"/>
      <c r="AU697" s="941">
        <v>0</v>
      </c>
      <c r="AV697" s="925"/>
      <c r="AW697" s="925"/>
      <c r="AX697" s="925"/>
      <c r="AY697" s="925"/>
      <c r="AZ697" s="925"/>
      <c r="BA697" s="942"/>
      <c r="BB697" s="941"/>
      <c r="BC697" s="941"/>
      <c r="BD697" s="941"/>
      <c r="BE697" s="941"/>
      <c r="BF697" s="942"/>
      <c r="BG697" s="936">
        <v>0</v>
      </c>
      <c r="BH697" s="936">
        <v>0</v>
      </c>
      <c r="BI697" s="936">
        <v>0</v>
      </c>
      <c r="BJ697" s="1227">
        <v>0</v>
      </c>
      <c r="BK697" s="943">
        <v>0</v>
      </c>
      <c r="BL697" s="943">
        <v>0</v>
      </c>
      <c r="BM697" s="936">
        <v>0</v>
      </c>
      <c r="BN697" s="943">
        <v>0</v>
      </c>
      <c r="BO697" s="936">
        <v>0</v>
      </c>
      <c r="BP697" s="1231">
        <v>240</v>
      </c>
      <c r="BQ697" s="1350">
        <v>3000</v>
      </c>
      <c r="BR697" s="1350">
        <v>0</v>
      </c>
      <c r="BS697" s="1350">
        <v>0</v>
      </c>
      <c r="BT697" s="1351">
        <v>0</v>
      </c>
      <c r="BU697" s="1350">
        <v>0</v>
      </c>
      <c r="BV697" s="1350">
        <v>0</v>
      </c>
      <c r="BW697" s="1350">
        <v>0</v>
      </c>
      <c r="BX697" s="1350"/>
      <c r="BY697" s="1350"/>
      <c r="BZ697" s="1350"/>
      <c r="CA697" s="1350"/>
      <c r="CB697" s="1350">
        <v>0</v>
      </c>
      <c r="CC697" s="1350">
        <v>0</v>
      </c>
      <c r="CD697" s="1350">
        <v>0</v>
      </c>
      <c r="CE697" s="1350"/>
      <c r="CF697" s="1350">
        <v>0</v>
      </c>
      <c r="CG697" s="1350"/>
      <c r="CH697" s="1350">
        <v>0</v>
      </c>
      <c r="CI697" s="1350">
        <v>0</v>
      </c>
      <c r="CJ697" s="1350"/>
      <c r="CK697" s="1350"/>
      <c r="CL697" s="1350"/>
      <c r="CM697" s="1350"/>
      <c r="CN697" s="1350"/>
      <c r="CO697" s="1350">
        <v>0</v>
      </c>
      <c r="CP697" s="1350"/>
      <c r="CQ697" s="1374"/>
      <c r="CR697" s="1374"/>
      <c r="CS697" s="1374"/>
      <c r="CT697" s="1374"/>
      <c r="CU697" s="1374"/>
      <c r="CV697" s="1374">
        <v>0</v>
      </c>
      <c r="CW697" s="1350"/>
      <c r="CX697" s="1350"/>
      <c r="CY697" s="1350"/>
      <c r="CZ697" s="1350"/>
      <c r="DA697" s="1350"/>
      <c r="DB697" s="1350"/>
      <c r="DC697" s="1350"/>
      <c r="DD697" s="1350"/>
      <c r="DE697" s="1350"/>
      <c r="DF697" s="1350"/>
      <c r="DG697" s="1350"/>
      <c r="DH697" s="1350"/>
      <c r="DI697" s="1350"/>
      <c r="DJ697" s="1350"/>
      <c r="DK697" s="1350"/>
      <c r="DL697" s="1350"/>
      <c r="DM697" s="1350"/>
      <c r="DN697" s="1350"/>
      <c r="DO697" s="1350"/>
      <c r="DP697" s="1350"/>
      <c r="DQ697" s="1350"/>
      <c r="DR697" s="1350"/>
      <c r="DS697" s="1350"/>
      <c r="DT697" s="1350"/>
      <c r="DU697" s="1350"/>
      <c r="DV697" s="1350"/>
      <c r="DW697" s="1350"/>
      <c r="DX697" s="1350"/>
      <c r="DY697" s="1350"/>
      <c r="DZ697" s="1350"/>
      <c r="EA697" s="1356"/>
      <c r="EB697" s="1350"/>
      <c r="EC697" s="1350"/>
      <c r="ED697" s="1350"/>
      <c r="EE697" s="1350"/>
      <c r="EF697" s="1350"/>
      <c r="EG697" s="1350"/>
      <c r="EH697" s="1350"/>
      <c r="EI697" s="1350"/>
      <c r="EJ697" s="1350"/>
      <c r="EK697" s="1350"/>
      <c r="EL697" s="1354">
        <v>3000</v>
      </c>
      <c r="EM697" s="1354">
        <v>3000</v>
      </c>
      <c r="EN697" s="1355">
        <v>300</v>
      </c>
      <c r="EO697" s="1355">
        <v>46.5</v>
      </c>
      <c r="EP697" s="1355">
        <v>41.1</v>
      </c>
      <c r="EQ697" s="1355">
        <v>0</v>
      </c>
      <c r="ER697" s="1355">
        <v>0</v>
      </c>
      <c r="ES697" s="1350">
        <v>0</v>
      </c>
      <c r="ET697" s="1351">
        <v>34.56</v>
      </c>
      <c r="EU697" s="1350">
        <v>0</v>
      </c>
      <c r="EV697" s="1350">
        <v>0</v>
      </c>
      <c r="EW697" s="1350"/>
      <c r="EX697" s="1350"/>
      <c r="EY697" s="1350"/>
      <c r="EZ697" s="1356">
        <v>0</v>
      </c>
      <c r="FA697" s="1356">
        <v>0</v>
      </c>
      <c r="FB697" s="1356">
        <v>0</v>
      </c>
      <c r="FC697" s="1356">
        <v>1200</v>
      </c>
      <c r="FD697" s="1356"/>
      <c r="FE697" s="1356"/>
      <c r="FF697" s="1356"/>
      <c r="FG697" s="1350">
        <v>0</v>
      </c>
      <c r="FH697" s="1356">
        <v>0</v>
      </c>
      <c r="FI697" s="1350"/>
      <c r="FJ697" s="1350"/>
      <c r="FK697" s="1356"/>
      <c r="FL697" s="1356"/>
      <c r="FM697" s="1350">
        <v>0</v>
      </c>
      <c r="FN697" s="1350">
        <v>0</v>
      </c>
      <c r="FO697" s="1350"/>
      <c r="FP697" s="1350"/>
      <c r="FQ697" s="1350">
        <v>1622.16</v>
      </c>
      <c r="FR697" s="1357">
        <v>1377.84</v>
      </c>
      <c r="FT697" s="1410"/>
      <c r="FU697" s="1402">
        <v>1377.84</v>
      </c>
      <c r="FV697" s="1405">
        <v>1380</v>
      </c>
      <c r="FW697" s="1402">
        <v>-2.1600000000000819</v>
      </c>
      <c r="FX697" s="1389">
        <v>270</v>
      </c>
      <c r="FY697" s="1405">
        <v>0</v>
      </c>
      <c r="GB697" s="2015">
        <f t="shared" si="77"/>
        <v>0</v>
      </c>
      <c r="GC697" s="2015">
        <v>3000</v>
      </c>
      <c r="GE697" s="2015">
        <f t="shared" si="78"/>
        <v>3000</v>
      </c>
    </row>
    <row r="698" spans="2:187">
      <c r="B698" s="918">
        <v>70</v>
      </c>
      <c r="C698" s="919" t="s">
        <v>623</v>
      </c>
      <c r="D698" s="956" t="s">
        <v>3</v>
      </c>
      <c r="E698" s="1135" t="s">
        <v>873</v>
      </c>
      <c r="F698" s="1137" t="s">
        <v>1000</v>
      </c>
      <c r="G698" s="1153">
        <v>36652</v>
      </c>
      <c r="H698" s="927" t="s">
        <v>469</v>
      </c>
      <c r="I698" s="919" t="s">
        <v>456</v>
      </c>
      <c r="J698" s="1171" t="s">
        <v>455</v>
      </c>
      <c r="K698" s="959" t="s">
        <v>456</v>
      </c>
      <c r="L698" s="959">
        <v>100001</v>
      </c>
      <c r="M698" s="925" t="s">
        <v>470</v>
      </c>
      <c r="N698" s="926">
        <v>1</v>
      </c>
      <c r="O698" s="927" t="s">
        <v>471</v>
      </c>
      <c r="P698" s="927" t="s">
        <v>472</v>
      </c>
      <c r="Q698" s="928">
        <v>1</v>
      </c>
      <c r="R698" s="927" t="s">
        <v>473</v>
      </c>
      <c r="S698" s="1083" t="s">
        <v>469</v>
      </c>
      <c r="T698" s="927" t="s">
        <v>461</v>
      </c>
      <c r="U698" s="927" t="s">
        <v>1001</v>
      </c>
      <c r="V698" s="930" t="s">
        <v>1002</v>
      </c>
      <c r="W698" s="1049"/>
      <c r="X698" s="1083" t="s">
        <v>97</v>
      </c>
      <c r="Y698" s="1216" t="s">
        <v>1003</v>
      </c>
      <c r="Z698" s="925"/>
      <c r="AA698" s="1049"/>
      <c r="AB698" s="1159">
        <v>45852</v>
      </c>
      <c r="AC698" s="1049"/>
      <c r="AD698" s="1049"/>
      <c r="AE698" s="1049" t="s">
        <v>496</v>
      </c>
      <c r="AF698" s="927" t="s">
        <v>1004</v>
      </c>
      <c r="AG698" s="1049"/>
      <c r="AH698" s="1049"/>
      <c r="AI698" s="1049"/>
      <c r="AJ698" s="1049"/>
      <c r="AK698" s="1049"/>
      <c r="AL698" s="1049"/>
      <c r="AM698" s="1049"/>
      <c r="AN698" s="1049"/>
      <c r="AO698" s="1050" t="s">
        <v>467</v>
      </c>
      <c r="AP698" s="938" t="s">
        <v>595</v>
      </c>
      <c r="AQ698" s="1083" t="s">
        <v>467</v>
      </c>
      <c r="AR698" s="1139">
        <v>2500</v>
      </c>
      <c r="AS698" s="925">
        <v>29</v>
      </c>
      <c r="AT698" s="941"/>
      <c r="AU698" s="941">
        <v>1</v>
      </c>
      <c r="AV698" s="925"/>
      <c r="AW698" s="925"/>
      <c r="AX698" s="925"/>
      <c r="AY698" s="925"/>
      <c r="AZ698" s="925"/>
      <c r="BA698" s="942"/>
      <c r="BB698" s="941"/>
      <c r="BC698" s="941"/>
      <c r="BD698" s="941"/>
      <c r="BE698" s="941"/>
      <c r="BF698" s="942"/>
      <c r="BG698" s="936">
        <v>0</v>
      </c>
      <c r="BH698" s="936">
        <v>0</v>
      </c>
      <c r="BI698" s="936">
        <v>0</v>
      </c>
      <c r="BJ698" s="1227">
        <v>0</v>
      </c>
      <c r="BK698" s="943">
        <v>0</v>
      </c>
      <c r="BL698" s="943">
        <v>0</v>
      </c>
      <c r="BM698" s="936">
        <v>0</v>
      </c>
      <c r="BN698" s="943">
        <v>0</v>
      </c>
      <c r="BO698" s="936"/>
      <c r="BP698" s="1231">
        <v>232</v>
      </c>
      <c r="BQ698" s="1350">
        <v>2416.6666666666665</v>
      </c>
      <c r="BR698" s="1350">
        <v>0</v>
      </c>
      <c r="BS698" s="1350">
        <v>0</v>
      </c>
      <c r="BT698" s="1351">
        <v>83.33</v>
      </c>
      <c r="BU698" s="1350">
        <v>0</v>
      </c>
      <c r="BV698" s="1350">
        <v>0</v>
      </c>
      <c r="BW698" s="1350">
        <v>0</v>
      </c>
      <c r="BX698" s="1352"/>
      <c r="BY698" s="1350"/>
      <c r="BZ698" s="1350"/>
      <c r="CA698" s="1352"/>
      <c r="CB698" s="1350">
        <v>0</v>
      </c>
      <c r="CC698" s="1350">
        <v>0</v>
      </c>
      <c r="CD698" s="1350">
        <v>0</v>
      </c>
      <c r="CE698" s="1350"/>
      <c r="CF698" s="1350">
        <v>0</v>
      </c>
      <c r="CG698" s="1350"/>
      <c r="CH698" s="1350">
        <v>0</v>
      </c>
      <c r="CI698" s="1350">
        <v>0</v>
      </c>
      <c r="CJ698" s="1352"/>
      <c r="CK698" s="1352"/>
      <c r="CL698" s="1352"/>
      <c r="CM698" s="1350"/>
      <c r="CN698" s="1350"/>
      <c r="CO698" s="1350">
        <v>0</v>
      </c>
      <c r="CP698" s="1350"/>
      <c r="CQ698" s="1374"/>
      <c r="CR698" s="1374"/>
      <c r="CS698" s="1374"/>
      <c r="CT698" s="1374"/>
      <c r="CU698" s="1374"/>
      <c r="CV698" s="1374">
        <v>0</v>
      </c>
      <c r="CW698" s="1352"/>
      <c r="CX698" s="1352"/>
      <c r="CY698" s="1352"/>
      <c r="CZ698" s="1352"/>
      <c r="DA698" s="1352"/>
      <c r="DB698" s="1352"/>
      <c r="DC698" s="1350"/>
      <c r="DD698" s="1350"/>
      <c r="DE698" s="1350"/>
      <c r="DF698" s="1350"/>
      <c r="DG698" s="1350"/>
      <c r="DH698" s="1352"/>
      <c r="DI698" s="1352"/>
      <c r="DJ698" s="1350"/>
      <c r="DK698" s="1350"/>
      <c r="DL698" s="1350"/>
      <c r="DM698" s="1352"/>
      <c r="DN698" s="1352"/>
      <c r="DO698" s="1352"/>
      <c r="DP698" s="1352"/>
      <c r="DQ698" s="1352"/>
      <c r="DR698" s="1352"/>
      <c r="DS698" s="1352"/>
      <c r="DT698" s="1352"/>
      <c r="DU698" s="1352"/>
      <c r="DV698" s="1352"/>
      <c r="DW698" s="1352"/>
      <c r="DX698" s="1352"/>
      <c r="DY698" s="1350"/>
      <c r="DZ698" s="1352"/>
      <c r="EA698" s="1352"/>
      <c r="EB698" s="1352"/>
      <c r="EC698" s="1352"/>
      <c r="ED698" s="1352"/>
      <c r="EE698" s="1352"/>
      <c r="EF698" s="1352"/>
      <c r="EG698" s="1352"/>
      <c r="EH698" s="1352"/>
      <c r="EI698" s="1352"/>
      <c r="EJ698" s="1352"/>
      <c r="EK698" s="1352"/>
      <c r="EL698" s="1354">
        <v>2499.9966666666664</v>
      </c>
      <c r="EM698" s="1354">
        <v>2499.9966666666664</v>
      </c>
      <c r="EN698" s="1355">
        <v>250</v>
      </c>
      <c r="EO698" s="1355">
        <v>0</v>
      </c>
      <c r="EP698" s="1355">
        <v>34.25</v>
      </c>
      <c r="EQ698" s="1355">
        <v>0</v>
      </c>
      <c r="ER698" s="1355">
        <v>0</v>
      </c>
      <c r="ES698" s="1350">
        <v>0</v>
      </c>
      <c r="ET698" s="1351">
        <v>0</v>
      </c>
      <c r="EU698" s="1350">
        <v>0</v>
      </c>
      <c r="EV698" s="1350">
        <v>0</v>
      </c>
      <c r="EW698" s="1350"/>
      <c r="EX698" s="1350"/>
      <c r="EY698" s="1350"/>
      <c r="EZ698" s="1356">
        <v>0</v>
      </c>
      <c r="FA698" s="1356">
        <v>0</v>
      </c>
      <c r="FB698" s="1356">
        <v>0</v>
      </c>
      <c r="FC698" s="1356">
        <v>1000</v>
      </c>
      <c r="FD698" s="1356"/>
      <c r="FE698" s="1356"/>
      <c r="FF698" s="1352"/>
      <c r="FG698" s="1350">
        <v>0</v>
      </c>
      <c r="FH698" s="1356">
        <v>0</v>
      </c>
      <c r="FI698" s="1350"/>
      <c r="FJ698" s="1350"/>
      <c r="FK698" s="1356"/>
      <c r="FL698" s="1352"/>
      <c r="FM698" s="1350">
        <v>0</v>
      </c>
      <c r="FN698" s="1350">
        <v>0</v>
      </c>
      <c r="FO698" s="1350"/>
      <c r="FP698" s="1350"/>
      <c r="FQ698" s="1350">
        <v>1284.25</v>
      </c>
      <c r="FR698" s="1357">
        <v>1215.75</v>
      </c>
      <c r="FT698" s="1410"/>
      <c r="FU698" s="1402">
        <v>1215.75</v>
      </c>
      <c r="FV698" s="1405">
        <v>1255.5899999999999</v>
      </c>
      <c r="FW698" s="1402">
        <v>-39.839999999999918</v>
      </c>
      <c r="FX698" s="1389">
        <v>225</v>
      </c>
      <c r="FY698" s="1405">
        <v>0</v>
      </c>
      <c r="GB698" s="2015">
        <f t="shared" si="77"/>
        <v>-3.3333333335576754E-3</v>
      </c>
      <c r="GC698" s="2015">
        <v>2500</v>
      </c>
      <c r="GE698" s="2015">
        <f t="shared" si="78"/>
        <v>2500</v>
      </c>
    </row>
    <row r="699" spans="2:187" ht="13.15" customHeight="1">
      <c r="B699" s="918">
        <v>71</v>
      </c>
      <c r="C699" s="919" t="s">
        <v>623</v>
      </c>
      <c r="D699" s="956" t="s">
        <v>3</v>
      </c>
      <c r="E699" s="957" t="s">
        <v>111</v>
      </c>
      <c r="F699" s="927" t="s">
        <v>112</v>
      </c>
      <c r="G699" s="958">
        <v>33862</v>
      </c>
      <c r="H699" s="927" t="s">
        <v>453</v>
      </c>
      <c r="I699" s="919" t="s">
        <v>456</v>
      </c>
      <c r="J699" s="1171" t="s">
        <v>455</v>
      </c>
      <c r="K699" s="959" t="s">
        <v>456</v>
      </c>
      <c r="L699" s="959">
        <v>100002</v>
      </c>
      <c r="M699" s="925" t="s">
        <v>457</v>
      </c>
      <c r="N699" s="926">
        <v>1</v>
      </c>
      <c r="O699" s="927" t="s">
        <v>458</v>
      </c>
      <c r="P699" s="927" t="s">
        <v>459</v>
      </c>
      <c r="Q699" s="928">
        <v>1</v>
      </c>
      <c r="R699" s="1056" t="s">
        <v>460</v>
      </c>
      <c r="S699" s="1062" t="s">
        <v>453</v>
      </c>
      <c r="T699" s="927" t="s">
        <v>461</v>
      </c>
      <c r="U699" s="1359" t="s">
        <v>1030</v>
      </c>
      <c r="V699" s="930" t="s">
        <v>462</v>
      </c>
      <c r="W699" s="930"/>
      <c r="X699" s="931" t="s">
        <v>32</v>
      </c>
      <c r="Y699" s="932" t="s">
        <v>987</v>
      </c>
      <c r="Z699" s="925"/>
      <c r="AA699" s="925"/>
      <c r="AB699" s="467">
        <v>43206</v>
      </c>
      <c r="AC699" s="933"/>
      <c r="AD699" s="934"/>
      <c r="AE699" s="935" t="s">
        <v>533</v>
      </c>
      <c r="AF699" s="927" t="s">
        <v>534</v>
      </c>
      <c r="AG699" s="936"/>
      <c r="AH699" s="937"/>
      <c r="AI699" s="937"/>
      <c r="AJ699" s="937"/>
      <c r="AK699" s="938"/>
      <c r="AL699" s="936"/>
      <c r="AM699" s="938"/>
      <c r="AN699" s="938"/>
      <c r="AO699" s="939" t="s">
        <v>467</v>
      </c>
      <c r="AP699" s="938" t="s">
        <v>594</v>
      </c>
      <c r="AQ699" s="940" t="s">
        <v>467</v>
      </c>
      <c r="AR699" s="468">
        <v>5000</v>
      </c>
      <c r="AS699" s="925">
        <v>28</v>
      </c>
      <c r="AT699" s="941"/>
      <c r="AU699" s="941">
        <v>2</v>
      </c>
      <c r="AV699" s="925"/>
      <c r="AW699" s="925"/>
      <c r="AX699" s="925"/>
      <c r="AY699" s="925"/>
      <c r="AZ699" s="925"/>
      <c r="BA699" s="942"/>
      <c r="BB699" s="941"/>
      <c r="BC699" s="941"/>
      <c r="BD699" s="941"/>
      <c r="BE699" s="941"/>
      <c r="BF699" s="942"/>
      <c r="BG699" s="936">
        <v>0</v>
      </c>
      <c r="BH699" s="936">
        <v>0</v>
      </c>
      <c r="BI699" s="936">
        <v>0</v>
      </c>
      <c r="BJ699" s="1227">
        <v>0</v>
      </c>
      <c r="BK699" s="943">
        <v>0</v>
      </c>
      <c r="BL699" s="943">
        <v>0</v>
      </c>
      <c r="BM699" s="936">
        <v>0</v>
      </c>
      <c r="BN699" s="943">
        <v>0</v>
      </c>
      <c r="BO699" s="936">
        <v>0</v>
      </c>
      <c r="BP699" s="1231">
        <v>224</v>
      </c>
      <c r="BQ699" s="1350">
        <v>4666.6666666666661</v>
      </c>
      <c r="BR699" s="1350">
        <v>0</v>
      </c>
      <c r="BS699" s="1350">
        <v>0</v>
      </c>
      <c r="BT699" s="1351">
        <v>343.06</v>
      </c>
      <c r="BU699" s="1350">
        <v>0</v>
      </c>
      <c r="BV699" s="1350">
        <v>0</v>
      </c>
      <c r="BW699" s="1350">
        <v>0</v>
      </c>
      <c r="BX699" s="1350"/>
      <c r="BY699" s="1350"/>
      <c r="BZ699" s="1350"/>
      <c r="CA699" s="1350"/>
      <c r="CB699" s="1350">
        <v>0</v>
      </c>
      <c r="CC699" s="1350">
        <v>0</v>
      </c>
      <c r="CD699" s="1350">
        <v>0</v>
      </c>
      <c r="CE699" s="1350"/>
      <c r="CF699" s="1350">
        <v>0</v>
      </c>
      <c r="CG699" s="1350"/>
      <c r="CH699" s="1350">
        <v>0</v>
      </c>
      <c r="CI699" s="1350">
        <v>0</v>
      </c>
      <c r="CJ699" s="1350"/>
      <c r="CK699" s="1350"/>
      <c r="CL699" s="1350"/>
      <c r="CM699" s="1350"/>
      <c r="CN699" s="1350"/>
      <c r="CO699" s="1350">
        <v>0</v>
      </c>
      <c r="CP699" s="1350"/>
      <c r="CQ699" s="1374"/>
      <c r="CR699" s="1374"/>
      <c r="CS699" s="1374"/>
      <c r="CT699" s="1374"/>
      <c r="CU699" s="1374"/>
      <c r="CV699" s="1374">
        <v>0</v>
      </c>
      <c r="CW699" s="1350"/>
      <c r="CX699" s="1350"/>
      <c r="CY699" s="1350"/>
      <c r="CZ699" s="1350"/>
      <c r="DA699" s="1350"/>
      <c r="DB699" s="1350"/>
      <c r="DC699" s="1350"/>
      <c r="DD699" s="1350"/>
      <c r="DE699" s="1350"/>
      <c r="DF699" s="1350"/>
      <c r="DG699" s="1350"/>
      <c r="DH699" s="1350"/>
      <c r="DI699" s="1350"/>
      <c r="DJ699" s="1350"/>
      <c r="DK699" s="1350"/>
      <c r="DL699" s="1350"/>
      <c r="DM699" s="1350"/>
      <c r="DN699" s="1350"/>
      <c r="DO699" s="1350"/>
      <c r="DP699" s="1350"/>
      <c r="DQ699" s="1350"/>
      <c r="DR699" s="1350"/>
      <c r="DS699" s="1350"/>
      <c r="DT699" s="1350"/>
      <c r="DU699" s="1350"/>
      <c r="DV699" s="1350"/>
      <c r="DW699" s="1350"/>
      <c r="DX699" s="1350"/>
      <c r="DY699" s="1350"/>
      <c r="DZ699" s="1350"/>
      <c r="EA699" s="1356"/>
      <c r="EB699" s="1350"/>
      <c r="EC699" s="1350"/>
      <c r="ED699" s="1350"/>
      <c r="EE699" s="1350"/>
      <c r="EF699" s="1350"/>
      <c r="EG699" s="1350"/>
      <c r="EH699" s="1350"/>
      <c r="EI699" s="1350"/>
      <c r="EJ699" s="1350"/>
      <c r="EK699" s="1350"/>
      <c r="EL699" s="1354">
        <v>5009.7266666666665</v>
      </c>
      <c r="EM699" s="1354">
        <v>5009.7266666666665</v>
      </c>
      <c r="EN699" s="1355">
        <v>500.97</v>
      </c>
      <c r="EO699" s="1355">
        <v>0</v>
      </c>
      <c r="EP699" s="1355">
        <v>68.63</v>
      </c>
      <c r="EQ699" s="1355">
        <v>0</v>
      </c>
      <c r="ER699" s="1355">
        <v>0</v>
      </c>
      <c r="ES699" s="1350">
        <v>0</v>
      </c>
      <c r="ET699" s="1351">
        <v>283.36</v>
      </c>
      <c r="EU699" s="1350">
        <v>0</v>
      </c>
      <c r="EV699" s="1350">
        <v>0</v>
      </c>
      <c r="EW699" s="1350"/>
      <c r="EX699" s="1350"/>
      <c r="EY699" s="1350"/>
      <c r="EZ699" s="1356">
        <v>0</v>
      </c>
      <c r="FA699" s="1356">
        <v>0</v>
      </c>
      <c r="FB699" s="1356">
        <v>0</v>
      </c>
      <c r="FC699" s="1356">
        <v>2000</v>
      </c>
      <c r="FD699" s="1356"/>
      <c r="FE699" s="1356"/>
      <c r="FF699" s="1356"/>
      <c r="FG699" s="1350">
        <v>0</v>
      </c>
      <c r="FH699" s="1356">
        <v>0</v>
      </c>
      <c r="FI699" s="1350"/>
      <c r="FJ699" s="1350"/>
      <c r="FK699" s="1356">
        <v>203</v>
      </c>
      <c r="FL699" s="1356"/>
      <c r="FM699" s="1350">
        <v>0</v>
      </c>
      <c r="FN699" s="1350">
        <v>0</v>
      </c>
      <c r="FO699" s="1350"/>
      <c r="FP699" s="1350"/>
      <c r="FQ699" s="1350">
        <v>3055.96</v>
      </c>
      <c r="FR699" s="1357">
        <v>1953.77</v>
      </c>
      <c r="FT699" s="1410"/>
      <c r="FU699" s="1402">
        <v>1953.77</v>
      </c>
      <c r="FV699" s="1405">
        <v>1586</v>
      </c>
      <c r="FW699" s="1402">
        <v>367.77</v>
      </c>
      <c r="FX699" s="1389">
        <v>450.88</v>
      </c>
      <c r="FY699" s="1405">
        <v>0</v>
      </c>
      <c r="GB699" s="2015">
        <f t="shared" si="77"/>
        <v>-3.333333333102928E-3</v>
      </c>
      <c r="GC699" s="2015">
        <v>5009.7299999999996</v>
      </c>
      <c r="GE699" s="2015">
        <f t="shared" si="78"/>
        <v>5009.7299999999996</v>
      </c>
    </row>
    <row r="700" spans="2:187" ht="15.75">
      <c r="B700" s="918">
        <v>72</v>
      </c>
      <c r="C700" s="919" t="s">
        <v>623</v>
      </c>
      <c r="D700" s="956" t="s">
        <v>3</v>
      </c>
      <c r="E700" s="1135" t="s">
        <v>217</v>
      </c>
      <c r="F700" s="1137" t="s">
        <v>218</v>
      </c>
      <c r="G700" s="1049"/>
      <c r="H700" s="927" t="s">
        <v>476</v>
      </c>
      <c r="I700" s="919" t="s">
        <v>456</v>
      </c>
      <c r="J700" s="1171" t="s">
        <v>455</v>
      </c>
      <c r="K700" s="1052" t="s">
        <v>456</v>
      </c>
      <c r="L700" s="1052">
        <v>100001</v>
      </c>
      <c r="M700" s="925" t="s">
        <v>470</v>
      </c>
      <c r="N700" s="1053">
        <v>1</v>
      </c>
      <c r="O700" s="927" t="s">
        <v>458</v>
      </c>
      <c r="P700" s="927" t="s">
        <v>478</v>
      </c>
      <c r="Q700" s="928">
        <v>1</v>
      </c>
      <c r="R700" s="927" t="s">
        <v>479</v>
      </c>
      <c r="S700" s="1083" t="s">
        <v>480</v>
      </c>
      <c r="T700" s="927" t="s">
        <v>461</v>
      </c>
      <c r="U700" s="927" t="s">
        <v>298</v>
      </c>
      <c r="V700" s="930" t="s">
        <v>553</v>
      </c>
      <c r="W700" s="1049"/>
      <c r="X700" s="931" t="s">
        <v>25</v>
      </c>
      <c r="Y700" s="1138" t="s">
        <v>994</v>
      </c>
      <c r="Z700" s="925"/>
      <c r="AA700" s="1049"/>
      <c r="AB700" s="467">
        <v>45627</v>
      </c>
      <c r="AC700" s="1049"/>
      <c r="AD700" s="1049"/>
      <c r="AE700" s="1049" t="s">
        <v>464</v>
      </c>
      <c r="AF700" s="927" t="s">
        <v>641</v>
      </c>
      <c r="AG700" s="1049"/>
      <c r="AH700" s="1049"/>
      <c r="AI700" s="1049"/>
      <c r="AJ700" s="1049"/>
      <c r="AK700" s="1049"/>
      <c r="AL700" s="1049"/>
      <c r="AM700" s="1049"/>
      <c r="AN700" s="1049"/>
      <c r="AO700" s="1050" t="s">
        <v>466</v>
      </c>
      <c r="AP700" s="1050" t="s">
        <v>594</v>
      </c>
      <c r="AQ700" s="1050" t="s">
        <v>467</v>
      </c>
      <c r="AR700" s="468">
        <v>3200</v>
      </c>
      <c r="AS700" s="925">
        <v>30</v>
      </c>
      <c r="AT700" s="941"/>
      <c r="AU700" s="941">
        <v>0</v>
      </c>
      <c r="AV700" s="925"/>
      <c r="AW700" s="925"/>
      <c r="AX700" s="925"/>
      <c r="AY700" s="925"/>
      <c r="AZ700" s="925"/>
      <c r="BA700" s="942"/>
      <c r="BB700" s="941"/>
      <c r="BC700" s="941"/>
      <c r="BD700" s="941"/>
      <c r="BE700" s="941"/>
      <c r="BF700" s="942"/>
      <c r="BG700" s="936">
        <v>0</v>
      </c>
      <c r="BH700" s="936">
        <v>0</v>
      </c>
      <c r="BI700" s="936">
        <v>0</v>
      </c>
      <c r="BJ700" s="1227">
        <v>0</v>
      </c>
      <c r="BK700" s="943">
        <v>0</v>
      </c>
      <c r="BL700" s="943">
        <v>0</v>
      </c>
      <c r="BM700" s="936">
        <v>0</v>
      </c>
      <c r="BN700" s="943">
        <v>0</v>
      </c>
      <c r="BO700" s="936">
        <v>3.7166666666666668</v>
      </c>
      <c r="BP700" s="1231">
        <v>240</v>
      </c>
      <c r="BQ700" s="1350">
        <v>3200</v>
      </c>
      <c r="BR700" s="1350">
        <v>0</v>
      </c>
      <c r="BS700" s="1350">
        <v>0</v>
      </c>
      <c r="BT700" s="1351">
        <v>0</v>
      </c>
      <c r="BU700" s="1350">
        <v>0</v>
      </c>
      <c r="BV700" s="1350">
        <v>0</v>
      </c>
      <c r="BW700" s="1350">
        <v>0</v>
      </c>
      <c r="BX700" s="1352"/>
      <c r="BY700" s="1350"/>
      <c r="BZ700" s="1350"/>
      <c r="CA700" s="1352"/>
      <c r="CB700" s="1350">
        <v>0</v>
      </c>
      <c r="CC700" s="1350">
        <v>0</v>
      </c>
      <c r="CD700" s="1350">
        <v>0</v>
      </c>
      <c r="CE700" s="1350"/>
      <c r="CF700" s="1350">
        <v>0</v>
      </c>
      <c r="CG700" s="1350"/>
      <c r="CH700" s="1350">
        <v>0</v>
      </c>
      <c r="CI700" s="1350">
        <v>0</v>
      </c>
      <c r="CJ700" s="1352"/>
      <c r="CK700" s="1352"/>
      <c r="CL700" s="1352"/>
      <c r="CM700" s="1350"/>
      <c r="CN700" s="1350"/>
      <c r="CO700" s="1350">
        <v>0</v>
      </c>
      <c r="CP700" s="1350"/>
      <c r="CQ700" s="1374"/>
      <c r="CR700" s="1374"/>
      <c r="CS700" s="1374"/>
      <c r="CT700" s="1374"/>
      <c r="CU700" s="1374"/>
      <c r="CV700" s="1374">
        <v>0</v>
      </c>
      <c r="CW700" s="1352"/>
      <c r="CX700" s="1352"/>
      <c r="CY700" s="1352"/>
      <c r="CZ700" s="1352"/>
      <c r="DA700" s="1352"/>
      <c r="DB700" s="1352"/>
      <c r="DC700" s="1350"/>
      <c r="DD700" s="1350"/>
      <c r="DE700" s="1350"/>
      <c r="DF700" s="1350"/>
      <c r="DG700" s="1350"/>
      <c r="DH700" s="1352"/>
      <c r="DI700" s="1352"/>
      <c r="DJ700" s="1350"/>
      <c r="DK700" s="1350"/>
      <c r="DL700" s="1350"/>
      <c r="DM700" s="1352"/>
      <c r="DN700" s="1352"/>
      <c r="DO700" s="1352"/>
      <c r="DP700" s="1352"/>
      <c r="DQ700" s="1352"/>
      <c r="DR700" s="1352"/>
      <c r="DS700" s="1352"/>
      <c r="DT700" s="1352"/>
      <c r="DU700" s="1352"/>
      <c r="DV700" s="1352"/>
      <c r="DW700" s="1352"/>
      <c r="DX700" s="1352"/>
      <c r="DY700" s="1350"/>
      <c r="DZ700" s="1352"/>
      <c r="EA700" s="1352"/>
      <c r="EB700" s="1352"/>
      <c r="EC700" s="1352"/>
      <c r="ED700" s="1352"/>
      <c r="EE700" s="1352"/>
      <c r="EF700" s="1352"/>
      <c r="EG700" s="1352"/>
      <c r="EH700" s="1352"/>
      <c r="EI700" s="1352"/>
      <c r="EJ700" s="1352"/>
      <c r="EK700" s="1352"/>
      <c r="EL700" s="1354">
        <v>3150.44</v>
      </c>
      <c r="EM700" s="1354">
        <v>3200</v>
      </c>
      <c r="EN700" s="1355">
        <v>315.04000000000002</v>
      </c>
      <c r="EO700" s="1355">
        <v>48.83</v>
      </c>
      <c r="EP700" s="1355">
        <v>43.16</v>
      </c>
      <c r="EQ700" s="1355">
        <v>0</v>
      </c>
      <c r="ER700" s="1355">
        <v>0</v>
      </c>
      <c r="ES700" s="1350">
        <v>0</v>
      </c>
      <c r="ET700" s="1351">
        <v>50.61</v>
      </c>
      <c r="EU700" s="1350">
        <v>49.56</v>
      </c>
      <c r="EV700" s="1350">
        <v>0</v>
      </c>
      <c r="EW700" s="1350"/>
      <c r="EX700" s="1350"/>
      <c r="EY700" s="1350"/>
      <c r="EZ700" s="1356">
        <v>0</v>
      </c>
      <c r="FA700" s="1356">
        <v>0</v>
      </c>
      <c r="FB700" s="1356">
        <v>0</v>
      </c>
      <c r="FC700" s="1356">
        <v>1280</v>
      </c>
      <c r="FD700" s="1356"/>
      <c r="FE700" s="1356"/>
      <c r="FF700" s="1352"/>
      <c r="FG700" s="1350">
        <v>0</v>
      </c>
      <c r="FH700" s="1356">
        <v>0</v>
      </c>
      <c r="FI700" s="1350"/>
      <c r="FJ700" s="1350"/>
      <c r="FK700" s="1356"/>
      <c r="FL700" s="1352"/>
      <c r="FM700" s="1350">
        <v>0</v>
      </c>
      <c r="FN700" s="1350">
        <v>0</v>
      </c>
      <c r="FO700" s="1350"/>
      <c r="FP700" s="1350"/>
      <c r="FQ700" s="1350">
        <v>1787.2</v>
      </c>
      <c r="FR700" s="1357">
        <v>1412.8</v>
      </c>
      <c r="FT700" s="1410"/>
      <c r="FU700" s="1402">
        <v>1412.8</v>
      </c>
      <c r="FV700" s="1405">
        <v>1454.87</v>
      </c>
      <c r="FW700" s="1402">
        <v>-42.069999999999936</v>
      </c>
      <c r="FX700" s="1389">
        <v>283.54000000000002</v>
      </c>
      <c r="FY700" s="1405">
        <v>0</v>
      </c>
      <c r="GB700" s="2015">
        <f t="shared" si="77"/>
        <v>0</v>
      </c>
      <c r="GC700" s="2015">
        <v>3150.44</v>
      </c>
      <c r="GE700" s="2015">
        <f t="shared" si="78"/>
        <v>3150.44</v>
      </c>
    </row>
    <row r="701" spans="2:187" ht="15.75" thickBot="1">
      <c r="AK701" s="90">
        <f t="shared" ref="AK701:BT701" si="79">SUM(AK629:AK700)</f>
        <v>0</v>
      </c>
      <c r="AL701" s="90">
        <f t="shared" si="79"/>
        <v>380</v>
      </c>
      <c r="AM701" s="90">
        <f t="shared" si="79"/>
        <v>0</v>
      </c>
      <c r="AN701" s="90">
        <f t="shared" si="79"/>
        <v>0</v>
      </c>
      <c r="AO701" s="90">
        <f t="shared" si="79"/>
        <v>0</v>
      </c>
      <c r="AP701" s="90">
        <f t="shared" si="79"/>
        <v>0</v>
      </c>
      <c r="AQ701" s="90">
        <f t="shared" si="79"/>
        <v>0</v>
      </c>
      <c r="AR701" s="90">
        <f t="shared" si="79"/>
        <v>575078.82543574122</v>
      </c>
      <c r="AS701" s="90">
        <f t="shared" si="79"/>
        <v>1957</v>
      </c>
      <c r="AT701" s="90">
        <f t="shared" si="79"/>
        <v>35</v>
      </c>
      <c r="AU701" s="1411">
        <f t="shared" si="79"/>
        <v>63</v>
      </c>
      <c r="AV701" s="90">
        <f t="shared" si="79"/>
        <v>0</v>
      </c>
      <c r="AW701" s="90">
        <f t="shared" si="79"/>
        <v>0</v>
      </c>
      <c r="AX701" s="90">
        <f t="shared" si="79"/>
        <v>0</v>
      </c>
      <c r="AY701" s="90">
        <f t="shared" si="79"/>
        <v>60</v>
      </c>
      <c r="AZ701" s="90">
        <f t="shared" si="79"/>
        <v>10</v>
      </c>
      <c r="BA701" s="90">
        <f t="shared" si="79"/>
        <v>0</v>
      </c>
      <c r="BB701" s="90">
        <f t="shared" si="79"/>
        <v>0</v>
      </c>
      <c r="BC701" s="90">
        <f t="shared" si="79"/>
        <v>0</v>
      </c>
      <c r="BD701" s="90">
        <f t="shared" si="79"/>
        <v>0</v>
      </c>
      <c r="BE701" s="90">
        <f t="shared" si="79"/>
        <v>0</v>
      </c>
      <c r="BF701" s="90">
        <f t="shared" si="79"/>
        <v>0</v>
      </c>
      <c r="BG701" s="1411">
        <f t="shared" si="79"/>
        <v>8</v>
      </c>
      <c r="BH701" s="1411">
        <f t="shared" si="79"/>
        <v>14</v>
      </c>
      <c r="BI701" s="1411">
        <f t="shared" si="79"/>
        <v>10</v>
      </c>
      <c r="BJ701" s="90">
        <f t="shared" si="79"/>
        <v>0</v>
      </c>
      <c r="BK701" s="90">
        <f t="shared" si="79"/>
        <v>4</v>
      </c>
      <c r="BL701" s="90">
        <f t="shared" si="79"/>
        <v>6</v>
      </c>
      <c r="BM701" s="90">
        <f t="shared" si="79"/>
        <v>17</v>
      </c>
      <c r="BN701" s="90">
        <f t="shared" si="79"/>
        <v>52.75</v>
      </c>
      <c r="BO701" s="90">
        <f t="shared" si="79"/>
        <v>123.85999999999999</v>
      </c>
      <c r="BP701" s="90">
        <f t="shared" si="79"/>
        <v>15656</v>
      </c>
      <c r="BQ701" s="1412">
        <f t="shared" si="79"/>
        <v>547938.82210240769</v>
      </c>
      <c r="BR701" s="1412">
        <f t="shared" si="79"/>
        <v>4181</v>
      </c>
      <c r="BS701" s="1412">
        <f t="shared" si="79"/>
        <v>6343.333333333333</v>
      </c>
      <c r="BT701" s="1412">
        <f t="shared" si="79"/>
        <v>9808.0299999999988</v>
      </c>
      <c r="BU701" s="90">
        <f t="shared" ref="BU701:EF701" si="80">SUM(BU629:BU700)</f>
        <v>0</v>
      </c>
      <c r="BV701" s="90">
        <f t="shared" si="80"/>
        <v>0</v>
      </c>
      <c r="BW701" s="90">
        <f t="shared" si="80"/>
        <v>0</v>
      </c>
      <c r="BX701" s="1413">
        <f t="shared" si="80"/>
        <v>380</v>
      </c>
      <c r="BY701" s="90">
        <f t="shared" si="80"/>
        <v>0</v>
      </c>
      <c r="BZ701" s="1412">
        <f t="shared" si="80"/>
        <v>4618.7425000000003</v>
      </c>
      <c r="CA701" s="1412">
        <f t="shared" si="80"/>
        <v>1532.7482638888889</v>
      </c>
      <c r="CB701" s="1412">
        <f t="shared" si="80"/>
        <v>129.70833333333334</v>
      </c>
      <c r="CC701" s="1412">
        <f t="shared" si="80"/>
        <v>245.14875000000001</v>
      </c>
      <c r="CD701" s="1412">
        <f t="shared" si="80"/>
        <v>259.41666666666669</v>
      </c>
      <c r="CE701" s="90">
        <f t="shared" si="80"/>
        <v>0</v>
      </c>
      <c r="CF701" s="90">
        <f t="shared" si="80"/>
        <v>0</v>
      </c>
      <c r="CG701" s="90">
        <f t="shared" si="80"/>
        <v>0</v>
      </c>
      <c r="CH701" s="1413">
        <f t="shared" si="80"/>
        <v>36</v>
      </c>
      <c r="CI701" s="1413">
        <f t="shared" si="80"/>
        <v>559.21999999999969</v>
      </c>
      <c r="CJ701" s="1414">
        <f t="shared" si="80"/>
        <v>0</v>
      </c>
      <c r="CK701" s="1414">
        <f t="shared" si="80"/>
        <v>0</v>
      </c>
      <c r="CL701" s="1414">
        <f t="shared" si="80"/>
        <v>0</v>
      </c>
      <c r="CM701" s="1414">
        <f t="shared" si="80"/>
        <v>0</v>
      </c>
      <c r="CN701" s="1414">
        <f t="shared" si="80"/>
        <v>0</v>
      </c>
      <c r="CO701" s="1413">
        <f t="shared" si="80"/>
        <v>1966.4325000000001</v>
      </c>
      <c r="CP701" s="1414">
        <f t="shared" si="80"/>
        <v>0</v>
      </c>
      <c r="CQ701" s="1414">
        <f t="shared" si="80"/>
        <v>0</v>
      </c>
      <c r="CR701" s="1414">
        <f t="shared" si="80"/>
        <v>0</v>
      </c>
      <c r="CS701" s="1414">
        <f t="shared" si="80"/>
        <v>0</v>
      </c>
      <c r="CT701" s="1414">
        <f t="shared" si="80"/>
        <v>0</v>
      </c>
      <c r="CU701" s="1414">
        <f t="shared" si="80"/>
        <v>0</v>
      </c>
      <c r="CV701" s="1414">
        <f t="shared" si="80"/>
        <v>0</v>
      </c>
      <c r="CW701" s="1414">
        <f t="shared" si="80"/>
        <v>0</v>
      </c>
      <c r="CX701" s="1415">
        <f t="shared" si="80"/>
        <v>44461.020905956873</v>
      </c>
      <c r="CY701" s="1415">
        <f t="shared" si="80"/>
        <v>3254.8048519986237</v>
      </c>
      <c r="CZ701" s="1414">
        <f t="shared" si="80"/>
        <v>0</v>
      </c>
      <c r="DA701" s="1414">
        <f t="shared" si="80"/>
        <v>0</v>
      </c>
      <c r="DB701" s="1414">
        <f t="shared" si="80"/>
        <v>0</v>
      </c>
      <c r="DC701" s="1414">
        <f t="shared" si="80"/>
        <v>0</v>
      </c>
      <c r="DD701" s="1414">
        <f t="shared" si="80"/>
        <v>0</v>
      </c>
      <c r="DE701" s="1414">
        <f t="shared" si="80"/>
        <v>0</v>
      </c>
      <c r="DF701" s="1414">
        <f t="shared" si="80"/>
        <v>0</v>
      </c>
      <c r="DG701" s="1414">
        <f t="shared" si="80"/>
        <v>0</v>
      </c>
      <c r="DH701" s="1414">
        <f t="shared" si="80"/>
        <v>0</v>
      </c>
      <c r="DI701" s="1414">
        <f t="shared" si="80"/>
        <v>0</v>
      </c>
      <c r="DJ701" s="1414">
        <f t="shared" si="80"/>
        <v>0</v>
      </c>
      <c r="DK701" s="1414">
        <f t="shared" si="80"/>
        <v>0</v>
      </c>
      <c r="DL701" s="1414">
        <f t="shared" si="80"/>
        <v>0</v>
      </c>
      <c r="DM701" s="1414">
        <f t="shared" si="80"/>
        <v>0</v>
      </c>
      <c r="DN701" s="1414">
        <f t="shared" si="80"/>
        <v>0</v>
      </c>
      <c r="DO701" s="1414">
        <f t="shared" si="80"/>
        <v>0</v>
      </c>
      <c r="DP701" s="1414">
        <f t="shared" si="80"/>
        <v>0</v>
      </c>
      <c r="DQ701" s="1414">
        <f t="shared" si="80"/>
        <v>0</v>
      </c>
      <c r="DR701" s="90">
        <f t="shared" si="80"/>
        <v>95.22</v>
      </c>
      <c r="DS701" s="90">
        <f t="shared" si="80"/>
        <v>0</v>
      </c>
      <c r="DT701" s="90">
        <f t="shared" si="80"/>
        <v>0</v>
      </c>
      <c r="DU701" s="90">
        <f t="shared" si="80"/>
        <v>0</v>
      </c>
      <c r="DV701" s="90">
        <f t="shared" si="80"/>
        <v>0</v>
      </c>
      <c r="DW701" s="1415">
        <f t="shared" si="80"/>
        <v>25935.595528474838</v>
      </c>
      <c r="DX701" s="90">
        <f t="shared" si="80"/>
        <v>0</v>
      </c>
      <c r="DY701" s="1413">
        <f t="shared" si="80"/>
        <v>34.94</v>
      </c>
      <c r="DZ701" s="90">
        <f t="shared" si="80"/>
        <v>0</v>
      </c>
      <c r="EA701" s="90">
        <f t="shared" si="80"/>
        <v>0</v>
      </c>
      <c r="EB701" s="90">
        <f t="shared" si="80"/>
        <v>468.69</v>
      </c>
      <c r="EC701" s="90">
        <f t="shared" si="80"/>
        <v>0</v>
      </c>
      <c r="ED701" s="90">
        <f t="shared" si="80"/>
        <v>0</v>
      </c>
      <c r="EE701" s="90">
        <f t="shared" si="80"/>
        <v>468.69</v>
      </c>
      <c r="EF701" s="90">
        <f t="shared" si="80"/>
        <v>0</v>
      </c>
      <c r="EG701" s="90">
        <f t="shared" ref="EG701:FR701" si="81">SUM(EG629:EG700)</f>
        <v>0</v>
      </c>
      <c r="EH701" s="90">
        <f t="shared" si="81"/>
        <v>852.17</v>
      </c>
      <c r="EI701" s="90">
        <f t="shared" si="81"/>
        <v>76.7</v>
      </c>
      <c r="EJ701" s="90">
        <f t="shared" si="81"/>
        <v>0</v>
      </c>
      <c r="EK701" s="90">
        <f t="shared" si="81"/>
        <v>0</v>
      </c>
      <c r="EL701" s="90">
        <f t="shared" si="81"/>
        <v>575335.32418574125</v>
      </c>
      <c r="EM701" s="90">
        <f t="shared" si="81"/>
        <v>653646.43373606063</v>
      </c>
      <c r="EN701" s="1416">
        <f t="shared" si="81"/>
        <v>56882.630000000005</v>
      </c>
      <c r="EO701" s="90">
        <f t="shared" si="81"/>
        <v>2965.2999999999997</v>
      </c>
      <c r="EP701" s="90">
        <f t="shared" si="81"/>
        <v>4785.4900000000007</v>
      </c>
      <c r="EQ701" s="90">
        <f t="shared" si="81"/>
        <v>0</v>
      </c>
      <c r="ER701" s="90">
        <f t="shared" si="81"/>
        <v>0</v>
      </c>
      <c r="ES701" s="90">
        <f t="shared" si="81"/>
        <v>846.16000000000008</v>
      </c>
      <c r="ET701" s="1413">
        <f t="shared" si="81"/>
        <v>108433.00517499997</v>
      </c>
      <c r="EU701" s="1416">
        <f t="shared" si="81"/>
        <v>1599.2199999999998</v>
      </c>
      <c r="EV701" s="90">
        <f t="shared" si="81"/>
        <v>0</v>
      </c>
      <c r="EW701" s="90">
        <f t="shared" si="81"/>
        <v>0</v>
      </c>
      <c r="EX701" s="90">
        <f t="shared" si="81"/>
        <v>0</v>
      </c>
      <c r="EY701" s="90">
        <f t="shared" si="81"/>
        <v>0</v>
      </c>
      <c r="EZ701" s="1412">
        <f t="shared" si="81"/>
        <v>4276.7000000000007</v>
      </c>
      <c r="FA701" s="1412">
        <f t="shared" si="81"/>
        <v>2132.7299999999996</v>
      </c>
      <c r="FB701" s="1412">
        <f t="shared" si="81"/>
        <v>770.43000000000006</v>
      </c>
      <c r="FC701" s="1413">
        <f t="shared" si="81"/>
        <v>287649.48266000021</v>
      </c>
      <c r="FD701" s="90">
        <f t="shared" si="81"/>
        <v>5</v>
      </c>
      <c r="FE701" s="90">
        <f t="shared" si="81"/>
        <v>0</v>
      </c>
      <c r="FF701" s="90">
        <f t="shared" si="81"/>
        <v>0</v>
      </c>
      <c r="FG701" s="1416">
        <f t="shared" si="81"/>
        <v>750</v>
      </c>
      <c r="FH701" s="1412">
        <f t="shared" si="81"/>
        <v>2693.89</v>
      </c>
      <c r="FI701" s="90">
        <f t="shared" si="81"/>
        <v>0</v>
      </c>
      <c r="FJ701" s="90">
        <f t="shared" si="81"/>
        <v>0</v>
      </c>
      <c r="FK701" s="1416">
        <f t="shared" si="81"/>
        <v>203</v>
      </c>
      <c r="FL701" s="90">
        <f t="shared" si="81"/>
        <v>0</v>
      </c>
      <c r="FM701" s="90">
        <f t="shared" si="81"/>
        <v>0</v>
      </c>
      <c r="FN701" s="1416">
        <f t="shared" si="81"/>
        <v>36</v>
      </c>
      <c r="FO701" s="1416">
        <f t="shared" si="81"/>
        <v>16</v>
      </c>
      <c r="FP701" s="90">
        <f t="shared" si="81"/>
        <v>0</v>
      </c>
      <c r="FQ701" s="90">
        <f t="shared" si="81"/>
        <v>474045.0500000001</v>
      </c>
      <c r="FR701" s="90">
        <f t="shared" si="81"/>
        <v>179601.4</v>
      </c>
      <c r="FT701" s="90">
        <f t="shared" ref="FT701:FY701" si="82">SUM(FT629:FT700)</f>
        <v>15017.886357163201</v>
      </c>
      <c r="FU701" s="90">
        <f t="shared" si="82"/>
        <v>124569.83999999998</v>
      </c>
      <c r="FV701" s="90">
        <f t="shared" si="82"/>
        <v>174353.04</v>
      </c>
      <c r="FW701" s="90">
        <f t="shared" si="82"/>
        <v>5248.3599999999969</v>
      </c>
      <c r="FX701" s="90">
        <f t="shared" si="82"/>
        <v>51383.859999999957</v>
      </c>
      <c r="FY701" s="90">
        <f t="shared" si="82"/>
        <v>0</v>
      </c>
      <c r="GE701" s="2015"/>
    </row>
    <row r="702" spans="2:187">
      <c r="GE702" s="2015"/>
    </row>
    <row r="703" spans="2:187" ht="14.45" customHeight="1">
      <c r="B703" s="2080" t="s">
        <v>302</v>
      </c>
      <c r="C703" s="2081"/>
      <c r="D703" s="2081"/>
      <c r="E703" s="2081"/>
      <c r="F703" s="2081"/>
      <c r="G703" s="2081"/>
      <c r="H703" s="2081"/>
      <c r="I703" s="2081"/>
      <c r="J703" s="2081"/>
      <c r="K703" s="2081"/>
      <c r="L703" s="2081"/>
      <c r="M703" s="2081"/>
      <c r="N703" s="2081"/>
      <c r="O703" s="1417"/>
      <c r="P703" s="2082" t="s">
        <v>303</v>
      </c>
      <c r="Q703" s="2083"/>
      <c r="R703" s="2083"/>
      <c r="S703" s="2083"/>
      <c r="T703" s="2083"/>
      <c r="U703" s="2084"/>
      <c r="V703" s="2082" t="s">
        <v>304</v>
      </c>
      <c r="W703" s="2084"/>
      <c r="X703" s="2081" t="s">
        <v>305</v>
      </c>
      <c r="Y703" s="2081"/>
      <c r="Z703" s="2081" t="s">
        <v>306</v>
      </c>
      <c r="AA703" s="2081"/>
      <c r="AB703" s="2081" t="s">
        <v>307</v>
      </c>
      <c r="AC703" s="2081"/>
      <c r="AD703" s="2081"/>
      <c r="AE703" s="2081" t="s">
        <v>308</v>
      </c>
      <c r="AF703" s="2081"/>
      <c r="AG703" s="2081"/>
      <c r="AH703" s="1417"/>
      <c r="AI703" s="2081" t="s">
        <v>309</v>
      </c>
      <c r="AJ703" s="2081"/>
      <c r="AK703" s="2081" t="s">
        <v>310</v>
      </c>
      <c r="AL703" s="2081"/>
      <c r="AM703" s="2081"/>
      <c r="AN703" s="2081"/>
      <c r="AO703" s="2081"/>
      <c r="AP703" s="2081"/>
      <c r="AQ703" s="2081"/>
      <c r="AR703" s="2081"/>
      <c r="AS703" s="2081" t="s">
        <v>311</v>
      </c>
      <c r="AT703" s="2081"/>
      <c r="AU703" s="2081"/>
      <c r="AV703" s="2081"/>
      <c r="AW703" s="2081"/>
      <c r="AX703" s="2081"/>
      <c r="AY703" s="2081"/>
      <c r="AZ703" s="2081"/>
      <c r="BA703" s="2081"/>
      <c r="BB703" s="2081"/>
      <c r="BC703" s="2081"/>
      <c r="BD703" s="2081"/>
      <c r="BE703" s="2081"/>
      <c r="BF703" s="2081"/>
      <c r="BG703" s="2081" t="s">
        <v>312</v>
      </c>
      <c r="BH703" s="2081"/>
      <c r="BI703" s="2081"/>
      <c r="BJ703" s="2081"/>
      <c r="BK703" s="2081" t="s">
        <v>313</v>
      </c>
      <c r="BL703" s="2081"/>
      <c r="BM703" s="2081"/>
      <c r="BN703" s="2081"/>
      <c r="BO703" s="2088" t="s">
        <v>314</v>
      </c>
      <c r="BP703" s="2088" t="s">
        <v>315</v>
      </c>
      <c r="BQ703" s="2081" t="s">
        <v>316</v>
      </c>
      <c r="BR703" s="2081"/>
      <c r="BS703" s="2081"/>
      <c r="BT703" s="2081"/>
      <c r="BU703" s="2081"/>
      <c r="BV703" s="2081"/>
      <c r="BW703" s="2081"/>
      <c r="BX703" s="2081"/>
      <c r="BY703" s="2081"/>
      <c r="BZ703" s="2081"/>
      <c r="CA703" s="2081"/>
      <c r="CB703" s="2081"/>
      <c r="CC703" s="2081"/>
      <c r="CD703" s="2081"/>
      <c r="CE703" s="2081"/>
      <c r="CF703" s="2081"/>
      <c r="CG703" s="2081"/>
      <c r="CH703" s="2081"/>
      <c r="CI703" s="2081"/>
      <c r="CJ703" s="2081"/>
      <c r="CK703" s="2081"/>
      <c r="CL703" s="2081"/>
      <c r="CM703" s="2081"/>
      <c r="CN703" s="2081"/>
      <c r="CO703" s="2081"/>
      <c r="CP703" s="2081"/>
      <c r="CQ703" s="2081"/>
      <c r="CR703" s="2081"/>
      <c r="CS703" s="2081"/>
      <c r="CT703" s="2081"/>
      <c r="CU703" s="2081"/>
      <c r="CV703" s="2081"/>
      <c r="CW703" s="2081"/>
      <c r="CX703" s="2081"/>
      <c r="CY703" s="2081"/>
      <c r="CZ703" s="2081"/>
      <c r="DA703" s="2081"/>
      <c r="DB703" s="2081"/>
      <c r="DC703" s="2081"/>
      <c r="DD703" s="2081"/>
      <c r="DE703" s="2081"/>
      <c r="DF703" s="2081"/>
      <c r="DG703" s="2081"/>
      <c r="DH703" s="2081"/>
      <c r="DI703" s="2081"/>
      <c r="DJ703" s="2081"/>
      <c r="DK703" s="2081"/>
      <c r="DL703" s="2081"/>
      <c r="DM703" s="2081"/>
      <c r="DN703" s="2081"/>
      <c r="DO703" s="2081"/>
      <c r="DP703" s="2081"/>
      <c r="DQ703" s="2081"/>
      <c r="DR703" s="2081"/>
      <c r="DS703" s="2081"/>
      <c r="DT703" s="2081"/>
      <c r="DU703" s="2081"/>
      <c r="DV703" s="2081"/>
      <c r="DW703" s="2081"/>
      <c r="DX703" s="2081"/>
      <c r="DY703" s="2081"/>
      <c r="DZ703" s="2081"/>
      <c r="EA703" s="2081"/>
      <c r="EB703" s="2081"/>
      <c r="EC703" s="2081"/>
      <c r="ED703" s="2081"/>
      <c r="EE703" s="2081"/>
      <c r="EF703" s="2081"/>
      <c r="EG703" s="2081"/>
      <c r="EH703" s="2081"/>
      <c r="EI703" s="2081"/>
      <c r="EJ703" s="2081"/>
      <c r="EK703" s="2081"/>
      <c r="EL703" s="2051" t="s">
        <v>317</v>
      </c>
      <c r="EM703" s="2051" t="s">
        <v>318</v>
      </c>
      <c r="EN703" s="155" t="s">
        <v>319</v>
      </c>
      <c r="EO703" s="155"/>
      <c r="EP703" s="155"/>
      <c r="EQ703" s="155"/>
      <c r="ER703" s="155"/>
      <c r="ES703" s="155"/>
      <c r="ET703" s="155"/>
      <c r="EU703" s="155"/>
      <c r="EV703" s="155"/>
      <c r="EW703" s="155"/>
      <c r="EX703" s="155"/>
      <c r="EY703" s="155"/>
      <c r="EZ703" s="155"/>
      <c r="FA703" s="155"/>
      <c r="FB703" s="155"/>
      <c r="FC703" s="155"/>
      <c r="FD703" s="155"/>
      <c r="FE703" s="155"/>
      <c r="FF703" s="155"/>
      <c r="FG703" s="155"/>
      <c r="FH703" s="155"/>
      <c r="FI703" s="155"/>
      <c r="FJ703" s="155"/>
      <c r="FK703" s="155"/>
      <c r="FL703" s="155"/>
      <c r="FM703" s="155"/>
      <c r="FN703" s="155"/>
      <c r="FO703" s="155"/>
      <c r="FP703" s="155"/>
      <c r="FQ703" s="155"/>
      <c r="FR703" s="2051" t="s">
        <v>320</v>
      </c>
      <c r="FT703" s="2098"/>
      <c r="FU703" s="2099"/>
      <c r="FV703" s="2099"/>
      <c r="FW703" s="2100"/>
      <c r="FX703" s="2094" t="s">
        <v>321</v>
      </c>
      <c r="FY703" s="1604"/>
      <c r="GE703" s="2015"/>
    </row>
    <row r="704" spans="2:187" ht="27.6" customHeight="1">
      <c r="B704" s="2091" t="s">
        <v>2</v>
      </c>
      <c r="C704" s="2087" t="s">
        <v>608</v>
      </c>
      <c r="D704" s="2087" t="s">
        <v>322</v>
      </c>
      <c r="E704" s="2087" t="s">
        <v>323</v>
      </c>
      <c r="F704" s="2087" t="s">
        <v>4</v>
      </c>
      <c r="G704" s="2087" t="s">
        <v>324</v>
      </c>
      <c r="H704" s="2087" t="s">
        <v>6</v>
      </c>
      <c r="I704" s="2087" t="s">
        <v>325</v>
      </c>
      <c r="J704" s="1419" t="s">
        <v>326</v>
      </c>
      <c r="K704" s="1420" t="s">
        <v>327</v>
      </c>
      <c r="L704" s="1421" t="s">
        <v>328</v>
      </c>
      <c r="M704" s="1421" t="s">
        <v>329</v>
      </c>
      <c r="N704" s="1421" t="s">
        <v>330</v>
      </c>
      <c r="O704" s="1421" t="s">
        <v>331</v>
      </c>
      <c r="P704" s="1421" t="s">
        <v>332</v>
      </c>
      <c r="Q704" s="1421" t="s">
        <v>330</v>
      </c>
      <c r="R704" s="1422" t="s">
        <v>333</v>
      </c>
      <c r="S704" s="1422" t="s">
        <v>334</v>
      </c>
      <c r="T704" s="2087" t="s">
        <v>335</v>
      </c>
      <c r="U704" s="2087" t="s">
        <v>5</v>
      </c>
      <c r="V704" s="2087" t="s">
        <v>336</v>
      </c>
      <c r="W704" s="2087" t="s">
        <v>337</v>
      </c>
      <c r="X704" s="2087" t="s">
        <v>229</v>
      </c>
      <c r="Y704" s="2087" t="s">
        <v>338</v>
      </c>
      <c r="Z704" s="2087" t="s">
        <v>229</v>
      </c>
      <c r="AA704" s="2087" t="s">
        <v>339</v>
      </c>
      <c r="AB704" s="2087" t="s">
        <v>340</v>
      </c>
      <c r="AC704" s="2087" t="s">
        <v>9</v>
      </c>
      <c r="AD704" s="2087" t="s">
        <v>341</v>
      </c>
      <c r="AE704" s="2087" t="s">
        <v>342</v>
      </c>
      <c r="AF704" s="2087" t="s">
        <v>343</v>
      </c>
      <c r="AG704" s="2087" t="s">
        <v>344</v>
      </c>
      <c r="AH704" s="2087" t="s">
        <v>345</v>
      </c>
      <c r="AI704" s="2087" t="s">
        <v>346</v>
      </c>
      <c r="AJ704" s="2087" t="s">
        <v>347</v>
      </c>
      <c r="AK704" s="2087" t="s">
        <v>348</v>
      </c>
      <c r="AL704" s="2087" t="s">
        <v>349</v>
      </c>
      <c r="AM704" s="2087" t="s">
        <v>350</v>
      </c>
      <c r="AN704" s="2087" t="s">
        <v>351</v>
      </c>
      <c r="AO704" s="2087" t="s">
        <v>352</v>
      </c>
      <c r="AP704" s="2087" t="s">
        <v>590</v>
      </c>
      <c r="AQ704" s="2087" t="s">
        <v>353</v>
      </c>
      <c r="AR704" s="2087" t="s">
        <v>354</v>
      </c>
      <c r="AS704" s="2090" t="s">
        <v>355</v>
      </c>
      <c r="AT704" s="2090" t="s">
        <v>356</v>
      </c>
      <c r="AU704" s="2090" t="s">
        <v>357</v>
      </c>
      <c r="AV704" s="2090" t="s">
        <v>358</v>
      </c>
      <c r="AW704" s="2090" t="s">
        <v>359</v>
      </c>
      <c r="AX704" s="2090" t="s">
        <v>360</v>
      </c>
      <c r="AY704" s="2090" t="s">
        <v>361</v>
      </c>
      <c r="AZ704" s="2090" t="s">
        <v>362</v>
      </c>
      <c r="BA704" s="2090" t="s">
        <v>363</v>
      </c>
      <c r="BB704" s="2090" t="s">
        <v>364</v>
      </c>
      <c r="BC704" s="2090" t="s">
        <v>365</v>
      </c>
      <c r="BD704" s="2090" t="s">
        <v>366</v>
      </c>
      <c r="BE704" s="2090" t="s">
        <v>367</v>
      </c>
      <c r="BF704" s="2090"/>
      <c r="BG704" s="2090">
        <v>0.25</v>
      </c>
      <c r="BH704" s="2090">
        <v>0.35</v>
      </c>
      <c r="BI704" s="2090" t="s">
        <v>368</v>
      </c>
      <c r="BJ704" s="2090" t="s">
        <v>369</v>
      </c>
      <c r="BK704" s="2090">
        <v>0.25</v>
      </c>
      <c r="BL704" s="2090">
        <v>0.35</v>
      </c>
      <c r="BM704" s="2090" t="s">
        <v>368</v>
      </c>
      <c r="BN704" s="2090" t="s">
        <v>369</v>
      </c>
      <c r="BO704" s="2088"/>
      <c r="BP704" s="2088"/>
      <c r="BQ704" s="2087" t="s">
        <v>370</v>
      </c>
      <c r="BR704" s="2087"/>
      <c r="BS704" s="1422"/>
      <c r="BT704" s="1422"/>
      <c r="BU704" s="1422"/>
      <c r="BV704" s="2087"/>
      <c r="BW704" s="2087"/>
      <c r="BX704" s="2087"/>
      <c r="BY704" s="2087"/>
      <c r="BZ704" s="2087"/>
      <c r="CA704" s="2087"/>
      <c r="CB704" s="2087"/>
      <c r="CC704" s="2087"/>
      <c r="CD704" s="2087"/>
      <c r="CE704" s="2087"/>
      <c r="CF704" s="2087"/>
      <c r="CG704" s="2087"/>
      <c r="CH704" s="2087"/>
      <c r="CI704" s="2087"/>
      <c r="CJ704" s="2087"/>
      <c r="CK704" s="2087"/>
      <c r="CL704" s="2087"/>
      <c r="CM704" s="2087"/>
      <c r="CN704" s="2087"/>
      <c r="CO704" s="2087"/>
      <c r="CP704" s="2087"/>
      <c r="CQ704" s="2087"/>
      <c r="CR704" s="2087"/>
      <c r="CS704" s="2087"/>
      <c r="CT704" s="2087"/>
      <c r="CU704" s="2087"/>
      <c r="CV704" s="2087" t="s">
        <v>371</v>
      </c>
      <c r="CW704" s="2087"/>
      <c r="CX704" s="2087"/>
      <c r="CY704" s="2087"/>
      <c r="CZ704" s="2087"/>
      <c r="DA704" s="2087"/>
      <c r="DB704" s="2087"/>
      <c r="DC704" s="2087"/>
      <c r="DD704" s="2087"/>
      <c r="DE704" s="2087"/>
      <c r="DF704" s="2087"/>
      <c r="DG704" s="2087"/>
      <c r="DH704" s="2087"/>
      <c r="DI704" s="2087"/>
      <c r="DJ704" s="2087"/>
      <c r="DK704" s="2087"/>
      <c r="DL704" s="2087"/>
      <c r="DM704" s="2087"/>
      <c r="DN704" s="2087"/>
      <c r="DO704" s="2087"/>
      <c r="DP704" s="2087" t="s">
        <v>372</v>
      </c>
      <c r="DQ704" s="2087"/>
      <c r="DR704" s="2087"/>
      <c r="DS704" s="2087"/>
      <c r="DT704" s="2087"/>
      <c r="DU704" s="2087"/>
      <c r="DV704" s="2087"/>
      <c r="DW704" s="2087"/>
      <c r="DX704" s="2087"/>
      <c r="DY704" s="2087"/>
      <c r="DZ704" s="2087"/>
      <c r="EA704" s="2087"/>
      <c r="EB704" s="2087" t="s">
        <v>373</v>
      </c>
      <c r="EC704" s="2087"/>
      <c r="ED704" s="2087"/>
      <c r="EE704" s="2087"/>
      <c r="EF704" s="2087"/>
      <c r="EG704" s="2087"/>
      <c r="EH704" s="2087"/>
      <c r="EI704" s="2087"/>
      <c r="EJ704" s="2087"/>
      <c r="EK704" s="2087"/>
      <c r="EL704" s="2051"/>
      <c r="EM704" s="2051"/>
      <c r="EN704" s="154" t="s">
        <v>374</v>
      </c>
      <c r="EO704" s="154"/>
      <c r="EP704" s="154"/>
      <c r="EQ704" s="154"/>
      <c r="ER704" s="154"/>
      <c r="ES704" s="154"/>
      <c r="ET704" s="99" t="s">
        <v>375</v>
      </c>
      <c r="EU704" s="2087" t="s">
        <v>376</v>
      </c>
      <c r="EV704" s="2087"/>
      <c r="EW704" s="2087"/>
      <c r="EX704" s="2087"/>
      <c r="EY704" s="154" t="s">
        <v>377</v>
      </c>
      <c r="EZ704" s="154"/>
      <c r="FA704" s="154"/>
      <c r="FB704" s="154"/>
      <c r="FC704" s="154"/>
      <c r="FD704" s="154"/>
      <c r="FE704" s="154"/>
      <c r="FF704" s="154"/>
      <c r="FG704" s="154"/>
      <c r="FH704" s="154"/>
      <c r="FI704" s="154"/>
      <c r="FJ704" s="154"/>
      <c r="FK704" s="154"/>
      <c r="FL704" s="154"/>
      <c r="FM704" s="154"/>
      <c r="FN704" s="154"/>
      <c r="FO704" s="154"/>
      <c r="FP704" s="154"/>
      <c r="FQ704" s="154" t="s">
        <v>378</v>
      </c>
      <c r="FR704" s="2051"/>
      <c r="FT704" s="2094" t="s">
        <v>21</v>
      </c>
      <c r="FU704" s="2094" t="s">
        <v>231</v>
      </c>
      <c r="FV704" s="2094"/>
      <c r="FW704" s="2094"/>
      <c r="FX704" s="2095"/>
      <c r="FY704" s="2094" t="s">
        <v>907</v>
      </c>
      <c r="GE704" s="2015"/>
    </row>
    <row r="705" spans="2:187" ht="28.9" customHeight="1">
      <c r="B705" s="2092"/>
      <c r="C705" s="1422"/>
      <c r="D705" s="1422"/>
      <c r="E705" s="1422"/>
      <c r="F705" s="1422"/>
      <c r="G705" s="1422"/>
      <c r="H705" s="1422"/>
      <c r="I705" s="1422"/>
      <c r="J705" s="1419" t="s">
        <v>326</v>
      </c>
      <c r="K705" s="1420" t="s">
        <v>327</v>
      </c>
      <c r="L705" s="1421" t="s">
        <v>328</v>
      </c>
      <c r="M705" s="1421" t="s">
        <v>329</v>
      </c>
      <c r="N705" s="1421" t="s">
        <v>330</v>
      </c>
      <c r="O705" s="1421" t="s">
        <v>331</v>
      </c>
      <c r="P705" s="1421" t="s">
        <v>332</v>
      </c>
      <c r="Q705" s="1421" t="s">
        <v>330</v>
      </c>
      <c r="R705" s="2093"/>
      <c r="S705" s="2093"/>
      <c r="T705" s="1422"/>
      <c r="U705" s="1422"/>
      <c r="V705" s="1422"/>
      <c r="W705" s="1422"/>
      <c r="X705" s="1422"/>
      <c r="Y705" s="1422"/>
      <c r="Z705" s="1422"/>
      <c r="AA705" s="1422"/>
      <c r="AB705" s="1422"/>
      <c r="AC705" s="1422"/>
      <c r="AD705" s="1422"/>
      <c r="AE705" s="1422"/>
      <c r="AF705" s="1422"/>
      <c r="AG705" s="1422"/>
      <c r="AH705" s="1422"/>
      <c r="AI705" s="1422"/>
      <c r="AJ705" s="1422"/>
      <c r="AK705" s="1422"/>
      <c r="AL705" s="1422"/>
      <c r="AM705" s="1422"/>
      <c r="AN705" s="1422"/>
      <c r="AO705" s="1422"/>
      <c r="AP705" s="1422"/>
      <c r="AQ705" s="1422"/>
      <c r="AR705" s="1422"/>
      <c r="AS705" s="1422"/>
      <c r="AT705" s="1422"/>
      <c r="AU705" s="1422"/>
      <c r="AV705" s="1422"/>
      <c r="AW705" s="1422"/>
      <c r="AX705" s="1422"/>
      <c r="AY705" s="1422"/>
      <c r="AZ705" s="1422"/>
      <c r="BA705" s="1422"/>
      <c r="BB705" s="1422"/>
      <c r="BC705" s="1422"/>
      <c r="BD705" s="1422"/>
      <c r="BE705" s="1422"/>
      <c r="BF705" s="1422"/>
      <c r="BG705" s="1422"/>
      <c r="BH705" s="1422"/>
      <c r="BI705" s="1422"/>
      <c r="BJ705" s="1422"/>
      <c r="BK705" s="1422"/>
      <c r="BL705" s="1422"/>
      <c r="BM705" s="1422"/>
      <c r="BN705" s="1422"/>
      <c r="BO705" s="2089"/>
      <c r="BP705" s="2089"/>
      <c r="BQ705" s="1422" t="s">
        <v>379</v>
      </c>
      <c r="BR705" s="1423" t="s">
        <v>380</v>
      </c>
      <c r="BS705" s="1424" t="s">
        <v>356</v>
      </c>
      <c r="BT705" s="1424" t="s">
        <v>381</v>
      </c>
      <c r="BU705" s="1424" t="s">
        <v>358</v>
      </c>
      <c r="BV705" s="1425" t="s">
        <v>359</v>
      </c>
      <c r="BW705" s="1421" t="s">
        <v>360</v>
      </c>
      <c r="BX705" s="1421" t="s">
        <v>382</v>
      </c>
      <c r="BY705" s="1421" t="s">
        <v>383</v>
      </c>
      <c r="BZ705" s="1421" t="s">
        <v>384</v>
      </c>
      <c r="CA705" s="1421" t="s">
        <v>362</v>
      </c>
      <c r="CB705" s="1421" t="s">
        <v>385</v>
      </c>
      <c r="CC705" s="1421" t="s">
        <v>386</v>
      </c>
      <c r="CD705" s="1421" t="s">
        <v>387</v>
      </c>
      <c r="CE705" s="1421" t="s">
        <v>388</v>
      </c>
      <c r="CF705" s="1421" t="s">
        <v>389</v>
      </c>
      <c r="CG705" s="1421" t="s">
        <v>390</v>
      </c>
      <c r="CH705" s="1421" t="s">
        <v>1008</v>
      </c>
      <c r="CI705" s="1421" t="s">
        <v>391</v>
      </c>
      <c r="CJ705" s="1421"/>
      <c r="CK705" s="1421" t="s">
        <v>392</v>
      </c>
      <c r="CL705" s="1421" t="s">
        <v>393</v>
      </c>
      <c r="CM705" s="1421" t="s">
        <v>601</v>
      </c>
      <c r="CN705" s="1421" t="s">
        <v>394</v>
      </c>
      <c r="CO705" s="1421" t="s">
        <v>313</v>
      </c>
      <c r="CP705" s="1421"/>
      <c r="CQ705" s="1421" t="s">
        <v>606</v>
      </c>
      <c r="CR705" s="1421"/>
      <c r="CS705" s="1421"/>
      <c r="CT705" s="1421"/>
      <c r="CU705" s="1421"/>
      <c r="CV705" s="1421" t="s">
        <v>395</v>
      </c>
      <c r="CW705" s="1421" t="s">
        <v>396</v>
      </c>
      <c r="CX705" s="1421" t="s">
        <v>397</v>
      </c>
      <c r="CY705" s="1421" t="s">
        <v>398</v>
      </c>
      <c r="CZ705" s="1421" t="s">
        <v>399</v>
      </c>
      <c r="DA705" s="1421" t="s">
        <v>400</v>
      </c>
      <c r="DB705" s="1421" t="s">
        <v>401</v>
      </c>
      <c r="DC705" s="1421" t="s">
        <v>614</v>
      </c>
      <c r="DD705" s="1421" t="s">
        <v>402</v>
      </c>
      <c r="DE705" s="1421" t="s">
        <v>403</v>
      </c>
      <c r="DF705" s="1421" t="s">
        <v>404</v>
      </c>
      <c r="DG705" s="1421" t="s">
        <v>405</v>
      </c>
      <c r="DH705" s="1421" t="s">
        <v>406</v>
      </c>
      <c r="DI705" s="1421" t="s">
        <v>407</v>
      </c>
      <c r="DJ705" s="1421" t="s">
        <v>408</v>
      </c>
      <c r="DK705" s="1421" t="s">
        <v>637</v>
      </c>
      <c r="DL705" s="1421" t="s">
        <v>409</v>
      </c>
      <c r="DM705" s="1421" t="s">
        <v>410</v>
      </c>
      <c r="DN705" s="1421" t="s">
        <v>411</v>
      </c>
      <c r="DO705" s="1421" t="s">
        <v>412</v>
      </c>
      <c r="DP705" s="1421" t="s">
        <v>413</v>
      </c>
      <c r="DQ705" s="1421" t="s">
        <v>414</v>
      </c>
      <c r="DR705" s="1421" t="s">
        <v>415</v>
      </c>
      <c r="DS705" s="1421" t="s">
        <v>416</v>
      </c>
      <c r="DT705" s="1421" t="s">
        <v>417</v>
      </c>
      <c r="DU705" s="1421" t="s">
        <v>306</v>
      </c>
      <c r="DV705" s="1421" t="s">
        <v>418</v>
      </c>
      <c r="DW705" s="1421" t="s">
        <v>419</v>
      </c>
      <c r="DX705" s="1421" t="s">
        <v>592</v>
      </c>
      <c r="DY705" s="1421" t="s">
        <v>420</v>
      </c>
      <c r="DZ705" s="1421"/>
      <c r="EA705" s="1421"/>
      <c r="EB705" s="1421" t="s">
        <v>421</v>
      </c>
      <c r="EC705" s="1421" t="s">
        <v>422</v>
      </c>
      <c r="ED705" s="1421" t="s">
        <v>423</v>
      </c>
      <c r="EE705" s="1421" t="s">
        <v>424</v>
      </c>
      <c r="EF705" s="1421" t="s">
        <v>425</v>
      </c>
      <c r="EG705" s="1421" t="s">
        <v>426</v>
      </c>
      <c r="EH705" s="1421" t="s">
        <v>427</v>
      </c>
      <c r="EI705" s="1421" t="s">
        <v>428</v>
      </c>
      <c r="EJ705" s="1421" t="s">
        <v>429</v>
      </c>
      <c r="EK705" s="1421" t="s">
        <v>430</v>
      </c>
      <c r="EL705" s="2052"/>
      <c r="EM705" s="2052"/>
      <c r="EN705" s="93" t="s">
        <v>431</v>
      </c>
      <c r="EO705" s="93" t="s">
        <v>432</v>
      </c>
      <c r="EP705" s="93" t="s">
        <v>433</v>
      </c>
      <c r="EQ705" s="93" t="s">
        <v>434</v>
      </c>
      <c r="ER705" s="93" t="s">
        <v>435</v>
      </c>
      <c r="ES705" s="93" t="s">
        <v>436</v>
      </c>
      <c r="ET705" s="93" t="s">
        <v>437</v>
      </c>
      <c r="EU705" s="92" t="s">
        <v>438</v>
      </c>
      <c r="EV705" s="92" t="s">
        <v>363</v>
      </c>
      <c r="EW705" s="92" t="s">
        <v>439</v>
      </c>
      <c r="EX705" s="92"/>
      <c r="EY705" s="92" t="s">
        <v>614</v>
      </c>
      <c r="EZ705" s="92" t="s">
        <v>440</v>
      </c>
      <c r="FA705" s="92" t="s">
        <v>441</v>
      </c>
      <c r="FB705" s="92" t="s">
        <v>442</v>
      </c>
      <c r="FC705" s="92" t="s">
        <v>443</v>
      </c>
      <c r="FD705" s="92" t="s">
        <v>444</v>
      </c>
      <c r="FE705" s="92" t="s">
        <v>1031</v>
      </c>
      <c r="FF705" s="92" t="s">
        <v>416</v>
      </c>
      <c r="FG705" s="92" t="s">
        <v>592</v>
      </c>
      <c r="FH705" s="92" t="s">
        <v>18</v>
      </c>
      <c r="FI705" s="92" t="s">
        <v>918</v>
      </c>
      <c r="FJ705" s="92" t="s">
        <v>1009</v>
      </c>
      <c r="FK705" s="92" t="s">
        <v>1010</v>
      </c>
      <c r="FL705" s="92" t="s">
        <v>448</v>
      </c>
      <c r="FM705" s="119" t="s">
        <v>984</v>
      </c>
      <c r="FN705" s="92" t="s">
        <v>449</v>
      </c>
      <c r="FO705" s="92" t="s">
        <v>450</v>
      </c>
      <c r="FP705" s="119" t="s">
        <v>985</v>
      </c>
      <c r="FQ705" s="93"/>
      <c r="FR705" s="2052"/>
      <c r="FT705" s="2101"/>
      <c r="FU705" s="2102"/>
      <c r="FV705" s="2101"/>
      <c r="FW705" s="2101"/>
      <c r="FX705" s="2101"/>
      <c r="FY705" s="2095"/>
      <c r="GE705" s="2015"/>
    </row>
    <row r="706" spans="2:187">
      <c r="B706" s="1426">
        <v>1</v>
      </c>
      <c r="C706" s="919" t="s">
        <v>627</v>
      </c>
      <c r="D706" s="920" t="s">
        <v>3</v>
      </c>
      <c r="E706" s="921" t="s">
        <v>102</v>
      </c>
      <c r="F706" s="919" t="s">
        <v>452</v>
      </c>
      <c r="G706" s="922">
        <v>32348</v>
      </c>
      <c r="H706" s="919" t="s">
        <v>453</v>
      </c>
      <c r="I706" s="919" t="s">
        <v>456</v>
      </c>
      <c r="J706" s="923" t="s">
        <v>455</v>
      </c>
      <c r="K706" s="924" t="s">
        <v>456</v>
      </c>
      <c r="L706" s="924">
        <v>100002</v>
      </c>
      <c r="M706" s="1427" t="s">
        <v>457</v>
      </c>
      <c r="N706" s="1428">
        <v>1</v>
      </c>
      <c r="O706" s="1429" t="s">
        <v>458</v>
      </c>
      <c r="P706" s="1429" t="s">
        <v>459</v>
      </c>
      <c r="Q706" s="1430">
        <v>1</v>
      </c>
      <c r="R706" s="1429" t="s">
        <v>460</v>
      </c>
      <c r="S706" s="1431" t="s">
        <v>453</v>
      </c>
      <c r="T706" s="1429" t="s">
        <v>461</v>
      </c>
      <c r="U706" s="1429" t="s">
        <v>255</v>
      </c>
      <c r="V706" s="1432" t="s">
        <v>462</v>
      </c>
      <c r="W706" s="1432" t="s">
        <v>463</v>
      </c>
      <c r="X706" s="1433" t="s">
        <v>32</v>
      </c>
      <c r="Y706" s="1434">
        <v>19307189164080</v>
      </c>
      <c r="Z706" s="1427"/>
      <c r="AA706" s="1427"/>
      <c r="AB706" s="1435">
        <v>42948</v>
      </c>
      <c r="AC706" s="1436"/>
      <c r="AD706" s="1437"/>
      <c r="AE706" s="1438" t="s">
        <v>464</v>
      </c>
      <c r="AF706" s="1438" t="s">
        <v>465</v>
      </c>
      <c r="AG706" s="1439"/>
      <c r="AH706" s="1440"/>
      <c r="AI706" s="1440"/>
      <c r="AJ706" s="1440"/>
      <c r="AK706" s="1441"/>
      <c r="AL706" s="1439">
        <v>380</v>
      </c>
      <c r="AM706" s="1441"/>
      <c r="AN706" s="1441"/>
      <c r="AO706" s="1442" t="s">
        <v>466</v>
      </c>
      <c r="AP706" s="1441" t="s">
        <v>594</v>
      </c>
      <c r="AQ706" s="1443" t="s">
        <v>467</v>
      </c>
      <c r="AR706" s="1444">
        <v>9540</v>
      </c>
      <c r="AS706" s="1427">
        <v>29</v>
      </c>
      <c r="AT706" s="1445">
        <v>0</v>
      </c>
      <c r="AU706" s="1445">
        <v>1</v>
      </c>
      <c r="AV706" s="1427"/>
      <c r="AW706" s="1427"/>
      <c r="AX706" s="1427"/>
      <c r="AY706" s="1427"/>
      <c r="AZ706" s="1427"/>
      <c r="BA706" s="1446"/>
      <c r="BB706" s="1445"/>
      <c r="BC706" s="1445"/>
      <c r="BD706" s="1445"/>
      <c r="BE706" s="1445"/>
      <c r="BF706" s="1446"/>
      <c r="BG706" s="1439">
        <v>0</v>
      </c>
      <c r="BH706" s="1439">
        <v>0</v>
      </c>
      <c r="BI706" s="1439">
        <v>0</v>
      </c>
      <c r="BJ706" s="1447">
        <v>0</v>
      </c>
      <c r="BK706" s="1448">
        <v>0</v>
      </c>
      <c r="BL706" s="1448">
        <v>0</v>
      </c>
      <c r="BM706" s="1439">
        <v>0</v>
      </c>
      <c r="BN706" s="1448">
        <v>0</v>
      </c>
      <c r="BO706" s="1439">
        <v>0</v>
      </c>
      <c r="BP706" s="1449">
        <v>232</v>
      </c>
      <c r="BQ706" s="1402">
        <v>9222</v>
      </c>
      <c r="BR706" s="1402">
        <v>0</v>
      </c>
      <c r="BS706" s="1402">
        <v>0</v>
      </c>
      <c r="BT706" s="1408">
        <v>358.05</v>
      </c>
      <c r="BU706" s="1402">
        <v>0</v>
      </c>
      <c r="BV706" s="1402">
        <v>0</v>
      </c>
      <c r="BW706" s="1402">
        <v>0</v>
      </c>
      <c r="BX706" s="1402">
        <v>380</v>
      </c>
      <c r="BY706" s="1402"/>
      <c r="BZ706" s="1402"/>
      <c r="CA706" s="1402"/>
      <c r="CB706" s="1402">
        <v>0</v>
      </c>
      <c r="CC706" s="1402">
        <v>0</v>
      </c>
      <c r="CD706" s="1402">
        <v>0</v>
      </c>
      <c r="CE706" s="1402"/>
      <c r="CF706" s="1402">
        <v>0</v>
      </c>
      <c r="CG706" s="1402"/>
      <c r="CH706" s="1402">
        <v>0</v>
      </c>
      <c r="CI706" s="1402">
        <v>0</v>
      </c>
      <c r="CJ706" s="1402"/>
      <c r="CK706" s="1402"/>
      <c r="CL706" s="1402"/>
      <c r="CM706" s="1402"/>
      <c r="CN706" s="1402"/>
      <c r="CO706" s="1402">
        <v>0</v>
      </c>
      <c r="CP706" s="1402"/>
      <c r="CQ706" s="1402"/>
      <c r="CR706" s="1402"/>
      <c r="CS706" s="1402"/>
      <c r="CT706" s="1402"/>
      <c r="CU706" s="1402"/>
      <c r="CV706" s="1402">
        <v>0</v>
      </c>
      <c r="CW706" s="1402"/>
      <c r="CX706" s="1402"/>
      <c r="CY706" s="1402"/>
      <c r="CZ706" s="1402"/>
      <c r="DA706" s="1402"/>
      <c r="DB706" s="1402"/>
      <c r="DC706" s="1402"/>
      <c r="DD706" s="1402"/>
      <c r="DE706" s="1402"/>
      <c r="DF706" s="1402"/>
      <c r="DG706" s="1402"/>
      <c r="DH706" s="1402"/>
      <c r="DI706" s="1402"/>
      <c r="DJ706" s="1402"/>
      <c r="DK706" s="1402"/>
      <c r="DL706" s="1402"/>
      <c r="DM706" s="1402"/>
      <c r="DN706" s="1402"/>
      <c r="DO706" s="1402"/>
      <c r="DP706" s="1402"/>
      <c r="DQ706" s="1402"/>
      <c r="DR706" s="1402"/>
      <c r="DS706" s="1402"/>
      <c r="DT706" s="1402"/>
      <c r="DU706" s="1402"/>
      <c r="DV706" s="1402"/>
      <c r="DW706" s="1402"/>
      <c r="DX706" s="1402"/>
      <c r="DY706" s="1402"/>
      <c r="DZ706" s="1450"/>
      <c r="EA706" s="1403"/>
      <c r="EB706" s="1402"/>
      <c r="EC706" s="1402"/>
      <c r="ED706" s="1402"/>
      <c r="EE706" s="1402"/>
      <c r="EF706" s="1402"/>
      <c r="EG706" s="1402"/>
      <c r="EH706" s="1402"/>
      <c r="EI706" s="1402"/>
      <c r="EJ706" s="1402"/>
      <c r="EK706" s="1402"/>
      <c r="EL706" s="1451">
        <v>9960.0499999999993</v>
      </c>
      <c r="EM706" s="1451">
        <v>9960.0499999999993</v>
      </c>
      <c r="EN706" s="1404">
        <v>996.01</v>
      </c>
      <c r="EO706" s="1404">
        <v>154.38</v>
      </c>
      <c r="EP706" s="1404">
        <v>136.44999999999999</v>
      </c>
      <c r="EQ706" s="1404">
        <v>0</v>
      </c>
      <c r="ER706" s="1404">
        <v>0</v>
      </c>
      <c r="ES706" s="1402">
        <v>0</v>
      </c>
      <c r="ET706" s="1408">
        <v>1092.24</v>
      </c>
      <c r="EU706" s="1402">
        <v>0</v>
      </c>
      <c r="EV706" s="1402">
        <v>0</v>
      </c>
      <c r="EW706" s="1402"/>
      <c r="EX706" s="1402"/>
      <c r="EY706" s="1402"/>
      <c r="EZ706" s="1403">
        <v>0</v>
      </c>
      <c r="FA706" s="1403">
        <v>43.79</v>
      </c>
      <c r="FB706" s="1403">
        <v>0</v>
      </c>
      <c r="FC706" s="1403">
        <v>3968</v>
      </c>
      <c r="FD706" s="1403"/>
      <c r="FE706" s="1403">
        <v>20</v>
      </c>
      <c r="FF706" s="1403"/>
      <c r="FG706" s="1402"/>
      <c r="FH706" s="1403">
        <v>1855</v>
      </c>
      <c r="FI706" s="1402"/>
      <c r="FJ706" s="1402"/>
      <c r="FK706" s="1403"/>
      <c r="FL706" s="1403"/>
      <c r="FM706" s="1402">
        <v>0</v>
      </c>
      <c r="FN706" s="1402">
        <v>0</v>
      </c>
      <c r="FO706" s="1402">
        <v>0</v>
      </c>
      <c r="FP706" s="1402"/>
      <c r="FQ706" s="1402">
        <v>8265.8700000000008</v>
      </c>
      <c r="FR706" s="1401">
        <v>1694.18</v>
      </c>
      <c r="FT706" s="1605"/>
      <c r="FU706" s="1606">
        <v>1681.57</v>
      </c>
      <c r="FV706" s="1606">
        <v>1895.91</v>
      </c>
      <c r="FW706" s="1605">
        <v>-201.73</v>
      </c>
      <c r="FX706" s="1607">
        <v>896.4</v>
      </c>
      <c r="FY706" s="1605">
        <v>0</v>
      </c>
      <c r="GB706" s="2015">
        <f t="shared" ref="GB706:GB769" si="83">+EL706-BZ706-CA706-GC706</f>
        <v>0</v>
      </c>
      <c r="GC706" s="2015">
        <v>9960.0499999999993</v>
      </c>
      <c r="GE706" s="2015">
        <f t="shared" ref="GE706:GE769" si="84">+GC706+DF706+CX706+EH706</f>
        <v>9960.0499999999993</v>
      </c>
    </row>
    <row r="707" spans="2:187">
      <c r="B707" s="1426">
        <v>2</v>
      </c>
      <c r="C707" s="919" t="s">
        <v>627</v>
      </c>
      <c r="D707" s="920" t="s">
        <v>3</v>
      </c>
      <c r="E707" s="921" t="s">
        <v>37</v>
      </c>
      <c r="F707" s="919" t="s">
        <v>468</v>
      </c>
      <c r="G707" s="922">
        <v>25197</v>
      </c>
      <c r="H707" s="919" t="s">
        <v>469</v>
      </c>
      <c r="I707" s="919" t="s">
        <v>456</v>
      </c>
      <c r="J707" s="923" t="s">
        <v>455</v>
      </c>
      <c r="K707" s="924" t="s">
        <v>456</v>
      </c>
      <c r="L707" s="924">
        <v>100001</v>
      </c>
      <c r="M707" s="1427" t="s">
        <v>470</v>
      </c>
      <c r="N707" s="1428">
        <v>1</v>
      </c>
      <c r="O707" s="1429" t="s">
        <v>471</v>
      </c>
      <c r="P707" s="1429" t="s">
        <v>472</v>
      </c>
      <c r="Q707" s="1430">
        <v>1</v>
      </c>
      <c r="R707" s="1429" t="s">
        <v>473</v>
      </c>
      <c r="S707" s="1431" t="s">
        <v>474</v>
      </c>
      <c r="T707" s="1429" t="s">
        <v>461</v>
      </c>
      <c r="U707" s="1429" t="s">
        <v>235</v>
      </c>
      <c r="V707" s="1432" t="s">
        <v>462</v>
      </c>
      <c r="W707" s="1432"/>
      <c r="X707" s="1433" t="s">
        <v>32</v>
      </c>
      <c r="Y707" s="1434" t="s">
        <v>39</v>
      </c>
      <c r="Z707" s="1427"/>
      <c r="AA707" s="1427"/>
      <c r="AB707" s="1435">
        <v>43003</v>
      </c>
      <c r="AC707" s="1436"/>
      <c r="AD707" s="1437"/>
      <c r="AE707" s="1438" t="s">
        <v>522</v>
      </c>
      <c r="AF707" s="1438" t="s">
        <v>475</v>
      </c>
      <c r="AG707" s="1439"/>
      <c r="AH707" s="1440"/>
      <c r="AI707" s="1440"/>
      <c r="AJ707" s="1440"/>
      <c r="AK707" s="1441"/>
      <c r="AL707" s="1439"/>
      <c r="AM707" s="1441"/>
      <c r="AN707" s="1441"/>
      <c r="AO707" s="1442" t="s">
        <v>466</v>
      </c>
      <c r="AP707" s="1441" t="s">
        <v>595</v>
      </c>
      <c r="AQ707" s="1443" t="s">
        <v>467</v>
      </c>
      <c r="AR707" s="1444">
        <v>12000</v>
      </c>
      <c r="AS707" s="1427">
        <v>30</v>
      </c>
      <c r="AT707" s="1445">
        <v>0</v>
      </c>
      <c r="AU707" s="1445">
        <v>0</v>
      </c>
      <c r="AV707" s="1427"/>
      <c r="AW707" s="1427"/>
      <c r="AX707" s="1427"/>
      <c r="AY707" s="1427"/>
      <c r="AZ707" s="1427"/>
      <c r="BA707" s="1446"/>
      <c r="BB707" s="1445"/>
      <c r="BC707" s="1445"/>
      <c r="BD707" s="1445"/>
      <c r="BE707" s="1445"/>
      <c r="BF707" s="1446"/>
      <c r="BG707" s="1439">
        <v>0</v>
      </c>
      <c r="BH707" s="1439">
        <v>0</v>
      </c>
      <c r="BI707" s="1439">
        <v>0</v>
      </c>
      <c r="BJ707" s="1447">
        <v>0</v>
      </c>
      <c r="BK707" s="1448">
        <v>0</v>
      </c>
      <c r="BL707" s="1448">
        <v>0</v>
      </c>
      <c r="BM707" s="1439">
        <v>0</v>
      </c>
      <c r="BN707" s="1448">
        <v>0</v>
      </c>
      <c r="BO707" s="1439">
        <v>0.46666666666666667</v>
      </c>
      <c r="BP707" s="1449">
        <v>240</v>
      </c>
      <c r="BQ707" s="1402">
        <v>12000</v>
      </c>
      <c r="BR707" s="1402">
        <v>0</v>
      </c>
      <c r="BS707" s="1402">
        <v>0</v>
      </c>
      <c r="BT707" s="1408">
        <v>0</v>
      </c>
      <c r="BU707" s="1402">
        <v>0</v>
      </c>
      <c r="BV707" s="1402">
        <v>0</v>
      </c>
      <c r="BW707" s="1402">
        <v>0</v>
      </c>
      <c r="BX707" s="1402"/>
      <c r="BY707" s="1402"/>
      <c r="BZ707" s="1402"/>
      <c r="CA707" s="1402"/>
      <c r="CB707" s="1402">
        <v>0</v>
      </c>
      <c r="CC707" s="1402">
        <v>0</v>
      </c>
      <c r="CD707" s="1402">
        <v>0</v>
      </c>
      <c r="CE707" s="1402"/>
      <c r="CF707" s="1402">
        <v>0</v>
      </c>
      <c r="CG707" s="1402"/>
      <c r="CH707" s="1402">
        <v>0</v>
      </c>
      <c r="CI707" s="1402">
        <v>0</v>
      </c>
      <c r="CJ707" s="1402"/>
      <c r="CK707" s="1402"/>
      <c r="CL707" s="1402"/>
      <c r="CM707" s="1402"/>
      <c r="CN707" s="1402"/>
      <c r="CO707" s="1402">
        <v>0</v>
      </c>
      <c r="CP707" s="1402"/>
      <c r="CQ707" s="1402"/>
      <c r="CR707" s="1402"/>
      <c r="CS707" s="1402"/>
      <c r="CT707" s="1402"/>
      <c r="CU707" s="1402"/>
      <c r="CV707" s="1402">
        <v>0</v>
      </c>
      <c r="CW707" s="1402"/>
      <c r="CX707" s="1402"/>
      <c r="CY707" s="1402"/>
      <c r="CZ707" s="1402"/>
      <c r="DA707" s="1402"/>
      <c r="DB707" s="1402"/>
      <c r="DC707" s="1402"/>
      <c r="DD707" s="1402"/>
      <c r="DE707" s="1402"/>
      <c r="DF707" s="1402"/>
      <c r="DG707" s="1402"/>
      <c r="DH707" s="1402"/>
      <c r="DI707" s="1402"/>
      <c r="DJ707" s="1402"/>
      <c r="DK707" s="1402"/>
      <c r="DL707" s="1402"/>
      <c r="DM707" s="1402"/>
      <c r="DN707" s="1402"/>
      <c r="DO707" s="1402"/>
      <c r="DP707" s="1402"/>
      <c r="DQ707" s="1402"/>
      <c r="DR707" s="1402"/>
      <c r="DS707" s="1402"/>
      <c r="DT707" s="1402"/>
      <c r="DU707" s="1402"/>
      <c r="DV707" s="1402"/>
      <c r="DW707" s="1402"/>
      <c r="DX707" s="1402"/>
      <c r="DY707" s="1402"/>
      <c r="DZ707" s="1450"/>
      <c r="EA707" s="1403"/>
      <c r="EB707" s="1402"/>
      <c r="EC707" s="1402"/>
      <c r="ED707" s="1402"/>
      <c r="EE707" s="1402"/>
      <c r="EF707" s="1402"/>
      <c r="EG707" s="1402"/>
      <c r="EH707" s="1402"/>
      <c r="EI707" s="1402"/>
      <c r="EJ707" s="1402"/>
      <c r="EK707" s="1402"/>
      <c r="EL707" s="1451">
        <v>11976.67</v>
      </c>
      <c r="EM707" s="1451">
        <v>12000</v>
      </c>
      <c r="EN707" s="1404">
        <v>1197.67</v>
      </c>
      <c r="EO707" s="1404">
        <v>176.06</v>
      </c>
      <c r="EP707" s="1404">
        <v>164.08</v>
      </c>
      <c r="EQ707" s="1404">
        <v>0</v>
      </c>
      <c r="ER707" s="1404">
        <v>0</v>
      </c>
      <c r="ES707" s="1402">
        <v>0</v>
      </c>
      <c r="ET707" s="1408">
        <v>1464.17</v>
      </c>
      <c r="EU707" s="1402">
        <v>23.33</v>
      </c>
      <c r="EV707" s="1402">
        <v>0</v>
      </c>
      <c r="EW707" s="1402"/>
      <c r="EX707" s="1402"/>
      <c r="EY707" s="1402"/>
      <c r="EZ707" s="1403">
        <v>99.59</v>
      </c>
      <c r="FA707" s="1403">
        <v>232.09</v>
      </c>
      <c r="FB707" s="1403">
        <v>62.8</v>
      </c>
      <c r="FC707" s="1403">
        <v>4800</v>
      </c>
      <c r="FD707" s="1403"/>
      <c r="FE707" s="1403">
        <v>20</v>
      </c>
      <c r="FF707" s="1403"/>
      <c r="FG707" s="1402"/>
      <c r="FH707" s="1403">
        <v>0</v>
      </c>
      <c r="FI707" s="1402"/>
      <c r="FJ707" s="1402"/>
      <c r="FK707" s="1403"/>
      <c r="FL707" s="1403"/>
      <c r="FM707" s="1402">
        <v>0</v>
      </c>
      <c r="FN707" s="1402">
        <v>0</v>
      </c>
      <c r="FO707" s="1402">
        <v>0</v>
      </c>
      <c r="FP707" s="1402"/>
      <c r="FQ707" s="1402">
        <v>8239.7900000000009</v>
      </c>
      <c r="FR707" s="1401">
        <v>3760.21</v>
      </c>
      <c r="FT707" s="1605"/>
      <c r="FU707" s="1606">
        <v>3796.03</v>
      </c>
      <c r="FV707" s="1606">
        <v>3793.56</v>
      </c>
      <c r="FW707" s="1605">
        <v>-33.35</v>
      </c>
      <c r="FX707" s="1608">
        <v>1077.9000000000001</v>
      </c>
      <c r="FY707" s="1605">
        <v>0</v>
      </c>
      <c r="GB707" s="2015">
        <f t="shared" si="83"/>
        <v>0</v>
      </c>
      <c r="GC707" s="2015">
        <v>11976.67</v>
      </c>
      <c r="GE707" s="2015">
        <f t="shared" si="84"/>
        <v>11976.67</v>
      </c>
    </row>
    <row r="708" spans="2:187">
      <c r="B708" s="1426">
        <v>3</v>
      </c>
      <c r="C708" s="919" t="s">
        <v>627</v>
      </c>
      <c r="D708" s="920" t="s">
        <v>3</v>
      </c>
      <c r="E708" s="921" t="s">
        <v>114</v>
      </c>
      <c r="F708" s="919" t="s">
        <v>115</v>
      </c>
      <c r="G708" s="922">
        <v>33606</v>
      </c>
      <c r="H708" s="919" t="s">
        <v>476</v>
      </c>
      <c r="I708" s="919" t="s">
        <v>456</v>
      </c>
      <c r="J708" s="923" t="s">
        <v>455</v>
      </c>
      <c r="K708" s="924" t="s">
        <v>456</v>
      </c>
      <c r="L708" s="924">
        <v>100001</v>
      </c>
      <c r="M708" s="1427" t="s">
        <v>470</v>
      </c>
      <c r="N708" s="1428">
        <v>1</v>
      </c>
      <c r="O708" s="1429" t="s">
        <v>477</v>
      </c>
      <c r="P708" s="1429" t="s">
        <v>478</v>
      </c>
      <c r="Q708" s="1430">
        <v>1</v>
      </c>
      <c r="R708" s="1429" t="s">
        <v>479</v>
      </c>
      <c r="S708" s="1431" t="s">
        <v>480</v>
      </c>
      <c r="T708" s="1429" t="s">
        <v>461</v>
      </c>
      <c r="U708" s="1429" t="s">
        <v>624</v>
      </c>
      <c r="V708" s="1432" t="s">
        <v>462</v>
      </c>
      <c r="W708" s="1432"/>
      <c r="X708" s="1433" t="s">
        <v>25</v>
      </c>
      <c r="Y708" s="1434" t="s">
        <v>116</v>
      </c>
      <c r="Z708" s="1427"/>
      <c r="AA708" s="1427"/>
      <c r="AB708" s="1435">
        <v>43374</v>
      </c>
      <c r="AC708" s="1436"/>
      <c r="AD708" s="1437"/>
      <c r="AE708" s="1438" t="s">
        <v>481</v>
      </c>
      <c r="AF708" s="1438" t="s">
        <v>482</v>
      </c>
      <c r="AG708" s="1439"/>
      <c r="AH708" s="1440"/>
      <c r="AI708" s="1440"/>
      <c r="AJ708" s="1440"/>
      <c r="AK708" s="1441"/>
      <c r="AL708" s="1439"/>
      <c r="AM708" s="1441"/>
      <c r="AN708" s="1441"/>
      <c r="AO708" s="1442" t="s">
        <v>466</v>
      </c>
      <c r="AP708" s="1441" t="s">
        <v>595</v>
      </c>
      <c r="AQ708" s="1443" t="s">
        <v>467</v>
      </c>
      <c r="AR708" s="1444">
        <v>3200</v>
      </c>
      <c r="AS708" s="1427">
        <v>30</v>
      </c>
      <c r="AT708" s="1445">
        <v>0</v>
      </c>
      <c r="AU708" s="1445">
        <v>0</v>
      </c>
      <c r="AV708" s="1427"/>
      <c r="AW708" s="1427"/>
      <c r="AX708" s="1427"/>
      <c r="AY708" s="1427"/>
      <c r="AZ708" s="1427"/>
      <c r="BA708" s="1446"/>
      <c r="BB708" s="1445"/>
      <c r="BC708" s="1445"/>
      <c r="BD708" s="1445"/>
      <c r="BE708" s="1445"/>
      <c r="BF708" s="1446"/>
      <c r="BG708" s="1439">
        <v>0</v>
      </c>
      <c r="BH708" s="1439">
        <v>0</v>
      </c>
      <c r="BI708" s="1439">
        <v>0</v>
      </c>
      <c r="BJ708" s="1447">
        <v>0</v>
      </c>
      <c r="BK708" s="1448">
        <v>0</v>
      </c>
      <c r="BL708" s="1448">
        <v>0</v>
      </c>
      <c r="BM708" s="1439">
        <v>0</v>
      </c>
      <c r="BN708" s="1448">
        <v>0</v>
      </c>
      <c r="BO708" s="1439">
        <v>0</v>
      </c>
      <c r="BP708" s="1449">
        <v>240</v>
      </c>
      <c r="BQ708" s="1402">
        <v>3200</v>
      </c>
      <c r="BR708" s="1402">
        <v>0</v>
      </c>
      <c r="BS708" s="1402">
        <v>0</v>
      </c>
      <c r="BT708" s="1408">
        <v>0</v>
      </c>
      <c r="BU708" s="1402">
        <v>0</v>
      </c>
      <c r="BV708" s="1402">
        <v>0</v>
      </c>
      <c r="BW708" s="1402">
        <v>0</v>
      </c>
      <c r="BX708" s="1402"/>
      <c r="BY708" s="1402"/>
      <c r="BZ708" s="1402"/>
      <c r="CA708" s="1402"/>
      <c r="CB708" s="1402">
        <v>0</v>
      </c>
      <c r="CC708" s="1402">
        <v>0</v>
      </c>
      <c r="CD708" s="1402">
        <v>0</v>
      </c>
      <c r="CE708" s="1402"/>
      <c r="CF708" s="1402">
        <v>0</v>
      </c>
      <c r="CG708" s="1402"/>
      <c r="CH708" s="1402">
        <v>0</v>
      </c>
      <c r="CI708" s="1402">
        <v>0</v>
      </c>
      <c r="CJ708" s="1402"/>
      <c r="CK708" s="1402"/>
      <c r="CL708" s="1402"/>
      <c r="CM708" s="1402"/>
      <c r="CN708" s="1402"/>
      <c r="CO708" s="1402">
        <v>0</v>
      </c>
      <c r="CP708" s="1402"/>
      <c r="CQ708" s="1402"/>
      <c r="CR708" s="1402"/>
      <c r="CS708" s="1402"/>
      <c r="CT708" s="1402"/>
      <c r="CU708" s="1402"/>
      <c r="CV708" s="1402">
        <v>0</v>
      </c>
      <c r="CW708" s="1402"/>
      <c r="CX708" s="1402"/>
      <c r="CY708" s="1402"/>
      <c r="CZ708" s="1402"/>
      <c r="DA708" s="1402"/>
      <c r="DB708" s="1402"/>
      <c r="DC708" s="1402"/>
      <c r="DD708" s="1402"/>
      <c r="DE708" s="1402"/>
      <c r="DF708" s="1402"/>
      <c r="DG708" s="1402"/>
      <c r="DH708" s="1402"/>
      <c r="DI708" s="1402"/>
      <c r="DJ708" s="1402"/>
      <c r="DK708" s="1402"/>
      <c r="DL708" s="1402"/>
      <c r="DM708" s="1402"/>
      <c r="DN708" s="1402"/>
      <c r="DO708" s="1402"/>
      <c r="DP708" s="1402"/>
      <c r="DQ708" s="1402"/>
      <c r="DR708" s="1402"/>
      <c r="DS708" s="1402"/>
      <c r="DT708" s="1402"/>
      <c r="DU708" s="1402"/>
      <c r="DV708" s="1402"/>
      <c r="DW708" s="1402"/>
      <c r="DX708" s="1402"/>
      <c r="DY708" s="1402"/>
      <c r="DZ708" s="1450"/>
      <c r="EA708" s="1403"/>
      <c r="EB708" s="1402"/>
      <c r="EC708" s="1402"/>
      <c r="ED708" s="1402"/>
      <c r="EE708" s="1402"/>
      <c r="EF708" s="1402"/>
      <c r="EG708" s="1402"/>
      <c r="EH708" s="1402"/>
      <c r="EI708" s="1402"/>
      <c r="EJ708" s="1402"/>
      <c r="EK708" s="1402"/>
      <c r="EL708" s="1451">
        <v>3200</v>
      </c>
      <c r="EM708" s="1451">
        <v>3200</v>
      </c>
      <c r="EN708" s="1404">
        <v>320</v>
      </c>
      <c r="EO708" s="1404">
        <v>0</v>
      </c>
      <c r="EP708" s="1404">
        <v>43.84</v>
      </c>
      <c r="EQ708" s="1404">
        <v>0</v>
      </c>
      <c r="ER708" s="1404">
        <v>0</v>
      </c>
      <c r="ES708" s="1402">
        <v>0</v>
      </c>
      <c r="ET708" s="1408">
        <v>51.6</v>
      </c>
      <c r="EU708" s="1402">
        <v>0</v>
      </c>
      <c r="EV708" s="1402">
        <v>0</v>
      </c>
      <c r="EW708" s="1402"/>
      <c r="EX708" s="1402"/>
      <c r="EY708" s="1402"/>
      <c r="EZ708" s="1403">
        <v>0</v>
      </c>
      <c r="FA708" s="1403">
        <v>0</v>
      </c>
      <c r="FB708" s="1403">
        <v>0</v>
      </c>
      <c r="FC708" s="1403">
        <v>1280</v>
      </c>
      <c r="FD708" s="1403"/>
      <c r="FE708" s="1403">
        <v>0</v>
      </c>
      <c r="FF708" s="1403"/>
      <c r="FG708" s="1402"/>
      <c r="FH708" s="1403">
        <v>0</v>
      </c>
      <c r="FI708" s="1402"/>
      <c r="FJ708" s="1402"/>
      <c r="FK708" s="1403"/>
      <c r="FL708" s="1403"/>
      <c r="FM708" s="1402">
        <v>0</v>
      </c>
      <c r="FN708" s="1402">
        <v>0</v>
      </c>
      <c r="FO708" s="1402">
        <v>0</v>
      </c>
      <c r="FP708" s="1402"/>
      <c r="FQ708" s="1402">
        <v>1695.44</v>
      </c>
      <c r="FR708" s="1401">
        <v>1504.56</v>
      </c>
      <c r="FT708" s="1605"/>
      <c r="FU708" s="1606">
        <v>1500.43</v>
      </c>
      <c r="FV708" s="1606">
        <v>1504.28</v>
      </c>
      <c r="FW708" s="1605">
        <v>0.28000000000000003</v>
      </c>
      <c r="FX708" s="1607">
        <v>288</v>
      </c>
      <c r="FY708" s="1605">
        <v>0</v>
      </c>
      <c r="GB708" s="2015">
        <f t="shared" si="83"/>
        <v>0</v>
      </c>
      <c r="GC708" s="2015">
        <v>3200</v>
      </c>
      <c r="GE708" s="2015">
        <f t="shared" si="84"/>
        <v>3200</v>
      </c>
    </row>
    <row r="709" spans="2:187">
      <c r="B709" s="1426">
        <v>4</v>
      </c>
      <c r="C709" s="919" t="s">
        <v>627</v>
      </c>
      <c r="D709" s="920" t="s">
        <v>3</v>
      </c>
      <c r="E709" s="921" t="s">
        <v>40</v>
      </c>
      <c r="F709" s="919" t="s">
        <v>483</v>
      </c>
      <c r="G709" s="922">
        <v>24997</v>
      </c>
      <c r="H709" s="919" t="s">
        <v>484</v>
      </c>
      <c r="I709" s="919" t="s">
        <v>456</v>
      </c>
      <c r="J709" s="923" t="s">
        <v>455</v>
      </c>
      <c r="K709" s="924" t="s">
        <v>456</v>
      </c>
      <c r="L709" s="924">
        <v>100002</v>
      </c>
      <c r="M709" s="1427" t="s">
        <v>457</v>
      </c>
      <c r="N709" s="1428">
        <v>1</v>
      </c>
      <c r="O709" s="1429" t="s">
        <v>458</v>
      </c>
      <c r="P709" s="1429" t="s">
        <v>459</v>
      </c>
      <c r="Q709" s="1430">
        <v>0</v>
      </c>
      <c r="R709" s="1429" t="s">
        <v>485</v>
      </c>
      <c r="S709" s="1431" t="s">
        <v>486</v>
      </c>
      <c r="T709" s="1429" t="s">
        <v>461</v>
      </c>
      <c r="U709" s="1429" t="s">
        <v>233</v>
      </c>
      <c r="V709" s="1432" t="s">
        <v>462</v>
      </c>
      <c r="W709" s="1432"/>
      <c r="X709" s="1433" t="s">
        <v>32</v>
      </c>
      <c r="Y709" s="1434" t="s">
        <v>42</v>
      </c>
      <c r="Z709" s="1427"/>
      <c r="AA709" s="1427"/>
      <c r="AB709" s="1435">
        <v>42985</v>
      </c>
      <c r="AC709" s="1436"/>
      <c r="AD709" s="1437"/>
      <c r="AE709" s="1438" t="s">
        <v>464</v>
      </c>
      <c r="AF709" s="1438" t="s">
        <v>487</v>
      </c>
      <c r="AG709" s="1439"/>
      <c r="AH709" s="1440"/>
      <c r="AI709" s="1440"/>
      <c r="AJ709" s="1440"/>
      <c r="AK709" s="1441"/>
      <c r="AL709" s="1439"/>
      <c r="AM709" s="1441"/>
      <c r="AN709" s="1441"/>
      <c r="AO709" s="1442" t="s">
        <v>466</v>
      </c>
      <c r="AP709" s="1441" t="s">
        <v>594</v>
      </c>
      <c r="AQ709" s="1443" t="s">
        <v>466</v>
      </c>
      <c r="AR709" s="1444">
        <v>4600</v>
      </c>
      <c r="AS709" s="1427">
        <v>15</v>
      </c>
      <c r="AT709" s="1445">
        <v>0</v>
      </c>
      <c r="AU709" s="1445">
        <v>15</v>
      </c>
      <c r="AV709" s="1427"/>
      <c r="AW709" s="1427"/>
      <c r="AX709" s="1427"/>
      <c r="AY709" s="1427"/>
      <c r="AZ709" s="1427"/>
      <c r="BA709" s="1446"/>
      <c r="BB709" s="1445"/>
      <c r="BC709" s="1445"/>
      <c r="BD709" s="1445"/>
      <c r="BE709" s="1445"/>
      <c r="BF709" s="1446"/>
      <c r="BG709" s="1439">
        <v>0</v>
      </c>
      <c r="BH709" s="1439">
        <v>0</v>
      </c>
      <c r="BI709" s="1439">
        <v>0</v>
      </c>
      <c r="BJ709" s="1447">
        <v>12</v>
      </c>
      <c r="BK709" s="1448">
        <v>0</v>
      </c>
      <c r="BL709" s="1448">
        <v>0</v>
      </c>
      <c r="BM709" s="1439">
        <v>0</v>
      </c>
      <c r="BN709" s="1448">
        <v>0</v>
      </c>
      <c r="BO709" s="1439">
        <v>0</v>
      </c>
      <c r="BP709" s="1449">
        <v>120</v>
      </c>
      <c r="BQ709" s="1402">
        <v>2300</v>
      </c>
      <c r="BR709" s="1402">
        <v>113</v>
      </c>
      <c r="BS709" s="1402">
        <v>0</v>
      </c>
      <c r="BT709" s="1408">
        <v>2474.33</v>
      </c>
      <c r="BU709" s="1402">
        <v>0</v>
      </c>
      <c r="BV709" s="1402">
        <v>0</v>
      </c>
      <c r="BW709" s="1402">
        <v>0</v>
      </c>
      <c r="BX709" s="1402"/>
      <c r="BY709" s="1402"/>
      <c r="BZ709" s="1402"/>
      <c r="CA709" s="1402"/>
      <c r="CB709" s="1402">
        <v>0</v>
      </c>
      <c r="CC709" s="1402">
        <v>0</v>
      </c>
      <c r="CD709" s="1402">
        <v>0</v>
      </c>
      <c r="CE709" s="1402"/>
      <c r="CF709" s="1402">
        <v>471.3</v>
      </c>
      <c r="CG709" s="1402"/>
      <c r="CH709" s="1402">
        <v>0</v>
      </c>
      <c r="CI709" s="1402">
        <v>0</v>
      </c>
      <c r="CJ709" s="1402"/>
      <c r="CK709" s="1402"/>
      <c r="CL709" s="1402"/>
      <c r="CM709" s="1402"/>
      <c r="CN709" s="1402"/>
      <c r="CO709" s="1402">
        <v>0</v>
      </c>
      <c r="CP709" s="1402"/>
      <c r="CQ709" s="1402"/>
      <c r="CR709" s="1402"/>
      <c r="CS709" s="1402"/>
      <c r="CT709" s="1402"/>
      <c r="CU709" s="1402"/>
      <c r="CV709" s="1402">
        <v>0</v>
      </c>
      <c r="CW709" s="1402"/>
      <c r="CX709" s="1402"/>
      <c r="CY709" s="1402"/>
      <c r="CZ709" s="1402"/>
      <c r="DA709" s="1402"/>
      <c r="DB709" s="1402"/>
      <c r="DC709" s="1402"/>
      <c r="DD709" s="1402"/>
      <c r="DE709" s="1402"/>
      <c r="DF709" s="1402"/>
      <c r="DG709" s="1402"/>
      <c r="DH709" s="1402"/>
      <c r="DI709" s="1402"/>
      <c r="DJ709" s="1402"/>
      <c r="DK709" s="1402"/>
      <c r="DL709" s="1402"/>
      <c r="DM709" s="1402"/>
      <c r="DN709" s="1402"/>
      <c r="DO709" s="1402"/>
      <c r="DP709" s="1402"/>
      <c r="DQ709" s="1402"/>
      <c r="DR709" s="1402"/>
      <c r="DS709" s="1402"/>
      <c r="DT709" s="1402"/>
      <c r="DU709" s="1402"/>
      <c r="DV709" s="1402"/>
      <c r="DW709" s="1402"/>
      <c r="DX709" s="1402"/>
      <c r="DY709" s="1402"/>
      <c r="DZ709" s="1450"/>
      <c r="EA709" s="1403"/>
      <c r="EB709" s="1402"/>
      <c r="EC709" s="1402"/>
      <c r="ED709" s="1402"/>
      <c r="EE709" s="1402"/>
      <c r="EF709" s="1402"/>
      <c r="EG709" s="1402"/>
      <c r="EH709" s="1402"/>
      <c r="EI709" s="1402"/>
      <c r="EJ709" s="1402"/>
      <c r="EK709" s="1402"/>
      <c r="EL709" s="1451">
        <v>5358.63</v>
      </c>
      <c r="EM709" s="1451">
        <v>5358.63</v>
      </c>
      <c r="EN709" s="1404">
        <v>535.86</v>
      </c>
      <c r="EO709" s="1404">
        <v>83.06</v>
      </c>
      <c r="EP709" s="1404">
        <v>73.41</v>
      </c>
      <c r="EQ709" s="1404">
        <v>0</v>
      </c>
      <c r="ER709" s="1404">
        <v>0</v>
      </c>
      <c r="ES709" s="1402">
        <v>0</v>
      </c>
      <c r="ET709" s="1408">
        <v>286.91200000000003</v>
      </c>
      <c r="EU709" s="1402">
        <v>0</v>
      </c>
      <c r="EV709" s="1402">
        <v>0</v>
      </c>
      <c r="EW709" s="1402"/>
      <c r="EX709" s="1402"/>
      <c r="EY709" s="1402"/>
      <c r="EZ709" s="1403">
        <v>294.08999999999997</v>
      </c>
      <c r="FA709" s="1403">
        <v>510.86</v>
      </c>
      <c r="FB709" s="1403">
        <v>0</v>
      </c>
      <c r="FC709" s="1403">
        <v>1885.2</v>
      </c>
      <c r="FD709" s="1403">
        <v>5</v>
      </c>
      <c r="FE709" s="1403">
        <v>20</v>
      </c>
      <c r="FF709" s="1403"/>
      <c r="FG709" s="1402"/>
      <c r="FH709" s="1403">
        <v>0</v>
      </c>
      <c r="FI709" s="1402"/>
      <c r="FJ709" s="1402"/>
      <c r="FK709" s="1403"/>
      <c r="FL709" s="1403"/>
      <c r="FM709" s="1402">
        <v>0</v>
      </c>
      <c r="FN709" s="1402">
        <v>0</v>
      </c>
      <c r="FO709" s="1402">
        <v>0</v>
      </c>
      <c r="FP709" s="1402"/>
      <c r="FQ709" s="1402">
        <v>3694.39</v>
      </c>
      <c r="FR709" s="1401">
        <v>1664.24</v>
      </c>
      <c r="FT709" s="1605"/>
      <c r="FU709" s="1606">
        <v>1286.1600000000001</v>
      </c>
      <c r="FV709" s="1606">
        <v>1247.9000000000001</v>
      </c>
      <c r="FW709" s="1605">
        <v>416.34</v>
      </c>
      <c r="FX709" s="1607">
        <v>482.28</v>
      </c>
      <c r="FY709" s="1605">
        <v>0</v>
      </c>
      <c r="GB709" s="2015">
        <f t="shared" si="83"/>
        <v>0</v>
      </c>
      <c r="GC709" s="2015">
        <v>5358.63</v>
      </c>
      <c r="GE709" s="2015">
        <f t="shared" si="84"/>
        <v>5358.63</v>
      </c>
    </row>
    <row r="710" spans="2:187">
      <c r="B710" s="1426">
        <v>5</v>
      </c>
      <c r="C710" s="919" t="s">
        <v>627</v>
      </c>
      <c r="D710" s="920" t="s">
        <v>3</v>
      </c>
      <c r="E710" s="921" t="s">
        <v>130</v>
      </c>
      <c r="F710" s="919" t="s">
        <v>131</v>
      </c>
      <c r="G710" s="922">
        <v>34886</v>
      </c>
      <c r="H710" s="919" t="s">
        <v>488</v>
      </c>
      <c r="I710" s="919" t="s">
        <v>456</v>
      </c>
      <c r="J710" s="923" t="s">
        <v>455</v>
      </c>
      <c r="K710" s="924" t="s">
        <v>456</v>
      </c>
      <c r="L710" s="924">
        <v>100002</v>
      </c>
      <c r="M710" s="1427" t="s">
        <v>457</v>
      </c>
      <c r="N710" s="1428">
        <v>0</v>
      </c>
      <c r="O710" s="1429" t="s">
        <v>458</v>
      </c>
      <c r="P710" s="1429" t="s">
        <v>459</v>
      </c>
      <c r="Q710" s="1430">
        <v>0</v>
      </c>
      <c r="R710" s="1429" t="s">
        <v>489</v>
      </c>
      <c r="S710" s="1431" t="s">
        <v>488</v>
      </c>
      <c r="T710" s="1429" t="s">
        <v>461</v>
      </c>
      <c r="U710" s="1429" t="s">
        <v>267</v>
      </c>
      <c r="V710" s="1432" t="s">
        <v>462</v>
      </c>
      <c r="W710" s="1432"/>
      <c r="X710" s="1433" t="s">
        <v>32</v>
      </c>
      <c r="Y710" s="1434" t="s">
        <v>132</v>
      </c>
      <c r="Z710" s="1427"/>
      <c r="AA710" s="1427"/>
      <c r="AB710" s="1435">
        <v>43243</v>
      </c>
      <c r="AC710" s="1436"/>
      <c r="AD710" s="1437"/>
      <c r="AE710" s="1438" t="s">
        <v>481</v>
      </c>
      <c r="AF710" s="1438" t="s">
        <v>490</v>
      </c>
      <c r="AG710" s="1439"/>
      <c r="AH710" s="1440"/>
      <c r="AI710" s="1440"/>
      <c r="AJ710" s="1440"/>
      <c r="AK710" s="1441"/>
      <c r="AL710" s="1439"/>
      <c r="AM710" s="1441"/>
      <c r="AN710" s="1441"/>
      <c r="AO710" s="1442" t="s">
        <v>466</v>
      </c>
      <c r="AP710" s="1441" t="s">
        <v>595</v>
      </c>
      <c r="AQ710" s="1443" t="s">
        <v>466</v>
      </c>
      <c r="AR710" s="1444">
        <v>2500</v>
      </c>
      <c r="AS710" s="1427">
        <v>28</v>
      </c>
      <c r="AT710" s="1445">
        <v>0</v>
      </c>
      <c r="AU710" s="1445">
        <v>2</v>
      </c>
      <c r="AV710" s="1427"/>
      <c r="AW710" s="1427"/>
      <c r="AX710" s="1427"/>
      <c r="AY710" s="1427"/>
      <c r="AZ710" s="1427"/>
      <c r="BA710" s="1446"/>
      <c r="BB710" s="1445"/>
      <c r="BC710" s="1445"/>
      <c r="BD710" s="1445"/>
      <c r="BE710" s="1445"/>
      <c r="BF710" s="1446"/>
      <c r="BG710" s="1439">
        <v>0</v>
      </c>
      <c r="BH710" s="1439">
        <v>0</v>
      </c>
      <c r="BI710" s="1439">
        <v>0</v>
      </c>
      <c r="BJ710" s="1447">
        <v>3</v>
      </c>
      <c r="BK710" s="1448">
        <v>0</v>
      </c>
      <c r="BL710" s="1448">
        <v>0</v>
      </c>
      <c r="BM710" s="1439">
        <v>0</v>
      </c>
      <c r="BN710" s="1448">
        <v>0</v>
      </c>
      <c r="BO710" s="1439">
        <v>2.5499999999999998</v>
      </c>
      <c r="BP710" s="1449">
        <v>224</v>
      </c>
      <c r="BQ710" s="1402">
        <v>2333.333333333333</v>
      </c>
      <c r="BR710" s="1402">
        <v>113</v>
      </c>
      <c r="BS710" s="1402">
        <v>0</v>
      </c>
      <c r="BT710" s="1408">
        <v>174.2</v>
      </c>
      <c r="BU710" s="1402">
        <v>0</v>
      </c>
      <c r="BV710" s="1402">
        <v>0</v>
      </c>
      <c r="BW710" s="1402">
        <v>0</v>
      </c>
      <c r="BX710" s="1402"/>
      <c r="BY710" s="1402"/>
      <c r="BZ710" s="1402"/>
      <c r="CA710" s="1402"/>
      <c r="CB710" s="1402">
        <v>0</v>
      </c>
      <c r="CC710" s="1402">
        <v>0</v>
      </c>
      <c r="CD710" s="1402">
        <v>0</v>
      </c>
      <c r="CE710" s="1402"/>
      <c r="CF710" s="1402">
        <v>65.33</v>
      </c>
      <c r="CG710" s="1402"/>
      <c r="CH710" s="1402">
        <v>0</v>
      </c>
      <c r="CI710" s="1402">
        <v>0</v>
      </c>
      <c r="CJ710" s="1402"/>
      <c r="CK710" s="1402"/>
      <c r="CL710" s="1402"/>
      <c r="CM710" s="1402"/>
      <c r="CN710" s="1402"/>
      <c r="CO710" s="1402">
        <v>0</v>
      </c>
      <c r="CP710" s="1402"/>
      <c r="CQ710" s="1402"/>
      <c r="CR710" s="1402"/>
      <c r="CS710" s="1402"/>
      <c r="CT710" s="1402"/>
      <c r="CU710" s="1402"/>
      <c r="CV710" s="1402">
        <v>0</v>
      </c>
      <c r="CW710" s="1402"/>
      <c r="CX710" s="1402"/>
      <c r="CY710" s="1402"/>
      <c r="CZ710" s="1402"/>
      <c r="DA710" s="1402"/>
      <c r="DB710" s="1402"/>
      <c r="DC710" s="1402"/>
      <c r="DD710" s="1402"/>
      <c r="DE710" s="1402"/>
      <c r="DF710" s="1402"/>
      <c r="DG710" s="1402"/>
      <c r="DH710" s="1402"/>
      <c r="DI710" s="1402"/>
      <c r="DJ710" s="1402"/>
      <c r="DK710" s="1402"/>
      <c r="DL710" s="1402"/>
      <c r="DM710" s="1402"/>
      <c r="DN710" s="1402"/>
      <c r="DO710" s="1402"/>
      <c r="DP710" s="1402"/>
      <c r="DQ710" s="1402"/>
      <c r="DR710" s="1402"/>
      <c r="DS710" s="1402"/>
      <c r="DT710" s="1402"/>
      <c r="DU710" s="1402"/>
      <c r="DV710" s="1402"/>
      <c r="DW710" s="1402"/>
      <c r="DX710" s="1402"/>
      <c r="DY710" s="1402"/>
      <c r="DZ710" s="1450"/>
      <c r="EA710" s="1403"/>
      <c r="EB710" s="1402"/>
      <c r="EC710" s="1402"/>
      <c r="ED710" s="1402"/>
      <c r="EE710" s="1402"/>
      <c r="EF710" s="1402"/>
      <c r="EG710" s="1402"/>
      <c r="EH710" s="1402"/>
      <c r="EI710" s="1402"/>
      <c r="EJ710" s="1402"/>
      <c r="EK710" s="1402"/>
      <c r="EL710" s="1451">
        <v>2659.3033333333328</v>
      </c>
      <c r="EM710" s="1451">
        <v>2685.8633333333328</v>
      </c>
      <c r="EN710" s="1404">
        <v>265.93</v>
      </c>
      <c r="EO710" s="1404">
        <v>0</v>
      </c>
      <c r="EP710" s="1404">
        <v>36.43</v>
      </c>
      <c r="EQ710" s="1404">
        <v>0</v>
      </c>
      <c r="ER710" s="1404">
        <v>0</v>
      </c>
      <c r="ES710" s="1402">
        <v>0</v>
      </c>
      <c r="ET710" s="1408">
        <v>0</v>
      </c>
      <c r="EU710" s="1402">
        <v>26.56</v>
      </c>
      <c r="EV710" s="1402">
        <v>0</v>
      </c>
      <c r="EW710" s="1402"/>
      <c r="EX710" s="1402"/>
      <c r="EY710" s="1402"/>
      <c r="EZ710" s="1403">
        <v>231.42</v>
      </c>
      <c r="FA710" s="1403">
        <v>69.88</v>
      </c>
      <c r="FB710" s="1403">
        <v>0</v>
      </c>
      <c r="FC710" s="1403">
        <v>1045.2</v>
      </c>
      <c r="FD710" s="1403"/>
      <c r="FE710" s="1403">
        <v>20</v>
      </c>
      <c r="FF710" s="1403"/>
      <c r="FG710" s="1402"/>
      <c r="FH710" s="1403">
        <v>0</v>
      </c>
      <c r="FI710" s="1402"/>
      <c r="FJ710" s="1402"/>
      <c r="FK710" s="1403"/>
      <c r="FL710" s="1403"/>
      <c r="FM710" s="1402">
        <v>0</v>
      </c>
      <c r="FN710" s="1402">
        <v>0</v>
      </c>
      <c r="FO710" s="1402">
        <v>0</v>
      </c>
      <c r="FP710" s="1402"/>
      <c r="FQ710" s="1402">
        <v>1695.42</v>
      </c>
      <c r="FR710" s="1401">
        <v>990.44</v>
      </c>
      <c r="FT710" s="1605"/>
      <c r="FU710" s="1605">
        <v>934.95</v>
      </c>
      <c r="FV710" s="1605">
        <v>976.08</v>
      </c>
      <c r="FW710" s="1605">
        <v>14.36</v>
      </c>
      <c r="FX710" s="1607">
        <v>239.34</v>
      </c>
      <c r="FY710" s="1605">
        <v>0</v>
      </c>
      <c r="GB710" s="2015">
        <f t="shared" si="83"/>
        <v>3.3333333326481807E-3</v>
      </c>
      <c r="GC710" s="2015">
        <v>2659.3</v>
      </c>
      <c r="GE710" s="2015">
        <f t="shared" si="84"/>
        <v>2659.3</v>
      </c>
    </row>
    <row r="711" spans="2:187">
      <c r="B711" s="1426">
        <v>6</v>
      </c>
      <c r="C711" s="919" t="s">
        <v>627</v>
      </c>
      <c r="D711" s="920" t="s">
        <v>3</v>
      </c>
      <c r="E711" s="921" t="s">
        <v>43</v>
      </c>
      <c r="F711" s="919" t="s">
        <v>491</v>
      </c>
      <c r="G711" s="922">
        <v>26663</v>
      </c>
      <c r="H711" s="919" t="s">
        <v>469</v>
      </c>
      <c r="I711" s="919" t="s">
        <v>456</v>
      </c>
      <c r="J711" s="923" t="s">
        <v>455</v>
      </c>
      <c r="K711" s="924" t="s">
        <v>456</v>
      </c>
      <c r="L711" s="924">
        <v>100001</v>
      </c>
      <c r="M711" s="1427" t="s">
        <v>470</v>
      </c>
      <c r="N711" s="1428">
        <v>1</v>
      </c>
      <c r="O711" s="1429" t="s">
        <v>471</v>
      </c>
      <c r="P711" s="1429" t="s">
        <v>472</v>
      </c>
      <c r="Q711" s="1430">
        <v>1</v>
      </c>
      <c r="R711" s="1429" t="s">
        <v>473</v>
      </c>
      <c r="S711" s="1431" t="s">
        <v>474</v>
      </c>
      <c r="T711" s="1429" t="s">
        <v>461</v>
      </c>
      <c r="U711" s="1429" t="s">
        <v>236</v>
      </c>
      <c r="V711" s="1432" t="s">
        <v>462</v>
      </c>
      <c r="W711" s="1432"/>
      <c r="X711" s="1433" t="s">
        <v>32</v>
      </c>
      <c r="Y711" s="1434" t="s">
        <v>45</v>
      </c>
      <c r="Z711" s="1427"/>
      <c r="AA711" s="1427"/>
      <c r="AB711" s="1435">
        <v>42985</v>
      </c>
      <c r="AC711" s="1436"/>
      <c r="AD711" s="1437"/>
      <c r="AE711" s="1438" t="s">
        <v>522</v>
      </c>
      <c r="AF711" s="1438" t="s">
        <v>493</v>
      </c>
      <c r="AG711" s="1439"/>
      <c r="AH711" s="1440"/>
      <c r="AI711" s="1440"/>
      <c r="AJ711" s="1440"/>
      <c r="AK711" s="1441"/>
      <c r="AL711" s="1439"/>
      <c r="AM711" s="1441"/>
      <c r="AN711" s="1441"/>
      <c r="AO711" s="1442" t="s">
        <v>466</v>
      </c>
      <c r="AP711" s="1441" t="s">
        <v>595</v>
      </c>
      <c r="AQ711" s="1443" t="s">
        <v>466</v>
      </c>
      <c r="AR711" s="1444">
        <v>8500</v>
      </c>
      <c r="AS711" s="1427">
        <v>30</v>
      </c>
      <c r="AT711" s="1445">
        <v>0</v>
      </c>
      <c r="AU711" s="1445">
        <v>0</v>
      </c>
      <c r="AV711" s="1427"/>
      <c r="AW711" s="1427"/>
      <c r="AX711" s="1427"/>
      <c r="AY711" s="1427"/>
      <c r="AZ711" s="1427"/>
      <c r="BA711" s="1446"/>
      <c r="BB711" s="1445"/>
      <c r="BC711" s="1445"/>
      <c r="BD711" s="1445"/>
      <c r="BE711" s="1445"/>
      <c r="BF711" s="1446"/>
      <c r="BG711" s="1439">
        <v>0</v>
      </c>
      <c r="BH711" s="1439">
        <v>0</v>
      </c>
      <c r="BI711" s="1439">
        <v>0</v>
      </c>
      <c r="BJ711" s="1447">
        <v>0</v>
      </c>
      <c r="BK711" s="1448">
        <v>0</v>
      </c>
      <c r="BL711" s="1448">
        <v>0</v>
      </c>
      <c r="BM711" s="1439">
        <v>0</v>
      </c>
      <c r="BN711" s="1448">
        <v>0</v>
      </c>
      <c r="BO711" s="1439">
        <v>0.48333333333333334</v>
      </c>
      <c r="BP711" s="1449">
        <v>240</v>
      </c>
      <c r="BQ711" s="1402">
        <v>8500</v>
      </c>
      <c r="BR711" s="1402">
        <v>113</v>
      </c>
      <c r="BS711" s="1402">
        <v>0</v>
      </c>
      <c r="BT711" s="1408">
        <v>0</v>
      </c>
      <c r="BU711" s="1402">
        <v>0</v>
      </c>
      <c r="BV711" s="1402">
        <v>0</v>
      </c>
      <c r="BW711" s="1402">
        <v>0</v>
      </c>
      <c r="BX711" s="1402"/>
      <c r="BY711" s="1402"/>
      <c r="BZ711" s="1402"/>
      <c r="CA711" s="1402"/>
      <c r="CB711" s="1402">
        <v>0</v>
      </c>
      <c r="CC711" s="1402">
        <v>0</v>
      </c>
      <c r="CD711" s="1402">
        <v>0</v>
      </c>
      <c r="CE711" s="1402"/>
      <c r="CF711" s="1402">
        <v>0</v>
      </c>
      <c r="CG711" s="1402"/>
      <c r="CH711" s="1402">
        <v>0</v>
      </c>
      <c r="CI711" s="1402">
        <v>0</v>
      </c>
      <c r="CJ711" s="1402"/>
      <c r="CK711" s="1402"/>
      <c r="CL711" s="1402"/>
      <c r="CM711" s="1402"/>
      <c r="CN711" s="1402"/>
      <c r="CO711" s="1402">
        <v>0</v>
      </c>
      <c r="CP711" s="1402"/>
      <c r="CQ711" s="1402"/>
      <c r="CR711" s="1402"/>
      <c r="CS711" s="1402"/>
      <c r="CT711" s="1402"/>
      <c r="CU711" s="1402"/>
      <c r="CV711" s="1402">
        <v>0</v>
      </c>
      <c r="CW711" s="1402"/>
      <c r="CX711" s="1402"/>
      <c r="CY711" s="1402"/>
      <c r="CZ711" s="1402"/>
      <c r="DA711" s="1402"/>
      <c r="DB711" s="1402"/>
      <c r="DC711" s="1402"/>
      <c r="DD711" s="1402"/>
      <c r="DE711" s="1402"/>
      <c r="DF711" s="1402"/>
      <c r="DG711" s="1402"/>
      <c r="DH711" s="1402"/>
      <c r="DI711" s="1402"/>
      <c r="DJ711" s="1402"/>
      <c r="DK711" s="1402"/>
      <c r="DL711" s="1402"/>
      <c r="DM711" s="1402"/>
      <c r="DN711" s="1402"/>
      <c r="DO711" s="1402"/>
      <c r="DP711" s="1402"/>
      <c r="DQ711" s="1402"/>
      <c r="DR711" s="1402"/>
      <c r="DS711" s="1402"/>
      <c r="DT711" s="1402"/>
      <c r="DU711" s="1402"/>
      <c r="DV711" s="1402"/>
      <c r="DW711" s="1402"/>
      <c r="DX711" s="1402"/>
      <c r="DY711" s="1402"/>
      <c r="DZ711" s="1450"/>
      <c r="EA711" s="1403"/>
      <c r="EB711" s="1402"/>
      <c r="EC711" s="1402"/>
      <c r="ED711" s="1402"/>
      <c r="EE711" s="1402"/>
      <c r="EF711" s="1402"/>
      <c r="EG711" s="1402"/>
      <c r="EH711" s="1402"/>
      <c r="EI711" s="1402"/>
      <c r="EJ711" s="1402"/>
      <c r="EK711" s="1402"/>
      <c r="EL711" s="1451">
        <v>8595.8799999999992</v>
      </c>
      <c r="EM711" s="1451">
        <v>8613</v>
      </c>
      <c r="EN711" s="1404">
        <v>859.59</v>
      </c>
      <c r="EO711" s="1404">
        <v>126.36</v>
      </c>
      <c r="EP711" s="1404">
        <v>117.76</v>
      </c>
      <c r="EQ711" s="1404">
        <v>0</v>
      </c>
      <c r="ER711" s="1404">
        <v>0</v>
      </c>
      <c r="ES711" s="1402">
        <v>0</v>
      </c>
      <c r="ET711" s="1408">
        <v>788.77</v>
      </c>
      <c r="EU711" s="1402">
        <v>17.12</v>
      </c>
      <c r="EV711" s="1402">
        <v>0</v>
      </c>
      <c r="EW711" s="1402"/>
      <c r="EX711" s="1402"/>
      <c r="EY711" s="1402"/>
      <c r="EZ711" s="1403">
        <v>160.81</v>
      </c>
      <c r="FA711" s="1403">
        <v>175.79</v>
      </c>
      <c r="FB711" s="1403">
        <v>0</v>
      </c>
      <c r="FC711" s="1403">
        <v>3445.2000000000003</v>
      </c>
      <c r="FD711" s="1403"/>
      <c r="FE711" s="1403">
        <v>20</v>
      </c>
      <c r="FF711" s="1403"/>
      <c r="FG711" s="1402"/>
      <c r="FH711" s="1403">
        <v>0</v>
      </c>
      <c r="FI711" s="1402"/>
      <c r="FJ711" s="1402"/>
      <c r="FK711" s="1403"/>
      <c r="FL711" s="1403"/>
      <c r="FM711" s="1402">
        <v>0</v>
      </c>
      <c r="FN711" s="1402">
        <v>0</v>
      </c>
      <c r="FO711" s="1402">
        <v>0</v>
      </c>
      <c r="FP711" s="1402"/>
      <c r="FQ711" s="1402">
        <v>5711.4</v>
      </c>
      <c r="FR711" s="1401">
        <v>2901.6</v>
      </c>
      <c r="FT711" s="1605"/>
      <c r="FU711" s="1606">
        <v>2929.24</v>
      </c>
      <c r="FV711" s="1606">
        <v>2928.03</v>
      </c>
      <c r="FW711" s="1605">
        <v>-26.43</v>
      </c>
      <c r="FX711" s="1607">
        <v>773.63</v>
      </c>
      <c r="FY711" s="1605">
        <v>0</v>
      </c>
      <c r="GB711" s="2015">
        <f t="shared" si="83"/>
        <v>0</v>
      </c>
      <c r="GC711" s="2015">
        <v>8595.8799999999992</v>
      </c>
      <c r="GE711" s="2015">
        <f t="shared" si="84"/>
        <v>8595.8799999999992</v>
      </c>
    </row>
    <row r="712" spans="2:187">
      <c r="B712" s="1426">
        <v>7</v>
      </c>
      <c r="C712" s="919" t="s">
        <v>627</v>
      </c>
      <c r="D712" s="920" t="s">
        <v>3</v>
      </c>
      <c r="E712" s="921" t="s">
        <v>22</v>
      </c>
      <c r="F712" s="919" t="s">
        <v>23</v>
      </c>
      <c r="G712" s="922">
        <v>25690</v>
      </c>
      <c r="H712" s="919" t="s">
        <v>494</v>
      </c>
      <c r="I712" s="919" t="s">
        <v>456</v>
      </c>
      <c r="J712" s="923" t="s">
        <v>455</v>
      </c>
      <c r="K712" s="924" t="s">
        <v>456</v>
      </c>
      <c r="L712" s="924">
        <v>100001</v>
      </c>
      <c r="M712" s="1427" t="s">
        <v>470</v>
      </c>
      <c r="N712" s="1428">
        <v>1</v>
      </c>
      <c r="O712" s="1429" t="s">
        <v>477</v>
      </c>
      <c r="P712" s="1429" t="s">
        <v>478</v>
      </c>
      <c r="Q712" s="1430">
        <v>1</v>
      </c>
      <c r="R712" s="1429" t="s">
        <v>495</v>
      </c>
      <c r="S712" s="1431" t="s">
        <v>478</v>
      </c>
      <c r="T712" s="1429" t="s">
        <v>461</v>
      </c>
      <c r="U712" s="1429" t="s">
        <v>230</v>
      </c>
      <c r="V712" s="1432" t="s">
        <v>462</v>
      </c>
      <c r="W712" s="1432"/>
      <c r="X712" s="1433" t="s">
        <v>25</v>
      </c>
      <c r="Y712" s="1434" t="s">
        <v>26</v>
      </c>
      <c r="Z712" s="1427" t="s">
        <v>25</v>
      </c>
      <c r="AA712" s="1427" t="s">
        <v>1032</v>
      </c>
      <c r="AB712" s="1435">
        <v>43357</v>
      </c>
      <c r="AC712" s="1436"/>
      <c r="AD712" s="1437"/>
      <c r="AE712" s="1438" t="s">
        <v>496</v>
      </c>
      <c r="AF712" s="1438" t="s">
        <v>497</v>
      </c>
      <c r="AG712" s="1439"/>
      <c r="AH712" s="1440"/>
      <c r="AI712" s="1440"/>
      <c r="AJ712" s="1440"/>
      <c r="AK712" s="1441"/>
      <c r="AL712" s="1439"/>
      <c r="AM712" s="1441"/>
      <c r="AN712" s="1441"/>
      <c r="AO712" s="1442" t="s">
        <v>466</v>
      </c>
      <c r="AP712" s="1441" t="s">
        <v>594</v>
      </c>
      <c r="AQ712" s="1443" t="s">
        <v>466</v>
      </c>
      <c r="AR712" s="1444">
        <v>3000</v>
      </c>
      <c r="AS712" s="1427">
        <v>30</v>
      </c>
      <c r="AT712" s="1445">
        <v>0</v>
      </c>
      <c r="AU712" s="1445">
        <v>0</v>
      </c>
      <c r="AV712" s="1427"/>
      <c r="AW712" s="1427"/>
      <c r="AX712" s="1427"/>
      <c r="AY712" s="1427"/>
      <c r="AZ712" s="1427"/>
      <c r="BA712" s="1446"/>
      <c r="BB712" s="1445"/>
      <c r="BC712" s="1445"/>
      <c r="BD712" s="1445"/>
      <c r="BE712" s="1445"/>
      <c r="BF712" s="1446"/>
      <c r="BG712" s="1439">
        <v>4</v>
      </c>
      <c r="BH712" s="1439">
        <v>8</v>
      </c>
      <c r="BI712" s="1439">
        <v>44</v>
      </c>
      <c r="BJ712" s="1447">
        <v>0</v>
      </c>
      <c r="BK712" s="1448">
        <v>0</v>
      </c>
      <c r="BL712" s="1448">
        <v>0</v>
      </c>
      <c r="BM712" s="1439">
        <v>0</v>
      </c>
      <c r="BN712" s="1448">
        <v>0</v>
      </c>
      <c r="BO712" s="1439">
        <v>0</v>
      </c>
      <c r="BP712" s="1449">
        <v>240</v>
      </c>
      <c r="BQ712" s="1402">
        <v>3000</v>
      </c>
      <c r="BR712" s="1402">
        <v>113</v>
      </c>
      <c r="BS712" s="1402">
        <v>0</v>
      </c>
      <c r="BT712" s="1408">
        <v>0</v>
      </c>
      <c r="BU712" s="1402">
        <v>0</v>
      </c>
      <c r="BV712" s="1402">
        <v>0</v>
      </c>
      <c r="BW712" s="1402">
        <v>0</v>
      </c>
      <c r="BX712" s="1402"/>
      <c r="BY712" s="1402"/>
      <c r="BZ712" s="1402"/>
      <c r="CA712" s="1402"/>
      <c r="CB712" s="1402">
        <v>64.854166666666671</v>
      </c>
      <c r="CC712" s="1402">
        <v>140.08500000000001</v>
      </c>
      <c r="CD712" s="1402">
        <v>1141.4333333333334</v>
      </c>
      <c r="CE712" s="1402"/>
      <c r="CF712" s="1402">
        <v>0</v>
      </c>
      <c r="CG712" s="1402"/>
      <c r="CH712" s="1402">
        <v>0</v>
      </c>
      <c r="CI712" s="1402">
        <v>0</v>
      </c>
      <c r="CJ712" s="1402"/>
      <c r="CK712" s="1402"/>
      <c r="CL712" s="1402"/>
      <c r="CM712" s="1402"/>
      <c r="CN712" s="1402"/>
      <c r="CO712" s="1402">
        <v>0</v>
      </c>
      <c r="CP712" s="1402"/>
      <c r="CQ712" s="1402"/>
      <c r="CR712" s="1402"/>
      <c r="CS712" s="1402"/>
      <c r="CT712" s="1402"/>
      <c r="CU712" s="1402"/>
      <c r="CV712" s="1402">
        <v>0</v>
      </c>
      <c r="CW712" s="1402"/>
      <c r="CX712" s="1402"/>
      <c r="CY712" s="1402"/>
      <c r="CZ712" s="1402"/>
      <c r="DA712" s="1402"/>
      <c r="DB712" s="1402"/>
      <c r="DC712" s="1402"/>
      <c r="DD712" s="1402"/>
      <c r="DE712" s="1402"/>
      <c r="DF712" s="1402"/>
      <c r="DG712" s="1402"/>
      <c r="DH712" s="1402"/>
      <c r="DI712" s="1402"/>
      <c r="DJ712" s="1402"/>
      <c r="DK712" s="1402"/>
      <c r="DL712" s="1402"/>
      <c r="DM712" s="1402"/>
      <c r="DN712" s="1402"/>
      <c r="DO712" s="1402"/>
      <c r="DP712" s="1402"/>
      <c r="DQ712" s="1402"/>
      <c r="DR712" s="1402"/>
      <c r="DS712" s="1402"/>
      <c r="DT712" s="1402"/>
      <c r="DU712" s="1402"/>
      <c r="DV712" s="1402"/>
      <c r="DW712" s="1402"/>
      <c r="DX712" s="1402"/>
      <c r="DY712" s="1402"/>
      <c r="DZ712" s="1450"/>
      <c r="EA712" s="1403"/>
      <c r="EB712" s="1402"/>
      <c r="EC712" s="1402"/>
      <c r="ED712" s="1402"/>
      <c r="EE712" s="1402"/>
      <c r="EF712" s="1402"/>
      <c r="EG712" s="1402"/>
      <c r="EH712" s="1402"/>
      <c r="EI712" s="1402"/>
      <c r="EJ712" s="1402"/>
      <c r="EK712" s="1402"/>
      <c r="EL712" s="1451">
        <v>4459.3724999999995</v>
      </c>
      <c r="EM712" s="1451">
        <v>4459.3724999999995</v>
      </c>
      <c r="EN712" s="1404">
        <v>445.94</v>
      </c>
      <c r="EO712" s="1404">
        <v>0</v>
      </c>
      <c r="EP712" s="1404">
        <v>61.09</v>
      </c>
      <c r="EQ712" s="1404">
        <v>0</v>
      </c>
      <c r="ER712" s="1404">
        <v>0</v>
      </c>
      <c r="ES712" s="1402">
        <v>0</v>
      </c>
      <c r="ET712" s="1408">
        <v>260.14215000000002</v>
      </c>
      <c r="EU712" s="1402">
        <v>0</v>
      </c>
      <c r="EV712" s="1402">
        <v>0</v>
      </c>
      <c r="EW712" s="1402"/>
      <c r="EX712" s="1402"/>
      <c r="EY712" s="1402"/>
      <c r="EZ712" s="1403">
        <v>115.71</v>
      </c>
      <c r="FA712" s="1403">
        <v>0</v>
      </c>
      <c r="FB712" s="1403">
        <v>0</v>
      </c>
      <c r="FC712" s="1403">
        <v>1245.2</v>
      </c>
      <c r="FD712" s="1403"/>
      <c r="FE712" s="1403">
        <v>0</v>
      </c>
      <c r="FF712" s="1403"/>
      <c r="FG712" s="1402"/>
      <c r="FH712" s="1403">
        <v>500</v>
      </c>
      <c r="FI712" s="1402"/>
      <c r="FJ712" s="1402"/>
      <c r="FK712" s="1403"/>
      <c r="FL712" s="1403"/>
      <c r="FM712" s="1402">
        <v>0</v>
      </c>
      <c r="FN712" s="1402">
        <v>0</v>
      </c>
      <c r="FO712" s="1402">
        <v>0</v>
      </c>
      <c r="FP712" s="1402"/>
      <c r="FQ712" s="1402">
        <v>2628.08</v>
      </c>
      <c r="FR712" s="1401">
        <v>1831.29</v>
      </c>
      <c r="FT712" s="1605"/>
      <c r="FU712" s="1606">
        <v>1780.01</v>
      </c>
      <c r="FV712" s="1606">
        <v>1830.43</v>
      </c>
      <c r="FW712" s="1605">
        <v>0.86</v>
      </c>
      <c r="FX712" s="1607">
        <v>401.34</v>
      </c>
      <c r="FY712" s="1605">
        <v>0</v>
      </c>
      <c r="GB712" s="2015">
        <f t="shared" si="83"/>
        <v>2.4999999995998223E-3</v>
      </c>
      <c r="GC712" s="2015">
        <v>4459.37</v>
      </c>
      <c r="GE712" s="2015">
        <f t="shared" si="84"/>
        <v>4459.37</v>
      </c>
    </row>
    <row r="713" spans="2:187">
      <c r="B713" s="1426">
        <v>8</v>
      </c>
      <c r="C713" s="919" t="s">
        <v>627</v>
      </c>
      <c r="D713" s="920" t="s">
        <v>3</v>
      </c>
      <c r="E713" s="921" t="s">
        <v>70</v>
      </c>
      <c r="F713" s="919" t="s">
        <v>498</v>
      </c>
      <c r="G713" s="922">
        <v>29363</v>
      </c>
      <c r="H713" s="919" t="s">
        <v>469</v>
      </c>
      <c r="I713" s="919" t="s">
        <v>456</v>
      </c>
      <c r="J713" s="923" t="s">
        <v>455</v>
      </c>
      <c r="K713" s="924" t="s">
        <v>456</v>
      </c>
      <c r="L713" s="924">
        <v>100001</v>
      </c>
      <c r="M713" s="1427" t="s">
        <v>470</v>
      </c>
      <c r="N713" s="1428">
        <v>1</v>
      </c>
      <c r="O713" s="1429" t="s">
        <v>471</v>
      </c>
      <c r="P713" s="1429" t="s">
        <v>472</v>
      </c>
      <c r="Q713" s="1430">
        <v>1</v>
      </c>
      <c r="R713" s="1429" t="s">
        <v>473</v>
      </c>
      <c r="S713" s="1431" t="s">
        <v>474</v>
      </c>
      <c r="T713" s="1429" t="s">
        <v>461</v>
      </c>
      <c r="U713" s="1429" t="s">
        <v>244</v>
      </c>
      <c r="V713" s="1432" t="s">
        <v>462</v>
      </c>
      <c r="W713" s="1432"/>
      <c r="X713" s="1433" t="s">
        <v>32</v>
      </c>
      <c r="Y713" s="1434" t="s">
        <v>72</v>
      </c>
      <c r="Z713" s="1427"/>
      <c r="AA713" s="1427"/>
      <c r="AB713" s="1435">
        <v>42985</v>
      </c>
      <c r="AC713" s="1436"/>
      <c r="AD713" s="1437"/>
      <c r="AE713" s="1438" t="s">
        <v>492</v>
      </c>
      <c r="AF713" s="1438" t="s">
        <v>499</v>
      </c>
      <c r="AG713" s="1439"/>
      <c r="AH713" s="1440"/>
      <c r="AI713" s="1440"/>
      <c r="AJ713" s="1440"/>
      <c r="AK713" s="1441"/>
      <c r="AL713" s="1439"/>
      <c r="AM713" s="1441"/>
      <c r="AN713" s="1441"/>
      <c r="AO713" s="1442" t="s">
        <v>466</v>
      </c>
      <c r="AP713" s="1441" t="s">
        <v>595</v>
      </c>
      <c r="AQ713" s="1443" t="s">
        <v>466</v>
      </c>
      <c r="AR713" s="1444">
        <v>10000</v>
      </c>
      <c r="AS713" s="1427">
        <v>30</v>
      </c>
      <c r="AT713" s="1445">
        <v>0</v>
      </c>
      <c r="AU713" s="1445">
        <v>0</v>
      </c>
      <c r="AV713" s="1427"/>
      <c r="AW713" s="1427"/>
      <c r="AX713" s="1427"/>
      <c r="AY713" s="1427"/>
      <c r="AZ713" s="1427"/>
      <c r="BA713" s="1446"/>
      <c r="BB713" s="1445"/>
      <c r="BC713" s="1445"/>
      <c r="BD713" s="1445"/>
      <c r="BE713" s="1445"/>
      <c r="BF713" s="1446"/>
      <c r="BG713" s="1439">
        <v>0</v>
      </c>
      <c r="BH713" s="1439">
        <v>0</v>
      </c>
      <c r="BI713" s="1439">
        <v>0</v>
      </c>
      <c r="BJ713" s="1447">
        <v>3.5</v>
      </c>
      <c r="BK713" s="1448">
        <v>0</v>
      </c>
      <c r="BL713" s="1448">
        <v>0</v>
      </c>
      <c r="BM713" s="1439">
        <v>0</v>
      </c>
      <c r="BN713" s="1448">
        <v>0</v>
      </c>
      <c r="BO713" s="1439">
        <v>0</v>
      </c>
      <c r="BP713" s="1449">
        <v>240</v>
      </c>
      <c r="BQ713" s="1402">
        <v>10000</v>
      </c>
      <c r="BR713" s="1402">
        <v>113</v>
      </c>
      <c r="BS713" s="1402">
        <v>0</v>
      </c>
      <c r="BT713" s="1408">
        <v>0</v>
      </c>
      <c r="BU713" s="1402">
        <v>0</v>
      </c>
      <c r="BV713" s="1402">
        <v>0</v>
      </c>
      <c r="BW713" s="1402">
        <v>0</v>
      </c>
      <c r="BX713" s="1402"/>
      <c r="BY713" s="1402"/>
      <c r="BZ713" s="1402"/>
      <c r="CA713" s="1402"/>
      <c r="CB713" s="1402">
        <v>0</v>
      </c>
      <c r="CC713" s="1402">
        <v>0</v>
      </c>
      <c r="CD713" s="1402">
        <v>0</v>
      </c>
      <c r="CE713" s="1402"/>
      <c r="CF713" s="1402">
        <v>294.95999999999998</v>
      </c>
      <c r="CG713" s="1402"/>
      <c r="CH713" s="1402">
        <v>0</v>
      </c>
      <c r="CI713" s="1402">
        <v>0</v>
      </c>
      <c r="CJ713" s="1402"/>
      <c r="CK713" s="1402"/>
      <c r="CL713" s="1402"/>
      <c r="CM713" s="1402"/>
      <c r="CN713" s="1402"/>
      <c r="CO713" s="1402">
        <v>0</v>
      </c>
      <c r="CP713" s="1402"/>
      <c r="CQ713" s="1402"/>
      <c r="CR713" s="1402"/>
      <c r="CS713" s="1402"/>
      <c r="CT713" s="1402"/>
      <c r="CU713" s="1402"/>
      <c r="CV713" s="1402">
        <v>0</v>
      </c>
      <c r="CW713" s="1402"/>
      <c r="CX713" s="1402"/>
      <c r="CY713" s="1402"/>
      <c r="CZ713" s="1402"/>
      <c r="DA713" s="1402"/>
      <c r="DB713" s="1402"/>
      <c r="DC713" s="1402"/>
      <c r="DD713" s="1402"/>
      <c r="DE713" s="1402"/>
      <c r="DF713" s="1402"/>
      <c r="DG713" s="1402"/>
      <c r="DH713" s="1402"/>
      <c r="DI713" s="1402"/>
      <c r="DJ713" s="1402"/>
      <c r="DK713" s="1402"/>
      <c r="DL713" s="1402"/>
      <c r="DM713" s="1402"/>
      <c r="DN713" s="1402"/>
      <c r="DO713" s="1402"/>
      <c r="DP713" s="1402"/>
      <c r="DQ713" s="1402"/>
      <c r="DR713" s="1402"/>
      <c r="DS713" s="1402"/>
      <c r="DT713" s="1402"/>
      <c r="DU713" s="1402"/>
      <c r="DV713" s="1402"/>
      <c r="DW713" s="1402"/>
      <c r="DX713" s="1402"/>
      <c r="DY713" s="1402"/>
      <c r="DZ713" s="1450"/>
      <c r="EA713" s="1403"/>
      <c r="EB713" s="1402"/>
      <c r="EC713" s="1402"/>
      <c r="ED713" s="1402"/>
      <c r="EE713" s="1402"/>
      <c r="EF713" s="1402"/>
      <c r="EG713" s="1402"/>
      <c r="EH713" s="1402"/>
      <c r="EI713" s="1402"/>
      <c r="EJ713" s="1402"/>
      <c r="EK713" s="1402"/>
      <c r="EL713" s="1451">
        <v>10407.959999999999</v>
      </c>
      <c r="EM713" s="1451">
        <v>10407.959999999999</v>
      </c>
      <c r="EN713" s="1404">
        <v>1040.8</v>
      </c>
      <c r="EO713" s="1404">
        <v>175.89</v>
      </c>
      <c r="EP713" s="1404">
        <v>142.59</v>
      </c>
      <c r="EQ713" s="1404">
        <v>0</v>
      </c>
      <c r="ER713" s="1404">
        <v>0</v>
      </c>
      <c r="ES713" s="1402">
        <v>0</v>
      </c>
      <c r="ET713" s="1408">
        <v>1145.1732</v>
      </c>
      <c r="EU713" s="1402">
        <v>0</v>
      </c>
      <c r="EV713" s="1402">
        <v>0</v>
      </c>
      <c r="EW713" s="1402"/>
      <c r="EX713" s="1402"/>
      <c r="EY713" s="1402"/>
      <c r="EZ713" s="1403">
        <v>185.17</v>
      </c>
      <c r="FA713" s="1403">
        <v>0</v>
      </c>
      <c r="FB713" s="1403">
        <v>0</v>
      </c>
      <c r="FC713" s="1403">
        <v>4045.2000000000003</v>
      </c>
      <c r="FD713" s="1403"/>
      <c r="FE713" s="1403">
        <v>0</v>
      </c>
      <c r="FF713" s="1403"/>
      <c r="FG713" s="1402"/>
      <c r="FH713" s="1403">
        <v>0</v>
      </c>
      <c r="FI713" s="1402"/>
      <c r="FJ713" s="1402"/>
      <c r="FK713" s="1403"/>
      <c r="FL713" s="1403"/>
      <c r="FM713" s="1402">
        <v>0</v>
      </c>
      <c r="FN713" s="1402">
        <v>0</v>
      </c>
      <c r="FO713" s="1402">
        <v>0</v>
      </c>
      <c r="FP713" s="1402"/>
      <c r="FQ713" s="1402">
        <v>6734.82</v>
      </c>
      <c r="FR713" s="1401">
        <v>3673.14</v>
      </c>
      <c r="FT713" s="1605"/>
      <c r="FU713" s="1606">
        <v>3323.14</v>
      </c>
      <c r="FV713" s="1606">
        <v>3367.28</v>
      </c>
      <c r="FW713" s="1605">
        <v>305.86</v>
      </c>
      <c r="FX713" s="1607">
        <v>936.72</v>
      </c>
      <c r="FY713" s="1605">
        <v>0</v>
      </c>
      <c r="GB713" s="2015">
        <f t="shared" si="83"/>
        <v>0</v>
      </c>
      <c r="GC713" s="2015">
        <v>10407.959999999999</v>
      </c>
      <c r="GE713" s="2015">
        <f t="shared" si="84"/>
        <v>10407.959999999999</v>
      </c>
    </row>
    <row r="714" spans="2:187">
      <c r="B714" s="1426">
        <v>9</v>
      </c>
      <c r="C714" s="919" t="s">
        <v>627</v>
      </c>
      <c r="D714" s="920" t="s">
        <v>3</v>
      </c>
      <c r="E714" s="921" t="s">
        <v>58</v>
      </c>
      <c r="F714" s="919" t="s">
        <v>500</v>
      </c>
      <c r="G714" s="922">
        <v>26055</v>
      </c>
      <c r="H714" s="919" t="s">
        <v>501</v>
      </c>
      <c r="I714" s="919" t="s">
        <v>456</v>
      </c>
      <c r="J714" s="923" t="s">
        <v>455</v>
      </c>
      <c r="K714" s="924" t="s">
        <v>456</v>
      </c>
      <c r="L714" s="924">
        <v>100002</v>
      </c>
      <c r="M714" s="1427" t="s">
        <v>457</v>
      </c>
      <c r="N714" s="1428">
        <v>1</v>
      </c>
      <c r="O714" s="1429" t="s">
        <v>458</v>
      </c>
      <c r="P714" s="1429" t="s">
        <v>459</v>
      </c>
      <c r="Q714" s="1430">
        <v>0</v>
      </c>
      <c r="R714" s="1429" t="s">
        <v>485</v>
      </c>
      <c r="S714" s="1431" t="s">
        <v>486</v>
      </c>
      <c r="T714" s="1429" t="s">
        <v>461</v>
      </c>
      <c r="U714" s="1429" t="s">
        <v>240</v>
      </c>
      <c r="V714" s="1432" t="s">
        <v>462</v>
      </c>
      <c r="W714" s="1432" t="s">
        <v>463</v>
      </c>
      <c r="X714" s="1433" t="s">
        <v>32</v>
      </c>
      <c r="Y714" s="1434" t="s">
        <v>60</v>
      </c>
      <c r="Z714" s="1427"/>
      <c r="AA714" s="1427"/>
      <c r="AB714" s="1435">
        <v>42985</v>
      </c>
      <c r="AC714" s="1436"/>
      <c r="AD714" s="1437"/>
      <c r="AE714" s="1438" t="s">
        <v>464</v>
      </c>
      <c r="AF714" s="1438" t="s">
        <v>502</v>
      </c>
      <c r="AG714" s="1439"/>
      <c r="AH714" s="1440"/>
      <c r="AI714" s="1440"/>
      <c r="AJ714" s="1440"/>
      <c r="AK714" s="1441"/>
      <c r="AL714" s="1439"/>
      <c r="AM714" s="1441"/>
      <c r="AN714" s="1441"/>
      <c r="AO714" s="1442" t="s">
        <v>466</v>
      </c>
      <c r="AP714" s="1441" t="s">
        <v>594</v>
      </c>
      <c r="AQ714" s="1443" t="s">
        <v>466</v>
      </c>
      <c r="AR714" s="1444">
        <v>7000</v>
      </c>
      <c r="AS714" s="1427">
        <v>26</v>
      </c>
      <c r="AT714" s="1445">
        <v>0</v>
      </c>
      <c r="AU714" s="1445">
        <v>4</v>
      </c>
      <c r="AV714" s="1427"/>
      <c r="AW714" s="1427"/>
      <c r="AX714" s="1427"/>
      <c r="AY714" s="1427"/>
      <c r="AZ714" s="1427"/>
      <c r="BA714" s="1446"/>
      <c r="BB714" s="1445"/>
      <c r="BC714" s="1445"/>
      <c r="BD714" s="1445"/>
      <c r="BE714" s="1445"/>
      <c r="BF714" s="1446"/>
      <c r="BG714" s="1439">
        <v>0</v>
      </c>
      <c r="BH714" s="1439">
        <v>0</v>
      </c>
      <c r="BI714" s="1439">
        <v>0</v>
      </c>
      <c r="BJ714" s="1447">
        <v>0</v>
      </c>
      <c r="BK714" s="1448">
        <v>0</v>
      </c>
      <c r="BL714" s="1448">
        <v>0</v>
      </c>
      <c r="BM714" s="1439">
        <v>0</v>
      </c>
      <c r="BN714" s="1448">
        <v>0</v>
      </c>
      <c r="BO714" s="1439">
        <v>0</v>
      </c>
      <c r="BP714" s="1449">
        <v>208</v>
      </c>
      <c r="BQ714" s="1402">
        <v>6066.666666666667</v>
      </c>
      <c r="BR714" s="1402">
        <v>113</v>
      </c>
      <c r="BS714" s="1402">
        <v>0</v>
      </c>
      <c r="BT714" s="1408">
        <v>1046.8</v>
      </c>
      <c r="BU714" s="1402">
        <v>0</v>
      </c>
      <c r="BV714" s="1402">
        <v>0</v>
      </c>
      <c r="BW714" s="1402">
        <v>0</v>
      </c>
      <c r="BX714" s="1402"/>
      <c r="BY714" s="1402"/>
      <c r="BZ714" s="1402"/>
      <c r="CA714" s="1402"/>
      <c r="CB714" s="1402">
        <v>0</v>
      </c>
      <c r="CC714" s="1402">
        <v>0</v>
      </c>
      <c r="CD714" s="1402">
        <v>0</v>
      </c>
      <c r="CE714" s="1402"/>
      <c r="CF714" s="1402">
        <v>0</v>
      </c>
      <c r="CG714" s="1402"/>
      <c r="CH714" s="1402">
        <v>0</v>
      </c>
      <c r="CI714" s="1402">
        <v>0</v>
      </c>
      <c r="CJ714" s="1402"/>
      <c r="CK714" s="1402"/>
      <c r="CL714" s="1402"/>
      <c r="CM714" s="1402"/>
      <c r="CN714" s="1402"/>
      <c r="CO714" s="1402">
        <v>0</v>
      </c>
      <c r="CP714" s="1402"/>
      <c r="CQ714" s="1402"/>
      <c r="CR714" s="1402"/>
      <c r="CS714" s="1402"/>
      <c r="CT714" s="1402"/>
      <c r="CU714" s="1402"/>
      <c r="CV714" s="1402">
        <v>0</v>
      </c>
      <c r="CW714" s="1402"/>
      <c r="CX714" s="1402"/>
      <c r="CY714" s="1402"/>
      <c r="CZ714" s="1402"/>
      <c r="DA714" s="1402"/>
      <c r="DB714" s="1402"/>
      <c r="DC714" s="1402"/>
      <c r="DD714" s="1402"/>
      <c r="DE714" s="1402"/>
      <c r="DF714" s="1402"/>
      <c r="DG714" s="1402"/>
      <c r="DH714" s="1402"/>
      <c r="DI714" s="1402"/>
      <c r="DJ714" s="1402"/>
      <c r="DK714" s="1402"/>
      <c r="DL714" s="1402"/>
      <c r="DM714" s="1402"/>
      <c r="DN714" s="1402"/>
      <c r="DO714" s="1402"/>
      <c r="DP714" s="1402"/>
      <c r="DQ714" s="1402"/>
      <c r="DR714" s="1402"/>
      <c r="DS714" s="1402"/>
      <c r="DT714" s="1402"/>
      <c r="DU714" s="1402"/>
      <c r="DV714" s="1402"/>
      <c r="DW714" s="1402"/>
      <c r="DX714" s="1402"/>
      <c r="DY714" s="1402"/>
      <c r="DZ714" s="1450"/>
      <c r="EA714" s="1403"/>
      <c r="EB714" s="1402"/>
      <c r="EC714" s="1402"/>
      <c r="ED714" s="1402"/>
      <c r="EE714" s="1402"/>
      <c r="EF714" s="1402"/>
      <c r="EG714" s="1402"/>
      <c r="EH714" s="1402"/>
      <c r="EI714" s="1402"/>
      <c r="EJ714" s="1402"/>
      <c r="EK714" s="1402"/>
      <c r="EL714" s="1451">
        <v>7226.4666666666672</v>
      </c>
      <c r="EM714" s="1451">
        <v>7226.4666666666672</v>
      </c>
      <c r="EN714" s="1404">
        <v>722.65</v>
      </c>
      <c r="EO714" s="1404">
        <v>112.01</v>
      </c>
      <c r="EP714" s="1404">
        <v>99</v>
      </c>
      <c r="EQ714" s="1404">
        <v>0</v>
      </c>
      <c r="ER714" s="1404">
        <v>0</v>
      </c>
      <c r="ES714" s="1402">
        <v>0</v>
      </c>
      <c r="ET714" s="1408">
        <v>615.03</v>
      </c>
      <c r="EU714" s="1402">
        <v>0</v>
      </c>
      <c r="EV714" s="1402">
        <v>0</v>
      </c>
      <c r="EW714" s="1402"/>
      <c r="EX714" s="1402"/>
      <c r="EY714" s="1402"/>
      <c r="EZ714" s="1403">
        <v>204.9</v>
      </c>
      <c r="FA714" s="1403">
        <v>0</v>
      </c>
      <c r="FB714" s="1403">
        <v>0</v>
      </c>
      <c r="FC714" s="1403">
        <v>2845.2000000000003</v>
      </c>
      <c r="FD714" s="1403"/>
      <c r="FE714" s="1403">
        <v>20</v>
      </c>
      <c r="FF714" s="1403"/>
      <c r="FG714" s="1402"/>
      <c r="FH714" s="1403">
        <v>0</v>
      </c>
      <c r="FI714" s="1402"/>
      <c r="FJ714" s="1402"/>
      <c r="FK714" s="1403"/>
      <c r="FL714" s="1403"/>
      <c r="FM714" s="1402">
        <v>0</v>
      </c>
      <c r="FN714" s="1402">
        <v>0</v>
      </c>
      <c r="FO714" s="1402">
        <v>0</v>
      </c>
      <c r="FP714" s="1402"/>
      <c r="FQ714" s="1402">
        <v>4618.79</v>
      </c>
      <c r="FR714" s="1401">
        <v>2607.6799999999998</v>
      </c>
      <c r="FT714" s="1605"/>
      <c r="FU714" s="1606">
        <v>2846.05</v>
      </c>
      <c r="FV714" s="1606">
        <v>2937.76</v>
      </c>
      <c r="FW714" s="1605">
        <v>-330.08</v>
      </c>
      <c r="FX714" s="1607">
        <v>650.38</v>
      </c>
      <c r="FY714" s="1605">
        <v>0</v>
      </c>
      <c r="GB714" s="2015">
        <f t="shared" si="83"/>
        <v>-3.333333333102928E-3</v>
      </c>
      <c r="GC714" s="2015">
        <v>7226.47</v>
      </c>
      <c r="GE714" s="2015">
        <f t="shared" si="84"/>
        <v>7226.47</v>
      </c>
    </row>
    <row r="715" spans="2:187">
      <c r="B715" s="1426">
        <v>10</v>
      </c>
      <c r="C715" s="919" t="s">
        <v>627</v>
      </c>
      <c r="D715" s="920" t="s">
        <v>3</v>
      </c>
      <c r="E715" s="921" t="s">
        <v>30</v>
      </c>
      <c r="F715" s="919" t="s">
        <v>31</v>
      </c>
      <c r="G715" s="922">
        <v>25577</v>
      </c>
      <c r="H715" s="919" t="s">
        <v>484</v>
      </c>
      <c r="I715" s="919" t="s">
        <v>456</v>
      </c>
      <c r="J715" s="923" t="s">
        <v>455</v>
      </c>
      <c r="K715" s="924" t="s">
        <v>456</v>
      </c>
      <c r="L715" s="924">
        <v>100002</v>
      </c>
      <c r="M715" s="1427" t="s">
        <v>457</v>
      </c>
      <c r="N715" s="1428">
        <v>1</v>
      </c>
      <c r="O715" s="1429" t="s">
        <v>458</v>
      </c>
      <c r="P715" s="1429" t="s">
        <v>459</v>
      </c>
      <c r="Q715" s="1430">
        <v>0</v>
      </c>
      <c r="R715" s="1429" t="s">
        <v>485</v>
      </c>
      <c r="S715" s="1431" t="s">
        <v>486</v>
      </c>
      <c r="T715" s="1429" t="s">
        <v>461</v>
      </c>
      <c r="U715" s="1429" t="s">
        <v>233</v>
      </c>
      <c r="V715" s="1432" t="s">
        <v>462</v>
      </c>
      <c r="W715" s="1432"/>
      <c r="X715" s="1433" t="s">
        <v>32</v>
      </c>
      <c r="Y715" s="1434" t="s">
        <v>33</v>
      </c>
      <c r="Z715" s="1427"/>
      <c r="AA715" s="1427"/>
      <c r="AB715" s="1435">
        <v>43160</v>
      </c>
      <c r="AC715" s="1436"/>
      <c r="AD715" s="1437"/>
      <c r="AE715" s="1438" t="s">
        <v>503</v>
      </c>
      <c r="AF715" s="1438" t="s">
        <v>504</v>
      </c>
      <c r="AG715" s="1439"/>
      <c r="AH715" s="1440"/>
      <c r="AI715" s="1440"/>
      <c r="AJ715" s="1440"/>
      <c r="AK715" s="1441"/>
      <c r="AL715" s="1439"/>
      <c r="AM715" s="1441"/>
      <c r="AN715" s="1441"/>
      <c r="AO715" s="1442" t="s">
        <v>467</v>
      </c>
      <c r="AP715" s="1441" t="s">
        <v>595</v>
      </c>
      <c r="AQ715" s="1443" t="s">
        <v>466</v>
      </c>
      <c r="AR715" s="1444">
        <v>5000</v>
      </c>
      <c r="AS715" s="1427">
        <v>30</v>
      </c>
      <c r="AT715" s="1445">
        <v>0</v>
      </c>
      <c r="AU715" s="1445">
        <v>0</v>
      </c>
      <c r="AV715" s="1427"/>
      <c r="AW715" s="1427"/>
      <c r="AX715" s="1427"/>
      <c r="AY715" s="1427"/>
      <c r="AZ715" s="1427"/>
      <c r="BA715" s="1446"/>
      <c r="BB715" s="1445"/>
      <c r="BC715" s="1445"/>
      <c r="BD715" s="1445"/>
      <c r="BE715" s="1445"/>
      <c r="BF715" s="1446"/>
      <c r="BG715" s="1439">
        <v>0</v>
      </c>
      <c r="BH715" s="1439">
        <v>0</v>
      </c>
      <c r="BI715" s="1439">
        <v>0</v>
      </c>
      <c r="BJ715" s="1447">
        <v>9</v>
      </c>
      <c r="BK715" s="1448">
        <v>0</v>
      </c>
      <c r="BL715" s="1448">
        <v>0</v>
      </c>
      <c r="BM715" s="1439">
        <v>0</v>
      </c>
      <c r="BN715" s="1448">
        <v>0</v>
      </c>
      <c r="BO715" s="1439">
        <v>7.55</v>
      </c>
      <c r="BP715" s="1449">
        <v>240</v>
      </c>
      <c r="BQ715" s="1402">
        <v>5000</v>
      </c>
      <c r="BR715" s="1402">
        <v>113</v>
      </c>
      <c r="BS715" s="1402">
        <v>0</v>
      </c>
      <c r="BT715" s="1408">
        <v>0</v>
      </c>
      <c r="BU715" s="1402">
        <v>0</v>
      </c>
      <c r="BV715" s="1402">
        <v>0</v>
      </c>
      <c r="BW715" s="1402">
        <v>0</v>
      </c>
      <c r="BX715" s="1402"/>
      <c r="BY715" s="1402"/>
      <c r="BZ715" s="1402"/>
      <c r="CA715" s="1402"/>
      <c r="CB715" s="1402">
        <v>0</v>
      </c>
      <c r="CC715" s="1402">
        <v>0</v>
      </c>
      <c r="CD715" s="1402">
        <v>0</v>
      </c>
      <c r="CE715" s="1402"/>
      <c r="CF715" s="1402">
        <v>383.48</v>
      </c>
      <c r="CG715" s="1402"/>
      <c r="CH715" s="1402">
        <v>0</v>
      </c>
      <c r="CI715" s="1402">
        <v>0</v>
      </c>
      <c r="CJ715" s="1402"/>
      <c r="CK715" s="1402"/>
      <c r="CL715" s="1402"/>
      <c r="CM715" s="1402"/>
      <c r="CN715" s="1402"/>
      <c r="CO715" s="1402">
        <v>0</v>
      </c>
      <c r="CP715" s="1402"/>
      <c r="CQ715" s="1402"/>
      <c r="CR715" s="1402"/>
      <c r="CS715" s="1402"/>
      <c r="CT715" s="1402"/>
      <c r="CU715" s="1402"/>
      <c r="CV715" s="1402">
        <v>0</v>
      </c>
      <c r="CW715" s="1402"/>
      <c r="CX715" s="1402"/>
      <c r="CY715" s="1402"/>
      <c r="CZ715" s="1402"/>
      <c r="DA715" s="1402"/>
      <c r="DB715" s="1402"/>
      <c r="DC715" s="1402"/>
      <c r="DD715" s="1402"/>
      <c r="DE715" s="1402"/>
      <c r="DF715" s="1402"/>
      <c r="DG715" s="1402"/>
      <c r="DH715" s="1402"/>
      <c r="DI715" s="1402"/>
      <c r="DJ715" s="1402"/>
      <c r="DK715" s="1402"/>
      <c r="DL715" s="1402"/>
      <c r="DM715" s="1402"/>
      <c r="DN715" s="1402"/>
      <c r="DO715" s="1402"/>
      <c r="DP715" s="1402"/>
      <c r="DQ715" s="1402"/>
      <c r="DR715" s="1402"/>
      <c r="DS715" s="1402"/>
      <c r="DT715" s="1402"/>
      <c r="DU715" s="1402"/>
      <c r="DV715" s="1402"/>
      <c r="DW715" s="1402"/>
      <c r="DX715" s="1402"/>
      <c r="DY715" s="1402"/>
      <c r="DZ715" s="1450"/>
      <c r="EA715" s="1403"/>
      <c r="EB715" s="1402"/>
      <c r="EC715" s="1402"/>
      <c r="ED715" s="1402"/>
      <c r="EE715" s="1402"/>
      <c r="EF715" s="1402"/>
      <c r="EG715" s="1402"/>
      <c r="EH715" s="1402"/>
      <c r="EI715" s="1402"/>
      <c r="EJ715" s="1402"/>
      <c r="EK715" s="1402"/>
      <c r="EL715" s="1451">
        <v>5339.19</v>
      </c>
      <c r="EM715" s="1451">
        <v>5496.48</v>
      </c>
      <c r="EN715" s="1404">
        <v>533.91999999999996</v>
      </c>
      <c r="EO715" s="1404">
        <v>85.43</v>
      </c>
      <c r="EP715" s="1404">
        <v>73.150000000000006</v>
      </c>
      <c r="EQ715" s="1404">
        <v>0</v>
      </c>
      <c r="ER715" s="1404">
        <v>0</v>
      </c>
      <c r="ES715" s="1402">
        <v>0</v>
      </c>
      <c r="ET715" s="1408">
        <v>332.3372</v>
      </c>
      <c r="EU715" s="1402">
        <v>157.29</v>
      </c>
      <c r="EV715" s="1402">
        <v>0</v>
      </c>
      <c r="EW715" s="1402"/>
      <c r="EX715" s="1402"/>
      <c r="EY715" s="1402"/>
      <c r="EZ715" s="1403">
        <v>0</v>
      </c>
      <c r="FA715" s="1403">
        <v>0</v>
      </c>
      <c r="FB715" s="1403">
        <v>0</v>
      </c>
      <c r="FC715" s="1403">
        <v>2045.2</v>
      </c>
      <c r="FD715" s="1403"/>
      <c r="FE715" s="1403">
        <v>0</v>
      </c>
      <c r="FF715" s="1403"/>
      <c r="FG715" s="1402"/>
      <c r="FH715" s="1403">
        <v>0</v>
      </c>
      <c r="FI715" s="1402"/>
      <c r="FJ715" s="1402"/>
      <c r="FK715" s="1403"/>
      <c r="FL715" s="1403"/>
      <c r="FM715" s="1402">
        <v>0</v>
      </c>
      <c r="FN715" s="1402">
        <v>0</v>
      </c>
      <c r="FO715" s="1402">
        <v>0</v>
      </c>
      <c r="FP715" s="1402"/>
      <c r="FQ715" s="1402">
        <v>3227.33</v>
      </c>
      <c r="FR715" s="1401">
        <v>2269.15</v>
      </c>
      <c r="FT715" s="1605"/>
      <c r="FU715" s="1606">
        <v>2427.21</v>
      </c>
      <c r="FV715" s="1606">
        <v>2462.3000000000002</v>
      </c>
      <c r="FW715" s="1605">
        <v>-193.15</v>
      </c>
      <c r="FX715" s="1607">
        <v>480.53</v>
      </c>
      <c r="FY715" s="1605">
        <v>0</v>
      </c>
      <c r="GB715" s="2015">
        <f t="shared" si="83"/>
        <v>0</v>
      </c>
      <c r="GC715" s="2015">
        <v>5339.19</v>
      </c>
      <c r="GE715" s="2015">
        <f t="shared" si="84"/>
        <v>5339.19</v>
      </c>
    </row>
    <row r="716" spans="2:187">
      <c r="B716" s="1426">
        <v>11</v>
      </c>
      <c r="C716" s="919" t="s">
        <v>627</v>
      </c>
      <c r="D716" s="920" t="s">
        <v>3</v>
      </c>
      <c r="E716" s="921" t="s">
        <v>93</v>
      </c>
      <c r="F716" s="919" t="s">
        <v>505</v>
      </c>
      <c r="G716" s="922">
        <v>31251</v>
      </c>
      <c r="H716" s="919" t="s">
        <v>1011</v>
      </c>
      <c r="I716" s="919" t="s">
        <v>506</v>
      </c>
      <c r="J716" s="923" t="s">
        <v>507</v>
      </c>
      <c r="K716" s="924" t="s">
        <v>508</v>
      </c>
      <c r="L716" s="924">
        <v>100002</v>
      </c>
      <c r="M716" s="1427" t="s">
        <v>457</v>
      </c>
      <c r="N716" s="1428">
        <v>1</v>
      </c>
      <c r="O716" s="1429" t="s">
        <v>458</v>
      </c>
      <c r="P716" s="1429" t="s">
        <v>459</v>
      </c>
      <c r="Q716" s="1430">
        <v>0</v>
      </c>
      <c r="R716" s="1429" t="s">
        <v>485</v>
      </c>
      <c r="S716" s="1431" t="s">
        <v>486</v>
      </c>
      <c r="T716" s="1429" t="s">
        <v>461</v>
      </c>
      <c r="U716" s="1429" t="s">
        <v>928</v>
      </c>
      <c r="V716" s="1432" t="s">
        <v>462</v>
      </c>
      <c r="W716" s="1432"/>
      <c r="X716" s="1433" t="s">
        <v>32</v>
      </c>
      <c r="Y716" s="1434">
        <v>45594366852089</v>
      </c>
      <c r="Z716" s="1427"/>
      <c r="AA716" s="1427"/>
      <c r="AB716" s="1435">
        <v>43206</v>
      </c>
      <c r="AC716" s="1436"/>
      <c r="AD716" s="1437"/>
      <c r="AE716" s="1438" t="s">
        <v>436</v>
      </c>
      <c r="AF716" s="1438" t="s">
        <v>509</v>
      </c>
      <c r="AG716" s="1439"/>
      <c r="AH716" s="1440"/>
      <c r="AI716" s="1440"/>
      <c r="AJ716" s="1440"/>
      <c r="AK716" s="1441"/>
      <c r="AL716" s="1439"/>
      <c r="AM716" s="1441"/>
      <c r="AN716" s="1441"/>
      <c r="AO716" s="1442" t="s">
        <v>467</v>
      </c>
      <c r="AP716" s="1441" t="s">
        <v>595</v>
      </c>
      <c r="AQ716" s="1443" t="s">
        <v>466</v>
      </c>
      <c r="AR716" s="1444">
        <v>4800</v>
      </c>
      <c r="AS716" s="1427">
        <v>30</v>
      </c>
      <c r="AT716" s="1445">
        <v>0</v>
      </c>
      <c r="AU716" s="1445">
        <v>0</v>
      </c>
      <c r="AV716" s="1427"/>
      <c r="AW716" s="1427"/>
      <c r="AX716" s="1427"/>
      <c r="AY716" s="1427"/>
      <c r="AZ716" s="1427"/>
      <c r="BA716" s="1446"/>
      <c r="BB716" s="1445"/>
      <c r="BC716" s="1445"/>
      <c r="BD716" s="1445"/>
      <c r="BE716" s="1445"/>
      <c r="BF716" s="1446"/>
      <c r="BG716" s="1439">
        <v>0</v>
      </c>
      <c r="BH716" s="1439">
        <v>0</v>
      </c>
      <c r="BI716" s="1439">
        <v>0</v>
      </c>
      <c r="BJ716" s="1447">
        <v>5</v>
      </c>
      <c r="BK716" s="1448">
        <v>0</v>
      </c>
      <c r="BL716" s="1448">
        <v>0</v>
      </c>
      <c r="BM716" s="1439">
        <v>0</v>
      </c>
      <c r="BN716" s="1448">
        <v>0</v>
      </c>
      <c r="BO716" s="1439">
        <v>0</v>
      </c>
      <c r="BP716" s="1449">
        <v>240</v>
      </c>
      <c r="BQ716" s="1402">
        <v>4800</v>
      </c>
      <c r="BR716" s="1402">
        <v>113</v>
      </c>
      <c r="BS716" s="1402">
        <v>0</v>
      </c>
      <c r="BT716" s="1408">
        <v>0</v>
      </c>
      <c r="BU716" s="1402">
        <v>0</v>
      </c>
      <c r="BV716" s="1402">
        <v>0</v>
      </c>
      <c r="BW716" s="1402">
        <v>0</v>
      </c>
      <c r="BX716" s="1402"/>
      <c r="BY716" s="1402"/>
      <c r="BZ716" s="1402"/>
      <c r="CA716" s="1402"/>
      <c r="CB716" s="1402">
        <v>0</v>
      </c>
      <c r="CC716" s="1402">
        <v>0</v>
      </c>
      <c r="CD716" s="1402">
        <v>0</v>
      </c>
      <c r="CE716" s="1402"/>
      <c r="CF716" s="1402">
        <v>204.71</v>
      </c>
      <c r="CG716" s="1402"/>
      <c r="CH716" s="1402">
        <v>0</v>
      </c>
      <c r="CI716" s="1402">
        <v>0</v>
      </c>
      <c r="CJ716" s="1402"/>
      <c r="CK716" s="1402"/>
      <c r="CL716" s="1402"/>
      <c r="CM716" s="1402"/>
      <c r="CN716" s="1402"/>
      <c r="CO716" s="1402">
        <v>0</v>
      </c>
      <c r="CP716" s="1402"/>
      <c r="CQ716" s="1402"/>
      <c r="CR716" s="1402"/>
      <c r="CS716" s="1402"/>
      <c r="CT716" s="1402"/>
      <c r="CU716" s="1402"/>
      <c r="CV716" s="1402">
        <v>0</v>
      </c>
      <c r="CW716" s="1402"/>
      <c r="CX716" s="1402"/>
      <c r="CY716" s="1402"/>
      <c r="CZ716" s="1402"/>
      <c r="DA716" s="1402"/>
      <c r="DB716" s="1402"/>
      <c r="DC716" s="1402"/>
      <c r="DD716" s="1402"/>
      <c r="DE716" s="1402"/>
      <c r="DF716" s="1402"/>
      <c r="DG716" s="1402"/>
      <c r="DH716" s="1402"/>
      <c r="DI716" s="1402"/>
      <c r="DJ716" s="1402"/>
      <c r="DK716" s="1402"/>
      <c r="DL716" s="1402"/>
      <c r="DM716" s="1402"/>
      <c r="DN716" s="1402"/>
      <c r="DO716" s="1402"/>
      <c r="DP716" s="1402"/>
      <c r="DQ716" s="1402"/>
      <c r="DR716" s="1402"/>
      <c r="DS716" s="1402"/>
      <c r="DT716" s="1402"/>
      <c r="DU716" s="1402"/>
      <c r="DV716" s="1402"/>
      <c r="DW716" s="1402"/>
      <c r="DX716" s="1402"/>
      <c r="DY716" s="1402"/>
      <c r="DZ716" s="1450"/>
      <c r="EA716" s="1403"/>
      <c r="EB716" s="1402"/>
      <c r="EC716" s="1402"/>
      <c r="ED716" s="1402"/>
      <c r="EE716" s="1402"/>
      <c r="EF716" s="1402"/>
      <c r="EG716" s="1402"/>
      <c r="EH716" s="1402"/>
      <c r="EI716" s="1402"/>
      <c r="EJ716" s="1402"/>
      <c r="EK716" s="1402"/>
      <c r="EL716" s="1451">
        <v>5117.71</v>
      </c>
      <c r="EM716" s="1451">
        <v>5117.71</v>
      </c>
      <c r="EN716" s="1404">
        <v>0</v>
      </c>
      <c r="EO716" s="1404">
        <v>0</v>
      </c>
      <c r="EP716" s="1404">
        <v>0</v>
      </c>
      <c r="EQ716" s="1404">
        <v>0</v>
      </c>
      <c r="ER716" s="1404">
        <v>0</v>
      </c>
      <c r="ES716" s="1402">
        <v>665.3</v>
      </c>
      <c r="ET716" s="1408">
        <v>223.0994</v>
      </c>
      <c r="EU716" s="1402">
        <v>0</v>
      </c>
      <c r="EV716" s="1402">
        <v>0</v>
      </c>
      <c r="EW716" s="1402"/>
      <c r="EX716" s="1402"/>
      <c r="EY716" s="1402"/>
      <c r="EZ716" s="1403">
        <v>0</v>
      </c>
      <c r="FA716" s="1403">
        <v>0</v>
      </c>
      <c r="FB716" s="1403">
        <v>0</v>
      </c>
      <c r="FC716" s="1403">
        <v>1965.2</v>
      </c>
      <c r="FD716" s="1403"/>
      <c r="FE716" s="1403">
        <v>0</v>
      </c>
      <c r="FF716" s="1403"/>
      <c r="FG716" s="1402"/>
      <c r="FH716" s="1403">
        <v>500</v>
      </c>
      <c r="FI716" s="1402"/>
      <c r="FJ716" s="1402"/>
      <c r="FK716" s="1403"/>
      <c r="FL716" s="1403"/>
      <c r="FM716" s="1402">
        <v>0</v>
      </c>
      <c r="FN716" s="1402">
        <v>0</v>
      </c>
      <c r="FO716" s="1402">
        <v>0</v>
      </c>
      <c r="FP716" s="1402"/>
      <c r="FQ716" s="1402">
        <v>3353.6</v>
      </c>
      <c r="FR716" s="1401">
        <v>1764.11</v>
      </c>
      <c r="FT716" s="1605"/>
      <c r="FU716" s="1606">
        <v>2086.92</v>
      </c>
      <c r="FV716" s="1606">
        <v>2086.6</v>
      </c>
      <c r="FW716" s="1605">
        <v>-322.49</v>
      </c>
      <c r="FX716" s="1607">
        <v>460.59</v>
      </c>
      <c r="FY716" s="1605">
        <v>0</v>
      </c>
      <c r="GB716" s="2015">
        <f t="shared" si="83"/>
        <v>0</v>
      </c>
      <c r="GC716" s="2015">
        <v>5117.71</v>
      </c>
      <c r="GE716" s="2015">
        <f t="shared" si="84"/>
        <v>5117.71</v>
      </c>
    </row>
    <row r="717" spans="2:187">
      <c r="B717" s="1426">
        <v>12</v>
      </c>
      <c r="C717" s="919" t="s">
        <v>627</v>
      </c>
      <c r="D717" s="920" t="s">
        <v>3</v>
      </c>
      <c r="E717" s="921" t="s">
        <v>80</v>
      </c>
      <c r="F717" s="919" t="s">
        <v>510</v>
      </c>
      <c r="G717" s="922">
        <v>30662</v>
      </c>
      <c r="H717" s="919" t="s">
        <v>469</v>
      </c>
      <c r="I717" s="919" t="s">
        <v>456</v>
      </c>
      <c r="J717" s="923" t="s">
        <v>455</v>
      </c>
      <c r="K717" s="924" t="s">
        <v>456</v>
      </c>
      <c r="L717" s="924">
        <v>100001</v>
      </c>
      <c r="M717" s="1427" t="s">
        <v>470</v>
      </c>
      <c r="N717" s="1428">
        <v>1</v>
      </c>
      <c r="O717" s="1429" t="s">
        <v>471</v>
      </c>
      <c r="P717" s="1429" t="s">
        <v>472</v>
      </c>
      <c r="Q717" s="1430">
        <v>1</v>
      </c>
      <c r="R717" s="1429" t="s">
        <v>473</v>
      </c>
      <c r="S717" s="1431" t="s">
        <v>474</v>
      </c>
      <c r="T717" s="1429" t="s">
        <v>461</v>
      </c>
      <c r="U717" s="1429" t="s">
        <v>274</v>
      </c>
      <c r="V717" s="1432" t="s">
        <v>462</v>
      </c>
      <c r="W717" s="1432"/>
      <c r="X717" s="1433" t="s">
        <v>78</v>
      </c>
      <c r="Y717" s="1434" t="s">
        <v>79</v>
      </c>
      <c r="Z717" s="1427"/>
      <c r="AA717" s="1427"/>
      <c r="AB717" s="1435">
        <v>43252</v>
      </c>
      <c r="AC717" s="1436"/>
      <c r="AD717" s="1437"/>
      <c r="AE717" s="1438" t="s">
        <v>511</v>
      </c>
      <c r="AF717" s="1438" t="s">
        <v>512</v>
      </c>
      <c r="AG717" s="1439"/>
      <c r="AH717" s="1440"/>
      <c r="AI717" s="1440"/>
      <c r="AJ717" s="1440"/>
      <c r="AK717" s="1441"/>
      <c r="AL717" s="1439"/>
      <c r="AM717" s="1441"/>
      <c r="AN717" s="1441"/>
      <c r="AO717" s="1442" t="s">
        <v>466</v>
      </c>
      <c r="AP717" s="1441" t="s">
        <v>595</v>
      </c>
      <c r="AQ717" s="1443" t="s">
        <v>466</v>
      </c>
      <c r="AR717" s="1444">
        <v>4300</v>
      </c>
      <c r="AS717" s="1427">
        <v>29</v>
      </c>
      <c r="AT717" s="1445">
        <v>0</v>
      </c>
      <c r="AU717" s="1445">
        <v>1</v>
      </c>
      <c r="AV717" s="1427"/>
      <c r="AW717" s="1427"/>
      <c r="AX717" s="1427"/>
      <c r="AY717" s="1427"/>
      <c r="AZ717" s="1427"/>
      <c r="BA717" s="1446"/>
      <c r="BB717" s="1445"/>
      <c r="BC717" s="1445"/>
      <c r="BD717" s="1445"/>
      <c r="BE717" s="1445"/>
      <c r="BF717" s="1446"/>
      <c r="BG717" s="1439">
        <v>0</v>
      </c>
      <c r="BH717" s="1439">
        <v>0</v>
      </c>
      <c r="BI717" s="1439">
        <v>0</v>
      </c>
      <c r="BJ717" s="1447">
        <v>3</v>
      </c>
      <c r="BK717" s="1448">
        <v>0</v>
      </c>
      <c r="BL717" s="1448">
        <v>0</v>
      </c>
      <c r="BM717" s="1439">
        <v>0</v>
      </c>
      <c r="BN717" s="1448">
        <v>0</v>
      </c>
      <c r="BO717" s="1439">
        <v>1.8499999999999999</v>
      </c>
      <c r="BP717" s="1449">
        <v>232</v>
      </c>
      <c r="BQ717" s="1402">
        <v>4156.666666666667</v>
      </c>
      <c r="BR717" s="1402">
        <v>113</v>
      </c>
      <c r="BS717" s="1402">
        <v>0</v>
      </c>
      <c r="BT717" s="1408">
        <v>147.1</v>
      </c>
      <c r="BU717" s="1402">
        <v>0</v>
      </c>
      <c r="BV717" s="1402">
        <v>0</v>
      </c>
      <c r="BW717" s="1402">
        <v>0</v>
      </c>
      <c r="BX717" s="1402"/>
      <c r="BY717" s="1402"/>
      <c r="BZ717" s="1402"/>
      <c r="CA717" s="1402"/>
      <c r="CB717" s="1402">
        <v>0</v>
      </c>
      <c r="CC717" s="1402">
        <v>0</v>
      </c>
      <c r="CD717" s="1402">
        <v>0</v>
      </c>
      <c r="CE717" s="1402"/>
      <c r="CF717" s="1402">
        <v>110.33</v>
      </c>
      <c r="CG717" s="1402"/>
      <c r="CH717" s="1402">
        <v>0</v>
      </c>
      <c r="CI717" s="1402">
        <v>0</v>
      </c>
      <c r="CJ717" s="1402"/>
      <c r="CK717" s="1402"/>
      <c r="CL717" s="1402"/>
      <c r="CM717" s="1402"/>
      <c r="CN717" s="1402"/>
      <c r="CO717" s="1402">
        <v>0</v>
      </c>
      <c r="CP717" s="1402"/>
      <c r="CQ717" s="1402"/>
      <c r="CR717" s="1402"/>
      <c r="CS717" s="1402"/>
      <c r="CT717" s="1402"/>
      <c r="CU717" s="1402"/>
      <c r="CV717" s="1402">
        <v>0</v>
      </c>
      <c r="CW717" s="1402"/>
      <c r="CX717" s="1402"/>
      <c r="CY717" s="1402"/>
      <c r="CZ717" s="1402"/>
      <c r="DA717" s="1402"/>
      <c r="DB717" s="1402"/>
      <c r="DC717" s="1402"/>
      <c r="DD717" s="1402"/>
      <c r="DE717" s="1402"/>
      <c r="DF717" s="1402"/>
      <c r="DG717" s="1402"/>
      <c r="DH717" s="1402"/>
      <c r="DI717" s="1402"/>
      <c r="DJ717" s="1402"/>
      <c r="DK717" s="1402"/>
      <c r="DL717" s="1402"/>
      <c r="DM717" s="1402"/>
      <c r="DN717" s="1402"/>
      <c r="DO717" s="1402"/>
      <c r="DP717" s="1402"/>
      <c r="DQ717" s="1402"/>
      <c r="DR717" s="1402"/>
      <c r="DS717" s="1402"/>
      <c r="DT717" s="1402"/>
      <c r="DU717" s="1402"/>
      <c r="DV717" s="1402"/>
      <c r="DW717" s="1402"/>
      <c r="DX717" s="1402"/>
      <c r="DY717" s="1402"/>
      <c r="DZ717" s="1450"/>
      <c r="EA717" s="1403"/>
      <c r="EB717" s="1402"/>
      <c r="EC717" s="1402"/>
      <c r="ED717" s="1402"/>
      <c r="EE717" s="1402"/>
      <c r="EF717" s="1402"/>
      <c r="EG717" s="1402"/>
      <c r="EH717" s="1402"/>
      <c r="EI717" s="1402"/>
      <c r="EJ717" s="1402"/>
      <c r="EK717" s="1402"/>
      <c r="EL717" s="1451">
        <v>4493.9466666666676</v>
      </c>
      <c r="EM717" s="1451">
        <v>4527.0966666666673</v>
      </c>
      <c r="EN717" s="1404">
        <v>449.39</v>
      </c>
      <c r="EO717" s="1404">
        <v>0</v>
      </c>
      <c r="EP717" s="1404">
        <v>61.57</v>
      </c>
      <c r="EQ717" s="1404">
        <v>0</v>
      </c>
      <c r="ER717" s="1404">
        <v>0</v>
      </c>
      <c r="ES717" s="1402">
        <v>0</v>
      </c>
      <c r="ET717" s="1408">
        <v>177.9162</v>
      </c>
      <c r="EU717" s="1402">
        <v>33.15</v>
      </c>
      <c r="EV717" s="1402">
        <v>0</v>
      </c>
      <c r="EW717" s="1402"/>
      <c r="EX717" s="1402"/>
      <c r="EY717" s="1402"/>
      <c r="EZ717" s="1403">
        <v>347.13</v>
      </c>
      <c r="FA717" s="1403">
        <v>145.97999999999999</v>
      </c>
      <c r="FB717" s="1403">
        <v>0</v>
      </c>
      <c r="FC717" s="1403">
        <v>1765.2</v>
      </c>
      <c r="FD717" s="1403"/>
      <c r="FE717" s="1403">
        <v>0</v>
      </c>
      <c r="FF717" s="1403"/>
      <c r="FG717" s="1402"/>
      <c r="FH717" s="1403">
        <v>0</v>
      </c>
      <c r="FI717" s="1402"/>
      <c r="FJ717" s="1402"/>
      <c r="FK717" s="1403"/>
      <c r="FL717" s="1403"/>
      <c r="FM717" s="1402">
        <v>0</v>
      </c>
      <c r="FN717" s="1402">
        <v>0</v>
      </c>
      <c r="FO717" s="1402">
        <v>0</v>
      </c>
      <c r="FP717" s="1402"/>
      <c r="FQ717" s="1402">
        <v>2980.34</v>
      </c>
      <c r="FR717" s="1401">
        <v>1546.76</v>
      </c>
      <c r="FT717" s="1605"/>
      <c r="FU717" s="1606">
        <v>1490.01</v>
      </c>
      <c r="FV717" s="1606">
        <v>1489.72</v>
      </c>
      <c r="FW717" s="1605">
        <v>57.04</v>
      </c>
      <c r="FX717" s="1607">
        <v>404.46</v>
      </c>
      <c r="FY717" s="1605">
        <v>0</v>
      </c>
      <c r="GB717" s="2015">
        <f t="shared" si="83"/>
        <v>-3.3333333321934333E-3</v>
      </c>
      <c r="GC717" s="2015">
        <v>4493.95</v>
      </c>
      <c r="GE717" s="2015">
        <f t="shared" si="84"/>
        <v>4493.95</v>
      </c>
    </row>
    <row r="718" spans="2:187">
      <c r="B718" s="1426">
        <v>13</v>
      </c>
      <c r="C718" s="919" t="s">
        <v>627</v>
      </c>
      <c r="D718" s="920" t="s">
        <v>3</v>
      </c>
      <c r="E718" s="921" t="s">
        <v>67</v>
      </c>
      <c r="F718" s="919" t="s">
        <v>513</v>
      </c>
      <c r="G718" s="922">
        <v>29312</v>
      </c>
      <c r="H718" s="919" t="s">
        <v>488</v>
      </c>
      <c r="I718" s="919" t="s">
        <v>456</v>
      </c>
      <c r="J718" s="923" t="s">
        <v>455</v>
      </c>
      <c r="K718" s="924" t="s">
        <v>456</v>
      </c>
      <c r="L718" s="924">
        <v>100002</v>
      </c>
      <c r="M718" s="1427" t="s">
        <v>457</v>
      </c>
      <c r="N718" s="1428">
        <v>0</v>
      </c>
      <c r="O718" s="1429" t="s">
        <v>458</v>
      </c>
      <c r="P718" s="1429" t="s">
        <v>459</v>
      </c>
      <c r="Q718" s="1430">
        <v>0</v>
      </c>
      <c r="R718" s="1429" t="s">
        <v>489</v>
      </c>
      <c r="S718" s="1431" t="s">
        <v>488</v>
      </c>
      <c r="T718" s="1429" t="s">
        <v>461</v>
      </c>
      <c r="U718" s="1429" t="s">
        <v>243</v>
      </c>
      <c r="V718" s="1432" t="s">
        <v>462</v>
      </c>
      <c r="W718" s="1432"/>
      <c r="X718" s="1433" t="s">
        <v>32</v>
      </c>
      <c r="Y718" s="1434" t="s">
        <v>69</v>
      </c>
      <c r="Z718" s="1427"/>
      <c r="AA718" s="1427"/>
      <c r="AB718" s="1435">
        <v>42985</v>
      </c>
      <c r="AC718" s="1436"/>
      <c r="AD718" s="1437"/>
      <c r="AE718" s="1438" t="s">
        <v>522</v>
      </c>
      <c r="AF718" s="1438" t="s">
        <v>514</v>
      </c>
      <c r="AG718" s="1439"/>
      <c r="AH718" s="1440"/>
      <c r="AI718" s="1440"/>
      <c r="AJ718" s="1440"/>
      <c r="AK718" s="1441"/>
      <c r="AL718" s="1439"/>
      <c r="AM718" s="1441"/>
      <c r="AN718" s="1441"/>
      <c r="AO718" s="1442" t="s">
        <v>467</v>
      </c>
      <c r="AP718" s="1441" t="s">
        <v>595</v>
      </c>
      <c r="AQ718" s="1443" t="s">
        <v>466</v>
      </c>
      <c r="AR718" s="1444">
        <v>5040</v>
      </c>
      <c r="AS718" s="1427">
        <v>9</v>
      </c>
      <c r="AT718" s="1445">
        <v>20</v>
      </c>
      <c r="AU718" s="1445">
        <v>0</v>
      </c>
      <c r="AV718" s="1427"/>
      <c r="AW718" s="1427"/>
      <c r="AX718" s="1427"/>
      <c r="AY718" s="1427"/>
      <c r="AZ718" s="1427">
        <v>1</v>
      </c>
      <c r="BA718" s="1446"/>
      <c r="BB718" s="1445"/>
      <c r="BC718" s="1445"/>
      <c r="BD718" s="1445"/>
      <c r="BE718" s="1445"/>
      <c r="BF718" s="1446"/>
      <c r="BG718" s="1439">
        <v>0</v>
      </c>
      <c r="BH718" s="1439">
        <v>0</v>
      </c>
      <c r="BI718" s="1439">
        <v>0</v>
      </c>
      <c r="BJ718" s="1447">
        <v>2</v>
      </c>
      <c r="BK718" s="1448">
        <v>0</v>
      </c>
      <c r="BL718" s="1448">
        <v>0</v>
      </c>
      <c r="BM718" s="1439">
        <v>0</v>
      </c>
      <c r="BN718" s="1448">
        <v>0</v>
      </c>
      <c r="BO718" s="1439">
        <v>0.30000000000000004</v>
      </c>
      <c r="BP718" s="1449">
        <v>72</v>
      </c>
      <c r="BQ718" s="1402">
        <v>1512</v>
      </c>
      <c r="BR718" s="1402">
        <v>113</v>
      </c>
      <c r="BS718" s="1402">
        <v>3360</v>
      </c>
      <c r="BT718" s="1408">
        <v>0</v>
      </c>
      <c r="BU718" s="1402">
        <v>0</v>
      </c>
      <c r="BV718" s="1402">
        <v>0</v>
      </c>
      <c r="BW718" s="1402">
        <v>0</v>
      </c>
      <c r="BX718" s="1402"/>
      <c r="BY718" s="1402"/>
      <c r="BZ718" s="1402"/>
      <c r="CA718" s="1402">
        <v>181.56158333333335</v>
      </c>
      <c r="CB718" s="1402">
        <v>0</v>
      </c>
      <c r="CC718" s="1402">
        <v>0</v>
      </c>
      <c r="CD718" s="1402">
        <v>0</v>
      </c>
      <c r="CE718" s="1402"/>
      <c r="CF718" s="1402">
        <v>85.88</v>
      </c>
      <c r="CG718" s="1402"/>
      <c r="CH718" s="1402">
        <v>0</v>
      </c>
      <c r="CI718" s="1402">
        <v>0</v>
      </c>
      <c r="CJ718" s="1402"/>
      <c r="CK718" s="1402"/>
      <c r="CL718" s="1402"/>
      <c r="CM718" s="1402"/>
      <c r="CN718" s="1402"/>
      <c r="CO718" s="1402">
        <v>0</v>
      </c>
      <c r="CP718" s="1402"/>
      <c r="CQ718" s="1402"/>
      <c r="CR718" s="1402"/>
      <c r="CS718" s="1402"/>
      <c r="CT718" s="1402"/>
      <c r="CU718" s="1402"/>
      <c r="CV718" s="1402">
        <v>0</v>
      </c>
      <c r="CW718" s="1402"/>
      <c r="CX718" s="1402"/>
      <c r="CY718" s="1402"/>
      <c r="CZ718" s="1402"/>
      <c r="DA718" s="1402"/>
      <c r="DB718" s="1402"/>
      <c r="DC718" s="1402"/>
      <c r="DD718" s="1402"/>
      <c r="DE718" s="1402"/>
      <c r="DF718" s="1402"/>
      <c r="DG718" s="1402"/>
      <c r="DH718" s="1402"/>
      <c r="DI718" s="1402"/>
      <c r="DJ718" s="1402"/>
      <c r="DK718" s="1402"/>
      <c r="DL718" s="1402"/>
      <c r="DM718" s="1402"/>
      <c r="DN718" s="1402"/>
      <c r="DO718" s="1402"/>
      <c r="DP718" s="1402"/>
      <c r="DQ718" s="1402"/>
      <c r="DR718" s="1402"/>
      <c r="DS718" s="1402"/>
      <c r="DT718" s="1402"/>
      <c r="DU718" s="1402"/>
      <c r="DV718" s="1402"/>
      <c r="DW718" s="1402"/>
      <c r="DX718" s="1402"/>
      <c r="DY718" s="1402"/>
      <c r="DZ718" s="1450"/>
      <c r="EA718" s="1403"/>
      <c r="EB718" s="1402"/>
      <c r="EC718" s="1402"/>
      <c r="ED718" s="1402"/>
      <c r="EE718" s="1402"/>
      <c r="EF718" s="1402"/>
      <c r="EG718" s="1402"/>
      <c r="EH718" s="1402"/>
      <c r="EI718" s="1402"/>
      <c r="EJ718" s="1402"/>
      <c r="EK718" s="1402"/>
      <c r="EL718" s="1451">
        <v>5246.1415833333331</v>
      </c>
      <c r="EM718" s="1451">
        <v>5252.4415833333333</v>
      </c>
      <c r="EN718" s="1404">
        <v>524.61</v>
      </c>
      <c r="EO718" s="1404">
        <v>77.12</v>
      </c>
      <c r="EP718" s="1404">
        <v>71.87</v>
      </c>
      <c r="EQ718" s="1404">
        <v>0</v>
      </c>
      <c r="ER718" s="1404">
        <v>0</v>
      </c>
      <c r="ES718" s="1402">
        <v>0</v>
      </c>
      <c r="ET718" s="1408">
        <v>285.23319999999995</v>
      </c>
      <c r="EU718" s="1402">
        <v>6.3</v>
      </c>
      <c r="EV718" s="1402">
        <v>0</v>
      </c>
      <c r="EW718" s="1402"/>
      <c r="EX718" s="1402"/>
      <c r="EY718" s="1402"/>
      <c r="EZ718" s="1403">
        <v>0</v>
      </c>
      <c r="FA718" s="1403">
        <v>113.93</v>
      </c>
      <c r="FB718" s="1403">
        <v>0</v>
      </c>
      <c r="FC718" s="1403">
        <v>2061.2000000000003</v>
      </c>
      <c r="FD718" s="1403"/>
      <c r="FE718" s="1403">
        <v>20</v>
      </c>
      <c r="FF718" s="1403"/>
      <c r="FG718" s="1402"/>
      <c r="FH718" s="1403">
        <v>0</v>
      </c>
      <c r="FI718" s="1402"/>
      <c r="FJ718" s="1402"/>
      <c r="FK718" s="1403"/>
      <c r="FL718" s="1403"/>
      <c r="FM718" s="1402">
        <v>0</v>
      </c>
      <c r="FN718" s="1402">
        <v>0</v>
      </c>
      <c r="FO718" s="1402">
        <v>0</v>
      </c>
      <c r="FP718" s="1402"/>
      <c r="FQ718" s="1402">
        <v>3160.26</v>
      </c>
      <c r="FR718" s="1401">
        <v>2092.1799999999998</v>
      </c>
      <c r="FT718" s="1605"/>
      <c r="FU718" s="1606">
        <v>1836.68</v>
      </c>
      <c r="FV718" s="1606">
        <v>1908.48</v>
      </c>
      <c r="FW718" s="1605">
        <v>183.7</v>
      </c>
      <c r="FX718" s="1607">
        <v>455.81</v>
      </c>
      <c r="FY718" s="1605">
        <v>0</v>
      </c>
      <c r="GB718" s="2015">
        <f t="shared" si="83"/>
        <v>0</v>
      </c>
      <c r="GC718" s="2015">
        <v>5064.58</v>
      </c>
      <c r="GE718" s="2015">
        <f t="shared" si="84"/>
        <v>5064.58</v>
      </c>
    </row>
    <row r="719" spans="2:187" ht="16.899999999999999" customHeight="1">
      <c r="B719" s="1426">
        <v>14</v>
      </c>
      <c r="C719" s="919" t="s">
        <v>627</v>
      </c>
      <c r="D719" s="1452" t="s">
        <v>3</v>
      </c>
      <c r="E719" s="1453" t="s">
        <v>124</v>
      </c>
      <c r="F719" s="1429" t="s">
        <v>125</v>
      </c>
      <c r="G719" s="1454">
        <v>34101</v>
      </c>
      <c r="H719" s="919" t="s">
        <v>469</v>
      </c>
      <c r="I719" s="1429" t="s">
        <v>506</v>
      </c>
      <c r="J719" s="1455" t="s">
        <v>507</v>
      </c>
      <c r="K719" s="1456" t="s">
        <v>508</v>
      </c>
      <c r="L719" s="1456">
        <v>100002</v>
      </c>
      <c r="M719" s="1427" t="s">
        <v>457</v>
      </c>
      <c r="N719" s="1428">
        <v>1</v>
      </c>
      <c r="O719" s="1429" t="s">
        <v>471</v>
      </c>
      <c r="P719" s="1429" t="s">
        <v>472</v>
      </c>
      <c r="Q719" s="1430">
        <v>0</v>
      </c>
      <c r="R719" s="1429" t="s">
        <v>473</v>
      </c>
      <c r="S719" s="1431" t="s">
        <v>474</v>
      </c>
      <c r="T719" s="1429" t="s">
        <v>461</v>
      </c>
      <c r="U719" s="1457" t="s">
        <v>1029</v>
      </c>
      <c r="V719" s="1432" t="s">
        <v>462</v>
      </c>
      <c r="W719" s="1432"/>
      <c r="X719" s="1433" t="s">
        <v>32</v>
      </c>
      <c r="Y719" s="1434">
        <v>45537717056073</v>
      </c>
      <c r="Z719" s="1427"/>
      <c r="AA719" s="1427"/>
      <c r="AB719" s="1435">
        <v>43402</v>
      </c>
      <c r="AC719" s="1436"/>
      <c r="AD719" s="1437"/>
      <c r="AE719" s="1438" t="s">
        <v>481</v>
      </c>
      <c r="AF719" s="1438" t="s">
        <v>515</v>
      </c>
      <c r="AG719" s="1439"/>
      <c r="AH719" s="1440"/>
      <c r="AI719" s="1440"/>
      <c r="AJ719" s="1440"/>
      <c r="AK719" s="1441"/>
      <c r="AL719" s="1439"/>
      <c r="AM719" s="1441"/>
      <c r="AN719" s="1441"/>
      <c r="AO719" s="1442" t="s">
        <v>466</v>
      </c>
      <c r="AP719" s="1441" t="s">
        <v>594</v>
      </c>
      <c r="AQ719" s="1443" t="s">
        <v>467</v>
      </c>
      <c r="AR719" s="1444">
        <v>3600</v>
      </c>
      <c r="AS719" s="1427">
        <v>30</v>
      </c>
      <c r="AT719" s="1445">
        <v>0</v>
      </c>
      <c r="AU719" s="1445">
        <v>0</v>
      </c>
      <c r="AV719" s="1427"/>
      <c r="AW719" s="1427"/>
      <c r="AX719" s="1427"/>
      <c r="AY719" s="1427"/>
      <c r="AZ719" s="1427"/>
      <c r="BA719" s="1446"/>
      <c r="BB719" s="1445"/>
      <c r="BC719" s="1445"/>
      <c r="BD719" s="1445"/>
      <c r="BE719" s="1445"/>
      <c r="BF719" s="1446"/>
      <c r="BG719" s="1439">
        <v>0</v>
      </c>
      <c r="BH719" s="1439">
        <v>0</v>
      </c>
      <c r="BI719" s="1439">
        <v>0</v>
      </c>
      <c r="BJ719" s="1447">
        <v>0</v>
      </c>
      <c r="BK719" s="1448">
        <v>0</v>
      </c>
      <c r="BL719" s="1448">
        <v>0</v>
      </c>
      <c r="BM719" s="1439">
        <v>0</v>
      </c>
      <c r="BN719" s="1448">
        <v>0</v>
      </c>
      <c r="BO719" s="1439">
        <v>2.4</v>
      </c>
      <c r="BP719" s="1449">
        <v>240</v>
      </c>
      <c r="BQ719" s="1402">
        <v>3600</v>
      </c>
      <c r="BR719" s="1402">
        <v>0</v>
      </c>
      <c r="BS719" s="1402">
        <v>0</v>
      </c>
      <c r="BT719" s="1408">
        <v>0</v>
      </c>
      <c r="BU719" s="1402">
        <v>0</v>
      </c>
      <c r="BV719" s="1402">
        <v>0</v>
      </c>
      <c r="BW719" s="1402">
        <v>0</v>
      </c>
      <c r="BX719" s="1402"/>
      <c r="BY719" s="1402"/>
      <c r="BZ719" s="1402"/>
      <c r="CA719" s="1402"/>
      <c r="CB719" s="1402">
        <v>0</v>
      </c>
      <c r="CC719" s="1402">
        <v>0</v>
      </c>
      <c r="CD719" s="1402">
        <v>0</v>
      </c>
      <c r="CE719" s="1402"/>
      <c r="CF719" s="1402">
        <v>0</v>
      </c>
      <c r="CG719" s="1402"/>
      <c r="CH719" s="1402">
        <v>0</v>
      </c>
      <c r="CI719" s="1402">
        <v>0</v>
      </c>
      <c r="CJ719" s="1402"/>
      <c r="CK719" s="1402"/>
      <c r="CL719" s="1402"/>
      <c r="CM719" s="1402"/>
      <c r="CN719" s="1402"/>
      <c r="CO719" s="1402">
        <v>0</v>
      </c>
      <c r="CP719" s="1402"/>
      <c r="CQ719" s="1402"/>
      <c r="CR719" s="1402"/>
      <c r="CS719" s="1402"/>
      <c r="CT719" s="1402"/>
      <c r="CU719" s="1402"/>
      <c r="CV719" s="1402">
        <v>0</v>
      </c>
      <c r="CW719" s="1402"/>
      <c r="CX719" s="1402"/>
      <c r="CY719" s="1402"/>
      <c r="CZ719" s="1402"/>
      <c r="DA719" s="1402"/>
      <c r="DB719" s="1402"/>
      <c r="DC719" s="1402"/>
      <c r="DD719" s="1402"/>
      <c r="DE719" s="1402"/>
      <c r="DF719" s="1402"/>
      <c r="DG719" s="1402"/>
      <c r="DH719" s="1402"/>
      <c r="DI719" s="1402"/>
      <c r="DJ719" s="1402"/>
      <c r="DK719" s="1402"/>
      <c r="DL719" s="1402"/>
      <c r="DM719" s="1402"/>
      <c r="DN719" s="1402"/>
      <c r="DO719" s="1402"/>
      <c r="DP719" s="1402"/>
      <c r="DQ719" s="1402"/>
      <c r="DR719" s="1402"/>
      <c r="DS719" s="1402"/>
      <c r="DT719" s="1402"/>
      <c r="DU719" s="1402"/>
      <c r="DV719" s="1402"/>
      <c r="DW719" s="1402"/>
      <c r="DX719" s="1402"/>
      <c r="DY719" s="1402"/>
      <c r="DZ719" s="1450"/>
      <c r="EA719" s="1403"/>
      <c r="EB719" s="1402"/>
      <c r="EC719" s="1402"/>
      <c r="ED719" s="1402"/>
      <c r="EE719" s="1402"/>
      <c r="EF719" s="1402"/>
      <c r="EG719" s="1402"/>
      <c r="EH719" s="1402"/>
      <c r="EI719" s="1402"/>
      <c r="EJ719" s="1402"/>
      <c r="EK719" s="1402"/>
      <c r="EL719" s="1451">
        <v>3564</v>
      </c>
      <c r="EM719" s="1451">
        <v>3600</v>
      </c>
      <c r="EN719" s="1404">
        <v>356.4</v>
      </c>
      <c r="EO719" s="1404">
        <v>0</v>
      </c>
      <c r="EP719" s="1404">
        <v>48.83</v>
      </c>
      <c r="EQ719" s="1404">
        <v>0</v>
      </c>
      <c r="ER719" s="1404">
        <v>0</v>
      </c>
      <c r="ES719" s="1402">
        <v>0</v>
      </c>
      <c r="ET719" s="1408">
        <v>87.17</v>
      </c>
      <c r="EU719" s="1402">
        <v>36</v>
      </c>
      <c r="EV719" s="1402">
        <v>0</v>
      </c>
      <c r="EW719" s="1402"/>
      <c r="EX719" s="1402"/>
      <c r="EY719" s="1402"/>
      <c r="EZ719" s="1403">
        <v>0</v>
      </c>
      <c r="FA719" s="1403">
        <v>0</v>
      </c>
      <c r="FB719" s="1403">
        <v>0</v>
      </c>
      <c r="FC719" s="1403">
        <v>1440</v>
      </c>
      <c r="FD719" s="1403"/>
      <c r="FE719" s="1403">
        <v>0</v>
      </c>
      <c r="FF719" s="1403"/>
      <c r="FG719" s="1402"/>
      <c r="FH719" s="1403">
        <v>0</v>
      </c>
      <c r="FI719" s="1402"/>
      <c r="FJ719" s="1402"/>
      <c r="FK719" s="1403"/>
      <c r="FL719" s="1403"/>
      <c r="FM719" s="1402">
        <v>0</v>
      </c>
      <c r="FN719" s="1402">
        <v>0</v>
      </c>
      <c r="FO719" s="1402">
        <v>0</v>
      </c>
      <c r="FP719" s="1402"/>
      <c r="FQ719" s="1402">
        <v>1968.4</v>
      </c>
      <c r="FR719" s="1401">
        <v>1631.6</v>
      </c>
      <c r="FT719" s="1605"/>
      <c r="FU719" s="1606">
        <v>1586.76</v>
      </c>
      <c r="FV719" s="1606">
        <v>1264.3800000000001</v>
      </c>
      <c r="FW719" s="1605">
        <v>367.22</v>
      </c>
      <c r="FX719" s="1607">
        <v>320.76</v>
      </c>
      <c r="FY719" s="1605">
        <v>0</v>
      </c>
      <c r="GB719" s="2015">
        <f t="shared" si="83"/>
        <v>0</v>
      </c>
      <c r="GC719" s="2015">
        <v>3564</v>
      </c>
      <c r="GE719" s="2015">
        <f t="shared" si="84"/>
        <v>3564</v>
      </c>
    </row>
    <row r="720" spans="2:187">
      <c r="B720" s="1426">
        <v>15</v>
      </c>
      <c r="C720" s="919" t="s">
        <v>627</v>
      </c>
      <c r="D720" s="1452" t="s">
        <v>3</v>
      </c>
      <c r="E720" s="1453" t="s">
        <v>118</v>
      </c>
      <c r="F720" s="1429" t="s">
        <v>119</v>
      </c>
      <c r="G720" s="1454">
        <v>33735</v>
      </c>
      <c r="H720" s="919" t="s">
        <v>1011</v>
      </c>
      <c r="I720" s="1429" t="s">
        <v>506</v>
      </c>
      <c r="J720" s="1455" t="s">
        <v>507</v>
      </c>
      <c r="K720" s="1456" t="s">
        <v>508</v>
      </c>
      <c r="L720" s="1456">
        <v>100002</v>
      </c>
      <c r="M720" s="1427" t="s">
        <v>457</v>
      </c>
      <c r="N720" s="1428">
        <v>1</v>
      </c>
      <c r="O720" s="1429" t="s">
        <v>458</v>
      </c>
      <c r="P720" s="1429" t="s">
        <v>459</v>
      </c>
      <c r="Q720" s="1430">
        <v>0</v>
      </c>
      <c r="R720" s="1429" t="s">
        <v>485</v>
      </c>
      <c r="S720" s="1431" t="s">
        <v>486</v>
      </c>
      <c r="T720" s="1429" t="s">
        <v>461</v>
      </c>
      <c r="U720" s="1429" t="s">
        <v>262</v>
      </c>
      <c r="V720" s="1432" t="s">
        <v>462</v>
      </c>
      <c r="W720" s="1432"/>
      <c r="X720" s="1458" t="s">
        <v>97</v>
      </c>
      <c r="Y720" s="1459" t="s">
        <v>120</v>
      </c>
      <c r="Z720" s="1427"/>
      <c r="AA720" s="1427"/>
      <c r="AB720" s="1435">
        <v>43160</v>
      </c>
      <c r="AC720" s="1436"/>
      <c r="AD720" s="1437"/>
      <c r="AE720" s="1438" t="s">
        <v>436</v>
      </c>
      <c r="AF720" s="1438" t="s">
        <v>509</v>
      </c>
      <c r="AG720" s="1439"/>
      <c r="AH720" s="1440"/>
      <c r="AI720" s="1440"/>
      <c r="AJ720" s="1440"/>
      <c r="AK720" s="1441"/>
      <c r="AL720" s="1439"/>
      <c r="AM720" s="1441"/>
      <c r="AN720" s="1441"/>
      <c r="AO720" s="1442" t="s">
        <v>466</v>
      </c>
      <c r="AP720" s="1441" t="s">
        <v>595</v>
      </c>
      <c r="AQ720" s="1443" t="s">
        <v>466</v>
      </c>
      <c r="AR720" s="1444">
        <v>3200</v>
      </c>
      <c r="AS720" s="1427">
        <v>30</v>
      </c>
      <c r="AT720" s="1445">
        <v>0</v>
      </c>
      <c r="AU720" s="1445">
        <v>0</v>
      </c>
      <c r="AV720" s="1427"/>
      <c r="AW720" s="1427"/>
      <c r="AX720" s="1427"/>
      <c r="AY720" s="1427"/>
      <c r="AZ720" s="1427"/>
      <c r="BA720" s="1446"/>
      <c r="BB720" s="1445"/>
      <c r="BC720" s="1445"/>
      <c r="BD720" s="1445"/>
      <c r="BE720" s="1445"/>
      <c r="BF720" s="1446"/>
      <c r="BG720" s="1439">
        <v>0</v>
      </c>
      <c r="BH720" s="1439">
        <v>0</v>
      </c>
      <c r="BI720" s="1439">
        <v>0</v>
      </c>
      <c r="BJ720" s="1447">
        <v>9</v>
      </c>
      <c r="BK720" s="1448">
        <v>0</v>
      </c>
      <c r="BL720" s="1448">
        <v>0</v>
      </c>
      <c r="BM720" s="1439">
        <v>0</v>
      </c>
      <c r="BN720" s="1448">
        <v>0</v>
      </c>
      <c r="BO720" s="1439">
        <v>1.9166666666666667</v>
      </c>
      <c r="BP720" s="1449">
        <v>240</v>
      </c>
      <c r="BQ720" s="1402">
        <v>3200</v>
      </c>
      <c r="BR720" s="1402">
        <v>113</v>
      </c>
      <c r="BS720" s="1402">
        <v>0</v>
      </c>
      <c r="BT720" s="1408">
        <v>0</v>
      </c>
      <c r="BU720" s="1402">
        <v>0</v>
      </c>
      <c r="BV720" s="1402">
        <v>0</v>
      </c>
      <c r="BW720" s="1402">
        <v>0</v>
      </c>
      <c r="BX720" s="1402"/>
      <c r="BY720" s="1402"/>
      <c r="BZ720" s="1402"/>
      <c r="CA720" s="1402"/>
      <c r="CB720" s="1402">
        <v>0</v>
      </c>
      <c r="CC720" s="1402">
        <v>0</v>
      </c>
      <c r="CD720" s="1402">
        <v>0</v>
      </c>
      <c r="CE720" s="1402"/>
      <c r="CF720" s="1402">
        <v>248.48</v>
      </c>
      <c r="CG720" s="1402"/>
      <c r="CH720" s="1402">
        <v>0</v>
      </c>
      <c r="CI720" s="1402">
        <v>0</v>
      </c>
      <c r="CJ720" s="1402"/>
      <c r="CK720" s="1402"/>
      <c r="CL720" s="1402"/>
      <c r="CM720" s="1402"/>
      <c r="CN720" s="1402"/>
      <c r="CO720" s="1402">
        <v>0</v>
      </c>
      <c r="CP720" s="1402"/>
      <c r="CQ720" s="1402"/>
      <c r="CR720" s="1402"/>
      <c r="CS720" s="1402"/>
      <c r="CT720" s="1402"/>
      <c r="CU720" s="1402"/>
      <c r="CV720" s="1402">
        <v>0</v>
      </c>
      <c r="CW720" s="1402"/>
      <c r="CX720" s="1402"/>
      <c r="CY720" s="1402"/>
      <c r="CZ720" s="1402"/>
      <c r="DA720" s="1402"/>
      <c r="DB720" s="1402"/>
      <c r="DC720" s="1402"/>
      <c r="DD720" s="1402"/>
      <c r="DE720" s="1402"/>
      <c r="DF720" s="1402"/>
      <c r="DG720" s="1402"/>
      <c r="DH720" s="1402"/>
      <c r="DI720" s="1402"/>
      <c r="DJ720" s="1402"/>
      <c r="DK720" s="1402"/>
      <c r="DL720" s="1402"/>
      <c r="DM720" s="1402"/>
      <c r="DN720" s="1402"/>
      <c r="DO720" s="1402"/>
      <c r="DP720" s="1402"/>
      <c r="DQ720" s="1402"/>
      <c r="DR720" s="1402"/>
      <c r="DS720" s="1402"/>
      <c r="DT720" s="1402"/>
      <c r="DU720" s="1402"/>
      <c r="DV720" s="1402"/>
      <c r="DW720" s="1402"/>
      <c r="DX720" s="1402"/>
      <c r="DY720" s="1402"/>
      <c r="DZ720" s="1450"/>
      <c r="EA720" s="1403"/>
      <c r="EB720" s="1402"/>
      <c r="EC720" s="1402"/>
      <c r="ED720" s="1402"/>
      <c r="EE720" s="1402"/>
      <c r="EF720" s="1402"/>
      <c r="EG720" s="1402"/>
      <c r="EH720" s="1402"/>
      <c r="EI720" s="1402"/>
      <c r="EJ720" s="1402"/>
      <c r="EK720" s="1402"/>
      <c r="EL720" s="1451">
        <v>3535.92</v>
      </c>
      <c r="EM720" s="1451">
        <v>3561.48</v>
      </c>
      <c r="EN720" s="1404">
        <v>0</v>
      </c>
      <c r="EO720" s="1404">
        <v>0</v>
      </c>
      <c r="EP720" s="1404">
        <v>0</v>
      </c>
      <c r="EQ720" s="1404">
        <v>0</v>
      </c>
      <c r="ER720" s="1404">
        <v>0</v>
      </c>
      <c r="ES720" s="1402">
        <v>459.67</v>
      </c>
      <c r="ET720" s="1408">
        <v>94.117199999999997</v>
      </c>
      <c r="EU720" s="1402">
        <v>25.56</v>
      </c>
      <c r="EV720" s="1402">
        <v>0</v>
      </c>
      <c r="EW720" s="1402"/>
      <c r="EX720" s="1402"/>
      <c r="EY720" s="1402"/>
      <c r="EZ720" s="1403">
        <v>115.71</v>
      </c>
      <c r="FA720" s="1403">
        <v>0</v>
      </c>
      <c r="FB720" s="1403">
        <v>0</v>
      </c>
      <c r="FC720" s="1403">
        <v>1325.2</v>
      </c>
      <c r="FD720" s="1403"/>
      <c r="FE720" s="1403">
        <v>0</v>
      </c>
      <c r="FF720" s="1403"/>
      <c r="FG720" s="1402"/>
      <c r="FH720" s="1403">
        <v>0</v>
      </c>
      <c r="FI720" s="1402"/>
      <c r="FJ720" s="1402"/>
      <c r="FK720" s="1403"/>
      <c r="FL720" s="1403"/>
      <c r="FM720" s="1402">
        <v>0</v>
      </c>
      <c r="FN720" s="1402">
        <v>0</v>
      </c>
      <c r="FO720" s="1402">
        <v>0</v>
      </c>
      <c r="FP720" s="1402"/>
      <c r="FQ720" s="1402">
        <v>2020.26</v>
      </c>
      <c r="FR720" s="1401">
        <v>1541.22</v>
      </c>
      <c r="FT720" s="1605"/>
      <c r="FU720" s="1606">
        <v>1323.6</v>
      </c>
      <c r="FV720" s="1606">
        <v>1379.99</v>
      </c>
      <c r="FW720" s="1605">
        <v>161.22999999999999</v>
      </c>
      <c r="FX720" s="1607">
        <v>318.23</v>
      </c>
      <c r="FY720" s="1605">
        <v>0</v>
      </c>
      <c r="GB720" s="2015">
        <f t="shared" si="83"/>
        <v>0</v>
      </c>
      <c r="GC720" s="2015">
        <v>3535.92</v>
      </c>
      <c r="GE720" s="2015">
        <f t="shared" si="84"/>
        <v>3535.92</v>
      </c>
    </row>
    <row r="721" spans="2:187">
      <c r="B721" s="1426">
        <v>16</v>
      </c>
      <c r="C721" s="919" t="s">
        <v>627</v>
      </c>
      <c r="D721" s="1452" t="s">
        <v>3</v>
      </c>
      <c r="E721" s="1453" t="s">
        <v>52</v>
      </c>
      <c r="F721" s="1429" t="s">
        <v>516</v>
      </c>
      <c r="G721" s="1454">
        <v>28257</v>
      </c>
      <c r="H721" s="1429" t="s">
        <v>484</v>
      </c>
      <c r="I721" s="919" t="s">
        <v>456</v>
      </c>
      <c r="J721" s="1455" t="s">
        <v>455</v>
      </c>
      <c r="K721" s="1456" t="s">
        <v>456</v>
      </c>
      <c r="L721" s="1456">
        <v>100002</v>
      </c>
      <c r="M721" s="1427" t="s">
        <v>457</v>
      </c>
      <c r="N721" s="1428">
        <v>1</v>
      </c>
      <c r="O721" s="1429" t="s">
        <v>458</v>
      </c>
      <c r="P721" s="1429" t="s">
        <v>459</v>
      </c>
      <c r="Q721" s="1430">
        <v>0</v>
      </c>
      <c r="R721" s="1429" t="s">
        <v>485</v>
      </c>
      <c r="S721" s="1431" t="s">
        <v>486</v>
      </c>
      <c r="T721" s="1429" t="s">
        <v>461</v>
      </c>
      <c r="U721" s="1429" t="s">
        <v>239</v>
      </c>
      <c r="V721" s="1432" t="s">
        <v>462</v>
      </c>
      <c r="W721" s="1432"/>
      <c r="X721" s="1433" t="s">
        <v>32</v>
      </c>
      <c r="Y721" s="1434" t="s">
        <v>54</v>
      </c>
      <c r="Z721" s="1427"/>
      <c r="AA721" s="1427"/>
      <c r="AB721" s="1435">
        <v>43070</v>
      </c>
      <c r="AC721" s="1436"/>
      <c r="AD721" s="1437"/>
      <c r="AE721" s="1438" t="s">
        <v>492</v>
      </c>
      <c r="AF721" s="1438" t="s">
        <v>517</v>
      </c>
      <c r="AG721" s="1439"/>
      <c r="AH721" s="1440"/>
      <c r="AI721" s="1440"/>
      <c r="AJ721" s="1440"/>
      <c r="AK721" s="1441"/>
      <c r="AL721" s="1439"/>
      <c r="AM721" s="1441"/>
      <c r="AN721" s="1441"/>
      <c r="AO721" s="1442" t="s">
        <v>467</v>
      </c>
      <c r="AP721" s="1441" t="s">
        <v>594</v>
      </c>
      <c r="AQ721" s="1443" t="s">
        <v>466</v>
      </c>
      <c r="AR721" s="1444">
        <v>4000</v>
      </c>
      <c r="AS721" s="1427">
        <v>30</v>
      </c>
      <c r="AT721" s="1445">
        <v>0</v>
      </c>
      <c r="AU721" s="1445">
        <v>0</v>
      </c>
      <c r="AV721" s="1427"/>
      <c r="AW721" s="1427"/>
      <c r="AX721" s="1427"/>
      <c r="AY721" s="1427"/>
      <c r="AZ721" s="1427"/>
      <c r="BA721" s="1446"/>
      <c r="BB721" s="1445"/>
      <c r="BC721" s="1445"/>
      <c r="BD721" s="1445"/>
      <c r="BE721" s="1445"/>
      <c r="BF721" s="1446"/>
      <c r="BG721" s="1439">
        <v>0</v>
      </c>
      <c r="BH721" s="1439">
        <v>0</v>
      </c>
      <c r="BI721" s="1439">
        <v>0</v>
      </c>
      <c r="BJ721" s="1447">
        <v>0</v>
      </c>
      <c r="BK721" s="1448">
        <v>0</v>
      </c>
      <c r="BL721" s="1448">
        <v>0</v>
      </c>
      <c r="BM721" s="1439">
        <v>0</v>
      </c>
      <c r="BN721" s="1448">
        <v>0</v>
      </c>
      <c r="BO721" s="1439">
        <v>0</v>
      </c>
      <c r="BP721" s="1449">
        <v>240</v>
      </c>
      <c r="BQ721" s="1402">
        <v>4000.0000000000005</v>
      </c>
      <c r="BR721" s="1402">
        <v>113</v>
      </c>
      <c r="BS721" s="1402">
        <v>0</v>
      </c>
      <c r="BT721" s="1408">
        <v>0</v>
      </c>
      <c r="BU721" s="1402">
        <v>0</v>
      </c>
      <c r="BV721" s="1402">
        <v>0</v>
      </c>
      <c r="BW721" s="1402">
        <v>0</v>
      </c>
      <c r="BX721" s="1402"/>
      <c r="BY721" s="1402"/>
      <c r="BZ721" s="1402"/>
      <c r="CA721" s="1402"/>
      <c r="CB721" s="1402">
        <v>0</v>
      </c>
      <c r="CC721" s="1402">
        <v>0</v>
      </c>
      <c r="CD721" s="1402">
        <v>0</v>
      </c>
      <c r="CE721" s="1402"/>
      <c r="CF721" s="1402">
        <v>0</v>
      </c>
      <c r="CG721" s="1402"/>
      <c r="CH721" s="1402">
        <v>0</v>
      </c>
      <c r="CI721" s="1402">
        <v>0</v>
      </c>
      <c r="CJ721" s="1402"/>
      <c r="CK721" s="1402"/>
      <c r="CL721" s="1402"/>
      <c r="CM721" s="1402"/>
      <c r="CN721" s="1402"/>
      <c r="CO721" s="1402">
        <v>0</v>
      </c>
      <c r="CP721" s="1402"/>
      <c r="CQ721" s="1402"/>
      <c r="CR721" s="1402"/>
      <c r="CS721" s="1402"/>
      <c r="CT721" s="1402"/>
      <c r="CU721" s="1402"/>
      <c r="CV721" s="1402">
        <v>0</v>
      </c>
      <c r="CW721" s="1402"/>
      <c r="CX721" s="1402"/>
      <c r="CY721" s="1402"/>
      <c r="CZ721" s="1402"/>
      <c r="DA721" s="1402"/>
      <c r="DB721" s="1402"/>
      <c r="DC721" s="1402"/>
      <c r="DD721" s="1402"/>
      <c r="DE721" s="1402"/>
      <c r="DF721" s="1402"/>
      <c r="DG721" s="1402"/>
      <c r="DH721" s="1402"/>
      <c r="DI721" s="1402"/>
      <c r="DJ721" s="1402"/>
      <c r="DK721" s="1402"/>
      <c r="DL721" s="1402"/>
      <c r="DM721" s="1402"/>
      <c r="DN721" s="1402"/>
      <c r="DO721" s="1402"/>
      <c r="DP721" s="1402"/>
      <c r="DQ721" s="1402"/>
      <c r="DR721" s="1402"/>
      <c r="DS721" s="1402"/>
      <c r="DT721" s="1402"/>
      <c r="DU721" s="1402"/>
      <c r="DV721" s="1402"/>
      <c r="DW721" s="1402"/>
      <c r="DX721" s="1402"/>
      <c r="DY721" s="1402"/>
      <c r="DZ721" s="1450"/>
      <c r="EA721" s="1403"/>
      <c r="EB721" s="1402"/>
      <c r="EC721" s="1402"/>
      <c r="ED721" s="1402"/>
      <c r="EE721" s="1402"/>
      <c r="EF721" s="1402"/>
      <c r="EG721" s="1402"/>
      <c r="EH721" s="1402"/>
      <c r="EI721" s="1402"/>
      <c r="EJ721" s="1402"/>
      <c r="EK721" s="1402"/>
      <c r="EL721" s="1451">
        <v>4113</v>
      </c>
      <c r="EM721" s="1451">
        <v>4113</v>
      </c>
      <c r="EN721" s="1404">
        <v>411.3</v>
      </c>
      <c r="EO721" s="1404">
        <v>69.510000000000005</v>
      </c>
      <c r="EP721" s="1404">
        <v>56.35</v>
      </c>
      <c r="EQ721" s="1404">
        <v>0</v>
      </c>
      <c r="ER721" s="1404">
        <v>0</v>
      </c>
      <c r="ES721" s="1402">
        <v>0</v>
      </c>
      <c r="ET721" s="1408">
        <v>116.67</v>
      </c>
      <c r="EU721" s="1402">
        <v>0</v>
      </c>
      <c r="EV721" s="1402">
        <v>0</v>
      </c>
      <c r="EW721" s="1402"/>
      <c r="EX721" s="1402"/>
      <c r="EY721" s="1402"/>
      <c r="EZ721" s="1403">
        <v>0</v>
      </c>
      <c r="FA721" s="1403">
        <v>0</v>
      </c>
      <c r="FB721" s="1403">
        <v>0</v>
      </c>
      <c r="FC721" s="1403">
        <v>1645.2</v>
      </c>
      <c r="FD721" s="1403"/>
      <c r="FE721" s="1403">
        <v>0</v>
      </c>
      <c r="FF721" s="1403"/>
      <c r="FG721" s="1402"/>
      <c r="FH721" s="1403">
        <v>0</v>
      </c>
      <c r="FI721" s="1402"/>
      <c r="FJ721" s="1402"/>
      <c r="FK721" s="1403"/>
      <c r="FL721" s="1403"/>
      <c r="FM721" s="1402">
        <v>0</v>
      </c>
      <c r="FN721" s="1402">
        <v>0</v>
      </c>
      <c r="FO721" s="1402">
        <v>0</v>
      </c>
      <c r="FP721" s="1402"/>
      <c r="FQ721" s="1402">
        <v>2299.0300000000002</v>
      </c>
      <c r="FR721" s="1401">
        <v>1813.97</v>
      </c>
      <c r="FT721" s="1605"/>
      <c r="FU721" s="1606">
        <v>1802.62</v>
      </c>
      <c r="FV721" s="1606">
        <v>1913.1</v>
      </c>
      <c r="FW721" s="1605">
        <v>-99.13</v>
      </c>
      <c r="FX721" s="1607">
        <v>370.17</v>
      </c>
      <c r="FY721" s="1605">
        <v>0</v>
      </c>
      <c r="GB721" s="2015">
        <f t="shared" si="83"/>
        <v>0</v>
      </c>
      <c r="GC721" s="2015">
        <v>4113</v>
      </c>
      <c r="GE721" s="2015">
        <f t="shared" si="84"/>
        <v>4113</v>
      </c>
    </row>
    <row r="722" spans="2:187">
      <c r="B722" s="1426">
        <v>17</v>
      </c>
      <c r="C722" s="919" t="s">
        <v>627</v>
      </c>
      <c r="D722" s="1452" t="s">
        <v>3</v>
      </c>
      <c r="E722" s="1453" t="s">
        <v>55</v>
      </c>
      <c r="F722" s="1429" t="s">
        <v>56</v>
      </c>
      <c r="G722" s="1454">
        <v>28453</v>
      </c>
      <c r="H722" s="1429" t="s">
        <v>494</v>
      </c>
      <c r="I722" s="919" t="s">
        <v>456</v>
      </c>
      <c r="J722" s="1455" t="s">
        <v>455</v>
      </c>
      <c r="K722" s="1456" t="s">
        <v>456</v>
      </c>
      <c r="L722" s="1456">
        <v>100001</v>
      </c>
      <c r="M722" s="1427" t="s">
        <v>470</v>
      </c>
      <c r="N722" s="1428">
        <v>1</v>
      </c>
      <c r="O722" s="1429" t="s">
        <v>477</v>
      </c>
      <c r="P722" s="1429" t="s">
        <v>478</v>
      </c>
      <c r="Q722" s="1430">
        <v>1</v>
      </c>
      <c r="R722" s="1429" t="s">
        <v>495</v>
      </c>
      <c r="S722" s="1431" t="s">
        <v>478</v>
      </c>
      <c r="T722" s="1429" t="s">
        <v>461</v>
      </c>
      <c r="U722" s="1429" t="s">
        <v>1033</v>
      </c>
      <c r="V722" s="1432" t="s">
        <v>462</v>
      </c>
      <c r="W722" s="1432" t="s">
        <v>463</v>
      </c>
      <c r="X722" s="1433" t="s">
        <v>32</v>
      </c>
      <c r="Y722" s="1434" t="s">
        <v>57</v>
      </c>
      <c r="Z722" s="1427"/>
      <c r="AA722" s="1427"/>
      <c r="AB722" s="1435">
        <v>43382</v>
      </c>
      <c r="AC722" s="1436"/>
      <c r="AD722" s="1437"/>
      <c r="AE722" s="1438" t="s">
        <v>503</v>
      </c>
      <c r="AF722" s="1438" t="s">
        <v>518</v>
      </c>
      <c r="AG722" s="1439"/>
      <c r="AH722" s="1440"/>
      <c r="AI722" s="1440"/>
      <c r="AJ722" s="1440"/>
      <c r="AK722" s="1441"/>
      <c r="AL722" s="1439"/>
      <c r="AM722" s="1441"/>
      <c r="AN722" s="1441"/>
      <c r="AO722" s="1442" t="s">
        <v>466</v>
      </c>
      <c r="AP722" s="1441" t="s">
        <v>595</v>
      </c>
      <c r="AQ722" s="1443" t="s">
        <v>466</v>
      </c>
      <c r="AR722" s="1444">
        <v>8000</v>
      </c>
      <c r="AS722" s="1427">
        <v>30</v>
      </c>
      <c r="AT722" s="1445">
        <v>0</v>
      </c>
      <c r="AU722" s="1445">
        <v>0</v>
      </c>
      <c r="AV722" s="1427"/>
      <c r="AW722" s="1427"/>
      <c r="AX722" s="1427"/>
      <c r="AY722" s="1427"/>
      <c r="AZ722" s="1427"/>
      <c r="BA722" s="1446"/>
      <c r="BB722" s="1445"/>
      <c r="BC722" s="1445"/>
      <c r="BD722" s="1445"/>
      <c r="BE722" s="1445"/>
      <c r="BF722" s="1446"/>
      <c r="BG722" s="1439">
        <v>0</v>
      </c>
      <c r="BH722" s="1439">
        <v>0</v>
      </c>
      <c r="BI722" s="1439">
        <v>0</v>
      </c>
      <c r="BJ722" s="1447">
        <v>0</v>
      </c>
      <c r="BK722" s="1448">
        <v>0</v>
      </c>
      <c r="BL722" s="1448">
        <v>0</v>
      </c>
      <c r="BM722" s="1439">
        <v>0</v>
      </c>
      <c r="BN722" s="1448">
        <v>0</v>
      </c>
      <c r="BO722" s="1439">
        <v>0</v>
      </c>
      <c r="BP722" s="1449">
        <v>240</v>
      </c>
      <c r="BQ722" s="1402">
        <v>8000.0000000000009</v>
      </c>
      <c r="BR722" s="1402">
        <v>113</v>
      </c>
      <c r="BS722" s="1402">
        <v>0</v>
      </c>
      <c r="BT722" s="1408">
        <v>0</v>
      </c>
      <c r="BU722" s="1402">
        <v>0</v>
      </c>
      <c r="BV722" s="1402">
        <v>0</v>
      </c>
      <c r="BW722" s="1402">
        <v>0</v>
      </c>
      <c r="BX722" s="1402"/>
      <c r="BY722" s="1402"/>
      <c r="BZ722" s="1402"/>
      <c r="CA722" s="1402"/>
      <c r="CB722" s="1402">
        <v>0</v>
      </c>
      <c r="CC722" s="1402">
        <v>0</v>
      </c>
      <c r="CD722" s="1402">
        <v>0</v>
      </c>
      <c r="CE722" s="1402"/>
      <c r="CF722" s="1402">
        <v>0</v>
      </c>
      <c r="CG722" s="1402"/>
      <c r="CH722" s="1402">
        <v>0</v>
      </c>
      <c r="CI722" s="1402">
        <v>0</v>
      </c>
      <c r="CJ722" s="1402"/>
      <c r="CK722" s="1402"/>
      <c r="CL722" s="1402"/>
      <c r="CM722" s="1402"/>
      <c r="CN722" s="1402"/>
      <c r="CO722" s="1402">
        <v>0</v>
      </c>
      <c r="CP722" s="1402"/>
      <c r="CQ722" s="1402"/>
      <c r="CR722" s="1402"/>
      <c r="CS722" s="1402"/>
      <c r="CT722" s="1402"/>
      <c r="CU722" s="1402"/>
      <c r="CV722" s="1402">
        <v>0</v>
      </c>
      <c r="CW722" s="1402"/>
      <c r="CX722" s="1402"/>
      <c r="CY722" s="1402"/>
      <c r="CZ722" s="1402"/>
      <c r="DA722" s="1402"/>
      <c r="DB722" s="1402"/>
      <c r="DC722" s="1402"/>
      <c r="DD722" s="1402"/>
      <c r="DE722" s="1402"/>
      <c r="DF722" s="1402"/>
      <c r="DG722" s="1402"/>
      <c r="DH722" s="1402"/>
      <c r="DI722" s="1402"/>
      <c r="DJ722" s="1402"/>
      <c r="DK722" s="1402"/>
      <c r="DL722" s="1402"/>
      <c r="DM722" s="1402"/>
      <c r="DN722" s="1402"/>
      <c r="DO722" s="1402"/>
      <c r="DP722" s="1402"/>
      <c r="DQ722" s="1402"/>
      <c r="DR722" s="1402"/>
      <c r="DS722" s="1402"/>
      <c r="DT722" s="1402"/>
      <c r="DU722" s="1402"/>
      <c r="DV722" s="1402"/>
      <c r="DW722" s="1402"/>
      <c r="DX722" s="1402"/>
      <c r="DY722" s="1402"/>
      <c r="DZ722" s="1450"/>
      <c r="EA722" s="1403"/>
      <c r="EB722" s="1402"/>
      <c r="EC722" s="1402"/>
      <c r="ED722" s="1402"/>
      <c r="EE722" s="1402"/>
      <c r="EF722" s="1402"/>
      <c r="EG722" s="1402"/>
      <c r="EH722" s="1402"/>
      <c r="EI722" s="1402"/>
      <c r="EJ722" s="1402"/>
      <c r="EK722" s="1402"/>
      <c r="EL722" s="1451">
        <v>8113.0000000000009</v>
      </c>
      <c r="EM722" s="1451">
        <v>8113.0000000000009</v>
      </c>
      <c r="EN722" s="1404">
        <v>811.3</v>
      </c>
      <c r="EO722" s="1404">
        <v>129.81</v>
      </c>
      <c r="EP722" s="1404">
        <v>111.15</v>
      </c>
      <c r="EQ722" s="1404">
        <v>0</v>
      </c>
      <c r="ER722" s="1404">
        <v>0</v>
      </c>
      <c r="ES722" s="1402">
        <v>0</v>
      </c>
      <c r="ET722" s="1408">
        <v>768.75</v>
      </c>
      <c r="EU722" s="1402">
        <v>0</v>
      </c>
      <c r="EV722" s="1402">
        <v>0</v>
      </c>
      <c r="EW722" s="1402"/>
      <c r="EX722" s="1402"/>
      <c r="EY722" s="1402"/>
      <c r="EZ722" s="1403">
        <v>115.71</v>
      </c>
      <c r="FA722" s="1403">
        <v>125.29</v>
      </c>
      <c r="FB722" s="1403">
        <v>0</v>
      </c>
      <c r="FC722" s="1403">
        <v>3245.2000000000003</v>
      </c>
      <c r="FD722" s="1403"/>
      <c r="FE722" s="1403">
        <v>20</v>
      </c>
      <c r="FF722" s="1403"/>
      <c r="FG722" s="1402"/>
      <c r="FH722" s="1403">
        <v>0</v>
      </c>
      <c r="FI722" s="1402"/>
      <c r="FJ722" s="1402"/>
      <c r="FK722" s="1403"/>
      <c r="FL722" s="1403"/>
      <c r="FM722" s="1402">
        <v>0</v>
      </c>
      <c r="FN722" s="1402">
        <v>0</v>
      </c>
      <c r="FO722" s="1402">
        <v>0</v>
      </c>
      <c r="FP722" s="1402"/>
      <c r="FQ722" s="1402">
        <v>5327.21</v>
      </c>
      <c r="FR722" s="1401">
        <v>2785.79</v>
      </c>
      <c r="FT722" s="1605"/>
      <c r="FU722" s="1606">
        <v>2805.27</v>
      </c>
      <c r="FV722" s="1606">
        <v>2805.27</v>
      </c>
      <c r="FW722" s="1605">
        <v>-19.48</v>
      </c>
      <c r="FX722" s="1607">
        <v>730.17</v>
      </c>
      <c r="FY722" s="1605">
        <v>0</v>
      </c>
      <c r="GB722" s="2015">
        <f t="shared" si="83"/>
        <v>0</v>
      </c>
      <c r="GC722" s="2015">
        <v>8113</v>
      </c>
      <c r="GE722" s="2015">
        <f t="shared" si="84"/>
        <v>8113</v>
      </c>
    </row>
    <row r="723" spans="2:187">
      <c r="B723" s="1426">
        <v>18</v>
      </c>
      <c r="C723" s="919" t="s">
        <v>627</v>
      </c>
      <c r="D723" s="1452" t="s">
        <v>3</v>
      </c>
      <c r="E723" s="1453" t="s">
        <v>46</v>
      </c>
      <c r="F723" s="1429" t="s">
        <v>519</v>
      </c>
      <c r="G723" s="1454">
        <v>26321</v>
      </c>
      <c r="H723" s="1429" t="s">
        <v>488</v>
      </c>
      <c r="I723" s="919" t="s">
        <v>456</v>
      </c>
      <c r="J723" s="1455" t="s">
        <v>455</v>
      </c>
      <c r="K723" s="1456" t="s">
        <v>456</v>
      </c>
      <c r="L723" s="1456">
        <v>100002</v>
      </c>
      <c r="M723" s="1427" t="s">
        <v>457</v>
      </c>
      <c r="N723" s="1428">
        <v>0</v>
      </c>
      <c r="O723" s="1429" t="s">
        <v>458</v>
      </c>
      <c r="P723" s="1429" t="s">
        <v>459</v>
      </c>
      <c r="Q723" s="1430">
        <v>0</v>
      </c>
      <c r="R723" s="1429" t="s">
        <v>489</v>
      </c>
      <c r="S723" s="1431" t="s">
        <v>488</v>
      </c>
      <c r="T723" s="1429" t="s">
        <v>461</v>
      </c>
      <c r="U723" s="1429" t="s">
        <v>237</v>
      </c>
      <c r="V723" s="1432" t="s">
        <v>462</v>
      </c>
      <c r="W723" s="1432" t="s">
        <v>463</v>
      </c>
      <c r="X723" s="1433" t="s">
        <v>32</v>
      </c>
      <c r="Y723" s="1434" t="s">
        <v>48</v>
      </c>
      <c r="Z723" s="1427"/>
      <c r="AA723" s="1427"/>
      <c r="AB723" s="1435">
        <v>42985</v>
      </c>
      <c r="AC723" s="1436"/>
      <c r="AD723" s="1437"/>
      <c r="AE723" s="1438" t="s">
        <v>522</v>
      </c>
      <c r="AF723" s="1438" t="s">
        <v>520</v>
      </c>
      <c r="AG723" s="1439"/>
      <c r="AH723" s="1440"/>
      <c r="AI723" s="1440"/>
      <c r="AJ723" s="1440"/>
      <c r="AK723" s="1441"/>
      <c r="AL723" s="1439"/>
      <c r="AM723" s="1441"/>
      <c r="AN723" s="1441"/>
      <c r="AO723" s="1442" t="s">
        <v>466</v>
      </c>
      <c r="AP723" s="1441" t="s">
        <v>595</v>
      </c>
      <c r="AQ723" s="1443" t="s">
        <v>466</v>
      </c>
      <c r="AR723" s="1444">
        <v>15000</v>
      </c>
      <c r="AS723" s="1427">
        <v>30</v>
      </c>
      <c r="AT723" s="1445">
        <v>0</v>
      </c>
      <c r="AU723" s="1445">
        <v>0</v>
      </c>
      <c r="AV723" s="1427"/>
      <c r="AW723" s="1427"/>
      <c r="AX723" s="1427"/>
      <c r="AY723" s="1427"/>
      <c r="AZ723" s="1427"/>
      <c r="BA723" s="1446"/>
      <c r="BB723" s="1445"/>
      <c r="BC723" s="1445"/>
      <c r="BD723" s="1445"/>
      <c r="BE723" s="1445"/>
      <c r="BF723" s="1446"/>
      <c r="BG723" s="1439">
        <v>0</v>
      </c>
      <c r="BH723" s="1439">
        <v>0</v>
      </c>
      <c r="BI723" s="1439">
        <v>0</v>
      </c>
      <c r="BJ723" s="1447">
        <v>0</v>
      </c>
      <c r="BK723" s="1448">
        <v>0</v>
      </c>
      <c r="BL723" s="1448">
        <v>0</v>
      </c>
      <c r="BM723" s="1439">
        <v>0</v>
      </c>
      <c r="BN723" s="1448">
        <v>0</v>
      </c>
      <c r="BO723" s="1439">
        <v>0</v>
      </c>
      <c r="BP723" s="1449">
        <v>240</v>
      </c>
      <c r="BQ723" s="1402">
        <v>15000</v>
      </c>
      <c r="BR723" s="1402">
        <v>113</v>
      </c>
      <c r="BS723" s="1402">
        <v>0</v>
      </c>
      <c r="BT723" s="1408">
        <v>0</v>
      </c>
      <c r="BU723" s="1402">
        <v>0</v>
      </c>
      <c r="BV723" s="1402">
        <v>0</v>
      </c>
      <c r="BW723" s="1402">
        <v>0</v>
      </c>
      <c r="BX723" s="1402"/>
      <c r="BY723" s="1402"/>
      <c r="BZ723" s="1402"/>
      <c r="CA723" s="1402"/>
      <c r="CB723" s="1402">
        <v>0</v>
      </c>
      <c r="CC723" s="1402">
        <v>0</v>
      </c>
      <c r="CD723" s="1402">
        <v>0</v>
      </c>
      <c r="CE723" s="1402"/>
      <c r="CF723" s="1402">
        <v>0</v>
      </c>
      <c r="CG723" s="1402"/>
      <c r="CH723" s="1402">
        <v>0</v>
      </c>
      <c r="CI723" s="1402">
        <v>0</v>
      </c>
      <c r="CJ723" s="1402"/>
      <c r="CK723" s="1402"/>
      <c r="CL723" s="1402"/>
      <c r="CM723" s="1402"/>
      <c r="CN723" s="1402"/>
      <c r="CO723" s="1402">
        <v>0</v>
      </c>
      <c r="CP723" s="1402"/>
      <c r="CQ723" s="1402"/>
      <c r="CR723" s="1402"/>
      <c r="CS723" s="1402"/>
      <c r="CT723" s="1402"/>
      <c r="CU723" s="1402"/>
      <c r="CV723" s="1402">
        <v>0</v>
      </c>
      <c r="CW723" s="1402"/>
      <c r="CX723" s="1402"/>
      <c r="CY723" s="1402"/>
      <c r="CZ723" s="1402"/>
      <c r="DA723" s="1402"/>
      <c r="DB723" s="1402"/>
      <c r="DC723" s="1402"/>
      <c r="DD723" s="1402"/>
      <c r="DE723" s="1402"/>
      <c r="DF723" s="1402"/>
      <c r="DG723" s="1402"/>
      <c r="DH723" s="1402"/>
      <c r="DI723" s="1402"/>
      <c r="DJ723" s="1402"/>
      <c r="DK723" s="1402"/>
      <c r="DL723" s="1402"/>
      <c r="DM723" s="1402"/>
      <c r="DN723" s="1402"/>
      <c r="DO723" s="1402"/>
      <c r="DP723" s="1402"/>
      <c r="DQ723" s="1402"/>
      <c r="DR723" s="1402"/>
      <c r="DS723" s="1402"/>
      <c r="DT723" s="1402"/>
      <c r="DU723" s="1402"/>
      <c r="DV723" s="1402"/>
      <c r="DW723" s="1402"/>
      <c r="DX723" s="1402"/>
      <c r="DY723" s="1402"/>
      <c r="DZ723" s="1450"/>
      <c r="EA723" s="1403"/>
      <c r="EB723" s="1402"/>
      <c r="EC723" s="1402"/>
      <c r="ED723" s="1402"/>
      <c r="EE723" s="1402"/>
      <c r="EF723" s="1402"/>
      <c r="EG723" s="1402"/>
      <c r="EH723" s="1402"/>
      <c r="EI723" s="1402"/>
      <c r="EJ723" s="1402"/>
      <c r="EK723" s="1402"/>
      <c r="EL723" s="1451">
        <v>15113</v>
      </c>
      <c r="EM723" s="1451">
        <v>15113</v>
      </c>
      <c r="EN723" s="1404">
        <v>1511.3</v>
      </c>
      <c r="EO723" s="1404">
        <v>222.16</v>
      </c>
      <c r="EP723" s="1404">
        <v>166.85</v>
      </c>
      <c r="EQ723" s="1404">
        <v>0</v>
      </c>
      <c r="ER723" s="1404">
        <v>0</v>
      </c>
      <c r="ES723" s="1402">
        <v>0</v>
      </c>
      <c r="ET723" s="1408">
        <v>2192.8000000000002</v>
      </c>
      <c r="EU723" s="1402">
        <v>0</v>
      </c>
      <c r="EV723" s="1402">
        <v>0</v>
      </c>
      <c r="EW723" s="1402"/>
      <c r="EX723" s="1402"/>
      <c r="EY723" s="1402"/>
      <c r="EZ723" s="1403">
        <v>0</v>
      </c>
      <c r="FA723" s="1403">
        <v>0</v>
      </c>
      <c r="FB723" s="1403">
        <v>0</v>
      </c>
      <c r="FC723" s="1403">
        <v>6045.2000000000007</v>
      </c>
      <c r="FD723" s="1403"/>
      <c r="FE723" s="1403">
        <v>20</v>
      </c>
      <c r="FF723" s="1403"/>
      <c r="FG723" s="1402"/>
      <c r="FH723" s="1403">
        <v>0</v>
      </c>
      <c r="FI723" s="1402"/>
      <c r="FJ723" s="1402"/>
      <c r="FK723" s="1403"/>
      <c r="FL723" s="1403"/>
      <c r="FM723" s="1402">
        <v>0</v>
      </c>
      <c r="FN723" s="1402">
        <v>0</v>
      </c>
      <c r="FO723" s="1402">
        <v>0</v>
      </c>
      <c r="FP723" s="1402"/>
      <c r="FQ723" s="1402">
        <v>10158.31</v>
      </c>
      <c r="FR723" s="1401">
        <v>4954.6899999999996</v>
      </c>
      <c r="FT723" s="1605"/>
      <c r="FU723" s="1606">
        <v>4962.5200000000004</v>
      </c>
      <c r="FV723" s="1606">
        <v>4978.3599999999997</v>
      </c>
      <c r="FW723" s="1605">
        <v>-23.67</v>
      </c>
      <c r="FX723" s="1608">
        <v>1360.17</v>
      </c>
      <c r="FY723" s="1605">
        <v>0</v>
      </c>
      <c r="GB723" s="2015">
        <f t="shared" si="83"/>
        <v>0</v>
      </c>
      <c r="GC723" s="2015">
        <v>15113</v>
      </c>
      <c r="GE723" s="2015">
        <f t="shared" si="84"/>
        <v>15113</v>
      </c>
    </row>
    <row r="724" spans="2:187">
      <c r="B724" s="1426">
        <v>19</v>
      </c>
      <c r="C724" s="919" t="s">
        <v>627</v>
      </c>
      <c r="D724" s="1452" t="s">
        <v>3</v>
      </c>
      <c r="E724" s="1453" t="s">
        <v>34</v>
      </c>
      <c r="F724" s="1429" t="s">
        <v>521</v>
      </c>
      <c r="G724" s="1454">
        <v>27152</v>
      </c>
      <c r="H724" s="1429" t="s">
        <v>469</v>
      </c>
      <c r="I724" s="919" t="s">
        <v>456</v>
      </c>
      <c r="J724" s="1455" t="s">
        <v>455</v>
      </c>
      <c r="K724" s="1456" t="s">
        <v>456</v>
      </c>
      <c r="L724" s="1456">
        <v>100001</v>
      </c>
      <c r="M724" s="1427" t="s">
        <v>470</v>
      </c>
      <c r="N724" s="1428">
        <v>1</v>
      </c>
      <c r="O724" s="1429" t="s">
        <v>471</v>
      </c>
      <c r="P724" s="1429" t="s">
        <v>472</v>
      </c>
      <c r="Q724" s="1430">
        <v>1</v>
      </c>
      <c r="R724" s="1429" t="s">
        <v>473</v>
      </c>
      <c r="S724" s="1431" t="s">
        <v>474</v>
      </c>
      <c r="T724" s="1429" t="s">
        <v>461</v>
      </c>
      <c r="U724" s="1429" t="s">
        <v>234</v>
      </c>
      <c r="V724" s="1432" t="s">
        <v>462</v>
      </c>
      <c r="W724" s="1432"/>
      <c r="X724" s="1433" t="s">
        <v>32</v>
      </c>
      <c r="Y724" s="1434" t="s">
        <v>36</v>
      </c>
      <c r="Z724" s="1427"/>
      <c r="AA724" s="1427"/>
      <c r="AB724" s="1435">
        <v>43003</v>
      </c>
      <c r="AC724" s="1436"/>
      <c r="AD724" s="1437"/>
      <c r="AE724" s="1438" t="s">
        <v>522</v>
      </c>
      <c r="AF724" s="1438" t="s">
        <v>523</v>
      </c>
      <c r="AG724" s="1439"/>
      <c r="AH724" s="1440"/>
      <c r="AI724" s="1440"/>
      <c r="AJ724" s="1440"/>
      <c r="AK724" s="1441"/>
      <c r="AL724" s="1439"/>
      <c r="AM724" s="1441"/>
      <c r="AN724" s="1441"/>
      <c r="AO724" s="1442" t="s">
        <v>466</v>
      </c>
      <c r="AP724" s="1441" t="s">
        <v>595</v>
      </c>
      <c r="AQ724" s="1443" t="s">
        <v>466</v>
      </c>
      <c r="AR724" s="1444">
        <v>12000</v>
      </c>
      <c r="AS724" s="1427">
        <v>28</v>
      </c>
      <c r="AT724" s="1445">
        <v>0</v>
      </c>
      <c r="AU724" s="1445">
        <v>2</v>
      </c>
      <c r="AV724" s="1427"/>
      <c r="AW724" s="1427"/>
      <c r="AX724" s="1427"/>
      <c r="AY724" s="1427"/>
      <c r="AZ724" s="1427"/>
      <c r="BA724" s="1446"/>
      <c r="BB724" s="1445"/>
      <c r="BC724" s="1445"/>
      <c r="BD724" s="1445"/>
      <c r="BE724" s="1445"/>
      <c r="BF724" s="1446"/>
      <c r="BG724" s="1439">
        <v>0</v>
      </c>
      <c r="BH724" s="1439">
        <v>0</v>
      </c>
      <c r="BI724" s="1439">
        <v>0</v>
      </c>
      <c r="BJ724" s="1447">
        <v>0</v>
      </c>
      <c r="BK724" s="1448">
        <v>0</v>
      </c>
      <c r="BL724" s="1448">
        <v>0</v>
      </c>
      <c r="BM724" s="1439">
        <v>0</v>
      </c>
      <c r="BN724" s="1448">
        <v>0</v>
      </c>
      <c r="BO724" s="1439">
        <v>0.51666666666666672</v>
      </c>
      <c r="BP724" s="1449">
        <v>224</v>
      </c>
      <c r="BQ724" s="1402">
        <v>11200</v>
      </c>
      <c r="BR724" s="1402">
        <v>113</v>
      </c>
      <c r="BS724" s="1402">
        <v>0</v>
      </c>
      <c r="BT724" s="1408">
        <v>807.53</v>
      </c>
      <c r="BU724" s="1402">
        <v>0</v>
      </c>
      <c r="BV724" s="1402">
        <v>0</v>
      </c>
      <c r="BW724" s="1402">
        <v>0</v>
      </c>
      <c r="BX724" s="1402"/>
      <c r="BY724" s="1402"/>
      <c r="BZ724" s="1402"/>
      <c r="CA724" s="1402"/>
      <c r="CB724" s="1402">
        <v>0</v>
      </c>
      <c r="CC724" s="1402">
        <v>0</v>
      </c>
      <c r="CD724" s="1402">
        <v>0</v>
      </c>
      <c r="CE724" s="1402"/>
      <c r="CF724" s="1402">
        <v>0</v>
      </c>
      <c r="CG724" s="1402"/>
      <c r="CH724" s="1402">
        <v>0</v>
      </c>
      <c r="CI724" s="1402">
        <v>0</v>
      </c>
      <c r="CJ724" s="1402"/>
      <c r="CK724" s="1402"/>
      <c r="CL724" s="1402"/>
      <c r="CM724" s="1402"/>
      <c r="CN724" s="1402"/>
      <c r="CO724" s="1402">
        <v>0</v>
      </c>
      <c r="CP724" s="1402"/>
      <c r="CQ724" s="1402"/>
      <c r="CR724" s="1402"/>
      <c r="CS724" s="1402"/>
      <c r="CT724" s="1402"/>
      <c r="CU724" s="1402"/>
      <c r="CV724" s="1402">
        <v>0</v>
      </c>
      <c r="CW724" s="1402"/>
      <c r="CX724" s="1402"/>
      <c r="CY724" s="1402"/>
      <c r="CZ724" s="1402"/>
      <c r="DA724" s="1402"/>
      <c r="DB724" s="1402"/>
      <c r="DC724" s="1402"/>
      <c r="DD724" s="1402"/>
      <c r="DE724" s="1402"/>
      <c r="DF724" s="1402"/>
      <c r="DG724" s="1402"/>
      <c r="DH724" s="1402"/>
      <c r="DI724" s="1402"/>
      <c r="DJ724" s="1402"/>
      <c r="DK724" s="1402"/>
      <c r="DL724" s="1402"/>
      <c r="DM724" s="1402"/>
      <c r="DN724" s="1402"/>
      <c r="DO724" s="1402"/>
      <c r="DP724" s="1402"/>
      <c r="DQ724" s="1402"/>
      <c r="DR724" s="1402"/>
      <c r="DS724" s="1402"/>
      <c r="DT724" s="1402"/>
      <c r="DU724" s="1402"/>
      <c r="DV724" s="1402"/>
      <c r="DW724" s="1402"/>
      <c r="DX724" s="1402"/>
      <c r="DY724" s="1402"/>
      <c r="DZ724" s="1450"/>
      <c r="EA724" s="1403"/>
      <c r="EB724" s="1402"/>
      <c r="EC724" s="1402"/>
      <c r="ED724" s="1402"/>
      <c r="EE724" s="1402"/>
      <c r="EF724" s="1402"/>
      <c r="EG724" s="1402"/>
      <c r="EH724" s="1402"/>
      <c r="EI724" s="1402"/>
      <c r="EJ724" s="1402"/>
      <c r="EK724" s="1402"/>
      <c r="EL724" s="1451">
        <v>12094.7</v>
      </c>
      <c r="EM724" s="1451">
        <v>12120.53</v>
      </c>
      <c r="EN724" s="1404">
        <v>1209.47</v>
      </c>
      <c r="EO724" s="1404">
        <v>177.79</v>
      </c>
      <c r="EP724" s="1404">
        <v>165.7</v>
      </c>
      <c r="EQ724" s="1404">
        <v>0</v>
      </c>
      <c r="ER724" s="1404">
        <v>0</v>
      </c>
      <c r="ES724" s="1402">
        <v>0</v>
      </c>
      <c r="ET724" s="1408">
        <v>1491.63</v>
      </c>
      <c r="EU724" s="1402">
        <v>25.83</v>
      </c>
      <c r="EV724" s="1402">
        <v>0</v>
      </c>
      <c r="EW724" s="1402"/>
      <c r="EX724" s="1402"/>
      <c r="EY724" s="1402"/>
      <c r="EZ724" s="1403">
        <v>831.87</v>
      </c>
      <c r="FA724" s="1403">
        <v>266.24</v>
      </c>
      <c r="FB724" s="1403">
        <v>52.9</v>
      </c>
      <c r="FC724" s="1403">
        <v>4845.2</v>
      </c>
      <c r="FD724" s="1403"/>
      <c r="FE724" s="1403">
        <v>0</v>
      </c>
      <c r="FF724" s="1403"/>
      <c r="FG724" s="1402"/>
      <c r="FH724" s="1403">
        <v>0</v>
      </c>
      <c r="FI724" s="1402"/>
      <c r="FJ724" s="1402"/>
      <c r="FK724" s="1403"/>
      <c r="FL724" s="1403"/>
      <c r="FM724" s="1402">
        <v>0</v>
      </c>
      <c r="FN724" s="1402">
        <v>0</v>
      </c>
      <c r="FO724" s="1402">
        <v>0</v>
      </c>
      <c r="FP724" s="1402"/>
      <c r="FQ724" s="1402">
        <v>9066.6299999999992</v>
      </c>
      <c r="FR724" s="1401">
        <v>3053.9</v>
      </c>
      <c r="FT724" s="1605"/>
      <c r="FU724" s="1606">
        <v>3023.06</v>
      </c>
      <c r="FV724" s="1606">
        <v>3083.64</v>
      </c>
      <c r="FW724" s="1605">
        <v>-29.74</v>
      </c>
      <c r="FX724" s="1608">
        <v>1088.52</v>
      </c>
      <c r="FY724" s="1605">
        <v>0</v>
      </c>
      <c r="GB724" s="2015">
        <f t="shared" si="83"/>
        <v>0</v>
      </c>
      <c r="GC724" s="2015">
        <v>12094.7</v>
      </c>
      <c r="GE724" s="2015">
        <f t="shared" si="84"/>
        <v>12094.7</v>
      </c>
    </row>
    <row r="725" spans="2:187">
      <c r="B725" s="1426">
        <v>20</v>
      </c>
      <c r="C725" s="919" t="s">
        <v>627</v>
      </c>
      <c r="D725" s="1452" t="s">
        <v>3</v>
      </c>
      <c r="E725" s="1453" t="s">
        <v>27</v>
      </c>
      <c r="F725" s="1429" t="s">
        <v>524</v>
      </c>
      <c r="G725" s="1454">
        <v>25978</v>
      </c>
      <c r="H725" s="1429" t="s">
        <v>525</v>
      </c>
      <c r="I725" s="919" t="s">
        <v>456</v>
      </c>
      <c r="J725" s="1455" t="s">
        <v>455</v>
      </c>
      <c r="K725" s="1456" t="s">
        <v>456</v>
      </c>
      <c r="L725" s="1460" t="s">
        <v>526</v>
      </c>
      <c r="M725" s="1461" t="s">
        <v>526</v>
      </c>
      <c r="N725" s="1462" t="s">
        <v>526</v>
      </c>
      <c r="O725" s="1463" t="s">
        <v>526</v>
      </c>
      <c r="P725" s="1464" t="s">
        <v>526</v>
      </c>
      <c r="Q725" s="1465" t="s">
        <v>526</v>
      </c>
      <c r="R725" s="1464" t="s">
        <v>527</v>
      </c>
      <c r="S725" s="1466" t="s">
        <v>525</v>
      </c>
      <c r="T725" s="1467" t="s">
        <v>528</v>
      </c>
      <c r="U725" s="1429" t="s">
        <v>232</v>
      </c>
      <c r="V725" s="1432" t="s">
        <v>462</v>
      </c>
      <c r="W725" s="1432" t="s">
        <v>529</v>
      </c>
      <c r="X725" s="1433" t="s">
        <v>25</v>
      </c>
      <c r="Y725" s="1468" t="s">
        <v>29</v>
      </c>
      <c r="Z725" s="1427"/>
      <c r="AA725" s="1427"/>
      <c r="AB725" s="1435">
        <v>43003</v>
      </c>
      <c r="AC725" s="1436"/>
      <c r="AD725" s="1437"/>
      <c r="AE725" s="1438" t="s">
        <v>522</v>
      </c>
      <c r="AF725" s="1438" t="s">
        <v>530</v>
      </c>
      <c r="AG725" s="1439"/>
      <c r="AH725" s="1440"/>
      <c r="AI725" s="1469" t="s">
        <v>1026</v>
      </c>
      <c r="AJ725" s="1470" t="s">
        <v>604</v>
      </c>
      <c r="AK725" s="1441"/>
      <c r="AL725" s="1439"/>
      <c r="AM725" s="1441"/>
      <c r="AN725" s="1441"/>
      <c r="AO725" s="1442" t="s">
        <v>466</v>
      </c>
      <c r="AP725" s="1441" t="s">
        <v>594</v>
      </c>
      <c r="AQ725" s="1443" t="s">
        <v>466</v>
      </c>
      <c r="AR725" s="1444">
        <v>39539.91691149601</v>
      </c>
      <c r="AS725" s="1427">
        <v>30</v>
      </c>
      <c r="AT725" s="1445">
        <v>0</v>
      </c>
      <c r="AU725" s="1445">
        <v>0</v>
      </c>
      <c r="AV725" s="1427"/>
      <c r="AW725" s="1427"/>
      <c r="AX725" s="1427"/>
      <c r="AY725" s="1427"/>
      <c r="AZ725" s="1427"/>
      <c r="BA725" s="1446"/>
      <c r="BB725" s="1445"/>
      <c r="BC725" s="1445"/>
      <c r="BD725" s="1445"/>
      <c r="BE725" s="1445"/>
      <c r="BF725" s="1446"/>
      <c r="BG725" s="1439">
        <v>0</v>
      </c>
      <c r="BH725" s="1439">
        <v>0</v>
      </c>
      <c r="BI725" s="1439">
        <v>0</v>
      </c>
      <c r="BJ725" s="1447">
        <v>0</v>
      </c>
      <c r="BK725" s="1448">
        <v>0</v>
      </c>
      <c r="BL725" s="1448">
        <v>0</v>
      </c>
      <c r="BM725" s="1439">
        <v>0</v>
      </c>
      <c r="BN725" s="1448">
        <v>0</v>
      </c>
      <c r="BO725" s="1439">
        <v>0</v>
      </c>
      <c r="BP725" s="1449">
        <v>240</v>
      </c>
      <c r="BQ725" s="1402">
        <v>39539.91691149601</v>
      </c>
      <c r="BR725" s="1402">
        <v>113</v>
      </c>
      <c r="BS725" s="1402">
        <v>0</v>
      </c>
      <c r="BT725" s="1408">
        <v>0</v>
      </c>
      <c r="BU725" s="1402">
        <v>0</v>
      </c>
      <c r="BV725" s="1402">
        <v>0</v>
      </c>
      <c r="BW725" s="1402">
        <v>0</v>
      </c>
      <c r="BX725" s="1402"/>
      <c r="BY725" s="1402"/>
      <c r="BZ725" s="1402"/>
      <c r="CA725" s="1402"/>
      <c r="CB725" s="1402">
        <v>0</v>
      </c>
      <c r="CC725" s="1402">
        <v>0</v>
      </c>
      <c r="CD725" s="1402">
        <v>0</v>
      </c>
      <c r="CE725" s="1402"/>
      <c r="CF725" s="1402">
        <v>0</v>
      </c>
      <c r="CG725" s="1402"/>
      <c r="CH725" s="1402">
        <v>0</v>
      </c>
      <c r="CI725" s="1402">
        <v>0</v>
      </c>
      <c r="CJ725" s="1402"/>
      <c r="CK725" s="1402"/>
      <c r="CL725" s="1402"/>
      <c r="CM725" s="1402"/>
      <c r="CN725" s="1402"/>
      <c r="CO725" s="1402">
        <v>0</v>
      </c>
      <c r="CP725" s="1402"/>
      <c r="CQ725" s="1402"/>
      <c r="CR725" s="1402"/>
      <c r="CS725" s="1402"/>
      <c r="CT725" s="1402"/>
      <c r="CU725" s="1402"/>
      <c r="CV725" s="1402">
        <v>0</v>
      </c>
      <c r="CW725" s="1402"/>
      <c r="CX725" s="1402">
        <v>6608.8194852493352</v>
      </c>
      <c r="CY725" s="1402">
        <v>446.09531525433016</v>
      </c>
      <c r="CZ725" s="1402"/>
      <c r="DA725" s="1402"/>
      <c r="DB725" s="1402"/>
      <c r="DC725" s="1402"/>
      <c r="DD725" s="1402"/>
      <c r="DE725" s="1402"/>
      <c r="DF725" s="1402"/>
      <c r="DG725" s="1402"/>
      <c r="DH725" s="1402"/>
      <c r="DI725" s="1402"/>
      <c r="DJ725" s="1402"/>
      <c r="DK725" s="1402"/>
      <c r="DL725" s="1402"/>
      <c r="DM725" s="1402"/>
      <c r="DN725" s="1402"/>
      <c r="DO725" s="1402"/>
      <c r="DP725" s="1402"/>
      <c r="DQ725" s="1402"/>
      <c r="DR725" s="1402"/>
      <c r="DS725" s="1402"/>
      <c r="DT725" s="1402"/>
      <c r="DU725" s="1402"/>
      <c r="DV725" s="1402"/>
      <c r="DW725" s="1402">
        <v>3855.1446997287785</v>
      </c>
      <c r="DX725" s="1402"/>
      <c r="DY725" s="1402"/>
      <c r="DZ725" s="1450"/>
      <c r="EA725" s="1403"/>
      <c r="EB725" s="1402"/>
      <c r="EC725" s="1402"/>
      <c r="ED725" s="1402"/>
      <c r="EE725" s="1402"/>
      <c r="EF725" s="1402"/>
      <c r="EG725" s="1402"/>
      <c r="EH725" s="1402"/>
      <c r="EI725" s="1402"/>
      <c r="EJ725" s="1402"/>
      <c r="EK725" s="1402"/>
      <c r="EL725" s="1451">
        <v>39652.91691149601</v>
      </c>
      <c r="EM725" s="1451">
        <v>50562.97641172845</v>
      </c>
      <c r="EN725" s="1404">
        <v>3965.29</v>
      </c>
      <c r="EO725" s="1404">
        <v>582.9</v>
      </c>
      <c r="EP725" s="1404">
        <v>166.85</v>
      </c>
      <c r="EQ725" s="1404">
        <v>0</v>
      </c>
      <c r="ER725" s="1404">
        <v>0</v>
      </c>
      <c r="ES725" s="1402">
        <v>0</v>
      </c>
      <c r="ET725" s="1408">
        <v>10189.94</v>
      </c>
      <c r="EU725" s="1402">
        <v>0</v>
      </c>
      <c r="EV725" s="1402">
        <v>0</v>
      </c>
      <c r="EW725" s="1402"/>
      <c r="EX725" s="1402"/>
      <c r="EY725" s="1402"/>
      <c r="EZ725" s="1403">
        <v>0</v>
      </c>
      <c r="FA725" s="1403">
        <v>0</v>
      </c>
      <c r="FB725" s="1403">
        <v>654.73</v>
      </c>
      <c r="FC725" s="1403">
        <v>20988.369955004207</v>
      </c>
      <c r="FD725" s="1403"/>
      <c r="FE725" s="1403">
        <v>0</v>
      </c>
      <c r="FF725" s="1403"/>
      <c r="FG725" s="1402"/>
      <c r="FH725" s="1403">
        <v>0</v>
      </c>
      <c r="FI725" s="1402"/>
      <c r="FJ725" s="1402"/>
      <c r="FK725" s="1403"/>
      <c r="FL725" s="1402"/>
      <c r="FM725" s="1402">
        <v>0</v>
      </c>
      <c r="FN725" s="1402">
        <v>0</v>
      </c>
      <c r="FO725" s="1402">
        <v>0</v>
      </c>
      <c r="FP725" s="1402"/>
      <c r="FQ725" s="1402">
        <v>36548.080000000002</v>
      </c>
      <c r="FR725" s="1401">
        <v>14014.9</v>
      </c>
      <c r="FT725" s="1605"/>
      <c r="FU725" s="1606">
        <v>14947.47</v>
      </c>
      <c r="FV725" s="1606">
        <v>15250.31</v>
      </c>
      <c r="FW725" s="1606">
        <v>-1235.4100000000001</v>
      </c>
      <c r="FX725" s="1608">
        <v>3568.76</v>
      </c>
      <c r="FY725" s="1605">
        <v>0</v>
      </c>
      <c r="GB725" s="2015">
        <f t="shared" si="83"/>
        <v>-3.088503988692537E-3</v>
      </c>
      <c r="GC725" s="2015">
        <v>39652.92</v>
      </c>
      <c r="GE725" s="2015">
        <f t="shared" si="84"/>
        <v>46261.739485249331</v>
      </c>
    </row>
    <row r="726" spans="2:187">
      <c r="B726" s="1426">
        <v>21</v>
      </c>
      <c r="C726" s="919" t="s">
        <v>627</v>
      </c>
      <c r="D726" s="1452" t="s">
        <v>3</v>
      </c>
      <c r="E726" s="1453" t="s">
        <v>86</v>
      </c>
      <c r="F726" s="1429" t="s">
        <v>87</v>
      </c>
      <c r="G726" s="1454">
        <v>30917</v>
      </c>
      <c r="H726" s="1429" t="s">
        <v>453</v>
      </c>
      <c r="I726" s="1429" t="s">
        <v>506</v>
      </c>
      <c r="J726" s="1455" t="s">
        <v>507</v>
      </c>
      <c r="K726" s="1456" t="s">
        <v>508</v>
      </c>
      <c r="L726" s="1456">
        <v>100002</v>
      </c>
      <c r="M726" s="1427" t="s">
        <v>457</v>
      </c>
      <c r="N726" s="1428">
        <v>1</v>
      </c>
      <c r="O726" s="1429" t="s">
        <v>458</v>
      </c>
      <c r="P726" s="1429" t="s">
        <v>459</v>
      </c>
      <c r="Q726" s="1430">
        <v>1</v>
      </c>
      <c r="R726" s="1429" t="s">
        <v>460</v>
      </c>
      <c r="S726" s="1431" t="s">
        <v>453</v>
      </c>
      <c r="T726" s="1429" t="s">
        <v>461</v>
      </c>
      <c r="U726" s="1429" t="s">
        <v>249</v>
      </c>
      <c r="V726" s="1432" t="s">
        <v>462</v>
      </c>
      <c r="W726" s="1432"/>
      <c r="X726" s="1433" t="s">
        <v>32</v>
      </c>
      <c r="Y726" s="1434" t="s">
        <v>85</v>
      </c>
      <c r="Z726" s="1427"/>
      <c r="AA726" s="1427"/>
      <c r="AB726" s="1435">
        <v>43222</v>
      </c>
      <c r="AC726" s="1436"/>
      <c r="AD726" s="1437"/>
      <c r="AE726" s="1438" t="s">
        <v>464</v>
      </c>
      <c r="AF726" s="1438" t="s">
        <v>532</v>
      </c>
      <c r="AG726" s="1439"/>
      <c r="AH726" s="1440"/>
      <c r="AI726" s="1440"/>
      <c r="AJ726" s="1440"/>
      <c r="AK726" s="1441"/>
      <c r="AL726" s="1439"/>
      <c r="AM726" s="1441"/>
      <c r="AN726" s="1441"/>
      <c r="AO726" s="1442" t="s">
        <v>466</v>
      </c>
      <c r="AP726" s="1441" t="s">
        <v>594</v>
      </c>
      <c r="AQ726" s="1443" t="s">
        <v>467</v>
      </c>
      <c r="AR726" s="1444">
        <v>3000</v>
      </c>
      <c r="AS726" s="1427">
        <v>29</v>
      </c>
      <c r="AT726" s="1445">
        <v>0</v>
      </c>
      <c r="AU726" s="1445">
        <v>1</v>
      </c>
      <c r="AV726" s="1427"/>
      <c r="AW726" s="1427"/>
      <c r="AX726" s="1427"/>
      <c r="AY726" s="1427"/>
      <c r="AZ726" s="1427"/>
      <c r="BA726" s="1446"/>
      <c r="BB726" s="1445"/>
      <c r="BC726" s="1445"/>
      <c r="BD726" s="1445"/>
      <c r="BE726" s="1445"/>
      <c r="BF726" s="1446"/>
      <c r="BG726" s="1439">
        <v>0</v>
      </c>
      <c r="BH726" s="1439">
        <v>0</v>
      </c>
      <c r="BI726" s="1439">
        <v>0</v>
      </c>
      <c r="BJ726" s="1447">
        <v>8</v>
      </c>
      <c r="BK726" s="1448">
        <v>0</v>
      </c>
      <c r="BL726" s="1448">
        <v>0</v>
      </c>
      <c r="BM726" s="1439">
        <v>0</v>
      </c>
      <c r="BN726" s="1448">
        <v>0</v>
      </c>
      <c r="BO726" s="1439">
        <v>0</v>
      </c>
      <c r="BP726" s="1449">
        <v>232</v>
      </c>
      <c r="BQ726" s="1402">
        <v>2900</v>
      </c>
      <c r="BR726" s="1402">
        <v>0</v>
      </c>
      <c r="BS726" s="1402">
        <v>0</v>
      </c>
      <c r="BT726" s="1408">
        <v>100</v>
      </c>
      <c r="BU726" s="1402">
        <v>0</v>
      </c>
      <c r="BV726" s="1402">
        <v>0</v>
      </c>
      <c r="BW726" s="1402">
        <v>0</v>
      </c>
      <c r="BX726" s="1402"/>
      <c r="BY726" s="1402"/>
      <c r="BZ726" s="1402"/>
      <c r="CA726" s="1402"/>
      <c r="CB726" s="1402">
        <v>0</v>
      </c>
      <c r="CC726" s="1402">
        <v>0</v>
      </c>
      <c r="CD726" s="1402">
        <v>0</v>
      </c>
      <c r="CE726" s="1402"/>
      <c r="CF726" s="1402">
        <v>200</v>
      </c>
      <c r="CG726" s="1402"/>
      <c r="CH726" s="1402">
        <v>0</v>
      </c>
      <c r="CI726" s="1402">
        <v>0</v>
      </c>
      <c r="CJ726" s="1402"/>
      <c r="CK726" s="1402"/>
      <c r="CL726" s="1402"/>
      <c r="CM726" s="1402"/>
      <c r="CN726" s="1402"/>
      <c r="CO726" s="1402">
        <v>0</v>
      </c>
      <c r="CP726" s="1402"/>
      <c r="CQ726" s="1402"/>
      <c r="CR726" s="1402"/>
      <c r="CS726" s="1402"/>
      <c r="CT726" s="1402"/>
      <c r="CU726" s="1402"/>
      <c r="CV726" s="1402">
        <v>0</v>
      </c>
      <c r="CW726" s="1402"/>
      <c r="CX726" s="1402"/>
      <c r="CY726" s="1402"/>
      <c r="CZ726" s="1402"/>
      <c r="DA726" s="1402"/>
      <c r="DB726" s="1402"/>
      <c r="DC726" s="1402"/>
      <c r="DD726" s="1402"/>
      <c r="DE726" s="1402"/>
      <c r="DF726" s="1402"/>
      <c r="DG726" s="1402"/>
      <c r="DH726" s="1402"/>
      <c r="DI726" s="1402"/>
      <c r="DJ726" s="1402"/>
      <c r="DK726" s="1402"/>
      <c r="DL726" s="1402"/>
      <c r="DM726" s="1402"/>
      <c r="DN726" s="1402"/>
      <c r="DO726" s="1402"/>
      <c r="DP726" s="1402"/>
      <c r="DQ726" s="1402"/>
      <c r="DR726" s="1402"/>
      <c r="DS726" s="1402"/>
      <c r="DT726" s="1402"/>
      <c r="DU726" s="1402"/>
      <c r="DV726" s="1402"/>
      <c r="DW726" s="1402"/>
      <c r="DX726" s="1402"/>
      <c r="DY726" s="1402"/>
      <c r="DZ726" s="1450"/>
      <c r="EA726" s="1403"/>
      <c r="EB726" s="1402"/>
      <c r="EC726" s="1402"/>
      <c r="ED726" s="1402"/>
      <c r="EE726" s="1402"/>
      <c r="EF726" s="1402"/>
      <c r="EG726" s="1402"/>
      <c r="EH726" s="1402"/>
      <c r="EI726" s="1402"/>
      <c r="EJ726" s="1402"/>
      <c r="EK726" s="1402"/>
      <c r="EL726" s="1451">
        <v>3200</v>
      </c>
      <c r="EM726" s="1451">
        <v>3200</v>
      </c>
      <c r="EN726" s="1404">
        <v>320</v>
      </c>
      <c r="EO726" s="1404">
        <v>49.6</v>
      </c>
      <c r="EP726" s="1404">
        <v>43.84</v>
      </c>
      <c r="EQ726" s="1404">
        <v>0</v>
      </c>
      <c r="ER726" s="1404">
        <v>0</v>
      </c>
      <c r="ES726" s="1402">
        <v>0</v>
      </c>
      <c r="ET726" s="1408">
        <v>51.51</v>
      </c>
      <c r="EU726" s="1402">
        <v>0</v>
      </c>
      <c r="EV726" s="1402">
        <v>0</v>
      </c>
      <c r="EW726" s="1402"/>
      <c r="EX726" s="1402"/>
      <c r="EY726" s="1402"/>
      <c r="EZ726" s="1403">
        <v>0</v>
      </c>
      <c r="FA726" s="1403">
        <v>0</v>
      </c>
      <c r="FB726" s="1403">
        <v>0</v>
      </c>
      <c r="FC726" s="1403">
        <v>1200</v>
      </c>
      <c r="FD726" s="1403"/>
      <c r="FE726" s="1403">
        <v>0</v>
      </c>
      <c r="FF726" s="1403"/>
      <c r="FG726" s="1402"/>
      <c r="FH726" s="1403">
        <v>0</v>
      </c>
      <c r="FI726" s="1402"/>
      <c r="FJ726" s="1402"/>
      <c r="FK726" s="1403"/>
      <c r="FL726" s="1403"/>
      <c r="FM726" s="1402">
        <v>0</v>
      </c>
      <c r="FN726" s="1402">
        <v>0</v>
      </c>
      <c r="FO726" s="1402">
        <v>0</v>
      </c>
      <c r="FP726" s="1402"/>
      <c r="FQ726" s="1402">
        <v>1664.95</v>
      </c>
      <c r="FR726" s="1401">
        <v>1535.05</v>
      </c>
      <c r="FT726" s="1605"/>
      <c r="FU726" s="1606">
        <v>1377.84</v>
      </c>
      <c r="FV726" s="1606">
        <v>1380</v>
      </c>
      <c r="FW726" s="1605">
        <v>155.05000000000001</v>
      </c>
      <c r="FX726" s="1607">
        <v>288</v>
      </c>
      <c r="FY726" s="1605">
        <v>0</v>
      </c>
      <c r="GB726" s="2015">
        <f t="shared" si="83"/>
        <v>0</v>
      </c>
      <c r="GC726" s="2015">
        <v>3200</v>
      </c>
      <c r="GE726" s="2015">
        <f t="shared" si="84"/>
        <v>3200</v>
      </c>
    </row>
    <row r="727" spans="2:187" ht="23.45" customHeight="1">
      <c r="B727" s="1426">
        <v>22</v>
      </c>
      <c r="C727" s="919" t="s">
        <v>627</v>
      </c>
      <c r="D727" s="1452" t="s">
        <v>3</v>
      </c>
      <c r="E727" s="1453" t="s">
        <v>111</v>
      </c>
      <c r="F727" s="1429" t="s">
        <v>112</v>
      </c>
      <c r="G727" s="1454">
        <v>33862</v>
      </c>
      <c r="H727" s="1429" t="s">
        <v>453</v>
      </c>
      <c r="I727" s="919" t="s">
        <v>456</v>
      </c>
      <c r="J727" s="1455" t="s">
        <v>455</v>
      </c>
      <c r="K727" s="1456" t="s">
        <v>456</v>
      </c>
      <c r="L727" s="1456">
        <v>100002</v>
      </c>
      <c r="M727" s="1427" t="s">
        <v>457</v>
      </c>
      <c r="N727" s="1428">
        <v>1</v>
      </c>
      <c r="O727" s="1429" t="s">
        <v>458</v>
      </c>
      <c r="P727" s="1429" t="s">
        <v>459</v>
      </c>
      <c r="Q727" s="1430">
        <v>1</v>
      </c>
      <c r="R727" s="1429" t="s">
        <v>460</v>
      </c>
      <c r="S727" s="1431" t="s">
        <v>453</v>
      </c>
      <c r="T727" s="1429" t="s">
        <v>461</v>
      </c>
      <c r="U727" s="1457" t="s">
        <v>1030</v>
      </c>
      <c r="V727" s="1432" t="s">
        <v>462</v>
      </c>
      <c r="W727" s="1432"/>
      <c r="X727" s="1433" t="s">
        <v>32</v>
      </c>
      <c r="Y727" s="1434" t="s">
        <v>987</v>
      </c>
      <c r="Z727" s="1427"/>
      <c r="AA727" s="1427"/>
      <c r="AB727" s="1435">
        <v>43206</v>
      </c>
      <c r="AC727" s="1436"/>
      <c r="AD727" s="1437"/>
      <c r="AE727" s="1438" t="s">
        <v>533</v>
      </c>
      <c r="AF727" s="1438" t="s">
        <v>534</v>
      </c>
      <c r="AG727" s="1439"/>
      <c r="AH727" s="1440"/>
      <c r="AI727" s="1440"/>
      <c r="AJ727" s="1440"/>
      <c r="AK727" s="1441"/>
      <c r="AL727" s="1439"/>
      <c r="AM727" s="1441"/>
      <c r="AN727" s="1441"/>
      <c r="AO727" s="1442" t="s">
        <v>467</v>
      </c>
      <c r="AP727" s="1441" t="s">
        <v>594</v>
      </c>
      <c r="AQ727" s="1443" t="s">
        <v>467</v>
      </c>
      <c r="AR727" s="1444">
        <v>5000</v>
      </c>
      <c r="AS727" s="1427">
        <v>24</v>
      </c>
      <c r="AT727" s="1445">
        <v>0</v>
      </c>
      <c r="AU727" s="1445">
        <v>6</v>
      </c>
      <c r="AV727" s="1427"/>
      <c r="AW727" s="1427"/>
      <c r="AX727" s="1427"/>
      <c r="AY727" s="1427"/>
      <c r="AZ727" s="1427"/>
      <c r="BA727" s="1446"/>
      <c r="BB727" s="1445"/>
      <c r="BC727" s="1445"/>
      <c r="BD727" s="1445"/>
      <c r="BE727" s="1445"/>
      <c r="BF727" s="1446"/>
      <c r="BG727" s="1439">
        <v>0</v>
      </c>
      <c r="BH727" s="1439">
        <v>0</v>
      </c>
      <c r="BI727" s="1439">
        <v>0</v>
      </c>
      <c r="BJ727" s="1447">
        <v>8</v>
      </c>
      <c r="BK727" s="1448">
        <v>0</v>
      </c>
      <c r="BL727" s="1448">
        <v>0</v>
      </c>
      <c r="BM727" s="1439">
        <v>0</v>
      </c>
      <c r="BN727" s="1448">
        <v>0</v>
      </c>
      <c r="BO727" s="1439">
        <v>0</v>
      </c>
      <c r="BP727" s="1449">
        <v>192</v>
      </c>
      <c r="BQ727" s="1402">
        <v>4000</v>
      </c>
      <c r="BR727" s="1402">
        <v>0</v>
      </c>
      <c r="BS727" s="1402">
        <v>0</v>
      </c>
      <c r="BT727" s="1408">
        <v>1060.28</v>
      </c>
      <c r="BU727" s="1402">
        <v>0</v>
      </c>
      <c r="BV727" s="1402">
        <v>0</v>
      </c>
      <c r="BW727" s="1402">
        <v>0</v>
      </c>
      <c r="BX727" s="1402"/>
      <c r="BY727" s="1402"/>
      <c r="BZ727" s="1402"/>
      <c r="CA727" s="1402"/>
      <c r="CB727" s="1402">
        <v>0</v>
      </c>
      <c r="CC727" s="1402">
        <v>0</v>
      </c>
      <c r="CD727" s="1402">
        <v>0</v>
      </c>
      <c r="CE727" s="1402"/>
      <c r="CF727" s="1402">
        <v>333.33</v>
      </c>
      <c r="CG727" s="1402"/>
      <c r="CH727" s="1402">
        <v>0</v>
      </c>
      <c r="CI727" s="1402">
        <v>0</v>
      </c>
      <c r="CJ727" s="1402"/>
      <c r="CK727" s="1402"/>
      <c r="CL727" s="1402"/>
      <c r="CM727" s="1402"/>
      <c r="CN727" s="1402"/>
      <c r="CO727" s="1402">
        <v>0</v>
      </c>
      <c r="CP727" s="1402"/>
      <c r="CQ727" s="1402"/>
      <c r="CR727" s="1402"/>
      <c r="CS727" s="1402"/>
      <c r="CT727" s="1402"/>
      <c r="CU727" s="1402"/>
      <c r="CV727" s="1402">
        <v>0</v>
      </c>
      <c r="CW727" s="1402"/>
      <c r="CX727" s="1402"/>
      <c r="CY727" s="1402"/>
      <c r="CZ727" s="1402"/>
      <c r="DA727" s="1402"/>
      <c r="DB727" s="1402"/>
      <c r="DC727" s="1402"/>
      <c r="DD727" s="1402"/>
      <c r="DE727" s="1402"/>
      <c r="DF727" s="1402"/>
      <c r="DG727" s="1402"/>
      <c r="DH727" s="1402"/>
      <c r="DI727" s="1402"/>
      <c r="DJ727" s="1402"/>
      <c r="DK727" s="1402"/>
      <c r="DL727" s="1402"/>
      <c r="DM727" s="1402"/>
      <c r="DN727" s="1402"/>
      <c r="DO727" s="1402"/>
      <c r="DP727" s="1402"/>
      <c r="DQ727" s="1402"/>
      <c r="DR727" s="1402"/>
      <c r="DS727" s="1402"/>
      <c r="DT727" s="1402"/>
      <c r="DU727" s="1402"/>
      <c r="DV727" s="1402"/>
      <c r="DW727" s="1402"/>
      <c r="DX727" s="1402"/>
      <c r="DY727" s="1402"/>
      <c r="DZ727" s="1450"/>
      <c r="EA727" s="1403"/>
      <c r="EB727" s="1402"/>
      <c r="EC727" s="1402"/>
      <c r="ED727" s="1402"/>
      <c r="EE727" s="1402"/>
      <c r="EF727" s="1402"/>
      <c r="EG727" s="1402"/>
      <c r="EH727" s="1402"/>
      <c r="EI727" s="1402"/>
      <c r="EJ727" s="1402"/>
      <c r="EK727" s="1402"/>
      <c r="EL727" s="1451">
        <v>5393.61</v>
      </c>
      <c r="EM727" s="1451">
        <v>5393.61</v>
      </c>
      <c r="EN727" s="1404">
        <v>539.36</v>
      </c>
      <c r="EO727" s="1404">
        <v>0</v>
      </c>
      <c r="EP727" s="1404">
        <v>73.89</v>
      </c>
      <c r="EQ727" s="1404">
        <v>0</v>
      </c>
      <c r="ER727" s="1404">
        <v>0</v>
      </c>
      <c r="ES727" s="1402">
        <v>0</v>
      </c>
      <c r="ET727" s="1408">
        <v>335.6662</v>
      </c>
      <c r="EU727" s="1402">
        <v>0</v>
      </c>
      <c r="EV727" s="1402">
        <v>0</v>
      </c>
      <c r="EW727" s="1402"/>
      <c r="EX727" s="1402"/>
      <c r="EY727" s="1402"/>
      <c r="EZ727" s="1403">
        <v>0</v>
      </c>
      <c r="FA727" s="1403">
        <v>0</v>
      </c>
      <c r="FB727" s="1403">
        <v>0</v>
      </c>
      <c r="FC727" s="1403">
        <v>2000</v>
      </c>
      <c r="FD727" s="1403"/>
      <c r="FE727" s="1403">
        <v>0</v>
      </c>
      <c r="FF727" s="1403"/>
      <c r="FG727" s="1402"/>
      <c r="FH727" s="1403">
        <v>0</v>
      </c>
      <c r="FI727" s="1402"/>
      <c r="FJ727" s="1402"/>
      <c r="FK727" s="1403"/>
      <c r="FL727" s="1403"/>
      <c r="FM727" s="1402">
        <v>0</v>
      </c>
      <c r="FN727" s="1402">
        <v>0</v>
      </c>
      <c r="FO727" s="1402">
        <v>0</v>
      </c>
      <c r="FP727" s="1402"/>
      <c r="FQ727" s="1402">
        <v>2948.92</v>
      </c>
      <c r="FR727" s="1401">
        <v>2444.69</v>
      </c>
      <c r="FT727" s="1605"/>
      <c r="FU727" s="1606">
        <v>1953.77</v>
      </c>
      <c r="FV727" s="1606">
        <v>1586</v>
      </c>
      <c r="FW727" s="1605">
        <v>858.69</v>
      </c>
      <c r="FX727" s="1607">
        <v>485.42</v>
      </c>
      <c r="FY727" s="1605">
        <v>0</v>
      </c>
      <c r="GB727" s="2015">
        <f t="shared" si="83"/>
        <v>0</v>
      </c>
      <c r="GC727" s="2015">
        <v>5393.61</v>
      </c>
      <c r="GE727" s="2015">
        <f t="shared" si="84"/>
        <v>5393.61</v>
      </c>
    </row>
    <row r="728" spans="2:187" ht="15.6" customHeight="1">
      <c r="B728" s="1426">
        <v>23</v>
      </c>
      <c r="C728" s="919" t="s">
        <v>627</v>
      </c>
      <c r="D728" s="1452" t="s">
        <v>3</v>
      </c>
      <c r="E728" s="1453" t="s">
        <v>167</v>
      </c>
      <c r="F728" s="1429" t="s">
        <v>168</v>
      </c>
      <c r="G728" s="1454">
        <v>34503</v>
      </c>
      <c r="H728" s="1429" t="s">
        <v>469</v>
      </c>
      <c r="I728" s="919" t="s">
        <v>456</v>
      </c>
      <c r="J728" s="1455" t="s">
        <v>455</v>
      </c>
      <c r="K728" s="1456" t="s">
        <v>456</v>
      </c>
      <c r="L728" s="1456">
        <v>100001</v>
      </c>
      <c r="M728" s="1427" t="s">
        <v>470</v>
      </c>
      <c r="N728" s="1428">
        <v>1</v>
      </c>
      <c r="O728" s="1429" t="s">
        <v>471</v>
      </c>
      <c r="P728" s="1429" t="s">
        <v>472</v>
      </c>
      <c r="Q728" s="1430">
        <v>1</v>
      </c>
      <c r="R728" s="1429" t="s">
        <v>473</v>
      </c>
      <c r="S728" s="1431" t="s">
        <v>474</v>
      </c>
      <c r="T728" s="1429" t="s">
        <v>461</v>
      </c>
      <c r="U728" s="1457" t="s">
        <v>1022</v>
      </c>
      <c r="V728" s="1432" t="s">
        <v>462</v>
      </c>
      <c r="W728" s="1432"/>
      <c r="X728" s="1433" t="s">
        <v>32</v>
      </c>
      <c r="Y728" s="1434" t="s">
        <v>166</v>
      </c>
      <c r="Z728" s="1427"/>
      <c r="AA728" s="1427"/>
      <c r="AB728" s="1435">
        <v>43497</v>
      </c>
      <c r="AC728" s="1436"/>
      <c r="AD728" s="1437"/>
      <c r="AE728" s="1438" t="s">
        <v>481</v>
      </c>
      <c r="AF728" s="1438" t="s">
        <v>535</v>
      </c>
      <c r="AG728" s="1439"/>
      <c r="AH728" s="1440"/>
      <c r="AI728" s="1440"/>
      <c r="AJ728" s="1440"/>
      <c r="AK728" s="1441"/>
      <c r="AL728" s="1439"/>
      <c r="AM728" s="1441"/>
      <c r="AN728" s="1441"/>
      <c r="AO728" s="1442" t="s">
        <v>466</v>
      </c>
      <c r="AP728" s="1441" t="s">
        <v>595</v>
      </c>
      <c r="AQ728" s="1443" t="s">
        <v>467</v>
      </c>
      <c r="AR728" s="1444">
        <v>10000</v>
      </c>
      <c r="AS728" s="1427">
        <v>30</v>
      </c>
      <c r="AT728" s="1445">
        <v>0</v>
      </c>
      <c r="AU728" s="1445">
        <v>0</v>
      </c>
      <c r="AV728" s="1427"/>
      <c r="AW728" s="1427"/>
      <c r="AX728" s="1427"/>
      <c r="AY728" s="1427"/>
      <c r="AZ728" s="1427"/>
      <c r="BA728" s="1446"/>
      <c r="BB728" s="1445"/>
      <c r="BC728" s="1445"/>
      <c r="BD728" s="1445"/>
      <c r="BE728" s="1445"/>
      <c r="BF728" s="1446"/>
      <c r="BG728" s="1439">
        <v>0</v>
      </c>
      <c r="BH728" s="1439">
        <v>0</v>
      </c>
      <c r="BI728" s="1439">
        <v>0</v>
      </c>
      <c r="BJ728" s="1447">
        <v>0</v>
      </c>
      <c r="BK728" s="1448">
        <v>0</v>
      </c>
      <c r="BL728" s="1448">
        <v>0</v>
      </c>
      <c r="BM728" s="1439">
        <v>0</v>
      </c>
      <c r="BN728" s="1448">
        <v>0</v>
      </c>
      <c r="BO728" s="1439">
        <v>0</v>
      </c>
      <c r="BP728" s="1449">
        <v>240</v>
      </c>
      <c r="BQ728" s="1402">
        <v>10000</v>
      </c>
      <c r="BR728" s="1402">
        <v>0</v>
      </c>
      <c r="BS728" s="1402">
        <v>0</v>
      </c>
      <c r="BT728" s="1408">
        <v>0</v>
      </c>
      <c r="BU728" s="1402">
        <v>0</v>
      </c>
      <c r="BV728" s="1402">
        <v>0</v>
      </c>
      <c r="BW728" s="1402">
        <v>0</v>
      </c>
      <c r="BX728" s="1402"/>
      <c r="BY728" s="1402"/>
      <c r="BZ728" s="1402"/>
      <c r="CA728" s="1402"/>
      <c r="CB728" s="1402">
        <v>0</v>
      </c>
      <c r="CC728" s="1402">
        <v>0</v>
      </c>
      <c r="CD728" s="1402">
        <v>0</v>
      </c>
      <c r="CE728" s="1402"/>
      <c r="CF728" s="1402">
        <v>0</v>
      </c>
      <c r="CG728" s="1402"/>
      <c r="CH728" s="1402">
        <v>0</v>
      </c>
      <c r="CI728" s="1402">
        <v>0</v>
      </c>
      <c r="CJ728" s="1402"/>
      <c r="CK728" s="1402"/>
      <c r="CL728" s="1402"/>
      <c r="CM728" s="1402"/>
      <c r="CN728" s="1402"/>
      <c r="CO728" s="1402">
        <v>0</v>
      </c>
      <c r="CP728" s="1402"/>
      <c r="CQ728" s="1402"/>
      <c r="CR728" s="1402"/>
      <c r="CS728" s="1402"/>
      <c r="CT728" s="1402"/>
      <c r="CU728" s="1402"/>
      <c r="CV728" s="1402">
        <v>0</v>
      </c>
      <c r="CW728" s="1402"/>
      <c r="CX728" s="1402"/>
      <c r="CY728" s="1402"/>
      <c r="CZ728" s="1402"/>
      <c r="DA728" s="1402"/>
      <c r="DB728" s="1402"/>
      <c r="DC728" s="1402"/>
      <c r="DD728" s="1402"/>
      <c r="DE728" s="1402"/>
      <c r="DF728" s="1402"/>
      <c r="DG728" s="1402"/>
      <c r="DH728" s="1402"/>
      <c r="DI728" s="1402"/>
      <c r="DJ728" s="1402"/>
      <c r="DK728" s="1402"/>
      <c r="DL728" s="1402"/>
      <c r="DM728" s="1402"/>
      <c r="DN728" s="1402"/>
      <c r="DO728" s="1402"/>
      <c r="DP728" s="1402"/>
      <c r="DQ728" s="1402"/>
      <c r="DR728" s="1402"/>
      <c r="DS728" s="1402"/>
      <c r="DT728" s="1402"/>
      <c r="DU728" s="1402"/>
      <c r="DV728" s="1402"/>
      <c r="DW728" s="1402"/>
      <c r="DX728" s="1402"/>
      <c r="DY728" s="1402"/>
      <c r="DZ728" s="1450"/>
      <c r="EA728" s="1403"/>
      <c r="EB728" s="1402"/>
      <c r="EC728" s="1402"/>
      <c r="ED728" s="1402"/>
      <c r="EE728" s="1402"/>
      <c r="EF728" s="1402"/>
      <c r="EG728" s="1402"/>
      <c r="EH728" s="1402"/>
      <c r="EI728" s="1402"/>
      <c r="EJ728" s="1402"/>
      <c r="EK728" s="1402"/>
      <c r="EL728" s="1451">
        <v>10000</v>
      </c>
      <c r="EM728" s="1451">
        <v>10000</v>
      </c>
      <c r="EN728" s="1404">
        <v>1000</v>
      </c>
      <c r="EO728" s="1404">
        <v>0</v>
      </c>
      <c r="EP728" s="1404">
        <v>137</v>
      </c>
      <c r="EQ728" s="1404">
        <v>0</v>
      </c>
      <c r="ER728" s="1404">
        <v>0</v>
      </c>
      <c r="ES728" s="1402">
        <v>0</v>
      </c>
      <c r="ET728" s="1408">
        <v>1130.33</v>
      </c>
      <c r="EU728" s="1402">
        <v>0</v>
      </c>
      <c r="EV728" s="1402">
        <v>0</v>
      </c>
      <c r="EW728" s="1402"/>
      <c r="EX728" s="1402"/>
      <c r="EY728" s="1402"/>
      <c r="EZ728" s="1403">
        <v>0</v>
      </c>
      <c r="FA728" s="1403">
        <v>0</v>
      </c>
      <c r="FB728" s="1403">
        <v>0</v>
      </c>
      <c r="FC728" s="1403">
        <v>4000</v>
      </c>
      <c r="FD728" s="1403"/>
      <c r="FE728" s="1403">
        <v>0</v>
      </c>
      <c r="FF728" s="1403"/>
      <c r="FG728" s="1402"/>
      <c r="FH728" s="1403">
        <v>0</v>
      </c>
      <c r="FI728" s="1402"/>
      <c r="FJ728" s="1402"/>
      <c r="FK728" s="1403"/>
      <c r="FL728" s="1403"/>
      <c r="FM728" s="1402">
        <v>0</v>
      </c>
      <c r="FN728" s="1402">
        <v>0</v>
      </c>
      <c r="FO728" s="1402">
        <v>0</v>
      </c>
      <c r="FP728" s="1402"/>
      <c r="FQ728" s="1402">
        <v>6267.33</v>
      </c>
      <c r="FR728" s="1401">
        <v>3732.67</v>
      </c>
      <c r="FT728" s="1605"/>
      <c r="FU728" s="1606">
        <v>3732.67</v>
      </c>
      <c r="FV728" s="1606">
        <v>2432.14</v>
      </c>
      <c r="FW728" s="1606">
        <v>1300.53</v>
      </c>
      <c r="FX728" s="1607">
        <v>900</v>
      </c>
      <c r="FY728" s="1605">
        <v>0</v>
      </c>
      <c r="GB728" s="2015">
        <f t="shared" si="83"/>
        <v>0</v>
      </c>
      <c r="GC728" s="2015">
        <v>10000</v>
      </c>
      <c r="GE728" s="2015">
        <f t="shared" si="84"/>
        <v>10000</v>
      </c>
    </row>
    <row r="729" spans="2:187">
      <c r="B729" s="1426">
        <v>24</v>
      </c>
      <c r="C729" s="919" t="s">
        <v>627</v>
      </c>
      <c r="D729" s="1452" t="s">
        <v>3</v>
      </c>
      <c r="E729" s="1453" t="s">
        <v>161</v>
      </c>
      <c r="F729" s="1429" t="s">
        <v>162</v>
      </c>
      <c r="G729" s="1454">
        <v>36216</v>
      </c>
      <c r="H729" s="1429" t="s">
        <v>469</v>
      </c>
      <c r="I729" s="919" t="s">
        <v>456</v>
      </c>
      <c r="J729" s="1455" t="s">
        <v>455</v>
      </c>
      <c r="K729" s="1456" t="s">
        <v>456</v>
      </c>
      <c r="L729" s="1456">
        <v>100001</v>
      </c>
      <c r="M729" s="1427" t="s">
        <v>470</v>
      </c>
      <c r="N729" s="1428">
        <v>1</v>
      </c>
      <c r="O729" s="1429" t="s">
        <v>477</v>
      </c>
      <c r="P729" s="1429" t="s">
        <v>478</v>
      </c>
      <c r="Q729" s="1430">
        <v>1</v>
      </c>
      <c r="R729" s="1429" t="s">
        <v>495</v>
      </c>
      <c r="S729" s="1431" t="s">
        <v>478</v>
      </c>
      <c r="T729" s="1429" t="s">
        <v>461</v>
      </c>
      <c r="U729" s="1429" t="s">
        <v>274</v>
      </c>
      <c r="V729" s="1432" t="s">
        <v>462</v>
      </c>
      <c r="W729" s="1432"/>
      <c r="X729" s="1433" t="s">
        <v>78</v>
      </c>
      <c r="Y729" s="1459" t="s">
        <v>275</v>
      </c>
      <c r="Z729" s="1427"/>
      <c r="AA729" s="1427"/>
      <c r="AB729" s="1435">
        <v>43530</v>
      </c>
      <c r="AC729" s="1436"/>
      <c r="AD729" s="1437"/>
      <c r="AE729" s="1438" t="s">
        <v>481</v>
      </c>
      <c r="AF729" s="1438" t="s">
        <v>536</v>
      </c>
      <c r="AG729" s="1439"/>
      <c r="AH729" s="1440"/>
      <c r="AI729" s="1440"/>
      <c r="AJ729" s="1440"/>
      <c r="AK729" s="1441"/>
      <c r="AL729" s="1439"/>
      <c r="AM729" s="1441"/>
      <c r="AN729" s="1441"/>
      <c r="AO729" s="1442" t="s">
        <v>466</v>
      </c>
      <c r="AP729" s="1441" t="s">
        <v>595</v>
      </c>
      <c r="AQ729" s="1443" t="s">
        <v>467</v>
      </c>
      <c r="AR729" s="1444">
        <v>3500</v>
      </c>
      <c r="AS729" s="1427">
        <v>26</v>
      </c>
      <c r="AT729" s="1445">
        <v>3</v>
      </c>
      <c r="AU729" s="1445">
        <v>1</v>
      </c>
      <c r="AV729" s="1427"/>
      <c r="AW729" s="1427"/>
      <c r="AX729" s="1427"/>
      <c r="AY729" s="1427"/>
      <c r="AZ729" s="1427"/>
      <c r="BA729" s="1446"/>
      <c r="BB729" s="1445"/>
      <c r="BC729" s="1445"/>
      <c r="BD729" s="1445"/>
      <c r="BE729" s="1445"/>
      <c r="BF729" s="1446"/>
      <c r="BG729" s="1439">
        <v>0</v>
      </c>
      <c r="BH729" s="1439">
        <v>0</v>
      </c>
      <c r="BI729" s="1439">
        <v>0</v>
      </c>
      <c r="BJ729" s="1447">
        <v>0</v>
      </c>
      <c r="BK729" s="1448">
        <v>0</v>
      </c>
      <c r="BL729" s="1448">
        <v>0</v>
      </c>
      <c r="BM729" s="1439">
        <v>0</v>
      </c>
      <c r="BN729" s="1448">
        <v>0</v>
      </c>
      <c r="BO729" s="1439">
        <v>4.4333333333333336</v>
      </c>
      <c r="BP729" s="1449">
        <v>208</v>
      </c>
      <c r="BQ729" s="1402">
        <v>3033.3333333333335</v>
      </c>
      <c r="BR729" s="1402">
        <v>0</v>
      </c>
      <c r="BS729" s="1402">
        <v>350</v>
      </c>
      <c r="BT729" s="1408">
        <v>116.67</v>
      </c>
      <c r="BU729" s="1402">
        <v>0</v>
      </c>
      <c r="BV729" s="1402">
        <v>0</v>
      </c>
      <c r="BW729" s="1402">
        <v>0</v>
      </c>
      <c r="BX729" s="1402"/>
      <c r="BY729" s="1402"/>
      <c r="BZ729" s="1402"/>
      <c r="CA729" s="1402"/>
      <c r="CB729" s="1402">
        <v>0</v>
      </c>
      <c r="CC729" s="1402">
        <v>0</v>
      </c>
      <c r="CD729" s="1402">
        <v>0</v>
      </c>
      <c r="CE729" s="1402"/>
      <c r="CF729" s="1402">
        <v>0</v>
      </c>
      <c r="CG729" s="1402"/>
      <c r="CH729" s="1402">
        <v>0</v>
      </c>
      <c r="CI729" s="1402">
        <v>0</v>
      </c>
      <c r="CJ729" s="1402"/>
      <c r="CK729" s="1402"/>
      <c r="CL729" s="1402"/>
      <c r="CM729" s="1402"/>
      <c r="CN729" s="1402"/>
      <c r="CO729" s="1402">
        <v>0</v>
      </c>
      <c r="CP729" s="1402"/>
      <c r="CQ729" s="1402"/>
      <c r="CR729" s="1402"/>
      <c r="CS729" s="1402"/>
      <c r="CT729" s="1402"/>
      <c r="CU729" s="1402"/>
      <c r="CV729" s="1402">
        <v>0</v>
      </c>
      <c r="CW729" s="1402"/>
      <c r="CX729" s="1402"/>
      <c r="CY729" s="1402"/>
      <c r="CZ729" s="1402"/>
      <c r="DA729" s="1402"/>
      <c r="DB729" s="1402"/>
      <c r="DC729" s="1402"/>
      <c r="DD729" s="1402"/>
      <c r="DE729" s="1402"/>
      <c r="DF729" s="1402"/>
      <c r="DG729" s="1402"/>
      <c r="DH729" s="1402"/>
      <c r="DI729" s="1402"/>
      <c r="DJ729" s="1402"/>
      <c r="DK729" s="1402"/>
      <c r="DL729" s="1402"/>
      <c r="DM729" s="1402"/>
      <c r="DN729" s="1402"/>
      <c r="DO729" s="1402"/>
      <c r="DP729" s="1402"/>
      <c r="DQ729" s="1402"/>
      <c r="DR729" s="1402"/>
      <c r="DS729" s="1402"/>
      <c r="DT729" s="1402"/>
      <c r="DU729" s="1402"/>
      <c r="DV729" s="1402"/>
      <c r="DW729" s="1402"/>
      <c r="DX729" s="1402"/>
      <c r="DY729" s="1402"/>
      <c r="DZ729" s="1450"/>
      <c r="EA729" s="1403"/>
      <c r="EB729" s="1402"/>
      <c r="EC729" s="1402"/>
      <c r="ED729" s="1402"/>
      <c r="EE729" s="1402"/>
      <c r="EF729" s="1402"/>
      <c r="EG729" s="1402"/>
      <c r="EH729" s="1402"/>
      <c r="EI729" s="1402"/>
      <c r="EJ729" s="1402"/>
      <c r="EK729" s="1402"/>
      <c r="EL729" s="1451">
        <v>3435.3533333333335</v>
      </c>
      <c r="EM729" s="1451">
        <v>3500.0033333333336</v>
      </c>
      <c r="EN729" s="1404">
        <v>343.54</v>
      </c>
      <c r="EO729" s="1404">
        <v>0</v>
      </c>
      <c r="EP729" s="1404">
        <v>47.06</v>
      </c>
      <c r="EQ729" s="1404">
        <v>0</v>
      </c>
      <c r="ER729" s="1404">
        <v>0</v>
      </c>
      <c r="ES729" s="1402">
        <v>0</v>
      </c>
      <c r="ET729" s="1408">
        <v>0</v>
      </c>
      <c r="EU729" s="1402">
        <v>64.650000000000006</v>
      </c>
      <c r="EV729" s="1402">
        <v>0</v>
      </c>
      <c r="EW729" s="1402"/>
      <c r="EX729" s="1402"/>
      <c r="EY729" s="1402"/>
      <c r="EZ729" s="1403">
        <v>115.71</v>
      </c>
      <c r="FA729" s="1403">
        <v>0</v>
      </c>
      <c r="FB729" s="1403">
        <v>0</v>
      </c>
      <c r="FC729" s="1403">
        <v>1400</v>
      </c>
      <c r="FD729" s="1403"/>
      <c r="FE729" s="1403">
        <v>0</v>
      </c>
      <c r="FF729" s="1403"/>
      <c r="FG729" s="1402"/>
      <c r="FH729" s="1403">
        <v>0</v>
      </c>
      <c r="FI729" s="1402"/>
      <c r="FJ729" s="1402"/>
      <c r="FK729" s="1403"/>
      <c r="FL729" s="1403"/>
      <c r="FM729" s="1402">
        <v>0</v>
      </c>
      <c r="FN729" s="1402">
        <v>0</v>
      </c>
      <c r="FO729" s="1402">
        <v>0</v>
      </c>
      <c r="FP729" s="1402"/>
      <c r="FQ729" s="1402">
        <v>1970.96</v>
      </c>
      <c r="FR729" s="1401">
        <v>1529.04</v>
      </c>
      <c r="FT729" s="1605"/>
      <c r="FU729" s="1606">
        <v>1500.5</v>
      </c>
      <c r="FV729" s="1606">
        <v>1698.05</v>
      </c>
      <c r="FW729" s="1605">
        <v>-169.01</v>
      </c>
      <c r="FX729" s="1607">
        <v>309.18</v>
      </c>
      <c r="FY729" s="1605">
        <v>0</v>
      </c>
      <c r="GB729" s="2015">
        <f t="shared" si="83"/>
        <v>3.3333333335576754E-3</v>
      </c>
      <c r="GC729" s="2015">
        <v>3435.35</v>
      </c>
      <c r="GE729" s="2015">
        <f t="shared" si="84"/>
        <v>3435.35</v>
      </c>
    </row>
    <row r="730" spans="2:187">
      <c r="B730" s="1426">
        <v>25</v>
      </c>
      <c r="C730" s="919" t="s">
        <v>627</v>
      </c>
      <c r="D730" s="1452" t="s">
        <v>3</v>
      </c>
      <c r="E730" s="1453" t="s">
        <v>136</v>
      </c>
      <c r="F730" s="1429" t="s">
        <v>137</v>
      </c>
      <c r="G730" s="1454">
        <v>33313</v>
      </c>
      <c r="H730" s="1429" t="s">
        <v>537</v>
      </c>
      <c r="I730" s="919" t="s">
        <v>456</v>
      </c>
      <c r="J730" s="1455" t="s">
        <v>455</v>
      </c>
      <c r="K730" s="1456" t="s">
        <v>456</v>
      </c>
      <c r="L730" s="1456">
        <v>100001</v>
      </c>
      <c r="M730" s="1427" t="s">
        <v>470</v>
      </c>
      <c r="N730" s="1428">
        <v>1</v>
      </c>
      <c r="O730" s="1429" t="s">
        <v>477</v>
      </c>
      <c r="P730" s="1429" t="s">
        <v>478</v>
      </c>
      <c r="Q730" s="1430">
        <v>1</v>
      </c>
      <c r="R730" s="1429" t="s">
        <v>538</v>
      </c>
      <c r="S730" s="1431" t="s">
        <v>537</v>
      </c>
      <c r="T730" s="1429" t="s">
        <v>461</v>
      </c>
      <c r="U730" s="1429" t="s">
        <v>254</v>
      </c>
      <c r="V730" s="1432" t="s">
        <v>462</v>
      </c>
      <c r="W730" s="1432"/>
      <c r="X730" s="1433" t="s">
        <v>988</v>
      </c>
      <c r="Y730" s="1434" t="s">
        <v>989</v>
      </c>
      <c r="Z730" s="1427"/>
      <c r="AA730" s="1427"/>
      <c r="AB730" s="1435">
        <v>43525</v>
      </c>
      <c r="AC730" s="1436"/>
      <c r="AD730" s="1437"/>
      <c r="AE730" s="1438" t="s">
        <v>533</v>
      </c>
      <c r="AF730" s="1438" t="s">
        <v>628</v>
      </c>
      <c r="AG730" s="1439"/>
      <c r="AH730" s="1440"/>
      <c r="AI730" s="1440"/>
      <c r="AJ730" s="1440"/>
      <c r="AK730" s="1441"/>
      <c r="AL730" s="1439"/>
      <c r="AM730" s="1441"/>
      <c r="AN730" s="1441"/>
      <c r="AO730" s="1442" t="s">
        <v>466</v>
      </c>
      <c r="AP730" s="1441" t="s">
        <v>594</v>
      </c>
      <c r="AQ730" s="1443" t="s">
        <v>467</v>
      </c>
      <c r="AR730" s="1444">
        <v>3500</v>
      </c>
      <c r="AS730" s="1427">
        <v>30</v>
      </c>
      <c r="AT730" s="1445">
        <v>0</v>
      </c>
      <c r="AU730" s="1445">
        <v>0</v>
      </c>
      <c r="AV730" s="1427"/>
      <c r="AW730" s="1427"/>
      <c r="AX730" s="1427"/>
      <c r="AY730" s="1427"/>
      <c r="AZ730" s="1427"/>
      <c r="BA730" s="1446"/>
      <c r="BB730" s="1445"/>
      <c r="BC730" s="1445"/>
      <c r="BD730" s="1445"/>
      <c r="BE730" s="1445"/>
      <c r="BF730" s="1446"/>
      <c r="BG730" s="1439">
        <v>0</v>
      </c>
      <c r="BH730" s="1439">
        <v>0</v>
      </c>
      <c r="BI730" s="1439">
        <v>0</v>
      </c>
      <c r="BJ730" s="1447">
        <v>0</v>
      </c>
      <c r="BK730" s="1448">
        <v>0</v>
      </c>
      <c r="BL730" s="1448">
        <v>0</v>
      </c>
      <c r="BM730" s="1439">
        <v>0</v>
      </c>
      <c r="BN730" s="1448">
        <v>0</v>
      </c>
      <c r="BO730" s="1439">
        <v>0</v>
      </c>
      <c r="BP730" s="1449">
        <v>240</v>
      </c>
      <c r="BQ730" s="1402">
        <v>3500</v>
      </c>
      <c r="BR730" s="1402">
        <v>0</v>
      </c>
      <c r="BS730" s="1402">
        <v>0</v>
      </c>
      <c r="BT730" s="1408">
        <v>0</v>
      </c>
      <c r="BU730" s="1402">
        <v>0</v>
      </c>
      <c r="BV730" s="1402">
        <v>0</v>
      </c>
      <c r="BW730" s="1402">
        <v>0</v>
      </c>
      <c r="BX730" s="1402"/>
      <c r="BY730" s="1402"/>
      <c r="BZ730" s="1402"/>
      <c r="CA730" s="1402"/>
      <c r="CB730" s="1402">
        <v>0</v>
      </c>
      <c r="CC730" s="1402">
        <v>0</v>
      </c>
      <c r="CD730" s="1402">
        <v>0</v>
      </c>
      <c r="CE730" s="1402"/>
      <c r="CF730" s="1402">
        <v>0</v>
      </c>
      <c r="CG730" s="1402"/>
      <c r="CH730" s="1402">
        <v>0</v>
      </c>
      <c r="CI730" s="1402">
        <v>0</v>
      </c>
      <c r="CJ730" s="1402"/>
      <c r="CK730" s="1402"/>
      <c r="CL730" s="1402"/>
      <c r="CM730" s="1402"/>
      <c r="CN730" s="1402"/>
      <c r="CO730" s="1402">
        <v>0</v>
      </c>
      <c r="CP730" s="1402"/>
      <c r="CQ730" s="1402"/>
      <c r="CR730" s="1402"/>
      <c r="CS730" s="1402"/>
      <c r="CT730" s="1402"/>
      <c r="CU730" s="1402"/>
      <c r="CV730" s="1402">
        <v>0</v>
      </c>
      <c r="CW730" s="1402"/>
      <c r="CX730" s="1402"/>
      <c r="CY730" s="1402"/>
      <c r="CZ730" s="1402"/>
      <c r="DA730" s="1402"/>
      <c r="DB730" s="1402"/>
      <c r="DC730" s="1402"/>
      <c r="DD730" s="1402"/>
      <c r="DE730" s="1402"/>
      <c r="DF730" s="1402"/>
      <c r="DG730" s="1402"/>
      <c r="DH730" s="1402"/>
      <c r="DI730" s="1402"/>
      <c r="DJ730" s="1402"/>
      <c r="DK730" s="1402"/>
      <c r="DL730" s="1402"/>
      <c r="DM730" s="1402"/>
      <c r="DN730" s="1402"/>
      <c r="DO730" s="1402"/>
      <c r="DP730" s="1402"/>
      <c r="DQ730" s="1402"/>
      <c r="DR730" s="1402"/>
      <c r="DS730" s="1402"/>
      <c r="DT730" s="1402"/>
      <c r="DU730" s="1402"/>
      <c r="DV730" s="1402"/>
      <c r="DW730" s="1402"/>
      <c r="DX730" s="1402"/>
      <c r="DY730" s="1402"/>
      <c r="DZ730" s="1450"/>
      <c r="EA730" s="1403"/>
      <c r="EB730" s="1402"/>
      <c r="EC730" s="1402"/>
      <c r="ED730" s="1402"/>
      <c r="EE730" s="1402"/>
      <c r="EF730" s="1402"/>
      <c r="EG730" s="1402"/>
      <c r="EH730" s="1402"/>
      <c r="EI730" s="1402"/>
      <c r="EJ730" s="1402"/>
      <c r="EK730" s="1402"/>
      <c r="EL730" s="1451">
        <v>3500</v>
      </c>
      <c r="EM730" s="1451">
        <v>3500</v>
      </c>
      <c r="EN730" s="1404">
        <v>350</v>
      </c>
      <c r="EO730" s="1404">
        <v>0</v>
      </c>
      <c r="EP730" s="1404">
        <v>47.95</v>
      </c>
      <c r="EQ730" s="1404">
        <v>0</v>
      </c>
      <c r="ER730" s="1404">
        <v>0</v>
      </c>
      <c r="ES730" s="1402">
        <v>0</v>
      </c>
      <c r="ET730" s="1408">
        <v>0</v>
      </c>
      <c r="EU730" s="1402">
        <v>0</v>
      </c>
      <c r="EV730" s="1402">
        <v>0</v>
      </c>
      <c r="EW730" s="1402"/>
      <c r="EX730" s="1402"/>
      <c r="EY730" s="1402"/>
      <c r="EZ730" s="1403">
        <v>0</v>
      </c>
      <c r="FA730" s="1403">
        <v>0</v>
      </c>
      <c r="FB730" s="1403">
        <v>0</v>
      </c>
      <c r="FC730" s="1403">
        <v>1400</v>
      </c>
      <c r="FD730" s="1403"/>
      <c r="FE730" s="1403">
        <v>20</v>
      </c>
      <c r="FF730" s="1403"/>
      <c r="FG730" s="1402"/>
      <c r="FH730" s="1403">
        <v>0</v>
      </c>
      <c r="FI730" s="1402"/>
      <c r="FJ730" s="1402"/>
      <c r="FK730" s="1403"/>
      <c r="FL730" s="1403"/>
      <c r="FM730" s="1402">
        <v>0</v>
      </c>
      <c r="FN730" s="1402">
        <v>0</v>
      </c>
      <c r="FO730" s="1402">
        <v>0</v>
      </c>
      <c r="FP730" s="1402"/>
      <c r="FQ730" s="1402">
        <v>1817.95</v>
      </c>
      <c r="FR730" s="1401">
        <v>1682.05</v>
      </c>
      <c r="FT730" s="1605"/>
      <c r="FU730" s="1606">
        <v>1692.14</v>
      </c>
      <c r="FV730" s="1606">
        <v>1702.05</v>
      </c>
      <c r="FW730" s="1605">
        <v>-20</v>
      </c>
      <c r="FX730" s="1607">
        <v>315</v>
      </c>
      <c r="FY730" s="1605">
        <v>0</v>
      </c>
      <c r="GB730" s="2015">
        <f t="shared" si="83"/>
        <v>0</v>
      </c>
      <c r="GC730" s="2015">
        <v>3500</v>
      </c>
      <c r="GE730" s="2015">
        <f t="shared" si="84"/>
        <v>3500</v>
      </c>
    </row>
    <row r="731" spans="2:187">
      <c r="B731" s="1426">
        <v>26</v>
      </c>
      <c r="C731" s="919" t="s">
        <v>627</v>
      </c>
      <c r="D731" s="1452" t="s">
        <v>539</v>
      </c>
      <c r="E731" s="1453" t="s">
        <v>186</v>
      </c>
      <c r="F731" s="1429" t="s">
        <v>540</v>
      </c>
      <c r="G731" s="1454">
        <v>24827</v>
      </c>
      <c r="H731" s="1429" t="s">
        <v>525</v>
      </c>
      <c r="I731" s="919" t="s">
        <v>456</v>
      </c>
      <c r="J731" s="1455" t="s">
        <v>455</v>
      </c>
      <c r="K731" s="1456" t="s">
        <v>456</v>
      </c>
      <c r="L731" s="1456" t="s">
        <v>541</v>
      </c>
      <c r="M731" s="1427" t="s">
        <v>542</v>
      </c>
      <c r="N731" s="1428">
        <v>1</v>
      </c>
      <c r="O731" s="1429" t="s">
        <v>526</v>
      </c>
      <c r="P731" s="1429" t="s">
        <v>526</v>
      </c>
      <c r="Q731" s="1430">
        <v>1</v>
      </c>
      <c r="R731" s="1429" t="s">
        <v>527</v>
      </c>
      <c r="S731" s="1431" t="s">
        <v>525</v>
      </c>
      <c r="T731" s="1429" t="s">
        <v>528</v>
      </c>
      <c r="U731" s="1429" t="s">
        <v>283</v>
      </c>
      <c r="V731" s="1432" t="s">
        <v>462</v>
      </c>
      <c r="W731" s="1432"/>
      <c r="X731" s="1433" t="s">
        <v>25</v>
      </c>
      <c r="Y731" s="1009" t="s">
        <v>173</v>
      </c>
      <c r="Z731" s="1427"/>
      <c r="AA731" s="1427"/>
      <c r="AB731" s="1435">
        <v>43678</v>
      </c>
      <c r="AC731" s="1436"/>
      <c r="AD731" s="1437"/>
      <c r="AE731" s="1438" t="s">
        <v>496</v>
      </c>
      <c r="AF731" s="1438" t="s">
        <v>543</v>
      </c>
      <c r="AG731" s="1439"/>
      <c r="AH731" s="1440"/>
      <c r="AI731" s="1469" t="s">
        <v>1026</v>
      </c>
      <c r="AJ731" s="1470" t="s">
        <v>544</v>
      </c>
      <c r="AK731" s="1441"/>
      <c r="AL731" s="1439"/>
      <c r="AM731" s="1441"/>
      <c r="AN731" s="1441"/>
      <c r="AO731" s="1442" t="s">
        <v>466</v>
      </c>
      <c r="AP731" s="1441" t="s">
        <v>594</v>
      </c>
      <c r="AQ731" s="1441" t="s">
        <v>467</v>
      </c>
      <c r="AR731" s="1444">
        <v>152648.39707752762</v>
      </c>
      <c r="AS731" s="1427">
        <v>30</v>
      </c>
      <c r="AT731" s="1445">
        <v>0</v>
      </c>
      <c r="AU731" s="1445">
        <v>0</v>
      </c>
      <c r="AV731" s="1427"/>
      <c r="AW731" s="1427"/>
      <c r="AX731" s="1427"/>
      <c r="AY731" s="1427"/>
      <c r="AZ731" s="1427"/>
      <c r="BA731" s="1446"/>
      <c r="BB731" s="1445"/>
      <c r="BC731" s="1445"/>
      <c r="BD731" s="1445"/>
      <c r="BE731" s="1445"/>
      <c r="BF731" s="1446"/>
      <c r="BG731" s="1439">
        <v>0</v>
      </c>
      <c r="BH731" s="1439">
        <v>0</v>
      </c>
      <c r="BI731" s="1439">
        <v>0</v>
      </c>
      <c r="BJ731" s="1447">
        <v>0</v>
      </c>
      <c r="BK731" s="1448">
        <v>0</v>
      </c>
      <c r="BL731" s="1448">
        <v>0</v>
      </c>
      <c r="BM731" s="1439">
        <v>0</v>
      </c>
      <c r="BN731" s="1448">
        <v>0</v>
      </c>
      <c r="BO731" s="1439">
        <v>0</v>
      </c>
      <c r="BP731" s="1449">
        <v>240</v>
      </c>
      <c r="BQ731" s="1402">
        <v>152648.39707752762</v>
      </c>
      <c r="BR731" s="1402">
        <v>0</v>
      </c>
      <c r="BS731" s="1402">
        <v>0</v>
      </c>
      <c r="BT731" s="1408">
        <v>0</v>
      </c>
      <c r="BU731" s="1402">
        <v>0</v>
      </c>
      <c r="BV731" s="1402">
        <v>0</v>
      </c>
      <c r="BW731" s="1402">
        <v>0</v>
      </c>
      <c r="BX731" s="1402"/>
      <c r="BY731" s="1402"/>
      <c r="BZ731" s="1402"/>
      <c r="CA731" s="1402"/>
      <c r="CB731" s="1402">
        <v>0</v>
      </c>
      <c r="CC731" s="1402">
        <v>0</v>
      </c>
      <c r="CD731" s="1402">
        <v>0</v>
      </c>
      <c r="CE731" s="1402"/>
      <c r="CF731" s="1402">
        <v>0</v>
      </c>
      <c r="CG731" s="1402"/>
      <c r="CH731" s="1402">
        <v>0</v>
      </c>
      <c r="CI731" s="1402">
        <v>0</v>
      </c>
      <c r="CJ731" s="1402"/>
      <c r="CK731" s="1402"/>
      <c r="CL731" s="1402"/>
      <c r="CM731" s="1402"/>
      <c r="CN731" s="1402"/>
      <c r="CO731" s="1402">
        <v>0</v>
      </c>
      <c r="CP731" s="1402"/>
      <c r="CQ731" s="1402"/>
      <c r="CR731" s="1402"/>
      <c r="CS731" s="1402"/>
      <c r="CT731" s="1402"/>
      <c r="CU731" s="1402"/>
      <c r="CV731" s="1402">
        <v>0</v>
      </c>
      <c r="CW731" s="1402"/>
      <c r="CX731" s="1402">
        <v>25441.399512921271</v>
      </c>
      <c r="CY731" s="1402">
        <v>1717.2944671221858</v>
      </c>
      <c r="CZ731" s="1402"/>
      <c r="DA731" s="1402"/>
      <c r="DB731" s="1402"/>
      <c r="DC731" s="1402"/>
      <c r="DD731" s="1402"/>
      <c r="DE731" s="1402"/>
      <c r="DF731" s="1402"/>
      <c r="DG731" s="1402"/>
      <c r="DH731" s="1402"/>
      <c r="DI731" s="1402"/>
      <c r="DJ731" s="1402"/>
      <c r="DK731" s="1402"/>
      <c r="DL731" s="1402"/>
      <c r="DM731" s="1402"/>
      <c r="DN731" s="1402"/>
      <c r="DO731" s="1402"/>
      <c r="DP731" s="1402"/>
      <c r="DQ731" s="1402"/>
      <c r="DR731" s="1402"/>
      <c r="DS731" s="1402"/>
      <c r="DT731" s="1402"/>
      <c r="DU731" s="1402"/>
      <c r="DV731" s="1402"/>
      <c r="DW731" s="1402">
        <v>14840.816382537407</v>
      </c>
      <c r="DX731" s="1402"/>
      <c r="DY731" s="1402"/>
      <c r="DZ731" s="1450"/>
      <c r="EA731" s="1403"/>
      <c r="EB731" s="1402"/>
      <c r="EC731" s="1402"/>
      <c r="ED731" s="1402"/>
      <c r="EE731" s="1402"/>
      <c r="EF731" s="1402"/>
      <c r="EG731" s="1402"/>
      <c r="EH731" s="1402"/>
      <c r="EI731" s="1402"/>
      <c r="EJ731" s="1402"/>
      <c r="EK731" s="1402"/>
      <c r="EL731" s="1451">
        <v>152648.39707752762</v>
      </c>
      <c r="EM731" s="1451">
        <v>194647.90744010848</v>
      </c>
      <c r="EN731" s="1404">
        <v>15264.84</v>
      </c>
      <c r="EO731" s="1404">
        <v>0</v>
      </c>
      <c r="EP731" s="1404">
        <v>166.85</v>
      </c>
      <c r="EQ731" s="1404">
        <v>0</v>
      </c>
      <c r="ER731" s="1404">
        <v>0</v>
      </c>
      <c r="ES731" s="1402">
        <v>0</v>
      </c>
      <c r="ET731" s="1408">
        <v>60356.22</v>
      </c>
      <c r="EU731" s="1402">
        <v>0</v>
      </c>
      <c r="EV731" s="1402">
        <v>0</v>
      </c>
      <c r="EW731" s="1402"/>
      <c r="EX731" s="1402"/>
      <c r="EY731" s="1402"/>
      <c r="EZ731" s="1403">
        <v>0</v>
      </c>
      <c r="FA731" s="1403">
        <v>0</v>
      </c>
      <c r="FB731" s="1403">
        <v>0</v>
      </c>
      <c r="FC731" s="1403">
        <v>72134.436000000002</v>
      </c>
      <c r="FD731" s="1403"/>
      <c r="FE731" s="1403">
        <v>0</v>
      </c>
      <c r="FF731" s="1403"/>
      <c r="FG731" s="1402"/>
      <c r="FH731" s="1403">
        <v>0</v>
      </c>
      <c r="FI731" s="1402"/>
      <c r="FJ731" s="1402"/>
      <c r="FK731" s="1403"/>
      <c r="FL731" s="1403"/>
      <c r="FM731" s="1402">
        <v>0</v>
      </c>
      <c r="FN731" s="1402">
        <v>0</v>
      </c>
      <c r="FO731" s="1402">
        <v>0</v>
      </c>
      <c r="FP731" s="1402"/>
      <c r="FQ731" s="1402">
        <v>147922.35</v>
      </c>
      <c r="FR731" s="1401">
        <v>46725.56</v>
      </c>
      <c r="FT731" s="1606">
        <v>13759</v>
      </c>
      <c r="FU731" s="1605"/>
      <c r="FV731" s="1606">
        <v>48871.97</v>
      </c>
      <c r="FW731" s="1606">
        <v>-2146.41</v>
      </c>
      <c r="FX731" s="1608">
        <v>13738.36</v>
      </c>
      <c r="FY731" s="1605">
        <v>0</v>
      </c>
      <c r="GB731" s="2015">
        <f t="shared" si="83"/>
        <v>-2.9224723693914711E-3</v>
      </c>
      <c r="GC731" s="2015">
        <v>152648.4</v>
      </c>
      <c r="GE731" s="2015">
        <f t="shared" si="84"/>
        <v>178089.79951292125</v>
      </c>
    </row>
    <row r="732" spans="2:187">
      <c r="B732" s="1426">
        <v>27</v>
      </c>
      <c r="C732" s="919" t="s">
        <v>627</v>
      </c>
      <c r="D732" s="1452" t="s">
        <v>3</v>
      </c>
      <c r="E732" s="1453" t="s">
        <v>148</v>
      </c>
      <c r="F732" s="1429" t="s">
        <v>149</v>
      </c>
      <c r="G732" s="1454">
        <v>34469</v>
      </c>
      <c r="H732" s="1429" t="s">
        <v>484</v>
      </c>
      <c r="I732" s="919" t="s">
        <v>456</v>
      </c>
      <c r="J732" s="1455" t="s">
        <v>455</v>
      </c>
      <c r="K732" s="1456" t="s">
        <v>456</v>
      </c>
      <c r="L732" s="1456">
        <v>100002</v>
      </c>
      <c r="M732" s="1427" t="s">
        <v>457</v>
      </c>
      <c r="N732" s="1428">
        <v>1</v>
      </c>
      <c r="O732" s="1429" t="s">
        <v>458</v>
      </c>
      <c r="P732" s="1429" t="s">
        <v>459</v>
      </c>
      <c r="Q732" s="1430">
        <v>0</v>
      </c>
      <c r="R732" s="1429" t="s">
        <v>485</v>
      </c>
      <c r="S732" s="1431" t="s">
        <v>486</v>
      </c>
      <c r="T732" s="1429" t="s">
        <v>461</v>
      </c>
      <c r="U732" s="1429" t="s">
        <v>239</v>
      </c>
      <c r="V732" s="1432" t="s">
        <v>462</v>
      </c>
      <c r="W732" s="1432"/>
      <c r="X732" s="1433" t="s">
        <v>25</v>
      </c>
      <c r="Y732" s="1434" t="s">
        <v>153</v>
      </c>
      <c r="Z732" s="1427"/>
      <c r="AA732" s="1427"/>
      <c r="AB732" s="1435">
        <v>43724</v>
      </c>
      <c r="AC732" s="1436"/>
      <c r="AD732" s="1437"/>
      <c r="AE732" s="1438" t="s">
        <v>533</v>
      </c>
      <c r="AF732" s="1438" t="s">
        <v>546</v>
      </c>
      <c r="AG732" s="1439"/>
      <c r="AH732" s="1440"/>
      <c r="AI732" s="1440"/>
      <c r="AJ732" s="1440"/>
      <c r="AK732" s="1441"/>
      <c r="AL732" s="1439"/>
      <c r="AM732" s="1441"/>
      <c r="AN732" s="1441"/>
      <c r="AO732" s="1442" t="s">
        <v>466</v>
      </c>
      <c r="AP732" s="1441" t="s">
        <v>594</v>
      </c>
      <c r="AQ732" s="1443" t="s">
        <v>466</v>
      </c>
      <c r="AR732" s="1444">
        <v>3300</v>
      </c>
      <c r="AS732" s="1427">
        <v>30</v>
      </c>
      <c r="AT732" s="1445">
        <v>0</v>
      </c>
      <c r="AU732" s="1445">
        <v>0</v>
      </c>
      <c r="AV732" s="1427"/>
      <c r="AW732" s="1427"/>
      <c r="AX732" s="1427"/>
      <c r="AY732" s="1427"/>
      <c r="AZ732" s="1427"/>
      <c r="BA732" s="1446"/>
      <c r="BB732" s="1445"/>
      <c r="BC732" s="1445"/>
      <c r="BD732" s="1445"/>
      <c r="BE732" s="1445"/>
      <c r="BF732" s="1446"/>
      <c r="BG732" s="1439">
        <v>0</v>
      </c>
      <c r="BH732" s="1439">
        <v>0</v>
      </c>
      <c r="BI732" s="1439">
        <v>0</v>
      </c>
      <c r="BJ732" s="1447">
        <v>9</v>
      </c>
      <c r="BK732" s="1448">
        <v>0</v>
      </c>
      <c r="BL732" s="1448">
        <v>0</v>
      </c>
      <c r="BM732" s="1439">
        <v>0</v>
      </c>
      <c r="BN732" s="1448">
        <v>0</v>
      </c>
      <c r="BO732" s="1439">
        <v>6.9499999999999993</v>
      </c>
      <c r="BP732" s="1449">
        <v>240</v>
      </c>
      <c r="BQ732" s="1402">
        <v>3300</v>
      </c>
      <c r="BR732" s="1402">
        <v>113</v>
      </c>
      <c r="BS732" s="1402">
        <v>0</v>
      </c>
      <c r="BT732" s="1408">
        <v>0</v>
      </c>
      <c r="BU732" s="1402">
        <v>0</v>
      </c>
      <c r="BV732" s="1402">
        <v>0</v>
      </c>
      <c r="BW732" s="1402">
        <v>0</v>
      </c>
      <c r="BX732" s="1402"/>
      <c r="BY732" s="1402"/>
      <c r="BZ732" s="1402"/>
      <c r="CA732" s="1402"/>
      <c r="CB732" s="1402">
        <v>0</v>
      </c>
      <c r="CC732" s="1402">
        <v>0</v>
      </c>
      <c r="CD732" s="1402">
        <v>0</v>
      </c>
      <c r="CE732" s="1402"/>
      <c r="CF732" s="1402">
        <v>255.98</v>
      </c>
      <c r="CG732" s="1402"/>
      <c r="CH732" s="1402">
        <v>0</v>
      </c>
      <c r="CI732" s="1402">
        <v>0</v>
      </c>
      <c r="CJ732" s="1402"/>
      <c r="CK732" s="1402"/>
      <c r="CL732" s="1402"/>
      <c r="CM732" s="1402"/>
      <c r="CN732" s="1402"/>
      <c r="CO732" s="1402">
        <v>0</v>
      </c>
      <c r="CP732" s="1402"/>
      <c r="CQ732" s="1402"/>
      <c r="CR732" s="1402"/>
      <c r="CS732" s="1402"/>
      <c r="CT732" s="1402"/>
      <c r="CU732" s="1402"/>
      <c r="CV732" s="1402">
        <v>0</v>
      </c>
      <c r="CW732" s="1402"/>
      <c r="CX732" s="1402"/>
      <c r="CY732" s="1402"/>
      <c r="CZ732" s="1402"/>
      <c r="DA732" s="1402"/>
      <c r="DB732" s="1402"/>
      <c r="DC732" s="1402"/>
      <c r="DD732" s="1402"/>
      <c r="DE732" s="1402"/>
      <c r="DF732" s="1402"/>
      <c r="DG732" s="1402"/>
      <c r="DH732" s="1402"/>
      <c r="DI732" s="1402"/>
      <c r="DJ732" s="1402"/>
      <c r="DK732" s="1402"/>
      <c r="DL732" s="1402"/>
      <c r="DM732" s="1402"/>
      <c r="DN732" s="1402"/>
      <c r="DO732" s="1402"/>
      <c r="DP732" s="1402"/>
      <c r="DQ732" s="1402"/>
      <c r="DR732" s="1402"/>
      <c r="DS732" s="1402"/>
      <c r="DT732" s="1402"/>
      <c r="DU732" s="1402"/>
      <c r="DV732" s="1402"/>
      <c r="DW732" s="1402"/>
      <c r="DX732" s="1402"/>
      <c r="DY732" s="1402"/>
      <c r="DZ732" s="1450"/>
      <c r="EA732" s="1403"/>
      <c r="EB732" s="1402"/>
      <c r="EC732" s="1402"/>
      <c r="ED732" s="1402"/>
      <c r="EE732" s="1402"/>
      <c r="EF732" s="1402"/>
      <c r="EG732" s="1402"/>
      <c r="EH732" s="1402"/>
      <c r="EI732" s="1402"/>
      <c r="EJ732" s="1402"/>
      <c r="EK732" s="1402"/>
      <c r="EL732" s="1451">
        <v>3573.42</v>
      </c>
      <c r="EM732" s="1451">
        <v>3668.98</v>
      </c>
      <c r="EN732" s="1404">
        <v>357.34</v>
      </c>
      <c r="EO732" s="1404">
        <v>0</v>
      </c>
      <c r="EP732" s="1404">
        <v>48.96</v>
      </c>
      <c r="EQ732" s="1404">
        <v>0</v>
      </c>
      <c r="ER732" s="1404">
        <v>0</v>
      </c>
      <c r="ES732" s="1402">
        <v>0</v>
      </c>
      <c r="ET732" s="1408">
        <v>0</v>
      </c>
      <c r="EU732" s="1402">
        <v>95.56</v>
      </c>
      <c r="EV732" s="1402">
        <v>0</v>
      </c>
      <c r="EW732" s="1402"/>
      <c r="EX732" s="1402"/>
      <c r="EY732" s="1402"/>
      <c r="EZ732" s="1403">
        <v>240.32</v>
      </c>
      <c r="FA732" s="1403">
        <v>0</v>
      </c>
      <c r="FB732" s="1403">
        <v>0</v>
      </c>
      <c r="FC732" s="1403">
        <v>1365.2</v>
      </c>
      <c r="FD732" s="1403"/>
      <c r="FE732" s="1403">
        <v>0</v>
      </c>
      <c r="FF732" s="1403"/>
      <c r="FG732" s="1402"/>
      <c r="FH732" s="1403">
        <v>0</v>
      </c>
      <c r="FI732" s="1402"/>
      <c r="FJ732" s="1402"/>
      <c r="FK732" s="1403"/>
      <c r="FL732" s="1403"/>
      <c r="FM732" s="1402">
        <v>0</v>
      </c>
      <c r="FN732" s="1402">
        <v>0</v>
      </c>
      <c r="FO732" s="1402">
        <v>0</v>
      </c>
      <c r="FP732" s="1402"/>
      <c r="FQ732" s="1402">
        <v>2107.38</v>
      </c>
      <c r="FR732" s="1401">
        <v>1561.6</v>
      </c>
      <c r="FT732" s="1605"/>
      <c r="FU732" s="1606">
        <v>1408.05</v>
      </c>
      <c r="FV732" s="1606">
        <v>1817.49</v>
      </c>
      <c r="FW732" s="1605">
        <v>-255.89</v>
      </c>
      <c r="FX732" s="1607">
        <v>321.61</v>
      </c>
      <c r="FY732" s="1605">
        <v>0</v>
      </c>
      <c r="GB732" s="2015">
        <f t="shared" si="83"/>
        <v>0</v>
      </c>
      <c r="GC732" s="2015">
        <v>3573.42</v>
      </c>
      <c r="GE732" s="2015">
        <f t="shared" si="84"/>
        <v>3573.42</v>
      </c>
    </row>
    <row r="733" spans="2:187">
      <c r="B733" s="1426">
        <v>28</v>
      </c>
      <c r="C733" s="919" t="s">
        <v>627</v>
      </c>
      <c r="D733" s="1452" t="s">
        <v>3</v>
      </c>
      <c r="E733" s="1453" t="s">
        <v>139</v>
      </c>
      <c r="F733" s="1429" t="s">
        <v>140</v>
      </c>
      <c r="G733" s="1454">
        <v>33826</v>
      </c>
      <c r="H733" s="1429" t="s">
        <v>484</v>
      </c>
      <c r="I733" s="919" t="s">
        <v>456</v>
      </c>
      <c r="J733" s="1455" t="s">
        <v>455</v>
      </c>
      <c r="K733" s="1456" t="s">
        <v>456</v>
      </c>
      <c r="L733" s="1456">
        <v>100002</v>
      </c>
      <c r="M733" s="1427" t="s">
        <v>457</v>
      </c>
      <c r="N733" s="1428">
        <v>1</v>
      </c>
      <c r="O733" s="1429" t="s">
        <v>458</v>
      </c>
      <c r="P733" s="1429" t="s">
        <v>459</v>
      </c>
      <c r="Q733" s="1430">
        <v>0</v>
      </c>
      <c r="R733" s="1429" t="s">
        <v>485</v>
      </c>
      <c r="S733" s="1431" t="s">
        <v>486</v>
      </c>
      <c r="T733" s="1429" t="s">
        <v>461</v>
      </c>
      <c r="U733" s="1429" t="s">
        <v>261</v>
      </c>
      <c r="V733" s="1432" t="s">
        <v>462</v>
      </c>
      <c r="W733" s="1432"/>
      <c r="X733" s="1433" t="s">
        <v>25</v>
      </c>
      <c r="Y733" s="1471" t="s">
        <v>142</v>
      </c>
      <c r="Z733" s="1427"/>
      <c r="AA733" s="1427"/>
      <c r="AB733" s="1435">
        <v>43973</v>
      </c>
      <c r="AC733" s="1436"/>
      <c r="AD733" s="1437"/>
      <c r="AE733" s="1438" t="s">
        <v>511</v>
      </c>
      <c r="AF733" s="1438" t="s">
        <v>549</v>
      </c>
      <c r="AG733" s="1439"/>
      <c r="AH733" s="1440"/>
      <c r="AI733" s="1440"/>
      <c r="AJ733" s="1440"/>
      <c r="AK733" s="1441"/>
      <c r="AL733" s="1439"/>
      <c r="AM733" s="1441"/>
      <c r="AN733" s="1441"/>
      <c r="AO733" s="1442" t="s">
        <v>466</v>
      </c>
      <c r="AP733" s="1441" t="s">
        <v>595</v>
      </c>
      <c r="AQ733" s="1443" t="s">
        <v>466</v>
      </c>
      <c r="AR733" s="1444">
        <v>2200</v>
      </c>
      <c r="AS733" s="1427"/>
      <c r="AT733" s="1445">
        <v>0</v>
      </c>
      <c r="AU733" s="1445">
        <v>0</v>
      </c>
      <c r="AV733" s="1427"/>
      <c r="AW733" s="1427"/>
      <c r="AX733" s="1427"/>
      <c r="AY733" s="1427">
        <v>31</v>
      </c>
      <c r="AZ733" s="1427"/>
      <c r="BA733" s="1446"/>
      <c r="BB733" s="1445"/>
      <c r="BC733" s="1445"/>
      <c r="BD733" s="1445"/>
      <c r="BE733" s="1445"/>
      <c r="BF733" s="1446"/>
      <c r="BG733" s="1439">
        <v>0</v>
      </c>
      <c r="BH733" s="1439">
        <v>0</v>
      </c>
      <c r="BI733" s="1439">
        <v>0</v>
      </c>
      <c r="BJ733" s="1447">
        <v>0</v>
      </c>
      <c r="BK733" s="1448">
        <v>0</v>
      </c>
      <c r="BL733" s="1448">
        <v>0</v>
      </c>
      <c r="BM733" s="1439">
        <v>0</v>
      </c>
      <c r="BN733" s="1448">
        <v>0</v>
      </c>
      <c r="BO733" s="1439">
        <v>0</v>
      </c>
      <c r="BP733" s="1449">
        <v>0</v>
      </c>
      <c r="BQ733" s="1402">
        <v>0</v>
      </c>
      <c r="BR733" s="1402">
        <v>113</v>
      </c>
      <c r="BS733" s="1402">
        <v>0</v>
      </c>
      <c r="BT733" s="1408">
        <v>0</v>
      </c>
      <c r="BU733" s="1402">
        <v>0</v>
      </c>
      <c r="BV733" s="1402">
        <v>0</v>
      </c>
      <c r="BW733" s="1402">
        <v>0</v>
      </c>
      <c r="BX733" s="1402"/>
      <c r="BY733" s="1402"/>
      <c r="BZ733" s="1365">
        <v>2273.33</v>
      </c>
      <c r="CA733" s="1402"/>
      <c r="CB733" s="1402">
        <v>0</v>
      </c>
      <c r="CC733" s="1402">
        <v>0</v>
      </c>
      <c r="CD733" s="1402">
        <v>0</v>
      </c>
      <c r="CE733" s="1402"/>
      <c r="CF733" s="1402">
        <v>0</v>
      </c>
      <c r="CG733" s="1402"/>
      <c r="CH733" s="1402">
        <v>0</v>
      </c>
      <c r="CI733" s="1402">
        <v>226</v>
      </c>
      <c r="CJ733" s="1402"/>
      <c r="CK733" s="1402"/>
      <c r="CL733" s="1402"/>
      <c r="CM733" s="1402"/>
      <c r="CN733" s="1402"/>
      <c r="CO733" s="1402">
        <v>0</v>
      </c>
      <c r="CP733" s="1402"/>
      <c r="CQ733" s="1402"/>
      <c r="CR733" s="1402"/>
      <c r="CS733" s="1402"/>
      <c r="CT733" s="1402"/>
      <c r="CU733" s="1402"/>
      <c r="CV733" s="1402">
        <v>0</v>
      </c>
      <c r="CW733" s="1402"/>
      <c r="CX733" s="1402"/>
      <c r="CY733" s="1402"/>
      <c r="CZ733" s="1402"/>
      <c r="DA733" s="1402"/>
      <c r="DB733" s="1402"/>
      <c r="DC733" s="1402"/>
      <c r="DD733" s="1402"/>
      <c r="DE733" s="1402"/>
      <c r="DF733" s="1402"/>
      <c r="DG733" s="1402"/>
      <c r="DH733" s="1402"/>
      <c r="DI733" s="1402"/>
      <c r="DJ733" s="1402"/>
      <c r="DK733" s="1402"/>
      <c r="DL733" s="1402"/>
      <c r="DM733" s="1402"/>
      <c r="DN733" s="1402"/>
      <c r="DO733" s="1402"/>
      <c r="DP733" s="1402"/>
      <c r="DQ733" s="1402"/>
      <c r="DR733" s="1402"/>
      <c r="DS733" s="1402"/>
      <c r="DT733" s="1402"/>
      <c r="DU733" s="1402"/>
      <c r="DV733" s="1402"/>
      <c r="DW733" s="1402"/>
      <c r="DX733" s="1402"/>
      <c r="DY733" s="1402"/>
      <c r="DZ733" s="1450"/>
      <c r="EA733" s="1403"/>
      <c r="EB733" s="1402"/>
      <c r="EC733" s="1402"/>
      <c r="ED733" s="1402"/>
      <c r="EE733" s="1402"/>
      <c r="EF733" s="1402"/>
      <c r="EG733" s="1402"/>
      <c r="EH733" s="1402"/>
      <c r="EI733" s="1402"/>
      <c r="EJ733" s="1402"/>
      <c r="EK733" s="1402"/>
      <c r="EL733" s="1451">
        <v>2612.33</v>
      </c>
      <c r="EM733" s="1366">
        <v>2612.33</v>
      </c>
      <c r="EN733" s="1404">
        <v>261.23</v>
      </c>
      <c r="EO733" s="1404">
        <v>0</v>
      </c>
      <c r="EP733" s="1404">
        <v>35.79</v>
      </c>
      <c r="EQ733" s="1404">
        <v>0</v>
      </c>
      <c r="ER733" s="1404">
        <v>0</v>
      </c>
      <c r="ES733" s="1402">
        <v>0</v>
      </c>
      <c r="ET733" s="1408">
        <v>0</v>
      </c>
      <c r="EU733" s="1402">
        <v>0</v>
      </c>
      <c r="EV733" s="1402">
        <v>0</v>
      </c>
      <c r="EW733" s="1402"/>
      <c r="EX733" s="1402"/>
      <c r="EY733" s="1402"/>
      <c r="EZ733" s="1403">
        <v>0</v>
      </c>
      <c r="FA733" s="1403">
        <v>0</v>
      </c>
      <c r="FB733" s="1403">
        <v>0</v>
      </c>
      <c r="FC733" s="1403">
        <v>880</v>
      </c>
      <c r="FD733" s="1403"/>
      <c r="FE733" s="1403">
        <v>0</v>
      </c>
      <c r="FF733" s="1403"/>
      <c r="FG733" s="1402"/>
      <c r="FH733" s="1403">
        <v>0</v>
      </c>
      <c r="FI733" s="1402"/>
      <c r="FJ733" s="1402"/>
      <c r="FK733" s="1403"/>
      <c r="FL733" s="1403"/>
      <c r="FM733" s="1402">
        <v>0</v>
      </c>
      <c r="FN733" s="1402">
        <v>0</v>
      </c>
      <c r="FO733" s="1402">
        <v>0</v>
      </c>
      <c r="FP733" s="1402"/>
      <c r="FQ733" s="1402">
        <v>1177.02</v>
      </c>
      <c r="FR733" s="1401">
        <v>1435.31</v>
      </c>
      <c r="FT733" s="1605"/>
      <c r="FU733" s="1606">
        <v>1069.8599999999999</v>
      </c>
      <c r="FV733" s="1606">
        <v>1069.8599999999999</v>
      </c>
      <c r="FW733" s="1605">
        <v>0</v>
      </c>
      <c r="FX733" s="1607">
        <v>30.51</v>
      </c>
      <c r="FY733" s="1605">
        <v>0</v>
      </c>
      <c r="GB733" s="2015">
        <f t="shared" si="83"/>
        <v>0</v>
      </c>
      <c r="GC733" s="2015">
        <v>339</v>
      </c>
      <c r="GE733" s="2015">
        <f t="shared" si="84"/>
        <v>339</v>
      </c>
    </row>
    <row r="734" spans="2:187">
      <c r="B734" s="1426">
        <v>29</v>
      </c>
      <c r="C734" s="919" t="s">
        <v>627</v>
      </c>
      <c r="D734" s="1452" t="s">
        <v>3</v>
      </c>
      <c r="E734" s="1453" t="s">
        <v>64</v>
      </c>
      <c r="F734" s="1429" t="s">
        <v>65</v>
      </c>
      <c r="G734" s="1454">
        <v>27851</v>
      </c>
      <c r="H734" s="1429" t="s">
        <v>550</v>
      </c>
      <c r="I734" s="919" t="s">
        <v>456</v>
      </c>
      <c r="J734" s="1455" t="s">
        <v>455</v>
      </c>
      <c r="K734" s="1456" t="s">
        <v>456</v>
      </c>
      <c r="L734" s="1456">
        <v>100002</v>
      </c>
      <c r="M734" s="1427" t="s">
        <v>457</v>
      </c>
      <c r="N734" s="1428">
        <v>0</v>
      </c>
      <c r="O734" s="1429" t="s">
        <v>458</v>
      </c>
      <c r="P734" s="1429" t="s">
        <v>459</v>
      </c>
      <c r="Q734" s="1430">
        <v>1</v>
      </c>
      <c r="R734" s="1429" t="s">
        <v>551</v>
      </c>
      <c r="S734" s="1431" t="s">
        <v>552</v>
      </c>
      <c r="T734" s="1429" t="s">
        <v>461</v>
      </c>
      <c r="U734" s="1429" t="s">
        <v>242</v>
      </c>
      <c r="V734" s="1432" t="s">
        <v>553</v>
      </c>
      <c r="W734" s="1432"/>
      <c r="X734" s="1433" t="s">
        <v>25</v>
      </c>
      <c r="Y734" s="1471" t="s">
        <v>66</v>
      </c>
      <c r="Z734" s="1427"/>
      <c r="AA734" s="1427"/>
      <c r="AB734" s="1435">
        <v>44111</v>
      </c>
      <c r="AC734" s="1436"/>
      <c r="AD734" s="1437"/>
      <c r="AE734" s="1438" t="s">
        <v>503</v>
      </c>
      <c r="AF734" s="1438" t="s">
        <v>554</v>
      </c>
      <c r="AG734" s="1439"/>
      <c r="AH734" s="1440"/>
      <c r="AI734" s="1440"/>
      <c r="AJ734" s="1440"/>
      <c r="AK734" s="1441"/>
      <c r="AL734" s="1439"/>
      <c r="AM734" s="1441"/>
      <c r="AN734" s="1441"/>
      <c r="AO734" s="1443" t="s">
        <v>467</v>
      </c>
      <c r="AP734" s="1441" t="s">
        <v>594</v>
      </c>
      <c r="AQ734" s="1443" t="s">
        <v>466</v>
      </c>
      <c r="AR734" s="1444">
        <v>3600</v>
      </c>
      <c r="AS734" s="1427">
        <v>30</v>
      </c>
      <c r="AT734" s="1445">
        <v>0</v>
      </c>
      <c r="AU734" s="1445">
        <v>0</v>
      </c>
      <c r="AV734" s="1427"/>
      <c r="AW734" s="1427"/>
      <c r="AX734" s="1427"/>
      <c r="AY734" s="1427"/>
      <c r="AZ734" s="1427"/>
      <c r="BA734" s="1446"/>
      <c r="BB734" s="1445"/>
      <c r="BC734" s="1445"/>
      <c r="BD734" s="1445"/>
      <c r="BE734" s="1445"/>
      <c r="BF734" s="1446"/>
      <c r="BG734" s="1439">
        <v>0</v>
      </c>
      <c r="BH734" s="1439">
        <v>0</v>
      </c>
      <c r="BI734" s="1439">
        <v>0</v>
      </c>
      <c r="BJ734" s="1447">
        <v>0</v>
      </c>
      <c r="BK734" s="1448">
        <v>0</v>
      </c>
      <c r="BL734" s="1448">
        <v>0</v>
      </c>
      <c r="BM734" s="1439">
        <v>0</v>
      </c>
      <c r="BN734" s="1448">
        <v>0</v>
      </c>
      <c r="BO734" s="1439">
        <v>0.8666666666666667</v>
      </c>
      <c r="BP734" s="1449">
        <v>240</v>
      </c>
      <c r="BQ734" s="1402">
        <v>3600</v>
      </c>
      <c r="BR734" s="1402">
        <v>113</v>
      </c>
      <c r="BS734" s="1402">
        <v>0</v>
      </c>
      <c r="BT734" s="1408">
        <v>0</v>
      </c>
      <c r="BU734" s="1402">
        <v>0</v>
      </c>
      <c r="BV734" s="1402">
        <v>0</v>
      </c>
      <c r="BW734" s="1402">
        <v>0</v>
      </c>
      <c r="BX734" s="1402"/>
      <c r="BY734" s="1402"/>
      <c r="BZ734" s="1402"/>
      <c r="CA734" s="1402"/>
      <c r="CB734" s="1402">
        <v>0</v>
      </c>
      <c r="CC734" s="1402">
        <v>0</v>
      </c>
      <c r="CD734" s="1402">
        <v>0</v>
      </c>
      <c r="CE734" s="1402"/>
      <c r="CF734" s="1402">
        <v>0</v>
      </c>
      <c r="CG734" s="1402"/>
      <c r="CH734" s="1402">
        <v>0</v>
      </c>
      <c r="CI734" s="1402">
        <v>0</v>
      </c>
      <c r="CJ734" s="1402"/>
      <c r="CK734" s="1402"/>
      <c r="CL734" s="1402"/>
      <c r="CM734" s="1402"/>
      <c r="CN734" s="1402"/>
      <c r="CO734" s="1402">
        <v>0</v>
      </c>
      <c r="CP734" s="1402"/>
      <c r="CQ734" s="1402"/>
      <c r="CR734" s="1402"/>
      <c r="CS734" s="1402"/>
      <c r="CT734" s="1402"/>
      <c r="CU734" s="1402"/>
      <c r="CV734" s="1402">
        <v>0</v>
      </c>
      <c r="CW734" s="1402"/>
      <c r="CX734" s="1402"/>
      <c r="CY734" s="1402"/>
      <c r="CZ734" s="1402"/>
      <c r="DA734" s="1402"/>
      <c r="DB734" s="1402"/>
      <c r="DC734" s="1402"/>
      <c r="DD734" s="1402"/>
      <c r="DE734" s="1402"/>
      <c r="DF734" s="1402"/>
      <c r="DG734" s="1402"/>
      <c r="DH734" s="1402"/>
      <c r="DI734" s="1402"/>
      <c r="DJ734" s="1402"/>
      <c r="DK734" s="1402"/>
      <c r="DL734" s="1402"/>
      <c r="DM734" s="1402"/>
      <c r="DN734" s="1402"/>
      <c r="DO734" s="1402"/>
      <c r="DP734" s="1402"/>
      <c r="DQ734" s="1402"/>
      <c r="DR734" s="1402"/>
      <c r="DS734" s="1402"/>
      <c r="DT734" s="1402"/>
      <c r="DU734" s="1402"/>
      <c r="DV734" s="1402"/>
      <c r="DW734" s="1402"/>
      <c r="DX734" s="1402"/>
      <c r="DY734" s="1402"/>
      <c r="DZ734" s="1450"/>
      <c r="EA734" s="1403"/>
      <c r="EB734" s="1402"/>
      <c r="EC734" s="1402"/>
      <c r="ED734" s="1402"/>
      <c r="EE734" s="1402"/>
      <c r="EF734" s="1402"/>
      <c r="EG734" s="1402"/>
      <c r="EH734" s="1402"/>
      <c r="EI734" s="1402"/>
      <c r="EJ734" s="1402"/>
      <c r="EK734" s="1402"/>
      <c r="EL734" s="1451">
        <v>3700</v>
      </c>
      <c r="EM734" s="1451">
        <v>3713</v>
      </c>
      <c r="EN734" s="1404">
        <v>370</v>
      </c>
      <c r="EO734" s="1404">
        <v>59.2</v>
      </c>
      <c r="EP734" s="1404">
        <v>50.69</v>
      </c>
      <c r="EQ734" s="1404">
        <v>0</v>
      </c>
      <c r="ER734" s="1404">
        <v>0</v>
      </c>
      <c r="ES734" s="1402">
        <v>0</v>
      </c>
      <c r="ET734" s="1408">
        <v>38.06</v>
      </c>
      <c r="EU734" s="1402">
        <v>13</v>
      </c>
      <c r="EV734" s="1402">
        <v>0</v>
      </c>
      <c r="EW734" s="1402"/>
      <c r="EX734" s="1402"/>
      <c r="EY734" s="1402"/>
      <c r="EZ734" s="1403">
        <v>0</v>
      </c>
      <c r="FA734" s="1403">
        <v>0</v>
      </c>
      <c r="FB734" s="1403">
        <v>0</v>
      </c>
      <c r="FC734" s="1403">
        <v>1485.2</v>
      </c>
      <c r="FD734" s="1403"/>
      <c r="FE734" s="1403">
        <v>20</v>
      </c>
      <c r="FF734" s="1403"/>
      <c r="FG734" s="1402"/>
      <c r="FH734" s="1403">
        <v>0</v>
      </c>
      <c r="FI734" s="1402"/>
      <c r="FJ734" s="1402"/>
      <c r="FK734" s="1403"/>
      <c r="FL734" s="1403"/>
      <c r="FM734" s="1402">
        <v>0</v>
      </c>
      <c r="FN734" s="1402">
        <v>0</v>
      </c>
      <c r="FO734" s="1402">
        <v>0</v>
      </c>
      <c r="FP734" s="1402"/>
      <c r="FQ734" s="1402">
        <v>2036.15</v>
      </c>
      <c r="FR734" s="1401">
        <v>1676.85</v>
      </c>
      <c r="FT734" s="1605"/>
      <c r="FU734" s="1606">
        <v>1704.38</v>
      </c>
      <c r="FV734" s="1606">
        <v>1701.02</v>
      </c>
      <c r="FW734" s="1605">
        <v>-24.17</v>
      </c>
      <c r="FX734" s="1607">
        <v>333</v>
      </c>
      <c r="FY734" s="1605">
        <v>0</v>
      </c>
      <c r="GB734" s="2015">
        <f t="shared" si="83"/>
        <v>0</v>
      </c>
      <c r="GC734" s="2015">
        <v>3700</v>
      </c>
      <c r="GE734" s="2015">
        <f t="shared" si="84"/>
        <v>3700</v>
      </c>
    </row>
    <row r="735" spans="2:187">
      <c r="B735" s="1426">
        <v>30</v>
      </c>
      <c r="C735" s="919" t="s">
        <v>627</v>
      </c>
      <c r="D735" s="1452" t="s">
        <v>3</v>
      </c>
      <c r="E735" s="1453" t="s">
        <v>145</v>
      </c>
      <c r="F735" s="1429" t="s">
        <v>146</v>
      </c>
      <c r="G735" s="1454">
        <v>33721</v>
      </c>
      <c r="H735" s="1429" t="s">
        <v>484</v>
      </c>
      <c r="I735" s="919" t="s">
        <v>456</v>
      </c>
      <c r="J735" s="1455" t="s">
        <v>455</v>
      </c>
      <c r="K735" s="1456" t="s">
        <v>456</v>
      </c>
      <c r="L735" s="1456">
        <v>100002</v>
      </c>
      <c r="M735" s="1427" t="s">
        <v>457</v>
      </c>
      <c r="N735" s="1428">
        <v>1</v>
      </c>
      <c r="O735" s="1429" t="s">
        <v>458</v>
      </c>
      <c r="P735" s="1429" t="s">
        <v>459</v>
      </c>
      <c r="Q735" s="1430">
        <v>0</v>
      </c>
      <c r="R735" s="1429" t="s">
        <v>485</v>
      </c>
      <c r="S735" s="1431" t="s">
        <v>486</v>
      </c>
      <c r="T735" s="1429" t="s">
        <v>461</v>
      </c>
      <c r="U735" s="1429" t="s">
        <v>264</v>
      </c>
      <c r="V735" s="1432" t="s">
        <v>553</v>
      </c>
      <c r="W735" s="1432"/>
      <c r="X735" s="1433" t="s">
        <v>78</v>
      </c>
      <c r="Y735" s="1434" t="s">
        <v>150</v>
      </c>
      <c r="Z735" s="1427"/>
      <c r="AA735" s="1427"/>
      <c r="AB735" s="1435">
        <v>44432</v>
      </c>
      <c r="AC735" s="1436"/>
      <c r="AD735" s="1437"/>
      <c r="AE735" s="1438" t="s">
        <v>533</v>
      </c>
      <c r="AF735" s="1438" t="s">
        <v>558</v>
      </c>
      <c r="AG735" s="1439"/>
      <c r="AH735" s="1440"/>
      <c r="AI735" s="1440"/>
      <c r="AJ735" s="1440"/>
      <c r="AK735" s="1441"/>
      <c r="AL735" s="1439"/>
      <c r="AM735" s="1441"/>
      <c r="AN735" s="1441"/>
      <c r="AO735" s="1442" t="s">
        <v>466</v>
      </c>
      <c r="AP735" s="1441" t="s">
        <v>594</v>
      </c>
      <c r="AQ735" s="1443" t="s">
        <v>466</v>
      </c>
      <c r="AR735" s="1444">
        <v>2200</v>
      </c>
      <c r="AS735" s="1427">
        <v>15</v>
      </c>
      <c r="AT735" s="1445">
        <v>0</v>
      </c>
      <c r="AU735" s="1445">
        <v>15</v>
      </c>
      <c r="AV735" s="1427"/>
      <c r="AW735" s="1427"/>
      <c r="AX735" s="1427"/>
      <c r="AY735" s="1427"/>
      <c r="AZ735" s="1427"/>
      <c r="BA735" s="1446"/>
      <c r="BB735" s="1445"/>
      <c r="BC735" s="1445"/>
      <c r="BD735" s="1445"/>
      <c r="BE735" s="1445"/>
      <c r="BF735" s="1446"/>
      <c r="BG735" s="1439">
        <v>0</v>
      </c>
      <c r="BH735" s="1439">
        <v>0</v>
      </c>
      <c r="BI735" s="1439">
        <v>0</v>
      </c>
      <c r="BJ735" s="1447">
        <v>0</v>
      </c>
      <c r="BK735" s="1448">
        <v>0</v>
      </c>
      <c r="BL735" s="1448">
        <v>0</v>
      </c>
      <c r="BM735" s="1439">
        <v>0</v>
      </c>
      <c r="BN735" s="1448">
        <v>0</v>
      </c>
      <c r="BO735" s="1439">
        <v>2.5</v>
      </c>
      <c r="BP735" s="1449">
        <v>120</v>
      </c>
      <c r="BQ735" s="1402">
        <v>1100</v>
      </c>
      <c r="BR735" s="1402">
        <v>113</v>
      </c>
      <c r="BS735" s="1402">
        <v>0</v>
      </c>
      <c r="BT735" s="1408">
        <v>1193.44</v>
      </c>
      <c r="BU735" s="1402">
        <v>0</v>
      </c>
      <c r="BV735" s="1402">
        <v>0</v>
      </c>
      <c r="BW735" s="1402">
        <v>0</v>
      </c>
      <c r="BX735" s="1402"/>
      <c r="BY735" s="1402"/>
      <c r="BZ735" s="1402"/>
      <c r="CA735" s="1402"/>
      <c r="CB735" s="1402">
        <v>0</v>
      </c>
      <c r="CC735" s="1402">
        <v>0</v>
      </c>
      <c r="CD735" s="1402">
        <v>0</v>
      </c>
      <c r="CE735" s="1402"/>
      <c r="CF735" s="1402">
        <v>0</v>
      </c>
      <c r="CG735" s="1402"/>
      <c r="CH735" s="1402">
        <v>0</v>
      </c>
      <c r="CI735" s="1402">
        <v>0</v>
      </c>
      <c r="CJ735" s="1402"/>
      <c r="CK735" s="1402"/>
      <c r="CL735" s="1402"/>
      <c r="CM735" s="1402"/>
      <c r="CN735" s="1402"/>
      <c r="CO735" s="1402">
        <v>0</v>
      </c>
      <c r="CP735" s="1402"/>
      <c r="CQ735" s="1402"/>
      <c r="CR735" s="1402"/>
      <c r="CS735" s="1402"/>
      <c r="CT735" s="1402"/>
      <c r="CU735" s="1402"/>
      <c r="CV735" s="1402">
        <v>0</v>
      </c>
      <c r="CW735" s="1402"/>
      <c r="CX735" s="1402"/>
      <c r="CY735" s="1402"/>
      <c r="CZ735" s="1402"/>
      <c r="DA735" s="1402"/>
      <c r="DB735" s="1402"/>
      <c r="DC735" s="1402"/>
      <c r="DD735" s="1402"/>
      <c r="DE735" s="1402"/>
      <c r="DF735" s="1402"/>
      <c r="DG735" s="1402"/>
      <c r="DH735" s="1402"/>
      <c r="DI735" s="1402"/>
      <c r="DJ735" s="1402"/>
      <c r="DK735" s="1402"/>
      <c r="DL735" s="1402"/>
      <c r="DM735" s="1402"/>
      <c r="DN735" s="1402"/>
      <c r="DO735" s="1402"/>
      <c r="DP735" s="1402"/>
      <c r="DQ735" s="1402"/>
      <c r="DR735" s="1402"/>
      <c r="DS735" s="1402"/>
      <c r="DT735" s="1402"/>
      <c r="DU735" s="1402"/>
      <c r="DV735" s="1402"/>
      <c r="DW735" s="1402"/>
      <c r="DX735" s="1402"/>
      <c r="DY735" s="1402"/>
      <c r="DZ735" s="1450"/>
      <c r="EA735" s="1403"/>
      <c r="EB735" s="1402"/>
      <c r="EC735" s="1402"/>
      <c r="ED735" s="1402"/>
      <c r="EE735" s="1402"/>
      <c r="EF735" s="1402"/>
      <c r="EG735" s="1402"/>
      <c r="EH735" s="1402"/>
      <c r="EI735" s="1402"/>
      <c r="EJ735" s="1402"/>
      <c r="EK735" s="1402"/>
      <c r="EL735" s="1451">
        <v>2383.52</v>
      </c>
      <c r="EM735" s="1451">
        <v>2406.44</v>
      </c>
      <c r="EN735" s="1404">
        <v>238.35</v>
      </c>
      <c r="EO735" s="1404">
        <v>0</v>
      </c>
      <c r="EP735" s="1404">
        <v>32.65</v>
      </c>
      <c r="EQ735" s="1404">
        <v>0</v>
      </c>
      <c r="ER735" s="1404">
        <v>0</v>
      </c>
      <c r="ES735" s="1402">
        <v>0</v>
      </c>
      <c r="ET735" s="1408">
        <v>0</v>
      </c>
      <c r="EU735" s="1402">
        <v>22.92</v>
      </c>
      <c r="EV735" s="1402">
        <v>0</v>
      </c>
      <c r="EW735" s="1402"/>
      <c r="EX735" s="1402"/>
      <c r="EY735" s="1402"/>
      <c r="EZ735" s="1403">
        <v>115.71</v>
      </c>
      <c r="FA735" s="1403">
        <v>0</v>
      </c>
      <c r="FB735" s="1403">
        <v>0</v>
      </c>
      <c r="FC735" s="1403">
        <v>925.2</v>
      </c>
      <c r="FD735" s="1403"/>
      <c r="FE735" s="1403">
        <v>0</v>
      </c>
      <c r="FF735" s="1403"/>
      <c r="FG735" s="1402"/>
      <c r="FH735" s="1403">
        <v>0</v>
      </c>
      <c r="FI735" s="1402"/>
      <c r="FJ735" s="1402"/>
      <c r="FK735" s="1403"/>
      <c r="FL735" s="1403"/>
      <c r="FM735" s="1402">
        <v>0</v>
      </c>
      <c r="FN735" s="1402">
        <v>0</v>
      </c>
      <c r="FO735" s="1402">
        <v>0</v>
      </c>
      <c r="FP735" s="1402"/>
      <c r="FQ735" s="1402">
        <v>1334.83</v>
      </c>
      <c r="FR735" s="1401">
        <v>1071.6099999999999</v>
      </c>
      <c r="FT735" s="1605"/>
      <c r="FU735" s="1606">
        <v>1058.95</v>
      </c>
      <c r="FV735" s="1606">
        <v>1146</v>
      </c>
      <c r="FW735" s="1605">
        <v>-74.39</v>
      </c>
      <c r="FX735" s="1607">
        <v>214.52</v>
      </c>
      <c r="FY735" s="1605">
        <v>0</v>
      </c>
      <c r="GB735" s="2015">
        <f t="shared" si="83"/>
        <v>0</v>
      </c>
      <c r="GC735" s="2015">
        <v>2383.52</v>
      </c>
      <c r="GE735" s="2015">
        <f t="shared" si="84"/>
        <v>2383.52</v>
      </c>
    </row>
    <row r="736" spans="2:187">
      <c r="B736" s="1426">
        <v>31</v>
      </c>
      <c r="C736" s="919" t="s">
        <v>627</v>
      </c>
      <c r="D736" s="1452" t="s">
        <v>3</v>
      </c>
      <c r="E736" s="1453" t="s">
        <v>154</v>
      </c>
      <c r="F736" s="1429" t="s">
        <v>155</v>
      </c>
      <c r="G736" s="1454">
        <v>35064</v>
      </c>
      <c r="H736" s="1429" t="s">
        <v>469</v>
      </c>
      <c r="I736" s="919" t="s">
        <v>456</v>
      </c>
      <c r="J736" s="1455" t="s">
        <v>455</v>
      </c>
      <c r="K736" s="1456" t="s">
        <v>456</v>
      </c>
      <c r="L736" s="1456">
        <v>100001</v>
      </c>
      <c r="M736" s="1427" t="s">
        <v>470</v>
      </c>
      <c r="N736" s="1428">
        <v>1</v>
      </c>
      <c r="O736" s="1429" t="s">
        <v>471</v>
      </c>
      <c r="P736" s="1429" t="s">
        <v>472</v>
      </c>
      <c r="Q736" s="1430">
        <v>1</v>
      </c>
      <c r="R736" s="1429" t="s">
        <v>473</v>
      </c>
      <c r="S736" s="1431" t="s">
        <v>474</v>
      </c>
      <c r="T736" s="1429" t="s">
        <v>461</v>
      </c>
      <c r="U736" s="1429" t="s">
        <v>990</v>
      </c>
      <c r="V736" s="1432" t="s">
        <v>553</v>
      </c>
      <c r="W736" s="1432"/>
      <c r="X736" s="1472" t="s">
        <v>25</v>
      </c>
      <c r="Y736" s="1473" t="s">
        <v>616</v>
      </c>
      <c r="Z736" s="1427"/>
      <c r="AA736" s="1427"/>
      <c r="AB736" s="1435">
        <v>44453</v>
      </c>
      <c r="AC736" s="1436"/>
      <c r="AD736" s="1437"/>
      <c r="AE736" s="1438" t="s">
        <v>533</v>
      </c>
      <c r="AF736" s="1438" t="s">
        <v>625</v>
      </c>
      <c r="AG736" s="1439"/>
      <c r="AH736" s="1440"/>
      <c r="AI736" s="1440"/>
      <c r="AJ736" s="1440"/>
      <c r="AK736" s="1441"/>
      <c r="AL736" s="1439"/>
      <c r="AM736" s="1441"/>
      <c r="AN736" s="1441"/>
      <c r="AO736" s="1442" t="s">
        <v>466</v>
      </c>
      <c r="AP736" s="1441" t="s">
        <v>594</v>
      </c>
      <c r="AQ736" s="1443" t="s">
        <v>467</v>
      </c>
      <c r="AR736" s="1444">
        <v>3000</v>
      </c>
      <c r="AS736" s="1427">
        <v>29</v>
      </c>
      <c r="AT736" s="1445">
        <v>1</v>
      </c>
      <c r="AU736" s="1445">
        <v>0</v>
      </c>
      <c r="AV736" s="1427"/>
      <c r="AW736" s="1427"/>
      <c r="AX736" s="1427"/>
      <c r="AY736" s="1427"/>
      <c r="AZ736" s="1427"/>
      <c r="BA736" s="1446"/>
      <c r="BB736" s="1445"/>
      <c r="BC736" s="1445"/>
      <c r="BD736" s="1445"/>
      <c r="BE736" s="1445"/>
      <c r="BF736" s="1446"/>
      <c r="BG736" s="1439">
        <v>0</v>
      </c>
      <c r="BH736" s="1439">
        <v>0</v>
      </c>
      <c r="BI736" s="1439">
        <v>0</v>
      </c>
      <c r="BJ736" s="1447">
        <v>9</v>
      </c>
      <c r="BK736" s="1448">
        <v>0</v>
      </c>
      <c r="BL736" s="1448">
        <v>0</v>
      </c>
      <c r="BM736" s="1439">
        <v>0</v>
      </c>
      <c r="BN736" s="1448">
        <v>0</v>
      </c>
      <c r="BO736" s="1439">
        <v>2.3000000000000003</v>
      </c>
      <c r="BP736" s="1449">
        <v>232</v>
      </c>
      <c r="BQ736" s="1402">
        <v>2900</v>
      </c>
      <c r="BR736" s="1402">
        <v>0</v>
      </c>
      <c r="BS736" s="1402">
        <v>100</v>
      </c>
      <c r="BT736" s="1408">
        <v>0</v>
      </c>
      <c r="BU736" s="1402">
        <v>0</v>
      </c>
      <c r="BV736" s="1402">
        <v>0</v>
      </c>
      <c r="BW736" s="1402">
        <v>0</v>
      </c>
      <c r="BX736" s="1402"/>
      <c r="BY736" s="1402"/>
      <c r="BZ736" s="1402"/>
      <c r="CA736" s="1402"/>
      <c r="CB736" s="1402">
        <v>0</v>
      </c>
      <c r="CC736" s="1402">
        <v>0</v>
      </c>
      <c r="CD736" s="1402">
        <v>0</v>
      </c>
      <c r="CE736" s="1402"/>
      <c r="CF736" s="1402">
        <v>225</v>
      </c>
      <c r="CG736" s="1402"/>
      <c r="CH736" s="1402">
        <v>0</v>
      </c>
      <c r="CI736" s="1402">
        <v>0</v>
      </c>
      <c r="CJ736" s="1402"/>
      <c r="CK736" s="1402"/>
      <c r="CL736" s="1402"/>
      <c r="CM736" s="1402"/>
      <c r="CN736" s="1402"/>
      <c r="CO736" s="1402">
        <v>0</v>
      </c>
      <c r="CP736" s="1402"/>
      <c r="CQ736" s="1402"/>
      <c r="CR736" s="1402"/>
      <c r="CS736" s="1402"/>
      <c r="CT736" s="1402"/>
      <c r="CU736" s="1402"/>
      <c r="CV736" s="1402">
        <v>0</v>
      </c>
      <c r="CW736" s="1402"/>
      <c r="CX736" s="1402"/>
      <c r="CY736" s="1402"/>
      <c r="CZ736" s="1402"/>
      <c r="DA736" s="1402"/>
      <c r="DB736" s="1402"/>
      <c r="DC736" s="1402"/>
      <c r="DD736" s="1402"/>
      <c r="DE736" s="1402"/>
      <c r="DF736" s="1402"/>
      <c r="DG736" s="1402"/>
      <c r="DH736" s="1402"/>
      <c r="DI736" s="1402"/>
      <c r="DJ736" s="1402"/>
      <c r="DK736" s="1402"/>
      <c r="DL736" s="1402"/>
      <c r="DM736" s="1402"/>
      <c r="DN736" s="1402"/>
      <c r="DO736" s="1402"/>
      <c r="DP736" s="1402"/>
      <c r="DQ736" s="1402"/>
      <c r="DR736" s="1402"/>
      <c r="DS736" s="1402"/>
      <c r="DT736" s="1402"/>
      <c r="DU736" s="1402"/>
      <c r="DV736" s="1402"/>
      <c r="DW736" s="1402"/>
      <c r="DX736" s="1402"/>
      <c r="DY736" s="1402"/>
      <c r="DZ736" s="1450"/>
      <c r="EA736" s="1403"/>
      <c r="EB736" s="1402"/>
      <c r="EC736" s="1402"/>
      <c r="ED736" s="1402"/>
      <c r="EE736" s="1402"/>
      <c r="EF736" s="1402"/>
      <c r="EG736" s="1402"/>
      <c r="EH736" s="1402"/>
      <c r="EI736" s="1402"/>
      <c r="EJ736" s="1402"/>
      <c r="EK736" s="1402"/>
      <c r="EL736" s="1451">
        <v>3196.25</v>
      </c>
      <c r="EM736" s="1451">
        <v>3225</v>
      </c>
      <c r="EN736" s="1404">
        <v>319.63</v>
      </c>
      <c r="EO736" s="1404">
        <v>0</v>
      </c>
      <c r="EP736" s="1404">
        <v>43.79</v>
      </c>
      <c r="EQ736" s="1404">
        <v>0</v>
      </c>
      <c r="ER736" s="1404">
        <v>0</v>
      </c>
      <c r="ES736" s="1402">
        <v>0</v>
      </c>
      <c r="ET736" s="1408">
        <v>45.32</v>
      </c>
      <c r="EU736" s="1402">
        <v>28.75</v>
      </c>
      <c r="EV736" s="1402">
        <v>0</v>
      </c>
      <c r="EW736" s="1402"/>
      <c r="EX736" s="1402"/>
      <c r="EY736" s="1402"/>
      <c r="EZ736" s="1403">
        <v>0</v>
      </c>
      <c r="FA736" s="1403">
        <v>34.94</v>
      </c>
      <c r="FB736" s="1403">
        <v>0</v>
      </c>
      <c r="FC736" s="1403">
        <v>1200</v>
      </c>
      <c r="FD736" s="1403"/>
      <c r="FE736" s="1403">
        <v>0</v>
      </c>
      <c r="FF736" s="1403"/>
      <c r="FG736" s="1402"/>
      <c r="FH736" s="1403">
        <v>0</v>
      </c>
      <c r="FI736" s="1402"/>
      <c r="FJ736" s="1402"/>
      <c r="FK736" s="1403"/>
      <c r="FL736" s="1403"/>
      <c r="FM736" s="1402">
        <v>0</v>
      </c>
      <c r="FN736" s="1402">
        <v>0</v>
      </c>
      <c r="FO736" s="1402">
        <v>0</v>
      </c>
      <c r="FP736" s="1402"/>
      <c r="FQ736" s="1402">
        <v>1672.43</v>
      </c>
      <c r="FR736" s="1401">
        <v>1552.57</v>
      </c>
      <c r="FT736" s="1605"/>
      <c r="FU736" s="1606">
        <v>1329.19</v>
      </c>
      <c r="FV736" s="1606">
        <v>1595.11</v>
      </c>
      <c r="FW736" s="1605">
        <v>-42.54</v>
      </c>
      <c r="FX736" s="1607">
        <v>287.66000000000003</v>
      </c>
      <c r="FY736" s="1605">
        <v>0</v>
      </c>
      <c r="GB736" s="2015">
        <f t="shared" si="83"/>
        <v>0</v>
      </c>
      <c r="GC736" s="2015">
        <v>3196.25</v>
      </c>
      <c r="GE736" s="2015">
        <f t="shared" si="84"/>
        <v>3196.25</v>
      </c>
    </row>
    <row r="737" spans="2:187">
      <c r="B737" s="1426">
        <v>32</v>
      </c>
      <c r="C737" s="919" t="s">
        <v>627</v>
      </c>
      <c r="D737" s="1452" t="s">
        <v>3</v>
      </c>
      <c r="E737" s="1453" t="s">
        <v>164</v>
      </c>
      <c r="F737" s="1429" t="s">
        <v>165</v>
      </c>
      <c r="G737" s="1454">
        <v>36099</v>
      </c>
      <c r="H737" s="1429" t="s">
        <v>488</v>
      </c>
      <c r="I737" s="919" t="s">
        <v>456</v>
      </c>
      <c r="J737" s="1455" t="s">
        <v>455</v>
      </c>
      <c r="K737" s="1456" t="s">
        <v>456</v>
      </c>
      <c r="L737" s="1456">
        <v>100002</v>
      </c>
      <c r="M737" s="1427" t="s">
        <v>457</v>
      </c>
      <c r="N737" s="1428">
        <v>0</v>
      </c>
      <c r="O737" s="1429" t="s">
        <v>458</v>
      </c>
      <c r="P737" s="1429" t="s">
        <v>459</v>
      </c>
      <c r="Q737" s="1430">
        <v>0</v>
      </c>
      <c r="R737" s="1429" t="s">
        <v>489</v>
      </c>
      <c r="S737" s="1431" t="s">
        <v>488</v>
      </c>
      <c r="T737" s="1429" t="s">
        <v>461</v>
      </c>
      <c r="U737" s="1429" t="s">
        <v>978</v>
      </c>
      <c r="V737" s="1432" t="s">
        <v>553</v>
      </c>
      <c r="W737" s="1432"/>
      <c r="X737" s="1433" t="s">
        <v>25</v>
      </c>
      <c r="Y737" s="1434" t="s">
        <v>163</v>
      </c>
      <c r="Z737" s="1427"/>
      <c r="AA737" s="1427"/>
      <c r="AB737" s="1435">
        <v>44483</v>
      </c>
      <c r="AC737" s="1436"/>
      <c r="AD737" s="1437"/>
      <c r="AE737" s="1438" t="s">
        <v>496</v>
      </c>
      <c r="AF737" s="1438" t="s">
        <v>559</v>
      </c>
      <c r="AG737" s="1439"/>
      <c r="AH737" s="1440"/>
      <c r="AI737" s="1440"/>
      <c r="AJ737" s="1440"/>
      <c r="AK737" s="1441"/>
      <c r="AL737" s="1439"/>
      <c r="AM737" s="1441"/>
      <c r="AN737" s="1441"/>
      <c r="AO737" s="1442" t="s">
        <v>466</v>
      </c>
      <c r="AP737" s="1441" t="s">
        <v>595</v>
      </c>
      <c r="AQ737" s="1443" t="s">
        <v>467</v>
      </c>
      <c r="AR737" s="1444">
        <v>2500</v>
      </c>
      <c r="AS737" s="1427">
        <v>19</v>
      </c>
      <c r="AT737" s="1445">
        <v>0</v>
      </c>
      <c r="AU737" s="1445">
        <v>11</v>
      </c>
      <c r="AV737" s="1427"/>
      <c r="AW737" s="1427"/>
      <c r="AX737" s="1427"/>
      <c r="AY737" s="1427"/>
      <c r="AZ737" s="1427"/>
      <c r="BA737" s="1446"/>
      <c r="BB737" s="1445"/>
      <c r="BC737" s="1445"/>
      <c r="BD737" s="1445"/>
      <c r="BE737" s="1445"/>
      <c r="BF737" s="1446"/>
      <c r="BG737" s="1439">
        <v>0</v>
      </c>
      <c r="BH737" s="1439">
        <v>0</v>
      </c>
      <c r="BI737" s="1439">
        <v>0</v>
      </c>
      <c r="BJ737" s="1447">
        <v>0</v>
      </c>
      <c r="BK737" s="1448">
        <v>0</v>
      </c>
      <c r="BL737" s="1448">
        <v>0</v>
      </c>
      <c r="BM737" s="1439">
        <v>0</v>
      </c>
      <c r="BN737" s="1448">
        <v>0</v>
      </c>
      <c r="BO737" s="1439">
        <v>4.833333333333333</v>
      </c>
      <c r="BP737" s="1449">
        <v>152</v>
      </c>
      <c r="BQ737" s="1402">
        <v>1583.3333333333333</v>
      </c>
      <c r="BR737" s="1402">
        <v>0</v>
      </c>
      <c r="BS737" s="1402">
        <v>0</v>
      </c>
      <c r="BT737" s="1408">
        <v>916.67</v>
      </c>
      <c r="BU737" s="1402">
        <v>0</v>
      </c>
      <c r="BV737" s="1402">
        <v>0</v>
      </c>
      <c r="BW737" s="1402">
        <v>0</v>
      </c>
      <c r="BX737" s="1402"/>
      <c r="BY737" s="1402"/>
      <c r="BZ737" s="1402"/>
      <c r="CA737" s="1402"/>
      <c r="CB737" s="1402">
        <v>0</v>
      </c>
      <c r="CC737" s="1402">
        <v>0</v>
      </c>
      <c r="CD737" s="1402">
        <v>0</v>
      </c>
      <c r="CE737" s="1402"/>
      <c r="CF737" s="1402">
        <v>0</v>
      </c>
      <c r="CG737" s="1402"/>
      <c r="CH737" s="1402">
        <v>0</v>
      </c>
      <c r="CI737" s="1402">
        <v>0</v>
      </c>
      <c r="CJ737" s="1402"/>
      <c r="CK737" s="1402"/>
      <c r="CL737" s="1402"/>
      <c r="CM737" s="1402"/>
      <c r="CN737" s="1402"/>
      <c r="CO737" s="1402">
        <v>0</v>
      </c>
      <c r="CP737" s="1402"/>
      <c r="CQ737" s="1402"/>
      <c r="CR737" s="1402"/>
      <c r="CS737" s="1402"/>
      <c r="CT737" s="1402"/>
      <c r="CU737" s="1402"/>
      <c r="CV737" s="1402">
        <v>0</v>
      </c>
      <c r="CW737" s="1402"/>
      <c r="CX737" s="1402"/>
      <c r="CY737" s="1402"/>
      <c r="CZ737" s="1402"/>
      <c r="DA737" s="1402"/>
      <c r="DB737" s="1402"/>
      <c r="DC737" s="1402"/>
      <c r="DD737" s="1402"/>
      <c r="DE737" s="1402"/>
      <c r="DF737" s="1402"/>
      <c r="DG737" s="1402"/>
      <c r="DH737" s="1402"/>
      <c r="DI737" s="1402"/>
      <c r="DJ737" s="1402"/>
      <c r="DK737" s="1402"/>
      <c r="DL737" s="1402"/>
      <c r="DM737" s="1402"/>
      <c r="DN737" s="1402"/>
      <c r="DO737" s="1402"/>
      <c r="DP737" s="1402"/>
      <c r="DQ737" s="1402"/>
      <c r="DR737" s="1402"/>
      <c r="DS737" s="1402"/>
      <c r="DT737" s="1402"/>
      <c r="DU737" s="1402"/>
      <c r="DV737" s="1402"/>
      <c r="DW737" s="1402"/>
      <c r="DX737" s="1402"/>
      <c r="DY737" s="1402"/>
      <c r="DZ737" s="1450"/>
      <c r="EA737" s="1403"/>
      <c r="EB737" s="1402"/>
      <c r="EC737" s="1402"/>
      <c r="ED737" s="1402"/>
      <c r="EE737" s="1402"/>
      <c r="EF737" s="1402"/>
      <c r="EG737" s="1402"/>
      <c r="EH737" s="1402"/>
      <c r="EI737" s="1402"/>
      <c r="EJ737" s="1402"/>
      <c r="EK737" s="1402"/>
      <c r="EL737" s="1451">
        <v>2449.6533333333332</v>
      </c>
      <c r="EM737" s="1451">
        <v>2500.0033333333331</v>
      </c>
      <c r="EN737" s="1404">
        <v>244.97</v>
      </c>
      <c r="EO737" s="1404">
        <v>0</v>
      </c>
      <c r="EP737" s="1404">
        <v>33.56</v>
      </c>
      <c r="EQ737" s="1404">
        <v>0</v>
      </c>
      <c r="ER737" s="1404">
        <v>0</v>
      </c>
      <c r="ES737" s="1402">
        <v>0</v>
      </c>
      <c r="ET737" s="1408">
        <v>0</v>
      </c>
      <c r="EU737" s="1402">
        <v>50.35</v>
      </c>
      <c r="EV737" s="1402">
        <v>0</v>
      </c>
      <c r="EW737" s="1402"/>
      <c r="EX737" s="1402"/>
      <c r="EY737" s="1402"/>
      <c r="EZ737" s="1403">
        <v>62</v>
      </c>
      <c r="FA737" s="1403">
        <v>34.94</v>
      </c>
      <c r="FB737" s="1403">
        <v>0</v>
      </c>
      <c r="FC737" s="1403">
        <v>1000</v>
      </c>
      <c r="FD737" s="1403"/>
      <c r="FE737" s="1403">
        <v>20</v>
      </c>
      <c r="FF737" s="1403"/>
      <c r="FG737" s="1402"/>
      <c r="FH737" s="1403">
        <v>0</v>
      </c>
      <c r="FI737" s="1402"/>
      <c r="FJ737" s="1402"/>
      <c r="FK737" s="1403"/>
      <c r="FL737" s="1403"/>
      <c r="FM737" s="1402">
        <v>0</v>
      </c>
      <c r="FN737" s="1402">
        <v>0</v>
      </c>
      <c r="FO737" s="1402">
        <v>0</v>
      </c>
      <c r="FP737" s="1402"/>
      <c r="FQ737" s="1402">
        <v>1445.82</v>
      </c>
      <c r="FR737" s="1401">
        <v>1054.18</v>
      </c>
      <c r="FT737" s="1605"/>
      <c r="FU737" s="1606">
        <v>1058.49</v>
      </c>
      <c r="FV737" s="1606">
        <v>1118.81</v>
      </c>
      <c r="FW737" s="1605">
        <v>-64.63</v>
      </c>
      <c r="FX737" s="1607">
        <v>220.47</v>
      </c>
      <c r="FY737" s="1605">
        <v>0</v>
      </c>
      <c r="GB737" s="2015">
        <f t="shared" si="83"/>
        <v>3.333333333102928E-3</v>
      </c>
      <c r="GC737" s="2015">
        <v>2449.65</v>
      </c>
      <c r="GE737" s="2015">
        <f t="shared" si="84"/>
        <v>2449.65</v>
      </c>
    </row>
    <row r="738" spans="2:187">
      <c r="B738" s="1426">
        <v>33</v>
      </c>
      <c r="C738" s="919" t="s">
        <v>627</v>
      </c>
      <c r="D738" s="1452" t="s">
        <v>3</v>
      </c>
      <c r="E738" s="1453" t="s">
        <v>143</v>
      </c>
      <c r="F738" s="1429" t="s">
        <v>144</v>
      </c>
      <c r="G738" s="1454">
        <v>34320</v>
      </c>
      <c r="H738" s="1429" t="s">
        <v>469</v>
      </c>
      <c r="I738" s="919" t="s">
        <v>456</v>
      </c>
      <c r="J738" s="1455" t="s">
        <v>455</v>
      </c>
      <c r="K738" s="1456" t="s">
        <v>456</v>
      </c>
      <c r="L738" s="1456">
        <v>100001</v>
      </c>
      <c r="M738" s="1427" t="s">
        <v>470</v>
      </c>
      <c r="N738" s="1428">
        <v>1</v>
      </c>
      <c r="O738" s="1429" t="s">
        <v>471</v>
      </c>
      <c r="P738" s="1429" t="s">
        <v>472</v>
      </c>
      <c r="Q738" s="1430">
        <v>1</v>
      </c>
      <c r="R738" s="1429" t="s">
        <v>473</v>
      </c>
      <c r="S738" s="1431" t="s">
        <v>474</v>
      </c>
      <c r="T738" s="1429" t="s">
        <v>461</v>
      </c>
      <c r="U738" s="1429" t="s">
        <v>979</v>
      </c>
      <c r="V738" s="1432" t="s">
        <v>553</v>
      </c>
      <c r="W738" s="1432"/>
      <c r="X738" s="1433" t="s">
        <v>25</v>
      </c>
      <c r="Y738" s="1459" t="s">
        <v>147</v>
      </c>
      <c r="Z738" s="1427"/>
      <c r="AA738" s="1427"/>
      <c r="AB738" s="1435">
        <v>44483</v>
      </c>
      <c r="AC738" s="1436"/>
      <c r="AD738" s="1437"/>
      <c r="AE738" s="1438" t="s">
        <v>533</v>
      </c>
      <c r="AF738" s="1438" t="s">
        <v>560</v>
      </c>
      <c r="AG738" s="1439"/>
      <c r="AH738" s="1440"/>
      <c r="AI738" s="1440"/>
      <c r="AJ738" s="1440"/>
      <c r="AK738" s="1441"/>
      <c r="AL738" s="1439"/>
      <c r="AM738" s="1441"/>
      <c r="AN738" s="1441"/>
      <c r="AO738" s="1442" t="s">
        <v>466</v>
      </c>
      <c r="AP738" s="1441" t="s">
        <v>594</v>
      </c>
      <c r="AQ738" s="1443" t="s">
        <v>467</v>
      </c>
      <c r="AR738" s="1444">
        <v>3000</v>
      </c>
      <c r="AS738" s="1427">
        <v>30</v>
      </c>
      <c r="AT738" s="1445">
        <v>0</v>
      </c>
      <c r="AU738" s="1445">
        <v>0</v>
      </c>
      <c r="AV738" s="1427"/>
      <c r="AW738" s="1427"/>
      <c r="AX738" s="1427"/>
      <c r="AY738" s="1427"/>
      <c r="AZ738" s="1427"/>
      <c r="BA738" s="1446"/>
      <c r="BB738" s="1445"/>
      <c r="BC738" s="1445"/>
      <c r="BD738" s="1445"/>
      <c r="BE738" s="1445"/>
      <c r="BF738" s="1446"/>
      <c r="BG738" s="1439">
        <v>0</v>
      </c>
      <c r="BH738" s="1439">
        <v>0</v>
      </c>
      <c r="BI738" s="1439">
        <v>0</v>
      </c>
      <c r="BJ738" s="1447">
        <v>0</v>
      </c>
      <c r="BK738" s="1448">
        <v>0</v>
      </c>
      <c r="BL738" s="1448">
        <v>0</v>
      </c>
      <c r="BM738" s="1439">
        <v>0</v>
      </c>
      <c r="BN738" s="1448">
        <v>0</v>
      </c>
      <c r="BO738" s="1439">
        <v>3.8666666666666663</v>
      </c>
      <c r="BP738" s="1449">
        <v>240</v>
      </c>
      <c r="BQ738" s="1402">
        <v>3000</v>
      </c>
      <c r="BR738" s="1402">
        <v>0</v>
      </c>
      <c r="BS738" s="1402">
        <v>0</v>
      </c>
      <c r="BT738" s="1408">
        <v>0</v>
      </c>
      <c r="BU738" s="1402">
        <v>0</v>
      </c>
      <c r="BV738" s="1402">
        <v>0</v>
      </c>
      <c r="BW738" s="1402">
        <v>0</v>
      </c>
      <c r="BX738" s="1402"/>
      <c r="BY738" s="1402"/>
      <c r="BZ738" s="1402"/>
      <c r="CA738" s="1402"/>
      <c r="CB738" s="1402">
        <v>0</v>
      </c>
      <c r="CC738" s="1402">
        <v>0</v>
      </c>
      <c r="CD738" s="1402">
        <v>0</v>
      </c>
      <c r="CE738" s="1402"/>
      <c r="CF738" s="1402">
        <v>0</v>
      </c>
      <c r="CG738" s="1402"/>
      <c r="CH738" s="1402">
        <v>0</v>
      </c>
      <c r="CI738" s="1402">
        <v>0</v>
      </c>
      <c r="CJ738" s="1402"/>
      <c r="CK738" s="1402"/>
      <c r="CL738" s="1402"/>
      <c r="CM738" s="1402"/>
      <c r="CN738" s="1402"/>
      <c r="CO738" s="1402">
        <v>0</v>
      </c>
      <c r="CP738" s="1402"/>
      <c r="CQ738" s="1402"/>
      <c r="CR738" s="1402"/>
      <c r="CS738" s="1402"/>
      <c r="CT738" s="1402"/>
      <c r="CU738" s="1402"/>
      <c r="CV738" s="1402">
        <v>0</v>
      </c>
      <c r="CW738" s="1402"/>
      <c r="CX738" s="1402"/>
      <c r="CY738" s="1402"/>
      <c r="CZ738" s="1402"/>
      <c r="DA738" s="1402"/>
      <c r="DB738" s="1402"/>
      <c r="DC738" s="1402"/>
      <c r="DD738" s="1402"/>
      <c r="DE738" s="1402"/>
      <c r="DF738" s="1402"/>
      <c r="DG738" s="1402"/>
      <c r="DH738" s="1402"/>
      <c r="DI738" s="1402"/>
      <c r="DJ738" s="1402"/>
      <c r="DK738" s="1402"/>
      <c r="DL738" s="1402"/>
      <c r="DM738" s="1402"/>
      <c r="DN738" s="1402"/>
      <c r="DO738" s="1402"/>
      <c r="DP738" s="1402"/>
      <c r="DQ738" s="1402"/>
      <c r="DR738" s="1402"/>
      <c r="DS738" s="1402"/>
      <c r="DT738" s="1402"/>
      <c r="DU738" s="1402"/>
      <c r="DV738" s="1402"/>
      <c r="DW738" s="1402"/>
      <c r="DX738" s="1402"/>
      <c r="DY738" s="1402"/>
      <c r="DZ738" s="1450"/>
      <c r="EA738" s="1403"/>
      <c r="EB738" s="1402"/>
      <c r="EC738" s="1402"/>
      <c r="ED738" s="1402"/>
      <c r="EE738" s="1402"/>
      <c r="EF738" s="1402"/>
      <c r="EG738" s="1402"/>
      <c r="EH738" s="1402"/>
      <c r="EI738" s="1402"/>
      <c r="EJ738" s="1402"/>
      <c r="EK738" s="1402"/>
      <c r="EL738" s="1451">
        <v>2951.67</v>
      </c>
      <c r="EM738" s="1451">
        <v>3000</v>
      </c>
      <c r="EN738" s="1404">
        <v>295.17</v>
      </c>
      <c r="EO738" s="1404">
        <v>0</v>
      </c>
      <c r="EP738" s="1404">
        <v>40.44</v>
      </c>
      <c r="EQ738" s="1404">
        <v>0</v>
      </c>
      <c r="ER738" s="1404">
        <v>0</v>
      </c>
      <c r="ES738" s="1402">
        <v>0</v>
      </c>
      <c r="ET738" s="1408">
        <v>31.72</v>
      </c>
      <c r="EU738" s="1402">
        <v>48.33</v>
      </c>
      <c r="EV738" s="1402">
        <v>0</v>
      </c>
      <c r="EW738" s="1402"/>
      <c r="EX738" s="1402"/>
      <c r="EY738" s="1402"/>
      <c r="EZ738" s="1403">
        <v>0</v>
      </c>
      <c r="FA738" s="1403">
        <v>37.58</v>
      </c>
      <c r="FB738" s="1403">
        <v>0</v>
      </c>
      <c r="FC738" s="1403">
        <v>1200</v>
      </c>
      <c r="FD738" s="1403"/>
      <c r="FE738" s="1403">
        <v>20</v>
      </c>
      <c r="FF738" s="1403"/>
      <c r="FG738" s="1402"/>
      <c r="FH738" s="1403">
        <v>0</v>
      </c>
      <c r="FI738" s="1402"/>
      <c r="FJ738" s="1402"/>
      <c r="FK738" s="1403"/>
      <c r="FL738" s="1403"/>
      <c r="FM738" s="1402">
        <v>0</v>
      </c>
      <c r="FN738" s="1402">
        <v>0</v>
      </c>
      <c r="FO738" s="1402">
        <v>0</v>
      </c>
      <c r="FP738" s="1402"/>
      <c r="FQ738" s="1402">
        <v>1673.24</v>
      </c>
      <c r="FR738" s="1401">
        <v>1326.76</v>
      </c>
      <c r="FT738" s="1605"/>
      <c r="FU738" s="1606">
        <v>1322.58</v>
      </c>
      <c r="FV738" s="1606">
        <v>1386.29</v>
      </c>
      <c r="FW738" s="1605">
        <v>-59.53</v>
      </c>
      <c r="FX738" s="1607">
        <v>265.64999999999998</v>
      </c>
      <c r="FY738" s="1605">
        <v>0</v>
      </c>
      <c r="GB738" s="2015">
        <f t="shared" si="83"/>
        <v>0</v>
      </c>
      <c r="GC738" s="2015">
        <v>2951.67</v>
      </c>
      <c r="GE738" s="2015">
        <f t="shared" si="84"/>
        <v>2951.67</v>
      </c>
    </row>
    <row r="739" spans="2:187">
      <c r="B739" s="1426">
        <v>34</v>
      </c>
      <c r="C739" s="919" t="s">
        <v>627</v>
      </c>
      <c r="D739" s="1452" t="s">
        <v>3</v>
      </c>
      <c r="E739" s="1453" t="s">
        <v>121</v>
      </c>
      <c r="F739" s="1429" t="s">
        <v>122</v>
      </c>
      <c r="G739" s="1454">
        <v>33835</v>
      </c>
      <c r="H739" s="1429" t="s">
        <v>484</v>
      </c>
      <c r="I739" s="919" t="s">
        <v>456</v>
      </c>
      <c r="J739" s="1455" t="s">
        <v>455</v>
      </c>
      <c r="K739" s="1456" t="s">
        <v>456</v>
      </c>
      <c r="L739" s="1456">
        <v>100002</v>
      </c>
      <c r="M739" s="1427" t="s">
        <v>457</v>
      </c>
      <c r="N739" s="1428">
        <v>1</v>
      </c>
      <c r="O739" s="1429" t="s">
        <v>458</v>
      </c>
      <c r="P739" s="1429" t="s">
        <v>459</v>
      </c>
      <c r="Q739" s="1430">
        <v>0</v>
      </c>
      <c r="R739" s="1429" t="s">
        <v>485</v>
      </c>
      <c r="S739" s="1431" t="s">
        <v>486</v>
      </c>
      <c r="T739" s="1429" t="s">
        <v>461</v>
      </c>
      <c r="U739" s="1429" t="s">
        <v>263</v>
      </c>
      <c r="V739" s="1432" t="s">
        <v>553</v>
      </c>
      <c r="W739" s="1432"/>
      <c r="X739" s="1433" t="s">
        <v>25</v>
      </c>
      <c r="Y739" s="1434" t="s">
        <v>123</v>
      </c>
      <c r="Z739" s="1427"/>
      <c r="AA739" s="1427"/>
      <c r="AB739" s="1435">
        <v>44539</v>
      </c>
      <c r="AC739" s="1436"/>
      <c r="AD739" s="1437"/>
      <c r="AE739" s="1438" t="s">
        <v>481</v>
      </c>
      <c r="AF739" s="1438" t="s">
        <v>561</v>
      </c>
      <c r="AG739" s="1439"/>
      <c r="AH739" s="1440"/>
      <c r="AI739" s="1440"/>
      <c r="AJ739" s="1440"/>
      <c r="AK739" s="1441"/>
      <c r="AL739" s="1439"/>
      <c r="AM739" s="1441"/>
      <c r="AN739" s="1441"/>
      <c r="AO739" s="1442" t="s">
        <v>466</v>
      </c>
      <c r="AP739" s="1441" t="s">
        <v>594</v>
      </c>
      <c r="AQ739" s="1443" t="s">
        <v>466</v>
      </c>
      <c r="AR739" s="1444">
        <v>2200</v>
      </c>
      <c r="AS739" s="1427">
        <v>30</v>
      </c>
      <c r="AT739" s="1445">
        <v>0</v>
      </c>
      <c r="AU739" s="1445">
        <v>0</v>
      </c>
      <c r="AV739" s="1427"/>
      <c r="AW739" s="1427"/>
      <c r="AX739" s="1427"/>
      <c r="AY739" s="1427"/>
      <c r="AZ739" s="1427"/>
      <c r="BA739" s="1446"/>
      <c r="BB739" s="1445"/>
      <c r="BC739" s="1445"/>
      <c r="BD739" s="1445"/>
      <c r="BE739" s="1445"/>
      <c r="BF739" s="1446"/>
      <c r="BG739" s="1439">
        <v>0</v>
      </c>
      <c r="BH739" s="1439">
        <v>0</v>
      </c>
      <c r="BI739" s="1439">
        <v>0</v>
      </c>
      <c r="BJ739" s="1447">
        <v>0</v>
      </c>
      <c r="BK739" s="1448">
        <v>0</v>
      </c>
      <c r="BL739" s="1448">
        <v>0</v>
      </c>
      <c r="BM739" s="1439">
        <v>0</v>
      </c>
      <c r="BN739" s="1448">
        <v>0</v>
      </c>
      <c r="BO739" s="1439">
        <v>7.8166666666666673</v>
      </c>
      <c r="BP739" s="1449">
        <v>240</v>
      </c>
      <c r="BQ739" s="1402">
        <v>2200</v>
      </c>
      <c r="BR739" s="1402">
        <v>113</v>
      </c>
      <c r="BS739" s="1402">
        <v>0</v>
      </c>
      <c r="BT739" s="1408">
        <v>0</v>
      </c>
      <c r="BU739" s="1402">
        <v>0</v>
      </c>
      <c r="BV739" s="1402">
        <v>0</v>
      </c>
      <c r="BW739" s="1402">
        <v>0</v>
      </c>
      <c r="BX739" s="1402"/>
      <c r="BY739" s="1402"/>
      <c r="BZ739" s="1402"/>
      <c r="CA739" s="1402"/>
      <c r="CB739" s="1402">
        <v>0</v>
      </c>
      <c r="CC739" s="1402">
        <v>0</v>
      </c>
      <c r="CD739" s="1402">
        <v>0</v>
      </c>
      <c r="CE739" s="1402"/>
      <c r="CF739" s="1402">
        <v>0</v>
      </c>
      <c r="CG739" s="1402"/>
      <c r="CH739" s="1402">
        <v>0</v>
      </c>
      <c r="CI739" s="1402">
        <v>0</v>
      </c>
      <c r="CJ739" s="1402"/>
      <c r="CK739" s="1402"/>
      <c r="CL739" s="1402"/>
      <c r="CM739" s="1402"/>
      <c r="CN739" s="1402"/>
      <c r="CO739" s="1402">
        <v>0</v>
      </c>
      <c r="CP739" s="1402"/>
      <c r="CQ739" s="1402"/>
      <c r="CR739" s="1402"/>
      <c r="CS739" s="1402"/>
      <c r="CT739" s="1402"/>
      <c r="CU739" s="1402"/>
      <c r="CV739" s="1402">
        <v>0</v>
      </c>
      <c r="CW739" s="1402"/>
      <c r="CX739" s="1402"/>
      <c r="CY739" s="1402"/>
      <c r="CZ739" s="1402"/>
      <c r="DA739" s="1402"/>
      <c r="DB739" s="1402"/>
      <c r="DC739" s="1402"/>
      <c r="DD739" s="1402"/>
      <c r="DE739" s="1402"/>
      <c r="DF739" s="1402"/>
      <c r="DG739" s="1402"/>
      <c r="DH739" s="1402"/>
      <c r="DI739" s="1402"/>
      <c r="DJ739" s="1402"/>
      <c r="DK739" s="1402"/>
      <c r="DL739" s="1402"/>
      <c r="DM739" s="1402"/>
      <c r="DN739" s="1402"/>
      <c r="DO739" s="1402"/>
      <c r="DP739" s="1402"/>
      <c r="DQ739" s="1402"/>
      <c r="DR739" s="1402"/>
      <c r="DS739" s="1402"/>
      <c r="DT739" s="1402"/>
      <c r="DU739" s="1402"/>
      <c r="DV739" s="1402"/>
      <c r="DW739" s="1402"/>
      <c r="DX739" s="1402"/>
      <c r="DY739" s="1402"/>
      <c r="DZ739" s="1450"/>
      <c r="EA739" s="1403"/>
      <c r="EB739" s="1402"/>
      <c r="EC739" s="1402"/>
      <c r="ED739" s="1402"/>
      <c r="EE739" s="1402"/>
      <c r="EF739" s="1402"/>
      <c r="EG739" s="1402"/>
      <c r="EH739" s="1402"/>
      <c r="EI739" s="1402"/>
      <c r="EJ739" s="1402"/>
      <c r="EK739" s="1402"/>
      <c r="EL739" s="1451">
        <v>2241.35</v>
      </c>
      <c r="EM739" s="1451">
        <v>2313</v>
      </c>
      <c r="EN739" s="1404">
        <v>224.14</v>
      </c>
      <c r="EO739" s="1404">
        <v>0</v>
      </c>
      <c r="EP739" s="1404">
        <v>30.71</v>
      </c>
      <c r="EQ739" s="1404">
        <v>0</v>
      </c>
      <c r="ER739" s="1404">
        <v>0</v>
      </c>
      <c r="ES739" s="1402">
        <v>0</v>
      </c>
      <c r="ET739" s="1408">
        <v>0</v>
      </c>
      <c r="EU739" s="1402">
        <v>71.650000000000006</v>
      </c>
      <c r="EV739" s="1402">
        <v>0</v>
      </c>
      <c r="EW739" s="1402"/>
      <c r="EX739" s="1402"/>
      <c r="EY739" s="1402"/>
      <c r="EZ739" s="1403">
        <v>115.71</v>
      </c>
      <c r="FA739" s="1403">
        <v>0</v>
      </c>
      <c r="FB739" s="1403">
        <v>0</v>
      </c>
      <c r="FC739" s="1403">
        <v>925.2</v>
      </c>
      <c r="FD739" s="1403"/>
      <c r="FE739" s="1403">
        <v>0</v>
      </c>
      <c r="FF739" s="1403"/>
      <c r="FG739" s="1402"/>
      <c r="FH739" s="1403">
        <v>0</v>
      </c>
      <c r="FI739" s="1402"/>
      <c r="FJ739" s="1402"/>
      <c r="FK739" s="1403"/>
      <c r="FL739" s="1403"/>
      <c r="FM739" s="1402">
        <v>0</v>
      </c>
      <c r="FN739" s="1402">
        <v>0</v>
      </c>
      <c r="FO739" s="1402">
        <v>0</v>
      </c>
      <c r="FP739" s="1402"/>
      <c r="FQ739" s="1402">
        <v>1367.41</v>
      </c>
      <c r="FR739" s="1401">
        <v>945.59</v>
      </c>
      <c r="FT739" s="1605"/>
      <c r="FU739" s="1605">
        <v>817.34</v>
      </c>
      <c r="FV739" s="1605">
        <v>904.49</v>
      </c>
      <c r="FW739" s="1605">
        <v>41.1</v>
      </c>
      <c r="FX739" s="1607">
        <v>201.72</v>
      </c>
      <c r="FY739" s="1605">
        <v>0</v>
      </c>
      <c r="GB739" s="2015">
        <f t="shared" si="83"/>
        <v>0</v>
      </c>
      <c r="GC739" s="2015">
        <v>2241.35</v>
      </c>
      <c r="GE739" s="2015">
        <f t="shared" si="84"/>
        <v>2241.35</v>
      </c>
    </row>
    <row r="740" spans="2:187">
      <c r="B740" s="1426">
        <v>35</v>
      </c>
      <c r="C740" s="919" t="s">
        <v>627</v>
      </c>
      <c r="D740" s="1452" t="s">
        <v>3</v>
      </c>
      <c r="E740" s="1453" t="s">
        <v>104</v>
      </c>
      <c r="F740" s="1429" t="s">
        <v>105</v>
      </c>
      <c r="G740" s="1454">
        <v>32719</v>
      </c>
      <c r="H740" s="1429" t="s">
        <v>453</v>
      </c>
      <c r="I740" s="919" t="s">
        <v>456</v>
      </c>
      <c r="J740" s="1455" t="s">
        <v>455</v>
      </c>
      <c r="K740" s="1456" t="s">
        <v>456</v>
      </c>
      <c r="L740" s="1456">
        <v>100002</v>
      </c>
      <c r="M740" s="1427" t="s">
        <v>457</v>
      </c>
      <c r="N740" s="1428">
        <v>1</v>
      </c>
      <c r="O740" s="1429" t="s">
        <v>458</v>
      </c>
      <c r="P740" s="1429" t="s">
        <v>459</v>
      </c>
      <c r="Q740" s="1430">
        <v>1</v>
      </c>
      <c r="R740" s="1429" t="s">
        <v>460</v>
      </c>
      <c r="S740" s="1431" t="s">
        <v>453</v>
      </c>
      <c r="T740" s="1429" t="s">
        <v>461</v>
      </c>
      <c r="U740" s="1429" t="s">
        <v>257</v>
      </c>
      <c r="V740" s="1432" t="s">
        <v>553</v>
      </c>
      <c r="W740" s="1432"/>
      <c r="X740" s="1433" t="s">
        <v>25</v>
      </c>
      <c r="Y740" s="1434" t="s">
        <v>106</v>
      </c>
      <c r="Z740" s="1474"/>
      <c r="AA740" s="1474"/>
      <c r="AB740" s="1475">
        <v>44600</v>
      </c>
      <c r="AC740" s="1476"/>
      <c r="AD740" s="1477"/>
      <c r="AE740" s="1478" t="s">
        <v>533</v>
      </c>
      <c r="AF740" s="1478" t="s">
        <v>562</v>
      </c>
      <c r="AG740" s="1479"/>
      <c r="AH740" s="1480"/>
      <c r="AI740" s="1440"/>
      <c r="AJ740" s="1440"/>
      <c r="AK740" s="1441"/>
      <c r="AL740" s="1439"/>
      <c r="AM740" s="1441"/>
      <c r="AN740" s="1441"/>
      <c r="AO740" s="1442" t="s">
        <v>467</v>
      </c>
      <c r="AP740" s="1441" t="s">
        <v>595</v>
      </c>
      <c r="AQ740" s="1443" t="s">
        <v>466</v>
      </c>
      <c r="AR740" s="1444">
        <v>2500</v>
      </c>
      <c r="AS740" s="1427">
        <v>23</v>
      </c>
      <c r="AT740" s="1445">
        <v>2</v>
      </c>
      <c r="AU740" s="1445">
        <v>5</v>
      </c>
      <c r="AV740" s="1427"/>
      <c r="AW740" s="1427"/>
      <c r="AX740" s="1427"/>
      <c r="AY740" s="1427"/>
      <c r="AZ740" s="1427"/>
      <c r="BA740" s="1446"/>
      <c r="BB740" s="1445"/>
      <c r="BC740" s="1445"/>
      <c r="BD740" s="1445"/>
      <c r="BE740" s="1445"/>
      <c r="BF740" s="1446"/>
      <c r="BG740" s="1439">
        <v>0</v>
      </c>
      <c r="BH740" s="1439">
        <v>0</v>
      </c>
      <c r="BI740" s="1439">
        <v>0</v>
      </c>
      <c r="BJ740" s="1447">
        <v>8</v>
      </c>
      <c r="BK740" s="1448">
        <v>0</v>
      </c>
      <c r="BL740" s="1448">
        <v>0</v>
      </c>
      <c r="BM740" s="1439">
        <v>0</v>
      </c>
      <c r="BN740" s="1448">
        <v>0</v>
      </c>
      <c r="BO740" s="1439">
        <v>0</v>
      </c>
      <c r="BP740" s="1449">
        <v>184</v>
      </c>
      <c r="BQ740" s="1402">
        <v>1916.6666666666665</v>
      </c>
      <c r="BR740" s="1402">
        <v>113</v>
      </c>
      <c r="BS740" s="1402">
        <v>166.66666666666666</v>
      </c>
      <c r="BT740" s="1408">
        <v>474.21</v>
      </c>
      <c r="BU740" s="1402">
        <v>0</v>
      </c>
      <c r="BV740" s="1402">
        <v>0</v>
      </c>
      <c r="BW740" s="1402">
        <v>0</v>
      </c>
      <c r="BX740" s="1402"/>
      <c r="BY740" s="1402"/>
      <c r="BZ740" s="1402"/>
      <c r="CA740" s="1402"/>
      <c r="CB740" s="1402">
        <v>0</v>
      </c>
      <c r="CC740" s="1402">
        <v>0</v>
      </c>
      <c r="CD740" s="1402">
        <v>0</v>
      </c>
      <c r="CE740" s="1402"/>
      <c r="CF740" s="1402">
        <v>174.2</v>
      </c>
      <c r="CG740" s="1402"/>
      <c r="CH740" s="1402">
        <v>0</v>
      </c>
      <c r="CI740" s="1402">
        <v>0</v>
      </c>
      <c r="CJ740" s="1402"/>
      <c r="CK740" s="1402"/>
      <c r="CL740" s="1402"/>
      <c r="CM740" s="1402"/>
      <c r="CN740" s="1402"/>
      <c r="CO740" s="1402">
        <v>0</v>
      </c>
      <c r="CP740" s="1402"/>
      <c r="CQ740" s="1402"/>
      <c r="CR740" s="1402"/>
      <c r="CS740" s="1402"/>
      <c r="CT740" s="1402"/>
      <c r="CU740" s="1402"/>
      <c r="CV740" s="1402">
        <v>0</v>
      </c>
      <c r="CW740" s="1402"/>
      <c r="CX740" s="1402"/>
      <c r="CY740" s="1402"/>
      <c r="CZ740" s="1402"/>
      <c r="DA740" s="1402"/>
      <c r="DB740" s="1402"/>
      <c r="DC740" s="1402"/>
      <c r="DD740" s="1402"/>
      <c r="DE740" s="1402"/>
      <c r="DF740" s="1402"/>
      <c r="DG740" s="1402"/>
      <c r="DH740" s="1402"/>
      <c r="DI740" s="1402"/>
      <c r="DJ740" s="1402"/>
      <c r="DK740" s="1402"/>
      <c r="DL740" s="1402"/>
      <c r="DM740" s="1402"/>
      <c r="DN740" s="1402"/>
      <c r="DO740" s="1402"/>
      <c r="DP740" s="1402"/>
      <c r="DQ740" s="1402"/>
      <c r="DR740" s="1402"/>
      <c r="DS740" s="1402"/>
      <c r="DT740" s="1402"/>
      <c r="DU740" s="1402"/>
      <c r="DV740" s="1402"/>
      <c r="DW740" s="1402"/>
      <c r="DX740" s="1402"/>
      <c r="DY740" s="1402"/>
      <c r="DZ740" s="1450"/>
      <c r="EA740" s="1403"/>
      <c r="EB740" s="1402"/>
      <c r="EC740" s="1402"/>
      <c r="ED740" s="1402"/>
      <c r="EE740" s="1402"/>
      <c r="EF740" s="1402"/>
      <c r="EG740" s="1402"/>
      <c r="EH740" s="1402"/>
      <c r="EI740" s="1402"/>
      <c r="EJ740" s="1402"/>
      <c r="EK740" s="1402"/>
      <c r="EL740" s="1451">
        <v>2844.7433333333329</v>
      </c>
      <c r="EM740" s="1451">
        <v>2844.7433333333329</v>
      </c>
      <c r="EN740" s="1404">
        <v>284.47000000000003</v>
      </c>
      <c r="EO740" s="1404">
        <v>0</v>
      </c>
      <c r="EP740" s="1404">
        <v>38.97</v>
      </c>
      <c r="EQ740" s="1404">
        <v>0</v>
      </c>
      <c r="ER740" s="1404">
        <v>0</v>
      </c>
      <c r="ES740" s="1402">
        <v>0</v>
      </c>
      <c r="ET740" s="1408">
        <v>19.526</v>
      </c>
      <c r="EU740" s="1402">
        <v>0</v>
      </c>
      <c r="EV740" s="1402">
        <v>0</v>
      </c>
      <c r="EW740" s="1402"/>
      <c r="EX740" s="1402"/>
      <c r="EY740" s="1402"/>
      <c r="EZ740" s="1403">
        <v>0</v>
      </c>
      <c r="FA740" s="1403">
        <v>61.06</v>
      </c>
      <c r="FB740" s="1403">
        <v>0</v>
      </c>
      <c r="FC740" s="1403">
        <v>1045.2</v>
      </c>
      <c r="FD740" s="1403"/>
      <c r="FE740" s="1403">
        <v>0</v>
      </c>
      <c r="FF740" s="1403"/>
      <c r="FG740" s="1402"/>
      <c r="FH740" s="1403">
        <v>0</v>
      </c>
      <c r="FI740" s="1402"/>
      <c r="FJ740" s="1402"/>
      <c r="FK740" s="1403"/>
      <c r="FL740" s="1403"/>
      <c r="FM740" s="1402">
        <v>0</v>
      </c>
      <c r="FN740" s="1402">
        <v>0</v>
      </c>
      <c r="FO740" s="1402">
        <v>0</v>
      </c>
      <c r="FP740" s="1402"/>
      <c r="FQ740" s="1402">
        <v>1449.23</v>
      </c>
      <c r="FR740" s="1401">
        <v>1395.51</v>
      </c>
      <c r="FT740" s="1605"/>
      <c r="FU740" s="1606">
        <v>1087.3800000000001</v>
      </c>
      <c r="FV740" s="1606">
        <v>1188.2</v>
      </c>
      <c r="FW740" s="1605">
        <v>207.31</v>
      </c>
      <c r="FX740" s="1607">
        <v>256.02999999999997</v>
      </c>
      <c r="FY740" s="1605">
        <v>0</v>
      </c>
      <c r="GB740" s="2015">
        <f t="shared" si="83"/>
        <v>-6.6666666671153507E-3</v>
      </c>
      <c r="GC740" s="2015">
        <v>2844.75</v>
      </c>
      <c r="GE740" s="2015">
        <f t="shared" si="84"/>
        <v>2844.75</v>
      </c>
    </row>
    <row r="741" spans="2:187">
      <c r="B741" s="1426">
        <v>36</v>
      </c>
      <c r="C741" s="919" t="s">
        <v>627</v>
      </c>
      <c r="D741" s="1452" t="s">
        <v>3</v>
      </c>
      <c r="E741" s="1453" t="s">
        <v>179</v>
      </c>
      <c r="F741" s="1429" t="s">
        <v>180</v>
      </c>
      <c r="G741" s="1454">
        <v>34742</v>
      </c>
      <c r="H741" s="1429" t="s">
        <v>469</v>
      </c>
      <c r="I741" s="919" t="s">
        <v>456</v>
      </c>
      <c r="J741" s="1455" t="s">
        <v>455</v>
      </c>
      <c r="K741" s="1456" t="s">
        <v>456</v>
      </c>
      <c r="L741" s="1456">
        <v>100001</v>
      </c>
      <c r="M741" s="1427" t="s">
        <v>470</v>
      </c>
      <c r="N741" s="1428">
        <v>1</v>
      </c>
      <c r="O741" s="1429" t="s">
        <v>471</v>
      </c>
      <c r="P741" s="1429" t="s">
        <v>472</v>
      </c>
      <c r="Q741" s="1430">
        <v>1</v>
      </c>
      <c r="R741" s="1429" t="s">
        <v>473</v>
      </c>
      <c r="S741" s="1431" t="s">
        <v>474</v>
      </c>
      <c r="T741" s="1429" t="s">
        <v>461</v>
      </c>
      <c r="U741" s="1429" t="s">
        <v>280</v>
      </c>
      <c r="V741" s="1432" t="s">
        <v>553</v>
      </c>
      <c r="W741" s="1432"/>
      <c r="X741" s="1433" t="s">
        <v>25</v>
      </c>
      <c r="Y741" s="1434" t="s">
        <v>171</v>
      </c>
      <c r="Z741" s="1427"/>
      <c r="AA741" s="1427"/>
      <c r="AB741" s="1435">
        <v>44636</v>
      </c>
      <c r="AC741" s="1436"/>
      <c r="AD741" s="1437"/>
      <c r="AE741" s="1438" t="s">
        <v>533</v>
      </c>
      <c r="AF741" s="1438" t="s">
        <v>565</v>
      </c>
      <c r="AG741" s="1439"/>
      <c r="AH741" s="1440"/>
      <c r="AI741" s="1440"/>
      <c r="AJ741" s="1440"/>
      <c r="AK741" s="1441"/>
      <c r="AL741" s="1439"/>
      <c r="AM741" s="1441"/>
      <c r="AN741" s="1441"/>
      <c r="AO741" s="1442" t="s">
        <v>466</v>
      </c>
      <c r="AP741" s="1441" t="s">
        <v>594</v>
      </c>
      <c r="AQ741" s="1443" t="s">
        <v>467</v>
      </c>
      <c r="AR741" s="1444">
        <v>2600</v>
      </c>
      <c r="AS741" s="1427">
        <v>30</v>
      </c>
      <c r="AT741" s="1445">
        <v>0</v>
      </c>
      <c r="AU741" s="1445">
        <v>0</v>
      </c>
      <c r="AV741" s="1427"/>
      <c r="AW741" s="1427"/>
      <c r="AX741" s="1427"/>
      <c r="AY741" s="1427"/>
      <c r="AZ741" s="1427"/>
      <c r="BA741" s="1446"/>
      <c r="BB741" s="1445"/>
      <c r="BC741" s="1445"/>
      <c r="BD741" s="1445"/>
      <c r="BE741" s="1445"/>
      <c r="BF741" s="1446"/>
      <c r="BG741" s="1439">
        <v>0</v>
      </c>
      <c r="BH741" s="1439">
        <v>0</v>
      </c>
      <c r="BI741" s="1439">
        <v>0</v>
      </c>
      <c r="BJ741" s="1447">
        <v>0</v>
      </c>
      <c r="BK741" s="1448">
        <v>0</v>
      </c>
      <c r="BL741" s="1448">
        <v>0</v>
      </c>
      <c r="BM741" s="1439">
        <v>0</v>
      </c>
      <c r="BN741" s="1448">
        <v>0</v>
      </c>
      <c r="BO741" s="1439">
        <v>7.6166666666666671</v>
      </c>
      <c r="BP741" s="1449">
        <v>240</v>
      </c>
      <c r="BQ741" s="1402">
        <v>2600</v>
      </c>
      <c r="BR741" s="1402">
        <v>0</v>
      </c>
      <c r="BS741" s="1402">
        <v>0</v>
      </c>
      <c r="BT741" s="1408">
        <v>0</v>
      </c>
      <c r="BU741" s="1402">
        <v>0</v>
      </c>
      <c r="BV741" s="1402">
        <v>0</v>
      </c>
      <c r="BW741" s="1402">
        <v>0</v>
      </c>
      <c r="BX741" s="1402"/>
      <c r="BY741" s="1402"/>
      <c r="BZ741" s="1402"/>
      <c r="CA741" s="1402"/>
      <c r="CB741" s="1402">
        <v>0</v>
      </c>
      <c r="CC741" s="1402">
        <v>0</v>
      </c>
      <c r="CD741" s="1402">
        <v>0</v>
      </c>
      <c r="CE741" s="1402"/>
      <c r="CF741" s="1402">
        <v>0</v>
      </c>
      <c r="CG741" s="1402"/>
      <c r="CH741" s="1402">
        <v>0</v>
      </c>
      <c r="CI741" s="1402">
        <v>0</v>
      </c>
      <c r="CJ741" s="1402"/>
      <c r="CK741" s="1402"/>
      <c r="CL741" s="1402"/>
      <c r="CM741" s="1402"/>
      <c r="CN741" s="1402"/>
      <c r="CO741" s="1402">
        <v>0</v>
      </c>
      <c r="CP741" s="1402"/>
      <c r="CQ741" s="1402"/>
      <c r="CR741" s="1402"/>
      <c r="CS741" s="1402"/>
      <c r="CT741" s="1402"/>
      <c r="CU741" s="1402"/>
      <c r="CV741" s="1402">
        <v>0</v>
      </c>
      <c r="CW741" s="1402"/>
      <c r="CX741" s="1402"/>
      <c r="CY741" s="1402"/>
      <c r="CZ741" s="1402"/>
      <c r="DA741" s="1402"/>
      <c r="DB741" s="1402"/>
      <c r="DC741" s="1402"/>
      <c r="DD741" s="1402"/>
      <c r="DE741" s="1402"/>
      <c r="DF741" s="1402"/>
      <c r="DG741" s="1402"/>
      <c r="DH741" s="1402"/>
      <c r="DI741" s="1402"/>
      <c r="DJ741" s="1402"/>
      <c r="DK741" s="1402"/>
      <c r="DL741" s="1402"/>
      <c r="DM741" s="1402"/>
      <c r="DN741" s="1402"/>
      <c r="DO741" s="1402"/>
      <c r="DP741" s="1402"/>
      <c r="DQ741" s="1402"/>
      <c r="DR741" s="1402"/>
      <c r="DS741" s="1402"/>
      <c r="DT741" s="1402"/>
      <c r="DU741" s="1402"/>
      <c r="DV741" s="1402"/>
      <c r="DW741" s="1402"/>
      <c r="DX741" s="1402"/>
      <c r="DY741" s="1402"/>
      <c r="DZ741" s="1450"/>
      <c r="EA741" s="1403"/>
      <c r="EB741" s="1402"/>
      <c r="EC741" s="1402"/>
      <c r="ED741" s="1402"/>
      <c r="EE741" s="1402"/>
      <c r="EF741" s="1402"/>
      <c r="EG741" s="1402"/>
      <c r="EH741" s="1402"/>
      <c r="EI741" s="1402"/>
      <c r="EJ741" s="1402"/>
      <c r="EK741" s="1402"/>
      <c r="EL741" s="1451">
        <v>2517.4899999999998</v>
      </c>
      <c r="EM741" s="1451">
        <v>2600</v>
      </c>
      <c r="EN741" s="1404">
        <v>251.75</v>
      </c>
      <c r="EO741" s="1404">
        <v>0</v>
      </c>
      <c r="EP741" s="1404">
        <v>34.49</v>
      </c>
      <c r="EQ741" s="1404">
        <v>0</v>
      </c>
      <c r="ER741" s="1404">
        <v>0</v>
      </c>
      <c r="ES741" s="1402">
        <v>0</v>
      </c>
      <c r="ET741" s="1408">
        <v>0</v>
      </c>
      <c r="EU741" s="1402">
        <v>82.51</v>
      </c>
      <c r="EV741" s="1402">
        <v>0</v>
      </c>
      <c r="EW741" s="1402"/>
      <c r="EX741" s="1402"/>
      <c r="EY741" s="1402"/>
      <c r="EZ741" s="1403">
        <v>0</v>
      </c>
      <c r="FA741" s="1403">
        <v>0</v>
      </c>
      <c r="FB741" s="1403">
        <v>0</v>
      </c>
      <c r="FC741" s="1403">
        <v>1040</v>
      </c>
      <c r="FD741" s="1403"/>
      <c r="FE741" s="1403">
        <v>20</v>
      </c>
      <c r="FF741" s="1403"/>
      <c r="FG741" s="1402"/>
      <c r="FH741" s="1403">
        <v>0</v>
      </c>
      <c r="FI741" s="1402"/>
      <c r="FJ741" s="1402"/>
      <c r="FK741" s="1403"/>
      <c r="FL741" s="1403"/>
      <c r="FM741" s="1402">
        <v>0</v>
      </c>
      <c r="FN741" s="1402">
        <v>0</v>
      </c>
      <c r="FO741" s="1402">
        <v>0</v>
      </c>
      <c r="FP741" s="1402"/>
      <c r="FQ741" s="1402">
        <v>1428.75</v>
      </c>
      <c r="FR741" s="1401">
        <v>1171.25</v>
      </c>
      <c r="FT741" s="1605"/>
      <c r="FU741" s="1606">
        <v>1121.6400000000001</v>
      </c>
      <c r="FV741" s="1606">
        <v>1264.3800000000001</v>
      </c>
      <c r="FW741" s="1605">
        <v>-93.13</v>
      </c>
      <c r="FX741" s="1607">
        <v>226.57</v>
      </c>
      <c r="FY741" s="1605">
        <v>0</v>
      </c>
      <c r="GB741" s="2015">
        <f t="shared" si="83"/>
        <v>0</v>
      </c>
      <c r="GC741" s="2015">
        <v>2517.4899999999998</v>
      </c>
      <c r="GE741" s="2015">
        <f t="shared" si="84"/>
        <v>2517.4899999999998</v>
      </c>
    </row>
    <row r="742" spans="2:187">
      <c r="B742" s="1426">
        <v>37</v>
      </c>
      <c r="C742" s="919" t="s">
        <v>627</v>
      </c>
      <c r="D742" s="1452" t="s">
        <v>3</v>
      </c>
      <c r="E742" s="1453" t="s">
        <v>61</v>
      </c>
      <c r="F742" s="1429" t="s">
        <v>62</v>
      </c>
      <c r="G742" s="1454">
        <v>27048</v>
      </c>
      <c r="H742" s="1429" t="s">
        <v>494</v>
      </c>
      <c r="I742" s="919" t="s">
        <v>456</v>
      </c>
      <c r="J742" s="1455" t="s">
        <v>455</v>
      </c>
      <c r="K742" s="1456" t="s">
        <v>456</v>
      </c>
      <c r="L742" s="1456">
        <v>100001</v>
      </c>
      <c r="M742" s="1427" t="s">
        <v>470</v>
      </c>
      <c r="N742" s="1428">
        <v>1</v>
      </c>
      <c r="O742" s="1429" t="s">
        <v>477</v>
      </c>
      <c r="P742" s="1429" t="s">
        <v>478</v>
      </c>
      <c r="Q742" s="1430">
        <v>1</v>
      </c>
      <c r="R742" s="1429" t="s">
        <v>495</v>
      </c>
      <c r="S742" s="1431" t="s">
        <v>478</v>
      </c>
      <c r="T742" s="1429" t="s">
        <v>461</v>
      </c>
      <c r="U742" s="1429" t="s">
        <v>241</v>
      </c>
      <c r="V742" s="1432" t="s">
        <v>553</v>
      </c>
      <c r="W742" s="1432"/>
      <c r="X742" s="1433" t="s">
        <v>25</v>
      </c>
      <c r="Y742" s="1481" t="s">
        <v>63</v>
      </c>
      <c r="Z742" s="1482"/>
      <c r="AA742" s="1048"/>
      <c r="AB742" s="1483">
        <v>44677</v>
      </c>
      <c r="AC742" s="1484"/>
      <c r="AD742" s="1485"/>
      <c r="AE742" s="1484" t="s">
        <v>511</v>
      </c>
      <c r="AF742" s="1484" t="s">
        <v>566</v>
      </c>
      <c r="AG742" s="1115"/>
      <c r="AH742" s="1486"/>
      <c r="AI742" s="1438"/>
      <c r="AJ742" s="1438"/>
      <c r="AK742" s="1438"/>
      <c r="AL742" s="1438"/>
      <c r="AM742" s="1438"/>
      <c r="AN742" s="1438"/>
      <c r="AO742" s="1442" t="s">
        <v>467</v>
      </c>
      <c r="AP742" s="1441" t="s">
        <v>594</v>
      </c>
      <c r="AQ742" s="1443" t="s">
        <v>466</v>
      </c>
      <c r="AR742" s="1444">
        <v>1800</v>
      </c>
      <c r="AS742" s="1427">
        <v>30</v>
      </c>
      <c r="AT742" s="1445">
        <v>0</v>
      </c>
      <c r="AU742" s="1445">
        <v>0</v>
      </c>
      <c r="AV742" s="1427"/>
      <c r="AW742" s="1427"/>
      <c r="AX742" s="1427"/>
      <c r="AY742" s="1427"/>
      <c r="AZ742" s="1427"/>
      <c r="BA742" s="1446"/>
      <c r="BB742" s="1445"/>
      <c r="BC742" s="1445"/>
      <c r="BD742" s="1445"/>
      <c r="BE742" s="1445"/>
      <c r="BF742" s="1446"/>
      <c r="BG742" s="1439">
        <v>0</v>
      </c>
      <c r="BH742" s="1439">
        <v>0</v>
      </c>
      <c r="BI742" s="1439">
        <v>6</v>
      </c>
      <c r="BJ742" s="1447">
        <v>0</v>
      </c>
      <c r="BK742" s="1448">
        <v>0</v>
      </c>
      <c r="BL742" s="1448">
        <v>0</v>
      </c>
      <c r="BM742" s="1439">
        <v>0</v>
      </c>
      <c r="BN742" s="1448">
        <v>0</v>
      </c>
      <c r="BO742" s="1439">
        <v>0</v>
      </c>
      <c r="BP742" s="1449">
        <v>240</v>
      </c>
      <c r="BQ742" s="1402">
        <v>1800</v>
      </c>
      <c r="BR742" s="1402">
        <v>113</v>
      </c>
      <c r="BS742" s="1402">
        <v>0</v>
      </c>
      <c r="BT742" s="1408">
        <v>0</v>
      </c>
      <c r="BU742" s="1402">
        <v>0</v>
      </c>
      <c r="BV742" s="1402">
        <v>0</v>
      </c>
      <c r="BW742" s="1402">
        <v>0</v>
      </c>
      <c r="BX742" s="1402"/>
      <c r="BY742" s="1402"/>
      <c r="BZ742" s="1402"/>
      <c r="CA742" s="1402"/>
      <c r="CB742" s="1402">
        <v>0</v>
      </c>
      <c r="CC742" s="1402">
        <v>0</v>
      </c>
      <c r="CD742" s="1402">
        <v>95.65</v>
      </c>
      <c r="CE742" s="1402"/>
      <c r="CF742" s="1402">
        <v>0</v>
      </c>
      <c r="CG742" s="1402"/>
      <c r="CH742" s="1402">
        <v>0</v>
      </c>
      <c r="CI742" s="1402">
        <v>0</v>
      </c>
      <c r="CJ742" s="1402"/>
      <c r="CK742" s="1402"/>
      <c r="CL742" s="1402"/>
      <c r="CM742" s="1402"/>
      <c r="CN742" s="1402"/>
      <c r="CO742" s="1402">
        <v>0</v>
      </c>
      <c r="CP742" s="1402"/>
      <c r="CQ742" s="1402"/>
      <c r="CR742" s="1402"/>
      <c r="CS742" s="1402"/>
      <c r="CT742" s="1402"/>
      <c r="CU742" s="1402"/>
      <c r="CV742" s="1402">
        <v>0</v>
      </c>
      <c r="CW742" s="1402"/>
      <c r="CX742" s="1402"/>
      <c r="CY742" s="1402"/>
      <c r="CZ742" s="1402"/>
      <c r="DA742" s="1402"/>
      <c r="DB742" s="1402"/>
      <c r="DC742" s="1402"/>
      <c r="DD742" s="1402"/>
      <c r="DE742" s="1402"/>
      <c r="DF742" s="1402"/>
      <c r="DG742" s="1402"/>
      <c r="DH742" s="1402"/>
      <c r="DI742" s="1402"/>
      <c r="DJ742" s="1402"/>
      <c r="DK742" s="1402"/>
      <c r="DL742" s="1402"/>
      <c r="DM742" s="1402"/>
      <c r="DN742" s="1402"/>
      <c r="DO742" s="1402"/>
      <c r="DP742" s="1402"/>
      <c r="DQ742" s="1402"/>
      <c r="DR742" s="1402"/>
      <c r="DS742" s="1402"/>
      <c r="DT742" s="1402"/>
      <c r="DU742" s="1402"/>
      <c r="DV742" s="1402"/>
      <c r="DW742" s="1402"/>
      <c r="DX742" s="1402"/>
      <c r="DY742" s="1402"/>
      <c r="DZ742" s="1450"/>
      <c r="EA742" s="1403"/>
      <c r="EB742" s="1402"/>
      <c r="EC742" s="1402"/>
      <c r="ED742" s="1402"/>
      <c r="EE742" s="1402"/>
      <c r="EF742" s="1402"/>
      <c r="EG742" s="1402"/>
      <c r="EH742" s="1402"/>
      <c r="EI742" s="1402"/>
      <c r="EJ742" s="1402"/>
      <c r="EK742" s="1402"/>
      <c r="EL742" s="1451">
        <v>2008.65</v>
      </c>
      <c r="EM742" s="1451">
        <v>2008.65</v>
      </c>
      <c r="EN742" s="1404">
        <v>200.87</v>
      </c>
      <c r="EO742" s="1404">
        <v>0</v>
      </c>
      <c r="EP742" s="1404">
        <v>27.52</v>
      </c>
      <c r="EQ742" s="1404">
        <v>0</v>
      </c>
      <c r="ER742" s="1404">
        <v>0</v>
      </c>
      <c r="ES742" s="1402">
        <v>0</v>
      </c>
      <c r="ET742" s="1408">
        <v>0</v>
      </c>
      <c r="EU742" s="1402">
        <v>0</v>
      </c>
      <c r="EV742" s="1402">
        <v>0</v>
      </c>
      <c r="EW742" s="1402"/>
      <c r="EX742" s="1402"/>
      <c r="EY742" s="1402"/>
      <c r="EZ742" s="1403">
        <v>0</v>
      </c>
      <c r="FA742" s="1403">
        <v>0</v>
      </c>
      <c r="FB742" s="1403">
        <v>0</v>
      </c>
      <c r="FC742" s="1403">
        <v>765.2</v>
      </c>
      <c r="FD742" s="1403"/>
      <c r="FE742" s="1403">
        <v>0</v>
      </c>
      <c r="FF742" s="1403"/>
      <c r="FG742" s="1402"/>
      <c r="FH742" s="1403">
        <v>150</v>
      </c>
      <c r="FI742" s="1402"/>
      <c r="FJ742" s="1402"/>
      <c r="FK742" s="1403"/>
      <c r="FL742" s="1403"/>
      <c r="FM742" s="1402">
        <v>0</v>
      </c>
      <c r="FN742" s="1402">
        <v>0</v>
      </c>
      <c r="FO742" s="1402">
        <v>0</v>
      </c>
      <c r="FP742" s="1402"/>
      <c r="FQ742" s="1402">
        <v>1143.5899999999999</v>
      </c>
      <c r="FR742" s="1401">
        <v>865.06</v>
      </c>
      <c r="FT742" s="1605"/>
      <c r="FU742" s="1605">
        <v>780.29</v>
      </c>
      <c r="FV742" s="1605">
        <v>950.83</v>
      </c>
      <c r="FW742" s="1605">
        <v>-85.77</v>
      </c>
      <c r="FX742" s="1607">
        <v>180.78</v>
      </c>
      <c r="FY742" s="1605">
        <v>0</v>
      </c>
      <c r="GB742" s="2015">
        <f t="shared" si="83"/>
        <v>0</v>
      </c>
      <c r="GC742" s="2015">
        <v>2008.65</v>
      </c>
      <c r="GE742" s="2015">
        <f t="shared" si="84"/>
        <v>2008.65</v>
      </c>
    </row>
    <row r="743" spans="2:187">
      <c r="B743" s="1426">
        <v>38</v>
      </c>
      <c r="C743" s="919" t="s">
        <v>627</v>
      </c>
      <c r="D743" s="1452" t="s">
        <v>3</v>
      </c>
      <c r="E743" s="1453" t="s">
        <v>133</v>
      </c>
      <c r="F743" s="1429" t="s">
        <v>134</v>
      </c>
      <c r="G743" s="1454">
        <v>36953</v>
      </c>
      <c r="H743" s="1429" t="s">
        <v>494</v>
      </c>
      <c r="I743" s="1429" t="s">
        <v>456</v>
      </c>
      <c r="J743" s="1455" t="s">
        <v>455</v>
      </c>
      <c r="K743" s="1456" t="s">
        <v>456</v>
      </c>
      <c r="L743" s="1456">
        <v>100001</v>
      </c>
      <c r="M743" s="1427" t="s">
        <v>470</v>
      </c>
      <c r="N743" s="1428">
        <v>1</v>
      </c>
      <c r="O743" s="1429" t="s">
        <v>477</v>
      </c>
      <c r="P743" s="1429" t="s">
        <v>478</v>
      </c>
      <c r="Q743" s="1430">
        <v>1</v>
      </c>
      <c r="R743" s="1429" t="s">
        <v>495</v>
      </c>
      <c r="S743" s="1431" t="s">
        <v>478</v>
      </c>
      <c r="T743" s="1429" t="s">
        <v>461</v>
      </c>
      <c r="U743" s="1429" t="s">
        <v>268</v>
      </c>
      <c r="V743" s="1432" t="s">
        <v>553</v>
      </c>
      <c r="W743" s="1432"/>
      <c r="X743" s="1433" t="s">
        <v>25</v>
      </c>
      <c r="Y743" s="1481" t="s">
        <v>135</v>
      </c>
      <c r="Z743" s="1427"/>
      <c r="AA743" s="1438"/>
      <c r="AB743" s="1435">
        <v>44799</v>
      </c>
      <c r="AC743" s="1438"/>
      <c r="AD743" s="1437"/>
      <c r="AE743" s="1438" t="s">
        <v>496</v>
      </c>
      <c r="AF743" s="1438" t="s">
        <v>567</v>
      </c>
      <c r="AG743" s="1439"/>
      <c r="AH743" s="1440"/>
      <c r="AI743" s="1438"/>
      <c r="AJ743" s="1438"/>
      <c r="AK743" s="1438"/>
      <c r="AL743" s="1438"/>
      <c r="AM743" s="1438"/>
      <c r="AN743" s="1438"/>
      <c r="AO743" s="1487" t="s">
        <v>466</v>
      </c>
      <c r="AP743" s="1441" t="s">
        <v>594</v>
      </c>
      <c r="AQ743" s="1443" t="s">
        <v>467</v>
      </c>
      <c r="AR743" s="1444">
        <v>2200</v>
      </c>
      <c r="AS743" s="1427">
        <v>24</v>
      </c>
      <c r="AT743" s="1445">
        <v>1</v>
      </c>
      <c r="AU743" s="1445">
        <v>5</v>
      </c>
      <c r="AV743" s="1427"/>
      <c r="AW743" s="1427"/>
      <c r="AX743" s="1427"/>
      <c r="AY743" s="1427"/>
      <c r="AZ743" s="1427"/>
      <c r="BA743" s="1446"/>
      <c r="BB743" s="1445"/>
      <c r="BC743" s="1445"/>
      <c r="BD743" s="1445"/>
      <c r="BE743" s="1445"/>
      <c r="BF743" s="1446"/>
      <c r="BG743" s="1439">
        <v>0</v>
      </c>
      <c r="BH743" s="1439">
        <v>0</v>
      </c>
      <c r="BI743" s="1439">
        <v>0</v>
      </c>
      <c r="BJ743" s="1447">
        <v>0</v>
      </c>
      <c r="BK743" s="1448">
        <v>0</v>
      </c>
      <c r="BL743" s="1448">
        <v>0</v>
      </c>
      <c r="BM743" s="1439">
        <v>0</v>
      </c>
      <c r="BN743" s="1448">
        <v>0</v>
      </c>
      <c r="BO743" s="1439">
        <v>0.30000000000000004</v>
      </c>
      <c r="BP743" s="1449">
        <v>192</v>
      </c>
      <c r="BQ743" s="1402">
        <v>1760</v>
      </c>
      <c r="BR743" s="1402">
        <v>0</v>
      </c>
      <c r="BS743" s="1402">
        <v>73.333333333333329</v>
      </c>
      <c r="BT743" s="1408">
        <v>366.67</v>
      </c>
      <c r="BU743" s="1402">
        <v>0</v>
      </c>
      <c r="BV743" s="1402">
        <v>0</v>
      </c>
      <c r="BW743" s="1402">
        <v>0</v>
      </c>
      <c r="BX743" s="1402"/>
      <c r="BY743" s="1402"/>
      <c r="BZ743" s="1402"/>
      <c r="CA743" s="1402"/>
      <c r="CB743" s="1402">
        <v>0</v>
      </c>
      <c r="CC743" s="1402">
        <v>0</v>
      </c>
      <c r="CD743" s="1402">
        <v>0</v>
      </c>
      <c r="CE743" s="1402"/>
      <c r="CF743" s="1402">
        <v>0</v>
      </c>
      <c r="CG743" s="1402"/>
      <c r="CH743" s="1402">
        <v>0</v>
      </c>
      <c r="CI743" s="1402">
        <v>0</v>
      </c>
      <c r="CJ743" s="1402"/>
      <c r="CK743" s="1402"/>
      <c r="CL743" s="1402"/>
      <c r="CM743" s="1402"/>
      <c r="CN743" s="1402"/>
      <c r="CO743" s="1402">
        <v>0</v>
      </c>
      <c r="CP743" s="1402"/>
      <c r="CQ743" s="1402"/>
      <c r="CR743" s="1402"/>
      <c r="CS743" s="1402"/>
      <c r="CT743" s="1402"/>
      <c r="CU743" s="1402"/>
      <c r="CV743" s="1402">
        <v>0</v>
      </c>
      <c r="CW743" s="1402"/>
      <c r="CX743" s="1402"/>
      <c r="CY743" s="1402"/>
      <c r="CZ743" s="1402"/>
      <c r="DA743" s="1402"/>
      <c r="DB743" s="1402"/>
      <c r="DC743" s="1402"/>
      <c r="DD743" s="1402"/>
      <c r="DE743" s="1402"/>
      <c r="DF743" s="1402"/>
      <c r="DG743" s="1402"/>
      <c r="DH743" s="1402"/>
      <c r="DI743" s="1402"/>
      <c r="DJ743" s="1402"/>
      <c r="DK743" s="1402"/>
      <c r="DL743" s="1402"/>
      <c r="DM743" s="1402"/>
      <c r="DN743" s="1402"/>
      <c r="DO743" s="1402"/>
      <c r="DP743" s="1402"/>
      <c r="DQ743" s="1402"/>
      <c r="DR743" s="1402"/>
      <c r="DS743" s="1402"/>
      <c r="DT743" s="1402"/>
      <c r="DU743" s="1402"/>
      <c r="DV743" s="1402"/>
      <c r="DW743" s="1402"/>
      <c r="DX743" s="1402"/>
      <c r="DY743" s="1402"/>
      <c r="DZ743" s="1450"/>
      <c r="EA743" s="1403"/>
      <c r="EB743" s="1402"/>
      <c r="EC743" s="1402"/>
      <c r="ED743" s="1402"/>
      <c r="EE743" s="1402"/>
      <c r="EF743" s="1402"/>
      <c r="EG743" s="1402"/>
      <c r="EH743" s="1402"/>
      <c r="EI743" s="1402"/>
      <c r="EJ743" s="1402"/>
      <c r="EK743" s="1402"/>
      <c r="EL743" s="1451">
        <v>2197.2533333333331</v>
      </c>
      <c r="EM743" s="1451">
        <v>2200.0033333333331</v>
      </c>
      <c r="EN743" s="1404">
        <v>219.73</v>
      </c>
      <c r="EO743" s="1404">
        <v>0</v>
      </c>
      <c r="EP743" s="1404">
        <v>30.1</v>
      </c>
      <c r="EQ743" s="1404">
        <v>0</v>
      </c>
      <c r="ER743" s="1404">
        <v>0</v>
      </c>
      <c r="ES743" s="1402">
        <v>0</v>
      </c>
      <c r="ET743" s="1408">
        <v>0</v>
      </c>
      <c r="EU743" s="1402">
        <v>2.75</v>
      </c>
      <c r="EV743" s="1402">
        <v>0</v>
      </c>
      <c r="EW743" s="1402"/>
      <c r="EX743" s="1402"/>
      <c r="EY743" s="1402"/>
      <c r="EZ743" s="1403">
        <v>0</v>
      </c>
      <c r="FA743" s="1403">
        <v>11.74</v>
      </c>
      <c r="FB743" s="1403">
        <v>0</v>
      </c>
      <c r="FC743" s="1403">
        <v>880</v>
      </c>
      <c r="FD743" s="1403"/>
      <c r="FE743" s="1403">
        <v>0</v>
      </c>
      <c r="FF743" s="1403"/>
      <c r="FG743" s="1402"/>
      <c r="FH743" s="1403">
        <v>333.34</v>
      </c>
      <c r="FI743" s="1402"/>
      <c r="FJ743" s="1402"/>
      <c r="FK743" s="1403"/>
      <c r="FL743" s="1403"/>
      <c r="FM743" s="1402">
        <v>0</v>
      </c>
      <c r="FN743" s="1402">
        <v>0</v>
      </c>
      <c r="FO743" s="1402">
        <v>0</v>
      </c>
      <c r="FP743" s="1402"/>
      <c r="FQ743" s="1402">
        <v>1477.66</v>
      </c>
      <c r="FR743" s="1401">
        <v>722.34</v>
      </c>
      <c r="FT743" s="1605"/>
      <c r="FU743" s="1606">
        <v>1058.1199999999999</v>
      </c>
      <c r="FV743" s="1606">
        <v>1058.1199999999999</v>
      </c>
      <c r="FW743" s="1605">
        <v>-335.78</v>
      </c>
      <c r="FX743" s="1607">
        <v>197.75</v>
      </c>
      <c r="FY743" s="1605">
        <v>0</v>
      </c>
      <c r="GB743" s="2015">
        <f t="shared" si="83"/>
        <v>3.333333333102928E-3</v>
      </c>
      <c r="GC743" s="2015">
        <v>2197.25</v>
      </c>
      <c r="GE743" s="2015">
        <f t="shared" si="84"/>
        <v>2197.25</v>
      </c>
    </row>
    <row r="744" spans="2:187">
      <c r="B744" s="1426">
        <v>39</v>
      </c>
      <c r="C744" s="919" t="s">
        <v>627</v>
      </c>
      <c r="D744" s="1452" t="s">
        <v>3</v>
      </c>
      <c r="E744" s="1453" t="s">
        <v>126</v>
      </c>
      <c r="F744" s="1429" t="s">
        <v>127</v>
      </c>
      <c r="G744" s="1454">
        <v>34064</v>
      </c>
      <c r="H744" s="1429" t="s">
        <v>469</v>
      </c>
      <c r="I744" s="919" t="s">
        <v>456</v>
      </c>
      <c r="J744" s="1455" t="s">
        <v>455</v>
      </c>
      <c r="K744" s="1488" t="s">
        <v>456</v>
      </c>
      <c r="L744" s="1488">
        <v>100001</v>
      </c>
      <c r="M744" s="1427" t="s">
        <v>470</v>
      </c>
      <c r="N744" s="1489">
        <v>1</v>
      </c>
      <c r="O744" s="1490" t="s">
        <v>471</v>
      </c>
      <c r="P744" s="1490" t="s">
        <v>472</v>
      </c>
      <c r="Q744" s="1491">
        <v>1</v>
      </c>
      <c r="R744" s="1429" t="s">
        <v>473</v>
      </c>
      <c r="S744" s="1431" t="s">
        <v>474</v>
      </c>
      <c r="T744" s="1429" t="s">
        <v>461</v>
      </c>
      <c r="U744" s="1429" t="s">
        <v>266</v>
      </c>
      <c r="V744" s="1432" t="s">
        <v>553</v>
      </c>
      <c r="W744" s="1432"/>
      <c r="X744" s="1471" t="s">
        <v>97</v>
      </c>
      <c r="Y744" s="1481" t="s">
        <v>128</v>
      </c>
      <c r="Z744" s="1427"/>
      <c r="AA744" s="1438"/>
      <c r="AB744" s="1435">
        <v>44911</v>
      </c>
      <c r="AC744" s="1438"/>
      <c r="AD744" s="1485"/>
      <c r="AE744" s="1484" t="s">
        <v>481</v>
      </c>
      <c r="AF744" s="1484" t="s">
        <v>568</v>
      </c>
      <c r="AG744" s="1115"/>
      <c r="AH744" s="1486"/>
      <c r="AI744" s="1438"/>
      <c r="AJ744" s="1438"/>
      <c r="AK744" s="1438"/>
      <c r="AL744" s="1438"/>
      <c r="AM744" s="1438"/>
      <c r="AN744" s="1438"/>
      <c r="AO744" s="1442" t="s">
        <v>467</v>
      </c>
      <c r="AP744" s="1441" t="s">
        <v>595</v>
      </c>
      <c r="AQ744" s="1443" t="s">
        <v>466</v>
      </c>
      <c r="AR744" s="1444">
        <v>2200</v>
      </c>
      <c r="AS744" s="1427">
        <v>28</v>
      </c>
      <c r="AT744" s="1445">
        <v>0</v>
      </c>
      <c r="AU744" s="1445">
        <v>2</v>
      </c>
      <c r="AV744" s="1427"/>
      <c r="AW744" s="1427"/>
      <c r="AX744" s="1427"/>
      <c r="AY744" s="1427"/>
      <c r="AZ744" s="1427"/>
      <c r="BA744" s="1446"/>
      <c r="BB744" s="1445"/>
      <c r="BC744" s="1445"/>
      <c r="BD744" s="1445"/>
      <c r="BE744" s="1445"/>
      <c r="BF744" s="1446"/>
      <c r="BG744" s="1439">
        <v>0</v>
      </c>
      <c r="BH744" s="1439">
        <v>0</v>
      </c>
      <c r="BI744" s="1439">
        <v>0</v>
      </c>
      <c r="BJ744" s="1447">
        <v>0</v>
      </c>
      <c r="BK744" s="1448">
        <v>0</v>
      </c>
      <c r="BL744" s="1448">
        <v>0</v>
      </c>
      <c r="BM744" s="1439">
        <v>0</v>
      </c>
      <c r="BN744" s="1448">
        <v>0</v>
      </c>
      <c r="BO744" s="1439">
        <v>3.5333333333333332</v>
      </c>
      <c r="BP744" s="1449">
        <v>224</v>
      </c>
      <c r="BQ744" s="1402">
        <v>2053.333333333333</v>
      </c>
      <c r="BR744" s="1402">
        <v>113</v>
      </c>
      <c r="BS744" s="1402">
        <v>0</v>
      </c>
      <c r="BT744" s="1408">
        <v>154.19999999999999</v>
      </c>
      <c r="BU744" s="1402">
        <v>0</v>
      </c>
      <c r="BV744" s="1402">
        <v>0</v>
      </c>
      <c r="BW744" s="1402">
        <v>0</v>
      </c>
      <c r="BX744" s="1402"/>
      <c r="BY744" s="1402"/>
      <c r="BZ744" s="1402"/>
      <c r="CA744" s="1402"/>
      <c r="CB744" s="1402">
        <v>0</v>
      </c>
      <c r="CC744" s="1402">
        <v>0</v>
      </c>
      <c r="CD744" s="1402">
        <v>0</v>
      </c>
      <c r="CE744" s="1402"/>
      <c r="CF744" s="1402">
        <v>0</v>
      </c>
      <c r="CG744" s="1402"/>
      <c r="CH744" s="1402">
        <v>0</v>
      </c>
      <c r="CI744" s="1402">
        <v>0</v>
      </c>
      <c r="CJ744" s="1402"/>
      <c r="CK744" s="1402"/>
      <c r="CL744" s="1402"/>
      <c r="CM744" s="1402"/>
      <c r="CN744" s="1402"/>
      <c r="CO744" s="1402">
        <v>0</v>
      </c>
      <c r="CP744" s="1402"/>
      <c r="CQ744" s="1402"/>
      <c r="CR744" s="1402"/>
      <c r="CS744" s="1402"/>
      <c r="CT744" s="1402"/>
      <c r="CU744" s="1402"/>
      <c r="CV744" s="1402">
        <v>0</v>
      </c>
      <c r="CW744" s="1402"/>
      <c r="CX744" s="1402"/>
      <c r="CY744" s="1402"/>
      <c r="CZ744" s="1402"/>
      <c r="DA744" s="1402"/>
      <c r="DB744" s="1402"/>
      <c r="DC744" s="1402"/>
      <c r="DD744" s="1402"/>
      <c r="DE744" s="1402"/>
      <c r="DF744" s="1402"/>
      <c r="DG744" s="1402"/>
      <c r="DH744" s="1402"/>
      <c r="DI744" s="1402"/>
      <c r="DJ744" s="1402"/>
      <c r="DK744" s="1402"/>
      <c r="DL744" s="1402"/>
      <c r="DM744" s="1402"/>
      <c r="DN744" s="1402"/>
      <c r="DO744" s="1402"/>
      <c r="DP744" s="1402"/>
      <c r="DQ744" s="1402"/>
      <c r="DR744" s="1402"/>
      <c r="DS744" s="1402"/>
      <c r="DT744" s="1402"/>
      <c r="DU744" s="1402"/>
      <c r="DV744" s="1402"/>
      <c r="DW744" s="1402"/>
      <c r="DX744" s="1402"/>
      <c r="DY744" s="1402"/>
      <c r="DZ744" s="1450"/>
      <c r="EA744" s="1403"/>
      <c r="EB744" s="1402"/>
      <c r="EC744" s="1402"/>
      <c r="ED744" s="1402"/>
      <c r="EE744" s="1402"/>
      <c r="EF744" s="1402"/>
      <c r="EG744" s="1402"/>
      <c r="EH744" s="1402"/>
      <c r="EI744" s="1402"/>
      <c r="EJ744" s="1402"/>
      <c r="EK744" s="1402"/>
      <c r="EL744" s="1451">
        <v>2288.143333333333</v>
      </c>
      <c r="EM744" s="1451">
        <v>2320.5333333333328</v>
      </c>
      <c r="EN744" s="1404">
        <v>228.81</v>
      </c>
      <c r="EO744" s="1404">
        <v>0</v>
      </c>
      <c r="EP744" s="1404">
        <v>31.35</v>
      </c>
      <c r="EQ744" s="1404">
        <v>0</v>
      </c>
      <c r="ER744" s="1404">
        <v>0</v>
      </c>
      <c r="ES744" s="1402">
        <v>0</v>
      </c>
      <c r="ET744" s="1408">
        <v>0</v>
      </c>
      <c r="EU744" s="1402">
        <v>32.39</v>
      </c>
      <c r="EV744" s="1402">
        <v>0</v>
      </c>
      <c r="EW744" s="1402"/>
      <c r="EX744" s="1402"/>
      <c r="EY744" s="1402"/>
      <c r="EZ744" s="1403">
        <v>0</v>
      </c>
      <c r="FA744" s="1403">
        <v>0</v>
      </c>
      <c r="FB744" s="1403">
        <v>0</v>
      </c>
      <c r="FC744" s="1403">
        <v>925.2</v>
      </c>
      <c r="FD744" s="1403"/>
      <c r="FE744" s="1403">
        <v>0</v>
      </c>
      <c r="FF744" s="1403"/>
      <c r="FG744" s="1402"/>
      <c r="FH744" s="1403">
        <v>0</v>
      </c>
      <c r="FI744" s="1402"/>
      <c r="FJ744" s="1402"/>
      <c r="FK744" s="1403"/>
      <c r="FL744" s="1403"/>
      <c r="FM744" s="1402">
        <v>0</v>
      </c>
      <c r="FN744" s="1402">
        <v>0</v>
      </c>
      <c r="FO744" s="1402">
        <v>0</v>
      </c>
      <c r="FP744" s="1402"/>
      <c r="FQ744" s="1402">
        <v>1217.75</v>
      </c>
      <c r="FR744" s="1401">
        <v>1102.78</v>
      </c>
      <c r="FT744" s="1605"/>
      <c r="FU744" s="1606">
        <v>1111.67</v>
      </c>
      <c r="FV744" s="1606">
        <v>1124.81</v>
      </c>
      <c r="FW744" s="1605">
        <v>-22.03</v>
      </c>
      <c r="FX744" s="1607">
        <v>205.93</v>
      </c>
      <c r="FY744" s="1605">
        <v>0</v>
      </c>
      <c r="GB744" s="2015">
        <f t="shared" si="83"/>
        <v>3.333333333102928E-3</v>
      </c>
      <c r="GC744" s="2015">
        <v>2288.14</v>
      </c>
      <c r="GE744" s="2015">
        <f t="shared" si="84"/>
        <v>2288.14</v>
      </c>
    </row>
    <row r="745" spans="2:187">
      <c r="B745" s="1492">
        <v>40</v>
      </c>
      <c r="C745" s="919" t="s">
        <v>627</v>
      </c>
      <c r="D745" s="1494" t="s">
        <v>3</v>
      </c>
      <c r="E745" s="1495" t="s">
        <v>49</v>
      </c>
      <c r="F745" s="1496" t="s">
        <v>50</v>
      </c>
      <c r="G745" s="1497">
        <v>27128</v>
      </c>
      <c r="H745" s="1496" t="s">
        <v>476</v>
      </c>
      <c r="I745" s="1493" t="s">
        <v>456</v>
      </c>
      <c r="J745" s="1498" t="s">
        <v>455</v>
      </c>
      <c r="K745" s="1499" t="s">
        <v>456</v>
      </c>
      <c r="L745" s="1499">
        <v>100001</v>
      </c>
      <c r="M745" s="1500" t="s">
        <v>470</v>
      </c>
      <c r="N745" s="1501">
        <v>1</v>
      </c>
      <c r="O745" s="1502" t="s">
        <v>477</v>
      </c>
      <c r="P745" s="1502" t="s">
        <v>478</v>
      </c>
      <c r="Q745" s="1503">
        <v>1</v>
      </c>
      <c r="R745" s="1496" t="s">
        <v>479</v>
      </c>
      <c r="S745" s="1504" t="s">
        <v>480</v>
      </c>
      <c r="T745" s="1496" t="s">
        <v>461</v>
      </c>
      <c r="U745" s="1496" t="s">
        <v>238</v>
      </c>
      <c r="V745" s="1505" t="s">
        <v>553</v>
      </c>
      <c r="W745" s="1505" t="s">
        <v>463</v>
      </c>
      <c r="X745" s="1506" t="s">
        <v>25</v>
      </c>
      <c r="Y745" s="1507" t="s">
        <v>51</v>
      </c>
      <c r="Z745" s="1500"/>
      <c r="AA745" s="1508"/>
      <c r="AB745" s="1509">
        <v>44911</v>
      </c>
      <c r="AC745" s="1510">
        <v>45961</v>
      </c>
      <c r="AD745" s="1511" t="s">
        <v>1015</v>
      </c>
      <c r="AE745" s="1508" t="s">
        <v>492</v>
      </c>
      <c r="AF745" s="1508" t="s">
        <v>569</v>
      </c>
      <c r="AG745" s="1512"/>
      <c r="AH745" s="1513"/>
      <c r="AI745" s="1508"/>
      <c r="AJ745" s="1508"/>
      <c r="AK745" s="1508"/>
      <c r="AL745" s="1508"/>
      <c r="AM745" s="1508"/>
      <c r="AN745" s="1508"/>
      <c r="AO745" s="1514" t="s">
        <v>466</v>
      </c>
      <c r="AP745" s="1515" t="s">
        <v>595</v>
      </c>
      <c r="AQ745" s="1516" t="s">
        <v>467</v>
      </c>
      <c r="AR745" s="1517">
        <v>6500</v>
      </c>
      <c r="AS745" s="1500">
        <v>12</v>
      </c>
      <c r="AT745" s="1518">
        <v>0</v>
      </c>
      <c r="AU745" s="1518">
        <v>18</v>
      </c>
      <c r="AV745" s="1500"/>
      <c r="AW745" s="1500"/>
      <c r="AX745" s="1500"/>
      <c r="AY745" s="1500"/>
      <c r="AZ745" s="1500"/>
      <c r="BA745" s="1519"/>
      <c r="BB745" s="1518"/>
      <c r="BC745" s="1518"/>
      <c r="BD745" s="1518"/>
      <c r="BE745" s="1518"/>
      <c r="BF745" s="1519"/>
      <c r="BG745" s="1512">
        <v>0</v>
      </c>
      <c r="BH745" s="1512">
        <v>0</v>
      </c>
      <c r="BI745" s="1512">
        <v>0</v>
      </c>
      <c r="BJ745" s="1520">
        <v>0</v>
      </c>
      <c r="BK745" s="1521">
        <v>0</v>
      </c>
      <c r="BL745" s="1521">
        <v>0</v>
      </c>
      <c r="BM745" s="1512">
        <v>0</v>
      </c>
      <c r="BN745" s="1521">
        <v>0</v>
      </c>
      <c r="BO745" s="1512">
        <v>0</v>
      </c>
      <c r="BP745" s="1522">
        <v>96</v>
      </c>
      <c r="BQ745" s="1523">
        <v>2600</v>
      </c>
      <c r="BR745" s="1523">
        <v>0</v>
      </c>
      <c r="BS745" s="1523">
        <v>0</v>
      </c>
      <c r="BT745" s="1524">
        <v>3900</v>
      </c>
      <c r="BU745" s="1523">
        <v>0</v>
      </c>
      <c r="BV745" s="1523">
        <v>0</v>
      </c>
      <c r="BW745" s="1523">
        <v>0</v>
      </c>
      <c r="BX745" s="1523"/>
      <c r="BY745" s="1523"/>
      <c r="BZ745" s="1523"/>
      <c r="CA745" s="1523"/>
      <c r="CB745" s="1523">
        <v>0</v>
      </c>
      <c r="CC745" s="1523">
        <v>0</v>
      </c>
      <c r="CD745" s="1523">
        <v>0</v>
      </c>
      <c r="CE745" s="1523"/>
      <c r="CF745" s="1523">
        <v>0</v>
      </c>
      <c r="CG745" s="1523"/>
      <c r="CH745" s="1523">
        <v>0</v>
      </c>
      <c r="CI745" s="1523">
        <v>0</v>
      </c>
      <c r="CJ745" s="1523"/>
      <c r="CK745" s="1523"/>
      <c r="CL745" s="1523"/>
      <c r="CM745" s="1523"/>
      <c r="CN745" s="1523"/>
      <c r="CO745" s="1523">
        <v>0</v>
      </c>
      <c r="CP745" s="1523"/>
      <c r="CQ745" s="1523"/>
      <c r="CR745" s="1523"/>
      <c r="CS745" s="1523"/>
      <c r="CT745" s="1523"/>
      <c r="CU745" s="1523"/>
      <c r="CV745" s="1523">
        <v>0</v>
      </c>
      <c r="CW745" s="1523"/>
      <c r="CX745" s="1523"/>
      <c r="CY745" s="1523"/>
      <c r="CZ745" s="1523"/>
      <c r="DA745" s="1523"/>
      <c r="DB745" s="1523"/>
      <c r="DC745" s="1523"/>
      <c r="DD745" s="1523"/>
      <c r="DE745" s="1523"/>
      <c r="DF745" s="1523"/>
      <c r="DG745" s="1523"/>
      <c r="DH745" s="1523"/>
      <c r="DI745" s="1523"/>
      <c r="DJ745" s="1523"/>
      <c r="DK745" s="1523"/>
      <c r="DL745" s="1523"/>
      <c r="DM745" s="1523"/>
      <c r="DN745" s="1523"/>
      <c r="DO745" s="1523"/>
      <c r="DP745" s="1523"/>
      <c r="DQ745" s="1523"/>
      <c r="DR745" s="1523">
        <v>86.51</v>
      </c>
      <c r="DS745" s="1523"/>
      <c r="DT745" s="1523"/>
      <c r="DU745" s="1523"/>
      <c r="DV745" s="1523"/>
      <c r="DW745" s="1523"/>
      <c r="DX745" s="1523"/>
      <c r="DY745" s="1523"/>
      <c r="DZ745" s="1525"/>
      <c r="EA745" s="1524"/>
      <c r="EB745" s="1523">
        <v>3791.67</v>
      </c>
      <c r="EC745" s="1523"/>
      <c r="ED745" s="1523"/>
      <c r="EE745" s="1523">
        <v>3954.17</v>
      </c>
      <c r="EF745" s="1523"/>
      <c r="EG745" s="1523"/>
      <c r="EH745" s="1523">
        <v>4333.33</v>
      </c>
      <c r="EI745" s="1523">
        <v>292.5</v>
      </c>
      <c r="EJ745" s="1523"/>
      <c r="EK745" s="1523"/>
      <c r="EL745" s="1526">
        <v>10454.17</v>
      </c>
      <c r="EM745" s="1526">
        <v>18958.18</v>
      </c>
      <c r="EN745" s="1527">
        <v>1045.42</v>
      </c>
      <c r="EO745" s="1527">
        <v>176.68</v>
      </c>
      <c r="EP745" s="1527">
        <v>143.22</v>
      </c>
      <c r="EQ745" s="1527">
        <v>0</v>
      </c>
      <c r="ER745" s="1527">
        <v>0</v>
      </c>
      <c r="ES745" s="1523">
        <v>0</v>
      </c>
      <c r="ET745" s="1528">
        <v>0</v>
      </c>
      <c r="EU745" s="1523">
        <v>0</v>
      </c>
      <c r="EV745" s="1523">
        <v>0</v>
      </c>
      <c r="EW745" s="1523"/>
      <c r="EX745" s="1523"/>
      <c r="EY745" s="1523"/>
      <c r="EZ745" s="1524">
        <v>0</v>
      </c>
      <c r="FA745" s="1524">
        <v>233.68</v>
      </c>
      <c r="FB745" s="1524">
        <v>0</v>
      </c>
      <c r="FC745" s="1524">
        <v>2600</v>
      </c>
      <c r="FD745" s="1524"/>
      <c r="FE745" s="1524">
        <v>20</v>
      </c>
      <c r="FF745" s="1524"/>
      <c r="FG745" s="1523"/>
      <c r="FH745" s="1524">
        <v>0</v>
      </c>
      <c r="FI745" s="1523"/>
      <c r="FJ745" s="1523"/>
      <c r="FK745" s="1524"/>
      <c r="FL745" s="1524"/>
      <c r="FM745" s="1523">
        <v>0</v>
      </c>
      <c r="FN745" s="1523">
        <v>0</v>
      </c>
      <c r="FO745" s="1523">
        <v>0</v>
      </c>
      <c r="FP745" s="1523"/>
      <c r="FQ745" s="1523">
        <v>4219</v>
      </c>
      <c r="FR745" s="1529">
        <v>14739.18</v>
      </c>
      <c r="FT745" s="1609"/>
      <c r="FU745" s="1610">
        <v>2316.19</v>
      </c>
      <c r="FV745" s="1610">
        <v>2316.1799999999998</v>
      </c>
      <c r="FW745" s="1610">
        <v>12423</v>
      </c>
      <c r="FX745" s="1607">
        <v>940.88</v>
      </c>
      <c r="FY745" s="1609">
        <v>0</v>
      </c>
      <c r="GB745" s="2015">
        <f t="shared" si="83"/>
        <v>0</v>
      </c>
      <c r="GC745" s="2015">
        <v>10454.17</v>
      </c>
      <c r="GE745" s="2015">
        <f t="shared" si="84"/>
        <v>14787.5</v>
      </c>
    </row>
    <row r="746" spans="2:187">
      <c r="B746" s="1426">
        <v>41</v>
      </c>
      <c r="C746" s="919" t="s">
        <v>627</v>
      </c>
      <c r="D746" s="1452" t="s">
        <v>3</v>
      </c>
      <c r="E746" s="1453" t="s">
        <v>90</v>
      </c>
      <c r="F746" s="1429" t="s">
        <v>570</v>
      </c>
      <c r="G746" s="1454">
        <v>30884</v>
      </c>
      <c r="H746" s="1429" t="s">
        <v>494</v>
      </c>
      <c r="I746" s="919" t="s">
        <v>456</v>
      </c>
      <c r="J746" s="1455" t="s">
        <v>455</v>
      </c>
      <c r="K746" s="1488" t="s">
        <v>456</v>
      </c>
      <c r="L746" s="1456">
        <v>100001</v>
      </c>
      <c r="M746" s="1427" t="s">
        <v>470</v>
      </c>
      <c r="N746" s="1428">
        <v>1</v>
      </c>
      <c r="O746" s="1429" t="s">
        <v>477</v>
      </c>
      <c r="P746" s="1429" t="s">
        <v>478</v>
      </c>
      <c r="Q746" s="1430">
        <v>1</v>
      </c>
      <c r="R746" s="1429" t="s">
        <v>495</v>
      </c>
      <c r="S746" s="1431" t="s">
        <v>478</v>
      </c>
      <c r="T746" s="1429" t="s">
        <v>545</v>
      </c>
      <c r="U746" s="1429" t="s">
        <v>250</v>
      </c>
      <c r="V746" s="1432" t="s">
        <v>462</v>
      </c>
      <c r="W746" s="1432"/>
      <c r="X746" s="1471" t="s">
        <v>25</v>
      </c>
      <c r="Y746" s="1481" t="s">
        <v>88</v>
      </c>
      <c r="Z746" s="1088"/>
      <c r="AA746" s="1438"/>
      <c r="AB746" s="471">
        <v>44935</v>
      </c>
      <c r="AC746" s="1096"/>
      <c r="AD746" s="1097"/>
      <c r="AE746" s="1096" t="s">
        <v>533</v>
      </c>
      <c r="AF746" s="1096" t="s">
        <v>571</v>
      </c>
      <c r="AG746" s="1099"/>
      <c r="AH746" s="1100"/>
      <c r="AI746" s="1438"/>
      <c r="AJ746" s="1438"/>
      <c r="AK746" s="1438"/>
      <c r="AL746" s="1438"/>
      <c r="AM746" s="1438"/>
      <c r="AN746" s="1438"/>
      <c r="AO746" s="1442" t="s">
        <v>467</v>
      </c>
      <c r="AP746" s="1441" t="s">
        <v>595</v>
      </c>
      <c r="AQ746" s="1443" t="s">
        <v>466</v>
      </c>
      <c r="AR746" s="1444">
        <v>1800</v>
      </c>
      <c r="AS746" s="1427">
        <v>30</v>
      </c>
      <c r="AT746" s="1445">
        <v>0</v>
      </c>
      <c r="AU746" s="1445">
        <v>0</v>
      </c>
      <c r="AV746" s="1427"/>
      <c r="AW746" s="1427"/>
      <c r="AX746" s="1427"/>
      <c r="AY746" s="1427"/>
      <c r="AZ746" s="1427"/>
      <c r="BA746" s="1446"/>
      <c r="BB746" s="1445"/>
      <c r="BC746" s="1445"/>
      <c r="BD746" s="1445"/>
      <c r="BE746" s="1445"/>
      <c r="BF746" s="1446"/>
      <c r="BG746" s="1439">
        <v>0</v>
      </c>
      <c r="BH746" s="1439">
        <v>0</v>
      </c>
      <c r="BI746" s="1439">
        <v>7</v>
      </c>
      <c r="BJ746" s="1447">
        <v>0</v>
      </c>
      <c r="BK746" s="1448">
        <v>0</v>
      </c>
      <c r="BL746" s="1448">
        <v>0</v>
      </c>
      <c r="BM746" s="1439">
        <v>0</v>
      </c>
      <c r="BN746" s="1448">
        <v>0</v>
      </c>
      <c r="BO746" s="1439">
        <v>0</v>
      </c>
      <c r="BP746" s="1449">
        <v>240</v>
      </c>
      <c r="BQ746" s="1402">
        <v>1800</v>
      </c>
      <c r="BR746" s="1402">
        <v>113</v>
      </c>
      <c r="BS746" s="1402">
        <v>0</v>
      </c>
      <c r="BT746" s="1408">
        <v>0</v>
      </c>
      <c r="BU746" s="1402">
        <v>0</v>
      </c>
      <c r="BV746" s="1402">
        <v>0</v>
      </c>
      <c r="BW746" s="1402">
        <v>0</v>
      </c>
      <c r="BX746" s="1402"/>
      <c r="BY746" s="1402"/>
      <c r="BZ746" s="1402"/>
      <c r="CA746" s="1402"/>
      <c r="CB746" s="1402">
        <v>0</v>
      </c>
      <c r="CC746" s="1402">
        <v>0</v>
      </c>
      <c r="CD746" s="1402">
        <v>111.59166666666667</v>
      </c>
      <c r="CE746" s="1402"/>
      <c r="CF746" s="1402">
        <v>0</v>
      </c>
      <c r="CG746" s="1402"/>
      <c r="CH746" s="1402">
        <v>0</v>
      </c>
      <c r="CI746" s="1402">
        <v>0</v>
      </c>
      <c r="CJ746" s="1402"/>
      <c r="CK746" s="1402"/>
      <c r="CL746" s="1402"/>
      <c r="CM746" s="1402"/>
      <c r="CN746" s="1402"/>
      <c r="CO746" s="1402">
        <v>0</v>
      </c>
      <c r="CP746" s="1402"/>
      <c r="CQ746" s="1402"/>
      <c r="CR746" s="1402"/>
      <c r="CS746" s="1402"/>
      <c r="CT746" s="1402"/>
      <c r="CU746" s="1402"/>
      <c r="CV746" s="1402">
        <v>0</v>
      </c>
      <c r="CW746" s="1402"/>
      <c r="CX746" s="1402"/>
      <c r="CY746" s="1402"/>
      <c r="CZ746" s="1402"/>
      <c r="DA746" s="1402"/>
      <c r="DB746" s="1402"/>
      <c r="DC746" s="1402"/>
      <c r="DD746" s="1402"/>
      <c r="DE746" s="1402"/>
      <c r="DF746" s="1402"/>
      <c r="DG746" s="1402"/>
      <c r="DH746" s="1402"/>
      <c r="DI746" s="1402"/>
      <c r="DJ746" s="1402"/>
      <c r="DK746" s="1402"/>
      <c r="DL746" s="1402"/>
      <c r="DM746" s="1402"/>
      <c r="DN746" s="1402"/>
      <c r="DO746" s="1402"/>
      <c r="DP746" s="1402"/>
      <c r="DQ746" s="1402"/>
      <c r="DR746" s="1402"/>
      <c r="DS746" s="1402"/>
      <c r="DT746" s="1402"/>
      <c r="DU746" s="1402"/>
      <c r="DV746" s="1402"/>
      <c r="DW746" s="1402"/>
      <c r="DX746" s="1402"/>
      <c r="DY746" s="1402"/>
      <c r="DZ746" s="1450"/>
      <c r="EA746" s="1403"/>
      <c r="EB746" s="1402"/>
      <c r="EC746" s="1402"/>
      <c r="ED746" s="1402"/>
      <c r="EE746" s="1402" t="s">
        <v>1034</v>
      </c>
      <c r="EF746" s="1402"/>
      <c r="EG746" s="1402"/>
      <c r="EH746" s="1402"/>
      <c r="EI746" s="1402"/>
      <c r="EJ746" s="1402"/>
      <c r="EK746" s="1402"/>
      <c r="EL746" s="1451">
        <v>2024.5916666666667</v>
      </c>
      <c r="EM746" s="1451">
        <v>2024.5916666666667</v>
      </c>
      <c r="EN746" s="1404">
        <v>202.46</v>
      </c>
      <c r="EO746" s="1404">
        <v>0</v>
      </c>
      <c r="EP746" s="1404">
        <v>27.74</v>
      </c>
      <c r="EQ746" s="1404">
        <v>0</v>
      </c>
      <c r="ER746" s="1404">
        <v>0</v>
      </c>
      <c r="ES746" s="1402">
        <v>0</v>
      </c>
      <c r="ET746" s="1408">
        <v>0</v>
      </c>
      <c r="EU746" s="1402">
        <v>0</v>
      </c>
      <c r="EV746" s="1402">
        <v>0</v>
      </c>
      <c r="EW746" s="1402"/>
      <c r="EX746" s="1402"/>
      <c r="EY746" s="1402"/>
      <c r="EZ746" s="1403">
        <v>0</v>
      </c>
      <c r="FA746" s="1403">
        <v>0</v>
      </c>
      <c r="FB746" s="1403">
        <v>0</v>
      </c>
      <c r="FC746" s="1403">
        <v>765.2</v>
      </c>
      <c r="FD746" s="1403"/>
      <c r="FE746" s="1403">
        <v>0</v>
      </c>
      <c r="FF746" s="1403"/>
      <c r="FG746" s="1402"/>
      <c r="FH746" s="1403">
        <v>0</v>
      </c>
      <c r="FI746" s="1402"/>
      <c r="FJ746" s="1402"/>
      <c r="FK746" s="1403"/>
      <c r="FL746" s="1403"/>
      <c r="FM746" s="1402">
        <v>0</v>
      </c>
      <c r="FN746" s="1402">
        <v>0</v>
      </c>
      <c r="FO746" s="1402">
        <v>0</v>
      </c>
      <c r="FP746" s="1402"/>
      <c r="FQ746" s="1402">
        <v>995.4</v>
      </c>
      <c r="FR746" s="1401">
        <v>1029.19</v>
      </c>
      <c r="FT746" s="1605"/>
      <c r="FU746" s="1605">
        <v>930.29</v>
      </c>
      <c r="FV746" s="1605">
        <v>930.29</v>
      </c>
      <c r="FW746" s="1605">
        <v>98.9</v>
      </c>
      <c r="FX746" s="1607">
        <v>182.21</v>
      </c>
      <c r="FY746" s="1605">
        <v>0</v>
      </c>
      <c r="GB746" s="2015">
        <f t="shared" si="83"/>
        <v>1.6666666667788377E-3</v>
      </c>
      <c r="GC746" s="2015">
        <v>2024.59</v>
      </c>
      <c r="GE746" s="2015">
        <f t="shared" si="84"/>
        <v>2024.59</v>
      </c>
    </row>
    <row r="747" spans="2:187">
      <c r="B747" s="1426">
        <v>42</v>
      </c>
      <c r="C747" s="919" t="s">
        <v>627</v>
      </c>
      <c r="D747" s="1452" t="s">
        <v>3</v>
      </c>
      <c r="E747" s="1453" t="s">
        <v>174</v>
      </c>
      <c r="F747" s="1530" t="s">
        <v>175</v>
      </c>
      <c r="G747" s="1531">
        <v>35323</v>
      </c>
      <c r="H747" s="1530" t="s">
        <v>484</v>
      </c>
      <c r="I747" s="919" t="s">
        <v>456</v>
      </c>
      <c r="J747" s="1532" t="s">
        <v>455</v>
      </c>
      <c r="K747" s="1533" t="s">
        <v>456</v>
      </c>
      <c r="L747" s="1534">
        <v>100001</v>
      </c>
      <c r="M747" s="1474" t="s">
        <v>457</v>
      </c>
      <c r="N747" s="1535">
        <v>1</v>
      </c>
      <c r="O747" s="1530" t="s">
        <v>458</v>
      </c>
      <c r="P747" s="1530" t="s">
        <v>459</v>
      </c>
      <c r="Q747" s="1536">
        <v>0</v>
      </c>
      <c r="R747" s="1530" t="s">
        <v>485</v>
      </c>
      <c r="S747" s="1537" t="s">
        <v>486</v>
      </c>
      <c r="T747" s="1530" t="s">
        <v>461</v>
      </c>
      <c r="U747" s="1429" t="s">
        <v>279</v>
      </c>
      <c r="V747" s="1538" t="s">
        <v>553</v>
      </c>
      <c r="W747" s="1538"/>
      <c r="X747" s="1539" t="s">
        <v>25</v>
      </c>
      <c r="Y747" s="1540" t="s">
        <v>185</v>
      </c>
      <c r="Z747" s="1427"/>
      <c r="AA747" s="1438"/>
      <c r="AB747" s="1435">
        <v>45125</v>
      </c>
      <c r="AC747" s="1438"/>
      <c r="AD747" s="1477"/>
      <c r="AE747" s="1438" t="s">
        <v>481</v>
      </c>
      <c r="AF747" s="1438" t="s">
        <v>574</v>
      </c>
      <c r="AG747" s="1479"/>
      <c r="AH747" s="1480"/>
      <c r="AI747" s="1478"/>
      <c r="AJ747" s="1478"/>
      <c r="AK747" s="1478"/>
      <c r="AL747" s="1478"/>
      <c r="AM747" s="1478"/>
      <c r="AN747" s="1478"/>
      <c r="AO747" s="1442" t="s">
        <v>467</v>
      </c>
      <c r="AP747" s="1541" t="s">
        <v>594</v>
      </c>
      <c r="AQ747" s="1542" t="s">
        <v>467</v>
      </c>
      <c r="AR747" s="1543">
        <v>2000</v>
      </c>
      <c r="AS747" s="1427">
        <v>30</v>
      </c>
      <c r="AT747" s="1445">
        <v>0</v>
      </c>
      <c r="AU747" s="1445">
        <v>0</v>
      </c>
      <c r="AV747" s="1474"/>
      <c r="AW747" s="1474"/>
      <c r="AX747" s="1474"/>
      <c r="AY747" s="1474"/>
      <c r="AZ747" s="1474"/>
      <c r="BA747" s="1544"/>
      <c r="BB747" s="1545"/>
      <c r="BC747" s="1545"/>
      <c r="BD747" s="1545"/>
      <c r="BE747" s="1545"/>
      <c r="BF747" s="1446"/>
      <c r="BG747" s="1439">
        <v>0</v>
      </c>
      <c r="BH747" s="1439">
        <v>0</v>
      </c>
      <c r="BI747" s="1439">
        <v>0</v>
      </c>
      <c r="BJ747" s="1447">
        <v>9</v>
      </c>
      <c r="BK747" s="1448">
        <v>0</v>
      </c>
      <c r="BL747" s="1448">
        <v>0</v>
      </c>
      <c r="BM747" s="1439">
        <v>0</v>
      </c>
      <c r="BN747" s="1448">
        <v>0</v>
      </c>
      <c r="BO747" s="1439">
        <v>0</v>
      </c>
      <c r="BP747" s="1546">
        <v>240</v>
      </c>
      <c r="BQ747" s="1402">
        <v>2000.0000000000002</v>
      </c>
      <c r="BR747" s="1402">
        <v>0</v>
      </c>
      <c r="BS747" s="1402">
        <v>0</v>
      </c>
      <c r="BT747" s="1408">
        <v>0</v>
      </c>
      <c r="BU747" s="1402">
        <v>0</v>
      </c>
      <c r="BV747" s="1405">
        <v>0</v>
      </c>
      <c r="BW747" s="1405">
        <v>0</v>
      </c>
      <c r="BX747" s="1405"/>
      <c r="BY747" s="1402"/>
      <c r="BZ747" s="1405"/>
      <c r="CA747" s="1405"/>
      <c r="CB747" s="1402">
        <v>0</v>
      </c>
      <c r="CC747" s="1402">
        <v>0</v>
      </c>
      <c r="CD747" s="1402">
        <v>0</v>
      </c>
      <c r="CE747" s="1402"/>
      <c r="CF747" s="1402">
        <v>150</v>
      </c>
      <c r="CG747" s="1405"/>
      <c r="CH747" s="1402">
        <v>0</v>
      </c>
      <c r="CI747" s="1402">
        <v>0</v>
      </c>
      <c r="CJ747" s="1402"/>
      <c r="CK747" s="1402"/>
      <c r="CL747" s="1402"/>
      <c r="CM747" s="1402"/>
      <c r="CN747" s="1402"/>
      <c r="CO747" s="1402">
        <v>0</v>
      </c>
      <c r="CP747" s="1402"/>
      <c r="CQ747" s="1402"/>
      <c r="CR747" s="1405"/>
      <c r="CS747" s="1405"/>
      <c r="CT747" s="1405"/>
      <c r="CU747" s="1402"/>
      <c r="CV747" s="1402">
        <v>0</v>
      </c>
      <c r="CW747" s="1405"/>
      <c r="CX747" s="1405"/>
      <c r="CY747" s="1405"/>
      <c r="CZ747" s="1405"/>
      <c r="DA747" s="1405"/>
      <c r="DB747" s="1405"/>
      <c r="DC747" s="1402"/>
      <c r="DD747" s="1405"/>
      <c r="DE747" s="1405"/>
      <c r="DF747" s="1402"/>
      <c r="DG747" s="1402"/>
      <c r="DH747" s="1405"/>
      <c r="DI747" s="1405"/>
      <c r="DJ747" s="1405"/>
      <c r="DK747" s="1402"/>
      <c r="DL747" s="1402"/>
      <c r="DM747" s="1405"/>
      <c r="DN747" s="1405"/>
      <c r="DO747" s="1405"/>
      <c r="DP747" s="1405"/>
      <c r="DQ747" s="1405"/>
      <c r="DR747" s="1405"/>
      <c r="DS747" s="1405"/>
      <c r="DT747" s="1405"/>
      <c r="DU747" s="1405"/>
      <c r="DV747" s="1405"/>
      <c r="DW747" s="1405"/>
      <c r="DX747" s="1405"/>
      <c r="DY747" s="1405"/>
      <c r="DZ747" s="1547"/>
      <c r="EA747" s="1408"/>
      <c r="EB747" s="1405"/>
      <c r="EC747" s="1405"/>
      <c r="ED747" s="1405"/>
      <c r="EE747" s="1405"/>
      <c r="EF747" s="1405"/>
      <c r="EG747" s="1405"/>
      <c r="EH747" s="1405"/>
      <c r="EI747" s="1405"/>
      <c r="EJ747" s="1405"/>
      <c r="EK747" s="1405"/>
      <c r="EL747" s="1451">
        <v>2150</v>
      </c>
      <c r="EM747" s="1548">
        <v>2150</v>
      </c>
      <c r="EN747" s="1404">
        <v>215</v>
      </c>
      <c r="EO747" s="1404">
        <v>0</v>
      </c>
      <c r="EP747" s="1404">
        <v>29.46</v>
      </c>
      <c r="EQ747" s="1404">
        <v>0</v>
      </c>
      <c r="ER747" s="1404">
        <v>0</v>
      </c>
      <c r="ES747" s="1402">
        <v>0</v>
      </c>
      <c r="ET747" s="1408">
        <v>0</v>
      </c>
      <c r="EU747" s="1402">
        <v>0</v>
      </c>
      <c r="EV747" s="1402">
        <v>0</v>
      </c>
      <c r="EW747" s="1405"/>
      <c r="EX747" s="1405"/>
      <c r="EY747" s="1405"/>
      <c r="EZ747" s="1403">
        <v>0</v>
      </c>
      <c r="FA747" s="1403">
        <v>0</v>
      </c>
      <c r="FB747" s="1403">
        <v>0</v>
      </c>
      <c r="FC747" s="1403">
        <v>800</v>
      </c>
      <c r="FD747" s="1408"/>
      <c r="FE747" s="1403">
        <v>0</v>
      </c>
      <c r="FF747" s="1408"/>
      <c r="FG747" s="1402"/>
      <c r="FH747" s="1403">
        <v>0</v>
      </c>
      <c r="FI747" s="1405"/>
      <c r="FJ747" s="1402"/>
      <c r="FK747" s="1408"/>
      <c r="FL747" s="1408"/>
      <c r="FM747" s="1402">
        <v>0</v>
      </c>
      <c r="FN747" s="1402">
        <v>0</v>
      </c>
      <c r="FO747" s="1402">
        <v>0</v>
      </c>
      <c r="FP747" s="1402"/>
      <c r="FQ747" s="1405">
        <v>1044.46</v>
      </c>
      <c r="FR747" s="1401">
        <v>1105.54</v>
      </c>
      <c r="FT747" s="1605"/>
      <c r="FU747" s="1605">
        <v>964.48</v>
      </c>
      <c r="FV747" s="1605">
        <v>972.6</v>
      </c>
      <c r="FW747" s="1605">
        <v>132.94</v>
      </c>
      <c r="FX747" s="1607">
        <v>193.5</v>
      </c>
      <c r="FY747" s="1605">
        <v>0</v>
      </c>
      <c r="GB747" s="2015">
        <f t="shared" si="83"/>
        <v>0</v>
      </c>
      <c r="GC747" s="2015">
        <v>2150</v>
      </c>
      <c r="GE747" s="2015">
        <f t="shared" si="84"/>
        <v>2150</v>
      </c>
    </row>
    <row r="748" spans="2:187">
      <c r="B748" s="1426">
        <v>43</v>
      </c>
      <c r="C748" s="919" t="s">
        <v>627</v>
      </c>
      <c r="D748" s="1452" t="s">
        <v>539</v>
      </c>
      <c r="E748" s="1453" t="s">
        <v>190</v>
      </c>
      <c r="F748" s="1429" t="s">
        <v>191</v>
      </c>
      <c r="G748" s="1454">
        <v>32274</v>
      </c>
      <c r="H748" s="1429" t="s">
        <v>555</v>
      </c>
      <c r="I748" s="1429" t="s">
        <v>456</v>
      </c>
      <c r="J748" s="1455" t="s">
        <v>455</v>
      </c>
      <c r="K748" s="1456" t="s">
        <v>456</v>
      </c>
      <c r="L748" s="1456">
        <v>100001</v>
      </c>
      <c r="M748" s="1427" t="s">
        <v>470</v>
      </c>
      <c r="N748" s="1428">
        <v>1</v>
      </c>
      <c r="O748" s="1429" t="s">
        <v>477</v>
      </c>
      <c r="P748" s="1429" t="s">
        <v>478</v>
      </c>
      <c r="Q748" s="1430">
        <v>1</v>
      </c>
      <c r="R748" s="1429" t="s">
        <v>556</v>
      </c>
      <c r="S748" s="1431" t="s">
        <v>555</v>
      </c>
      <c r="T748" s="1429" t="s">
        <v>461</v>
      </c>
      <c r="U748" s="1429" t="s">
        <v>286</v>
      </c>
      <c r="V748" s="1432" t="s">
        <v>462</v>
      </c>
      <c r="W748" s="1432" t="s">
        <v>529</v>
      </c>
      <c r="X748" s="1471" t="s">
        <v>75</v>
      </c>
      <c r="Y748" s="1481" t="s">
        <v>213</v>
      </c>
      <c r="Z748" s="1427"/>
      <c r="AA748" s="1438"/>
      <c r="AB748" s="1435">
        <v>45170</v>
      </c>
      <c r="AC748" s="1438"/>
      <c r="AD748" s="1437"/>
      <c r="AE748" s="1438" t="s">
        <v>496</v>
      </c>
      <c r="AF748" s="1438" t="s">
        <v>575</v>
      </c>
      <c r="AG748" s="1439"/>
      <c r="AH748" s="1440"/>
      <c r="AI748" s="1469" t="s">
        <v>1026</v>
      </c>
      <c r="AJ748" s="1549" t="s">
        <v>991</v>
      </c>
      <c r="AK748" s="1438"/>
      <c r="AL748" s="1550"/>
      <c r="AM748" s="1438"/>
      <c r="AN748" s="1438"/>
      <c r="AO748" s="1442" t="s">
        <v>467</v>
      </c>
      <c r="AP748" s="1441" t="s">
        <v>595</v>
      </c>
      <c r="AQ748" s="1443" t="s">
        <v>466</v>
      </c>
      <c r="AR748" s="1444">
        <v>20183.893312453522</v>
      </c>
      <c r="AS748" s="1427">
        <v>30</v>
      </c>
      <c r="AT748" s="1445">
        <v>0</v>
      </c>
      <c r="AU748" s="1445">
        <v>0</v>
      </c>
      <c r="AV748" s="1427"/>
      <c r="AW748" s="1427"/>
      <c r="AX748" s="1427"/>
      <c r="AY748" s="1427"/>
      <c r="AZ748" s="1427"/>
      <c r="BA748" s="1446"/>
      <c r="BB748" s="1445"/>
      <c r="BC748" s="1445"/>
      <c r="BD748" s="1445"/>
      <c r="BE748" s="1445"/>
      <c r="BF748" s="1446"/>
      <c r="BG748" s="1439">
        <v>0</v>
      </c>
      <c r="BH748" s="1439">
        <v>0</v>
      </c>
      <c r="BI748" s="1439">
        <v>0</v>
      </c>
      <c r="BJ748" s="1447">
        <v>0</v>
      </c>
      <c r="BK748" s="1448">
        <v>0</v>
      </c>
      <c r="BL748" s="1448">
        <v>0</v>
      </c>
      <c r="BM748" s="1439">
        <v>0</v>
      </c>
      <c r="BN748" s="1448">
        <v>0</v>
      </c>
      <c r="BO748" s="1439">
        <v>0</v>
      </c>
      <c r="BP748" s="1449">
        <v>240</v>
      </c>
      <c r="BQ748" s="1402">
        <v>20183.893312453522</v>
      </c>
      <c r="BR748" s="1402">
        <v>113</v>
      </c>
      <c r="BS748" s="1402">
        <v>0</v>
      </c>
      <c r="BT748" s="1408">
        <v>0</v>
      </c>
      <c r="BU748" s="1402">
        <v>0</v>
      </c>
      <c r="BV748" s="1402">
        <v>0</v>
      </c>
      <c r="BW748" s="1402">
        <v>0</v>
      </c>
      <c r="BX748" s="1402"/>
      <c r="BY748" s="1402"/>
      <c r="BZ748" s="1402"/>
      <c r="CA748" s="1402"/>
      <c r="CB748" s="1402">
        <v>0</v>
      </c>
      <c r="CC748" s="1402">
        <v>0</v>
      </c>
      <c r="CD748" s="1402">
        <v>0</v>
      </c>
      <c r="CE748" s="1402"/>
      <c r="CF748" s="1402">
        <v>0</v>
      </c>
      <c r="CG748" s="1402"/>
      <c r="CH748" s="1402">
        <v>0</v>
      </c>
      <c r="CI748" s="1402">
        <v>0</v>
      </c>
      <c r="CJ748" s="1402"/>
      <c r="CK748" s="1402"/>
      <c r="CL748" s="1402"/>
      <c r="CM748" s="1402"/>
      <c r="CN748" s="1402"/>
      <c r="CO748" s="1402">
        <v>0</v>
      </c>
      <c r="CP748" s="1402"/>
      <c r="CQ748" s="1402"/>
      <c r="CR748" s="1405"/>
      <c r="CS748" s="1405"/>
      <c r="CT748" s="1405"/>
      <c r="CU748" s="1402"/>
      <c r="CV748" s="1402">
        <v>0</v>
      </c>
      <c r="CW748" s="1402"/>
      <c r="CX748" s="1402">
        <v>3382.8155520755868</v>
      </c>
      <c r="CY748" s="1402">
        <v>304.45339968680281</v>
      </c>
      <c r="CZ748" s="1402"/>
      <c r="DA748" s="1402"/>
      <c r="DB748" s="1402"/>
      <c r="DC748" s="1402"/>
      <c r="DD748" s="1402"/>
      <c r="DE748" s="1402"/>
      <c r="DF748" s="1402"/>
      <c r="DG748" s="1402"/>
      <c r="DH748" s="1402"/>
      <c r="DI748" s="1402"/>
      <c r="DJ748" s="1402"/>
      <c r="DK748" s="1402"/>
      <c r="DL748" s="1403"/>
      <c r="DM748" s="1402"/>
      <c r="DN748" s="1402"/>
      <c r="DO748" s="1402"/>
      <c r="DP748" s="1402"/>
      <c r="DQ748" s="1402"/>
      <c r="DR748" s="1402"/>
      <c r="DS748" s="1402"/>
      <c r="DT748" s="1402"/>
      <c r="DU748" s="1402"/>
      <c r="DV748" s="1402"/>
      <c r="DW748" s="1402">
        <v>1973.3090720440923</v>
      </c>
      <c r="DX748" s="1402"/>
      <c r="DY748" s="1402"/>
      <c r="DZ748" s="1402"/>
      <c r="EA748" s="1403"/>
      <c r="EB748" s="1402"/>
      <c r="EC748" s="1402"/>
      <c r="ED748" s="1402"/>
      <c r="EE748" s="1402"/>
      <c r="EF748" s="1402"/>
      <c r="EG748" s="1402"/>
      <c r="EH748" s="1402"/>
      <c r="EI748" s="1402"/>
      <c r="EJ748" s="1402"/>
      <c r="EK748" s="1402"/>
      <c r="EL748" s="1451">
        <v>20296.893312453522</v>
      </c>
      <c r="EM748" s="1451">
        <v>25957.471336260001</v>
      </c>
      <c r="EN748" s="1404">
        <v>2029.69</v>
      </c>
      <c r="EO748" s="1404">
        <v>0</v>
      </c>
      <c r="EP748" s="1404">
        <v>166.85</v>
      </c>
      <c r="EQ748" s="1551">
        <v>0</v>
      </c>
      <c r="ER748" s="1404">
        <v>0</v>
      </c>
      <c r="ES748" s="1402">
        <v>0</v>
      </c>
      <c r="ET748" s="1408">
        <v>3384.93</v>
      </c>
      <c r="EU748" s="1402">
        <v>0</v>
      </c>
      <c r="EV748" s="1402">
        <v>0</v>
      </c>
      <c r="EW748" s="1402"/>
      <c r="EX748" s="1402"/>
      <c r="EY748" s="1402"/>
      <c r="EZ748" s="1403">
        <v>0</v>
      </c>
      <c r="FA748" s="1403">
        <v>0</v>
      </c>
      <c r="FB748" s="1403">
        <v>0</v>
      </c>
      <c r="FC748" s="1403">
        <v>20376</v>
      </c>
      <c r="FD748" s="1403"/>
      <c r="FE748" s="1403">
        <v>0</v>
      </c>
      <c r="FF748" s="1403"/>
      <c r="FG748" s="1402"/>
      <c r="FH748" s="1403">
        <v>0</v>
      </c>
      <c r="FI748" s="1402"/>
      <c r="FJ748" s="1402"/>
      <c r="FK748" s="1403"/>
      <c r="FL748" s="1403"/>
      <c r="FM748" s="1402">
        <v>0</v>
      </c>
      <c r="FN748" s="1402">
        <v>0</v>
      </c>
      <c r="FO748" s="1402">
        <v>0</v>
      </c>
      <c r="FP748" s="1402"/>
      <c r="FQ748" s="1402">
        <v>25957.47</v>
      </c>
      <c r="FR748" s="1401">
        <v>0</v>
      </c>
      <c r="FT748" s="1605">
        <v>0</v>
      </c>
      <c r="FU748" s="1605">
        <v>0</v>
      </c>
      <c r="FV748" s="1605">
        <v>0</v>
      </c>
      <c r="FW748" s="1605">
        <v>0</v>
      </c>
      <c r="FX748" s="1608">
        <v>1826.72</v>
      </c>
      <c r="FY748" s="1605">
        <v>0</v>
      </c>
      <c r="GB748" s="2015">
        <f t="shared" si="83"/>
        <v>3.3124535220849793E-3</v>
      </c>
      <c r="GC748" s="2015">
        <v>20296.89</v>
      </c>
      <c r="GE748" s="2015">
        <f t="shared" si="84"/>
        <v>23679.705552075586</v>
      </c>
    </row>
    <row r="749" spans="2:187">
      <c r="B749" s="1426">
        <v>44</v>
      </c>
      <c r="C749" s="919" t="s">
        <v>627</v>
      </c>
      <c r="D749" s="1452" t="s">
        <v>539</v>
      </c>
      <c r="E749" s="1453" t="s">
        <v>194</v>
      </c>
      <c r="F749" s="1429" t="s">
        <v>195</v>
      </c>
      <c r="G749" s="1454">
        <v>32866</v>
      </c>
      <c r="H749" s="1429" t="s">
        <v>494</v>
      </c>
      <c r="I749" s="1429" t="s">
        <v>456</v>
      </c>
      <c r="J749" s="1455" t="s">
        <v>455</v>
      </c>
      <c r="K749" s="1456" t="s">
        <v>456</v>
      </c>
      <c r="L749" s="1456">
        <v>100001</v>
      </c>
      <c r="M749" s="1427" t="s">
        <v>470</v>
      </c>
      <c r="N749" s="1428">
        <v>1</v>
      </c>
      <c r="O749" s="1429" t="s">
        <v>477</v>
      </c>
      <c r="P749" s="1429" t="s">
        <v>478</v>
      </c>
      <c r="Q749" s="1430">
        <v>1</v>
      </c>
      <c r="R749" s="1429" t="s">
        <v>495</v>
      </c>
      <c r="S749" s="1431" t="s">
        <v>478</v>
      </c>
      <c r="T749" s="1429" t="s">
        <v>461</v>
      </c>
      <c r="U749" s="1429" t="s">
        <v>288</v>
      </c>
      <c r="V749" s="1432" t="s">
        <v>462</v>
      </c>
      <c r="W749" s="1432" t="s">
        <v>529</v>
      </c>
      <c r="X749" s="1471" t="s">
        <v>219</v>
      </c>
      <c r="Y749" s="1552">
        <v>2100152084</v>
      </c>
      <c r="Z749" s="1427"/>
      <c r="AA749" s="1438"/>
      <c r="AB749" s="1435">
        <v>45170</v>
      </c>
      <c r="AC749" s="1438"/>
      <c r="AD749" s="1437"/>
      <c r="AE749" s="1438" t="s">
        <v>496</v>
      </c>
      <c r="AF749" s="1438" t="s">
        <v>576</v>
      </c>
      <c r="AG749" s="1439"/>
      <c r="AH749" s="1440"/>
      <c r="AI749" s="1469" t="s">
        <v>1026</v>
      </c>
      <c r="AJ749" s="1549" t="s">
        <v>992</v>
      </c>
      <c r="AK749" s="1438"/>
      <c r="AL749" s="1438"/>
      <c r="AM749" s="1438"/>
      <c r="AN749" s="1438"/>
      <c r="AO749" s="1442" t="s">
        <v>467</v>
      </c>
      <c r="AP749" s="1441" t="s">
        <v>594</v>
      </c>
      <c r="AQ749" s="1443" t="s">
        <v>466</v>
      </c>
      <c r="AR749" s="1444">
        <v>24303.616536738769</v>
      </c>
      <c r="AS749" s="1427">
        <v>30</v>
      </c>
      <c r="AT749" s="1445">
        <v>0</v>
      </c>
      <c r="AU749" s="1445">
        <v>0</v>
      </c>
      <c r="AV749" s="1427"/>
      <c r="AW749" s="1427"/>
      <c r="AX749" s="1427"/>
      <c r="AY749" s="1427"/>
      <c r="AZ749" s="1427"/>
      <c r="BA749" s="1446"/>
      <c r="BB749" s="1445"/>
      <c r="BC749" s="1445"/>
      <c r="BD749" s="1445"/>
      <c r="BE749" s="1445"/>
      <c r="BF749" s="1446"/>
      <c r="BG749" s="1439">
        <v>0</v>
      </c>
      <c r="BH749" s="1439">
        <v>0</v>
      </c>
      <c r="BI749" s="1439">
        <v>0</v>
      </c>
      <c r="BJ749" s="1447">
        <v>0</v>
      </c>
      <c r="BK749" s="1448">
        <v>0</v>
      </c>
      <c r="BL749" s="1448">
        <v>0</v>
      </c>
      <c r="BM749" s="1439">
        <v>0</v>
      </c>
      <c r="BN749" s="1448">
        <v>0</v>
      </c>
      <c r="BO749" s="1439">
        <v>0</v>
      </c>
      <c r="BP749" s="1449">
        <v>240</v>
      </c>
      <c r="BQ749" s="1402">
        <v>24303.616536738769</v>
      </c>
      <c r="BR749" s="1402">
        <v>113</v>
      </c>
      <c r="BS749" s="1402">
        <v>0</v>
      </c>
      <c r="BT749" s="1408">
        <v>0</v>
      </c>
      <c r="BU749" s="1402">
        <v>0</v>
      </c>
      <c r="BV749" s="1402">
        <v>0</v>
      </c>
      <c r="BW749" s="1402">
        <v>0</v>
      </c>
      <c r="BX749" s="1402"/>
      <c r="BY749" s="1402"/>
      <c r="BZ749" s="1402"/>
      <c r="CA749" s="1402"/>
      <c r="CB749" s="1402">
        <v>0</v>
      </c>
      <c r="CC749" s="1402">
        <v>0</v>
      </c>
      <c r="CD749" s="1402">
        <v>0</v>
      </c>
      <c r="CE749" s="1402"/>
      <c r="CF749" s="1402">
        <v>0</v>
      </c>
      <c r="CG749" s="1402"/>
      <c r="CH749" s="1402">
        <v>0</v>
      </c>
      <c r="CI749" s="1402">
        <v>0</v>
      </c>
      <c r="CJ749" s="1402"/>
      <c r="CK749" s="1402"/>
      <c r="CL749" s="1402"/>
      <c r="CM749" s="1402"/>
      <c r="CN749" s="1402"/>
      <c r="CO749" s="1402">
        <v>0</v>
      </c>
      <c r="CP749" s="1402"/>
      <c r="CQ749" s="1402"/>
      <c r="CR749" s="1405"/>
      <c r="CS749" s="1405"/>
      <c r="CT749" s="1405"/>
      <c r="CU749" s="1402"/>
      <c r="CV749" s="1402">
        <v>0</v>
      </c>
      <c r="CW749" s="1402"/>
      <c r="CX749" s="1402">
        <v>4069.4360894564616</v>
      </c>
      <c r="CY749" s="1402">
        <v>366.24924805108151</v>
      </c>
      <c r="CZ749" s="1402"/>
      <c r="DA749" s="1402"/>
      <c r="DB749" s="1402"/>
      <c r="DC749" s="1402"/>
      <c r="DD749" s="1402"/>
      <c r="DE749" s="1402"/>
      <c r="DF749" s="1402"/>
      <c r="DG749" s="1402"/>
      <c r="DH749" s="1402"/>
      <c r="DI749" s="1402"/>
      <c r="DJ749" s="1402"/>
      <c r="DK749" s="1402"/>
      <c r="DL749" s="1403"/>
      <c r="DM749" s="1402"/>
      <c r="DN749" s="1402"/>
      <c r="DO749" s="1402"/>
      <c r="DP749" s="1402"/>
      <c r="DQ749" s="1402"/>
      <c r="DR749" s="1402"/>
      <c r="DS749" s="1402"/>
      <c r="DT749" s="1402"/>
      <c r="DU749" s="1402"/>
      <c r="DV749" s="1402"/>
      <c r="DW749" s="1402">
        <v>2373.8377188496029</v>
      </c>
      <c r="DX749" s="1402"/>
      <c r="DY749" s="1402"/>
      <c r="DZ749" s="1402"/>
      <c r="EA749" s="1403"/>
      <c r="EB749" s="1402"/>
      <c r="EC749" s="1402"/>
      <c r="ED749" s="1402"/>
      <c r="EE749" s="1402"/>
      <c r="EF749" s="1402"/>
      <c r="EG749" s="1402"/>
      <c r="EH749" s="1402"/>
      <c r="EI749" s="1402"/>
      <c r="EJ749" s="1402"/>
      <c r="EK749" s="1402"/>
      <c r="EL749" s="1451">
        <v>24416.616536738769</v>
      </c>
      <c r="EM749" s="1451">
        <v>31226.139593095915</v>
      </c>
      <c r="EN749" s="1404">
        <v>2441.66</v>
      </c>
      <c r="EO749" s="1404">
        <v>0</v>
      </c>
      <c r="EP749" s="1404">
        <v>166.85</v>
      </c>
      <c r="EQ749" s="1551">
        <v>0</v>
      </c>
      <c r="ER749" s="1404">
        <v>0</v>
      </c>
      <c r="ES749" s="1402">
        <v>0</v>
      </c>
      <c r="ET749" s="1408">
        <v>4845.63</v>
      </c>
      <c r="EU749" s="1402">
        <v>0</v>
      </c>
      <c r="EV749" s="1402">
        <v>0</v>
      </c>
      <c r="EW749" s="1402"/>
      <c r="EX749" s="1402"/>
      <c r="EY749" s="1402"/>
      <c r="EZ749" s="1403">
        <v>0</v>
      </c>
      <c r="FA749" s="1403">
        <v>0</v>
      </c>
      <c r="FB749" s="1403">
        <v>0</v>
      </c>
      <c r="FC749" s="1403">
        <v>23772</v>
      </c>
      <c r="FD749" s="1403"/>
      <c r="FE749" s="1403">
        <v>0</v>
      </c>
      <c r="FF749" s="1403"/>
      <c r="FG749" s="1402"/>
      <c r="FH749" s="1403">
        <v>0</v>
      </c>
      <c r="FI749" s="1402"/>
      <c r="FJ749" s="1402"/>
      <c r="FK749" s="1403"/>
      <c r="FL749" s="1403"/>
      <c r="FM749" s="1402">
        <v>0</v>
      </c>
      <c r="FN749" s="1402">
        <v>0</v>
      </c>
      <c r="FO749" s="1402">
        <v>0</v>
      </c>
      <c r="FP749" s="1402"/>
      <c r="FQ749" s="1402">
        <v>31226.14</v>
      </c>
      <c r="FR749" s="1401">
        <v>0</v>
      </c>
      <c r="FT749" s="1605">
        <v>0</v>
      </c>
      <c r="FU749" s="1605">
        <v>0</v>
      </c>
      <c r="FV749" s="1605">
        <v>0</v>
      </c>
      <c r="FW749" s="1605">
        <v>0</v>
      </c>
      <c r="FX749" s="1608">
        <v>2197.5</v>
      </c>
      <c r="FY749" s="1605">
        <v>0</v>
      </c>
      <c r="GB749" s="2015">
        <f t="shared" si="83"/>
        <v>-3.4632612296263687E-3</v>
      </c>
      <c r="GC749" s="2015">
        <v>24416.62</v>
      </c>
      <c r="GE749" s="2015">
        <f t="shared" si="84"/>
        <v>28486.056089456462</v>
      </c>
    </row>
    <row r="750" spans="2:187">
      <c r="B750" s="1426">
        <v>45</v>
      </c>
      <c r="C750" s="919" t="s">
        <v>627</v>
      </c>
      <c r="D750" s="1452" t="s">
        <v>539</v>
      </c>
      <c r="E750" s="1453" t="s">
        <v>192</v>
      </c>
      <c r="F750" s="1429" t="s">
        <v>193</v>
      </c>
      <c r="G750" s="1454">
        <v>34000</v>
      </c>
      <c r="H750" s="1429" t="s">
        <v>494</v>
      </c>
      <c r="I750" s="1429" t="s">
        <v>456</v>
      </c>
      <c r="J750" s="1455" t="s">
        <v>455</v>
      </c>
      <c r="K750" s="1488" t="s">
        <v>456</v>
      </c>
      <c r="L750" s="1456">
        <v>100001</v>
      </c>
      <c r="M750" s="1427" t="s">
        <v>470</v>
      </c>
      <c r="N750" s="1428">
        <v>1</v>
      </c>
      <c r="O750" s="1429" t="s">
        <v>477</v>
      </c>
      <c r="P750" s="1429" t="s">
        <v>478</v>
      </c>
      <c r="Q750" s="1430">
        <v>1</v>
      </c>
      <c r="R750" s="1429" t="s">
        <v>495</v>
      </c>
      <c r="S750" s="1431" t="s">
        <v>478</v>
      </c>
      <c r="T750" s="1429" t="s">
        <v>461</v>
      </c>
      <c r="U750" s="1429" t="s">
        <v>287</v>
      </c>
      <c r="V750" s="1432" t="s">
        <v>462</v>
      </c>
      <c r="W750" s="1432" t="s">
        <v>529</v>
      </c>
      <c r="X750" s="1471" t="s">
        <v>75</v>
      </c>
      <c r="Y750" s="1481" t="s">
        <v>216</v>
      </c>
      <c r="Z750" s="1427"/>
      <c r="AA750" s="1438"/>
      <c r="AB750" s="1435">
        <v>45170</v>
      </c>
      <c r="AC750" s="1438"/>
      <c r="AD750" s="1437"/>
      <c r="AE750" s="1438" t="s">
        <v>496</v>
      </c>
      <c r="AF750" s="1438" t="s">
        <v>577</v>
      </c>
      <c r="AG750" s="1439"/>
      <c r="AH750" s="1440"/>
      <c r="AI750" s="1469" t="s">
        <v>1026</v>
      </c>
      <c r="AJ750" s="1549" t="s">
        <v>991</v>
      </c>
      <c r="AK750" s="1438"/>
      <c r="AL750" s="1438"/>
      <c r="AM750" s="1438"/>
      <c r="AN750" s="1438"/>
      <c r="AO750" s="1442" t="s">
        <v>467</v>
      </c>
      <c r="AP750" s="1441" t="s">
        <v>594</v>
      </c>
      <c r="AQ750" s="1443" t="s">
        <v>466</v>
      </c>
      <c r="AR750" s="1444">
        <v>20183.893312453522</v>
      </c>
      <c r="AS750" s="1427">
        <v>30</v>
      </c>
      <c r="AT750" s="1445">
        <v>0</v>
      </c>
      <c r="AU750" s="1445">
        <v>0</v>
      </c>
      <c r="AV750" s="1427"/>
      <c r="AW750" s="1427"/>
      <c r="AX750" s="1427"/>
      <c r="AY750" s="1427"/>
      <c r="AZ750" s="1427"/>
      <c r="BA750" s="1446"/>
      <c r="BB750" s="1445"/>
      <c r="BC750" s="1445"/>
      <c r="BD750" s="1445"/>
      <c r="BE750" s="1445"/>
      <c r="BF750" s="1446"/>
      <c r="BG750" s="1439">
        <v>0</v>
      </c>
      <c r="BH750" s="1439">
        <v>0</v>
      </c>
      <c r="BI750" s="1439">
        <v>0</v>
      </c>
      <c r="BJ750" s="1447">
        <v>0</v>
      </c>
      <c r="BK750" s="1448">
        <v>0</v>
      </c>
      <c r="BL750" s="1448">
        <v>0</v>
      </c>
      <c r="BM750" s="1439">
        <v>0</v>
      </c>
      <c r="BN750" s="1448">
        <v>0</v>
      </c>
      <c r="BO750" s="1439">
        <v>0</v>
      </c>
      <c r="BP750" s="1449">
        <v>240</v>
      </c>
      <c r="BQ750" s="1402">
        <v>20183.893312453522</v>
      </c>
      <c r="BR750" s="1402">
        <v>113</v>
      </c>
      <c r="BS750" s="1402">
        <v>0</v>
      </c>
      <c r="BT750" s="1408">
        <v>0</v>
      </c>
      <c r="BU750" s="1402">
        <v>0</v>
      </c>
      <c r="BV750" s="1402">
        <v>0</v>
      </c>
      <c r="BW750" s="1402">
        <v>0</v>
      </c>
      <c r="BX750" s="1402"/>
      <c r="BY750" s="1402"/>
      <c r="BZ750" s="1402"/>
      <c r="CA750" s="1402"/>
      <c r="CB750" s="1402">
        <v>0</v>
      </c>
      <c r="CC750" s="1402">
        <v>0</v>
      </c>
      <c r="CD750" s="1402">
        <v>0</v>
      </c>
      <c r="CE750" s="1402"/>
      <c r="CF750" s="1402">
        <v>0</v>
      </c>
      <c r="CG750" s="1402"/>
      <c r="CH750" s="1402">
        <v>0</v>
      </c>
      <c r="CI750" s="1402">
        <v>0</v>
      </c>
      <c r="CJ750" s="1402"/>
      <c r="CK750" s="1402"/>
      <c r="CL750" s="1402"/>
      <c r="CM750" s="1402"/>
      <c r="CN750" s="1402"/>
      <c r="CO750" s="1402">
        <v>0</v>
      </c>
      <c r="CP750" s="1402"/>
      <c r="CQ750" s="1402"/>
      <c r="CR750" s="1405"/>
      <c r="CS750" s="1405"/>
      <c r="CT750" s="1405"/>
      <c r="CU750" s="1402"/>
      <c r="CV750" s="1402">
        <v>0</v>
      </c>
      <c r="CW750" s="1402"/>
      <c r="CX750" s="1402">
        <v>3382.8155520755868</v>
      </c>
      <c r="CY750" s="1402">
        <v>304.45339968680281</v>
      </c>
      <c r="CZ750" s="1402"/>
      <c r="DA750" s="1402"/>
      <c r="DB750" s="1402"/>
      <c r="DC750" s="1402"/>
      <c r="DD750" s="1402"/>
      <c r="DE750" s="1402"/>
      <c r="DF750" s="1402"/>
      <c r="DG750" s="1402"/>
      <c r="DH750" s="1402"/>
      <c r="DI750" s="1402"/>
      <c r="DJ750" s="1402"/>
      <c r="DK750" s="1402"/>
      <c r="DL750" s="1403"/>
      <c r="DM750" s="1402"/>
      <c r="DN750" s="1402"/>
      <c r="DO750" s="1402"/>
      <c r="DP750" s="1402"/>
      <c r="DQ750" s="1402"/>
      <c r="DR750" s="1402"/>
      <c r="DS750" s="1402"/>
      <c r="DT750" s="1402"/>
      <c r="DU750" s="1402"/>
      <c r="DV750" s="1402"/>
      <c r="DW750" s="1402">
        <v>1973.3090720440923</v>
      </c>
      <c r="DX750" s="1402"/>
      <c r="DY750" s="1402"/>
      <c r="DZ750" s="1402"/>
      <c r="EA750" s="1403"/>
      <c r="EB750" s="1402"/>
      <c r="EC750" s="1402"/>
      <c r="ED750" s="1402"/>
      <c r="EE750" s="1402"/>
      <c r="EF750" s="1402"/>
      <c r="EG750" s="1402"/>
      <c r="EH750" s="1402"/>
      <c r="EI750" s="1402"/>
      <c r="EJ750" s="1402"/>
      <c r="EK750" s="1402"/>
      <c r="EL750" s="1451">
        <v>20296.893312453522</v>
      </c>
      <c r="EM750" s="1451">
        <v>25957.471336260001</v>
      </c>
      <c r="EN750" s="1404">
        <v>2029.69</v>
      </c>
      <c r="EO750" s="1404">
        <v>0</v>
      </c>
      <c r="EP750" s="1404">
        <v>166.85</v>
      </c>
      <c r="EQ750" s="1551">
        <v>0</v>
      </c>
      <c r="ER750" s="1404">
        <v>0</v>
      </c>
      <c r="ES750" s="1402">
        <v>0</v>
      </c>
      <c r="ET750" s="1408">
        <v>3384.93</v>
      </c>
      <c r="EU750" s="1402">
        <v>0</v>
      </c>
      <c r="EV750" s="1402">
        <v>0</v>
      </c>
      <c r="EW750" s="1402"/>
      <c r="EX750" s="1402"/>
      <c r="EY750" s="1402"/>
      <c r="EZ750" s="1403">
        <v>0</v>
      </c>
      <c r="FA750" s="1403">
        <v>0</v>
      </c>
      <c r="FB750" s="1403">
        <v>0</v>
      </c>
      <c r="FC750" s="1403">
        <v>20376</v>
      </c>
      <c r="FD750" s="1403"/>
      <c r="FE750" s="1403">
        <v>0</v>
      </c>
      <c r="FF750" s="1403"/>
      <c r="FG750" s="1402"/>
      <c r="FH750" s="1403">
        <v>0</v>
      </c>
      <c r="FI750" s="1402"/>
      <c r="FJ750" s="1402"/>
      <c r="FK750" s="1403"/>
      <c r="FL750" s="1403"/>
      <c r="FM750" s="1402">
        <v>0</v>
      </c>
      <c r="FN750" s="1402">
        <v>0</v>
      </c>
      <c r="FO750" s="1402">
        <v>0</v>
      </c>
      <c r="FP750" s="1402"/>
      <c r="FQ750" s="1402">
        <v>25957.47</v>
      </c>
      <c r="FR750" s="1401">
        <v>0</v>
      </c>
      <c r="FT750" s="1605">
        <v>0</v>
      </c>
      <c r="FU750" s="1605">
        <v>0</v>
      </c>
      <c r="FV750" s="1605">
        <v>0</v>
      </c>
      <c r="FW750" s="1605">
        <v>0</v>
      </c>
      <c r="FX750" s="1608">
        <v>1826.72</v>
      </c>
      <c r="FY750" s="1605">
        <v>0</v>
      </c>
      <c r="GB750" s="2015">
        <f t="shared" si="83"/>
        <v>3.3124535220849793E-3</v>
      </c>
      <c r="GC750" s="2015">
        <v>20296.89</v>
      </c>
      <c r="GE750" s="2015">
        <f t="shared" si="84"/>
        <v>23679.705552075586</v>
      </c>
    </row>
    <row r="751" spans="2:187">
      <c r="B751" s="1426">
        <v>46</v>
      </c>
      <c r="C751" s="919" t="s">
        <v>627</v>
      </c>
      <c r="D751" s="1452" t="s">
        <v>3</v>
      </c>
      <c r="E751" s="1453" t="s">
        <v>176</v>
      </c>
      <c r="F751" s="919" t="s">
        <v>578</v>
      </c>
      <c r="G751" s="922">
        <v>34578</v>
      </c>
      <c r="H751" s="919" t="s">
        <v>585</v>
      </c>
      <c r="I751" s="919" t="s">
        <v>456</v>
      </c>
      <c r="J751" s="923" t="s">
        <v>455</v>
      </c>
      <c r="K751" s="1208" t="s">
        <v>456</v>
      </c>
      <c r="L751" s="924">
        <v>100001</v>
      </c>
      <c r="M751" s="1088" t="s">
        <v>470</v>
      </c>
      <c r="N751" s="1089">
        <v>1</v>
      </c>
      <c r="O751" s="919" t="s">
        <v>477</v>
      </c>
      <c r="P751" s="919" t="s">
        <v>478</v>
      </c>
      <c r="Q751" s="1430">
        <v>1</v>
      </c>
      <c r="R751" s="1429" t="s">
        <v>564</v>
      </c>
      <c r="S751" s="1431" t="s">
        <v>563</v>
      </c>
      <c r="T751" s="1429" t="s">
        <v>461</v>
      </c>
      <c r="U751" s="1429" t="s">
        <v>277</v>
      </c>
      <c r="V751" s="1432" t="s">
        <v>553</v>
      </c>
      <c r="W751" s="1092"/>
      <c r="X751" s="1471" t="s">
        <v>25</v>
      </c>
      <c r="Y751" s="1481" t="s">
        <v>993</v>
      </c>
      <c r="Z751" s="1427"/>
      <c r="AA751" s="1438"/>
      <c r="AB751" s="1435">
        <v>45181</v>
      </c>
      <c r="AC751" s="1438"/>
      <c r="AD751" s="1437"/>
      <c r="AE751" s="1438" t="s">
        <v>481</v>
      </c>
      <c r="AF751" s="1438" t="s">
        <v>579</v>
      </c>
      <c r="AG751" s="1439"/>
      <c r="AH751" s="1440"/>
      <c r="AI751" s="1438"/>
      <c r="AJ751" s="1438"/>
      <c r="AK751" s="1438"/>
      <c r="AL751" s="1438"/>
      <c r="AM751" s="1438"/>
      <c r="AN751" s="1438"/>
      <c r="AO751" s="1487" t="s">
        <v>466</v>
      </c>
      <c r="AP751" s="1441" t="s">
        <v>595</v>
      </c>
      <c r="AQ751" s="1443" t="s">
        <v>467</v>
      </c>
      <c r="AR751" s="1444">
        <v>3700</v>
      </c>
      <c r="AS751" s="1427">
        <v>23</v>
      </c>
      <c r="AT751" s="1445">
        <v>0</v>
      </c>
      <c r="AU751" s="1445">
        <v>7</v>
      </c>
      <c r="AV751" s="1088"/>
      <c r="AW751" s="1088"/>
      <c r="AX751" s="1088"/>
      <c r="AY751" s="1427"/>
      <c r="AZ751" s="1427"/>
      <c r="BA751" s="1105"/>
      <c r="BB751" s="1106"/>
      <c r="BC751" s="1106"/>
      <c r="BD751" s="1106"/>
      <c r="BE751" s="1106"/>
      <c r="BF751" s="1446"/>
      <c r="BG751" s="1439">
        <v>0</v>
      </c>
      <c r="BH751" s="1439">
        <v>0</v>
      </c>
      <c r="BI751" s="1439">
        <v>0</v>
      </c>
      <c r="BJ751" s="1447">
        <v>0</v>
      </c>
      <c r="BK751" s="1448">
        <v>0</v>
      </c>
      <c r="BL751" s="1448">
        <v>0</v>
      </c>
      <c r="BM751" s="1439">
        <v>0</v>
      </c>
      <c r="BN751" s="1448">
        <v>0</v>
      </c>
      <c r="BO751" s="1439">
        <v>0</v>
      </c>
      <c r="BP751" s="1449">
        <v>184</v>
      </c>
      <c r="BQ751" s="1402">
        <v>2836.6666666666665</v>
      </c>
      <c r="BR751" s="1402">
        <v>0</v>
      </c>
      <c r="BS751" s="1402">
        <v>0</v>
      </c>
      <c r="BT751" s="1403">
        <v>863.33</v>
      </c>
      <c r="BU751" s="1402">
        <v>0</v>
      </c>
      <c r="BV751" s="1365">
        <v>0</v>
      </c>
      <c r="BW751" s="1365">
        <v>0</v>
      </c>
      <c r="BX751" s="1402"/>
      <c r="BY751" s="1402"/>
      <c r="BZ751" s="1402"/>
      <c r="CA751" s="1365"/>
      <c r="CB751" s="1402">
        <v>0</v>
      </c>
      <c r="CC751" s="1402">
        <v>0</v>
      </c>
      <c r="CD751" s="1402">
        <v>0</v>
      </c>
      <c r="CE751" s="1402"/>
      <c r="CF751" s="1402">
        <v>0</v>
      </c>
      <c r="CG751" s="1386"/>
      <c r="CH751" s="1402">
        <v>0</v>
      </c>
      <c r="CI751" s="1402">
        <v>0</v>
      </c>
      <c r="CJ751" s="1402"/>
      <c r="CK751" s="1402"/>
      <c r="CL751" s="1402"/>
      <c r="CM751" s="1402"/>
      <c r="CN751" s="1402"/>
      <c r="CO751" s="1402">
        <v>0</v>
      </c>
      <c r="CP751" s="1402"/>
      <c r="CQ751" s="1402"/>
      <c r="CR751" s="1405"/>
      <c r="CS751" s="1405"/>
      <c r="CT751" s="1405"/>
      <c r="CU751" s="1402"/>
      <c r="CV751" s="1402">
        <v>0</v>
      </c>
      <c r="CW751" s="1386"/>
      <c r="CX751" s="1402"/>
      <c r="CY751" s="1402"/>
      <c r="CZ751" s="1386"/>
      <c r="DA751" s="1386"/>
      <c r="DB751" s="1386"/>
      <c r="DC751" s="1402"/>
      <c r="DD751" s="1365"/>
      <c r="DE751" s="1365"/>
      <c r="DF751" s="1402"/>
      <c r="DG751" s="1402"/>
      <c r="DH751" s="1386"/>
      <c r="DI751" s="1386"/>
      <c r="DJ751" s="1365"/>
      <c r="DK751" s="1402"/>
      <c r="DL751" s="1402"/>
      <c r="DM751" s="1386"/>
      <c r="DN751" s="1386"/>
      <c r="DO751" s="1386"/>
      <c r="DP751" s="1386"/>
      <c r="DQ751" s="1386"/>
      <c r="DR751" s="1386"/>
      <c r="DS751" s="1386"/>
      <c r="DT751" s="1386"/>
      <c r="DU751" s="1386"/>
      <c r="DV751" s="1386"/>
      <c r="DW751" s="1402"/>
      <c r="DX751" s="1365"/>
      <c r="DY751" s="1365"/>
      <c r="DZ751" s="1553"/>
      <c r="EA751" s="1554"/>
      <c r="EB751" s="1386"/>
      <c r="EC751" s="1386"/>
      <c r="ED751" s="1386"/>
      <c r="EE751" s="1386"/>
      <c r="EF751" s="1386"/>
      <c r="EG751" s="1386"/>
      <c r="EH751" s="1386"/>
      <c r="EI751" s="1386"/>
      <c r="EJ751" s="1386"/>
      <c r="EK751" s="1386"/>
      <c r="EL751" s="1451">
        <v>3699.9966666666664</v>
      </c>
      <c r="EM751" s="1366">
        <v>3699.9966666666664</v>
      </c>
      <c r="EN751" s="1404">
        <v>370</v>
      </c>
      <c r="EO751" s="1404">
        <v>0</v>
      </c>
      <c r="EP751" s="1404">
        <v>50.69</v>
      </c>
      <c r="EQ751" s="1404">
        <v>0</v>
      </c>
      <c r="ER751" s="1404">
        <v>0</v>
      </c>
      <c r="ES751" s="1402">
        <v>0</v>
      </c>
      <c r="ET751" s="1408">
        <v>33.53</v>
      </c>
      <c r="EU751" s="1402">
        <v>0</v>
      </c>
      <c r="EV751" s="1402">
        <v>0</v>
      </c>
      <c r="EW751" s="1386"/>
      <c r="EX751" s="1386"/>
      <c r="EY751" s="1365"/>
      <c r="EZ751" s="1403">
        <v>0</v>
      </c>
      <c r="FA751" s="1403">
        <v>34.94</v>
      </c>
      <c r="FB751" s="1403">
        <v>0</v>
      </c>
      <c r="FC751" s="1403">
        <v>1480</v>
      </c>
      <c r="FD751" s="1403"/>
      <c r="FE751" s="1403">
        <v>20</v>
      </c>
      <c r="FF751" s="1554"/>
      <c r="FG751" s="1402"/>
      <c r="FH751" s="1403">
        <v>0</v>
      </c>
      <c r="FI751" s="1365"/>
      <c r="FJ751" s="1402"/>
      <c r="FK751" s="1389"/>
      <c r="FL751" s="1554"/>
      <c r="FM751" s="1402">
        <v>0</v>
      </c>
      <c r="FN751" s="1402">
        <v>0</v>
      </c>
      <c r="FO751" s="1402">
        <v>0</v>
      </c>
      <c r="FP751" s="1402"/>
      <c r="FQ751" s="1402">
        <v>1989.16</v>
      </c>
      <c r="FR751" s="1401">
        <v>1710.84</v>
      </c>
      <c r="FT751" s="1605"/>
      <c r="FU751" s="1606">
        <v>1730.83</v>
      </c>
      <c r="FV751" s="1606">
        <v>1730.09</v>
      </c>
      <c r="FW751" s="1605">
        <v>-19.25</v>
      </c>
      <c r="FX751" s="1607">
        <v>333</v>
      </c>
      <c r="FY751" s="1605">
        <v>0</v>
      </c>
      <c r="GB751" s="2015">
        <f t="shared" si="83"/>
        <v>-3.3333333335576754E-3</v>
      </c>
      <c r="GC751" s="2015">
        <v>3700</v>
      </c>
      <c r="GE751" s="2015">
        <f t="shared" si="84"/>
        <v>3700</v>
      </c>
    </row>
    <row r="752" spans="2:187">
      <c r="B752" s="1426">
        <v>47</v>
      </c>
      <c r="C752" s="919" t="s">
        <v>627</v>
      </c>
      <c r="D752" s="1452" t="s">
        <v>3</v>
      </c>
      <c r="E752" s="1453" t="s">
        <v>169</v>
      </c>
      <c r="F752" s="1429" t="s">
        <v>580</v>
      </c>
      <c r="G752" s="1454">
        <v>34389</v>
      </c>
      <c r="H752" s="1429" t="s">
        <v>585</v>
      </c>
      <c r="I752" s="1429" t="s">
        <v>456</v>
      </c>
      <c r="J752" s="1455" t="s">
        <v>455</v>
      </c>
      <c r="K752" s="1488" t="s">
        <v>456</v>
      </c>
      <c r="L752" s="1456">
        <v>100001</v>
      </c>
      <c r="M752" s="1427" t="s">
        <v>470</v>
      </c>
      <c r="N752" s="1428">
        <v>1</v>
      </c>
      <c r="O752" s="1429" t="s">
        <v>477</v>
      </c>
      <c r="P752" s="1429" t="s">
        <v>478</v>
      </c>
      <c r="Q752" s="1430">
        <v>1</v>
      </c>
      <c r="R752" s="1429" t="s">
        <v>564</v>
      </c>
      <c r="S752" s="1431" t="s">
        <v>563</v>
      </c>
      <c r="T752" s="1429" t="s">
        <v>461</v>
      </c>
      <c r="U752" s="1429" t="s">
        <v>277</v>
      </c>
      <c r="V752" s="1432" t="s">
        <v>553</v>
      </c>
      <c r="W752" s="1432"/>
      <c r="X752" s="1471" t="s">
        <v>25</v>
      </c>
      <c r="Y752" s="1481" t="s">
        <v>207</v>
      </c>
      <c r="Z752" s="1427"/>
      <c r="AA752" s="1438"/>
      <c r="AB752" s="1435">
        <v>45181</v>
      </c>
      <c r="AC752" s="1438"/>
      <c r="AD752" s="1437"/>
      <c r="AE752" s="1438" t="s">
        <v>481</v>
      </c>
      <c r="AF752" s="1438" t="s">
        <v>581</v>
      </c>
      <c r="AG752" s="1439"/>
      <c r="AH752" s="1440"/>
      <c r="AI752" s="1438"/>
      <c r="AJ752" s="1438"/>
      <c r="AK752" s="1438"/>
      <c r="AL752" s="1438"/>
      <c r="AM752" s="1438"/>
      <c r="AN752" s="1438"/>
      <c r="AO752" s="1487" t="s">
        <v>466</v>
      </c>
      <c r="AP752" s="1441" t="s">
        <v>594</v>
      </c>
      <c r="AQ752" s="1443" t="s">
        <v>467</v>
      </c>
      <c r="AR752" s="1444">
        <v>4700</v>
      </c>
      <c r="AS752" s="1427">
        <v>25</v>
      </c>
      <c r="AT752" s="1445">
        <v>0</v>
      </c>
      <c r="AU752" s="1445">
        <v>5</v>
      </c>
      <c r="AV752" s="1427"/>
      <c r="AW752" s="1427"/>
      <c r="AX752" s="1427"/>
      <c r="AY752" s="1427"/>
      <c r="AZ752" s="1427"/>
      <c r="BA752" s="1446"/>
      <c r="BB752" s="1445"/>
      <c r="BC752" s="1445"/>
      <c r="BD752" s="1445"/>
      <c r="BE752" s="1445"/>
      <c r="BF752" s="1446"/>
      <c r="BG752" s="1439">
        <v>0</v>
      </c>
      <c r="BH752" s="1439">
        <v>0</v>
      </c>
      <c r="BI752" s="1439">
        <v>0</v>
      </c>
      <c r="BJ752" s="1447">
        <v>0</v>
      </c>
      <c r="BK752" s="1448">
        <v>0</v>
      </c>
      <c r="BL752" s="1448">
        <v>0</v>
      </c>
      <c r="BM752" s="1439">
        <v>0</v>
      </c>
      <c r="BN752" s="1448">
        <v>0</v>
      </c>
      <c r="BO752" s="1439">
        <v>0.23333333333333334</v>
      </c>
      <c r="BP752" s="1449">
        <v>200</v>
      </c>
      <c r="BQ752" s="1402">
        <v>3916.6666666666665</v>
      </c>
      <c r="BR752" s="1402">
        <v>0</v>
      </c>
      <c r="BS752" s="1402">
        <v>0</v>
      </c>
      <c r="BT752" s="1403">
        <v>789.08</v>
      </c>
      <c r="BU752" s="1402">
        <v>0</v>
      </c>
      <c r="BV752" s="1402">
        <v>0</v>
      </c>
      <c r="BW752" s="1402">
        <v>0</v>
      </c>
      <c r="BX752" s="1402"/>
      <c r="BY752" s="1402"/>
      <c r="BZ752" s="1402"/>
      <c r="CA752" s="1402"/>
      <c r="CB752" s="1402">
        <v>0</v>
      </c>
      <c r="CC752" s="1402">
        <v>0</v>
      </c>
      <c r="CD752" s="1402">
        <v>0</v>
      </c>
      <c r="CE752" s="1402"/>
      <c r="CF752" s="1402">
        <v>0</v>
      </c>
      <c r="CG752" s="1405"/>
      <c r="CH752" s="1402">
        <v>0</v>
      </c>
      <c r="CI752" s="1402">
        <v>0</v>
      </c>
      <c r="CJ752" s="1402"/>
      <c r="CK752" s="1402"/>
      <c r="CL752" s="1402"/>
      <c r="CM752" s="1402"/>
      <c r="CN752" s="1402"/>
      <c r="CO752" s="1402">
        <v>0</v>
      </c>
      <c r="CP752" s="1402"/>
      <c r="CQ752" s="1402"/>
      <c r="CR752" s="1405"/>
      <c r="CS752" s="1405"/>
      <c r="CT752" s="1405"/>
      <c r="CU752" s="1402"/>
      <c r="CV752" s="1402">
        <v>0</v>
      </c>
      <c r="CW752" s="1405"/>
      <c r="CX752" s="1402"/>
      <c r="CY752" s="1402"/>
      <c r="CZ752" s="1405"/>
      <c r="DA752" s="1405"/>
      <c r="DB752" s="1405"/>
      <c r="DC752" s="1402"/>
      <c r="DD752" s="1402"/>
      <c r="DE752" s="1402"/>
      <c r="DF752" s="1402"/>
      <c r="DG752" s="1402"/>
      <c r="DH752" s="1405"/>
      <c r="DI752" s="1405"/>
      <c r="DJ752" s="1402"/>
      <c r="DK752" s="1402"/>
      <c r="DL752" s="1402"/>
      <c r="DM752" s="1405"/>
      <c r="DN752" s="1405"/>
      <c r="DO752" s="1405"/>
      <c r="DP752" s="1405"/>
      <c r="DQ752" s="1405"/>
      <c r="DR752" s="1405"/>
      <c r="DS752" s="1405"/>
      <c r="DT752" s="1405"/>
      <c r="DU752" s="1405"/>
      <c r="DV752" s="1555"/>
      <c r="DW752" s="1402"/>
      <c r="DX752" s="1402"/>
      <c r="DY752" s="1402"/>
      <c r="DZ752" s="1547"/>
      <c r="EA752" s="1408"/>
      <c r="EB752" s="1405"/>
      <c r="EC752" s="1405"/>
      <c r="ED752" s="1405"/>
      <c r="EE752" s="1405"/>
      <c r="EF752" s="1405"/>
      <c r="EG752" s="1405"/>
      <c r="EH752" s="1405"/>
      <c r="EI752" s="1405"/>
      <c r="EJ752" s="1405"/>
      <c r="EK752" s="1405"/>
      <c r="EL752" s="1451">
        <v>4701.1766666666672</v>
      </c>
      <c r="EM752" s="1451">
        <v>4705.7466666666669</v>
      </c>
      <c r="EN752" s="1404">
        <v>470.12</v>
      </c>
      <c r="EO752" s="1404">
        <v>0</v>
      </c>
      <c r="EP752" s="1404">
        <v>64.41</v>
      </c>
      <c r="EQ752" s="1404">
        <v>0</v>
      </c>
      <c r="ER752" s="1404">
        <v>0</v>
      </c>
      <c r="ES752" s="1402">
        <v>0</v>
      </c>
      <c r="ET752" s="1408">
        <v>205.56</v>
      </c>
      <c r="EU752" s="1402">
        <v>4.57</v>
      </c>
      <c r="EV752" s="1402">
        <v>0</v>
      </c>
      <c r="EW752" s="1405"/>
      <c r="EX752" s="1405"/>
      <c r="EY752" s="1402"/>
      <c r="EZ752" s="1403">
        <v>115.71</v>
      </c>
      <c r="FA752" s="1403">
        <v>0</v>
      </c>
      <c r="FB752" s="1403">
        <v>0</v>
      </c>
      <c r="FC752" s="1403">
        <v>1880</v>
      </c>
      <c r="FD752" s="1403"/>
      <c r="FE752" s="1403">
        <v>20</v>
      </c>
      <c r="FF752" s="1403"/>
      <c r="FG752" s="1402"/>
      <c r="FH752" s="1403">
        <v>0</v>
      </c>
      <c r="FI752" s="1402"/>
      <c r="FJ752" s="1402"/>
      <c r="FK752" s="1403"/>
      <c r="FL752" s="1408"/>
      <c r="FM752" s="1402">
        <v>0</v>
      </c>
      <c r="FN752" s="1402">
        <v>0</v>
      </c>
      <c r="FO752" s="1402">
        <v>0</v>
      </c>
      <c r="FP752" s="1402"/>
      <c r="FQ752" s="1402">
        <v>2760.37</v>
      </c>
      <c r="FR752" s="1401">
        <v>1945.38</v>
      </c>
      <c r="FT752" s="1605"/>
      <c r="FU752" s="1606">
        <v>1934.07</v>
      </c>
      <c r="FV752" s="1606">
        <v>1951.22</v>
      </c>
      <c r="FW752" s="1605">
        <v>-5.84</v>
      </c>
      <c r="FX752" s="1607">
        <v>423.11</v>
      </c>
      <c r="FY752" s="1605">
        <v>0</v>
      </c>
      <c r="GB752" s="2015">
        <f t="shared" si="83"/>
        <v>-3.333333333102928E-3</v>
      </c>
      <c r="GC752" s="2015">
        <v>4701.18</v>
      </c>
      <c r="GE752" s="2015">
        <f t="shared" si="84"/>
        <v>4701.18</v>
      </c>
    </row>
    <row r="753" spans="2:187">
      <c r="B753" s="1426">
        <v>48</v>
      </c>
      <c r="C753" s="919" t="s">
        <v>627</v>
      </c>
      <c r="D753" s="1452" t="s">
        <v>3</v>
      </c>
      <c r="E753" s="1453" t="s">
        <v>76</v>
      </c>
      <c r="F753" s="1429" t="s">
        <v>582</v>
      </c>
      <c r="G753" s="1454">
        <v>30552</v>
      </c>
      <c r="H753" s="1429" t="s">
        <v>537</v>
      </c>
      <c r="I753" s="1429" t="s">
        <v>456</v>
      </c>
      <c r="J753" s="1455" t="s">
        <v>455</v>
      </c>
      <c r="K753" s="1488" t="s">
        <v>456</v>
      </c>
      <c r="L753" s="1456">
        <v>100001</v>
      </c>
      <c r="M753" s="1427" t="s">
        <v>470</v>
      </c>
      <c r="N753" s="1428">
        <v>1</v>
      </c>
      <c r="O753" s="1429" t="s">
        <v>477</v>
      </c>
      <c r="P753" s="1530" t="s">
        <v>478</v>
      </c>
      <c r="Q753" s="1430">
        <v>1</v>
      </c>
      <c r="R753" s="1429" t="s">
        <v>538</v>
      </c>
      <c r="S753" s="1431" t="s">
        <v>537</v>
      </c>
      <c r="T753" s="1429" t="s">
        <v>461</v>
      </c>
      <c r="U753" s="1429" t="s">
        <v>633</v>
      </c>
      <c r="V753" s="1432" t="s">
        <v>553</v>
      </c>
      <c r="W753" s="1538"/>
      <c r="X753" s="1471" t="s">
        <v>25</v>
      </c>
      <c r="Y753" s="1481" t="s">
        <v>246</v>
      </c>
      <c r="Z753" s="1427"/>
      <c r="AA753" s="1438"/>
      <c r="AB753" s="1435">
        <v>45181</v>
      </c>
      <c r="AC753" s="1438"/>
      <c r="AD753" s="1437"/>
      <c r="AE753" s="1438" t="s">
        <v>503</v>
      </c>
      <c r="AF753" s="1438" t="s">
        <v>583</v>
      </c>
      <c r="AG753" s="1439"/>
      <c r="AH753" s="1440"/>
      <c r="AI753" s="1438"/>
      <c r="AJ753" s="1438"/>
      <c r="AK753" s="1438"/>
      <c r="AL753" s="1438"/>
      <c r="AM753" s="1438"/>
      <c r="AN753" s="1438"/>
      <c r="AO753" s="1487" t="s">
        <v>466</v>
      </c>
      <c r="AP753" s="1441" t="s">
        <v>595</v>
      </c>
      <c r="AQ753" s="1443" t="s">
        <v>467</v>
      </c>
      <c r="AR753" s="1444">
        <v>6500</v>
      </c>
      <c r="AS753" s="1427">
        <v>27</v>
      </c>
      <c r="AT753" s="1445">
        <v>2</v>
      </c>
      <c r="AU753" s="1445">
        <v>1</v>
      </c>
      <c r="AV753" s="1474"/>
      <c r="AW753" s="1474"/>
      <c r="AX753" s="1474"/>
      <c r="AY753" s="1427"/>
      <c r="AZ753" s="1427"/>
      <c r="BA753" s="1544">
        <v>0</v>
      </c>
      <c r="BB753" s="1545"/>
      <c r="BC753" s="1545"/>
      <c r="BD753" s="1545"/>
      <c r="BE753" s="1545"/>
      <c r="BF753" s="1446"/>
      <c r="BG753" s="1439">
        <v>0</v>
      </c>
      <c r="BH753" s="1439">
        <v>0</v>
      </c>
      <c r="BI753" s="1439">
        <v>0</v>
      </c>
      <c r="BJ753" s="1447">
        <v>0</v>
      </c>
      <c r="BK753" s="1448">
        <v>0</v>
      </c>
      <c r="BL753" s="1448">
        <v>0</v>
      </c>
      <c r="BM753" s="1439">
        <v>0</v>
      </c>
      <c r="BN753" s="1448">
        <v>0</v>
      </c>
      <c r="BO753" s="1439">
        <v>0</v>
      </c>
      <c r="BP753" s="1449">
        <v>216</v>
      </c>
      <c r="BQ753" s="1402">
        <v>5850</v>
      </c>
      <c r="BR753" s="1402">
        <v>0</v>
      </c>
      <c r="BS753" s="1402">
        <v>433.33333333333331</v>
      </c>
      <c r="BT753" s="1403">
        <v>216.67</v>
      </c>
      <c r="BU753" s="1402">
        <v>0</v>
      </c>
      <c r="BV753" s="1405">
        <v>0</v>
      </c>
      <c r="BW753" s="1405">
        <v>0</v>
      </c>
      <c r="BX753" s="1402"/>
      <c r="BY753" s="1402"/>
      <c r="BZ753" s="1402"/>
      <c r="CA753" s="1405"/>
      <c r="CB753" s="1402">
        <v>0</v>
      </c>
      <c r="CC753" s="1402">
        <v>0</v>
      </c>
      <c r="CD753" s="1402">
        <v>0</v>
      </c>
      <c r="CE753" s="1402"/>
      <c r="CF753" s="1402">
        <v>0</v>
      </c>
      <c r="CG753" s="1405"/>
      <c r="CH753" s="1402">
        <v>0</v>
      </c>
      <c r="CI753" s="1402">
        <v>0</v>
      </c>
      <c r="CJ753" s="1402"/>
      <c r="CK753" s="1402"/>
      <c r="CL753" s="1402"/>
      <c r="CM753" s="1402"/>
      <c r="CN753" s="1402"/>
      <c r="CO753" s="1402">
        <v>0</v>
      </c>
      <c r="CP753" s="1402"/>
      <c r="CQ753" s="1402"/>
      <c r="CR753" s="1405"/>
      <c r="CS753" s="1405"/>
      <c r="CT753" s="1405"/>
      <c r="CU753" s="1402"/>
      <c r="CV753" s="1402">
        <v>0</v>
      </c>
      <c r="CW753" s="1405"/>
      <c r="CX753" s="1402"/>
      <c r="CY753" s="1402"/>
      <c r="CZ753" s="1402"/>
      <c r="DA753" s="1402"/>
      <c r="DB753" s="1402"/>
      <c r="DC753" s="1402"/>
      <c r="DD753" s="1402"/>
      <c r="DE753" s="1402"/>
      <c r="DF753" s="1402"/>
      <c r="DG753" s="1402"/>
      <c r="DH753" s="1402"/>
      <c r="DI753" s="1402"/>
      <c r="DJ753" s="1402"/>
      <c r="DK753" s="1402"/>
      <c r="DL753" s="1402"/>
      <c r="DM753" s="1402"/>
      <c r="DN753" s="1402"/>
      <c r="DO753" s="1402"/>
      <c r="DP753" s="1402"/>
      <c r="DQ753" s="1402"/>
      <c r="DR753" s="1402"/>
      <c r="DS753" s="1402"/>
      <c r="DT753" s="1402"/>
      <c r="DU753" s="1402"/>
      <c r="DV753" s="1402"/>
      <c r="DW753" s="1402"/>
      <c r="DX753" s="1402"/>
      <c r="DY753" s="1402"/>
      <c r="DZ753" s="1402"/>
      <c r="EA753" s="1403"/>
      <c r="EB753" s="1402"/>
      <c r="EC753" s="1402"/>
      <c r="ED753" s="1402"/>
      <c r="EE753" s="1402"/>
      <c r="EF753" s="1402"/>
      <c r="EG753" s="1402"/>
      <c r="EH753" s="1402"/>
      <c r="EI753" s="1402"/>
      <c r="EJ753" s="1402"/>
      <c r="EK753" s="1402"/>
      <c r="EL753" s="1451">
        <v>6500.0033333333331</v>
      </c>
      <c r="EM753" s="1548">
        <v>6500.0033333333331</v>
      </c>
      <c r="EN753" s="1404">
        <v>650</v>
      </c>
      <c r="EO753" s="1404">
        <v>104</v>
      </c>
      <c r="EP753" s="1404">
        <v>89.05</v>
      </c>
      <c r="EQ753" s="1404">
        <v>0</v>
      </c>
      <c r="ER753" s="1404">
        <v>0</v>
      </c>
      <c r="ES753" s="1402">
        <v>0</v>
      </c>
      <c r="ET753" s="1408">
        <v>495.3</v>
      </c>
      <c r="EU753" s="1402">
        <v>0</v>
      </c>
      <c r="EV753" s="1402">
        <v>0</v>
      </c>
      <c r="EW753" s="1405"/>
      <c r="EX753" s="1405"/>
      <c r="EY753" s="1405"/>
      <c r="EZ753" s="1403">
        <v>115.71</v>
      </c>
      <c r="FA753" s="1403">
        <v>0</v>
      </c>
      <c r="FB753" s="1403">
        <v>0</v>
      </c>
      <c r="FC753" s="1403">
        <v>2600</v>
      </c>
      <c r="FD753" s="1403"/>
      <c r="FE753" s="1403">
        <v>0</v>
      </c>
      <c r="FF753" s="1408"/>
      <c r="FG753" s="1402"/>
      <c r="FH753" s="1403">
        <v>188.89</v>
      </c>
      <c r="FI753" s="1405"/>
      <c r="FJ753" s="1402"/>
      <c r="FK753" s="1408"/>
      <c r="FL753" s="1408"/>
      <c r="FM753" s="1402">
        <v>0</v>
      </c>
      <c r="FN753" s="1402">
        <v>0</v>
      </c>
      <c r="FO753" s="1402">
        <v>0</v>
      </c>
      <c r="FP753" s="1402"/>
      <c r="FQ753" s="1402">
        <v>4242.95</v>
      </c>
      <c r="FR753" s="1401">
        <v>2257.0500000000002</v>
      </c>
      <c r="FT753" s="1605"/>
      <c r="FU753" s="1606">
        <v>2224.98</v>
      </c>
      <c r="FV753" s="1606">
        <v>2251.11</v>
      </c>
      <c r="FW753" s="1605">
        <v>5.94</v>
      </c>
      <c r="FX753" s="1607">
        <v>585</v>
      </c>
      <c r="FY753" s="1605">
        <v>0</v>
      </c>
      <c r="GB753" s="2015">
        <f t="shared" si="83"/>
        <v>3.333333333102928E-3</v>
      </c>
      <c r="GC753" s="2015">
        <v>6500</v>
      </c>
      <c r="GE753" s="2015">
        <f t="shared" si="84"/>
        <v>6500</v>
      </c>
    </row>
    <row r="754" spans="2:187">
      <c r="B754" s="1426">
        <v>49</v>
      </c>
      <c r="C754" s="919" t="s">
        <v>627</v>
      </c>
      <c r="D754" s="1452" t="s">
        <v>539</v>
      </c>
      <c r="E754" s="1453" t="s">
        <v>188</v>
      </c>
      <c r="F754" s="1453" t="s">
        <v>189</v>
      </c>
      <c r="G754" s="1454">
        <v>30790</v>
      </c>
      <c r="H754" s="1429" t="s">
        <v>585</v>
      </c>
      <c r="I754" s="1429" t="s">
        <v>456</v>
      </c>
      <c r="J754" s="1455" t="s">
        <v>455</v>
      </c>
      <c r="K754" s="1456" t="s">
        <v>456</v>
      </c>
      <c r="L754" s="1456">
        <v>100001</v>
      </c>
      <c r="M754" s="1427" t="s">
        <v>470</v>
      </c>
      <c r="N754" s="1428">
        <v>1</v>
      </c>
      <c r="O754" s="1429" t="s">
        <v>477</v>
      </c>
      <c r="P754" s="1429" t="s">
        <v>478</v>
      </c>
      <c r="Q754" s="1430">
        <v>1</v>
      </c>
      <c r="R754" s="1429"/>
      <c r="S754" s="1431" t="s">
        <v>585</v>
      </c>
      <c r="T754" s="1429" t="s">
        <v>461</v>
      </c>
      <c r="U754" s="1429" t="s">
        <v>284</v>
      </c>
      <c r="V754" s="1432" t="s">
        <v>586</v>
      </c>
      <c r="W754" s="1432" t="s">
        <v>529</v>
      </c>
      <c r="X754" s="1433"/>
      <c r="Y754" s="1471"/>
      <c r="Z754" s="1427"/>
      <c r="AA754" s="1556"/>
      <c r="AB754" s="1435">
        <v>45261</v>
      </c>
      <c r="AC754" s="1438"/>
      <c r="AD754" s="1437"/>
      <c r="AE754" s="1438" t="s">
        <v>496</v>
      </c>
      <c r="AF754" s="1438" t="s">
        <v>596</v>
      </c>
      <c r="AG754" s="1439"/>
      <c r="AH754" s="1440"/>
      <c r="AI754" s="1469" t="s">
        <v>587</v>
      </c>
      <c r="AJ754" s="1470" t="s">
        <v>597</v>
      </c>
      <c r="AK754" s="1556"/>
      <c r="AL754" s="1556"/>
      <c r="AM754" s="1556"/>
      <c r="AN754" s="1556"/>
      <c r="AO754" s="1442" t="s">
        <v>467</v>
      </c>
      <c r="AP754" s="1441" t="s">
        <v>594</v>
      </c>
      <c r="AQ754" s="1556" t="s">
        <v>466</v>
      </c>
      <c r="AR754" s="1444">
        <v>22074</v>
      </c>
      <c r="AS754" s="1427">
        <v>30</v>
      </c>
      <c r="AT754" s="1445">
        <v>0</v>
      </c>
      <c r="AU754" s="1445">
        <v>0</v>
      </c>
      <c r="AV754" s="1427"/>
      <c r="AW754" s="1427"/>
      <c r="AX754" s="1427"/>
      <c r="AY754" s="1427"/>
      <c r="AZ754" s="1427"/>
      <c r="BA754" s="1446"/>
      <c r="BB754" s="1445"/>
      <c r="BC754" s="1445"/>
      <c r="BD754" s="1445"/>
      <c r="BE754" s="1445"/>
      <c r="BF754" s="1446"/>
      <c r="BG754" s="1439">
        <v>0</v>
      </c>
      <c r="BH754" s="1439">
        <v>0</v>
      </c>
      <c r="BI754" s="1439">
        <v>0</v>
      </c>
      <c r="BJ754" s="1447">
        <v>0</v>
      </c>
      <c r="BK754" s="1448">
        <v>0</v>
      </c>
      <c r="BL754" s="1448">
        <v>0</v>
      </c>
      <c r="BM754" s="1439">
        <v>0</v>
      </c>
      <c r="BN754" s="1448">
        <v>0</v>
      </c>
      <c r="BO754" s="1439">
        <v>0</v>
      </c>
      <c r="BP754" s="1449">
        <v>240</v>
      </c>
      <c r="BQ754" s="1402">
        <v>22074</v>
      </c>
      <c r="BR754" s="1402">
        <v>113</v>
      </c>
      <c r="BS754" s="1402">
        <v>0</v>
      </c>
      <c r="BT754" s="1408">
        <v>0</v>
      </c>
      <c r="BU754" s="1402">
        <v>0</v>
      </c>
      <c r="BV754" s="1402">
        <v>0</v>
      </c>
      <c r="BW754" s="1402">
        <v>0</v>
      </c>
      <c r="BX754" s="1402"/>
      <c r="BY754" s="1402"/>
      <c r="BZ754" s="1402"/>
      <c r="CA754" s="1402"/>
      <c r="CB754" s="1402">
        <v>0</v>
      </c>
      <c r="CC754" s="1402">
        <v>0</v>
      </c>
      <c r="CD754" s="1402">
        <v>0</v>
      </c>
      <c r="CE754" s="1402"/>
      <c r="CF754" s="1402">
        <v>0</v>
      </c>
      <c r="CG754" s="1402"/>
      <c r="CH754" s="1402">
        <v>0</v>
      </c>
      <c r="CI754" s="1402">
        <v>0</v>
      </c>
      <c r="CJ754" s="1402"/>
      <c r="CK754" s="1402"/>
      <c r="CL754" s="1402"/>
      <c r="CM754" s="1402"/>
      <c r="CN754" s="1402"/>
      <c r="CO754" s="1402">
        <v>0</v>
      </c>
      <c r="CP754" s="1402"/>
      <c r="CQ754" s="1402"/>
      <c r="CR754" s="1405"/>
      <c r="CS754" s="1405"/>
      <c r="CT754" s="1405"/>
      <c r="CU754" s="1402"/>
      <c r="CV754" s="1402">
        <v>0</v>
      </c>
      <c r="CW754" s="1557"/>
      <c r="CX754" s="1557"/>
      <c r="CY754" s="1557"/>
      <c r="CZ754" s="1557"/>
      <c r="DA754" s="1557"/>
      <c r="DB754" s="1557"/>
      <c r="DC754" s="1402"/>
      <c r="DD754" s="1402"/>
      <c r="DE754" s="1402"/>
      <c r="DF754" s="1402"/>
      <c r="DG754" s="1402"/>
      <c r="DH754" s="1557"/>
      <c r="DI754" s="1557"/>
      <c r="DJ754" s="1402"/>
      <c r="DK754" s="1402"/>
      <c r="DL754" s="1402"/>
      <c r="DM754" s="1557"/>
      <c r="DN754" s="1557"/>
      <c r="DO754" s="1557"/>
      <c r="DP754" s="1558"/>
      <c r="DQ754" s="1557"/>
      <c r="DR754" s="1557"/>
      <c r="DS754" s="1557"/>
      <c r="DT754" s="1557"/>
      <c r="DU754" s="1557"/>
      <c r="DV754" s="1557"/>
      <c r="DW754" s="1557"/>
      <c r="DX754" s="1402"/>
      <c r="DY754" s="1402"/>
      <c r="DZ754" s="1557"/>
      <c r="EA754" s="1557"/>
      <c r="EB754" s="1557"/>
      <c r="EC754" s="1557"/>
      <c r="ED754" s="1557"/>
      <c r="EE754" s="1557"/>
      <c r="EF754" s="1557"/>
      <c r="EG754" s="1557"/>
      <c r="EH754" s="1557"/>
      <c r="EI754" s="1557"/>
      <c r="EJ754" s="1557"/>
      <c r="EK754" s="1557"/>
      <c r="EL754" s="1451">
        <v>22187</v>
      </c>
      <c r="EM754" s="1451">
        <v>22187</v>
      </c>
      <c r="EN754" s="1404">
        <v>2218.6999999999998</v>
      </c>
      <c r="EO754" s="1404">
        <v>0</v>
      </c>
      <c r="EP754" s="1404">
        <v>166.85</v>
      </c>
      <c r="EQ754" s="1551">
        <v>0</v>
      </c>
      <c r="ER754" s="1404">
        <v>0</v>
      </c>
      <c r="ES754" s="1402">
        <v>0</v>
      </c>
      <c r="ET754" s="1559">
        <v>6656.0999999999995</v>
      </c>
      <c r="EU754" s="1402">
        <v>0</v>
      </c>
      <c r="EV754" s="1402">
        <v>0</v>
      </c>
      <c r="EW754" s="1402"/>
      <c r="EX754" s="1402"/>
      <c r="EY754" s="1402"/>
      <c r="EZ754" s="1403">
        <v>0</v>
      </c>
      <c r="FA754" s="1403">
        <v>0</v>
      </c>
      <c r="FB754" s="1403">
        <v>0</v>
      </c>
      <c r="FC754" s="1403">
        <v>8873.7479999999996</v>
      </c>
      <c r="FD754" s="1403"/>
      <c r="FE754" s="1403">
        <v>20</v>
      </c>
      <c r="FF754" s="1557"/>
      <c r="FG754" s="1402"/>
      <c r="FH754" s="1403">
        <v>0</v>
      </c>
      <c r="FI754" s="1402"/>
      <c r="FJ754" s="1402"/>
      <c r="FK754" s="1403"/>
      <c r="FL754" s="1557"/>
      <c r="FM754" s="1402">
        <v>0</v>
      </c>
      <c r="FN754" s="1402">
        <v>0</v>
      </c>
      <c r="FO754" s="1402">
        <v>0</v>
      </c>
      <c r="FP754" s="1402"/>
      <c r="FQ754" s="1402">
        <v>17935.400000000001</v>
      </c>
      <c r="FR754" s="1401">
        <v>4251.6000000000004</v>
      </c>
      <c r="FT754" s="1606">
        <v>1251.94</v>
      </c>
      <c r="FU754" s="1605"/>
      <c r="FV754" s="1606">
        <v>4479.3999999999996</v>
      </c>
      <c r="FW754" s="1605">
        <v>-227.8</v>
      </c>
      <c r="FX754" s="1608">
        <v>1996.83</v>
      </c>
      <c r="FY754" s="1605">
        <v>0</v>
      </c>
      <c r="GB754" s="2015">
        <f t="shared" si="83"/>
        <v>0</v>
      </c>
      <c r="GC754" s="2015">
        <v>22187</v>
      </c>
      <c r="GE754" s="2015">
        <f t="shared" si="84"/>
        <v>22187</v>
      </c>
    </row>
    <row r="755" spans="2:187">
      <c r="B755" s="1426">
        <v>50</v>
      </c>
      <c r="C755" s="919" t="s">
        <v>627</v>
      </c>
      <c r="D755" s="1452" t="s">
        <v>3</v>
      </c>
      <c r="E755" s="1453" t="s">
        <v>183</v>
      </c>
      <c r="F755" s="921" t="s">
        <v>184</v>
      </c>
      <c r="G755" s="922">
        <v>34900</v>
      </c>
      <c r="H755" s="919" t="s">
        <v>484</v>
      </c>
      <c r="I755" s="919" t="s">
        <v>456</v>
      </c>
      <c r="J755" s="923" t="s">
        <v>455</v>
      </c>
      <c r="K755" s="1208" t="s">
        <v>456</v>
      </c>
      <c r="L755" s="924">
        <v>100001</v>
      </c>
      <c r="M755" s="1088" t="s">
        <v>457</v>
      </c>
      <c r="N755" s="1089">
        <v>1</v>
      </c>
      <c r="O755" s="919" t="s">
        <v>458</v>
      </c>
      <c r="P755" s="919" t="s">
        <v>459</v>
      </c>
      <c r="Q755" s="1090">
        <v>0</v>
      </c>
      <c r="R755" s="919" t="s">
        <v>485</v>
      </c>
      <c r="S755" s="1091" t="s">
        <v>486</v>
      </c>
      <c r="T755" s="919" t="s">
        <v>461</v>
      </c>
      <c r="U755" s="1429" t="s">
        <v>281</v>
      </c>
      <c r="V755" s="1092" t="s">
        <v>553</v>
      </c>
      <c r="W755" s="1092"/>
      <c r="X755" s="1122" t="s">
        <v>25</v>
      </c>
      <c r="Y755" s="1468" t="s">
        <v>282</v>
      </c>
      <c r="Z755" s="1427"/>
      <c r="AA755" s="1438"/>
      <c r="AB755" s="1435">
        <v>45261</v>
      </c>
      <c r="AC755" s="1438"/>
      <c r="AD755" s="1437"/>
      <c r="AE755" s="1438" t="s">
        <v>481</v>
      </c>
      <c r="AF755" s="1438" t="s">
        <v>588</v>
      </c>
      <c r="AG755" s="1439"/>
      <c r="AH755" s="1440"/>
      <c r="AI755" s="1438"/>
      <c r="AJ755" s="1438"/>
      <c r="AK755" s="1438"/>
      <c r="AL755" s="1438"/>
      <c r="AM755" s="1438"/>
      <c r="AN755" s="1438"/>
      <c r="AO755" s="1487" t="s">
        <v>466</v>
      </c>
      <c r="AP755" s="1441" t="s">
        <v>595</v>
      </c>
      <c r="AQ755" s="1556" t="s">
        <v>466</v>
      </c>
      <c r="AR755" s="1444">
        <v>2200</v>
      </c>
      <c r="AS755" s="1427">
        <v>7</v>
      </c>
      <c r="AT755" s="1445">
        <v>0</v>
      </c>
      <c r="AU755" s="1445">
        <v>0</v>
      </c>
      <c r="AV755" s="1088"/>
      <c r="AW755" s="1088"/>
      <c r="AX755" s="1088"/>
      <c r="AY755" s="1427">
        <v>23</v>
      </c>
      <c r="AZ755" s="1427"/>
      <c r="BA755" s="1105"/>
      <c r="BB755" s="1106"/>
      <c r="BC755" s="1106"/>
      <c r="BD755" s="1106"/>
      <c r="BE755" s="1106"/>
      <c r="BF755" s="1446"/>
      <c r="BG755" s="1439">
        <v>0</v>
      </c>
      <c r="BH755" s="1439">
        <v>0</v>
      </c>
      <c r="BI755" s="1439">
        <v>0</v>
      </c>
      <c r="BJ755" s="1447">
        <v>0</v>
      </c>
      <c r="BK755" s="1448">
        <v>0</v>
      </c>
      <c r="BL755" s="1448">
        <v>0</v>
      </c>
      <c r="BM755" s="1439">
        <v>0</v>
      </c>
      <c r="BN755" s="1448">
        <v>0</v>
      </c>
      <c r="BO755" s="1439">
        <v>0</v>
      </c>
      <c r="BP755" s="1449">
        <v>56</v>
      </c>
      <c r="BQ755" s="1402">
        <v>513.33333333333326</v>
      </c>
      <c r="BR755" s="1402">
        <v>113</v>
      </c>
      <c r="BS755" s="1402">
        <v>0</v>
      </c>
      <c r="BT755" s="1403">
        <v>0</v>
      </c>
      <c r="BU755" s="1402">
        <v>0</v>
      </c>
      <c r="BV755" s="1365">
        <v>0</v>
      </c>
      <c r="BW755" s="1365">
        <v>0</v>
      </c>
      <c r="BX755" s="1402"/>
      <c r="BY755" s="1402"/>
      <c r="BZ755" s="1402">
        <v>1854</v>
      </c>
      <c r="CA755" s="1365"/>
      <c r="CB755" s="1402">
        <v>0</v>
      </c>
      <c r="CC755" s="1402">
        <v>0</v>
      </c>
      <c r="CD755" s="1402">
        <v>0</v>
      </c>
      <c r="CE755" s="1402"/>
      <c r="CF755" s="1402">
        <v>0</v>
      </c>
      <c r="CG755" s="1386"/>
      <c r="CH755" s="1402">
        <v>0</v>
      </c>
      <c r="CI755" s="1402">
        <v>0</v>
      </c>
      <c r="CJ755" s="1402"/>
      <c r="CK755" s="1402"/>
      <c r="CL755" s="1402"/>
      <c r="CM755" s="1402"/>
      <c r="CN755" s="1402"/>
      <c r="CO755" s="1402">
        <v>0</v>
      </c>
      <c r="CP755" s="1402"/>
      <c r="CQ755" s="1402"/>
      <c r="CR755" s="1405"/>
      <c r="CS755" s="1405"/>
      <c r="CT755" s="1405"/>
      <c r="CU755" s="1402"/>
      <c r="CV755" s="1402">
        <v>0</v>
      </c>
      <c r="CW755" s="1385"/>
      <c r="CX755" s="1557"/>
      <c r="CY755" s="1557"/>
      <c r="CZ755" s="1557"/>
      <c r="DA755" s="1557"/>
      <c r="DB755" s="1557"/>
      <c r="DC755" s="1402"/>
      <c r="DD755" s="1402"/>
      <c r="DE755" s="1402"/>
      <c r="DF755" s="1402"/>
      <c r="DG755" s="1402"/>
      <c r="DH755" s="1557"/>
      <c r="DI755" s="1557"/>
      <c r="DJ755" s="1402"/>
      <c r="DK755" s="1402"/>
      <c r="DL755" s="1402"/>
      <c r="DM755" s="1557"/>
      <c r="DN755" s="1557"/>
      <c r="DO755" s="1557"/>
      <c r="DP755" s="1557"/>
      <c r="DQ755" s="1557"/>
      <c r="DR755" s="1557"/>
      <c r="DS755" s="1557"/>
      <c r="DT755" s="1557"/>
      <c r="DU755" s="1557"/>
      <c r="DV755" s="1557"/>
      <c r="DW755" s="1557"/>
      <c r="DX755" s="1402"/>
      <c r="DY755" s="1402"/>
      <c r="DZ755" s="1557"/>
      <c r="EA755" s="1557"/>
      <c r="EB755" s="1557"/>
      <c r="EC755" s="1557"/>
      <c r="ED755" s="1557"/>
      <c r="EE755" s="1557"/>
      <c r="EF755" s="1557"/>
      <c r="EG755" s="1557"/>
      <c r="EH755" s="1557"/>
      <c r="EI755" s="1557"/>
      <c r="EJ755" s="1557"/>
      <c r="EK755" s="1557"/>
      <c r="EL755" s="1451">
        <v>2480.333333333333</v>
      </c>
      <c r="EM755" s="1366">
        <v>2480.333333333333</v>
      </c>
      <c r="EN755" s="1404">
        <v>248.03</v>
      </c>
      <c r="EO755" s="1404">
        <v>0</v>
      </c>
      <c r="EP755" s="1404">
        <v>33.979999999999997</v>
      </c>
      <c r="EQ755" s="1404">
        <v>0</v>
      </c>
      <c r="ER755" s="1404">
        <v>0</v>
      </c>
      <c r="ES755" s="1402">
        <v>0</v>
      </c>
      <c r="ET755" s="1408">
        <v>0</v>
      </c>
      <c r="EU755" s="1402">
        <v>0</v>
      </c>
      <c r="EV755" s="1402">
        <v>0</v>
      </c>
      <c r="EW755" s="1386"/>
      <c r="EX755" s="1386"/>
      <c r="EY755" s="1365"/>
      <c r="EZ755" s="1403">
        <v>0</v>
      </c>
      <c r="FA755" s="1403">
        <v>0</v>
      </c>
      <c r="FB755" s="1403">
        <v>0</v>
      </c>
      <c r="FC755" s="1403">
        <v>925.2</v>
      </c>
      <c r="FD755" s="1403"/>
      <c r="FE755" s="1403">
        <v>0</v>
      </c>
      <c r="FF755" s="1385"/>
      <c r="FG755" s="1402"/>
      <c r="FH755" s="1403">
        <v>0</v>
      </c>
      <c r="FI755" s="1365"/>
      <c r="FJ755" s="1402"/>
      <c r="FK755" s="1389"/>
      <c r="FL755" s="1385"/>
      <c r="FM755" s="1402">
        <v>0</v>
      </c>
      <c r="FN755" s="1402">
        <v>0</v>
      </c>
      <c r="FO755" s="1402">
        <v>0</v>
      </c>
      <c r="FP755" s="1402"/>
      <c r="FQ755" s="1402">
        <v>1207.21</v>
      </c>
      <c r="FR755" s="1401">
        <v>1273.1199999999999</v>
      </c>
      <c r="FT755" s="1605"/>
      <c r="FU755" s="1606">
        <v>1318.69</v>
      </c>
      <c r="FV755" s="1606">
        <v>1124.81</v>
      </c>
      <c r="FW755" s="1605">
        <v>148.31</v>
      </c>
      <c r="FX755" s="1607">
        <v>56.37</v>
      </c>
      <c r="FY755" s="1605">
        <v>0</v>
      </c>
      <c r="GB755" s="2015">
        <f t="shared" si="83"/>
        <v>3.3333333329892412E-3</v>
      </c>
      <c r="GC755" s="2015">
        <v>626.33000000000004</v>
      </c>
      <c r="GE755" s="2015">
        <f t="shared" si="84"/>
        <v>626.33000000000004</v>
      </c>
    </row>
    <row r="756" spans="2:187">
      <c r="B756" s="1426">
        <v>51</v>
      </c>
      <c r="C756" s="919" t="s">
        <v>627</v>
      </c>
      <c r="D756" s="1452" t="s">
        <v>3</v>
      </c>
      <c r="E756" s="1453" t="s">
        <v>109</v>
      </c>
      <c r="F756" s="1429" t="s">
        <v>110</v>
      </c>
      <c r="G756" s="1454">
        <v>33405</v>
      </c>
      <c r="H756" s="1429" t="s">
        <v>537</v>
      </c>
      <c r="I756" s="919" t="s">
        <v>456</v>
      </c>
      <c r="J756" s="1455" t="s">
        <v>455</v>
      </c>
      <c r="K756" s="1456" t="s">
        <v>456</v>
      </c>
      <c r="L756" s="1456">
        <v>100001</v>
      </c>
      <c r="M756" s="1427" t="s">
        <v>470</v>
      </c>
      <c r="N756" s="1428">
        <v>1</v>
      </c>
      <c r="O756" s="1429" t="s">
        <v>477</v>
      </c>
      <c r="P756" s="1429" t="s">
        <v>478</v>
      </c>
      <c r="Q756" s="1430">
        <v>1</v>
      </c>
      <c r="R756" s="1429" t="s">
        <v>538</v>
      </c>
      <c r="S756" s="1431" t="s">
        <v>537</v>
      </c>
      <c r="T756" s="1429" t="s">
        <v>461</v>
      </c>
      <c r="U756" s="1429" t="s">
        <v>258</v>
      </c>
      <c r="V756" s="1432" t="s">
        <v>553</v>
      </c>
      <c r="W756" s="1432"/>
      <c r="X756" s="1433" t="s">
        <v>25</v>
      </c>
      <c r="Y756" s="1481" t="s">
        <v>259</v>
      </c>
      <c r="Z756" s="1427"/>
      <c r="AA756" s="1438"/>
      <c r="AB756" s="1435">
        <v>45292</v>
      </c>
      <c r="AC756" s="1438"/>
      <c r="AD756" s="1437"/>
      <c r="AE756" s="1438" t="s">
        <v>492</v>
      </c>
      <c r="AF756" s="1438" t="s">
        <v>589</v>
      </c>
      <c r="AG756" s="1439"/>
      <c r="AH756" s="1440"/>
      <c r="AI756" s="1438"/>
      <c r="AJ756" s="1438"/>
      <c r="AK756" s="1560">
        <v>200</v>
      </c>
      <c r="AL756" s="1438"/>
      <c r="AM756" s="1438"/>
      <c r="AN756" s="1438"/>
      <c r="AO756" s="1442" t="s">
        <v>466</v>
      </c>
      <c r="AP756" s="1443" t="s">
        <v>595</v>
      </c>
      <c r="AQ756" s="1443" t="s">
        <v>466</v>
      </c>
      <c r="AR756" s="1444">
        <v>2500</v>
      </c>
      <c r="AS756" s="1427">
        <v>30</v>
      </c>
      <c r="AT756" s="1445">
        <v>0</v>
      </c>
      <c r="AU756" s="1445">
        <v>0</v>
      </c>
      <c r="AV756" s="1427"/>
      <c r="AW756" s="1427"/>
      <c r="AX756" s="1427"/>
      <c r="AY756" s="1427"/>
      <c r="AZ756" s="1427"/>
      <c r="BA756" s="1446"/>
      <c r="BB756" s="1445"/>
      <c r="BC756" s="1445"/>
      <c r="BD756" s="1445"/>
      <c r="BE756" s="1445"/>
      <c r="BF756" s="1446"/>
      <c r="BG756" s="1439">
        <v>0</v>
      </c>
      <c r="BH756" s="1439">
        <v>0</v>
      </c>
      <c r="BI756" s="1439">
        <v>0</v>
      </c>
      <c r="BJ756" s="1447">
        <v>0</v>
      </c>
      <c r="BK756" s="1448">
        <v>0</v>
      </c>
      <c r="BL756" s="1448">
        <v>0</v>
      </c>
      <c r="BM756" s="1439">
        <v>0</v>
      </c>
      <c r="BN756" s="1448">
        <v>0</v>
      </c>
      <c r="BO756" s="1439">
        <v>2.0333333333333337</v>
      </c>
      <c r="BP756" s="1449">
        <v>240</v>
      </c>
      <c r="BQ756" s="1402">
        <v>2500</v>
      </c>
      <c r="BR756" s="1402">
        <v>113</v>
      </c>
      <c r="BS756" s="1402">
        <v>0</v>
      </c>
      <c r="BT756" s="1403">
        <v>0</v>
      </c>
      <c r="BU756" s="1402">
        <v>0</v>
      </c>
      <c r="BV756" s="1402">
        <v>0</v>
      </c>
      <c r="BW756" s="1402">
        <v>0</v>
      </c>
      <c r="BX756" s="1402"/>
      <c r="BY756" s="1402"/>
      <c r="BZ756" s="1402"/>
      <c r="CA756" s="1402"/>
      <c r="CB756" s="1402">
        <v>0</v>
      </c>
      <c r="CC756" s="1402">
        <v>0</v>
      </c>
      <c r="CD756" s="1402">
        <v>0</v>
      </c>
      <c r="CE756" s="1402"/>
      <c r="CF756" s="1402">
        <v>0</v>
      </c>
      <c r="CG756" s="1405"/>
      <c r="CH756" s="1402">
        <v>0</v>
      </c>
      <c r="CI756" s="1402">
        <v>0</v>
      </c>
      <c r="CJ756" s="1402"/>
      <c r="CK756" s="1402"/>
      <c r="CL756" s="1402"/>
      <c r="CM756" s="1402"/>
      <c r="CN756" s="1402"/>
      <c r="CO756" s="1402">
        <v>0</v>
      </c>
      <c r="CP756" s="1402"/>
      <c r="CQ756" s="1402"/>
      <c r="CR756" s="1405"/>
      <c r="CS756" s="1405"/>
      <c r="CT756" s="1405"/>
      <c r="CU756" s="1402"/>
      <c r="CV756" s="1402">
        <v>400</v>
      </c>
      <c r="CW756" s="1557"/>
      <c r="CX756" s="1557"/>
      <c r="CY756" s="1557"/>
      <c r="CZ756" s="1557"/>
      <c r="DA756" s="1557"/>
      <c r="DB756" s="1557"/>
      <c r="DC756" s="1402"/>
      <c r="DD756" s="1402"/>
      <c r="DE756" s="1402"/>
      <c r="DF756" s="1402"/>
      <c r="DG756" s="1402"/>
      <c r="DH756" s="1557"/>
      <c r="DI756" s="1557"/>
      <c r="DJ756" s="1402"/>
      <c r="DK756" s="1402"/>
      <c r="DL756" s="1402"/>
      <c r="DM756" s="1557"/>
      <c r="DN756" s="1557"/>
      <c r="DO756" s="1557"/>
      <c r="DP756" s="1557"/>
      <c r="DQ756" s="1557"/>
      <c r="DR756" s="1557"/>
      <c r="DS756" s="1557"/>
      <c r="DT756" s="1557"/>
      <c r="DU756" s="1557"/>
      <c r="DV756" s="1557"/>
      <c r="DW756" s="1557"/>
      <c r="DX756" s="1402"/>
      <c r="DY756" s="1402"/>
      <c r="DZ756" s="1557"/>
      <c r="EA756" s="1557"/>
      <c r="EB756" s="1557"/>
      <c r="EC756" s="1557"/>
      <c r="ED756" s="1557"/>
      <c r="EE756" s="1557"/>
      <c r="EF756" s="1557"/>
      <c r="EG756" s="1557"/>
      <c r="EH756" s="1557"/>
      <c r="EI756" s="1557"/>
      <c r="EJ756" s="1557"/>
      <c r="EK756" s="1557"/>
      <c r="EL756" s="1451">
        <v>2591.8200000000002</v>
      </c>
      <c r="EM756" s="1451">
        <v>3013</v>
      </c>
      <c r="EN756" s="1404">
        <v>259.18</v>
      </c>
      <c r="EO756" s="1404">
        <v>43.8</v>
      </c>
      <c r="EP756" s="1404">
        <v>35.51</v>
      </c>
      <c r="EQ756" s="1404">
        <v>0</v>
      </c>
      <c r="ER756" s="1404">
        <v>0</v>
      </c>
      <c r="ES756" s="1402">
        <v>0</v>
      </c>
      <c r="ET756" s="1408">
        <v>25.19</v>
      </c>
      <c r="EU756" s="1402">
        <v>21.18</v>
      </c>
      <c r="EV756" s="1402">
        <v>0</v>
      </c>
      <c r="EW756" s="1405"/>
      <c r="EX756" s="1405"/>
      <c r="EY756" s="1402"/>
      <c r="EZ756" s="1403">
        <v>231.42</v>
      </c>
      <c r="FA756" s="1403">
        <v>0</v>
      </c>
      <c r="FB756" s="1403">
        <v>0</v>
      </c>
      <c r="FC756" s="1403">
        <v>1325.2</v>
      </c>
      <c r="FD756" s="1403"/>
      <c r="FE756" s="1403">
        <v>20</v>
      </c>
      <c r="FF756" s="1557"/>
      <c r="FG756" s="1402"/>
      <c r="FH756" s="1403">
        <v>0</v>
      </c>
      <c r="FI756" s="1402"/>
      <c r="FJ756" s="1402"/>
      <c r="FK756" s="1403"/>
      <c r="FL756" s="1557"/>
      <c r="FM756" s="1402">
        <v>0</v>
      </c>
      <c r="FN756" s="1402">
        <v>0</v>
      </c>
      <c r="FO756" s="1402">
        <v>0</v>
      </c>
      <c r="FP756" s="1402"/>
      <c r="FQ756" s="1402">
        <v>1961.48</v>
      </c>
      <c r="FR756" s="1401">
        <v>1051.52</v>
      </c>
      <c r="FT756" s="1605"/>
      <c r="FU756" s="1605">
        <v>864.71</v>
      </c>
      <c r="FV756" s="1606">
        <v>1096.6600000000001</v>
      </c>
      <c r="FW756" s="1605">
        <v>-45.14</v>
      </c>
      <c r="FX756" s="1607">
        <v>233.26</v>
      </c>
      <c r="FY756" s="1605">
        <v>0</v>
      </c>
      <c r="GB756" s="2015">
        <f t="shared" si="83"/>
        <v>0</v>
      </c>
      <c r="GC756" s="2015">
        <v>2591.8200000000002</v>
      </c>
      <c r="GE756" s="2015">
        <f t="shared" si="84"/>
        <v>2591.8200000000002</v>
      </c>
    </row>
    <row r="757" spans="2:187">
      <c r="B757" s="1426">
        <v>52</v>
      </c>
      <c r="C757" s="919" t="s">
        <v>627</v>
      </c>
      <c r="D757" s="1452" t="s">
        <v>3</v>
      </c>
      <c r="E757" s="1453" t="s">
        <v>151</v>
      </c>
      <c r="F757" s="1453" t="s">
        <v>598</v>
      </c>
      <c r="G757" s="1454">
        <v>33196</v>
      </c>
      <c r="H757" s="1429" t="s">
        <v>484</v>
      </c>
      <c r="I757" s="919" t="s">
        <v>456</v>
      </c>
      <c r="J757" s="1455" t="s">
        <v>455</v>
      </c>
      <c r="K757" s="1488" t="s">
        <v>456</v>
      </c>
      <c r="L757" s="1456">
        <v>100001</v>
      </c>
      <c r="M757" s="1427" t="s">
        <v>457</v>
      </c>
      <c r="N757" s="1428">
        <v>1</v>
      </c>
      <c r="O757" s="1429" t="s">
        <v>458</v>
      </c>
      <c r="P757" s="1429" t="s">
        <v>459</v>
      </c>
      <c r="Q757" s="1430">
        <v>0</v>
      </c>
      <c r="R757" s="1429" t="s">
        <v>485</v>
      </c>
      <c r="S757" s="1431" t="s">
        <v>486</v>
      </c>
      <c r="T757" s="1429" t="s">
        <v>461</v>
      </c>
      <c r="U757" s="1429" t="s">
        <v>264</v>
      </c>
      <c r="V757" s="1432" t="s">
        <v>553</v>
      </c>
      <c r="W757" s="1432"/>
      <c r="X757" s="1433" t="s">
        <v>25</v>
      </c>
      <c r="Y757" s="1468" t="s">
        <v>270</v>
      </c>
      <c r="Z757" s="1088"/>
      <c r="AA757" s="1096"/>
      <c r="AB757" s="471">
        <v>45313</v>
      </c>
      <c r="AC757" s="1096"/>
      <c r="AD757" s="1097"/>
      <c r="AE757" s="1096" t="s">
        <v>533</v>
      </c>
      <c r="AF757" s="1096" t="s">
        <v>599</v>
      </c>
      <c r="AG757" s="1439"/>
      <c r="AH757" s="1440"/>
      <c r="AI757" s="1438"/>
      <c r="AJ757" s="1438"/>
      <c r="AK757" s="1438"/>
      <c r="AL757" s="1438"/>
      <c r="AM757" s="1438"/>
      <c r="AN757" s="1438"/>
      <c r="AO757" s="1487" t="s">
        <v>466</v>
      </c>
      <c r="AP757" s="1441" t="s">
        <v>595</v>
      </c>
      <c r="AQ757" s="1556" t="s">
        <v>466</v>
      </c>
      <c r="AR757" s="1444">
        <v>2500</v>
      </c>
      <c r="AS757" s="1427">
        <v>28</v>
      </c>
      <c r="AT757" s="1445">
        <v>2</v>
      </c>
      <c r="AU757" s="1445">
        <v>0</v>
      </c>
      <c r="AV757" s="1427"/>
      <c r="AW757" s="1427"/>
      <c r="AX757" s="1427"/>
      <c r="AY757" s="1427"/>
      <c r="AZ757" s="1427"/>
      <c r="BA757" s="1446"/>
      <c r="BB757" s="1445"/>
      <c r="BC757" s="1445"/>
      <c r="BD757" s="1445"/>
      <c r="BE757" s="1445"/>
      <c r="BF757" s="1446"/>
      <c r="BG757" s="1439">
        <v>0</v>
      </c>
      <c r="BH757" s="1439">
        <v>0</v>
      </c>
      <c r="BI757" s="1439">
        <v>0</v>
      </c>
      <c r="BJ757" s="1447">
        <v>0</v>
      </c>
      <c r="BK757" s="1448">
        <v>0</v>
      </c>
      <c r="BL757" s="1448">
        <v>0</v>
      </c>
      <c r="BM757" s="1439">
        <v>0</v>
      </c>
      <c r="BN757" s="1448">
        <v>0</v>
      </c>
      <c r="BO757" s="1439">
        <v>1.8666666666666667</v>
      </c>
      <c r="BP757" s="1449">
        <v>224</v>
      </c>
      <c r="BQ757" s="1402">
        <v>2333.333333333333</v>
      </c>
      <c r="BR757" s="1402">
        <v>113</v>
      </c>
      <c r="BS757" s="1402">
        <v>166.66666666666666</v>
      </c>
      <c r="BT757" s="1403">
        <v>0</v>
      </c>
      <c r="BU757" s="1402">
        <v>0</v>
      </c>
      <c r="BV757" s="1402">
        <v>0</v>
      </c>
      <c r="BW757" s="1402">
        <v>0</v>
      </c>
      <c r="BX757" s="1402"/>
      <c r="BY757" s="1402"/>
      <c r="BZ757" s="1402"/>
      <c r="CA757" s="1402"/>
      <c r="CB757" s="1402">
        <v>0</v>
      </c>
      <c r="CC757" s="1402">
        <v>0</v>
      </c>
      <c r="CD757" s="1402">
        <v>0</v>
      </c>
      <c r="CE757" s="1402"/>
      <c r="CF757" s="1402">
        <v>0</v>
      </c>
      <c r="CG757" s="1405"/>
      <c r="CH757" s="1402">
        <v>0</v>
      </c>
      <c r="CI757" s="1402">
        <v>0</v>
      </c>
      <c r="CJ757" s="1402"/>
      <c r="CK757" s="1402"/>
      <c r="CL757" s="1402"/>
      <c r="CM757" s="1402"/>
      <c r="CN757" s="1402"/>
      <c r="CO757" s="1402">
        <v>0</v>
      </c>
      <c r="CP757" s="1402"/>
      <c r="CQ757" s="1402"/>
      <c r="CR757" s="1405"/>
      <c r="CS757" s="1405"/>
      <c r="CT757" s="1405"/>
      <c r="CU757" s="1402"/>
      <c r="CV757" s="1402">
        <v>0</v>
      </c>
      <c r="CW757" s="1557"/>
      <c r="CX757" s="1557"/>
      <c r="CY757" s="1557"/>
      <c r="CZ757" s="1557"/>
      <c r="DA757" s="1557"/>
      <c r="DB757" s="1557"/>
      <c r="DC757" s="1402"/>
      <c r="DD757" s="1402"/>
      <c r="DE757" s="1402"/>
      <c r="DF757" s="1402"/>
      <c r="DG757" s="1402"/>
      <c r="DH757" s="1557"/>
      <c r="DI757" s="1557"/>
      <c r="DJ757" s="1402"/>
      <c r="DK757" s="1402"/>
      <c r="DL757" s="1402"/>
      <c r="DM757" s="1557"/>
      <c r="DN757" s="1557"/>
      <c r="DO757" s="1557"/>
      <c r="DP757" s="1557"/>
      <c r="DQ757" s="1557"/>
      <c r="DR757" s="1557"/>
      <c r="DS757" s="1557"/>
      <c r="DT757" s="1557"/>
      <c r="DU757" s="1557"/>
      <c r="DV757" s="1557"/>
      <c r="DW757" s="1557"/>
      <c r="DX757" s="1402"/>
      <c r="DY757" s="1402"/>
      <c r="DZ757" s="1557"/>
      <c r="EA757" s="1557"/>
      <c r="EB757" s="1557"/>
      <c r="EC757" s="1557"/>
      <c r="ED757" s="1557"/>
      <c r="EE757" s="1557"/>
      <c r="EF757" s="1557"/>
      <c r="EG757" s="1557"/>
      <c r="EH757" s="1557"/>
      <c r="EI757" s="1557"/>
      <c r="EJ757" s="1557"/>
      <c r="EK757" s="1557"/>
      <c r="EL757" s="1451">
        <v>2593.5599999999995</v>
      </c>
      <c r="EM757" s="1451">
        <v>2612.9999999999995</v>
      </c>
      <c r="EN757" s="1404">
        <v>259.36</v>
      </c>
      <c r="EO757" s="1404">
        <v>0</v>
      </c>
      <c r="EP757" s="1404">
        <v>35.53</v>
      </c>
      <c r="EQ757" s="1404">
        <v>0</v>
      </c>
      <c r="ER757" s="1404">
        <v>0</v>
      </c>
      <c r="ES757" s="1402">
        <v>0</v>
      </c>
      <c r="ET757" s="1408">
        <v>0</v>
      </c>
      <c r="EU757" s="1402">
        <v>19.440000000000001</v>
      </c>
      <c r="EV757" s="1402">
        <v>0</v>
      </c>
      <c r="EW757" s="1405"/>
      <c r="EX757" s="1405"/>
      <c r="EY757" s="1402"/>
      <c r="EZ757" s="1403">
        <v>115.71</v>
      </c>
      <c r="FA757" s="1403">
        <v>0</v>
      </c>
      <c r="FB757" s="1403">
        <v>0</v>
      </c>
      <c r="FC757" s="1403">
        <v>1045.2</v>
      </c>
      <c r="FD757" s="1403"/>
      <c r="FE757" s="1403">
        <v>0</v>
      </c>
      <c r="FF757" s="1557"/>
      <c r="FG757" s="1402"/>
      <c r="FH757" s="1403">
        <v>0</v>
      </c>
      <c r="FI757" s="1402"/>
      <c r="FJ757" s="1402"/>
      <c r="FK757" s="1403"/>
      <c r="FL757" s="1557"/>
      <c r="FM757" s="1402">
        <v>0</v>
      </c>
      <c r="FN757" s="1402">
        <v>0</v>
      </c>
      <c r="FO757" s="1402">
        <v>0</v>
      </c>
      <c r="FP757" s="1402"/>
      <c r="FQ757" s="1402">
        <v>1475.24</v>
      </c>
      <c r="FR757" s="1401">
        <v>1137.76</v>
      </c>
      <c r="FT757" s="1605"/>
      <c r="FU757" s="1606">
        <v>1280.07</v>
      </c>
      <c r="FV757" s="1606">
        <v>1872.92</v>
      </c>
      <c r="FW757" s="1605">
        <v>-735.16</v>
      </c>
      <c r="FX757" s="1607">
        <v>233.42</v>
      </c>
      <c r="FY757" s="1605">
        <v>0</v>
      </c>
      <c r="GB757" s="2015">
        <f t="shared" si="83"/>
        <v>0</v>
      </c>
      <c r="GC757" s="2015">
        <v>2593.56</v>
      </c>
      <c r="GE757" s="2015">
        <f t="shared" si="84"/>
        <v>2593.56</v>
      </c>
    </row>
    <row r="758" spans="2:187">
      <c r="B758" s="1426">
        <v>53</v>
      </c>
      <c r="C758" s="919" t="s">
        <v>627</v>
      </c>
      <c r="D758" s="1452" t="s">
        <v>3</v>
      </c>
      <c r="E758" s="1561" t="s">
        <v>201</v>
      </c>
      <c r="F758" s="1562" t="s">
        <v>618</v>
      </c>
      <c r="G758" s="1454">
        <v>35104</v>
      </c>
      <c r="H758" s="1429" t="s">
        <v>537</v>
      </c>
      <c r="I758" s="1429" t="s">
        <v>456</v>
      </c>
      <c r="J758" s="1563" t="s">
        <v>455</v>
      </c>
      <c r="K758" s="1564" t="s">
        <v>456</v>
      </c>
      <c r="L758" s="1456">
        <v>100001</v>
      </c>
      <c r="M758" s="1427" t="s">
        <v>470</v>
      </c>
      <c r="N758" s="1428">
        <v>1</v>
      </c>
      <c r="O758" s="1429" t="s">
        <v>477</v>
      </c>
      <c r="P758" s="1429" t="s">
        <v>478</v>
      </c>
      <c r="Q758" s="1430">
        <v>1</v>
      </c>
      <c r="R758" s="1429" t="s">
        <v>538</v>
      </c>
      <c r="S758" s="1565" t="s">
        <v>537</v>
      </c>
      <c r="T758" s="1429" t="s">
        <v>461</v>
      </c>
      <c r="U758" s="1429" t="s">
        <v>289</v>
      </c>
      <c r="V758" s="1432" t="s">
        <v>553</v>
      </c>
      <c r="W758" s="1432"/>
      <c r="X758" s="1433" t="s">
        <v>25</v>
      </c>
      <c r="Y758" s="1468" t="s">
        <v>290</v>
      </c>
      <c r="Z758" s="1427"/>
      <c r="AA758" s="1438"/>
      <c r="AB758" s="1435">
        <v>45481</v>
      </c>
      <c r="AC758" s="1438"/>
      <c r="AD758" s="1437"/>
      <c r="AE758" s="1438" t="s">
        <v>464</v>
      </c>
      <c r="AF758" s="1438" t="s">
        <v>619</v>
      </c>
      <c r="AG758" s="1439"/>
      <c r="AH758" s="1440"/>
      <c r="AI758" s="1438"/>
      <c r="AJ758" s="1438"/>
      <c r="AK758" s="1438"/>
      <c r="AL758" s="1438"/>
      <c r="AM758" s="1438"/>
      <c r="AN758" s="1438"/>
      <c r="AO758" s="1487" t="s">
        <v>467</v>
      </c>
      <c r="AP758" s="1441" t="s">
        <v>594</v>
      </c>
      <c r="AQ758" s="1443" t="s">
        <v>466</v>
      </c>
      <c r="AR758" s="1444">
        <v>6000</v>
      </c>
      <c r="AS758" s="1427">
        <v>30</v>
      </c>
      <c r="AT758" s="1445">
        <v>0</v>
      </c>
      <c r="AU758" s="1445">
        <v>0</v>
      </c>
      <c r="AV758" s="1427"/>
      <c r="AW758" s="1427"/>
      <c r="AX758" s="1427"/>
      <c r="AY758" s="1427"/>
      <c r="AZ758" s="1427"/>
      <c r="BA758" s="1446"/>
      <c r="BB758" s="1445"/>
      <c r="BC758" s="1445"/>
      <c r="BD758" s="1445"/>
      <c r="BE758" s="1445"/>
      <c r="BF758" s="1446"/>
      <c r="BG758" s="1439">
        <v>0</v>
      </c>
      <c r="BH758" s="1439">
        <v>0</v>
      </c>
      <c r="BI758" s="1439">
        <v>0</v>
      </c>
      <c r="BJ758" s="1447">
        <v>0</v>
      </c>
      <c r="BK758" s="1448">
        <v>0</v>
      </c>
      <c r="BL758" s="1448">
        <v>0</v>
      </c>
      <c r="BM758" s="1439">
        <v>0</v>
      </c>
      <c r="BN758" s="1448">
        <v>0</v>
      </c>
      <c r="BO758" s="1439">
        <v>0</v>
      </c>
      <c r="BP758" s="1449">
        <v>240</v>
      </c>
      <c r="BQ758" s="1402">
        <v>6000</v>
      </c>
      <c r="BR758" s="1402">
        <v>113</v>
      </c>
      <c r="BS758" s="1402">
        <v>0</v>
      </c>
      <c r="BT758" s="1408">
        <v>0</v>
      </c>
      <c r="BU758" s="1402">
        <v>0</v>
      </c>
      <c r="BV758" s="1402">
        <v>0</v>
      </c>
      <c r="BW758" s="1402">
        <v>0</v>
      </c>
      <c r="BX758" s="1402"/>
      <c r="BY758" s="1402"/>
      <c r="BZ758" s="1402"/>
      <c r="CA758" s="1402"/>
      <c r="CB758" s="1402">
        <v>0</v>
      </c>
      <c r="CC758" s="1402">
        <v>0</v>
      </c>
      <c r="CD758" s="1402">
        <v>0</v>
      </c>
      <c r="CE758" s="1402"/>
      <c r="CF758" s="1402">
        <v>0</v>
      </c>
      <c r="CG758" s="1402"/>
      <c r="CH758" s="1402">
        <v>0</v>
      </c>
      <c r="CI758" s="1402">
        <v>0</v>
      </c>
      <c r="CJ758" s="1402"/>
      <c r="CK758" s="1402"/>
      <c r="CL758" s="1402"/>
      <c r="CM758" s="1402"/>
      <c r="CN758" s="1402"/>
      <c r="CO758" s="1402">
        <v>0</v>
      </c>
      <c r="CP758" s="1402"/>
      <c r="CQ758" s="1402"/>
      <c r="CR758" s="1402"/>
      <c r="CS758" s="1402"/>
      <c r="CT758" s="1402"/>
      <c r="CU758" s="1402"/>
      <c r="CV758" s="1402">
        <v>0</v>
      </c>
      <c r="CW758" s="1557"/>
      <c r="CX758" s="1557"/>
      <c r="CY758" s="1557"/>
      <c r="CZ758" s="1557"/>
      <c r="DA758" s="1557"/>
      <c r="DB758" s="1557"/>
      <c r="DC758" s="1402"/>
      <c r="DD758" s="1402"/>
      <c r="DE758" s="1402"/>
      <c r="DF758" s="1402"/>
      <c r="DG758" s="1402"/>
      <c r="DH758" s="1557"/>
      <c r="DI758" s="1557"/>
      <c r="DJ758" s="1402"/>
      <c r="DK758" s="1402"/>
      <c r="DL758" s="1402"/>
      <c r="DM758" s="1557"/>
      <c r="DN758" s="1557"/>
      <c r="DO758" s="1557"/>
      <c r="DP758" s="1557"/>
      <c r="DQ758" s="1557"/>
      <c r="DR758" s="1557"/>
      <c r="DS758" s="1557"/>
      <c r="DT758" s="1557"/>
      <c r="DU758" s="1557"/>
      <c r="DV758" s="1557"/>
      <c r="DW758" s="1557"/>
      <c r="DX758" s="1402"/>
      <c r="DY758" s="1402"/>
      <c r="DZ758" s="1557"/>
      <c r="EA758" s="1557"/>
      <c r="EB758" s="1557"/>
      <c r="EC758" s="1557"/>
      <c r="ED758" s="1557"/>
      <c r="EE758" s="1557"/>
      <c r="EF758" s="1557"/>
      <c r="EG758" s="1557"/>
      <c r="EH758" s="1557"/>
      <c r="EI758" s="1557"/>
      <c r="EJ758" s="1557"/>
      <c r="EK758" s="1557"/>
      <c r="EL758" s="1451">
        <v>6113</v>
      </c>
      <c r="EM758" s="1451">
        <v>6113</v>
      </c>
      <c r="EN758" s="1404">
        <v>611.29999999999995</v>
      </c>
      <c r="EO758" s="1404">
        <v>94.75</v>
      </c>
      <c r="EP758" s="1404">
        <v>83.75</v>
      </c>
      <c r="EQ758" s="1404">
        <v>0</v>
      </c>
      <c r="ER758" s="1404">
        <v>0</v>
      </c>
      <c r="ES758" s="1402">
        <v>0</v>
      </c>
      <c r="ET758" s="1408">
        <v>439.13</v>
      </c>
      <c r="EU758" s="1402">
        <v>0</v>
      </c>
      <c r="EV758" s="1402">
        <v>0</v>
      </c>
      <c r="EW758" s="1402"/>
      <c r="EX758" s="1402"/>
      <c r="EY758" s="1402"/>
      <c r="EZ758" s="1403">
        <v>0</v>
      </c>
      <c r="FA758" s="1403">
        <v>0</v>
      </c>
      <c r="FB758" s="1403">
        <v>0</v>
      </c>
      <c r="FC758" s="1403">
        <v>2445.2000000000003</v>
      </c>
      <c r="FD758" s="1403"/>
      <c r="FE758" s="1403">
        <v>0</v>
      </c>
      <c r="FF758" s="1557"/>
      <c r="FG758" s="1402"/>
      <c r="FH758" s="1403">
        <v>0</v>
      </c>
      <c r="FI758" s="1402"/>
      <c r="FJ758" s="1402"/>
      <c r="FK758" s="1403"/>
      <c r="FL758" s="1557"/>
      <c r="FM758" s="1402">
        <v>0</v>
      </c>
      <c r="FN758" s="1402">
        <v>0</v>
      </c>
      <c r="FO758" s="1402">
        <v>0</v>
      </c>
      <c r="FP758" s="1402"/>
      <c r="FQ758" s="1402">
        <v>3674.13</v>
      </c>
      <c r="FR758" s="1401">
        <v>2438.87</v>
      </c>
      <c r="FT758" s="1605"/>
      <c r="FU758" s="1606">
        <v>2300.98</v>
      </c>
      <c r="FV758" s="1606">
        <v>2306.59</v>
      </c>
      <c r="FW758" s="1605">
        <v>132.28</v>
      </c>
      <c r="FX758" s="1607">
        <v>550.16999999999996</v>
      </c>
      <c r="FY758" s="1605">
        <v>0</v>
      </c>
      <c r="GB758" s="2015">
        <f t="shared" si="83"/>
        <v>0</v>
      </c>
      <c r="GC758" s="2015">
        <v>6113</v>
      </c>
      <c r="GE758" s="2015">
        <f t="shared" si="84"/>
        <v>6113</v>
      </c>
    </row>
    <row r="759" spans="2:187">
      <c r="B759" s="1426">
        <v>54</v>
      </c>
      <c r="C759" s="919" t="s">
        <v>627</v>
      </c>
      <c r="D759" s="1452" t="s">
        <v>3</v>
      </c>
      <c r="E759" s="1561" t="s">
        <v>203</v>
      </c>
      <c r="F759" s="1566" t="s">
        <v>620</v>
      </c>
      <c r="G759" s="1454">
        <v>34830</v>
      </c>
      <c r="H759" s="1429" t="s">
        <v>484</v>
      </c>
      <c r="I759" s="919" t="s">
        <v>456</v>
      </c>
      <c r="J759" s="1563" t="s">
        <v>455</v>
      </c>
      <c r="K759" s="1564" t="s">
        <v>456</v>
      </c>
      <c r="L759" s="1456">
        <v>100001</v>
      </c>
      <c r="M759" s="1427" t="s">
        <v>457</v>
      </c>
      <c r="N759" s="1428">
        <v>1</v>
      </c>
      <c r="O759" s="1429" t="s">
        <v>458</v>
      </c>
      <c r="P759" s="1429" t="s">
        <v>459</v>
      </c>
      <c r="Q759" s="1430">
        <v>0</v>
      </c>
      <c r="R759" s="1429" t="s">
        <v>485</v>
      </c>
      <c r="S759" s="1565" t="s">
        <v>486</v>
      </c>
      <c r="T759" s="1429" t="s">
        <v>461</v>
      </c>
      <c r="U759" s="1429" t="s">
        <v>263</v>
      </c>
      <c r="V759" s="1432" t="s">
        <v>553</v>
      </c>
      <c r="W759" s="1432"/>
      <c r="X759" s="1433" t="s">
        <v>292</v>
      </c>
      <c r="Y759" s="1468" t="s">
        <v>291</v>
      </c>
      <c r="Z759" s="1427"/>
      <c r="AA759" s="1438"/>
      <c r="AB759" s="1435">
        <v>45481</v>
      </c>
      <c r="AC759" s="1438"/>
      <c r="AD759" s="1437"/>
      <c r="AE759" s="1438" t="s">
        <v>533</v>
      </c>
      <c r="AF759" s="1438" t="s">
        <v>621</v>
      </c>
      <c r="AG759" s="1439"/>
      <c r="AH759" s="1440"/>
      <c r="AI759" s="1438"/>
      <c r="AJ759" s="1438"/>
      <c r="AK759" s="1438"/>
      <c r="AL759" s="1438"/>
      <c r="AM759" s="1438"/>
      <c r="AN759" s="1438"/>
      <c r="AO759" s="1487" t="s">
        <v>466</v>
      </c>
      <c r="AP759" s="1441" t="s">
        <v>595</v>
      </c>
      <c r="AQ759" s="1443" t="s">
        <v>466</v>
      </c>
      <c r="AR759" s="1444">
        <v>2200</v>
      </c>
      <c r="AS759" s="1427">
        <v>30</v>
      </c>
      <c r="AT759" s="1445">
        <v>0</v>
      </c>
      <c r="AU759" s="1445">
        <v>0</v>
      </c>
      <c r="AV759" s="1427"/>
      <c r="AW759" s="1427"/>
      <c r="AX759" s="1427"/>
      <c r="AY759" s="1427"/>
      <c r="AZ759" s="1427"/>
      <c r="BA759" s="1446"/>
      <c r="BB759" s="1445"/>
      <c r="BC759" s="1445"/>
      <c r="BD759" s="1445"/>
      <c r="BE759" s="1445"/>
      <c r="BF759" s="1446"/>
      <c r="BG759" s="1439">
        <v>0</v>
      </c>
      <c r="BH759" s="1439">
        <v>0</v>
      </c>
      <c r="BI759" s="1439">
        <v>0</v>
      </c>
      <c r="BJ759" s="1447">
        <v>9</v>
      </c>
      <c r="BK759" s="1448">
        <v>0</v>
      </c>
      <c r="BL759" s="1448">
        <v>0</v>
      </c>
      <c r="BM759" s="1439">
        <v>0</v>
      </c>
      <c r="BN759" s="1448">
        <v>0</v>
      </c>
      <c r="BO759" s="1439">
        <v>0.71666666666666667</v>
      </c>
      <c r="BP759" s="1449">
        <v>240</v>
      </c>
      <c r="BQ759" s="1402">
        <v>2200</v>
      </c>
      <c r="BR759" s="1402">
        <v>113</v>
      </c>
      <c r="BS759" s="1402">
        <v>0</v>
      </c>
      <c r="BT759" s="1403">
        <v>0</v>
      </c>
      <c r="BU759" s="1402">
        <v>0</v>
      </c>
      <c r="BV759" s="1402">
        <v>0</v>
      </c>
      <c r="BW759" s="1402">
        <v>0</v>
      </c>
      <c r="BX759" s="1402"/>
      <c r="BY759" s="1402"/>
      <c r="BZ759" s="1402"/>
      <c r="CA759" s="1402"/>
      <c r="CB759" s="1402">
        <v>0</v>
      </c>
      <c r="CC759" s="1402">
        <v>0</v>
      </c>
      <c r="CD759" s="1402">
        <v>0</v>
      </c>
      <c r="CE759" s="1402"/>
      <c r="CF759" s="1402">
        <v>173.48</v>
      </c>
      <c r="CG759" s="1402"/>
      <c r="CH759" s="1402">
        <v>0</v>
      </c>
      <c r="CI759" s="1402">
        <v>0</v>
      </c>
      <c r="CJ759" s="1402"/>
      <c r="CK759" s="1402"/>
      <c r="CL759" s="1402"/>
      <c r="CM759" s="1402"/>
      <c r="CN759" s="1402"/>
      <c r="CO759" s="1402">
        <v>0</v>
      </c>
      <c r="CP759" s="1402"/>
      <c r="CQ759" s="1402"/>
      <c r="CR759" s="1402"/>
      <c r="CS759" s="1402"/>
      <c r="CT759" s="1402"/>
      <c r="CU759" s="1402"/>
      <c r="CV759" s="1402">
        <v>0</v>
      </c>
      <c r="CW759" s="1557"/>
      <c r="CX759" s="1557"/>
      <c r="CY759" s="1557"/>
      <c r="CZ759" s="1557"/>
      <c r="DA759" s="1557"/>
      <c r="DB759" s="1557"/>
      <c r="DC759" s="1402"/>
      <c r="DD759" s="1402"/>
      <c r="DE759" s="1402"/>
      <c r="DF759" s="1402"/>
      <c r="DG759" s="1402"/>
      <c r="DH759" s="1557"/>
      <c r="DI759" s="1557"/>
      <c r="DJ759" s="1402"/>
      <c r="DK759" s="1402"/>
      <c r="DL759" s="1402"/>
      <c r="DM759" s="1557"/>
      <c r="DN759" s="1557"/>
      <c r="DO759" s="1557"/>
      <c r="DP759" s="1557"/>
      <c r="DQ759" s="1557"/>
      <c r="DR759" s="1557"/>
      <c r="DS759" s="1557"/>
      <c r="DT759" s="1557"/>
      <c r="DU759" s="1557"/>
      <c r="DV759" s="1557"/>
      <c r="DW759" s="1557"/>
      <c r="DX759" s="1402"/>
      <c r="DY759" s="1402"/>
      <c r="DZ759" s="1557"/>
      <c r="EA759" s="1557"/>
      <c r="EB759" s="1557"/>
      <c r="EC759" s="1557"/>
      <c r="ED759" s="1557"/>
      <c r="EE759" s="1557"/>
      <c r="EF759" s="1557"/>
      <c r="EG759" s="1557"/>
      <c r="EH759" s="1557"/>
      <c r="EI759" s="1557"/>
      <c r="EJ759" s="1557"/>
      <c r="EK759" s="1557"/>
      <c r="EL759" s="1451">
        <v>2479.91</v>
      </c>
      <c r="EM759" s="1451">
        <v>2486.48</v>
      </c>
      <c r="EN759" s="1404">
        <v>247.99</v>
      </c>
      <c r="EO759" s="1404">
        <v>0</v>
      </c>
      <c r="EP759" s="1404">
        <v>33.97</v>
      </c>
      <c r="EQ759" s="1404">
        <v>0</v>
      </c>
      <c r="ER759" s="1404">
        <v>0</v>
      </c>
      <c r="ES759" s="1402">
        <v>0</v>
      </c>
      <c r="ET759" s="1408">
        <v>0</v>
      </c>
      <c r="EU759" s="1402">
        <v>6.57</v>
      </c>
      <c r="EV759" s="1402">
        <v>0</v>
      </c>
      <c r="EW759" s="1402"/>
      <c r="EX759" s="1402"/>
      <c r="EY759" s="1402"/>
      <c r="EZ759" s="1403">
        <v>115.71</v>
      </c>
      <c r="FA759" s="1403">
        <v>0</v>
      </c>
      <c r="FB759" s="1403">
        <v>0</v>
      </c>
      <c r="FC759" s="1403">
        <v>925.2</v>
      </c>
      <c r="FD759" s="1403"/>
      <c r="FE759" s="1403">
        <v>0</v>
      </c>
      <c r="FF759" s="1557"/>
      <c r="FG759" s="1402"/>
      <c r="FH759" s="1403">
        <v>0</v>
      </c>
      <c r="FI759" s="1402"/>
      <c r="FJ759" s="1402"/>
      <c r="FK759" s="1403"/>
      <c r="FL759" s="1557"/>
      <c r="FM759" s="1402">
        <v>0</v>
      </c>
      <c r="FN759" s="1402">
        <v>0</v>
      </c>
      <c r="FO759" s="1402">
        <v>0</v>
      </c>
      <c r="FP759" s="1402"/>
      <c r="FQ759" s="1402">
        <v>1329.44</v>
      </c>
      <c r="FR759" s="1401">
        <v>1157.04</v>
      </c>
      <c r="FT759" s="1605"/>
      <c r="FU759" s="1606">
        <v>1125.8499999999999</v>
      </c>
      <c r="FV759" s="1611">
        <v>1335.48</v>
      </c>
      <c r="FW759" s="1605">
        <v>-178.44</v>
      </c>
      <c r="FX759" s="1607">
        <v>223.19</v>
      </c>
      <c r="FY759" s="1612">
        <v>0</v>
      </c>
      <c r="GB759" s="2015">
        <f t="shared" si="83"/>
        <v>0</v>
      </c>
      <c r="GC759" s="2015">
        <v>2479.91</v>
      </c>
      <c r="GE759" s="2015">
        <f t="shared" si="84"/>
        <v>2479.91</v>
      </c>
    </row>
    <row r="760" spans="2:187">
      <c r="B760" s="1426">
        <v>55</v>
      </c>
      <c r="C760" s="919" t="s">
        <v>627</v>
      </c>
      <c r="D760" s="1452" t="s">
        <v>3</v>
      </c>
      <c r="E760" s="1561" t="s">
        <v>205</v>
      </c>
      <c r="F760" s="1566" t="s">
        <v>206</v>
      </c>
      <c r="G760" s="1567">
        <v>32317</v>
      </c>
      <c r="H760" s="1429" t="s">
        <v>600</v>
      </c>
      <c r="I760" s="919" t="s">
        <v>456</v>
      </c>
      <c r="J760" s="1563" t="s">
        <v>455</v>
      </c>
      <c r="K760" s="1564" t="s">
        <v>456</v>
      </c>
      <c r="L760" s="1456">
        <v>100001</v>
      </c>
      <c r="M760" s="1427" t="s">
        <v>457</v>
      </c>
      <c r="N760" s="1428">
        <v>1</v>
      </c>
      <c r="O760" s="1429" t="s">
        <v>458</v>
      </c>
      <c r="P760" s="1429" t="s">
        <v>459</v>
      </c>
      <c r="Q760" s="1430">
        <v>0</v>
      </c>
      <c r="R760" s="1429" t="s">
        <v>485</v>
      </c>
      <c r="S760" s="1552" t="s">
        <v>980</v>
      </c>
      <c r="T760" s="1429" t="s">
        <v>461</v>
      </c>
      <c r="U760" s="1429" t="s">
        <v>981</v>
      </c>
      <c r="V760" s="1432" t="s">
        <v>553</v>
      </c>
      <c r="W760" s="1438"/>
      <c r="X760" s="1433" t="s">
        <v>97</v>
      </c>
      <c r="Y760" s="1487" t="s">
        <v>293</v>
      </c>
      <c r="Z760" s="1427"/>
      <c r="AA760" s="1438"/>
      <c r="AB760" s="1435">
        <v>45541</v>
      </c>
      <c r="AC760" s="1438"/>
      <c r="AD760" s="1437"/>
      <c r="AE760" s="1438" t="s">
        <v>492</v>
      </c>
      <c r="AF760" s="1438" t="s">
        <v>626</v>
      </c>
      <c r="AG760" s="1438"/>
      <c r="AH760" s="1438"/>
      <c r="AI760" s="1438"/>
      <c r="AJ760" s="1438"/>
      <c r="AK760" s="1438"/>
      <c r="AL760" s="1438"/>
      <c r="AM760" s="1438"/>
      <c r="AN760" s="1438"/>
      <c r="AO760" s="1487" t="s">
        <v>467</v>
      </c>
      <c r="AP760" s="1441" t="s">
        <v>595</v>
      </c>
      <c r="AQ760" s="1443" t="s">
        <v>467</v>
      </c>
      <c r="AR760" s="1444">
        <v>3100</v>
      </c>
      <c r="AS760" s="1427">
        <v>30</v>
      </c>
      <c r="AT760" s="1445">
        <v>0</v>
      </c>
      <c r="AU760" s="1445">
        <v>0</v>
      </c>
      <c r="AV760" s="1427"/>
      <c r="AW760" s="1427"/>
      <c r="AX760" s="1427"/>
      <c r="AY760" s="1427"/>
      <c r="AZ760" s="1427"/>
      <c r="BA760" s="1446"/>
      <c r="BB760" s="1445"/>
      <c r="BC760" s="1445"/>
      <c r="BD760" s="1445"/>
      <c r="BE760" s="1445"/>
      <c r="BF760" s="1446"/>
      <c r="BG760" s="1439">
        <v>0</v>
      </c>
      <c r="BH760" s="1439">
        <v>0</v>
      </c>
      <c r="BI760" s="1439">
        <v>0</v>
      </c>
      <c r="BJ760" s="1447">
        <v>0</v>
      </c>
      <c r="BK760" s="1448">
        <v>0</v>
      </c>
      <c r="BL760" s="1448">
        <v>0</v>
      </c>
      <c r="BM760" s="1439">
        <v>0</v>
      </c>
      <c r="BN760" s="1448">
        <v>0</v>
      </c>
      <c r="BO760" s="1439">
        <v>0</v>
      </c>
      <c r="BP760" s="1449">
        <v>240</v>
      </c>
      <c r="BQ760" s="1402">
        <v>3100</v>
      </c>
      <c r="BR760" s="1402">
        <v>0</v>
      </c>
      <c r="BS760" s="1402">
        <v>0</v>
      </c>
      <c r="BT760" s="1408">
        <v>0</v>
      </c>
      <c r="BU760" s="1402">
        <v>0</v>
      </c>
      <c r="BV760" s="1402">
        <v>0</v>
      </c>
      <c r="BW760" s="1402">
        <v>0</v>
      </c>
      <c r="BX760" s="1557"/>
      <c r="BY760" s="1402"/>
      <c r="BZ760" s="1402"/>
      <c r="CA760" s="1557"/>
      <c r="CB760" s="1402">
        <v>0</v>
      </c>
      <c r="CC760" s="1402">
        <v>0</v>
      </c>
      <c r="CD760" s="1402">
        <v>0</v>
      </c>
      <c r="CE760" s="1402"/>
      <c r="CF760" s="1402">
        <v>0</v>
      </c>
      <c r="CG760" s="1402"/>
      <c r="CH760" s="1402">
        <v>9</v>
      </c>
      <c r="CI760" s="1402">
        <v>0</v>
      </c>
      <c r="CJ760" s="1557"/>
      <c r="CK760" s="1557"/>
      <c r="CL760" s="1557"/>
      <c r="CM760" s="1402"/>
      <c r="CN760" s="1402"/>
      <c r="CO760" s="1402">
        <v>0</v>
      </c>
      <c r="CP760" s="1402"/>
      <c r="CQ760" s="1402"/>
      <c r="CR760" s="1402"/>
      <c r="CS760" s="1402"/>
      <c r="CT760" s="1402"/>
      <c r="CU760" s="1402"/>
      <c r="CV760" s="1402">
        <v>0</v>
      </c>
      <c r="CW760" s="1557"/>
      <c r="CX760" s="1557"/>
      <c r="CY760" s="1557"/>
      <c r="CZ760" s="1557"/>
      <c r="DA760" s="1557"/>
      <c r="DB760" s="1557"/>
      <c r="DC760" s="1402"/>
      <c r="DD760" s="1402"/>
      <c r="DE760" s="1402"/>
      <c r="DF760" s="1402"/>
      <c r="DG760" s="1402"/>
      <c r="DH760" s="1557"/>
      <c r="DI760" s="1557"/>
      <c r="DJ760" s="1402"/>
      <c r="DK760" s="1402"/>
      <c r="DL760" s="1402"/>
      <c r="DM760" s="1557"/>
      <c r="DN760" s="1557"/>
      <c r="DO760" s="1557"/>
      <c r="DP760" s="1557"/>
      <c r="DQ760" s="1557"/>
      <c r="DR760" s="1557"/>
      <c r="DS760" s="1557"/>
      <c r="DT760" s="1557"/>
      <c r="DU760" s="1557"/>
      <c r="DV760" s="1557"/>
      <c r="DW760" s="1557"/>
      <c r="DX760" s="1557"/>
      <c r="DY760" s="1402"/>
      <c r="DZ760" s="1557"/>
      <c r="EA760" s="1557"/>
      <c r="EB760" s="1557"/>
      <c r="EC760" s="1557"/>
      <c r="ED760" s="1557"/>
      <c r="EE760" s="1557"/>
      <c r="EF760" s="1557"/>
      <c r="EG760" s="1557"/>
      <c r="EH760" s="1557"/>
      <c r="EI760" s="1557"/>
      <c r="EJ760" s="1557"/>
      <c r="EK760" s="1557"/>
      <c r="EL760" s="1451">
        <v>3109</v>
      </c>
      <c r="EM760" s="1451">
        <v>3109</v>
      </c>
      <c r="EN760" s="1404">
        <v>310.89999999999998</v>
      </c>
      <c r="EO760" s="1404">
        <v>52.54</v>
      </c>
      <c r="EP760" s="1404">
        <v>42.59</v>
      </c>
      <c r="EQ760" s="1404">
        <v>0</v>
      </c>
      <c r="ER760" s="1404">
        <v>0</v>
      </c>
      <c r="ES760" s="1402">
        <v>0</v>
      </c>
      <c r="ET760" s="1408">
        <v>44.54</v>
      </c>
      <c r="EU760" s="1402">
        <v>0</v>
      </c>
      <c r="EV760" s="1402">
        <v>0</v>
      </c>
      <c r="EW760" s="1402"/>
      <c r="EX760" s="1402"/>
      <c r="EY760" s="1402"/>
      <c r="EZ760" s="1403">
        <v>0</v>
      </c>
      <c r="FA760" s="1403">
        <v>0</v>
      </c>
      <c r="FB760" s="1403">
        <v>0</v>
      </c>
      <c r="FC760" s="1403">
        <v>1240</v>
      </c>
      <c r="FD760" s="1403"/>
      <c r="FE760" s="1403">
        <v>0</v>
      </c>
      <c r="FF760" s="1557"/>
      <c r="FG760" s="1402"/>
      <c r="FH760" s="1403">
        <v>0</v>
      </c>
      <c r="FI760" s="1402"/>
      <c r="FJ760" s="1402"/>
      <c r="FK760" s="1403"/>
      <c r="FL760" s="1557"/>
      <c r="FM760" s="1402">
        <v>0</v>
      </c>
      <c r="FN760" s="1402">
        <v>9</v>
      </c>
      <c r="FO760" s="1402">
        <v>4</v>
      </c>
      <c r="FP760" s="1402"/>
      <c r="FQ760" s="1402">
        <v>1703.57</v>
      </c>
      <c r="FR760" s="1401">
        <v>1405.43</v>
      </c>
      <c r="FT760" s="1605"/>
      <c r="FU760" s="1606">
        <v>1397.59</v>
      </c>
      <c r="FV760" s="1606">
        <v>1391.37</v>
      </c>
      <c r="FW760" s="1605">
        <v>14.06</v>
      </c>
      <c r="FX760" s="1607">
        <v>279.81</v>
      </c>
      <c r="FY760" s="1605">
        <v>0</v>
      </c>
      <c r="GB760" s="2015">
        <f t="shared" si="83"/>
        <v>0</v>
      </c>
      <c r="GC760" s="2015">
        <v>3109</v>
      </c>
      <c r="GE760" s="2015">
        <f t="shared" si="84"/>
        <v>3109</v>
      </c>
    </row>
    <row r="761" spans="2:187">
      <c r="B761" s="1426">
        <v>56</v>
      </c>
      <c r="C761" s="919" t="s">
        <v>627</v>
      </c>
      <c r="D761" s="1452" t="s">
        <v>3</v>
      </c>
      <c r="E761" s="1561" t="s">
        <v>208</v>
      </c>
      <c r="F761" s="1566" t="s">
        <v>209</v>
      </c>
      <c r="G761" s="1567">
        <v>34284</v>
      </c>
      <c r="H761" s="1429" t="s">
        <v>630</v>
      </c>
      <c r="I761" s="919" t="s">
        <v>456</v>
      </c>
      <c r="J761" s="1563" t="s">
        <v>455</v>
      </c>
      <c r="K761" s="1564" t="s">
        <v>456</v>
      </c>
      <c r="L761" s="1456">
        <v>100002</v>
      </c>
      <c r="M761" s="1427" t="s">
        <v>457</v>
      </c>
      <c r="N761" s="1428">
        <v>1</v>
      </c>
      <c r="O761" s="1429" t="s">
        <v>458</v>
      </c>
      <c r="P761" s="1429" t="s">
        <v>459</v>
      </c>
      <c r="Q761" s="1430">
        <v>1</v>
      </c>
      <c r="R761" s="1429" t="s">
        <v>485</v>
      </c>
      <c r="S761" s="1469" t="s">
        <v>630</v>
      </c>
      <c r="T761" s="1429" t="s">
        <v>461</v>
      </c>
      <c r="U761" s="1429" t="s">
        <v>264</v>
      </c>
      <c r="V761" s="1432" t="s">
        <v>553</v>
      </c>
      <c r="W761" s="1438"/>
      <c r="X761" s="1433" t="s">
        <v>25</v>
      </c>
      <c r="Y761" s="1487" t="s">
        <v>294</v>
      </c>
      <c r="Z761" s="1427"/>
      <c r="AA761" s="1438"/>
      <c r="AB761" s="1435">
        <v>45574</v>
      </c>
      <c r="AC761" s="1438"/>
      <c r="AD761" s="1438"/>
      <c r="AE761" s="1438" t="s">
        <v>533</v>
      </c>
      <c r="AF761" s="1438" t="s">
        <v>631</v>
      </c>
      <c r="AG761" s="1438"/>
      <c r="AH761" s="1438"/>
      <c r="AI761" s="1438"/>
      <c r="AJ761" s="1438"/>
      <c r="AK761" s="1438"/>
      <c r="AL761" s="1438"/>
      <c r="AM761" s="1438"/>
      <c r="AN761" s="1438"/>
      <c r="AO761" s="1487" t="s">
        <v>466</v>
      </c>
      <c r="AP761" s="1487" t="s">
        <v>595</v>
      </c>
      <c r="AQ761" s="1487" t="s">
        <v>467</v>
      </c>
      <c r="AR761" s="1444">
        <v>3000</v>
      </c>
      <c r="AS761" s="1427">
        <v>30</v>
      </c>
      <c r="AT761" s="1445">
        <v>0</v>
      </c>
      <c r="AU761" s="1445">
        <v>0</v>
      </c>
      <c r="AV761" s="1427"/>
      <c r="AW761" s="1427"/>
      <c r="AX761" s="1427"/>
      <c r="AY761" s="1427"/>
      <c r="AZ761" s="1427"/>
      <c r="BA761" s="1446"/>
      <c r="BB761" s="1445"/>
      <c r="BC761" s="1445"/>
      <c r="BD761" s="1445"/>
      <c r="BE761" s="1445"/>
      <c r="BF761" s="1446"/>
      <c r="BG761" s="1439">
        <v>0</v>
      </c>
      <c r="BH761" s="1439">
        <v>0</v>
      </c>
      <c r="BI761" s="1439">
        <v>0</v>
      </c>
      <c r="BJ761" s="1447">
        <v>10</v>
      </c>
      <c r="BK761" s="1448">
        <v>0</v>
      </c>
      <c r="BL761" s="1448">
        <v>0</v>
      </c>
      <c r="BM761" s="1439">
        <v>0</v>
      </c>
      <c r="BN761" s="1448">
        <v>0</v>
      </c>
      <c r="BO761" s="1439">
        <v>0.41666666666666663</v>
      </c>
      <c r="BP761" s="1449">
        <v>240</v>
      </c>
      <c r="BQ761" s="1402">
        <v>3000</v>
      </c>
      <c r="BR761" s="1402">
        <v>0</v>
      </c>
      <c r="BS761" s="1402">
        <v>0</v>
      </c>
      <c r="BT761" s="1408">
        <v>0</v>
      </c>
      <c r="BU761" s="1402">
        <v>0</v>
      </c>
      <c r="BV761" s="1402">
        <v>0</v>
      </c>
      <c r="BW761" s="1402">
        <v>0</v>
      </c>
      <c r="BX761" s="1557"/>
      <c r="BY761" s="1402"/>
      <c r="BZ761" s="1402"/>
      <c r="CA761" s="1557"/>
      <c r="CB761" s="1402">
        <v>0</v>
      </c>
      <c r="CC761" s="1402">
        <v>0</v>
      </c>
      <c r="CD761" s="1402">
        <v>0</v>
      </c>
      <c r="CE761" s="1402"/>
      <c r="CF761" s="1402">
        <v>250</v>
      </c>
      <c r="CG761" s="1402"/>
      <c r="CH761" s="1402">
        <v>0</v>
      </c>
      <c r="CI761" s="1402">
        <v>0</v>
      </c>
      <c r="CJ761" s="1557"/>
      <c r="CK761" s="1557"/>
      <c r="CL761" s="1557"/>
      <c r="CM761" s="1402"/>
      <c r="CN761" s="1402"/>
      <c r="CO761" s="1402">
        <v>0</v>
      </c>
      <c r="CP761" s="1402"/>
      <c r="CQ761" s="1402"/>
      <c r="CR761" s="1402"/>
      <c r="CS761" s="1402"/>
      <c r="CT761" s="1402"/>
      <c r="CU761" s="1402"/>
      <c r="CV761" s="1402">
        <v>0</v>
      </c>
      <c r="CW761" s="1557"/>
      <c r="CX761" s="1557"/>
      <c r="CY761" s="1557"/>
      <c r="CZ761" s="1557"/>
      <c r="DA761" s="1557"/>
      <c r="DB761" s="1557"/>
      <c r="DC761" s="1402"/>
      <c r="DD761" s="1402"/>
      <c r="DE761" s="1402"/>
      <c r="DF761" s="1402"/>
      <c r="DG761" s="1402"/>
      <c r="DH761" s="1557"/>
      <c r="DI761" s="1557"/>
      <c r="DJ761" s="1402"/>
      <c r="DK761" s="1402"/>
      <c r="DL761" s="1402"/>
      <c r="DM761" s="1557"/>
      <c r="DN761" s="1557"/>
      <c r="DO761" s="1557"/>
      <c r="DP761" s="1557"/>
      <c r="DQ761" s="1557"/>
      <c r="DR761" s="1557"/>
      <c r="DS761" s="1557"/>
      <c r="DT761" s="1557"/>
      <c r="DU761" s="1557"/>
      <c r="DV761" s="1557"/>
      <c r="DW761" s="1557"/>
      <c r="DX761" s="1557"/>
      <c r="DY761" s="1402"/>
      <c r="DZ761" s="1557"/>
      <c r="EA761" s="1557"/>
      <c r="EB761" s="1557"/>
      <c r="EC761" s="1557"/>
      <c r="ED761" s="1557"/>
      <c r="EE761" s="1557"/>
      <c r="EF761" s="1557"/>
      <c r="EG761" s="1557"/>
      <c r="EH761" s="1557"/>
      <c r="EI761" s="1557"/>
      <c r="EJ761" s="1557"/>
      <c r="EK761" s="1557"/>
      <c r="EL761" s="1451">
        <v>3244.79</v>
      </c>
      <c r="EM761" s="1451">
        <v>3250</v>
      </c>
      <c r="EN761" s="1404">
        <v>324.48</v>
      </c>
      <c r="EO761" s="1404">
        <v>0</v>
      </c>
      <c r="EP761" s="1404">
        <v>44.45</v>
      </c>
      <c r="EQ761" s="1404">
        <v>0</v>
      </c>
      <c r="ER761" s="1404">
        <v>0</v>
      </c>
      <c r="ES761" s="1402">
        <v>0</v>
      </c>
      <c r="ET761" s="1408">
        <v>77.06</v>
      </c>
      <c r="EU761" s="1402">
        <v>5.21</v>
      </c>
      <c r="EV761" s="1402">
        <v>0</v>
      </c>
      <c r="EW761" s="1402"/>
      <c r="EX761" s="1402"/>
      <c r="EY761" s="1402"/>
      <c r="EZ761" s="1403">
        <v>0</v>
      </c>
      <c r="FA761" s="1403">
        <v>0</v>
      </c>
      <c r="FB761" s="1403">
        <v>0</v>
      </c>
      <c r="FC761" s="1403">
        <v>1200</v>
      </c>
      <c r="FD761" s="1403"/>
      <c r="FE761" s="1403">
        <v>0</v>
      </c>
      <c r="FF761" s="1557"/>
      <c r="FG761" s="1402"/>
      <c r="FH761" s="1403">
        <v>0</v>
      </c>
      <c r="FI761" s="1402"/>
      <c r="FJ761" s="1402"/>
      <c r="FK761" s="1403"/>
      <c r="FL761" s="1557"/>
      <c r="FM761" s="1402">
        <v>0</v>
      </c>
      <c r="FN761" s="1402">
        <v>0</v>
      </c>
      <c r="FO761" s="1402">
        <v>0</v>
      </c>
      <c r="FP761" s="1402"/>
      <c r="FQ761" s="1402">
        <v>1651.2</v>
      </c>
      <c r="FR761" s="1401">
        <v>1598.8</v>
      </c>
      <c r="FT761" s="1605"/>
      <c r="FU761" s="1606">
        <v>1420.16</v>
      </c>
      <c r="FV761" s="1606">
        <v>1404.42</v>
      </c>
      <c r="FW761" s="1605">
        <v>194.38</v>
      </c>
      <c r="FX761" s="1607">
        <v>292.02999999999997</v>
      </c>
      <c r="FY761" s="1605">
        <v>0</v>
      </c>
      <c r="GB761" s="2015">
        <f t="shared" si="83"/>
        <v>0</v>
      </c>
      <c r="GC761" s="2015">
        <v>3244.79</v>
      </c>
      <c r="GE761" s="2015">
        <f t="shared" si="84"/>
        <v>3244.79</v>
      </c>
    </row>
    <row r="762" spans="2:187">
      <c r="B762" s="1426">
        <v>57</v>
      </c>
      <c r="C762" s="919" t="s">
        <v>627</v>
      </c>
      <c r="D762" s="1452" t="s">
        <v>3</v>
      </c>
      <c r="E762" s="1568" t="s">
        <v>211</v>
      </c>
      <c r="F762" s="1562" t="s">
        <v>634</v>
      </c>
      <c r="G762" s="1567">
        <v>35985</v>
      </c>
      <c r="H762" s="1429" t="s">
        <v>635</v>
      </c>
      <c r="I762" s="1429" t="s">
        <v>295</v>
      </c>
      <c r="J762" s="1563" t="s">
        <v>455</v>
      </c>
      <c r="K762" s="1564" t="s">
        <v>456</v>
      </c>
      <c r="L762" s="1456">
        <v>100002</v>
      </c>
      <c r="M762" s="1427" t="s">
        <v>457</v>
      </c>
      <c r="N762" s="1428">
        <v>1</v>
      </c>
      <c r="O762" s="1429" t="s">
        <v>458</v>
      </c>
      <c r="P762" s="1429" t="s">
        <v>459</v>
      </c>
      <c r="Q762" s="1430">
        <v>1</v>
      </c>
      <c r="R762" s="1429" t="s">
        <v>485</v>
      </c>
      <c r="S762" s="1469" t="s">
        <v>635</v>
      </c>
      <c r="T762" s="1429" t="s">
        <v>461</v>
      </c>
      <c r="U762" s="1429" t="s">
        <v>295</v>
      </c>
      <c r="V762" s="1432" t="s">
        <v>553</v>
      </c>
      <c r="W762" s="1478"/>
      <c r="X762" s="1487" t="s">
        <v>25</v>
      </c>
      <c r="Y762" s="1569" t="s">
        <v>296</v>
      </c>
      <c r="Z762" s="1427"/>
      <c r="AA762" s="1438"/>
      <c r="AB762" s="1435">
        <v>45600</v>
      </c>
      <c r="AC762" s="1438"/>
      <c r="AD762" s="1438"/>
      <c r="AE762" s="1438" t="s">
        <v>496</v>
      </c>
      <c r="AF762" s="1438" t="s">
        <v>636</v>
      </c>
      <c r="AG762" s="1438"/>
      <c r="AH762" s="1438"/>
      <c r="AI762" s="1438"/>
      <c r="AJ762" s="1438"/>
      <c r="AK762" s="1438"/>
      <c r="AL762" s="1438"/>
      <c r="AM762" s="1438"/>
      <c r="AN762" s="1438"/>
      <c r="AO762" s="1487" t="s">
        <v>466</v>
      </c>
      <c r="AP762" s="1487" t="s">
        <v>595</v>
      </c>
      <c r="AQ762" s="1487" t="s">
        <v>467</v>
      </c>
      <c r="AR762" s="1444">
        <v>2000</v>
      </c>
      <c r="AS762" s="1427">
        <v>30</v>
      </c>
      <c r="AT762" s="1445">
        <v>0</v>
      </c>
      <c r="AU762" s="1445">
        <v>0</v>
      </c>
      <c r="AV762" s="1427"/>
      <c r="AW762" s="1427"/>
      <c r="AX762" s="1427"/>
      <c r="AY762" s="1427"/>
      <c r="AZ762" s="1427"/>
      <c r="BA762" s="1446"/>
      <c r="BB762" s="1445"/>
      <c r="BC762" s="1445"/>
      <c r="BD762" s="1445"/>
      <c r="BE762" s="1445"/>
      <c r="BF762" s="1446"/>
      <c r="BG762" s="1439">
        <v>0</v>
      </c>
      <c r="BH762" s="1439">
        <v>0</v>
      </c>
      <c r="BI762" s="1439">
        <v>0</v>
      </c>
      <c r="BJ762" s="1447">
        <v>3</v>
      </c>
      <c r="BK762" s="1448">
        <v>0</v>
      </c>
      <c r="BL762" s="1448">
        <v>0</v>
      </c>
      <c r="BM762" s="1439">
        <v>0</v>
      </c>
      <c r="BN762" s="1448">
        <v>0</v>
      </c>
      <c r="BO762" s="1439">
        <v>1.7333333333333334</v>
      </c>
      <c r="BP762" s="1449">
        <v>240</v>
      </c>
      <c r="BQ762" s="1402">
        <v>2000.0000000000002</v>
      </c>
      <c r="BR762" s="1402">
        <v>0</v>
      </c>
      <c r="BS762" s="1402">
        <v>0</v>
      </c>
      <c r="BT762" s="1408">
        <v>0</v>
      </c>
      <c r="BU762" s="1402">
        <v>0</v>
      </c>
      <c r="BV762" s="1402">
        <v>0</v>
      </c>
      <c r="BW762" s="1402">
        <v>0</v>
      </c>
      <c r="BX762" s="1557"/>
      <c r="BY762" s="1402"/>
      <c r="BZ762" s="1402"/>
      <c r="CA762" s="1557"/>
      <c r="CB762" s="1402">
        <v>0</v>
      </c>
      <c r="CC762" s="1402">
        <v>0</v>
      </c>
      <c r="CD762" s="1402">
        <v>0</v>
      </c>
      <c r="CE762" s="1402"/>
      <c r="CF762" s="1402">
        <v>50</v>
      </c>
      <c r="CG762" s="1402"/>
      <c r="CH762" s="1402">
        <v>0</v>
      </c>
      <c r="CI762" s="1402">
        <v>0</v>
      </c>
      <c r="CJ762" s="1557"/>
      <c r="CK762" s="1557"/>
      <c r="CL762" s="1557"/>
      <c r="CM762" s="1402"/>
      <c r="CN762" s="1402"/>
      <c r="CO762" s="1402">
        <v>0</v>
      </c>
      <c r="CP762" s="1402"/>
      <c r="CQ762" s="1402"/>
      <c r="CR762" s="1402"/>
      <c r="CS762" s="1402"/>
      <c r="CT762" s="1402"/>
      <c r="CU762" s="1402"/>
      <c r="CV762" s="1402">
        <v>0</v>
      </c>
      <c r="CW762" s="1557"/>
      <c r="CX762" s="1557"/>
      <c r="CY762" s="1557"/>
      <c r="CZ762" s="1557"/>
      <c r="DA762" s="1557"/>
      <c r="DB762" s="1557"/>
      <c r="DC762" s="1402"/>
      <c r="DD762" s="1402"/>
      <c r="DE762" s="1402"/>
      <c r="DF762" s="1402"/>
      <c r="DG762" s="1402"/>
      <c r="DH762" s="1557"/>
      <c r="DI762" s="1557"/>
      <c r="DJ762" s="1402"/>
      <c r="DK762" s="1402"/>
      <c r="DL762" s="1402"/>
      <c r="DM762" s="1557"/>
      <c r="DN762" s="1557"/>
      <c r="DO762" s="1557"/>
      <c r="DP762" s="1557"/>
      <c r="DQ762" s="1557"/>
      <c r="DR762" s="1557"/>
      <c r="DS762" s="1557"/>
      <c r="DT762" s="1557"/>
      <c r="DU762" s="1557"/>
      <c r="DV762" s="1557"/>
      <c r="DW762" s="1557"/>
      <c r="DX762" s="1557"/>
      <c r="DY762" s="1402"/>
      <c r="DZ762" s="1557"/>
      <c r="EA762" s="1557"/>
      <c r="EB762" s="1557"/>
      <c r="EC762" s="1557"/>
      <c r="ED762" s="1557"/>
      <c r="EE762" s="1557"/>
      <c r="EF762" s="1557"/>
      <c r="EG762" s="1557"/>
      <c r="EH762" s="1557"/>
      <c r="EI762" s="1557"/>
      <c r="EJ762" s="1557"/>
      <c r="EK762" s="1557"/>
      <c r="EL762" s="1451">
        <v>2035.56</v>
      </c>
      <c r="EM762" s="1451">
        <v>2050</v>
      </c>
      <c r="EN762" s="1404">
        <v>203.56</v>
      </c>
      <c r="EO762" s="1404">
        <v>0</v>
      </c>
      <c r="EP762" s="1404">
        <v>27.89</v>
      </c>
      <c r="EQ762" s="1404">
        <v>0</v>
      </c>
      <c r="ER762" s="1404">
        <v>0</v>
      </c>
      <c r="ES762" s="1402">
        <v>0</v>
      </c>
      <c r="ET762" s="1408">
        <v>0</v>
      </c>
      <c r="EU762" s="1402">
        <v>14.44</v>
      </c>
      <c r="EV762" s="1402">
        <v>0</v>
      </c>
      <c r="EW762" s="1402"/>
      <c r="EX762" s="1402"/>
      <c r="EY762" s="1402"/>
      <c r="EZ762" s="1403">
        <v>0</v>
      </c>
      <c r="FA762" s="1403">
        <v>0</v>
      </c>
      <c r="FB762" s="1403">
        <v>0</v>
      </c>
      <c r="FC762" s="1403">
        <v>800</v>
      </c>
      <c r="FD762" s="1403"/>
      <c r="FE762" s="1403">
        <v>0</v>
      </c>
      <c r="FF762" s="1557"/>
      <c r="FG762" s="1402"/>
      <c r="FH762" s="1403">
        <v>0</v>
      </c>
      <c r="FI762" s="1402"/>
      <c r="FJ762" s="1402"/>
      <c r="FK762" s="1403"/>
      <c r="FL762" s="1557"/>
      <c r="FM762" s="1402">
        <v>0</v>
      </c>
      <c r="FN762" s="1402">
        <v>0</v>
      </c>
      <c r="FO762" s="1402">
        <v>0</v>
      </c>
      <c r="FP762" s="1402"/>
      <c r="FQ762" s="1402">
        <v>1045.8900000000001</v>
      </c>
      <c r="FR762" s="1401">
        <v>1004.11</v>
      </c>
      <c r="FT762" s="1605"/>
      <c r="FU762" s="1605">
        <v>956.84</v>
      </c>
      <c r="FV762" s="1605">
        <v>972.6</v>
      </c>
      <c r="FW762" s="1605">
        <v>31.51</v>
      </c>
      <c r="FX762" s="1607">
        <v>183.2</v>
      </c>
      <c r="FY762" s="1605">
        <v>0</v>
      </c>
      <c r="GB762" s="2015">
        <f t="shared" si="83"/>
        <v>0</v>
      </c>
      <c r="GC762" s="2015">
        <v>2035.56</v>
      </c>
      <c r="GE762" s="2015">
        <f t="shared" si="84"/>
        <v>2035.56</v>
      </c>
    </row>
    <row r="763" spans="2:187" ht="15.75">
      <c r="B763" s="1426">
        <v>58</v>
      </c>
      <c r="C763" s="919" t="s">
        <v>627</v>
      </c>
      <c r="D763" s="1452" t="s">
        <v>3</v>
      </c>
      <c r="E763" s="1568" t="s">
        <v>217</v>
      </c>
      <c r="F763" s="1562" t="s">
        <v>218</v>
      </c>
      <c r="G763" s="1567">
        <v>34298</v>
      </c>
      <c r="H763" s="1429" t="s">
        <v>476</v>
      </c>
      <c r="I763" s="1429" t="s">
        <v>456</v>
      </c>
      <c r="J763" s="1455" t="s">
        <v>455</v>
      </c>
      <c r="K763" s="1488" t="s">
        <v>456</v>
      </c>
      <c r="L763" s="1488">
        <v>100001</v>
      </c>
      <c r="M763" s="1427" t="s">
        <v>470</v>
      </c>
      <c r="N763" s="1489">
        <v>1</v>
      </c>
      <c r="O763" s="1429" t="s">
        <v>458</v>
      </c>
      <c r="P763" s="1429" t="s">
        <v>478</v>
      </c>
      <c r="Q763" s="1430">
        <v>1</v>
      </c>
      <c r="R763" s="1429" t="s">
        <v>479</v>
      </c>
      <c r="S763" s="1469" t="s">
        <v>480</v>
      </c>
      <c r="T763" s="1429" t="s">
        <v>461</v>
      </c>
      <c r="U763" s="1429" t="s">
        <v>298</v>
      </c>
      <c r="V763" s="1432" t="s">
        <v>553</v>
      </c>
      <c r="W763" s="1438"/>
      <c r="X763" s="1433" t="s">
        <v>25</v>
      </c>
      <c r="Y763" s="1570" t="s">
        <v>994</v>
      </c>
      <c r="Z763" s="1427"/>
      <c r="AA763" s="1438"/>
      <c r="AB763" s="1435">
        <v>45627</v>
      </c>
      <c r="AC763" s="1438"/>
      <c r="AD763" s="1438"/>
      <c r="AE763" s="1438" t="s">
        <v>464</v>
      </c>
      <c r="AF763" s="1438" t="s">
        <v>641</v>
      </c>
      <c r="AG763" s="1438"/>
      <c r="AH763" s="1438"/>
      <c r="AI763" s="1438"/>
      <c r="AJ763" s="1438"/>
      <c r="AK763" s="1438"/>
      <c r="AL763" s="1438"/>
      <c r="AM763" s="1438"/>
      <c r="AN763" s="1438"/>
      <c r="AO763" s="1487" t="s">
        <v>466</v>
      </c>
      <c r="AP763" s="1487" t="s">
        <v>594</v>
      </c>
      <c r="AQ763" s="1487" t="s">
        <v>467</v>
      </c>
      <c r="AR763" s="1444">
        <v>3200</v>
      </c>
      <c r="AS763" s="1427">
        <v>29</v>
      </c>
      <c r="AT763" s="1445">
        <v>1</v>
      </c>
      <c r="AU763" s="1445">
        <v>0</v>
      </c>
      <c r="AV763" s="1427"/>
      <c r="AW763" s="1427"/>
      <c r="AX763" s="1427"/>
      <c r="AY763" s="1427"/>
      <c r="AZ763" s="1427"/>
      <c r="BA763" s="1446"/>
      <c r="BB763" s="1445"/>
      <c r="BC763" s="1445"/>
      <c r="BD763" s="1445"/>
      <c r="BE763" s="1445"/>
      <c r="BF763" s="1446"/>
      <c r="BG763" s="1439">
        <v>0</v>
      </c>
      <c r="BH763" s="1439">
        <v>0</v>
      </c>
      <c r="BI763" s="1439">
        <v>0</v>
      </c>
      <c r="BJ763" s="1447">
        <v>0</v>
      </c>
      <c r="BK763" s="1448">
        <v>0</v>
      </c>
      <c r="BL763" s="1448">
        <v>0</v>
      </c>
      <c r="BM763" s="1439">
        <v>0</v>
      </c>
      <c r="BN763" s="1448">
        <v>0</v>
      </c>
      <c r="BO763" s="1439">
        <v>2.083333333333333</v>
      </c>
      <c r="BP763" s="1449">
        <v>232</v>
      </c>
      <c r="BQ763" s="1402">
        <v>3093.3333333333335</v>
      </c>
      <c r="BR763" s="1402">
        <v>0</v>
      </c>
      <c r="BS763" s="1402">
        <v>106.66666666666667</v>
      </c>
      <c r="BT763" s="1408">
        <v>0</v>
      </c>
      <c r="BU763" s="1402">
        <v>0</v>
      </c>
      <c r="BV763" s="1402">
        <v>0</v>
      </c>
      <c r="BW763" s="1402">
        <v>0</v>
      </c>
      <c r="BX763" s="1557"/>
      <c r="BY763" s="1402"/>
      <c r="BZ763" s="1402"/>
      <c r="CA763" s="1557"/>
      <c r="CB763" s="1402">
        <v>0</v>
      </c>
      <c r="CC763" s="1402">
        <v>0</v>
      </c>
      <c r="CD763" s="1402">
        <v>0</v>
      </c>
      <c r="CE763" s="1402"/>
      <c r="CF763" s="1402">
        <v>0</v>
      </c>
      <c r="CG763" s="1402"/>
      <c r="CH763" s="1402">
        <v>0</v>
      </c>
      <c r="CI763" s="1402">
        <v>0</v>
      </c>
      <c r="CJ763" s="1557"/>
      <c r="CK763" s="1557"/>
      <c r="CL763" s="1557"/>
      <c r="CM763" s="1402"/>
      <c r="CN763" s="1402"/>
      <c r="CO763" s="1402">
        <v>0</v>
      </c>
      <c r="CP763" s="1402"/>
      <c r="CQ763" s="1402"/>
      <c r="CR763" s="1402"/>
      <c r="CS763" s="1402"/>
      <c r="CT763" s="1402"/>
      <c r="CU763" s="1402"/>
      <c r="CV763" s="1402">
        <v>0</v>
      </c>
      <c r="CW763" s="1557"/>
      <c r="CX763" s="1557"/>
      <c r="CY763" s="1557"/>
      <c r="CZ763" s="1557"/>
      <c r="DA763" s="1557"/>
      <c r="DB763" s="1557"/>
      <c r="DC763" s="1402"/>
      <c r="DD763" s="1402"/>
      <c r="DE763" s="1402"/>
      <c r="DF763" s="1402"/>
      <c r="DG763" s="1402"/>
      <c r="DH763" s="1557"/>
      <c r="DI763" s="1557"/>
      <c r="DJ763" s="1402"/>
      <c r="DK763" s="1402"/>
      <c r="DL763" s="1402"/>
      <c r="DM763" s="1557"/>
      <c r="DN763" s="1557"/>
      <c r="DO763" s="1557"/>
      <c r="DP763" s="1557"/>
      <c r="DQ763" s="1557"/>
      <c r="DR763" s="1557"/>
      <c r="DS763" s="1557"/>
      <c r="DT763" s="1557"/>
      <c r="DU763" s="1557"/>
      <c r="DV763" s="1557"/>
      <c r="DW763" s="1557"/>
      <c r="DX763" s="1557"/>
      <c r="DY763" s="1402"/>
      <c r="DZ763" s="1557"/>
      <c r="EA763" s="1557"/>
      <c r="EB763" s="1557"/>
      <c r="EC763" s="1557"/>
      <c r="ED763" s="1557"/>
      <c r="EE763" s="1557"/>
      <c r="EF763" s="1557"/>
      <c r="EG763" s="1557"/>
      <c r="EH763" s="1557"/>
      <c r="EI763" s="1557"/>
      <c r="EJ763" s="1557"/>
      <c r="EK763" s="1557"/>
      <c r="EL763" s="1451">
        <v>3172.22</v>
      </c>
      <c r="EM763" s="1451">
        <v>3200</v>
      </c>
      <c r="EN763" s="1404">
        <v>317.22000000000003</v>
      </c>
      <c r="EO763" s="1404">
        <v>49.17</v>
      </c>
      <c r="EP763" s="1404">
        <v>43.46</v>
      </c>
      <c r="EQ763" s="1404">
        <v>0</v>
      </c>
      <c r="ER763" s="1404">
        <v>0</v>
      </c>
      <c r="ES763" s="1402">
        <v>0</v>
      </c>
      <c r="ET763" s="1408">
        <v>49.86</v>
      </c>
      <c r="EU763" s="1402">
        <v>27.78</v>
      </c>
      <c r="EV763" s="1402">
        <v>0</v>
      </c>
      <c r="EW763" s="1402"/>
      <c r="EX763" s="1402"/>
      <c r="EY763" s="1402"/>
      <c r="EZ763" s="1403">
        <v>0</v>
      </c>
      <c r="FA763" s="1403">
        <v>0</v>
      </c>
      <c r="FB763" s="1403">
        <v>0</v>
      </c>
      <c r="FC763" s="1403">
        <v>1280</v>
      </c>
      <c r="FD763" s="1403"/>
      <c r="FE763" s="1403">
        <v>0</v>
      </c>
      <c r="FF763" s="1557"/>
      <c r="FG763" s="1402"/>
      <c r="FH763" s="1403">
        <v>0</v>
      </c>
      <c r="FI763" s="1402"/>
      <c r="FJ763" s="1402"/>
      <c r="FK763" s="1403"/>
      <c r="FL763" s="1557"/>
      <c r="FM763" s="1402">
        <v>0</v>
      </c>
      <c r="FN763" s="1402">
        <v>0</v>
      </c>
      <c r="FO763" s="1402">
        <v>0</v>
      </c>
      <c r="FP763" s="1402"/>
      <c r="FQ763" s="1402">
        <v>1767.49</v>
      </c>
      <c r="FR763" s="1401">
        <v>1432.51</v>
      </c>
      <c r="FT763" s="1605"/>
      <c r="FU763" s="1606">
        <v>1412.8</v>
      </c>
      <c r="FV763" s="1606">
        <v>1454.87</v>
      </c>
      <c r="FW763" s="1605">
        <v>-22.36</v>
      </c>
      <c r="FX763" s="1607">
        <v>285.5</v>
      </c>
      <c r="FY763" s="1605">
        <v>0</v>
      </c>
      <c r="GB763" s="2015">
        <f t="shared" si="83"/>
        <v>0</v>
      </c>
      <c r="GC763" s="2015">
        <v>3172.22</v>
      </c>
      <c r="GE763" s="2015">
        <f t="shared" si="84"/>
        <v>3172.22</v>
      </c>
    </row>
    <row r="764" spans="2:187">
      <c r="B764" s="1426">
        <v>59</v>
      </c>
      <c r="C764" s="919" t="s">
        <v>627</v>
      </c>
      <c r="D764" s="1452" t="s">
        <v>3</v>
      </c>
      <c r="E764" s="1568" t="s">
        <v>222</v>
      </c>
      <c r="F764" s="1562" t="s">
        <v>223</v>
      </c>
      <c r="G764" s="1567">
        <v>34758</v>
      </c>
      <c r="H764" s="1429" t="s">
        <v>585</v>
      </c>
      <c r="I764" s="1429" t="s">
        <v>456</v>
      </c>
      <c r="J764" s="1455" t="s">
        <v>455</v>
      </c>
      <c r="K764" s="1488" t="s">
        <v>456</v>
      </c>
      <c r="L764" s="1488">
        <v>100001</v>
      </c>
      <c r="M764" s="1427" t="s">
        <v>470</v>
      </c>
      <c r="N764" s="1489">
        <v>1</v>
      </c>
      <c r="O764" s="1530" t="s">
        <v>458</v>
      </c>
      <c r="P764" s="1530" t="s">
        <v>459</v>
      </c>
      <c r="Q764" s="1536">
        <v>1</v>
      </c>
      <c r="R764" s="1530" t="s">
        <v>485</v>
      </c>
      <c r="S764" s="1571" t="s">
        <v>1013</v>
      </c>
      <c r="T764" s="1429" t="s">
        <v>461</v>
      </c>
      <c r="U764" s="1429" t="s">
        <v>277</v>
      </c>
      <c r="V764" s="1432" t="s">
        <v>553</v>
      </c>
      <c r="W764" s="1438"/>
      <c r="X764" s="1433" t="s">
        <v>97</v>
      </c>
      <c r="Y764" s="1552" t="s">
        <v>301</v>
      </c>
      <c r="Z764" s="1427"/>
      <c r="AA764" s="1438"/>
      <c r="AB764" s="1435">
        <v>45628</v>
      </c>
      <c r="AC764" s="1438"/>
      <c r="AD764" s="1438"/>
      <c r="AE764" s="1438" t="s">
        <v>496</v>
      </c>
      <c r="AF764" s="1438" t="s">
        <v>644</v>
      </c>
      <c r="AG764" s="1438"/>
      <c r="AH764" s="1438"/>
      <c r="AI764" s="1438"/>
      <c r="AJ764" s="1438"/>
      <c r="AK764" s="1438"/>
      <c r="AL764" s="1438"/>
      <c r="AM764" s="1438"/>
      <c r="AN764" s="1438"/>
      <c r="AO764" s="1487" t="s">
        <v>466</v>
      </c>
      <c r="AP764" s="1441" t="s">
        <v>595</v>
      </c>
      <c r="AQ764" s="1487" t="s">
        <v>467</v>
      </c>
      <c r="AR764" s="1572">
        <v>3500</v>
      </c>
      <c r="AS764" s="1427">
        <v>28</v>
      </c>
      <c r="AT764" s="1445">
        <v>2</v>
      </c>
      <c r="AU764" s="1445">
        <v>0</v>
      </c>
      <c r="AV764" s="1427"/>
      <c r="AW764" s="1427"/>
      <c r="AX764" s="1427"/>
      <c r="AY764" s="1427"/>
      <c r="AZ764" s="1427"/>
      <c r="BA764" s="1446"/>
      <c r="BB764" s="1445"/>
      <c r="BC764" s="1445"/>
      <c r="BD764" s="1445"/>
      <c r="BE764" s="1445"/>
      <c r="BF764" s="1446"/>
      <c r="BG764" s="1439">
        <v>0</v>
      </c>
      <c r="BH764" s="1439">
        <v>0</v>
      </c>
      <c r="BI764" s="1439">
        <v>0</v>
      </c>
      <c r="BJ764" s="1447">
        <v>0</v>
      </c>
      <c r="BK764" s="1448">
        <v>0</v>
      </c>
      <c r="BL764" s="1448">
        <v>0</v>
      </c>
      <c r="BM764" s="1439">
        <v>0</v>
      </c>
      <c r="BN764" s="1448">
        <v>0</v>
      </c>
      <c r="BO764" s="1439">
        <v>0</v>
      </c>
      <c r="BP764" s="1449">
        <v>224</v>
      </c>
      <c r="BQ764" s="1402">
        <v>3266.666666666667</v>
      </c>
      <c r="BR764" s="1402">
        <v>0</v>
      </c>
      <c r="BS764" s="1402">
        <v>233.33333333333334</v>
      </c>
      <c r="BT764" s="1408">
        <v>0</v>
      </c>
      <c r="BU764" s="1402">
        <v>0</v>
      </c>
      <c r="BV764" s="1402">
        <v>0</v>
      </c>
      <c r="BW764" s="1402">
        <v>0</v>
      </c>
      <c r="BX764" s="1557"/>
      <c r="BY764" s="1402"/>
      <c r="BZ764" s="1402"/>
      <c r="CA764" s="1557"/>
      <c r="CB764" s="1402">
        <v>0</v>
      </c>
      <c r="CC764" s="1402">
        <v>0</v>
      </c>
      <c r="CD764" s="1402">
        <v>0</v>
      </c>
      <c r="CE764" s="1402"/>
      <c r="CF764" s="1402">
        <v>0</v>
      </c>
      <c r="CG764" s="1402"/>
      <c r="CH764" s="1402">
        <v>0</v>
      </c>
      <c r="CI764" s="1402">
        <v>0</v>
      </c>
      <c r="CJ764" s="1557"/>
      <c r="CK764" s="1557"/>
      <c r="CL764" s="1557"/>
      <c r="CM764" s="1402"/>
      <c r="CN764" s="1402"/>
      <c r="CO764" s="1402">
        <v>0</v>
      </c>
      <c r="CP764" s="1402"/>
      <c r="CQ764" s="1402"/>
      <c r="CR764" s="1402"/>
      <c r="CS764" s="1402"/>
      <c r="CT764" s="1402"/>
      <c r="CU764" s="1402"/>
      <c r="CV764" s="1402">
        <v>0</v>
      </c>
      <c r="CW764" s="1557"/>
      <c r="CX764" s="1557"/>
      <c r="CY764" s="1557"/>
      <c r="CZ764" s="1557"/>
      <c r="DA764" s="1557"/>
      <c r="DB764" s="1557"/>
      <c r="DC764" s="1402"/>
      <c r="DD764" s="1402"/>
      <c r="DE764" s="1402"/>
      <c r="DF764" s="1402"/>
      <c r="DG764" s="1402"/>
      <c r="DH764" s="1557"/>
      <c r="DI764" s="1557"/>
      <c r="DJ764" s="1402"/>
      <c r="DK764" s="1402"/>
      <c r="DL764" s="1402"/>
      <c r="DM764" s="1557"/>
      <c r="DN764" s="1557"/>
      <c r="DO764" s="1557"/>
      <c r="DP764" s="1557"/>
      <c r="DQ764" s="1557"/>
      <c r="DR764" s="1557"/>
      <c r="DS764" s="1557"/>
      <c r="DT764" s="1557"/>
      <c r="DU764" s="1557"/>
      <c r="DV764" s="1557"/>
      <c r="DW764" s="1557"/>
      <c r="DX764" s="1557"/>
      <c r="DY764" s="1402"/>
      <c r="DZ764" s="1557"/>
      <c r="EA764" s="1557"/>
      <c r="EB764" s="1557"/>
      <c r="EC764" s="1557"/>
      <c r="ED764" s="1557"/>
      <c r="EE764" s="1557"/>
      <c r="EF764" s="1557"/>
      <c r="EG764" s="1557"/>
      <c r="EH764" s="1557"/>
      <c r="EI764" s="1557"/>
      <c r="EJ764" s="1557"/>
      <c r="EK764" s="1557"/>
      <c r="EL764" s="1451">
        <v>3500.0000000000005</v>
      </c>
      <c r="EM764" s="1451">
        <v>3500.0000000000005</v>
      </c>
      <c r="EN764" s="1404">
        <v>350</v>
      </c>
      <c r="EO764" s="1404">
        <v>0</v>
      </c>
      <c r="EP764" s="1404">
        <v>47.95</v>
      </c>
      <c r="EQ764" s="1404">
        <v>0</v>
      </c>
      <c r="ER764" s="1404">
        <v>0</v>
      </c>
      <c r="ES764" s="1402">
        <v>0</v>
      </c>
      <c r="ET764" s="1408">
        <v>79.94</v>
      </c>
      <c r="EU764" s="1402">
        <v>0</v>
      </c>
      <c r="EV764" s="1402">
        <v>0</v>
      </c>
      <c r="EW764" s="1402"/>
      <c r="EX764" s="1402"/>
      <c r="EY764" s="1402"/>
      <c r="EZ764" s="1403">
        <v>0</v>
      </c>
      <c r="FA764" s="1403">
        <v>0</v>
      </c>
      <c r="FB764" s="1403">
        <v>0</v>
      </c>
      <c r="FC764" s="1403">
        <v>1400</v>
      </c>
      <c r="FD764" s="1403"/>
      <c r="FE764" s="1403">
        <v>20</v>
      </c>
      <c r="FF764" s="1557"/>
      <c r="FG764" s="1402"/>
      <c r="FH764" s="1403">
        <v>0</v>
      </c>
      <c r="FI764" s="1402"/>
      <c r="FJ764" s="1402"/>
      <c r="FK764" s="1403"/>
      <c r="FL764" s="1557"/>
      <c r="FM764" s="1402">
        <v>0</v>
      </c>
      <c r="FN764" s="1402">
        <v>0</v>
      </c>
      <c r="FO764" s="1402">
        <v>0</v>
      </c>
      <c r="FP764" s="1402"/>
      <c r="FQ764" s="1402">
        <v>1897.89</v>
      </c>
      <c r="FR764" s="1401">
        <v>1602.11</v>
      </c>
      <c r="FT764" s="1605"/>
      <c r="FU764" s="1606">
        <v>1622.11</v>
      </c>
      <c r="FV764" s="1606">
        <v>1622.11</v>
      </c>
      <c r="FW764" s="1605">
        <v>-20</v>
      </c>
      <c r="FX764" s="1607">
        <v>315</v>
      </c>
      <c r="FY764" s="1605">
        <v>0</v>
      </c>
      <c r="GB764" s="2015">
        <f t="shared" si="83"/>
        <v>0</v>
      </c>
      <c r="GC764" s="2015">
        <v>3500</v>
      </c>
      <c r="GE764" s="2015">
        <f t="shared" si="84"/>
        <v>3500</v>
      </c>
    </row>
    <row r="765" spans="2:187">
      <c r="B765" s="1426">
        <v>60</v>
      </c>
      <c r="C765" s="919" t="s">
        <v>627</v>
      </c>
      <c r="D765" s="1452" t="s">
        <v>3</v>
      </c>
      <c r="E765" s="1568" t="s">
        <v>830</v>
      </c>
      <c r="F765" s="1562" t="s">
        <v>833</v>
      </c>
      <c r="G765" s="1573">
        <v>35479</v>
      </c>
      <c r="H765" s="1429" t="s">
        <v>476</v>
      </c>
      <c r="I765" s="1429" t="s">
        <v>456</v>
      </c>
      <c r="J765" s="1532" t="s">
        <v>455</v>
      </c>
      <c r="K765" s="1533" t="s">
        <v>456</v>
      </c>
      <c r="L765" s="1533">
        <v>100001</v>
      </c>
      <c r="M765" s="1474" t="s">
        <v>470</v>
      </c>
      <c r="N765" s="1574">
        <v>1</v>
      </c>
      <c r="O765" s="1530" t="s">
        <v>458</v>
      </c>
      <c r="P765" s="1530" t="s">
        <v>459</v>
      </c>
      <c r="Q765" s="1536">
        <v>1</v>
      </c>
      <c r="R765" s="1530" t="s">
        <v>485</v>
      </c>
      <c r="S765" s="1571" t="s">
        <v>537</v>
      </c>
      <c r="T765" s="1530" t="s">
        <v>461</v>
      </c>
      <c r="U765" s="1429" t="s">
        <v>912</v>
      </c>
      <c r="V765" s="1538" t="s">
        <v>553</v>
      </c>
      <c r="W765" s="1575"/>
      <c r="X765" s="1576" t="s">
        <v>78</v>
      </c>
      <c r="Y765" s="1577" t="s">
        <v>913</v>
      </c>
      <c r="Z765" s="1427"/>
      <c r="AA765" s="1478"/>
      <c r="AB765" s="1578">
        <v>45658</v>
      </c>
      <c r="AC765" s="1579"/>
      <c r="AD765" s="1438"/>
      <c r="AE765" s="1438" t="s">
        <v>496</v>
      </c>
      <c r="AF765" s="1438" t="s">
        <v>914</v>
      </c>
      <c r="AG765" s="1438"/>
      <c r="AH765" s="1438"/>
      <c r="AI765" s="1438"/>
      <c r="AJ765" s="1438"/>
      <c r="AK765" s="1478"/>
      <c r="AL765" s="1478"/>
      <c r="AM765" s="1478"/>
      <c r="AN765" s="1478"/>
      <c r="AO765" s="1580" t="s">
        <v>467</v>
      </c>
      <c r="AP765" s="1581" t="s">
        <v>594</v>
      </c>
      <c r="AQ765" s="1581" t="s">
        <v>467</v>
      </c>
      <c r="AR765" s="1582">
        <v>2400</v>
      </c>
      <c r="AS765" s="1427">
        <v>30</v>
      </c>
      <c r="AT765" s="1445">
        <v>0</v>
      </c>
      <c r="AU765" s="1445">
        <v>0</v>
      </c>
      <c r="AV765" s="1474"/>
      <c r="AW765" s="1474"/>
      <c r="AX765" s="1474"/>
      <c r="AY765" s="1474"/>
      <c r="AZ765" s="1474"/>
      <c r="BA765" s="1544"/>
      <c r="BB765" s="1545"/>
      <c r="BC765" s="1545"/>
      <c r="BD765" s="1545"/>
      <c r="BE765" s="1545"/>
      <c r="BF765" s="1446"/>
      <c r="BG765" s="1439">
        <v>0</v>
      </c>
      <c r="BH765" s="1439">
        <v>0</v>
      </c>
      <c r="BI765" s="1439">
        <v>0</v>
      </c>
      <c r="BJ765" s="1447">
        <v>0</v>
      </c>
      <c r="BK765" s="1448">
        <v>0</v>
      </c>
      <c r="BL765" s="1448">
        <v>0</v>
      </c>
      <c r="BM765" s="1439">
        <v>0</v>
      </c>
      <c r="BN765" s="1448">
        <v>0</v>
      </c>
      <c r="BO765" s="1439">
        <v>0.18333333333333332</v>
      </c>
      <c r="BP765" s="1546">
        <v>240</v>
      </c>
      <c r="BQ765" s="1402">
        <v>2400</v>
      </c>
      <c r="BR765" s="1402">
        <v>0</v>
      </c>
      <c r="BS765" s="1402">
        <v>0</v>
      </c>
      <c r="BT765" s="1408">
        <v>0</v>
      </c>
      <c r="BU765" s="1402">
        <v>0</v>
      </c>
      <c r="BV765" s="1402">
        <v>0</v>
      </c>
      <c r="BW765" s="1402">
        <v>0</v>
      </c>
      <c r="BX765" s="1583"/>
      <c r="BY765" s="1402"/>
      <c r="BZ765" s="1405"/>
      <c r="CA765" s="1583"/>
      <c r="CB765" s="1402">
        <v>0</v>
      </c>
      <c r="CC765" s="1402">
        <v>0</v>
      </c>
      <c r="CD765" s="1402">
        <v>0</v>
      </c>
      <c r="CE765" s="1402"/>
      <c r="CF765" s="1402">
        <v>0</v>
      </c>
      <c r="CG765" s="1405"/>
      <c r="CH765" s="1402">
        <v>0</v>
      </c>
      <c r="CI765" s="1402">
        <v>0</v>
      </c>
      <c r="CJ765" s="1583"/>
      <c r="CK765" s="1583"/>
      <c r="CL765" s="1583"/>
      <c r="CM765" s="1405"/>
      <c r="CN765" s="1402"/>
      <c r="CO765" s="1402">
        <v>0</v>
      </c>
      <c r="CP765" s="1402"/>
      <c r="CQ765" s="1405"/>
      <c r="CR765" s="1405"/>
      <c r="CS765" s="1405"/>
      <c r="CT765" s="1405"/>
      <c r="CU765" s="1405"/>
      <c r="CV765" s="1402">
        <v>0</v>
      </c>
      <c r="CW765" s="1583"/>
      <c r="CX765" s="1583"/>
      <c r="CY765" s="1583"/>
      <c r="CZ765" s="1583"/>
      <c r="DA765" s="1583"/>
      <c r="DB765" s="1583"/>
      <c r="DC765" s="1402"/>
      <c r="DD765" s="1405"/>
      <c r="DE765" s="1405"/>
      <c r="DF765" s="1402"/>
      <c r="DG765" s="1402"/>
      <c r="DH765" s="1583"/>
      <c r="DI765" s="1583"/>
      <c r="DJ765" s="1405"/>
      <c r="DK765" s="1405"/>
      <c r="DL765" s="1405"/>
      <c r="DM765" s="1583"/>
      <c r="DN765" s="1583"/>
      <c r="DO765" s="1583"/>
      <c r="DP765" s="1583"/>
      <c r="DQ765" s="1583"/>
      <c r="DR765" s="1583"/>
      <c r="DS765" s="1583"/>
      <c r="DT765" s="1583"/>
      <c r="DU765" s="1583"/>
      <c r="DV765" s="1583"/>
      <c r="DW765" s="1583"/>
      <c r="DX765" s="1583"/>
      <c r="DY765" s="1405"/>
      <c r="DZ765" s="1583"/>
      <c r="EA765" s="1583"/>
      <c r="EB765" s="1583"/>
      <c r="EC765" s="1583"/>
      <c r="ED765" s="1583"/>
      <c r="EE765" s="1583"/>
      <c r="EF765" s="1583"/>
      <c r="EG765" s="1583"/>
      <c r="EH765" s="1583"/>
      <c r="EI765" s="1583"/>
      <c r="EJ765" s="1583"/>
      <c r="EK765" s="1583"/>
      <c r="EL765" s="1451">
        <v>2398.17</v>
      </c>
      <c r="EM765" s="1548">
        <v>2400</v>
      </c>
      <c r="EN765" s="1404">
        <v>239.82</v>
      </c>
      <c r="EO765" s="1404">
        <v>0</v>
      </c>
      <c r="EP765" s="1404">
        <v>32.85</v>
      </c>
      <c r="EQ765" s="1406">
        <v>0</v>
      </c>
      <c r="ER765" s="1406">
        <v>0</v>
      </c>
      <c r="ES765" s="1402">
        <v>0</v>
      </c>
      <c r="ET765" s="1408">
        <v>0</v>
      </c>
      <c r="EU765" s="1402">
        <v>1.83</v>
      </c>
      <c r="EV765" s="1402">
        <v>0</v>
      </c>
      <c r="EW765" s="1405"/>
      <c r="EX765" s="1405"/>
      <c r="EY765" s="1405"/>
      <c r="EZ765" s="1403">
        <v>0</v>
      </c>
      <c r="FA765" s="1403">
        <v>0</v>
      </c>
      <c r="FB765" s="1403">
        <v>0</v>
      </c>
      <c r="FC765" s="1403">
        <v>960</v>
      </c>
      <c r="FD765" s="1408"/>
      <c r="FE765" s="1403">
        <v>0</v>
      </c>
      <c r="FF765" s="1583"/>
      <c r="FG765" s="1402"/>
      <c r="FH765" s="1403">
        <v>0</v>
      </c>
      <c r="FI765" s="1405"/>
      <c r="FJ765" s="1402"/>
      <c r="FK765" s="1408"/>
      <c r="FL765" s="1583"/>
      <c r="FM765" s="1402">
        <v>0</v>
      </c>
      <c r="FN765" s="1402">
        <v>0</v>
      </c>
      <c r="FO765" s="1402">
        <v>0</v>
      </c>
      <c r="FP765" s="1402"/>
      <c r="FQ765" s="1405">
        <v>1234.5</v>
      </c>
      <c r="FR765" s="1401">
        <v>1165.5</v>
      </c>
      <c r="FT765" s="1612"/>
      <c r="FU765" s="1606">
        <v>1167.1199999999999</v>
      </c>
      <c r="FV765" s="1611">
        <v>1167.1199999999999</v>
      </c>
      <c r="FW765" s="1605">
        <v>-1.62</v>
      </c>
      <c r="FX765" s="1607">
        <v>215.84</v>
      </c>
      <c r="FY765" s="1612">
        <v>0</v>
      </c>
      <c r="GB765" s="2015">
        <f t="shared" si="83"/>
        <v>0</v>
      </c>
      <c r="GC765" s="2015">
        <v>2398.17</v>
      </c>
      <c r="GE765" s="2015">
        <f t="shared" si="84"/>
        <v>2398.17</v>
      </c>
    </row>
    <row r="766" spans="2:187">
      <c r="B766" s="1426">
        <v>61</v>
      </c>
      <c r="C766" s="919" t="s">
        <v>627</v>
      </c>
      <c r="D766" s="1452" t="s">
        <v>3</v>
      </c>
      <c r="E766" s="1561" t="s">
        <v>832</v>
      </c>
      <c r="F766" s="1566" t="s">
        <v>835</v>
      </c>
      <c r="G766" s="1584">
        <v>35104</v>
      </c>
      <c r="H766" s="1429" t="s">
        <v>494</v>
      </c>
      <c r="I766" s="1429" t="s">
        <v>456</v>
      </c>
      <c r="J766" s="1532" t="s">
        <v>455</v>
      </c>
      <c r="K766" s="1533" t="s">
        <v>456</v>
      </c>
      <c r="L766" s="1533">
        <v>100001</v>
      </c>
      <c r="M766" s="1474" t="s">
        <v>470</v>
      </c>
      <c r="N766" s="1574">
        <v>1</v>
      </c>
      <c r="O766" s="1530" t="s">
        <v>477</v>
      </c>
      <c r="P766" s="1530" t="s">
        <v>478</v>
      </c>
      <c r="Q766" s="1536">
        <v>1</v>
      </c>
      <c r="R766" s="1530" t="s">
        <v>485</v>
      </c>
      <c r="S766" s="1571" t="s">
        <v>478</v>
      </c>
      <c r="T766" s="1530" t="s">
        <v>461</v>
      </c>
      <c r="U766" s="1429" t="s">
        <v>250</v>
      </c>
      <c r="V766" s="1538" t="s">
        <v>553</v>
      </c>
      <c r="W766" s="1478"/>
      <c r="X766" s="1585" t="s">
        <v>25</v>
      </c>
      <c r="Y766" s="1586" t="s">
        <v>922</v>
      </c>
      <c r="Z766" s="1474"/>
      <c r="AA766" s="1478"/>
      <c r="AB766" s="1587">
        <v>45689</v>
      </c>
      <c r="AC766" s="1478"/>
      <c r="AD766" s="1438"/>
      <c r="AE766" s="1438" t="s">
        <v>496</v>
      </c>
      <c r="AF766" s="1438" t="s">
        <v>923</v>
      </c>
      <c r="AG766" s="1438"/>
      <c r="AH766" s="1438"/>
      <c r="AI766" s="1438"/>
      <c r="AJ766" s="1438"/>
      <c r="AK766" s="1478"/>
      <c r="AL766" s="1478"/>
      <c r="AM766" s="1478"/>
      <c r="AN766" s="1478"/>
      <c r="AO766" s="1577" t="s">
        <v>467</v>
      </c>
      <c r="AP766" s="1541" t="s">
        <v>595</v>
      </c>
      <c r="AQ766" s="1577" t="s">
        <v>466</v>
      </c>
      <c r="AR766" s="1582">
        <v>1800</v>
      </c>
      <c r="AS766" s="1427">
        <v>30</v>
      </c>
      <c r="AT766" s="1445">
        <v>0</v>
      </c>
      <c r="AU766" s="1445">
        <v>0</v>
      </c>
      <c r="AV766" s="1474"/>
      <c r="AW766" s="1474"/>
      <c r="AX766" s="1474"/>
      <c r="AY766" s="1474"/>
      <c r="AZ766" s="1474"/>
      <c r="BA766" s="1544"/>
      <c r="BB766" s="1545"/>
      <c r="BC766" s="1545"/>
      <c r="BD766" s="1545"/>
      <c r="BE766" s="1545"/>
      <c r="BF766" s="1446"/>
      <c r="BG766" s="1439">
        <v>0</v>
      </c>
      <c r="BH766" s="1439">
        <v>0</v>
      </c>
      <c r="BI766" s="1439">
        <v>12</v>
      </c>
      <c r="BJ766" s="1447">
        <v>0</v>
      </c>
      <c r="BK766" s="1448">
        <v>0</v>
      </c>
      <c r="BL766" s="1448">
        <v>0</v>
      </c>
      <c r="BM766" s="1439">
        <v>0</v>
      </c>
      <c r="BN766" s="1448">
        <v>0</v>
      </c>
      <c r="BO766" s="1439">
        <v>0</v>
      </c>
      <c r="BP766" s="1546">
        <v>240</v>
      </c>
      <c r="BQ766" s="1402">
        <v>1800</v>
      </c>
      <c r="BR766" s="1402">
        <v>113</v>
      </c>
      <c r="BS766" s="1402">
        <v>0</v>
      </c>
      <c r="BT766" s="1408">
        <v>0</v>
      </c>
      <c r="BU766" s="1402">
        <v>0</v>
      </c>
      <c r="BV766" s="1405">
        <v>0</v>
      </c>
      <c r="BW766" s="1405">
        <v>0</v>
      </c>
      <c r="BX766" s="1583"/>
      <c r="BY766" s="1402"/>
      <c r="BZ766" s="1405"/>
      <c r="CA766" s="1583"/>
      <c r="CB766" s="1402">
        <v>0</v>
      </c>
      <c r="CC766" s="1402">
        <v>0</v>
      </c>
      <c r="CD766" s="1402">
        <v>191.3</v>
      </c>
      <c r="CE766" s="1405"/>
      <c r="CF766" s="1402">
        <v>0</v>
      </c>
      <c r="CG766" s="1405"/>
      <c r="CH766" s="1402">
        <v>0</v>
      </c>
      <c r="CI766" s="1402">
        <v>0</v>
      </c>
      <c r="CJ766" s="1583"/>
      <c r="CK766" s="1583"/>
      <c r="CL766" s="1583"/>
      <c r="CM766" s="1405"/>
      <c r="CN766" s="1402"/>
      <c r="CO766" s="1402">
        <v>0</v>
      </c>
      <c r="CP766" s="1402"/>
      <c r="CQ766" s="1405"/>
      <c r="CR766" s="1405"/>
      <c r="CS766" s="1405"/>
      <c r="CT766" s="1405"/>
      <c r="CU766" s="1405"/>
      <c r="CV766" s="1402">
        <v>0</v>
      </c>
      <c r="CW766" s="1583"/>
      <c r="CX766" s="1583"/>
      <c r="CY766" s="1583"/>
      <c r="CZ766" s="1583"/>
      <c r="DA766" s="1583"/>
      <c r="DB766" s="1583"/>
      <c r="DC766" s="1402"/>
      <c r="DD766" s="1405"/>
      <c r="DE766" s="1405"/>
      <c r="DF766" s="1402"/>
      <c r="DG766" s="1402"/>
      <c r="DH766" s="1583"/>
      <c r="DI766" s="1583"/>
      <c r="DJ766" s="1405"/>
      <c r="DK766" s="1405"/>
      <c r="DL766" s="1405"/>
      <c r="DM766" s="1583"/>
      <c r="DN766" s="1583"/>
      <c r="DO766" s="1583"/>
      <c r="DP766" s="1583"/>
      <c r="DQ766" s="1583"/>
      <c r="DR766" s="1583"/>
      <c r="DS766" s="1583"/>
      <c r="DT766" s="1583"/>
      <c r="DU766" s="1583"/>
      <c r="DV766" s="1583"/>
      <c r="DW766" s="1583"/>
      <c r="DX766" s="1583"/>
      <c r="DY766" s="1405"/>
      <c r="DZ766" s="1583"/>
      <c r="EA766" s="1583"/>
      <c r="EB766" s="1583"/>
      <c r="EC766" s="1583"/>
      <c r="ED766" s="1583"/>
      <c r="EE766" s="1583"/>
      <c r="EF766" s="1583"/>
      <c r="EG766" s="1583"/>
      <c r="EH766" s="1583"/>
      <c r="EI766" s="1583"/>
      <c r="EJ766" s="1583"/>
      <c r="EK766" s="1583"/>
      <c r="EL766" s="1451">
        <v>2104.3000000000002</v>
      </c>
      <c r="EM766" s="1548">
        <v>2104.3000000000002</v>
      </c>
      <c r="EN766" s="1404">
        <v>210.43</v>
      </c>
      <c r="EO766" s="1404">
        <v>0</v>
      </c>
      <c r="EP766" s="1404">
        <v>28.83</v>
      </c>
      <c r="EQ766" s="1406">
        <v>0</v>
      </c>
      <c r="ER766" s="1406">
        <v>0</v>
      </c>
      <c r="ES766" s="1402">
        <v>0</v>
      </c>
      <c r="ET766" s="1408">
        <v>0</v>
      </c>
      <c r="EU766" s="1402">
        <v>0</v>
      </c>
      <c r="EV766" s="1402">
        <v>0</v>
      </c>
      <c r="EW766" s="1405"/>
      <c r="EX766" s="1405"/>
      <c r="EY766" s="1405"/>
      <c r="EZ766" s="1403">
        <v>0</v>
      </c>
      <c r="FA766" s="1403">
        <v>0</v>
      </c>
      <c r="FB766" s="1403">
        <v>0</v>
      </c>
      <c r="FC766" s="1403">
        <v>765.2</v>
      </c>
      <c r="FD766" s="1408"/>
      <c r="FE766" s="1403">
        <v>0</v>
      </c>
      <c r="FF766" s="1583"/>
      <c r="FG766" s="1402"/>
      <c r="FH766" s="1403">
        <v>100</v>
      </c>
      <c r="FI766" s="1405"/>
      <c r="FJ766" s="1402"/>
      <c r="FK766" s="1408"/>
      <c r="FL766" s="1583"/>
      <c r="FM766" s="1402">
        <v>0</v>
      </c>
      <c r="FN766" s="1402">
        <v>0</v>
      </c>
      <c r="FO766" s="1402">
        <v>0</v>
      </c>
      <c r="FP766" s="1402"/>
      <c r="FQ766" s="1405">
        <v>1104.46</v>
      </c>
      <c r="FR766" s="1401">
        <v>999.84</v>
      </c>
      <c r="FT766" s="1613"/>
      <c r="FU766" s="1605">
        <v>854.12</v>
      </c>
      <c r="FV766" s="1612">
        <v>687.14</v>
      </c>
      <c r="FW766" s="1605">
        <v>312.7</v>
      </c>
      <c r="FX766" s="1607">
        <v>189.39</v>
      </c>
      <c r="FY766" s="1612">
        <v>0</v>
      </c>
      <c r="GB766" s="2015">
        <f t="shared" si="83"/>
        <v>0</v>
      </c>
      <c r="GC766" s="2015">
        <v>2104.3000000000002</v>
      </c>
      <c r="GE766" s="2015">
        <f t="shared" si="84"/>
        <v>2104.3000000000002</v>
      </c>
    </row>
    <row r="767" spans="2:187">
      <c r="B767" s="1426">
        <v>62</v>
      </c>
      <c r="C767" s="919" t="s">
        <v>627</v>
      </c>
      <c r="D767" s="1452" t="s">
        <v>539</v>
      </c>
      <c r="E767" s="1568" t="s">
        <v>863</v>
      </c>
      <c r="F767" s="1562" t="s">
        <v>864</v>
      </c>
      <c r="G767" s="1588">
        <v>32899</v>
      </c>
      <c r="H767" s="1429" t="s">
        <v>469</v>
      </c>
      <c r="I767" s="1429" t="s">
        <v>456</v>
      </c>
      <c r="J767" s="1455" t="s">
        <v>455</v>
      </c>
      <c r="K767" s="1488" t="s">
        <v>456</v>
      </c>
      <c r="L767" s="1488">
        <v>100001</v>
      </c>
      <c r="M767" s="1427" t="s">
        <v>470</v>
      </c>
      <c r="N767" s="1489">
        <v>1</v>
      </c>
      <c r="O767" s="1429" t="s">
        <v>477</v>
      </c>
      <c r="P767" s="1490" t="s">
        <v>478</v>
      </c>
      <c r="Q767" s="1430">
        <v>1</v>
      </c>
      <c r="R767" s="1429" t="s">
        <v>485</v>
      </c>
      <c r="S767" s="1589" t="s">
        <v>478</v>
      </c>
      <c r="T767" s="1429" t="s">
        <v>461</v>
      </c>
      <c r="U767" s="1429" t="s">
        <v>931</v>
      </c>
      <c r="V767" s="1432" t="s">
        <v>553</v>
      </c>
      <c r="W767" s="1438"/>
      <c r="X767" s="1433" t="s">
        <v>932</v>
      </c>
      <c r="Y767" s="1590" t="s">
        <v>958</v>
      </c>
      <c r="Z767" s="1427"/>
      <c r="AA767" s="1438"/>
      <c r="AB767" s="1591" t="s">
        <v>903</v>
      </c>
      <c r="AC767" s="1438"/>
      <c r="AD767" s="1438"/>
      <c r="AE767" s="1438" t="s">
        <v>496</v>
      </c>
      <c r="AF767" s="1438" t="s">
        <v>933</v>
      </c>
      <c r="AG767" s="1438"/>
      <c r="AH767" s="1438"/>
      <c r="AI767" s="1469" t="s">
        <v>587</v>
      </c>
      <c r="AJ767" s="1438" t="s">
        <v>982</v>
      </c>
      <c r="AK767" s="1438"/>
      <c r="AL767" s="1438"/>
      <c r="AM767" s="1438"/>
      <c r="AN767" s="1438"/>
      <c r="AO767" s="1487" t="s">
        <v>467</v>
      </c>
      <c r="AP767" s="1441" t="s">
        <v>594</v>
      </c>
      <c r="AQ767" s="1487" t="s">
        <v>467</v>
      </c>
      <c r="AR767" s="1444">
        <v>4075.2</v>
      </c>
      <c r="AS767" s="1427">
        <v>30</v>
      </c>
      <c r="AT767" s="1445">
        <v>0</v>
      </c>
      <c r="AU767" s="1445">
        <v>0</v>
      </c>
      <c r="AV767" s="1427"/>
      <c r="AW767" s="1427"/>
      <c r="AX767" s="1427"/>
      <c r="AY767" s="1427"/>
      <c r="AZ767" s="1427"/>
      <c r="BA767" s="1446"/>
      <c r="BB767" s="1445"/>
      <c r="BC767" s="1445"/>
      <c r="BD767" s="1445"/>
      <c r="BE767" s="1445"/>
      <c r="BF767" s="1446"/>
      <c r="BG767" s="1439">
        <v>0</v>
      </c>
      <c r="BH767" s="1439">
        <v>0</v>
      </c>
      <c r="BI767" s="1439">
        <v>0</v>
      </c>
      <c r="BJ767" s="1447">
        <v>0</v>
      </c>
      <c r="BK767" s="1448">
        <v>0</v>
      </c>
      <c r="BL767" s="1448">
        <v>0</v>
      </c>
      <c r="BM767" s="1439">
        <v>0</v>
      </c>
      <c r="BN767" s="1448">
        <v>0</v>
      </c>
      <c r="BO767" s="1439">
        <v>0</v>
      </c>
      <c r="BP767" s="1449">
        <v>240</v>
      </c>
      <c r="BQ767" s="1402">
        <v>4075.2000000000003</v>
      </c>
      <c r="BR767" s="1402">
        <v>0</v>
      </c>
      <c r="BS767" s="1402">
        <v>0</v>
      </c>
      <c r="BT767" s="1403">
        <v>0</v>
      </c>
      <c r="BU767" s="1402">
        <v>0</v>
      </c>
      <c r="BV767" s="1402">
        <v>0</v>
      </c>
      <c r="BW767" s="1402">
        <v>0</v>
      </c>
      <c r="BX767" s="1557"/>
      <c r="BY767" s="1402"/>
      <c r="BZ767" s="1402"/>
      <c r="CA767" s="1557"/>
      <c r="CB767" s="1402">
        <v>0</v>
      </c>
      <c r="CC767" s="1402">
        <v>0</v>
      </c>
      <c r="CD767" s="1402">
        <v>0</v>
      </c>
      <c r="CE767" s="1402"/>
      <c r="CF767" s="1402">
        <v>0</v>
      </c>
      <c r="CG767" s="1402"/>
      <c r="CH767" s="1402">
        <v>0</v>
      </c>
      <c r="CI767" s="1402">
        <v>0</v>
      </c>
      <c r="CJ767" s="1557"/>
      <c r="CK767" s="1557"/>
      <c r="CL767" s="1557"/>
      <c r="CM767" s="1402"/>
      <c r="CN767" s="1402"/>
      <c r="CO767" s="1402">
        <v>0</v>
      </c>
      <c r="CP767" s="1402"/>
      <c r="CQ767" s="1405"/>
      <c r="CR767" s="1405"/>
      <c r="CS767" s="1405"/>
      <c r="CT767" s="1405"/>
      <c r="CU767" s="1405"/>
      <c r="CV767" s="1402">
        <v>0</v>
      </c>
      <c r="CW767" s="1557"/>
      <c r="CX767" s="1557"/>
      <c r="CY767" s="1557"/>
      <c r="CZ767" s="1557"/>
      <c r="DA767" s="1557"/>
      <c r="DB767" s="1557"/>
      <c r="DC767" s="1402"/>
      <c r="DD767" s="1402"/>
      <c r="DE767" s="1402"/>
      <c r="DF767" s="1402"/>
      <c r="DG767" s="1402"/>
      <c r="DH767" s="1557"/>
      <c r="DI767" s="1557"/>
      <c r="DJ767" s="1402"/>
      <c r="DK767" s="1402"/>
      <c r="DL767" s="1402"/>
      <c r="DM767" s="1557"/>
      <c r="DN767" s="1557"/>
      <c r="DO767" s="1557"/>
      <c r="DP767" s="1557"/>
      <c r="DQ767" s="1557"/>
      <c r="DR767" s="1557"/>
      <c r="DS767" s="1557"/>
      <c r="DT767" s="1557"/>
      <c r="DU767" s="1557"/>
      <c r="DV767" s="1557"/>
      <c r="DW767" s="1557"/>
      <c r="DX767" s="1557"/>
      <c r="DY767" s="1402"/>
      <c r="DZ767" s="1557"/>
      <c r="EA767" s="1557"/>
      <c r="EB767" s="1557"/>
      <c r="EC767" s="1557"/>
      <c r="ED767" s="1557"/>
      <c r="EE767" s="1557"/>
      <c r="EF767" s="1557"/>
      <c r="EG767" s="1557"/>
      <c r="EH767" s="1557"/>
      <c r="EI767" s="1557"/>
      <c r="EJ767" s="1557"/>
      <c r="EK767" s="1557"/>
      <c r="EL767" s="1451">
        <v>4075.2000000000003</v>
      </c>
      <c r="EM767" s="1451">
        <v>4075.2000000000003</v>
      </c>
      <c r="EN767" s="1404">
        <v>407.52</v>
      </c>
      <c r="EO767" s="1404">
        <v>0</v>
      </c>
      <c r="EP767" s="1404">
        <v>55.83</v>
      </c>
      <c r="EQ767" s="1404">
        <v>0</v>
      </c>
      <c r="ER767" s="1404">
        <v>0</v>
      </c>
      <c r="ES767" s="1402">
        <v>0</v>
      </c>
      <c r="ET767" s="1408">
        <v>59.63</v>
      </c>
      <c r="EU767" s="1402">
        <v>0</v>
      </c>
      <c r="EV767" s="1402">
        <v>0</v>
      </c>
      <c r="EW767" s="1402"/>
      <c r="EX767" s="1402"/>
      <c r="EY767" s="1402"/>
      <c r="EZ767" s="1403">
        <v>0</v>
      </c>
      <c r="FA767" s="1403">
        <v>0</v>
      </c>
      <c r="FB767" s="1403">
        <v>0</v>
      </c>
      <c r="FC767" s="1403">
        <v>3552.2159999999999</v>
      </c>
      <c r="FD767" s="1403"/>
      <c r="FE767" s="1403">
        <v>0</v>
      </c>
      <c r="FF767" s="1557"/>
      <c r="FG767" s="1402"/>
      <c r="FH767" s="1403">
        <v>0</v>
      </c>
      <c r="FI767" s="1402"/>
      <c r="FJ767" s="1402"/>
      <c r="FK767" s="1403"/>
      <c r="FL767" s="1557"/>
      <c r="FM767" s="1402">
        <v>0</v>
      </c>
      <c r="FN767" s="1402">
        <v>0</v>
      </c>
      <c r="FO767" s="1402">
        <v>0</v>
      </c>
      <c r="FP767" s="1402"/>
      <c r="FQ767" s="1402">
        <v>4075.2</v>
      </c>
      <c r="FR767" s="1401">
        <v>0</v>
      </c>
      <c r="FT767" s="1614"/>
      <c r="FU767" s="1605">
        <v>0</v>
      </c>
      <c r="FV767" s="1612">
        <v>0</v>
      </c>
      <c r="FW767" s="1605">
        <v>0</v>
      </c>
      <c r="FX767" s="1607">
        <v>366.77</v>
      </c>
      <c r="FY767" s="1612">
        <v>0</v>
      </c>
      <c r="GB767" s="2015">
        <f t="shared" si="83"/>
        <v>0</v>
      </c>
      <c r="GC767" s="2015">
        <v>4075.2</v>
      </c>
      <c r="GE767" s="2015">
        <f t="shared" si="84"/>
        <v>4075.2</v>
      </c>
    </row>
    <row r="768" spans="2:187">
      <c r="B768" s="1492">
        <v>63</v>
      </c>
      <c r="C768" s="919" t="s">
        <v>627</v>
      </c>
      <c r="D768" s="1494" t="s">
        <v>3</v>
      </c>
      <c r="E768" s="1592" t="s">
        <v>865</v>
      </c>
      <c r="F768" s="1593" t="s">
        <v>866</v>
      </c>
      <c r="G768" s="1594">
        <v>29136</v>
      </c>
      <c r="H768" s="1496" t="s">
        <v>472</v>
      </c>
      <c r="I768" s="1493" t="s">
        <v>456</v>
      </c>
      <c r="J768" s="1498" t="s">
        <v>455</v>
      </c>
      <c r="K768" s="1499" t="s">
        <v>456</v>
      </c>
      <c r="L768" s="1499">
        <v>100001</v>
      </c>
      <c r="M768" s="1500" t="s">
        <v>470</v>
      </c>
      <c r="N768" s="1501">
        <v>1</v>
      </c>
      <c r="O768" s="1496" t="s">
        <v>477</v>
      </c>
      <c r="P768" s="1502" t="s">
        <v>478</v>
      </c>
      <c r="Q768" s="1595">
        <v>1</v>
      </c>
      <c r="R768" s="1496" t="s">
        <v>485</v>
      </c>
      <c r="S768" s="1596" t="s">
        <v>472</v>
      </c>
      <c r="T768" s="1496" t="s">
        <v>461</v>
      </c>
      <c r="U768" s="1496" t="s">
        <v>972</v>
      </c>
      <c r="V768" s="1505" t="s">
        <v>553</v>
      </c>
      <c r="W768" s="1508"/>
      <c r="X768" s="1596" t="s">
        <v>25</v>
      </c>
      <c r="Y768" s="1597">
        <v>19498971482091</v>
      </c>
      <c r="Z768" s="1500"/>
      <c r="AA768" s="1508"/>
      <c r="AB768" s="1594">
        <v>45783</v>
      </c>
      <c r="AC768" s="1510">
        <v>45961</v>
      </c>
      <c r="AD768" s="1598" t="s">
        <v>977</v>
      </c>
      <c r="AE768" s="1508" t="s">
        <v>481</v>
      </c>
      <c r="AF768" s="1508" t="s">
        <v>973</v>
      </c>
      <c r="AG768" s="1508"/>
      <c r="AH768" s="1508"/>
      <c r="AI768" s="1508"/>
      <c r="AJ768" s="1508"/>
      <c r="AK768" s="1508"/>
      <c r="AL768" s="1508"/>
      <c r="AM768" s="1508"/>
      <c r="AN768" s="1508"/>
      <c r="AO768" s="1514" t="s">
        <v>467</v>
      </c>
      <c r="AP768" s="1515" t="s">
        <v>595</v>
      </c>
      <c r="AQ768" s="1596" t="s">
        <v>466</v>
      </c>
      <c r="AR768" s="1599">
        <v>3450</v>
      </c>
      <c r="AS768" s="1500">
        <v>30</v>
      </c>
      <c r="AT768" s="1518">
        <v>0</v>
      </c>
      <c r="AU768" s="1518">
        <v>0</v>
      </c>
      <c r="AV768" s="1500"/>
      <c r="AW768" s="1500"/>
      <c r="AX768" s="1500"/>
      <c r="AY768" s="1500"/>
      <c r="AZ768" s="1500"/>
      <c r="BA768" s="1519"/>
      <c r="BB768" s="1518"/>
      <c r="BC768" s="1518"/>
      <c r="BD768" s="1518"/>
      <c r="BE768" s="1518"/>
      <c r="BF768" s="1519"/>
      <c r="BG768" s="1512">
        <v>0</v>
      </c>
      <c r="BH768" s="1512">
        <v>0</v>
      </c>
      <c r="BI768" s="1512">
        <v>0</v>
      </c>
      <c r="BJ768" s="1520">
        <v>0</v>
      </c>
      <c r="BK768" s="1521">
        <v>0</v>
      </c>
      <c r="BL768" s="1521">
        <v>0</v>
      </c>
      <c r="BM768" s="1512">
        <v>0</v>
      </c>
      <c r="BN768" s="1521">
        <v>0</v>
      </c>
      <c r="BO768" s="1512">
        <v>5.7500000000000009</v>
      </c>
      <c r="BP768" s="1522">
        <v>240</v>
      </c>
      <c r="BQ768" s="1523">
        <v>3450</v>
      </c>
      <c r="BR768" s="1523">
        <v>113</v>
      </c>
      <c r="BS768" s="1523">
        <v>0</v>
      </c>
      <c r="BT768" s="1528">
        <v>0</v>
      </c>
      <c r="BU768" s="1523">
        <v>0</v>
      </c>
      <c r="BV768" s="1523">
        <v>0</v>
      </c>
      <c r="BW768" s="1523">
        <v>0</v>
      </c>
      <c r="BX768" s="1600"/>
      <c r="BY768" s="1523"/>
      <c r="BZ768" s="1523"/>
      <c r="CA768" s="1600"/>
      <c r="CB768" s="1523">
        <v>0</v>
      </c>
      <c r="CC768" s="1523">
        <v>0</v>
      </c>
      <c r="CD768" s="1523">
        <v>0</v>
      </c>
      <c r="CE768" s="1523"/>
      <c r="CF768" s="1523">
        <v>0</v>
      </c>
      <c r="CG768" s="1523"/>
      <c r="CH768" s="1523">
        <v>0</v>
      </c>
      <c r="CI768" s="1523">
        <v>0</v>
      </c>
      <c r="CJ768" s="1600"/>
      <c r="CK768" s="1600"/>
      <c r="CL768" s="1600"/>
      <c r="CM768" s="1523"/>
      <c r="CN768" s="1523"/>
      <c r="CO768" s="1523">
        <v>0</v>
      </c>
      <c r="CP768" s="1523"/>
      <c r="CQ768" s="1601"/>
      <c r="CR768" s="1601"/>
      <c r="CS768" s="1601"/>
      <c r="CT768" s="1601"/>
      <c r="CU768" s="1601"/>
      <c r="CV768" s="1523">
        <v>0</v>
      </c>
      <c r="CW768" s="1600"/>
      <c r="CX768" s="1600"/>
      <c r="CY768" s="1600"/>
      <c r="CZ768" s="1600"/>
      <c r="DA768" s="1600"/>
      <c r="DB768" s="1600"/>
      <c r="DC768" s="1523"/>
      <c r="DD768" s="1523"/>
      <c r="DE768" s="1523"/>
      <c r="DF768" s="1523"/>
      <c r="DG768" s="1523"/>
      <c r="DH768" s="1600"/>
      <c r="DI768" s="1600"/>
      <c r="DJ768" s="1523"/>
      <c r="DK768" s="1523"/>
      <c r="DL768" s="1523"/>
      <c r="DM768" s="1600"/>
      <c r="DN768" s="1600"/>
      <c r="DO768" s="1600"/>
      <c r="DP768" s="1600"/>
      <c r="DQ768" s="1600"/>
      <c r="DR768" s="1600"/>
      <c r="DS768" s="1600"/>
      <c r="DT768" s="1600"/>
      <c r="DU768" s="1600"/>
      <c r="DV768" s="1600"/>
      <c r="DW768" s="1600"/>
      <c r="DX768" s="1600"/>
      <c r="DY768" s="1523"/>
      <c r="DZ768" s="1600"/>
      <c r="EA768" s="1600"/>
      <c r="EB768" s="1600">
        <v>1780.12</v>
      </c>
      <c r="EC768" s="1600"/>
      <c r="ED768" s="1600"/>
      <c r="EE768" s="1600">
        <v>1732.01</v>
      </c>
      <c r="EF768" s="1600"/>
      <c r="EG768" s="1600"/>
      <c r="EH768" s="1600">
        <v>2375.33</v>
      </c>
      <c r="EI768" s="1600">
        <v>213.78</v>
      </c>
      <c r="EJ768" s="1600"/>
      <c r="EK768" s="1600"/>
      <c r="EL768" s="1526">
        <v>5212.3500000000004</v>
      </c>
      <c r="EM768" s="1526">
        <v>9664.24</v>
      </c>
      <c r="EN768" s="1527">
        <v>521.24</v>
      </c>
      <c r="EO768" s="1527">
        <v>0</v>
      </c>
      <c r="EP768" s="1527">
        <v>71.41</v>
      </c>
      <c r="EQ768" s="1527">
        <v>0</v>
      </c>
      <c r="ER768" s="1527">
        <v>0</v>
      </c>
      <c r="ES768" s="1523">
        <v>0</v>
      </c>
      <c r="ET768" s="1528">
        <v>0</v>
      </c>
      <c r="EU768" s="1523">
        <v>82.66</v>
      </c>
      <c r="EV768" s="1523">
        <v>0</v>
      </c>
      <c r="EW768" s="1523"/>
      <c r="EX768" s="1523"/>
      <c r="EY768" s="1523"/>
      <c r="EZ768" s="1524">
        <v>0</v>
      </c>
      <c r="FA768" s="1524">
        <v>0</v>
      </c>
      <c r="FB768" s="1524">
        <v>0</v>
      </c>
      <c r="FC768" s="1524">
        <v>1425.2</v>
      </c>
      <c r="FD768" s="1524"/>
      <c r="FE768" s="1524">
        <v>0</v>
      </c>
      <c r="FF768" s="1600"/>
      <c r="FG768" s="1523"/>
      <c r="FH768" s="1524">
        <v>0</v>
      </c>
      <c r="FI768" s="1523"/>
      <c r="FJ768" s="1523"/>
      <c r="FK768" s="1524"/>
      <c r="FL768" s="1600"/>
      <c r="FM768" s="1523">
        <v>0</v>
      </c>
      <c r="FN768" s="1523">
        <v>0</v>
      </c>
      <c r="FO768" s="1523">
        <v>0</v>
      </c>
      <c r="FP768" s="1523"/>
      <c r="FQ768" s="1523">
        <v>2100.5100000000002</v>
      </c>
      <c r="FR768" s="1529">
        <v>7563.73</v>
      </c>
      <c r="FT768" s="1615"/>
      <c r="FU768" s="1610">
        <v>1657.52</v>
      </c>
      <c r="FV768" s="1616">
        <v>1739.36</v>
      </c>
      <c r="FW768" s="1610">
        <v>5824.37</v>
      </c>
      <c r="FX768" s="1607">
        <v>469.11</v>
      </c>
      <c r="FY768" s="1617">
        <v>0</v>
      </c>
      <c r="GB768" s="2015">
        <f t="shared" si="83"/>
        <v>0</v>
      </c>
      <c r="GC768" s="2015">
        <v>5212.3500000000004</v>
      </c>
      <c r="GE768" s="2015">
        <f t="shared" si="84"/>
        <v>7587.68</v>
      </c>
    </row>
    <row r="769" spans="2:187">
      <c r="B769" s="1426">
        <v>64</v>
      </c>
      <c r="C769" s="919" t="s">
        <v>627</v>
      </c>
      <c r="D769" s="1452" t="s">
        <v>3</v>
      </c>
      <c r="E769" s="1561" t="s">
        <v>867</v>
      </c>
      <c r="F769" s="1566" t="s">
        <v>868</v>
      </c>
      <c r="G769" s="1588">
        <v>35843</v>
      </c>
      <c r="H769" s="1429" t="s">
        <v>1011</v>
      </c>
      <c r="I769" s="1429" t="s">
        <v>456</v>
      </c>
      <c r="J769" s="1455" t="s">
        <v>455</v>
      </c>
      <c r="K769" s="1488" t="s">
        <v>456</v>
      </c>
      <c r="L769" s="1488">
        <v>100001</v>
      </c>
      <c r="M769" s="1427" t="s">
        <v>470</v>
      </c>
      <c r="N769" s="1489">
        <v>1</v>
      </c>
      <c r="O769" s="1429" t="s">
        <v>477</v>
      </c>
      <c r="P769" s="1490" t="s">
        <v>478</v>
      </c>
      <c r="Q769" s="1430">
        <v>1</v>
      </c>
      <c r="R769" s="1429" t="s">
        <v>485</v>
      </c>
      <c r="S769" s="1469" t="s">
        <v>974</v>
      </c>
      <c r="T769" s="1429" t="s">
        <v>461</v>
      </c>
      <c r="U769" s="1429" t="s">
        <v>263</v>
      </c>
      <c r="V769" s="1432" t="s">
        <v>553</v>
      </c>
      <c r="W769" s="1438"/>
      <c r="X769" s="1469" t="s">
        <v>97</v>
      </c>
      <c r="Y769" s="1602" t="s">
        <v>995</v>
      </c>
      <c r="Z769" s="1427"/>
      <c r="AA769" s="1438"/>
      <c r="AB769" s="1567">
        <v>45784</v>
      </c>
      <c r="AC769" s="1438"/>
      <c r="AD769" s="1438"/>
      <c r="AE769" s="1438" t="s">
        <v>496</v>
      </c>
      <c r="AF769" s="1438" t="s">
        <v>976</v>
      </c>
      <c r="AG769" s="1438"/>
      <c r="AH769" s="1438"/>
      <c r="AI769" s="1438"/>
      <c r="AJ769" s="1438"/>
      <c r="AK769" s="1438"/>
      <c r="AL769" s="1438"/>
      <c r="AM769" s="1438"/>
      <c r="AN769" s="1438"/>
      <c r="AO769" s="1487" t="s">
        <v>466</v>
      </c>
      <c r="AP769" s="1441" t="s">
        <v>595</v>
      </c>
      <c r="AQ769" s="1469" t="s">
        <v>467</v>
      </c>
      <c r="AR769" s="1572">
        <v>2200</v>
      </c>
      <c r="AS769" s="1427">
        <v>30</v>
      </c>
      <c r="AT769" s="1445">
        <v>0</v>
      </c>
      <c r="AU769" s="1445">
        <v>0</v>
      </c>
      <c r="AV769" s="1427"/>
      <c r="AW769" s="1427"/>
      <c r="AX769" s="1427"/>
      <c r="AY769" s="1427"/>
      <c r="AZ769" s="1427"/>
      <c r="BA769" s="1446"/>
      <c r="BB769" s="1445"/>
      <c r="BC769" s="1445"/>
      <c r="BD769" s="1445"/>
      <c r="BE769" s="1445"/>
      <c r="BF769" s="1446"/>
      <c r="BG769" s="1439">
        <v>0</v>
      </c>
      <c r="BH769" s="1439">
        <v>0</v>
      </c>
      <c r="BI769" s="1439">
        <v>0</v>
      </c>
      <c r="BJ769" s="1447">
        <v>0</v>
      </c>
      <c r="BK769" s="1448">
        <v>0</v>
      </c>
      <c r="BL769" s="1448">
        <v>0</v>
      </c>
      <c r="BM769" s="1439">
        <v>0</v>
      </c>
      <c r="BN769" s="1448">
        <v>0</v>
      </c>
      <c r="BO769" s="1439">
        <v>1.2999999999999998</v>
      </c>
      <c r="BP769" s="1449">
        <v>240</v>
      </c>
      <c r="BQ769" s="1402">
        <v>2200</v>
      </c>
      <c r="BR769" s="1402">
        <v>0</v>
      </c>
      <c r="BS769" s="1402">
        <v>0</v>
      </c>
      <c r="BT769" s="1408">
        <v>0</v>
      </c>
      <c r="BU769" s="1402">
        <v>0</v>
      </c>
      <c r="BV769" s="1402">
        <v>0</v>
      </c>
      <c r="BW769" s="1402">
        <v>0</v>
      </c>
      <c r="BX769" s="1557"/>
      <c r="BY769" s="1402"/>
      <c r="BZ769" s="1402"/>
      <c r="CA769" s="1557"/>
      <c r="CB769" s="1402">
        <v>0</v>
      </c>
      <c r="CC769" s="1402">
        <v>0</v>
      </c>
      <c r="CD769" s="1402">
        <v>0</v>
      </c>
      <c r="CE769" s="1402"/>
      <c r="CF769" s="1402">
        <v>0</v>
      </c>
      <c r="CG769" s="1402"/>
      <c r="CH769" s="1402">
        <v>0</v>
      </c>
      <c r="CI769" s="1402">
        <v>0</v>
      </c>
      <c r="CJ769" s="1557"/>
      <c r="CK769" s="1557"/>
      <c r="CL769" s="1557"/>
      <c r="CM769" s="1402"/>
      <c r="CN769" s="1402"/>
      <c r="CO769" s="1402">
        <v>0</v>
      </c>
      <c r="CP769" s="1402"/>
      <c r="CQ769" s="1405"/>
      <c r="CR769" s="1405"/>
      <c r="CS769" s="1405"/>
      <c r="CT769" s="1405"/>
      <c r="CU769" s="1405"/>
      <c r="CV769" s="1402">
        <v>0</v>
      </c>
      <c r="CW769" s="1557"/>
      <c r="CX769" s="1557"/>
      <c r="CY769" s="1557"/>
      <c r="CZ769" s="1557"/>
      <c r="DA769" s="1557"/>
      <c r="DB769" s="1557"/>
      <c r="DC769" s="1402"/>
      <c r="DD769" s="1402"/>
      <c r="DE769" s="1402"/>
      <c r="DF769" s="1402"/>
      <c r="DG769" s="1402"/>
      <c r="DH769" s="1557"/>
      <c r="DI769" s="1557"/>
      <c r="DJ769" s="1402"/>
      <c r="DK769" s="1402"/>
      <c r="DL769" s="1402"/>
      <c r="DM769" s="1557"/>
      <c r="DN769" s="1557"/>
      <c r="DO769" s="1557"/>
      <c r="DP769" s="1557"/>
      <c r="DQ769" s="1557"/>
      <c r="DR769" s="1557"/>
      <c r="DS769" s="1557"/>
      <c r="DT769" s="1557"/>
      <c r="DU769" s="1557"/>
      <c r="DV769" s="1557"/>
      <c r="DW769" s="1557"/>
      <c r="DX769" s="1557"/>
      <c r="DY769" s="1402"/>
      <c r="DZ769" s="1557"/>
      <c r="EA769" s="1557"/>
      <c r="EB769" s="1557"/>
      <c r="EC769" s="1557"/>
      <c r="ED769" s="1557"/>
      <c r="EE769" s="1557"/>
      <c r="EF769" s="1557"/>
      <c r="EG769" s="1557"/>
      <c r="EH769" s="1557"/>
      <c r="EI769" s="1557"/>
      <c r="EJ769" s="1557"/>
      <c r="EK769" s="1557"/>
      <c r="EL769" s="1451">
        <v>2188.08</v>
      </c>
      <c r="EM769" s="1451">
        <v>2200</v>
      </c>
      <c r="EN769" s="1404">
        <v>218.81</v>
      </c>
      <c r="EO769" s="1404">
        <v>0</v>
      </c>
      <c r="EP769" s="1404">
        <v>29.98</v>
      </c>
      <c r="EQ769" s="1404">
        <v>0</v>
      </c>
      <c r="ER769" s="1404">
        <v>0</v>
      </c>
      <c r="ES769" s="1402">
        <v>0</v>
      </c>
      <c r="ET769" s="1408">
        <v>0</v>
      </c>
      <c r="EU769" s="1402">
        <v>11.92</v>
      </c>
      <c r="EV769" s="1402">
        <v>0</v>
      </c>
      <c r="EW769" s="1402"/>
      <c r="EX769" s="1402"/>
      <c r="EY769" s="1402"/>
      <c r="EZ769" s="1403">
        <v>0</v>
      </c>
      <c r="FA769" s="1403">
        <v>0</v>
      </c>
      <c r="FB769" s="1403">
        <v>0</v>
      </c>
      <c r="FC769" s="1403">
        <v>880</v>
      </c>
      <c r="FD769" s="1403"/>
      <c r="FE769" s="1403">
        <v>0</v>
      </c>
      <c r="FF769" s="1557"/>
      <c r="FG769" s="1402"/>
      <c r="FH769" s="1403">
        <v>0</v>
      </c>
      <c r="FI769" s="1402"/>
      <c r="FJ769" s="1402"/>
      <c r="FK769" s="1403"/>
      <c r="FL769" s="1557"/>
      <c r="FM769" s="1402">
        <v>0</v>
      </c>
      <c r="FN769" s="1402">
        <v>0</v>
      </c>
      <c r="FO769" s="1402">
        <v>0</v>
      </c>
      <c r="FP769" s="1402"/>
      <c r="FQ769" s="1402">
        <v>1140.71</v>
      </c>
      <c r="FR769" s="1401">
        <v>1059.29</v>
      </c>
      <c r="FT769" s="1614"/>
      <c r="FU769" s="1606">
        <v>1058.49</v>
      </c>
      <c r="FV769" s="1611">
        <v>1069.8599999999999</v>
      </c>
      <c r="FW769" s="1605">
        <v>-10.57</v>
      </c>
      <c r="FX769" s="1607">
        <v>196.93</v>
      </c>
      <c r="FY769" s="1612">
        <v>0</v>
      </c>
      <c r="GB769" s="2015">
        <f t="shared" si="83"/>
        <v>0</v>
      </c>
      <c r="GC769" s="2015">
        <v>2188.08</v>
      </c>
      <c r="GE769" s="2015">
        <f t="shared" si="84"/>
        <v>2188.08</v>
      </c>
    </row>
    <row r="770" spans="2:187">
      <c r="B770" s="1426">
        <v>65</v>
      </c>
      <c r="C770" s="919" t="s">
        <v>627</v>
      </c>
      <c r="D770" s="1452" t="s">
        <v>3</v>
      </c>
      <c r="E770" s="1561" t="s">
        <v>869</v>
      </c>
      <c r="F770" s="1566" t="s">
        <v>870</v>
      </c>
      <c r="G770" s="1588">
        <v>30587</v>
      </c>
      <c r="H770" s="1429" t="s">
        <v>555</v>
      </c>
      <c r="I770" s="919" t="s">
        <v>456</v>
      </c>
      <c r="J770" s="1455" t="s">
        <v>455</v>
      </c>
      <c r="K770" s="1456" t="s">
        <v>456</v>
      </c>
      <c r="L770" s="1456">
        <v>100001</v>
      </c>
      <c r="M770" s="1427" t="s">
        <v>470</v>
      </c>
      <c r="N770" s="1428">
        <v>1</v>
      </c>
      <c r="O770" s="1429" t="s">
        <v>477</v>
      </c>
      <c r="P770" s="1429" t="s">
        <v>478</v>
      </c>
      <c r="Q770" s="1430">
        <v>1</v>
      </c>
      <c r="R770" s="1429" t="s">
        <v>556</v>
      </c>
      <c r="S770" s="1469" t="s">
        <v>555</v>
      </c>
      <c r="T770" s="1429" t="s">
        <v>461</v>
      </c>
      <c r="U770" s="1429" t="s">
        <v>996</v>
      </c>
      <c r="V770" s="1432" t="s">
        <v>997</v>
      </c>
      <c r="W770" s="1438"/>
      <c r="X770" s="1469" t="s">
        <v>78</v>
      </c>
      <c r="Y770" s="1603" t="s">
        <v>998</v>
      </c>
      <c r="Z770" s="1427"/>
      <c r="AA770" s="1438"/>
      <c r="AB770" s="1567">
        <v>45839</v>
      </c>
      <c r="AC770" s="1438"/>
      <c r="AD770" s="1438"/>
      <c r="AE770" s="1438" t="s">
        <v>464</v>
      </c>
      <c r="AF770" s="1438" t="s">
        <v>999</v>
      </c>
      <c r="AG770" s="1438"/>
      <c r="AH770" s="1438"/>
      <c r="AI770" s="1438"/>
      <c r="AJ770" s="1438"/>
      <c r="AK770" s="1438"/>
      <c r="AL770" s="1438"/>
      <c r="AM770" s="1438"/>
      <c r="AN770" s="1438"/>
      <c r="AO770" s="1487" t="s">
        <v>466</v>
      </c>
      <c r="AP770" s="1441" t="s">
        <v>595</v>
      </c>
      <c r="AQ770" s="1469" t="s">
        <v>466</v>
      </c>
      <c r="AR770" s="1572">
        <v>11000</v>
      </c>
      <c r="AS770" s="1427">
        <v>30</v>
      </c>
      <c r="AT770" s="1445">
        <v>0</v>
      </c>
      <c r="AU770" s="1445">
        <v>0</v>
      </c>
      <c r="AV770" s="1427"/>
      <c r="AW770" s="1427"/>
      <c r="AX770" s="1427"/>
      <c r="AY770" s="1427"/>
      <c r="AZ770" s="1427"/>
      <c r="BA770" s="1446"/>
      <c r="BB770" s="1445"/>
      <c r="BC770" s="1445"/>
      <c r="BD770" s="1445"/>
      <c r="BE770" s="1445"/>
      <c r="BF770" s="1446"/>
      <c r="BG770" s="1439">
        <v>0</v>
      </c>
      <c r="BH770" s="1439">
        <v>0</v>
      </c>
      <c r="BI770" s="1439">
        <v>0</v>
      </c>
      <c r="BJ770" s="1447">
        <v>0</v>
      </c>
      <c r="BK770" s="1448">
        <v>0</v>
      </c>
      <c r="BL770" s="1448">
        <v>0</v>
      </c>
      <c r="BM770" s="1439">
        <v>0</v>
      </c>
      <c r="BN770" s="1448">
        <v>0</v>
      </c>
      <c r="BO770" s="1439">
        <v>0</v>
      </c>
      <c r="BP770" s="1449">
        <v>240</v>
      </c>
      <c r="BQ770" s="1402">
        <v>11000</v>
      </c>
      <c r="BR770" s="1402">
        <v>113</v>
      </c>
      <c r="BS770" s="1402">
        <v>0</v>
      </c>
      <c r="BT770" s="1408">
        <v>0</v>
      </c>
      <c r="BU770" s="1402">
        <v>0</v>
      </c>
      <c r="BV770" s="1402">
        <v>0</v>
      </c>
      <c r="BW770" s="1402">
        <v>0</v>
      </c>
      <c r="BX770" s="1557"/>
      <c r="BY770" s="1402"/>
      <c r="BZ770" s="1402"/>
      <c r="CA770" s="1557"/>
      <c r="CB770" s="1402">
        <v>0</v>
      </c>
      <c r="CC770" s="1402">
        <v>0</v>
      </c>
      <c r="CD770" s="1402">
        <v>0</v>
      </c>
      <c r="CE770" s="1402"/>
      <c r="CF770" s="1402">
        <v>0</v>
      </c>
      <c r="CG770" s="1402"/>
      <c r="CH770" s="1402">
        <v>0</v>
      </c>
      <c r="CI770" s="1402">
        <v>0</v>
      </c>
      <c r="CJ770" s="1557"/>
      <c r="CK770" s="1557"/>
      <c r="CL770" s="1557"/>
      <c r="CM770" s="1402"/>
      <c r="CN770" s="1402"/>
      <c r="CO770" s="1402">
        <v>0</v>
      </c>
      <c r="CP770" s="1402"/>
      <c r="CQ770" s="1405"/>
      <c r="CR770" s="1405"/>
      <c r="CS770" s="1405"/>
      <c r="CT770" s="1405"/>
      <c r="CU770" s="1405"/>
      <c r="CV770" s="1402">
        <v>0</v>
      </c>
      <c r="CW770" s="1557"/>
      <c r="CX770" s="1557"/>
      <c r="CY770" s="1557"/>
      <c r="CZ770" s="1557"/>
      <c r="DA770" s="1557"/>
      <c r="DB770" s="1557"/>
      <c r="DC770" s="1402"/>
      <c r="DD770" s="1402"/>
      <c r="DE770" s="1402"/>
      <c r="DF770" s="1402"/>
      <c r="DG770" s="1402"/>
      <c r="DH770" s="1557"/>
      <c r="DI770" s="1557"/>
      <c r="DJ770" s="1402"/>
      <c r="DK770" s="1402"/>
      <c r="DL770" s="1402"/>
      <c r="DM770" s="1557"/>
      <c r="DN770" s="1557"/>
      <c r="DO770" s="1557"/>
      <c r="DP770" s="1557"/>
      <c r="DQ770" s="1557"/>
      <c r="DR770" s="1557"/>
      <c r="DS770" s="1557"/>
      <c r="DT770" s="1557"/>
      <c r="DU770" s="1557"/>
      <c r="DV770" s="1557"/>
      <c r="DW770" s="1557"/>
      <c r="DX770" s="1557"/>
      <c r="DY770" s="1402"/>
      <c r="DZ770" s="1557"/>
      <c r="EA770" s="1557"/>
      <c r="EB770" s="1557"/>
      <c r="EC770" s="1557"/>
      <c r="ED770" s="1557"/>
      <c r="EE770" s="1557"/>
      <c r="EF770" s="1557"/>
      <c r="EG770" s="1557"/>
      <c r="EH770" s="1557"/>
      <c r="EI770" s="1557"/>
      <c r="EJ770" s="1557"/>
      <c r="EK770" s="1557"/>
      <c r="EL770" s="1451">
        <v>11113</v>
      </c>
      <c r="EM770" s="1451">
        <v>11113</v>
      </c>
      <c r="EN770" s="1404">
        <v>1111.3</v>
      </c>
      <c r="EO770" s="1404">
        <v>172.25</v>
      </c>
      <c r="EP770" s="1404">
        <v>152.25</v>
      </c>
      <c r="EQ770" s="1404">
        <v>0</v>
      </c>
      <c r="ER770" s="1404">
        <v>0</v>
      </c>
      <c r="ES770" s="1402">
        <v>0</v>
      </c>
      <c r="ET770" s="1408">
        <v>2014.48</v>
      </c>
      <c r="EU770" s="1402">
        <v>0</v>
      </c>
      <c r="EV770" s="1402">
        <v>0</v>
      </c>
      <c r="EW770" s="1402"/>
      <c r="EX770" s="1402"/>
      <c r="EY770" s="1402"/>
      <c r="EZ770" s="1403">
        <v>231.42</v>
      </c>
      <c r="FA770" s="1403">
        <v>0</v>
      </c>
      <c r="FB770" s="1403">
        <v>0</v>
      </c>
      <c r="FC770" s="1403">
        <v>4445.2</v>
      </c>
      <c r="FD770" s="1403"/>
      <c r="FE770" s="1403">
        <v>0</v>
      </c>
      <c r="FF770" s="1557"/>
      <c r="FG770" s="1402"/>
      <c r="FH770" s="1403">
        <v>0</v>
      </c>
      <c r="FI770" s="1402"/>
      <c r="FJ770" s="1402"/>
      <c r="FK770" s="1403"/>
      <c r="FL770" s="1557"/>
      <c r="FM770" s="1402">
        <v>0</v>
      </c>
      <c r="FN770" s="1402">
        <v>0</v>
      </c>
      <c r="FO770" s="1402">
        <v>0</v>
      </c>
      <c r="FP770" s="1402"/>
      <c r="FQ770" s="1402">
        <v>8126.9</v>
      </c>
      <c r="FR770" s="1401">
        <v>2986.1</v>
      </c>
      <c r="FT770" s="1614"/>
      <c r="FU770" s="1606">
        <v>4304.1499999999996</v>
      </c>
      <c r="FV770" s="1611">
        <v>4700.6099999999997</v>
      </c>
      <c r="FW770" s="1606">
        <v>-1714.51</v>
      </c>
      <c r="FX770" s="1608">
        <v>1000.17</v>
      </c>
      <c r="FY770" s="1612">
        <v>0</v>
      </c>
      <c r="GB770" s="2015">
        <f t="shared" ref="GB770:GB780" si="85">+EL770-BZ770-CA770-GC770</f>
        <v>0</v>
      </c>
      <c r="GC770" s="2015">
        <v>11113</v>
      </c>
      <c r="GE770" s="2015">
        <f t="shared" ref="GE770:GE780" si="86">+GC770+DF770+CX770+EH770</f>
        <v>11113</v>
      </c>
    </row>
    <row r="771" spans="2:187">
      <c r="B771" s="1426">
        <v>66</v>
      </c>
      <c r="C771" s="919" t="s">
        <v>627</v>
      </c>
      <c r="D771" s="1452" t="s">
        <v>3</v>
      </c>
      <c r="E771" s="1561" t="s">
        <v>873</v>
      </c>
      <c r="F771" s="1566" t="s">
        <v>1000</v>
      </c>
      <c r="G771" s="1588">
        <v>36652</v>
      </c>
      <c r="H771" s="1429" t="s">
        <v>469</v>
      </c>
      <c r="I771" s="919" t="s">
        <v>456</v>
      </c>
      <c r="J771" s="1455" t="s">
        <v>455</v>
      </c>
      <c r="K771" s="1456" t="s">
        <v>456</v>
      </c>
      <c r="L771" s="1456">
        <v>100001</v>
      </c>
      <c r="M771" s="1427" t="s">
        <v>470</v>
      </c>
      <c r="N771" s="1428">
        <v>1</v>
      </c>
      <c r="O771" s="1429" t="s">
        <v>471</v>
      </c>
      <c r="P771" s="1429" t="s">
        <v>472</v>
      </c>
      <c r="Q771" s="1430">
        <v>1</v>
      </c>
      <c r="R771" s="1429" t="s">
        <v>473</v>
      </c>
      <c r="S771" s="1469" t="s">
        <v>469</v>
      </c>
      <c r="T771" s="1429" t="s">
        <v>461</v>
      </c>
      <c r="U771" s="1429" t="s">
        <v>1001</v>
      </c>
      <c r="V771" s="1432" t="s">
        <v>1002</v>
      </c>
      <c r="W771" s="1438"/>
      <c r="X771" s="1469" t="s">
        <v>97</v>
      </c>
      <c r="Y771" s="1603" t="s">
        <v>1003</v>
      </c>
      <c r="Z771" s="1427"/>
      <c r="AA771" s="1438"/>
      <c r="AB771" s="1567">
        <v>45852</v>
      </c>
      <c r="AC771" s="1438"/>
      <c r="AD771" s="1438"/>
      <c r="AE771" s="1438" t="s">
        <v>496</v>
      </c>
      <c r="AF771" s="1438" t="s">
        <v>1004</v>
      </c>
      <c r="AG771" s="1438"/>
      <c r="AH771" s="1438"/>
      <c r="AI771" s="1438"/>
      <c r="AJ771" s="1438"/>
      <c r="AK771" s="1438"/>
      <c r="AL771" s="1438"/>
      <c r="AM771" s="1438"/>
      <c r="AN771" s="1438"/>
      <c r="AO771" s="1487" t="s">
        <v>466</v>
      </c>
      <c r="AP771" s="1441" t="s">
        <v>595</v>
      </c>
      <c r="AQ771" s="1469" t="s">
        <v>467</v>
      </c>
      <c r="AR771" s="1572">
        <v>2500</v>
      </c>
      <c r="AS771" s="1427">
        <v>30</v>
      </c>
      <c r="AT771" s="1445">
        <v>0</v>
      </c>
      <c r="AU771" s="1445">
        <v>0</v>
      </c>
      <c r="AV771" s="1427"/>
      <c r="AW771" s="1427"/>
      <c r="AX771" s="1427"/>
      <c r="AY771" s="1427"/>
      <c r="AZ771" s="1427"/>
      <c r="BA771" s="1446"/>
      <c r="BB771" s="1445"/>
      <c r="BC771" s="1445"/>
      <c r="BD771" s="1445"/>
      <c r="BE771" s="1445"/>
      <c r="BF771" s="1446"/>
      <c r="BG771" s="1439">
        <v>0</v>
      </c>
      <c r="BH771" s="1439">
        <v>0</v>
      </c>
      <c r="BI771" s="1439">
        <v>0</v>
      </c>
      <c r="BJ771" s="1447">
        <v>0</v>
      </c>
      <c r="BK771" s="1448">
        <v>0</v>
      </c>
      <c r="BL771" s="1448">
        <v>0</v>
      </c>
      <c r="BM771" s="1439">
        <v>0</v>
      </c>
      <c r="BN771" s="1448">
        <v>0</v>
      </c>
      <c r="BO771" s="1439">
        <v>1.4333333333333331</v>
      </c>
      <c r="BP771" s="1449">
        <v>240</v>
      </c>
      <c r="BQ771" s="1402">
        <v>2500</v>
      </c>
      <c r="BR771" s="1402">
        <v>0</v>
      </c>
      <c r="BS771" s="1402">
        <v>0</v>
      </c>
      <c r="BT771" s="1408">
        <v>0</v>
      </c>
      <c r="BU771" s="1402">
        <v>0</v>
      </c>
      <c r="BV771" s="1402">
        <v>0</v>
      </c>
      <c r="BW771" s="1402">
        <v>0</v>
      </c>
      <c r="BX771" s="1557"/>
      <c r="BY771" s="1402"/>
      <c r="BZ771" s="1402"/>
      <c r="CA771" s="1557"/>
      <c r="CB771" s="1402">
        <v>0</v>
      </c>
      <c r="CC771" s="1402">
        <v>0</v>
      </c>
      <c r="CD771" s="1402">
        <v>0</v>
      </c>
      <c r="CE771" s="1402"/>
      <c r="CF771" s="1402">
        <v>0</v>
      </c>
      <c r="CG771" s="1402"/>
      <c r="CH771" s="1402">
        <v>0</v>
      </c>
      <c r="CI771" s="1402">
        <v>0</v>
      </c>
      <c r="CJ771" s="1557"/>
      <c r="CK771" s="1557"/>
      <c r="CL771" s="1557"/>
      <c r="CM771" s="1402"/>
      <c r="CN771" s="1402"/>
      <c r="CO771" s="1402">
        <v>0</v>
      </c>
      <c r="CP771" s="1402"/>
      <c r="CQ771" s="1405"/>
      <c r="CR771" s="1405"/>
      <c r="CS771" s="1405"/>
      <c r="CT771" s="1405"/>
      <c r="CU771" s="1405"/>
      <c r="CV771" s="1402">
        <v>0</v>
      </c>
      <c r="CW771" s="1557"/>
      <c r="CX771" s="1557"/>
      <c r="CY771" s="1557"/>
      <c r="CZ771" s="1557"/>
      <c r="DA771" s="1557"/>
      <c r="DB771" s="1557"/>
      <c r="DC771" s="1402"/>
      <c r="DD771" s="1402"/>
      <c r="DE771" s="1402"/>
      <c r="DF771" s="1402"/>
      <c r="DG771" s="1402"/>
      <c r="DH771" s="1557"/>
      <c r="DI771" s="1557"/>
      <c r="DJ771" s="1402"/>
      <c r="DK771" s="1402"/>
      <c r="DL771" s="1402"/>
      <c r="DM771" s="1557"/>
      <c r="DN771" s="1557"/>
      <c r="DO771" s="1557"/>
      <c r="DP771" s="1557"/>
      <c r="DQ771" s="1557"/>
      <c r="DR771" s="1557"/>
      <c r="DS771" s="1557"/>
      <c r="DT771" s="1557"/>
      <c r="DU771" s="1557"/>
      <c r="DV771" s="1557"/>
      <c r="DW771" s="1557"/>
      <c r="DX771" s="1557"/>
      <c r="DY771" s="1402"/>
      <c r="DZ771" s="1557"/>
      <c r="EA771" s="1557"/>
      <c r="EB771" s="1557"/>
      <c r="EC771" s="1557"/>
      <c r="ED771" s="1557"/>
      <c r="EE771" s="1557"/>
      <c r="EF771" s="1557"/>
      <c r="EG771" s="1557"/>
      <c r="EH771" s="1557"/>
      <c r="EI771" s="1557"/>
      <c r="EJ771" s="1557"/>
      <c r="EK771" s="1557"/>
      <c r="EL771" s="1451">
        <v>2485.0700000000002</v>
      </c>
      <c r="EM771" s="1451">
        <v>2500</v>
      </c>
      <c r="EN771" s="1404">
        <v>248.51</v>
      </c>
      <c r="EO771" s="1404">
        <v>0</v>
      </c>
      <c r="EP771" s="1404">
        <v>34.049999999999997</v>
      </c>
      <c r="EQ771" s="1404">
        <v>0</v>
      </c>
      <c r="ER771" s="1404">
        <v>0</v>
      </c>
      <c r="ES771" s="1402">
        <v>0</v>
      </c>
      <c r="ET771" s="1408">
        <v>0</v>
      </c>
      <c r="EU771" s="1402">
        <v>14.93</v>
      </c>
      <c r="EV771" s="1402">
        <v>0</v>
      </c>
      <c r="EW771" s="1402"/>
      <c r="EX771" s="1402"/>
      <c r="EY771" s="1402"/>
      <c r="EZ771" s="1403">
        <v>0</v>
      </c>
      <c r="FA771" s="1403">
        <v>0</v>
      </c>
      <c r="FB771" s="1403">
        <v>0</v>
      </c>
      <c r="FC771" s="1403">
        <v>1000</v>
      </c>
      <c r="FD771" s="1403"/>
      <c r="FE771" s="1403">
        <v>0</v>
      </c>
      <c r="FF771" s="1557"/>
      <c r="FG771" s="1402"/>
      <c r="FH771" s="1403">
        <v>0</v>
      </c>
      <c r="FI771" s="1402"/>
      <c r="FJ771" s="1402"/>
      <c r="FK771" s="1403"/>
      <c r="FL771" s="1557"/>
      <c r="FM771" s="1402">
        <v>0</v>
      </c>
      <c r="FN771" s="1402">
        <v>0</v>
      </c>
      <c r="FO771" s="1402">
        <v>0</v>
      </c>
      <c r="FP771" s="1402"/>
      <c r="FQ771" s="1402">
        <v>1297.49</v>
      </c>
      <c r="FR771" s="1401">
        <v>1202.51</v>
      </c>
      <c r="FT771" s="1605"/>
      <c r="FU771" s="1606">
        <v>1215.75</v>
      </c>
      <c r="FV771" s="1611">
        <v>1255.5899999999999</v>
      </c>
      <c r="FW771" s="1605">
        <v>-53.08</v>
      </c>
      <c r="FX771" s="1607">
        <v>223.66</v>
      </c>
      <c r="FY771" s="1612">
        <v>0</v>
      </c>
      <c r="GB771" s="2015">
        <f t="shared" si="85"/>
        <v>0</v>
      </c>
      <c r="GC771" s="2015">
        <v>2485.0700000000002</v>
      </c>
      <c r="GE771" s="2015">
        <f t="shared" si="86"/>
        <v>2485.0700000000002</v>
      </c>
    </row>
    <row r="772" spans="2:187">
      <c r="B772" s="1426">
        <v>67</v>
      </c>
      <c r="C772" s="919" t="s">
        <v>627</v>
      </c>
      <c r="D772" s="1452" t="s">
        <v>3</v>
      </c>
      <c r="E772" s="1561" t="s">
        <v>877</v>
      </c>
      <c r="F772" s="1566" t="s">
        <v>878</v>
      </c>
      <c r="G772" s="1588">
        <v>34392</v>
      </c>
      <c r="H772" s="1429" t="s">
        <v>555</v>
      </c>
      <c r="I772" s="919" t="s">
        <v>456</v>
      </c>
      <c r="J772" s="1455" t="s">
        <v>455</v>
      </c>
      <c r="K772" s="1456" t="s">
        <v>456</v>
      </c>
      <c r="L772" s="1456">
        <v>100001</v>
      </c>
      <c r="M772" s="1427" t="s">
        <v>470</v>
      </c>
      <c r="N772" s="1428">
        <v>1</v>
      </c>
      <c r="O772" s="1429" t="s">
        <v>477</v>
      </c>
      <c r="P772" s="1429" t="s">
        <v>478</v>
      </c>
      <c r="Q772" s="1430">
        <v>1</v>
      </c>
      <c r="R772" s="1429" t="s">
        <v>556</v>
      </c>
      <c r="S772" s="1469" t="s">
        <v>555</v>
      </c>
      <c r="T772" s="1429" t="s">
        <v>461</v>
      </c>
      <c r="U772" s="1429" t="s">
        <v>1016</v>
      </c>
      <c r="V772" s="1432" t="s">
        <v>553</v>
      </c>
      <c r="W772" s="1438"/>
      <c r="X772" s="1469" t="s">
        <v>25</v>
      </c>
      <c r="Y772" s="1603">
        <v>19102130219036</v>
      </c>
      <c r="Z772" s="1427"/>
      <c r="AA772" s="1438"/>
      <c r="AB772" s="1567">
        <v>45870</v>
      </c>
      <c r="AC772" s="1438"/>
      <c r="AD772" s="1438"/>
      <c r="AE772" s="1438" t="s">
        <v>496</v>
      </c>
      <c r="AF772" s="1438" t="s">
        <v>1017</v>
      </c>
      <c r="AG772" s="1438"/>
      <c r="AH772" s="1438"/>
      <c r="AI772" s="1438"/>
      <c r="AJ772" s="1438"/>
      <c r="AK772" s="1438"/>
      <c r="AL772" s="1438"/>
      <c r="AM772" s="1438"/>
      <c r="AN772" s="1438"/>
      <c r="AO772" s="1487" t="s">
        <v>467</v>
      </c>
      <c r="AP772" s="1441" t="s">
        <v>595</v>
      </c>
      <c r="AQ772" s="1469" t="s">
        <v>467</v>
      </c>
      <c r="AR772" s="1572">
        <v>3000</v>
      </c>
      <c r="AS772" s="1427">
        <v>30</v>
      </c>
      <c r="AT772" s="1445">
        <v>0</v>
      </c>
      <c r="AU772" s="1445">
        <v>0</v>
      </c>
      <c r="AV772" s="1427"/>
      <c r="AW772" s="1427"/>
      <c r="AX772" s="1427"/>
      <c r="AY772" s="1427"/>
      <c r="AZ772" s="1427"/>
      <c r="BA772" s="1446"/>
      <c r="BB772" s="1445"/>
      <c r="BC772" s="1445"/>
      <c r="BD772" s="1445"/>
      <c r="BE772" s="1445"/>
      <c r="BF772" s="1446"/>
      <c r="BG772" s="1439">
        <v>0</v>
      </c>
      <c r="BH772" s="1439">
        <v>0</v>
      </c>
      <c r="BI772" s="1439">
        <v>0</v>
      </c>
      <c r="BJ772" s="1447">
        <v>0</v>
      </c>
      <c r="BK772" s="1448">
        <v>0</v>
      </c>
      <c r="BL772" s="1448">
        <v>0</v>
      </c>
      <c r="BM772" s="1439">
        <v>0</v>
      </c>
      <c r="BN772" s="1448">
        <v>0</v>
      </c>
      <c r="BO772" s="1439">
        <v>0</v>
      </c>
      <c r="BP772" s="1449">
        <v>240</v>
      </c>
      <c r="BQ772" s="1402">
        <v>3000</v>
      </c>
      <c r="BR772" s="1402">
        <v>0</v>
      </c>
      <c r="BS772" s="1402">
        <v>0</v>
      </c>
      <c r="BT772" s="1408">
        <v>0</v>
      </c>
      <c r="BU772" s="1402">
        <v>0</v>
      </c>
      <c r="BV772" s="1402">
        <v>0</v>
      </c>
      <c r="BW772" s="1402">
        <v>0</v>
      </c>
      <c r="BX772" s="1557"/>
      <c r="BY772" s="1402"/>
      <c r="BZ772" s="1402"/>
      <c r="CA772" s="1557"/>
      <c r="CB772" s="1402">
        <v>0</v>
      </c>
      <c r="CC772" s="1402">
        <v>0</v>
      </c>
      <c r="CD772" s="1402">
        <v>0</v>
      </c>
      <c r="CE772" s="1402"/>
      <c r="CF772" s="1402">
        <v>0</v>
      </c>
      <c r="CG772" s="1402"/>
      <c r="CH772" s="1402">
        <v>0</v>
      </c>
      <c r="CI772" s="1402">
        <v>0</v>
      </c>
      <c r="CJ772" s="1557"/>
      <c r="CK772" s="1557"/>
      <c r="CL772" s="1557"/>
      <c r="CM772" s="1402"/>
      <c r="CN772" s="1402"/>
      <c r="CO772" s="1402">
        <v>0</v>
      </c>
      <c r="CP772" s="1402"/>
      <c r="CQ772" s="1405"/>
      <c r="CR772" s="1405"/>
      <c r="CS772" s="1405"/>
      <c r="CT772" s="1405"/>
      <c r="CU772" s="1405"/>
      <c r="CV772" s="1402">
        <v>0</v>
      </c>
      <c r="CW772" s="1557"/>
      <c r="CX772" s="1557"/>
      <c r="CY772" s="1557"/>
      <c r="CZ772" s="1557"/>
      <c r="DA772" s="1557"/>
      <c r="DB772" s="1557"/>
      <c r="DC772" s="1402"/>
      <c r="DD772" s="1402"/>
      <c r="DE772" s="1402"/>
      <c r="DF772" s="1402"/>
      <c r="DG772" s="1402"/>
      <c r="DH772" s="1557"/>
      <c r="DI772" s="1557"/>
      <c r="DJ772" s="1402"/>
      <c r="DK772" s="1402"/>
      <c r="DL772" s="1402"/>
      <c r="DM772" s="1557"/>
      <c r="DN772" s="1557"/>
      <c r="DO772" s="1557"/>
      <c r="DP772" s="1557"/>
      <c r="DQ772" s="1557"/>
      <c r="DR772" s="1557"/>
      <c r="DS772" s="1557"/>
      <c r="DT772" s="1557"/>
      <c r="DU772" s="1557"/>
      <c r="DV772" s="1557"/>
      <c r="DW772" s="1557"/>
      <c r="DX772" s="1557"/>
      <c r="DY772" s="1402"/>
      <c r="DZ772" s="1557"/>
      <c r="EA772" s="1557"/>
      <c r="EB772" s="1557"/>
      <c r="EC772" s="1557"/>
      <c r="ED772" s="1557"/>
      <c r="EE772" s="1557"/>
      <c r="EF772" s="1557"/>
      <c r="EG772" s="1557"/>
      <c r="EH772" s="1557"/>
      <c r="EI772" s="1557"/>
      <c r="EJ772" s="1557"/>
      <c r="EK772" s="1557"/>
      <c r="EL772" s="1451">
        <v>3000</v>
      </c>
      <c r="EM772" s="1451">
        <v>3000</v>
      </c>
      <c r="EN772" s="1404">
        <v>300</v>
      </c>
      <c r="EO772" s="1404">
        <v>0</v>
      </c>
      <c r="EP772" s="1404">
        <v>41.1</v>
      </c>
      <c r="EQ772" s="1404">
        <v>0</v>
      </c>
      <c r="ER772" s="1404">
        <v>0</v>
      </c>
      <c r="ES772" s="1402">
        <v>0</v>
      </c>
      <c r="ET772" s="1408">
        <v>57.05</v>
      </c>
      <c r="EU772" s="1402">
        <v>0</v>
      </c>
      <c r="EV772" s="1402">
        <v>0</v>
      </c>
      <c r="EW772" s="1402"/>
      <c r="EX772" s="1402"/>
      <c r="EY772" s="1402"/>
      <c r="EZ772" s="1403">
        <v>0</v>
      </c>
      <c r="FA772" s="1403">
        <v>0</v>
      </c>
      <c r="FB772" s="1403">
        <v>0</v>
      </c>
      <c r="FC772" s="1403">
        <v>1200</v>
      </c>
      <c r="FD772" s="1403"/>
      <c r="FE772" s="1403">
        <v>0</v>
      </c>
      <c r="FF772" s="1557"/>
      <c r="FG772" s="1402"/>
      <c r="FH772" s="1403">
        <v>0</v>
      </c>
      <c r="FI772" s="1402"/>
      <c r="FJ772" s="1402"/>
      <c r="FK772" s="1403"/>
      <c r="FL772" s="1557"/>
      <c r="FM772" s="1402">
        <v>0</v>
      </c>
      <c r="FN772" s="1402">
        <v>0</v>
      </c>
      <c r="FO772" s="1402">
        <v>0</v>
      </c>
      <c r="FP772" s="1402"/>
      <c r="FQ772" s="1402">
        <v>1598.15</v>
      </c>
      <c r="FR772" s="1401">
        <v>1401.85</v>
      </c>
      <c r="FT772" s="1605"/>
      <c r="FU772" s="1606">
        <v>1387.31</v>
      </c>
      <c r="FV772" s="1612">
        <v>355.41</v>
      </c>
      <c r="FW772" s="1606">
        <v>1046.44</v>
      </c>
      <c r="FX772" s="1607">
        <v>270</v>
      </c>
      <c r="FY772" s="1612">
        <v>0</v>
      </c>
      <c r="GB772" s="2015">
        <f t="shared" si="85"/>
        <v>0</v>
      </c>
      <c r="GC772" s="2015">
        <v>3000</v>
      </c>
      <c r="GE772" s="2015">
        <f t="shared" si="86"/>
        <v>3000</v>
      </c>
    </row>
    <row r="773" spans="2:187">
      <c r="B773" s="1426">
        <v>68</v>
      </c>
      <c r="C773" s="919" t="s">
        <v>627</v>
      </c>
      <c r="D773" s="1452" t="s">
        <v>3</v>
      </c>
      <c r="E773" s="1568" t="s">
        <v>220</v>
      </c>
      <c r="F773" s="1562" t="s">
        <v>221</v>
      </c>
      <c r="G773" s="1588">
        <v>34224</v>
      </c>
      <c r="H773" s="1429" t="s">
        <v>1018</v>
      </c>
      <c r="I773" s="919" t="s">
        <v>456</v>
      </c>
      <c r="J773" s="1455" t="s">
        <v>455</v>
      </c>
      <c r="K773" s="1456" t="s">
        <v>456</v>
      </c>
      <c r="L773" s="1456">
        <v>100001</v>
      </c>
      <c r="M773" s="1427" t="s">
        <v>470</v>
      </c>
      <c r="N773" s="1428">
        <v>1</v>
      </c>
      <c r="O773" s="1429" t="s">
        <v>477</v>
      </c>
      <c r="P773" s="1429" t="s">
        <v>478</v>
      </c>
      <c r="Q773" s="1430">
        <v>1</v>
      </c>
      <c r="R773" s="1429"/>
      <c r="S773" s="1469" t="s">
        <v>1018</v>
      </c>
      <c r="T773" s="1429" t="s">
        <v>461</v>
      </c>
      <c r="U773" s="1429" t="s">
        <v>299</v>
      </c>
      <c r="V773" s="1432" t="s">
        <v>553</v>
      </c>
      <c r="W773" s="1438"/>
      <c r="X773" s="1469" t="s">
        <v>78</v>
      </c>
      <c r="Y773" s="1603" t="s">
        <v>300</v>
      </c>
      <c r="Z773" s="1427"/>
      <c r="AA773" s="1438"/>
      <c r="AB773" s="1567">
        <v>45887</v>
      </c>
      <c r="AC773" s="1438"/>
      <c r="AD773" s="1438"/>
      <c r="AE773" s="1438" t="s">
        <v>481</v>
      </c>
      <c r="AF773" s="1438" t="s">
        <v>643</v>
      </c>
      <c r="AG773" s="1438"/>
      <c r="AH773" s="1438"/>
      <c r="AI773" s="1438"/>
      <c r="AJ773" s="1438"/>
      <c r="AK773" s="1438"/>
      <c r="AL773" s="1438"/>
      <c r="AM773" s="1438"/>
      <c r="AN773" s="1438"/>
      <c r="AO773" s="1487" t="s">
        <v>467</v>
      </c>
      <c r="AP773" s="1441" t="s">
        <v>595</v>
      </c>
      <c r="AQ773" s="1469" t="s">
        <v>467</v>
      </c>
      <c r="AR773" s="1572">
        <v>4600</v>
      </c>
      <c r="AS773" s="1427">
        <v>30</v>
      </c>
      <c r="AT773" s="1445">
        <v>0</v>
      </c>
      <c r="AU773" s="1445">
        <v>0</v>
      </c>
      <c r="AV773" s="1427"/>
      <c r="AW773" s="1427"/>
      <c r="AX773" s="1427"/>
      <c r="AY773" s="1427"/>
      <c r="AZ773" s="1427"/>
      <c r="BA773" s="1446"/>
      <c r="BB773" s="1445"/>
      <c r="BC773" s="1445"/>
      <c r="BD773" s="1445"/>
      <c r="BE773" s="1445"/>
      <c r="BF773" s="1446"/>
      <c r="BG773" s="1439">
        <v>0</v>
      </c>
      <c r="BH773" s="1439">
        <v>0</v>
      </c>
      <c r="BI773" s="1439">
        <v>0</v>
      </c>
      <c r="BJ773" s="1447">
        <v>0</v>
      </c>
      <c r="BK773" s="1448">
        <v>0</v>
      </c>
      <c r="BL773" s="1448">
        <v>0</v>
      </c>
      <c r="BM773" s="1439">
        <v>0</v>
      </c>
      <c r="BN773" s="1448">
        <v>0</v>
      </c>
      <c r="BO773" s="1439">
        <v>0</v>
      </c>
      <c r="BP773" s="1449">
        <v>240</v>
      </c>
      <c r="BQ773" s="1402">
        <v>4600</v>
      </c>
      <c r="BR773" s="1402">
        <v>0</v>
      </c>
      <c r="BS773" s="1402">
        <v>0</v>
      </c>
      <c r="BT773" s="1408">
        <v>0</v>
      </c>
      <c r="BU773" s="1402">
        <v>0</v>
      </c>
      <c r="BV773" s="1402">
        <v>0</v>
      </c>
      <c r="BW773" s="1402">
        <v>0</v>
      </c>
      <c r="BX773" s="1557"/>
      <c r="BY773" s="1402"/>
      <c r="BZ773" s="1402"/>
      <c r="CA773" s="1557"/>
      <c r="CB773" s="1402">
        <v>0</v>
      </c>
      <c r="CC773" s="1402">
        <v>0</v>
      </c>
      <c r="CD773" s="1402">
        <v>0</v>
      </c>
      <c r="CE773" s="1402"/>
      <c r="CF773" s="1402">
        <v>0</v>
      </c>
      <c r="CG773" s="1402"/>
      <c r="CH773" s="1402">
        <v>0</v>
      </c>
      <c r="CI773" s="1402">
        <v>0</v>
      </c>
      <c r="CJ773" s="1557"/>
      <c r="CK773" s="1557"/>
      <c r="CL773" s="1557"/>
      <c r="CM773" s="1402"/>
      <c r="CN773" s="1402"/>
      <c r="CO773" s="1402">
        <v>0</v>
      </c>
      <c r="CP773" s="1402"/>
      <c r="CQ773" s="1405"/>
      <c r="CR773" s="1405"/>
      <c r="CS773" s="1405"/>
      <c r="CT773" s="1405"/>
      <c r="CU773" s="1405"/>
      <c r="CV773" s="1402">
        <v>0</v>
      </c>
      <c r="CW773" s="1557"/>
      <c r="CX773" s="1557"/>
      <c r="CY773" s="1557"/>
      <c r="CZ773" s="1557"/>
      <c r="DA773" s="1557"/>
      <c r="DB773" s="1557"/>
      <c r="DC773" s="1402"/>
      <c r="DD773" s="1402"/>
      <c r="DE773" s="1402"/>
      <c r="DF773" s="1402"/>
      <c r="DG773" s="1402"/>
      <c r="DH773" s="1557"/>
      <c r="DI773" s="1557"/>
      <c r="DJ773" s="1402"/>
      <c r="DK773" s="1402"/>
      <c r="DL773" s="1402"/>
      <c r="DM773" s="1557"/>
      <c r="DN773" s="1557"/>
      <c r="DO773" s="1557"/>
      <c r="DP773" s="1557"/>
      <c r="DQ773" s="1557"/>
      <c r="DR773" s="1557"/>
      <c r="DS773" s="1557"/>
      <c r="DT773" s="1557"/>
      <c r="DU773" s="1557"/>
      <c r="DV773" s="1557"/>
      <c r="DW773" s="1557"/>
      <c r="DX773" s="1557"/>
      <c r="DY773" s="1402"/>
      <c r="DZ773" s="1557"/>
      <c r="EA773" s="1557"/>
      <c r="EB773" s="1557"/>
      <c r="EC773" s="1557"/>
      <c r="ED773" s="1557"/>
      <c r="EE773" s="1557"/>
      <c r="EF773" s="1557"/>
      <c r="EG773" s="1557"/>
      <c r="EH773" s="1557"/>
      <c r="EI773" s="1557"/>
      <c r="EJ773" s="1557"/>
      <c r="EK773" s="1557"/>
      <c r="EL773" s="1451">
        <v>4600</v>
      </c>
      <c r="EM773" s="1451">
        <v>4600</v>
      </c>
      <c r="EN773" s="1404">
        <v>460</v>
      </c>
      <c r="EO773" s="1404">
        <v>0</v>
      </c>
      <c r="EP773" s="1404">
        <v>63.02</v>
      </c>
      <c r="EQ773" s="1404">
        <v>0</v>
      </c>
      <c r="ER773" s="1404">
        <v>0</v>
      </c>
      <c r="ES773" s="1402">
        <v>0</v>
      </c>
      <c r="ET773" s="1408">
        <v>0</v>
      </c>
      <c r="EU773" s="1402">
        <v>0</v>
      </c>
      <c r="EV773" s="1402">
        <v>0</v>
      </c>
      <c r="EW773" s="1402"/>
      <c r="EX773" s="1402"/>
      <c r="EY773" s="1402"/>
      <c r="EZ773" s="1403">
        <v>0</v>
      </c>
      <c r="FA773" s="1403">
        <v>0</v>
      </c>
      <c r="FB773" s="1403">
        <v>0</v>
      </c>
      <c r="FC773" s="1403">
        <v>1840</v>
      </c>
      <c r="FD773" s="1403"/>
      <c r="FE773" s="1403">
        <v>0</v>
      </c>
      <c r="FF773" s="1557"/>
      <c r="FG773" s="1402"/>
      <c r="FH773" s="1403">
        <v>0</v>
      </c>
      <c r="FI773" s="1402"/>
      <c r="FJ773" s="1402"/>
      <c r="FK773" s="1403"/>
      <c r="FL773" s="1557"/>
      <c r="FM773" s="1402">
        <v>0</v>
      </c>
      <c r="FN773" s="1402">
        <v>0</v>
      </c>
      <c r="FO773" s="1402">
        <v>0</v>
      </c>
      <c r="FP773" s="1402"/>
      <c r="FQ773" s="1402">
        <v>2363.02</v>
      </c>
      <c r="FR773" s="1401">
        <v>2236.98</v>
      </c>
      <c r="FT773" s="1614"/>
      <c r="FU773" s="1606">
        <v>2185.9499999999998</v>
      </c>
      <c r="FV773" s="1612">
        <v>355.41</v>
      </c>
      <c r="FW773" s="1606">
        <v>1881.57</v>
      </c>
      <c r="FX773" s="1607">
        <v>414</v>
      </c>
      <c r="FY773" s="1612">
        <v>0</v>
      </c>
      <c r="GB773" s="2015">
        <f t="shared" si="85"/>
        <v>0</v>
      </c>
      <c r="GC773" s="2015">
        <v>4600</v>
      </c>
      <c r="GE773" s="2015">
        <f t="shared" si="86"/>
        <v>4600</v>
      </c>
    </row>
    <row r="774" spans="2:187">
      <c r="B774" s="1426">
        <v>69</v>
      </c>
      <c r="C774" s="919" t="s">
        <v>627</v>
      </c>
      <c r="D774" s="1452" t="s">
        <v>3</v>
      </c>
      <c r="E774" s="1568" t="s">
        <v>881</v>
      </c>
      <c r="F774" s="1562" t="s">
        <v>882</v>
      </c>
      <c r="G774" s="1588">
        <v>35200</v>
      </c>
      <c r="H774" s="1429" t="s">
        <v>469</v>
      </c>
      <c r="I774" s="919" t="s">
        <v>456</v>
      </c>
      <c r="J774" s="1455" t="s">
        <v>455</v>
      </c>
      <c r="K774" s="1456" t="s">
        <v>456</v>
      </c>
      <c r="L774" s="1456">
        <v>100001</v>
      </c>
      <c r="M774" s="1427" t="s">
        <v>470</v>
      </c>
      <c r="N774" s="1428">
        <v>1</v>
      </c>
      <c r="O774" s="1429" t="s">
        <v>471</v>
      </c>
      <c r="P774" s="1429" t="s">
        <v>472</v>
      </c>
      <c r="Q774" s="1430">
        <v>1</v>
      </c>
      <c r="R774" s="1429" t="s">
        <v>485</v>
      </c>
      <c r="S774" s="1469" t="s">
        <v>472</v>
      </c>
      <c r="T774" s="1429" t="s">
        <v>461</v>
      </c>
      <c r="U774" s="1429" t="s">
        <v>1023</v>
      </c>
      <c r="V774" s="1432" t="s">
        <v>553</v>
      </c>
      <c r="W774" s="1438"/>
      <c r="X774" s="1469" t="s">
        <v>25</v>
      </c>
      <c r="Y774" s="1603" t="s">
        <v>1024</v>
      </c>
      <c r="Z774" s="1427"/>
      <c r="AA774" s="1469"/>
      <c r="AB774" s="1567">
        <v>45908</v>
      </c>
      <c r="AC774" s="1438"/>
      <c r="AD774" s="1438"/>
      <c r="AE774" s="1438" t="s">
        <v>496</v>
      </c>
      <c r="AF774" s="1438" t="s">
        <v>1025</v>
      </c>
      <c r="AG774" s="1438"/>
      <c r="AH774" s="1438"/>
      <c r="AI774" s="1438"/>
      <c r="AJ774" s="1438"/>
      <c r="AK774" s="1438"/>
      <c r="AL774" s="1438"/>
      <c r="AM774" s="1438"/>
      <c r="AN774" s="1438"/>
      <c r="AO774" s="1487" t="s">
        <v>466</v>
      </c>
      <c r="AP774" s="1441" t="s">
        <v>595</v>
      </c>
      <c r="AQ774" s="1469" t="s">
        <v>467</v>
      </c>
      <c r="AR774" s="1572">
        <v>3100</v>
      </c>
      <c r="AS774" s="1427">
        <v>30</v>
      </c>
      <c r="AT774" s="1445">
        <v>0</v>
      </c>
      <c r="AU774" s="1445">
        <v>0</v>
      </c>
      <c r="AV774" s="1427"/>
      <c r="AW774" s="1427"/>
      <c r="AX774" s="1427"/>
      <c r="AY774" s="1427"/>
      <c r="AZ774" s="1427"/>
      <c r="BA774" s="1446"/>
      <c r="BB774" s="1445"/>
      <c r="BC774" s="1445"/>
      <c r="BD774" s="1445"/>
      <c r="BE774" s="1445"/>
      <c r="BF774" s="1446"/>
      <c r="BG774" s="1439">
        <v>0</v>
      </c>
      <c r="BH774" s="1439">
        <v>0</v>
      </c>
      <c r="BI774" s="1439">
        <v>0</v>
      </c>
      <c r="BJ774" s="1447">
        <v>0</v>
      </c>
      <c r="BK774" s="1448">
        <v>0</v>
      </c>
      <c r="BL774" s="1448">
        <v>0</v>
      </c>
      <c r="BM774" s="1439">
        <v>0</v>
      </c>
      <c r="BN774" s="1448">
        <v>0</v>
      </c>
      <c r="BO774" s="1439">
        <v>0</v>
      </c>
      <c r="BP774" s="1449">
        <v>240</v>
      </c>
      <c r="BQ774" s="1402">
        <v>3100</v>
      </c>
      <c r="BR774" s="1402">
        <v>0</v>
      </c>
      <c r="BS774" s="1402">
        <v>0</v>
      </c>
      <c r="BT774" s="1408">
        <v>0</v>
      </c>
      <c r="BU774" s="1402">
        <v>0</v>
      </c>
      <c r="BV774" s="1402">
        <v>0</v>
      </c>
      <c r="BW774" s="1402">
        <v>0</v>
      </c>
      <c r="BX774" s="1557"/>
      <c r="BY774" s="1402"/>
      <c r="BZ774" s="1402"/>
      <c r="CA774" s="1557"/>
      <c r="CB774" s="1402">
        <v>0</v>
      </c>
      <c r="CC774" s="1402">
        <v>0</v>
      </c>
      <c r="CD774" s="1402">
        <v>0</v>
      </c>
      <c r="CE774" s="1402"/>
      <c r="CF774" s="1402">
        <v>0</v>
      </c>
      <c r="CG774" s="1402"/>
      <c r="CH774" s="1402">
        <v>0</v>
      </c>
      <c r="CI774" s="1402">
        <v>0</v>
      </c>
      <c r="CJ774" s="1557"/>
      <c r="CK774" s="1557"/>
      <c r="CL774" s="1557"/>
      <c r="CM774" s="1402"/>
      <c r="CN774" s="1402"/>
      <c r="CO774" s="1402">
        <v>0</v>
      </c>
      <c r="CP774" s="1402"/>
      <c r="CQ774" s="1405"/>
      <c r="CR774" s="1405"/>
      <c r="CS774" s="1405"/>
      <c r="CT774" s="1405"/>
      <c r="CU774" s="1405"/>
      <c r="CV774" s="1402">
        <v>0</v>
      </c>
      <c r="CW774" s="1557"/>
      <c r="CX774" s="1557"/>
      <c r="CY774" s="1557"/>
      <c r="CZ774" s="1557"/>
      <c r="DA774" s="1557"/>
      <c r="DB774" s="1557"/>
      <c r="DC774" s="1402"/>
      <c r="DD774" s="1402"/>
      <c r="DE774" s="1402"/>
      <c r="DF774" s="1402"/>
      <c r="DG774" s="1402"/>
      <c r="DH774" s="1557"/>
      <c r="DI774" s="1557"/>
      <c r="DJ774" s="1402"/>
      <c r="DK774" s="1402"/>
      <c r="DL774" s="1402"/>
      <c r="DM774" s="1557"/>
      <c r="DN774" s="1557"/>
      <c r="DO774" s="1557"/>
      <c r="DP774" s="1557"/>
      <c r="DQ774" s="1557"/>
      <c r="DR774" s="1557"/>
      <c r="DS774" s="1557"/>
      <c r="DT774" s="1557"/>
      <c r="DU774" s="1557"/>
      <c r="DV774" s="1557"/>
      <c r="DW774" s="1557"/>
      <c r="DX774" s="1557"/>
      <c r="DY774" s="1402"/>
      <c r="DZ774" s="1557"/>
      <c r="EA774" s="1557"/>
      <c r="EB774" s="1557"/>
      <c r="EC774" s="1557"/>
      <c r="ED774" s="1557"/>
      <c r="EE774" s="1557"/>
      <c r="EF774" s="1557"/>
      <c r="EG774" s="1557"/>
      <c r="EH774" s="1557"/>
      <c r="EI774" s="1557"/>
      <c r="EJ774" s="1557"/>
      <c r="EK774" s="1557"/>
      <c r="EL774" s="1451">
        <v>3100</v>
      </c>
      <c r="EM774" s="1451">
        <v>3100</v>
      </c>
      <c r="EN774" s="1404">
        <v>310</v>
      </c>
      <c r="EO774" s="1404">
        <v>0</v>
      </c>
      <c r="EP774" s="1404">
        <v>42.47</v>
      </c>
      <c r="EQ774" s="1404">
        <v>0</v>
      </c>
      <c r="ER774" s="1404">
        <v>0</v>
      </c>
      <c r="ES774" s="1402">
        <v>0</v>
      </c>
      <c r="ET774" s="1408">
        <v>0</v>
      </c>
      <c r="EU774" s="1402">
        <v>0</v>
      </c>
      <c r="EV774" s="1402">
        <v>0</v>
      </c>
      <c r="EW774" s="1402"/>
      <c r="EX774" s="1402"/>
      <c r="EY774" s="1402"/>
      <c r="EZ774" s="1403">
        <v>0</v>
      </c>
      <c r="FA774" s="1403">
        <v>0</v>
      </c>
      <c r="FB774" s="1403">
        <v>0</v>
      </c>
      <c r="FC774" s="1403">
        <v>1240</v>
      </c>
      <c r="FD774" s="1403"/>
      <c r="FE774" s="1403">
        <v>20</v>
      </c>
      <c r="FF774" s="1557"/>
      <c r="FG774" s="1402"/>
      <c r="FH774" s="1403">
        <v>0</v>
      </c>
      <c r="FI774" s="1402"/>
      <c r="FJ774" s="1402"/>
      <c r="FK774" s="1403"/>
      <c r="FL774" s="1557"/>
      <c r="FM774" s="1402">
        <v>0</v>
      </c>
      <c r="FN774" s="1402">
        <v>0</v>
      </c>
      <c r="FO774" s="1402">
        <v>0</v>
      </c>
      <c r="FP774" s="1402"/>
      <c r="FQ774" s="1402">
        <v>1612.47</v>
      </c>
      <c r="FR774" s="1401">
        <v>1487.53</v>
      </c>
      <c r="FT774" s="1614"/>
      <c r="FU774" s="1606">
        <v>1373.77</v>
      </c>
      <c r="FV774" s="1612"/>
      <c r="FW774" s="1606">
        <v>1487.53</v>
      </c>
      <c r="FX774" s="1607">
        <v>279</v>
      </c>
      <c r="FY774" s="1612">
        <v>0</v>
      </c>
      <c r="GB774" s="2015">
        <f t="shared" si="85"/>
        <v>0</v>
      </c>
      <c r="GC774" s="2015">
        <v>3100</v>
      </c>
      <c r="GE774" s="2015">
        <f t="shared" si="86"/>
        <v>3100</v>
      </c>
    </row>
    <row r="775" spans="2:187">
      <c r="B775" s="1426">
        <v>70</v>
      </c>
      <c r="C775" s="919" t="s">
        <v>627</v>
      </c>
      <c r="D775" s="1452" t="s">
        <v>3</v>
      </c>
      <c r="E775" s="1568" t="s">
        <v>879</v>
      </c>
      <c r="F775" s="1562" t="s">
        <v>880</v>
      </c>
      <c r="G775" s="1588">
        <v>37618</v>
      </c>
      <c r="H775" s="1429" t="s">
        <v>494</v>
      </c>
      <c r="I775" s="919" t="s">
        <v>456</v>
      </c>
      <c r="J775" s="1455" t="s">
        <v>455</v>
      </c>
      <c r="K775" s="1456" t="s">
        <v>456</v>
      </c>
      <c r="L775" s="1456">
        <v>100001</v>
      </c>
      <c r="M775" s="1427" t="s">
        <v>470</v>
      </c>
      <c r="N775" s="1428">
        <v>1</v>
      </c>
      <c r="O775" s="1429" t="s">
        <v>477</v>
      </c>
      <c r="P775" s="1490" t="s">
        <v>478</v>
      </c>
      <c r="Q775" s="1430">
        <v>1</v>
      </c>
      <c r="R775" s="1429" t="s">
        <v>485</v>
      </c>
      <c r="S775" s="1469" t="s">
        <v>478</v>
      </c>
      <c r="T775" s="1429" t="s">
        <v>461</v>
      </c>
      <c r="U775" s="1429" t="s">
        <v>1027</v>
      </c>
      <c r="V775" s="1432" t="s">
        <v>553</v>
      </c>
      <c r="W775" s="1438"/>
      <c r="X775" s="1469" t="s">
        <v>25</v>
      </c>
      <c r="Y775" s="1603" t="s">
        <v>1028</v>
      </c>
      <c r="Z775" s="1427"/>
      <c r="AA775" s="1469"/>
      <c r="AB775" s="1567">
        <v>45894</v>
      </c>
      <c r="AC775" s="1438"/>
      <c r="AD775" s="1438"/>
      <c r="AE775" s="1438" t="s">
        <v>511</v>
      </c>
      <c r="AF775" s="1438" t="s">
        <v>1035</v>
      </c>
      <c r="AG775" s="1438"/>
      <c r="AH775" s="1438"/>
      <c r="AI775" s="1438"/>
      <c r="AJ775" s="1438"/>
      <c r="AK775" s="1438"/>
      <c r="AL775" s="1438"/>
      <c r="AM775" s="1438"/>
      <c r="AN775" s="1438"/>
      <c r="AO775" s="1487" t="s">
        <v>467</v>
      </c>
      <c r="AP775" s="1441" t="s">
        <v>595</v>
      </c>
      <c r="AQ775" s="1469" t="s">
        <v>467</v>
      </c>
      <c r="AR775" s="1572">
        <v>2200</v>
      </c>
      <c r="AS775" s="1427">
        <v>29</v>
      </c>
      <c r="AT775" s="1445">
        <v>0</v>
      </c>
      <c r="AU775" s="1445">
        <v>1</v>
      </c>
      <c r="AV775" s="1427"/>
      <c r="AW775" s="1427"/>
      <c r="AX775" s="1427"/>
      <c r="AY775" s="1427"/>
      <c r="AZ775" s="1427"/>
      <c r="BA775" s="1446"/>
      <c r="BB775" s="1445"/>
      <c r="BC775" s="1445"/>
      <c r="BD775" s="1445"/>
      <c r="BE775" s="1445"/>
      <c r="BF775" s="1446"/>
      <c r="BG775" s="1439">
        <v>0</v>
      </c>
      <c r="BH775" s="1439">
        <v>0</v>
      </c>
      <c r="BI775" s="1439">
        <v>0</v>
      </c>
      <c r="BJ775" s="1447">
        <v>0</v>
      </c>
      <c r="BK775" s="1448">
        <v>0</v>
      </c>
      <c r="BL775" s="1448">
        <v>0</v>
      </c>
      <c r="BM775" s="1439">
        <v>0</v>
      </c>
      <c r="BN775" s="1448">
        <v>0</v>
      </c>
      <c r="BO775" s="1439">
        <v>0.53333333333333333</v>
      </c>
      <c r="BP775" s="1449">
        <v>232</v>
      </c>
      <c r="BQ775" s="1402">
        <v>2126.6666666666665</v>
      </c>
      <c r="BR775" s="1402">
        <v>0</v>
      </c>
      <c r="BS775" s="1402">
        <v>0</v>
      </c>
      <c r="BT775" s="1408">
        <v>73.33</v>
      </c>
      <c r="BU775" s="1402">
        <v>0</v>
      </c>
      <c r="BV775" s="1402">
        <v>0</v>
      </c>
      <c r="BW775" s="1402">
        <v>0</v>
      </c>
      <c r="BX775" s="1557"/>
      <c r="BY775" s="1402"/>
      <c r="BZ775" s="1402"/>
      <c r="CA775" s="1557"/>
      <c r="CB775" s="1402">
        <v>0</v>
      </c>
      <c r="CC775" s="1402">
        <v>0</v>
      </c>
      <c r="CD775" s="1402">
        <v>0</v>
      </c>
      <c r="CE775" s="1402"/>
      <c r="CF775" s="1402">
        <v>0</v>
      </c>
      <c r="CG775" s="1402"/>
      <c r="CH775" s="1402">
        <v>0</v>
      </c>
      <c r="CI775" s="1402">
        <v>0</v>
      </c>
      <c r="CJ775" s="1557"/>
      <c r="CK775" s="1557"/>
      <c r="CL775" s="1557"/>
      <c r="CM775" s="1402"/>
      <c r="CN775" s="1402"/>
      <c r="CO775" s="1402">
        <v>0</v>
      </c>
      <c r="CP775" s="1402"/>
      <c r="CQ775" s="1405"/>
      <c r="CR775" s="1405"/>
      <c r="CS775" s="1405"/>
      <c r="CT775" s="1405"/>
      <c r="CU775" s="1405"/>
      <c r="CV775" s="1402">
        <v>0</v>
      </c>
      <c r="CW775" s="1557"/>
      <c r="CX775" s="1557"/>
      <c r="CY775" s="1557"/>
      <c r="CZ775" s="1557"/>
      <c r="DA775" s="1557"/>
      <c r="DB775" s="1557"/>
      <c r="DC775" s="1402"/>
      <c r="DD775" s="1402"/>
      <c r="DE775" s="1402"/>
      <c r="DF775" s="1402"/>
      <c r="DG775" s="1402"/>
      <c r="DH775" s="1557"/>
      <c r="DI775" s="1557"/>
      <c r="DJ775" s="1402"/>
      <c r="DK775" s="1402"/>
      <c r="DL775" s="1402"/>
      <c r="DM775" s="1557"/>
      <c r="DN775" s="1557"/>
      <c r="DO775" s="1557"/>
      <c r="DP775" s="1557"/>
      <c r="DQ775" s="1557"/>
      <c r="DR775" s="1557"/>
      <c r="DS775" s="1557"/>
      <c r="DT775" s="1557"/>
      <c r="DU775" s="1557"/>
      <c r="DV775" s="1557"/>
      <c r="DW775" s="1557"/>
      <c r="DX775" s="1557"/>
      <c r="DY775" s="1402"/>
      <c r="DZ775" s="1557"/>
      <c r="EA775" s="1557"/>
      <c r="EB775" s="1557"/>
      <c r="EC775" s="1557"/>
      <c r="ED775" s="1557"/>
      <c r="EE775" s="1557"/>
      <c r="EF775" s="1557"/>
      <c r="EG775" s="1557"/>
      <c r="EH775" s="1557"/>
      <c r="EI775" s="1557"/>
      <c r="EJ775" s="1557"/>
      <c r="EK775" s="1557"/>
      <c r="EL775" s="1451">
        <v>2195.1066666666666</v>
      </c>
      <c r="EM775" s="1451">
        <v>2199.9966666666664</v>
      </c>
      <c r="EN775" s="1404">
        <v>219.51</v>
      </c>
      <c r="EO775" s="1404">
        <v>0</v>
      </c>
      <c r="EP775" s="1404">
        <v>30.07</v>
      </c>
      <c r="EQ775" s="1404">
        <v>0</v>
      </c>
      <c r="ER775" s="1404">
        <v>0</v>
      </c>
      <c r="ES775" s="1402">
        <v>0</v>
      </c>
      <c r="ET775" s="1408">
        <v>0</v>
      </c>
      <c r="EU775" s="1402">
        <v>4.8899999999999997</v>
      </c>
      <c r="EV775" s="1402">
        <v>0</v>
      </c>
      <c r="EW775" s="1402"/>
      <c r="EX775" s="1402"/>
      <c r="EY775" s="1402"/>
      <c r="EZ775" s="1403">
        <v>0</v>
      </c>
      <c r="FA775" s="1403">
        <v>0</v>
      </c>
      <c r="FB775" s="1403">
        <v>0</v>
      </c>
      <c r="FC775" s="1403">
        <v>880</v>
      </c>
      <c r="FD775" s="1403"/>
      <c r="FE775" s="1403">
        <v>0</v>
      </c>
      <c r="FF775" s="1557"/>
      <c r="FG775" s="1402"/>
      <c r="FH775" s="1403">
        <v>0</v>
      </c>
      <c r="FI775" s="1402"/>
      <c r="FJ775" s="1402"/>
      <c r="FK775" s="1403"/>
      <c r="FL775" s="1557"/>
      <c r="FM775" s="1402">
        <v>0</v>
      </c>
      <c r="FN775" s="1402">
        <v>0</v>
      </c>
      <c r="FO775" s="1402">
        <v>0</v>
      </c>
      <c r="FP775" s="1402"/>
      <c r="FQ775" s="1402">
        <v>1134.47</v>
      </c>
      <c r="FR775" s="1401">
        <v>1065.53</v>
      </c>
      <c r="FT775" s="1614"/>
      <c r="FU775" s="1606">
        <v>1069.8599999999999</v>
      </c>
      <c r="FV775" s="1612"/>
      <c r="FW775" s="1606">
        <v>1065.53</v>
      </c>
      <c r="FX775" s="1607">
        <v>197.56</v>
      </c>
      <c r="FY775" s="1612">
        <v>0</v>
      </c>
      <c r="GB775" s="2015">
        <f t="shared" si="85"/>
        <v>-3.3333333335576754E-3</v>
      </c>
      <c r="GC775" s="2015">
        <v>2195.11</v>
      </c>
      <c r="GE775" s="2015">
        <f t="shared" si="86"/>
        <v>2195.11</v>
      </c>
    </row>
    <row r="776" spans="2:187">
      <c r="B776" s="1426">
        <v>71</v>
      </c>
      <c r="C776" s="919" t="s">
        <v>627</v>
      </c>
      <c r="D776" s="1452" t="s">
        <v>3</v>
      </c>
      <c r="E776" s="1568" t="s">
        <v>875</v>
      </c>
      <c r="F776" s="1562" t="s">
        <v>876</v>
      </c>
      <c r="G776" s="1588">
        <v>32531</v>
      </c>
      <c r="H776" s="1429" t="s">
        <v>630</v>
      </c>
      <c r="I776" s="919" t="s">
        <v>456</v>
      </c>
      <c r="J776" s="1455" t="s">
        <v>455</v>
      </c>
      <c r="K776" s="1456" t="s">
        <v>456</v>
      </c>
      <c r="L776" s="1456">
        <v>100001</v>
      </c>
      <c r="M776" s="1427" t="s">
        <v>457</v>
      </c>
      <c r="N776" s="1428">
        <v>1</v>
      </c>
      <c r="O776" s="1429" t="s">
        <v>458</v>
      </c>
      <c r="P776" s="1429" t="s">
        <v>478</v>
      </c>
      <c r="Q776" s="1430">
        <v>1</v>
      </c>
      <c r="R776" s="1429" t="s">
        <v>485</v>
      </c>
      <c r="S776" s="1469" t="s">
        <v>1011</v>
      </c>
      <c r="T776" s="1429" t="s">
        <v>461</v>
      </c>
      <c r="U776" s="1429" t="s">
        <v>281</v>
      </c>
      <c r="V776" s="1432" t="s">
        <v>553</v>
      </c>
      <c r="W776" s="1438"/>
      <c r="X776" s="1469" t="s">
        <v>25</v>
      </c>
      <c r="Y776" s="1603" t="s">
        <v>1019</v>
      </c>
      <c r="Z776" s="1427" t="s">
        <v>25</v>
      </c>
      <c r="AA776" s="1469" t="s">
        <v>1020</v>
      </c>
      <c r="AB776" s="1567">
        <v>45887</v>
      </c>
      <c r="AC776" s="1438"/>
      <c r="AD776" s="1438"/>
      <c r="AE776" s="1438" t="s">
        <v>503</v>
      </c>
      <c r="AF776" s="1438" t="s">
        <v>1021</v>
      </c>
      <c r="AG776" s="1438"/>
      <c r="AH776" s="1438"/>
      <c r="AI776" s="1438"/>
      <c r="AJ776" s="1438"/>
      <c r="AK776" s="1438"/>
      <c r="AL776" s="1438"/>
      <c r="AM776" s="1438"/>
      <c r="AN776" s="1438"/>
      <c r="AO776" s="1487" t="s">
        <v>467</v>
      </c>
      <c r="AP776" s="1441" t="s">
        <v>595</v>
      </c>
      <c r="AQ776" s="1469" t="s">
        <v>467</v>
      </c>
      <c r="AR776" s="1572">
        <v>2000</v>
      </c>
      <c r="AS776" s="1427">
        <v>30</v>
      </c>
      <c r="AT776" s="1445">
        <v>0</v>
      </c>
      <c r="AU776" s="1445">
        <v>0</v>
      </c>
      <c r="AV776" s="1427"/>
      <c r="AW776" s="1427"/>
      <c r="AX776" s="1427"/>
      <c r="AY776" s="1427"/>
      <c r="AZ776" s="1427"/>
      <c r="BA776" s="1446"/>
      <c r="BB776" s="1445"/>
      <c r="BC776" s="1445"/>
      <c r="BD776" s="1445"/>
      <c r="BE776" s="1445"/>
      <c r="BF776" s="1446"/>
      <c r="BG776" s="1439">
        <v>0</v>
      </c>
      <c r="BH776" s="1439">
        <v>0</v>
      </c>
      <c r="BI776" s="1439">
        <v>0</v>
      </c>
      <c r="BJ776" s="1447">
        <v>9</v>
      </c>
      <c r="BK776" s="1448">
        <v>0</v>
      </c>
      <c r="BL776" s="1448">
        <v>0</v>
      </c>
      <c r="BM776" s="1439">
        <v>0</v>
      </c>
      <c r="BN776" s="1448">
        <v>0</v>
      </c>
      <c r="BO776" s="1439">
        <v>0</v>
      </c>
      <c r="BP776" s="1449">
        <v>240</v>
      </c>
      <c r="BQ776" s="1402">
        <v>2000.0000000000002</v>
      </c>
      <c r="BR776" s="1402">
        <v>0</v>
      </c>
      <c r="BS776" s="1402">
        <v>0</v>
      </c>
      <c r="BT776" s="1408">
        <v>0</v>
      </c>
      <c r="BU776" s="1402">
        <v>0</v>
      </c>
      <c r="BV776" s="1402">
        <v>0</v>
      </c>
      <c r="BW776" s="1402">
        <v>0</v>
      </c>
      <c r="BX776" s="1557"/>
      <c r="BY776" s="1402"/>
      <c r="BZ776" s="1402"/>
      <c r="CA776" s="1557"/>
      <c r="CB776" s="1402">
        <v>0</v>
      </c>
      <c r="CC776" s="1402">
        <v>0</v>
      </c>
      <c r="CD776" s="1402">
        <v>0</v>
      </c>
      <c r="CE776" s="1402"/>
      <c r="CF776" s="1402">
        <v>150</v>
      </c>
      <c r="CG776" s="1402"/>
      <c r="CH776" s="1402">
        <v>0</v>
      </c>
      <c r="CI776" s="1402">
        <v>0</v>
      </c>
      <c r="CJ776" s="1557"/>
      <c r="CK776" s="1557"/>
      <c r="CL776" s="1557"/>
      <c r="CM776" s="1402"/>
      <c r="CN776" s="1402"/>
      <c r="CO776" s="1402">
        <v>0</v>
      </c>
      <c r="CP776" s="1402"/>
      <c r="CQ776" s="1405"/>
      <c r="CR776" s="1405"/>
      <c r="CS776" s="1405"/>
      <c r="CT776" s="1405"/>
      <c r="CU776" s="1405"/>
      <c r="CV776" s="1402">
        <v>0</v>
      </c>
      <c r="CW776" s="1557"/>
      <c r="CX776" s="1557"/>
      <c r="CY776" s="1557"/>
      <c r="CZ776" s="1557"/>
      <c r="DA776" s="1557"/>
      <c r="DB776" s="1557"/>
      <c r="DC776" s="1402"/>
      <c r="DD776" s="1402"/>
      <c r="DE776" s="1402"/>
      <c r="DF776" s="1402"/>
      <c r="DG776" s="1402"/>
      <c r="DH776" s="1557"/>
      <c r="DI776" s="1557"/>
      <c r="DJ776" s="1402"/>
      <c r="DK776" s="1402"/>
      <c r="DL776" s="1402"/>
      <c r="DM776" s="1557"/>
      <c r="DN776" s="1557"/>
      <c r="DO776" s="1557"/>
      <c r="DP776" s="1557"/>
      <c r="DQ776" s="1557"/>
      <c r="DR776" s="1557"/>
      <c r="DS776" s="1557"/>
      <c r="DT776" s="1557"/>
      <c r="DU776" s="1557"/>
      <c r="DV776" s="1557"/>
      <c r="DW776" s="1557"/>
      <c r="DX776" s="1557"/>
      <c r="DY776" s="1402"/>
      <c r="DZ776" s="1557"/>
      <c r="EA776" s="1557"/>
      <c r="EB776" s="1557"/>
      <c r="EC776" s="1557"/>
      <c r="ED776" s="1557"/>
      <c r="EE776" s="1557"/>
      <c r="EF776" s="1557"/>
      <c r="EG776" s="1557"/>
      <c r="EH776" s="1557"/>
      <c r="EI776" s="1557"/>
      <c r="EJ776" s="1557"/>
      <c r="EK776" s="1557"/>
      <c r="EL776" s="1451">
        <v>2150</v>
      </c>
      <c r="EM776" s="1451">
        <v>2150</v>
      </c>
      <c r="EN776" s="1404">
        <v>215</v>
      </c>
      <c r="EO776" s="1404">
        <v>34.4</v>
      </c>
      <c r="EP776" s="1404">
        <v>29.46</v>
      </c>
      <c r="EQ776" s="1404">
        <v>0</v>
      </c>
      <c r="ER776" s="1404">
        <v>0</v>
      </c>
      <c r="ES776" s="1402">
        <v>0</v>
      </c>
      <c r="ET776" s="1408">
        <v>0</v>
      </c>
      <c r="EU776" s="1402">
        <v>0</v>
      </c>
      <c r="EV776" s="1402">
        <v>0</v>
      </c>
      <c r="EW776" s="1402"/>
      <c r="EX776" s="1402"/>
      <c r="EY776" s="1402"/>
      <c r="EZ776" s="1403">
        <v>0</v>
      </c>
      <c r="FA776" s="1403">
        <v>0</v>
      </c>
      <c r="FB776" s="1403">
        <v>0</v>
      </c>
      <c r="FC776" s="1403">
        <v>800</v>
      </c>
      <c r="FD776" s="1403"/>
      <c r="FE776" s="1403">
        <v>0</v>
      </c>
      <c r="FF776" s="1557"/>
      <c r="FG776" s="1402"/>
      <c r="FH776" s="1403">
        <v>0</v>
      </c>
      <c r="FI776" s="1402"/>
      <c r="FJ776" s="1402"/>
      <c r="FK776" s="1403"/>
      <c r="FL776" s="1557"/>
      <c r="FM776" s="1402">
        <v>0</v>
      </c>
      <c r="FN776" s="1402">
        <v>0</v>
      </c>
      <c r="FO776" s="1402">
        <v>0</v>
      </c>
      <c r="FP776" s="1402"/>
      <c r="FQ776" s="1402">
        <v>1078.8599999999999</v>
      </c>
      <c r="FR776" s="1401">
        <v>1071.1400000000001</v>
      </c>
      <c r="FT776" s="1614"/>
      <c r="FU776" s="1605">
        <v>940.6</v>
      </c>
      <c r="FV776" s="1612">
        <v>355.41</v>
      </c>
      <c r="FW776" s="1605">
        <v>715.73</v>
      </c>
      <c r="FX776" s="1607">
        <v>193.5</v>
      </c>
      <c r="FY776" s="1612">
        <v>0</v>
      </c>
      <c r="GB776" s="2015">
        <f t="shared" si="85"/>
        <v>0</v>
      </c>
      <c r="GC776" s="2015">
        <v>2150</v>
      </c>
      <c r="GE776" s="2015">
        <f t="shared" si="86"/>
        <v>2150</v>
      </c>
    </row>
    <row r="777" spans="2:187">
      <c r="B777" s="1426">
        <v>72</v>
      </c>
      <c r="C777" s="919" t="s">
        <v>627</v>
      </c>
      <c r="D777" s="1452" t="s">
        <v>3</v>
      </c>
      <c r="E777" s="1568" t="s">
        <v>887</v>
      </c>
      <c r="F777" s="1562" t="s">
        <v>888</v>
      </c>
      <c r="G777" s="1588">
        <v>35615</v>
      </c>
      <c r="H777" s="1429" t="s">
        <v>980</v>
      </c>
      <c r="I777" s="919" t="s">
        <v>456</v>
      </c>
      <c r="J777" s="1455" t="s">
        <v>455</v>
      </c>
      <c r="K777" s="1456" t="s">
        <v>456</v>
      </c>
      <c r="L777" s="1456">
        <v>100001</v>
      </c>
      <c r="M777" s="1427" t="s">
        <v>470</v>
      </c>
      <c r="N777" s="1428">
        <v>1</v>
      </c>
      <c r="O777" s="1429" t="s">
        <v>458</v>
      </c>
      <c r="P777" s="1429" t="s">
        <v>478</v>
      </c>
      <c r="Q777" s="1430"/>
      <c r="R777" s="1429" t="s">
        <v>485</v>
      </c>
      <c r="S777" s="1469" t="s">
        <v>980</v>
      </c>
      <c r="T777" s="1429" t="s">
        <v>461</v>
      </c>
      <c r="U777" s="1429" t="s">
        <v>1036</v>
      </c>
      <c r="V777" s="1432" t="s">
        <v>553</v>
      </c>
      <c r="W777" s="1438"/>
      <c r="X777" s="1469" t="s">
        <v>78</v>
      </c>
      <c r="Y777" s="1603" t="s">
        <v>1037</v>
      </c>
      <c r="Z777" s="1427"/>
      <c r="AA777" s="1469"/>
      <c r="AB777" s="1567">
        <v>45931</v>
      </c>
      <c r="AC777" s="1438"/>
      <c r="AD777" s="1438"/>
      <c r="AE777" s="1438" t="s">
        <v>496</v>
      </c>
      <c r="AF777" s="1438" t="s">
        <v>1038</v>
      </c>
      <c r="AG777" s="1438"/>
      <c r="AH777" s="1438"/>
      <c r="AI777" s="1438"/>
      <c r="AJ777" s="1438"/>
      <c r="AK777" s="1438"/>
      <c r="AL777" s="1438"/>
      <c r="AM777" s="1438"/>
      <c r="AN777" s="1438"/>
      <c r="AO777" s="1487" t="s">
        <v>467</v>
      </c>
      <c r="AP777" s="1441" t="s">
        <v>595</v>
      </c>
      <c r="AQ777" s="1469" t="s">
        <v>467</v>
      </c>
      <c r="AR777" s="1572">
        <v>4100</v>
      </c>
      <c r="AS777" s="1427">
        <v>30</v>
      </c>
      <c r="AT777" s="1445">
        <v>0</v>
      </c>
      <c r="AU777" s="1445">
        <v>0</v>
      </c>
      <c r="AV777" s="1427"/>
      <c r="AW777" s="1427"/>
      <c r="AX777" s="1427"/>
      <c r="AY777" s="1427"/>
      <c r="AZ777" s="1427"/>
      <c r="BA777" s="1446"/>
      <c r="BB777" s="1445"/>
      <c r="BC777" s="1445"/>
      <c r="BD777" s="1445"/>
      <c r="BE777" s="1445"/>
      <c r="BF777" s="1446"/>
      <c r="BG777" s="1439">
        <v>0</v>
      </c>
      <c r="BH777" s="1439">
        <v>0</v>
      </c>
      <c r="BI777" s="1439">
        <v>0</v>
      </c>
      <c r="BJ777" s="1447">
        <v>0</v>
      </c>
      <c r="BK777" s="1448">
        <v>0</v>
      </c>
      <c r="BL777" s="1448">
        <v>0</v>
      </c>
      <c r="BM777" s="1439">
        <v>0</v>
      </c>
      <c r="BN777" s="1448">
        <v>0</v>
      </c>
      <c r="BO777" s="1439">
        <v>0</v>
      </c>
      <c r="BP777" s="1449">
        <v>240</v>
      </c>
      <c r="BQ777" s="1402">
        <v>4100</v>
      </c>
      <c r="BR777" s="1402">
        <v>0</v>
      </c>
      <c r="BS777" s="1402">
        <v>0</v>
      </c>
      <c r="BT777" s="1408">
        <v>0</v>
      </c>
      <c r="BU777" s="1402">
        <v>0</v>
      </c>
      <c r="BV777" s="1402">
        <v>0</v>
      </c>
      <c r="BW777" s="1402">
        <v>0</v>
      </c>
      <c r="BX777" s="1557"/>
      <c r="BY777" s="1402"/>
      <c r="BZ777" s="1402"/>
      <c r="CA777" s="1557"/>
      <c r="CB777" s="1402">
        <v>0</v>
      </c>
      <c r="CC777" s="1402">
        <v>0</v>
      </c>
      <c r="CD777" s="1402">
        <v>0</v>
      </c>
      <c r="CE777" s="1402"/>
      <c r="CF777" s="1402">
        <v>0</v>
      </c>
      <c r="CG777" s="1402"/>
      <c r="CH777" s="1402">
        <v>0</v>
      </c>
      <c r="CI777" s="1402">
        <v>0</v>
      </c>
      <c r="CJ777" s="1557"/>
      <c r="CK777" s="1557"/>
      <c r="CL777" s="1557"/>
      <c r="CM777" s="1402"/>
      <c r="CN777" s="1402"/>
      <c r="CO777" s="1402">
        <v>0</v>
      </c>
      <c r="CP777" s="1402"/>
      <c r="CQ777" s="1405"/>
      <c r="CR777" s="1405"/>
      <c r="CS777" s="1405"/>
      <c r="CT777" s="1405"/>
      <c r="CU777" s="1405"/>
      <c r="CV777" s="1402">
        <v>0</v>
      </c>
      <c r="CW777" s="1557"/>
      <c r="CX777" s="1557"/>
      <c r="CY777" s="1557"/>
      <c r="CZ777" s="1557"/>
      <c r="DA777" s="1557"/>
      <c r="DB777" s="1557"/>
      <c r="DC777" s="1402"/>
      <c r="DD777" s="1402"/>
      <c r="DE777" s="1402"/>
      <c r="DF777" s="1402"/>
      <c r="DG777" s="1402"/>
      <c r="DH777" s="1557"/>
      <c r="DI777" s="1557"/>
      <c r="DJ777" s="1402"/>
      <c r="DK777" s="1402"/>
      <c r="DL777" s="1402"/>
      <c r="DM777" s="1557"/>
      <c r="DN777" s="1557"/>
      <c r="DO777" s="1557"/>
      <c r="DP777" s="1557"/>
      <c r="DQ777" s="1557"/>
      <c r="DR777" s="1557"/>
      <c r="DS777" s="1557"/>
      <c r="DT777" s="1557"/>
      <c r="DU777" s="1557"/>
      <c r="DV777" s="1557"/>
      <c r="DW777" s="1557"/>
      <c r="DX777" s="1557"/>
      <c r="DY777" s="1402"/>
      <c r="DZ777" s="1557"/>
      <c r="EA777" s="1557"/>
      <c r="EB777" s="1557"/>
      <c r="EC777" s="1557"/>
      <c r="ED777" s="1557"/>
      <c r="EE777" s="1557"/>
      <c r="EF777" s="1557"/>
      <c r="EG777" s="1557"/>
      <c r="EH777" s="1557"/>
      <c r="EI777" s="1557"/>
      <c r="EJ777" s="1557"/>
      <c r="EK777" s="1557"/>
      <c r="EL777" s="1451">
        <v>4100</v>
      </c>
      <c r="EM777" s="1451">
        <v>4100</v>
      </c>
      <c r="EN777" s="1404">
        <v>410</v>
      </c>
      <c r="EO777" s="1404">
        <v>0</v>
      </c>
      <c r="EP777" s="1404">
        <v>56.17</v>
      </c>
      <c r="EQ777" s="1404">
        <v>0</v>
      </c>
      <c r="ER777" s="1404">
        <v>0</v>
      </c>
      <c r="ES777" s="1402">
        <v>0</v>
      </c>
      <c r="ET777" s="1408">
        <v>0</v>
      </c>
      <c r="EU777" s="1402">
        <v>0</v>
      </c>
      <c r="EV777" s="1402">
        <v>0</v>
      </c>
      <c r="EW777" s="1402"/>
      <c r="EX777" s="1402"/>
      <c r="EY777" s="1402"/>
      <c r="EZ777" s="1403">
        <v>0</v>
      </c>
      <c r="FA777" s="1403">
        <v>0</v>
      </c>
      <c r="FB777" s="1403">
        <v>0</v>
      </c>
      <c r="FC777" s="1403">
        <v>1640</v>
      </c>
      <c r="FD777" s="1403"/>
      <c r="FE777" s="1403">
        <v>0</v>
      </c>
      <c r="FF777" s="1557"/>
      <c r="FG777" s="1402"/>
      <c r="FH777" s="1403">
        <v>0</v>
      </c>
      <c r="FI777" s="1402"/>
      <c r="FJ777" s="1402"/>
      <c r="FK777" s="1403"/>
      <c r="FL777" s="1557"/>
      <c r="FM777" s="1402">
        <v>0</v>
      </c>
      <c r="FN777" s="1402">
        <v>0</v>
      </c>
      <c r="FO777" s="1402">
        <v>0</v>
      </c>
      <c r="FP777" s="1402"/>
      <c r="FQ777" s="1402">
        <v>2106.17</v>
      </c>
      <c r="FR777" s="1401">
        <v>1993.83</v>
      </c>
      <c r="FT777" s="1614"/>
      <c r="FU777" s="1605"/>
      <c r="FV777" s="1612"/>
      <c r="FW777" s="1606">
        <v>1993.83</v>
      </c>
      <c r="FX777" s="1607">
        <v>369</v>
      </c>
      <c r="FY777" s="1612">
        <v>0</v>
      </c>
      <c r="GB777" s="2015">
        <f t="shared" si="85"/>
        <v>0</v>
      </c>
      <c r="GC777" s="2015">
        <v>4100</v>
      </c>
      <c r="GE777" s="2015">
        <f t="shared" si="86"/>
        <v>4100</v>
      </c>
    </row>
    <row r="778" spans="2:187">
      <c r="B778" s="1426">
        <v>73</v>
      </c>
      <c r="C778" s="919" t="s">
        <v>627</v>
      </c>
      <c r="D778" s="1452" t="s">
        <v>3</v>
      </c>
      <c r="E778" s="1568" t="s">
        <v>889</v>
      </c>
      <c r="F778" s="1562" t="s">
        <v>1039</v>
      </c>
      <c r="G778" s="1588">
        <v>35412</v>
      </c>
      <c r="H778" s="1429" t="s">
        <v>478</v>
      </c>
      <c r="I778" s="919" t="s">
        <v>456</v>
      </c>
      <c r="J778" s="1455" t="s">
        <v>455</v>
      </c>
      <c r="K778" s="1456" t="s">
        <v>456</v>
      </c>
      <c r="L778" s="1456">
        <v>100001</v>
      </c>
      <c r="M778" s="1427" t="s">
        <v>470</v>
      </c>
      <c r="N778" s="1428">
        <v>1</v>
      </c>
      <c r="O778" s="1429" t="s">
        <v>458</v>
      </c>
      <c r="P778" s="1429" t="s">
        <v>478</v>
      </c>
      <c r="Q778" s="1430">
        <v>1</v>
      </c>
      <c r="R778" s="1429" t="s">
        <v>485</v>
      </c>
      <c r="S778" s="1469" t="s">
        <v>478</v>
      </c>
      <c r="T778" s="1429" t="s">
        <v>461</v>
      </c>
      <c r="U778" s="1429" t="s">
        <v>1040</v>
      </c>
      <c r="V778" s="1432" t="s">
        <v>553</v>
      </c>
      <c r="W778" s="1438"/>
      <c r="X778" s="1469" t="s">
        <v>97</v>
      </c>
      <c r="Y778" s="1603" t="s">
        <v>1041</v>
      </c>
      <c r="Z778" s="1427"/>
      <c r="AA778" s="1469"/>
      <c r="AB778" s="1567">
        <v>45931</v>
      </c>
      <c r="AC778" s="1438"/>
      <c r="AD778" s="1438"/>
      <c r="AE778" s="1438" t="s">
        <v>533</v>
      </c>
      <c r="AF778" s="1438" t="s">
        <v>1042</v>
      </c>
      <c r="AG778" s="1438"/>
      <c r="AH778" s="1438"/>
      <c r="AI778" s="1438"/>
      <c r="AJ778" s="1438"/>
      <c r="AK778" s="1438"/>
      <c r="AL778" s="1438"/>
      <c r="AM778" s="1438"/>
      <c r="AN778" s="1438"/>
      <c r="AO778" s="1487" t="s">
        <v>467</v>
      </c>
      <c r="AP778" s="1441" t="s">
        <v>595</v>
      </c>
      <c r="AQ778" s="1469" t="s">
        <v>467</v>
      </c>
      <c r="AR778" s="1572">
        <v>1800</v>
      </c>
      <c r="AS778" s="1427">
        <v>30</v>
      </c>
      <c r="AT778" s="1445">
        <v>0</v>
      </c>
      <c r="AU778" s="1445">
        <v>0</v>
      </c>
      <c r="AV778" s="1427"/>
      <c r="AW778" s="1427"/>
      <c r="AX778" s="1427"/>
      <c r="AY778" s="1427"/>
      <c r="AZ778" s="1427"/>
      <c r="BA778" s="1446"/>
      <c r="BB778" s="1445"/>
      <c r="BC778" s="1445"/>
      <c r="BD778" s="1445"/>
      <c r="BE778" s="1445"/>
      <c r="BF778" s="1446"/>
      <c r="BG778" s="1439">
        <v>0</v>
      </c>
      <c r="BH778" s="1439">
        <v>0</v>
      </c>
      <c r="BI778" s="1439">
        <v>0</v>
      </c>
      <c r="BJ778" s="1447">
        <v>0</v>
      </c>
      <c r="BK778" s="1448">
        <v>0</v>
      </c>
      <c r="BL778" s="1448">
        <v>0</v>
      </c>
      <c r="BM778" s="1439">
        <v>0</v>
      </c>
      <c r="BN778" s="1448">
        <v>0</v>
      </c>
      <c r="BO778" s="1439">
        <v>0</v>
      </c>
      <c r="BP778" s="1449">
        <v>240</v>
      </c>
      <c r="BQ778" s="1402">
        <v>1800</v>
      </c>
      <c r="BR778" s="1402">
        <v>0</v>
      </c>
      <c r="BS778" s="1402">
        <v>0</v>
      </c>
      <c r="BT778" s="1408">
        <v>0</v>
      </c>
      <c r="BU778" s="1402">
        <v>0</v>
      </c>
      <c r="BV778" s="1402">
        <v>0</v>
      </c>
      <c r="BW778" s="1402">
        <v>0</v>
      </c>
      <c r="BX778" s="1557"/>
      <c r="BY778" s="1402"/>
      <c r="BZ778" s="1402"/>
      <c r="CA778" s="1557"/>
      <c r="CB778" s="1402">
        <v>0</v>
      </c>
      <c r="CC778" s="1402">
        <v>0</v>
      </c>
      <c r="CD778" s="1402">
        <v>0</v>
      </c>
      <c r="CE778" s="1402"/>
      <c r="CF778" s="1402">
        <v>0</v>
      </c>
      <c r="CG778" s="1402"/>
      <c r="CH778" s="1402">
        <v>0</v>
      </c>
      <c r="CI778" s="1402">
        <v>0</v>
      </c>
      <c r="CJ778" s="1557"/>
      <c r="CK778" s="1557"/>
      <c r="CL778" s="1557"/>
      <c r="CM778" s="1402"/>
      <c r="CN778" s="1402"/>
      <c r="CO778" s="1402">
        <v>0</v>
      </c>
      <c r="CP778" s="1402"/>
      <c r="CQ778" s="1405"/>
      <c r="CR778" s="1405"/>
      <c r="CS778" s="1405"/>
      <c r="CT778" s="1405"/>
      <c r="CU778" s="1405"/>
      <c r="CV778" s="1402">
        <v>0</v>
      </c>
      <c r="CW778" s="1557"/>
      <c r="CX778" s="1557"/>
      <c r="CY778" s="1557"/>
      <c r="CZ778" s="1557"/>
      <c r="DA778" s="1557"/>
      <c r="DB778" s="1557"/>
      <c r="DC778" s="1402"/>
      <c r="DD778" s="1402"/>
      <c r="DE778" s="1402"/>
      <c r="DF778" s="1402"/>
      <c r="DG778" s="1402"/>
      <c r="DH778" s="1557"/>
      <c r="DI778" s="1557"/>
      <c r="DJ778" s="1402"/>
      <c r="DK778" s="1402"/>
      <c r="DL778" s="1402"/>
      <c r="DM778" s="1557"/>
      <c r="DN778" s="1557"/>
      <c r="DO778" s="1557"/>
      <c r="DP778" s="1557"/>
      <c r="DQ778" s="1557"/>
      <c r="DR778" s="1557"/>
      <c r="DS778" s="1557"/>
      <c r="DT778" s="1557"/>
      <c r="DU778" s="1557"/>
      <c r="DV778" s="1557"/>
      <c r="DW778" s="1557"/>
      <c r="DX778" s="1557"/>
      <c r="DY778" s="1402"/>
      <c r="DZ778" s="1557"/>
      <c r="EA778" s="1557"/>
      <c r="EB778" s="1557"/>
      <c r="EC778" s="1557"/>
      <c r="ED778" s="1557"/>
      <c r="EE778" s="1557"/>
      <c r="EF778" s="1557"/>
      <c r="EG778" s="1557"/>
      <c r="EH778" s="1557"/>
      <c r="EI778" s="1557"/>
      <c r="EJ778" s="1557"/>
      <c r="EK778" s="1557"/>
      <c r="EL778" s="1451">
        <v>1800</v>
      </c>
      <c r="EM778" s="1451">
        <v>1800</v>
      </c>
      <c r="EN778" s="1404">
        <v>180</v>
      </c>
      <c r="EO778" s="1404">
        <v>0</v>
      </c>
      <c r="EP778" s="1404">
        <v>24.66</v>
      </c>
      <c r="EQ778" s="1404">
        <v>0</v>
      </c>
      <c r="ER778" s="1404">
        <v>0</v>
      </c>
      <c r="ES778" s="1402">
        <v>0</v>
      </c>
      <c r="ET778" s="1408">
        <v>0</v>
      </c>
      <c r="EU778" s="1402">
        <v>0</v>
      </c>
      <c r="EV778" s="1402">
        <v>0</v>
      </c>
      <c r="EW778" s="1402"/>
      <c r="EX778" s="1402"/>
      <c r="EY778" s="1402"/>
      <c r="EZ778" s="1403">
        <v>0</v>
      </c>
      <c r="FA778" s="1403">
        <v>0</v>
      </c>
      <c r="FB778" s="1403">
        <v>0</v>
      </c>
      <c r="FC778" s="1403">
        <v>720</v>
      </c>
      <c r="FD778" s="1403"/>
      <c r="FE778" s="1403">
        <v>0</v>
      </c>
      <c r="FF778" s="1557"/>
      <c r="FG778" s="1402"/>
      <c r="FH778" s="1403">
        <v>0</v>
      </c>
      <c r="FI778" s="1402"/>
      <c r="FJ778" s="1402"/>
      <c r="FK778" s="1403"/>
      <c r="FL778" s="1557"/>
      <c r="FM778" s="1402">
        <v>0</v>
      </c>
      <c r="FN778" s="1402">
        <v>0</v>
      </c>
      <c r="FO778" s="1402">
        <v>0</v>
      </c>
      <c r="FP778" s="1402"/>
      <c r="FQ778" s="1402">
        <v>924.66</v>
      </c>
      <c r="FR778" s="1401">
        <v>875.34</v>
      </c>
      <c r="FT778" s="1614"/>
      <c r="FU778" s="1605"/>
      <c r="FV778" s="1612"/>
      <c r="FW778" s="1605">
        <v>875.34</v>
      </c>
      <c r="FX778" s="1607">
        <v>162</v>
      </c>
      <c r="FY778" s="1612">
        <v>0</v>
      </c>
      <c r="GB778" s="2015">
        <f t="shared" si="85"/>
        <v>0</v>
      </c>
      <c r="GC778" s="2015">
        <v>1800</v>
      </c>
      <c r="GE778" s="2015">
        <f t="shared" si="86"/>
        <v>1800</v>
      </c>
    </row>
    <row r="779" spans="2:187">
      <c r="B779" s="1426">
        <v>74</v>
      </c>
      <c r="C779" s="919" t="s">
        <v>627</v>
      </c>
      <c r="D779" s="1452" t="s">
        <v>3</v>
      </c>
      <c r="E779" s="1568" t="s">
        <v>885</v>
      </c>
      <c r="F779" s="1562" t="s">
        <v>1043</v>
      </c>
      <c r="G779" s="1588">
        <v>32844</v>
      </c>
      <c r="H779" s="1429" t="s">
        <v>469</v>
      </c>
      <c r="I779" s="919" t="s">
        <v>456</v>
      </c>
      <c r="J779" s="1455" t="s">
        <v>455</v>
      </c>
      <c r="K779" s="1456" t="s">
        <v>456</v>
      </c>
      <c r="L779" s="1456">
        <v>100001</v>
      </c>
      <c r="M779" s="1427" t="s">
        <v>470</v>
      </c>
      <c r="N779" s="1428">
        <v>1</v>
      </c>
      <c r="O779" s="1429" t="s">
        <v>471</v>
      </c>
      <c r="P779" s="1429" t="s">
        <v>472</v>
      </c>
      <c r="Q779" s="1430">
        <v>1</v>
      </c>
      <c r="R779" s="1429" t="s">
        <v>473</v>
      </c>
      <c r="S779" s="1469" t="s">
        <v>469</v>
      </c>
      <c r="T779" s="1429" t="s">
        <v>461</v>
      </c>
      <c r="U779" s="1429" t="s">
        <v>1044</v>
      </c>
      <c r="V779" s="1432" t="s">
        <v>553</v>
      </c>
      <c r="W779" s="1438"/>
      <c r="X779" s="1469" t="s">
        <v>97</v>
      </c>
      <c r="Y779" s="1603" t="s">
        <v>1045</v>
      </c>
      <c r="Z779" s="1427"/>
      <c r="AA779" s="1469"/>
      <c r="AB779" s="1567">
        <v>45943</v>
      </c>
      <c r="AC779" s="1438"/>
      <c r="AD779" s="1438"/>
      <c r="AE779" s="1438" t="s">
        <v>503</v>
      </c>
      <c r="AF779" s="1438" t="s">
        <v>1046</v>
      </c>
      <c r="AG779" s="1438"/>
      <c r="AH779" s="1438"/>
      <c r="AI779" s="1438"/>
      <c r="AJ779" s="1438"/>
      <c r="AK779" s="1438"/>
      <c r="AL779" s="1438"/>
      <c r="AM779" s="1438"/>
      <c r="AN779" s="1438"/>
      <c r="AO779" s="1487" t="s">
        <v>467</v>
      </c>
      <c r="AP779" s="1441" t="s">
        <v>595</v>
      </c>
      <c r="AQ779" s="1469" t="s">
        <v>466</v>
      </c>
      <c r="AR779" s="1572">
        <v>3700</v>
      </c>
      <c r="AS779" s="1427">
        <v>18</v>
      </c>
      <c r="AT779" s="1445">
        <v>0</v>
      </c>
      <c r="AU779" s="1445">
        <v>0</v>
      </c>
      <c r="AV779" s="1427"/>
      <c r="AW779" s="1427"/>
      <c r="AX779" s="1427"/>
      <c r="AY779" s="1427"/>
      <c r="AZ779" s="1427"/>
      <c r="BA779" s="1446"/>
      <c r="BB779" s="1445"/>
      <c r="BC779" s="1445"/>
      <c r="BD779" s="1445"/>
      <c r="BE779" s="1445"/>
      <c r="BF779" s="1446"/>
      <c r="BG779" s="1439">
        <v>0</v>
      </c>
      <c r="BH779" s="1439">
        <v>0</v>
      </c>
      <c r="BI779" s="1439">
        <v>0</v>
      </c>
      <c r="BJ779" s="1447">
        <v>0</v>
      </c>
      <c r="BK779" s="1448">
        <v>0</v>
      </c>
      <c r="BL779" s="1448">
        <v>0</v>
      </c>
      <c r="BM779" s="1439">
        <v>0</v>
      </c>
      <c r="BN779" s="1448">
        <v>0</v>
      </c>
      <c r="BO779" s="1439">
        <v>0</v>
      </c>
      <c r="BP779" s="1449">
        <v>144</v>
      </c>
      <c r="BQ779" s="1402">
        <v>2220</v>
      </c>
      <c r="BR779" s="1402">
        <v>113</v>
      </c>
      <c r="BS779" s="1402">
        <v>0</v>
      </c>
      <c r="BT779" s="1408">
        <v>0</v>
      </c>
      <c r="BU779" s="1402">
        <v>0</v>
      </c>
      <c r="BV779" s="1402">
        <v>0</v>
      </c>
      <c r="BW779" s="1402">
        <v>0</v>
      </c>
      <c r="BX779" s="1557"/>
      <c r="BY779" s="1402"/>
      <c r="BZ779" s="1402"/>
      <c r="CA779" s="1557"/>
      <c r="CB779" s="1402">
        <v>0</v>
      </c>
      <c r="CC779" s="1402">
        <v>0</v>
      </c>
      <c r="CD779" s="1402">
        <v>0</v>
      </c>
      <c r="CE779" s="1402"/>
      <c r="CF779" s="1402">
        <v>0</v>
      </c>
      <c r="CG779" s="1402"/>
      <c r="CH779" s="1402">
        <v>0</v>
      </c>
      <c r="CI779" s="1402">
        <v>0</v>
      </c>
      <c r="CJ779" s="1557"/>
      <c r="CK779" s="1557"/>
      <c r="CL779" s="1557"/>
      <c r="CM779" s="1402"/>
      <c r="CN779" s="1402"/>
      <c r="CO779" s="1402">
        <v>0</v>
      </c>
      <c r="CP779" s="1402"/>
      <c r="CQ779" s="1405"/>
      <c r="CR779" s="1405"/>
      <c r="CS779" s="1405"/>
      <c r="CT779" s="1405"/>
      <c r="CU779" s="1405"/>
      <c r="CV779" s="1402">
        <v>0</v>
      </c>
      <c r="CW779" s="1557"/>
      <c r="CX779" s="1557"/>
      <c r="CY779" s="1557"/>
      <c r="CZ779" s="1557"/>
      <c r="DA779" s="1557"/>
      <c r="DB779" s="1557"/>
      <c r="DC779" s="1402"/>
      <c r="DD779" s="1402"/>
      <c r="DE779" s="1402"/>
      <c r="DF779" s="1402"/>
      <c r="DG779" s="1402"/>
      <c r="DH779" s="1557"/>
      <c r="DI779" s="1557"/>
      <c r="DJ779" s="1402"/>
      <c r="DK779" s="1402"/>
      <c r="DL779" s="1402"/>
      <c r="DM779" s="1557"/>
      <c r="DN779" s="1557"/>
      <c r="DO779" s="1557"/>
      <c r="DP779" s="1557"/>
      <c r="DQ779" s="1557"/>
      <c r="DR779" s="1557"/>
      <c r="DS779" s="1557"/>
      <c r="DT779" s="1557"/>
      <c r="DU779" s="1557"/>
      <c r="DV779" s="1557"/>
      <c r="DW779" s="1557"/>
      <c r="DX779" s="1557"/>
      <c r="DY779" s="1402"/>
      <c r="DZ779" s="1557"/>
      <c r="EA779" s="1557"/>
      <c r="EB779" s="1557"/>
      <c r="EC779" s="1557"/>
      <c r="ED779" s="1557"/>
      <c r="EE779" s="1557"/>
      <c r="EF779" s="1557"/>
      <c r="EG779" s="1557"/>
      <c r="EH779" s="1557"/>
      <c r="EI779" s="1557"/>
      <c r="EJ779" s="1557"/>
      <c r="EK779" s="1557"/>
      <c r="EL779" s="1451">
        <v>2333</v>
      </c>
      <c r="EM779" s="1451">
        <v>2333</v>
      </c>
      <c r="EN779" s="1404">
        <v>233.3</v>
      </c>
      <c r="EO779" s="1404">
        <v>37.33</v>
      </c>
      <c r="EP779" s="1404">
        <v>31.96</v>
      </c>
      <c r="EQ779" s="1404">
        <v>0</v>
      </c>
      <c r="ER779" s="1404">
        <v>0</v>
      </c>
      <c r="ES779" s="1402">
        <v>0</v>
      </c>
      <c r="ET779" s="1408">
        <v>0</v>
      </c>
      <c r="EU779" s="1402">
        <v>0</v>
      </c>
      <c r="EV779" s="1402">
        <v>0</v>
      </c>
      <c r="EW779" s="1402"/>
      <c r="EX779" s="1402"/>
      <c r="EY779" s="1402"/>
      <c r="EZ779" s="1403">
        <v>0</v>
      </c>
      <c r="FA779" s="1403">
        <v>0</v>
      </c>
      <c r="FB779" s="1403">
        <v>0</v>
      </c>
      <c r="FC779" s="1403">
        <v>428.0829</v>
      </c>
      <c r="FD779" s="1403"/>
      <c r="FE779" s="1403">
        <v>0</v>
      </c>
      <c r="FF779" s="1557"/>
      <c r="FG779" s="1402"/>
      <c r="FH779" s="1403">
        <v>0</v>
      </c>
      <c r="FI779" s="1402"/>
      <c r="FJ779" s="1402"/>
      <c r="FK779" s="1403"/>
      <c r="FL779" s="1557"/>
      <c r="FM779" s="1402">
        <v>0</v>
      </c>
      <c r="FN779" s="1402">
        <v>0</v>
      </c>
      <c r="FO779" s="1402">
        <v>0</v>
      </c>
      <c r="FP779" s="1402"/>
      <c r="FQ779" s="1402">
        <v>730.67</v>
      </c>
      <c r="FR779" s="1401">
        <v>1602.33</v>
      </c>
      <c r="FT779" s="1614"/>
      <c r="FU779" s="1605"/>
      <c r="FV779" s="1612"/>
      <c r="FW779" s="1606">
        <v>1602.33</v>
      </c>
      <c r="FX779" s="1607">
        <v>209.97</v>
      </c>
      <c r="FY779" s="1612">
        <v>0</v>
      </c>
      <c r="GB779" s="2015">
        <f t="shared" si="85"/>
        <v>0</v>
      </c>
      <c r="GC779" s="2015">
        <v>2333</v>
      </c>
      <c r="GE779" s="2015">
        <f t="shared" si="86"/>
        <v>2333</v>
      </c>
    </row>
    <row r="780" spans="2:187">
      <c r="B780" s="1426">
        <v>75</v>
      </c>
      <c r="C780" s="919" t="s">
        <v>627</v>
      </c>
      <c r="D780" s="1452" t="s">
        <v>3</v>
      </c>
      <c r="E780" s="1568" t="s">
        <v>883</v>
      </c>
      <c r="F780" s="1562" t="s">
        <v>884</v>
      </c>
      <c r="G780" s="1588">
        <v>28169</v>
      </c>
      <c r="H780" s="1429" t="s">
        <v>478</v>
      </c>
      <c r="I780" s="919" t="s">
        <v>456</v>
      </c>
      <c r="J780" s="1455" t="s">
        <v>455</v>
      </c>
      <c r="K780" s="1456" t="s">
        <v>456</v>
      </c>
      <c r="L780" s="1456">
        <v>100001</v>
      </c>
      <c r="M780" s="1427" t="s">
        <v>470</v>
      </c>
      <c r="N780" s="1428">
        <v>1</v>
      </c>
      <c r="O780" s="1429" t="s">
        <v>458</v>
      </c>
      <c r="P780" s="1429" t="s">
        <v>478</v>
      </c>
      <c r="Q780" s="1430">
        <v>1</v>
      </c>
      <c r="R780" s="1429" t="s">
        <v>485</v>
      </c>
      <c r="S780" s="1469" t="s">
        <v>478</v>
      </c>
      <c r="T780" s="1429" t="s">
        <v>461</v>
      </c>
      <c r="U780" s="1429" t="s">
        <v>250</v>
      </c>
      <c r="V780" s="1432" t="s">
        <v>553</v>
      </c>
      <c r="W780" s="1438"/>
      <c r="X780" s="1469" t="s">
        <v>25</v>
      </c>
      <c r="Y780" s="1603">
        <v>19111700675062</v>
      </c>
      <c r="Z780" s="1427" t="s">
        <v>25</v>
      </c>
      <c r="AA780" s="1469" t="s">
        <v>1047</v>
      </c>
      <c r="AB780" s="1567">
        <v>45943</v>
      </c>
      <c r="AC780" s="1438"/>
      <c r="AD780" s="1438"/>
      <c r="AE780" s="1438" t="s">
        <v>496</v>
      </c>
      <c r="AF780" s="1438" t="s">
        <v>1048</v>
      </c>
      <c r="AG780" s="1438"/>
      <c r="AH780" s="1438"/>
      <c r="AI780" s="1438"/>
      <c r="AJ780" s="1438"/>
      <c r="AK780" s="1438"/>
      <c r="AL780" s="1438"/>
      <c r="AM780" s="1438"/>
      <c r="AN780" s="1438"/>
      <c r="AO780" s="1487" t="s">
        <v>467</v>
      </c>
      <c r="AP780" s="1441" t="s">
        <v>595</v>
      </c>
      <c r="AQ780" s="1469" t="s">
        <v>467</v>
      </c>
      <c r="AR780" s="1572">
        <v>1800</v>
      </c>
      <c r="AS780" s="1427">
        <v>18</v>
      </c>
      <c r="AT780" s="1445">
        <v>0</v>
      </c>
      <c r="AU780" s="1445">
        <v>0</v>
      </c>
      <c r="AV780" s="1427"/>
      <c r="AW780" s="1427"/>
      <c r="AX780" s="1427"/>
      <c r="AY780" s="1427"/>
      <c r="AZ780" s="1427"/>
      <c r="BA780" s="1446"/>
      <c r="BB780" s="1445"/>
      <c r="BC780" s="1445"/>
      <c r="BD780" s="1445"/>
      <c r="BE780" s="1445"/>
      <c r="BF780" s="1446"/>
      <c r="BG780" s="1439">
        <v>0</v>
      </c>
      <c r="BH780" s="1439">
        <v>0</v>
      </c>
      <c r="BI780" s="1439">
        <v>0</v>
      </c>
      <c r="BJ780" s="1447">
        <v>0</v>
      </c>
      <c r="BK780" s="1448">
        <v>0</v>
      </c>
      <c r="BL780" s="1448">
        <v>0</v>
      </c>
      <c r="BM780" s="1439">
        <v>0</v>
      </c>
      <c r="BN780" s="1448">
        <v>0</v>
      </c>
      <c r="BO780" s="1439">
        <v>0</v>
      </c>
      <c r="BP780" s="1449">
        <v>144</v>
      </c>
      <c r="BQ780" s="1402">
        <v>1080</v>
      </c>
      <c r="BR780" s="1402">
        <v>0</v>
      </c>
      <c r="BS780" s="1402">
        <v>0</v>
      </c>
      <c r="BT780" s="1408">
        <v>0</v>
      </c>
      <c r="BU780" s="1402">
        <v>0</v>
      </c>
      <c r="BV780" s="1402">
        <v>0</v>
      </c>
      <c r="BW780" s="1402">
        <v>0</v>
      </c>
      <c r="BX780" s="1557"/>
      <c r="BY780" s="1402"/>
      <c r="BZ780" s="1402"/>
      <c r="CA780" s="1557"/>
      <c r="CB780" s="1402">
        <v>0</v>
      </c>
      <c r="CC780" s="1402">
        <v>0</v>
      </c>
      <c r="CD780" s="1402">
        <v>0</v>
      </c>
      <c r="CE780" s="1402"/>
      <c r="CF780" s="1402">
        <v>0</v>
      </c>
      <c r="CG780" s="1402"/>
      <c r="CH780" s="1402">
        <v>0</v>
      </c>
      <c r="CI780" s="1402">
        <v>0</v>
      </c>
      <c r="CJ780" s="1557"/>
      <c r="CK780" s="1557"/>
      <c r="CL780" s="1557"/>
      <c r="CM780" s="1402"/>
      <c r="CN780" s="1402"/>
      <c r="CO780" s="1402">
        <v>0</v>
      </c>
      <c r="CP780" s="1402"/>
      <c r="CQ780" s="1405"/>
      <c r="CR780" s="1405"/>
      <c r="CS780" s="1405"/>
      <c r="CT780" s="1405"/>
      <c r="CU780" s="1405"/>
      <c r="CV780" s="1402">
        <v>0</v>
      </c>
      <c r="CW780" s="1557"/>
      <c r="CX780" s="1557"/>
      <c r="CY780" s="1557"/>
      <c r="CZ780" s="1557"/>
      <c r="DA780" s="1557"/>
      <c r="DB780" s="1557"/>
      <c r="DC780" s="1402"/>
      <c r="DD780" s="1402"/>
      <c r="DE780" s="1402"/>
      <c r="DF780" s="1402"/>
      <c r="DG780" s="1402"/>
      <c r="DH780" s="1557"/>
      <c r="DI780" s="1557"/>
      <c r="DJ780" s="1402"/>
      <c r="DK780" s="1402"/>
      <c r="DL780" s="1402"/>
      <c r="DM780" s="1557"/>
      <c r="DN780" s="1557"/>
      <c r="DO780" s="1557"/>
      <c r="DP780" s="1557"/>
      <c r="DQ780" s="1557"/>
      <c r="DR780" s="1557"/>
      <c r="DS780" s="1557"/>
      <c r="DT780" s="1557"/>
      <c r="DU780" s="1557"/>
      <c r="DV780" s="1557"/>
      <c r="DW780" s="1557"/>
      <c r="DX780" s="1557"/>
      <c r="DY780" s="1402"/>
      <c r="DZ780" s="1557"/>
      <c r="EA780" s="1557"/>
      <c r="EB780" s="1557"/>
      <c r="EC780" s="1557"/>
      <c r="ED780" s="1557"/>
      <c r="EE780" s="1557"/>
      <c r="EF780" s="1557"/>
      <c r="EG780" s="1557"/>
      <c r="EH780" s="1557"/>
      <c r="EI780" s="1557"/>
      <c r="EJ780" s="1557"/>
      <c r="EK780" s="1557"/>
      <c r="EL780" s="1451">
        <v>1080</v>
      </c>
      <c r="EM780" s="1451">
        <v>1080</v>
      </c>
      <c r="EN780" s="1404">
        <v>108</v>
      </c>
      <c r="EO780" s="1404">
        <v>0</v>
      </c>
      <c r="EP780" s="1404">
        <v>14.8</v>
      </c>
      <c r="EQ780" s="1404">
        <v>0</v>
      </c>
      <c r="ER780" s="1404">
        <v>0</v>
      </c>
      <c r="ES780" s="1402">
        <v>0</v>
      </c>
      <c r="ET780" s="1408">
        <v>0</v>
      </c>
      <c r="EU780" s="1402">
        <v>0</v>
      </c>
      <c r="EV780" s="1402">
        <v>0</v>
      </c>
      <c r="EW780" s="1402"/>
      <c r="EX780" s="1402"/>
      <c r="EY780" s="1402"/>
      <c r="EZ780" s="1403">
        <v>0</v>
      </c>
      <c r="FA780" s="1403">
        <v>0</v>
      </c>
      <c r="FB780" s="1403">
        <v>0</v>
      </c>
      <c r="FC780" s="1403">
        <v>0</v>
      </c>
      <c r="FD780" s="1403"/>
      <c r="FE780" s="1403">
        <v>0</v>
      </c>
      <c r="FF780" s="1557"/>
      <c r="FG780" s="1402"/>
      <c r="FH780" s="1403">
        <v>0</v>
      </c>
      <c r="FI780" s="1402"/>
      <c r="FJ780" s="1402"/>
      <c r="FK780" s="1403"/>
      <c r="FL780" s="1557"/>
      <c r="FM780" s="1402">
        <v>0</v>
      </c>
      <c r="FN780" s="1402">
        <v>0</v>
      </c>
      <c r="FO780" s="1402">
        <v>0</v>
      </c>
      <c r="FP780" s="1402"/>
      <c r="FQ780" s="1402">
        <v>122.8</v>
      </c>
      <c r="FR780" s="1401">
        <v>957.2</v>
      </c>
      <c r="FT780" s="1614"/>
      <c r="FU780" s="1605"/>
      <c r="FV780" s="1612"/>
      <c r="FW780" s="1605">
        <v>957.2</v>
      </c>
      <c r="FX780" s="1607">
        <v>101.7</v>
      </c>
      <c r="FY780" s="1612">
        <v>0</v>
      </c>
      <c r="GB780" s="2015">
        <f t="shared" si="85"/>
        <v>0</v>
      </c>
      <c r="GC780" s="2015">
        <v>1080</v>
      </c>
      <c r="GE780" s="2015">
        <f t="shared" si="86"/>
        <v>1080</v>
      </c>
    </row>
    <row r="781" spans="2:187" ht="15.75" thickBot="1">
      <c r="AK781" s="90">
        <f t="shared" ref="AK781:CV781" si="87">SUM(AK706:AK780)</f>
        <v>200</v>
      </c>
      <c r="AL781" s="90">
        <f t="shared" si="87"/>
        <v>380</v>
      </c>
      <c r="AM781" s="90">
        <f t="shared" si="87"/>
        <v>0</v>
      </c>
      <c r="AN781" s="90">
        <f t="shared" si="87"/>
        <v>0</v>
      </c>
      <c r="AO781" s="90">
        <f t="shared" si="87"/>
        <v>0</v>
      </c>
      <c r="AP781" s="90">
        <f t="shared" si="87"/>
        <v>0</v>
      </c>
      <c r="AQ781" s="90">
        <f t="shared" si="87"/>
        <v>0</v>
      </c>
      <c r="AR781" s="90">
        <f t="shared" si="87"/>
        <v>571638.9171506695</v>
      </c>
      <c r="AS781" s="90">
        <f t="shared" si="87"/>
        <v>2035</v>
      </c>
      <c r="AT781" s="90">
        <f t="shared" si="87"/>
        <v>34</v>
      </c>
      <c r="AU781" s="90">
        <f t="shared" si="87"/>
        <v>103</v>
      </c>
      <c r="AV781" s="90">
        <f t="shared" si="87"/>
        <v>0</v>
      </c>
      <c r="AW781" s="90">
        <f t="shared" si="87"/>
        <v>0</v>
      </c>
      <c r="AX781" s="90">
        <f t="shared" si="87"/>
        <v>0</v>
      </c>
      <c r="AY781" s="90">
        <f t="shared" si="87"/>
        <v>54</v>
      </c>
      <c r="AZ781" s="90">
        <f t="shared" si="87"/>
        <v>1</v>
      </c>
      <c r="BA781" s="90">
        <f t="shared" si="87"/>
        <v>0</v>
      </c>
      <c r="BB781" s="90">
        <f t="shared" si="87"/>
        <v>0</v>
      </c>
      <c r="BC781" s="90">
        <f t="shared" si="87"/>
        <v>0</v>
      </c>
      <c r="BD781" s="90">
        <f t="shared" si="87"/>
        <v>0</v>
      </c>
      <c r="BE781" s="90">
        <f t="shared" si="87"/>
        <v>0</v>
      </c>
      <c r="BF781" s="90">
        <f t="shared" si="87"/>
        <v>0</v>
      </c>
      <c r="BG781" s="90">
        <f t="shared" si="87"/>
        <v>4</v>
      </c>
      <c r="BH781" s="90">
        <f t="shared" si="87"/>
        <v>8</v>
      </c>
      <c r="BI781" s="90">
        <f t="shared" si="87"/>
        <v>69</v>
      </c>
      <c r="BJ781" s="90">
        <f t="shared" si="87"/>
        <v>128.5</v>
      </c>
      <c r="BK781" s="90">
        <f t="shared" si="87"/>
        <v>0</v>
      </c>
      <c r="BL781" s="90">
        <f t="shared" si="87"/>
        <v>0</v>
      </c>
      <c r="BM781" s="90">
        <f t="shared" si="87"/>
        <v>0</v>
      </c>
      <c r="BN781" s="90">
        <f t="shared" si="87"/>
        <v>0</v>
      </c>
      <c r="BO781" s="90">
        <f t="shared" si="87"/>
        <v>81.333333333333329</v>
      </c>
      <c r="BP781" s="90">
        <f t="shared" si="87"/>
        <v>16280</v>
      </c>
      <c r="BQ781" s="90">
        <f t="shared" si="87"/>
        <v>545732.91715066938</v>
      </c>
      <c r="BR781" s="90">
        <f t="shared" si="87"/>
        <v>4294</v>
      </c>
      <c r="BS781" s="90">
        <f t="shared" si="87"/>
        <v>4990</v>
      </c>
      <c r="BT781" s="90">
        <f t="shared" si="87"/>
        <v>15232.56</v>
      </c>
      <c r="BU781" s="90">
        <f t="shared" si="87"/>
        <v>0</v>
      </c>
      <c r="BV781" s="90">
        <f t="shared" si="87"/>
        <v>0</v>
      </c>
      <c r="BW781" s="90">
        <f t="shared" si="87"/>
        <v>0</v>
      </c>
      <c r="BX781" s="90">
        <f t="shared" si="87"/>
        <v>380</v>
      </c>
      <c r="BY781" s="90">
        <f t="shared" si="87"/>
        <v>0</v>
      </c>
      <c r="BZ781" s="90">
        <f t="shared" si="87"/>
        <v>4127.33</v>
      </c>
      <c r="CA781" s="90">
        <f t="shared" si="87"/>
        <v>181.56158333333335</v>
      </c>
      <c r="CB781" s="90">
        <f t="shared" si="87"/>
        <v>64.854166666666671</v>
      </c>
      <c r="CC781" s="90">
        <f t="shared" si="87"/>
        <v>140.08500000000001</v>
      </c>
      <c r="CD781" s="90">
        <f t="shared" si="87"/>
        <v>1539.9750000000001</v>
      </c>
      <c r="CE781" s="90">
        <f t="shared" si="87"/>
        <v>0</v>
      </c>
      <c r="CF781" s="90">
        <f t="shared" si="87"/>
        <v>3826.4599999999996</v>
      </c>
      <c r="CG781" s="90">
        <f t="shared" si="87"/>
        <v>0</v>
      </c>
      <c r="CH781" s="90">
        <f t="shared" si="87"/>
        <v>9</v>
      </c>
      <c r="CI781" s="90">
        <f t="shared" si="87"/>
        <v>226</v>
      </c>
      <c r="CJ781" s="90">
        <f t="shared" si="87"/>
        <v>0</v>
      </c>
      <c r="CK781" s="90">
        <f t="shared" si="87"/>
        <v>0</v>
      </c>
      <c r="CL781" s="90">
        <f t="shared" si="87"/>
        <v>0</v>
      </c>
      <c r="CM781" s="90">
        <f t="shared" si="87"/>
        <v>0</v>
      </c>
      <c r="CN781" s="90">
        <f t="shared" si="87"/>
        <v>0</v>
      </c>
      <c r="CO781" s="90">
        <f t="shared" si="87"/>
        <v>0</v>
      </c>
      <c r="CP781" s="90">
        <f t="shared" si="87"/>
        <v>0</v>
      </c>
      <c r="CQ781" s="90">
        <f t="shared" si="87"/>
        <v>0</v>
      </c>
      <c r="CR781" s="90">
        <f t="shared" si="87"/>
        <v>0</v>
      </c>
      <c r="CS781" s="90">
        <f t="shared" si="87"/>
        <v>0</v>
      </c>
      <c r="CT781" s="90">
        <f t="shared" si="87"/>
        <v>0</v>
      </c>
      <c r="CU781" s="90">
        <f t="shared" si="87"/>
        <v>0</v>
      </c>
      <c r="CV781" s="90">
        <f t="shared" si="87"/>
        <v>400</v>
      </c>
      <c r="CW781" s="90">
        <f t="shared" ref="CW781:FH781" si="88">SUM(CW706:CW780)</f>
        <v>0</v>
      </c>
      <c r="CX781" s="90">
        <f t="shared" si="88"/>
        <v>42885.286191778243</v>
      </c>
      <c r="CY781" s="90">
        <f t="shared" si="88"/>
        <v>3138.5458298012027</v>
      </c>
      <c r="CZ781" s="90">
        <f t="shared" si="88"/>
        <v>0</v>
      </c>
      <c r="DA781" s="90">
        <f t="shared" si="88"/>
        <v>0</v>
      </c>
      <c r="DB781" s="90">
        <f t="shared" si="88"/>
        <v>0</v>
      </c>
      <c r="DC781" s="90">
        <f t="shared" si="88"/>
        <v>0</v>
      </c>
      <c r="DD781" s="90">
        <f t="shared" si="88"/>
        <v>0</v>
      </c>
      <c r="DE781" s="90">
        <f t="shared" si="88"/>
        <v>0</v>
      </c>
      <c r="DF781" s="90">
        <f t="shared" si="88"/>
        <v>0</v>
      </c>
      <c r="DG781" s="90">
        <f t="shared" si="88"/>
        <v>0</v>
      </c>
      <c r="DH781" s="90">
        <f t="shared" si="88"/>
        <v>0</v>
      </c>
      <c r="DI781" s="90">
        <f t="shared" si="88"/>
        <v>0</v>
      </c>
      <c r="DJ781" s="90">
        <f t="shared" si="88"/>
        <v>0</v>
      </c>
      <c r="DK781" s="90">
        <f t="shared" si="88"/>
        <v>0</v>
      </c>
      <c r="DL781" s="90">
        <f t="shared" si="88"/>
        <v>0</v>
      </c>
      <c r="DM781" s="90">
        <f t="shared" si="88"/>
        <v>0</v>
      </c>
      <c r="DN781" s="90">
        <f t="shared" si="88"/>
        <v>0</v>
      </c>
      <c r="DO781" s="90">
        <f t="shared" si="88"/>
        <v>0</v>
      </c>
      <c r="DP781" s="90">
        <f t="shared" si="88"/>
        <v>0</v>
      </c>
      <c r="DQ781" s="90">
        <f t="shared" si="88"/>
        <v>0</v>
      </c>
      <c r="DR781" s="90">
        <f t="shared" si="88"/>
        <v>86.51</v>
      </c>
      <c r="DS781" s="90">
        <f t="shared" si="88"/>
        <v>0</v>
      </c>
      <c r="DT781" s="90">
        <f t="shared" si="88"/>
        <v>0</v>
      </c>
      <c r="DU781" s="90">
        <f t="shared" si="88"/>
        <v>0</v>
      </c>
      <c r="DV781" s="90">
        <f t="shared" si="88"/>
        <v>0</v>
      </c>
      <c r="DW781" s="90">
        <f t="shared" si="88"/>
        <v>25016.416945203971</v>
      </c>
      <c r="DX781" s="90">
        <f t="shared" si="88"/>
        <v>0</v>
      </c>
      <c r="DY781" s="90">
        <f t="shared" si="88"/>
        <v>0</v>
      </c>
      <c r="DZ781" s="90">
        <f t="shared" si="88"/>
        <v>0</v>
      </c>
      <c r="EA781" s="90">
        <f t="shared" si="88"/>
        <v>0</v>
      </c>
      <c r="EB781" s="90">
        <f t="shared" si="88"/>
        <v>5571.79</v>
      </c>
      <c r="EC781" s="90">
        <f t="shared" si="88"/>
        <v>0</v>
      </c>
      <c r="ED781" s="90">
        <f t="shared" si="88"/>
        <v>0</v>
      </c>
      <c r="EE781" s="90">
        <f t="shared" si="88"/>
        <v>5686.18</v>
      </c>
      <c r="EF781" s="90">
        <f t="shared" si="88"/>
        <v>0</v>
      </c>
      <c r="EG781" s="90">
        <f t="shared" si="88"/>
        <v>0</v>
      </c>
      <c r="EH781" s="90">
        <f t="shared" si="88"/>
        <v>6708.66</v>
      </c>
      <c r="EI781" s="90">
        <f t="shared" si="88"/>
        <v>506.28</v>
      </c>
      <c r="EJ781" s="90">
        <f t="shared" si="88"/>
        <v>0</v>
      </c>
      <c r="EK781" s="90">
        <f t="shared" si="88"/>
        <v>0</v>
      </c>
      <c r="EL781" s="90">
        <f t="shared" si="88"/>
        <v>585351.50290066935</v>
      </c>
      <c r="EM781" s="90">
        <f t="shared" si="88"/>
        <v>670744.41186745302</v>
      </c>
      <c r="EN781" s="90">
        <f t="shared" si="88"/>
        <v>57669.830000000009</v>
      </c>
      <c r="EO781" s="90">
        <f t="shared" si="88"/>
        <v>3046.2</v>
      </c>
      <c r="EP781" s="90">
        <f t="shared" si="88"/>
        <v>5032.5399999999991</v>
      </c>
      <c r="EQ781" s="90">
        <f t="shared" si="88"/>
        <v>0</v>
      </c>
      <c r="ER781" s="90">
        <f t="shared" si="88"/>
        <v>0</v>
      </c>
      <c r="ES781" s="90">
        <f t="shared" si="88"/>
        <v>1124.97</v>
      </c>
      <c r="ET781" s="90">
        <f t="shared" si="88"/>
        <v>105524.91275</v>
      </c>
      <c r="EU781" s="90">
        <f t="shared" si="88"/>
        <v>1079.4200000000003</v>
      </c>
      <c r="EV781" s="90">
        <f t="shared" si="88"/>
        <v>0</v>
      </c>
      <c r="EW781" s="90">
        <f t="shared" si="88"/>
        <v>0</v>
      </c>
      <c r="EX781" s="90">
        <f t="shared" si="88"/>
        <v>0</v>
      </c>
      <c r="EY781" s="90">
        <f t="shared" si="88"/>
        <v>0</v>
      </c>
      <c r="EZ781" s="90">
        <f t="shared" si="88"/>
        <v>4277.2400000000007</v>
      </c>
      <c r="FA781" s="90">
        <f t="shared" si="88"/>
        <v>2132.73</v>
      </c>
      <c r="FB781" s="90">
        <f t="shared" si="88"/>
        <v>770.43000000000006</v>
      </c>
      <c r="FC781" s="90">
        <f t="shared" si="88"/>
        <v>285586.05285500438</v>
      </c>
      <c r="FD781" s="90">
        <f t="shared" si="88"/>
        <v>5</v>
      </c>
      <c r="FE781" s="90">
        <f t="shared" si="88"/>
        <v>420</v>
      </c>
      <c r="FF781" s="90">
        <f t="shared" si="88"/>
        <v>0</v>
      </c>
      <c r="FG781" s="90">
        <f t="shared" si="88"/>
        <v>0</v>
      </c>
      <c r="FH781" s="90">
        <f t="shared" si="88"/>
        <v>3627.23</v>
      </c>
      <c r="FI781" s="90">
        <f t="shared" ref="FI781:FQ781" si="89">SUM(FI706:FI780)</f>
        <v>0</v>
      </c>
      <c r="FJ781" s="90">
        <f t="shared" si="89"/>
        <v>0</v>
      </c>
      <c r="FK781" s="90">
        <f t="shared" si="89"/>
        <v>0</v>
      </c>
      <c r="FL781" s="90">
        <f t="shared" si="89"/>
        <v>0</v>
      </c>
      <c r="FM781" s="90">
        <f t="shared" si="89"/>
        <v>0</v>
      </c>
      <c r="FN781" s="90">
        <f t="shared" si="89"/>
        <v>9</v>
      </c>
      <c r="FO781" s="90">
        <f t="shared" si="89"/>
        <v>4</v>
      </c>
      <c r="FP781" s="90">
        <f t="shared" si="89"/>
        <v>0</v>
      </c>
      <c r="FQ781" s="90">
        <f t="shared" si="89"/>
        <v>470309.57000000012</v>
      </c>
      <c r="FR781" s="90">
        <f>SUM(FR706:FR780)</f>
        <v>200434.83000000002</v>
      </c>
      <c r="FT781" s="1618">
        <v>15017.89</v>
      </c>
      <c r="FU781" s="1618">
        <v>123836.35</v>
      </c>
      <c r="FV781" s="1618">
        <v>173997.63</v>
      </c>
      <c r="FW781" s="1618">
        <v>26071.75</v>
      </c>
      <c r="FX781" s="1618">
        <v>52298.34</v>
      </c>
      <c r="FY781" s="1619" t="s">
        <v>927</v>
      </c>
      <c r="GE781" s="2015"/>
    </row>
    <row r="782" spans="2:187">
      <c r="GE782" s="2015"/>
    </row>
    <row r="783" spans="2:187" ht="15.75" thickBot="1">
      <c r="GE783" s="2015"/>
    </row>
    <row r="784" spans="2:187" ht="14.45" customHeight="1">
      <c r="B784" s="2080" t="s">
        <v>302</v>
      </c>
      <c r="C784" s="2081"/>
      <c r="D784" s="2081"/>
      <c r="E784" s="2081"/>
      <c r="F784" s="2081"/>
      <c r="G784" s="2081"/>
      <c r="H784" s="2081"/>
      <c r="I784" s="2081"/>
      <c r="J784" s="2081"/>
      <c r="K784" s="2081"/>
      <c r="L784" s="2081"/>
      <c r="M784" s="2081"/>
      <c r="N784" s="2081"/>
      <c r="O784" s="1417"/>
      <c r="P784" s="2082" t="s">
        <v>303</v>
      </c>
      <c r="Q784" s="2083"/>
      <c r="R784" s="2083"/>
      <c r="S784" s="2083"/>
      <c r="T784" s="2083"/>
      <c r="U784" s="2084"/>
      <c r="V784" s="2082" t="s">
        <v>304</v>
      </c>
      <c r="W784" s="2084"/>
      <c r="X784" s="2081" t="s">
        <v>305</v>
      </c>
      <c r="Y784" s="2081"/>
      <c r="Z784" s="2081" t="s">
        <v>306</v>
      </c>
      <c r="AA784" s="2081"/>
      <c r="AB784" s="2081" t="s">
        <v>307</v>
      </c>
      <c r="AC784" s="2081"/>
      <c r="AD784" s="2081"/>
      <c r="AE784" s="2081" t="s">
        <v>308</v>
      </c>
      <c r="AF784" s="2081"/>
      <c r="AG784" s="2081"/>
      <c r="AH784" s="1417"/>
      <c r="AI784" s="2081" t="s">
        <v>309</v>
      </c>
      <c r="AJ784" s="2081"/>
      <c r="AK784" s="2081" t="s">
        <v>310</v>
      </c>
      <c r="AL784" s="2081"/>
      <c r="AM784" s="2081"/>
      <c r="AN784" s="2081"/>
      <c r="AO784" s="2081"/>
      <c r="AP784" s="2081"/>
      <c r="AQ784" s="2081"/>
      <c r="AR784" s="2081"/>
      <c r="AS784" s="2081" t="s">
        <v>311</v>
      </c>
      <c r="AT784" s="2081"/>
      <c r="AU784" s="2081"/>
      <c r="AV784" s="2081"/>
      <c r="AW784" s="2081"/>
      <c r="AX784" s="2081"/>
      <c r="AY784" s="2081"/>
      <c r="AZ784" s="2081"/>
      <c r="BA784" s="2081"/>
      <c r="BB784" s="2081"/>
      <c r="BC784" s="2081"/>
      <c r="BD784" s="2081"/>
      <c r="BE784" s="2081"/>
      <c r="BF784" s="2081"/>
      <c r="BG784" s="2081" t="s">
        <v>312</v>
      </c>
      <c r="BH784" s="2081"/>
      <c r="BI784" s="2081"/>
      <c r="BJ784" s="2081"/>
      <c r="BK784" s="2081" t="s">
        <v>313</v>
      </c>
      <c r="BL784" s="2081"/>
      <c r="BM784" s="2081"/>
      <c r="BN784" s="2081"/>
      <c r="BO784" s="2088" t="s">
        <v>314</v>
      </c>
      <c r="BP784" s="2088" t="s">
        <v>315</v>
      </c>
      <c r="BQ784" s="2081" t="s">
        <v>316</v>
      </c>
      <c r="BR784" s="2081"/>
      <c r="BS784" s="2081"/>
      <c r="BT784" s="2081"/>
      <c r="BU784" s="2081"/>
      <c r="BV784" s="2081"/>
      <c r="BW784" s="2081"/>
      <c r="BX784" s="2081"/>
      <c r="BY784" s="2081"/>
      <c r="BZ784" s="2081"/>
      <c r="CA784" s="2081"/>
      <c r="CB784" s="2081"/>
      <c r="CC784" s="2081"/>
      <c r="CD784" s="2081"/>
      <c r="CE784" s="2081"/>
      <c r="CF784" s="2081"/>
      <c r="CG784" s="2081"/>
      <c r="CH784" s="2081"/>
      <c r="CI784" s="2081"/>
      <c r="CJ784" s="2081"/>
      <c r="CK784" s="2081"/>
      <c r="CL784" s="2081"/>
      <c r="CM784" s="2081"/>
      <c r="CN784" s="2081"/>
      <c r="CO784" s="2081"/>
      <c r="CP784" s="2081"/>
      <c r="CQ784" s="2081"/>
      <c r="CR784" s="2081"/>
      <c r="CS784" s="2081"/>
      <c r="CT784" s="2081"/>
      <c r="CU784" s="2081"/>
      <c r="CV784" s="2081"/>
      <c r="CW784" s="2081"/>
      <c r="CX784" s="2081"/>
      <c r="CY784" s="2081"/>
      <c r="CZ784" s="2081"/>
      <c r="DA784" s="2081"/>
      <c r="DB784" s="2081"/>
      <c r="DC784" s="2081"/>
      <c r="DD784" s="2081"/>
      <c r="DE784" s="2081"/>
      <c r="DF784" s="2081"/>
      <c r="DG784" s="2081"/>
      <c r="DH784" s="2081"/>
      <c r="DI784" s="2081"/>
      <c r="DJ784" s="2081"/>
      <c r="DK784" s="2081"/>
      <c r="DL784" s="2081"/>
      <c r="DM784" s="2081"/>
      <c r="DN784" s="2081"/>
      <c r="DO784" s="2081"/>
      <c r="DP784" s="2081"/>
      <c r="DQ784" s="2081"/>
      <c r="DR784" s="2081"/>
      <c r="DS784" s="2081"/>
      <c r="DT784" s="2081"/>
      <c r="DU784" s="2081"/>
      <c r="DV784" s="2081"/>
      <c r="DW784" s="2081"/>
      <c r="DX784" s="2081"/>
      <c r="DY784" s="2081"/>
      <c r="DZ784" s="2081"/>
      <c r="EA784" s="2081"/>
      <c r="EB784" s="2081"/>
      <c r="EC784" s="2081"/>
      <c r="ED784" s="2081"/>
      <c r="EE784" s="2081"/>
      <c r="EF784" s="2081"/>
      <c r="EG784" s="2081"/>
      <c r="EH784" s="2081"/>
      <c r="EI784" s="2081"/>
      <c r="EJ784" s="2081"/>
      <c r="EK784" s="2081"/>
      <c r="EL784" s="2096" t="s">
        <v>317</v>
      </c>
      <c r="EM784" s="2096" t="s">
        <v>318</v>
      </c>
      <c r="EN784" s="2081" t="s">
        <v>319</v>
      </c>
      <c r="EO784" s="2081"/>
      <c r="EP784" s="2081"/>
      <c r="EQ784" s="2081"/>
      <c r="ER784" s="2081"/>
      <c r="ES784" s="2081"/>
      <c r="ET784" s="2081"/>
      <c r="EU784" s="2081"/>
      <c r="EV784" s="2081"/>
      <c r="EW784" s="2081"/>
      <c r="EX784" s="2081"/>
      <c r="EY784" s="2081"/>
      <c r="EZ784" s="2081"/>
      <c r="FA784" s="2081"/>
      <c r="FB784" s="2081"/>
      <c r="FC784" s="2081"/>
      <c r="FD784" s="2081"/>
      <c r="FE784" s="2081"/>
      <c r="FF784" s="2081"/>
      <c r="FG784" s="2081"/>
      <c r="FH784" s="2081"/>
      <c r="FI784" s="2081"/>
      <c r="FJ784" s="2081"/>
      <c r="FK784" s="2081"/>
      <c r="FL784" s="2081"/>
      <c r="FM784" s="2081"/>
      <c r="FN784" s="2081"/>
      <c r="FO784" s="2081"/>
      <c r="FP784" s="2081"/>
      <c r="FQ784" s="2081"/>
      <c r="FR784" s="2096" t="s">
        <v>320</v>
      </c>
      <c r="FT784" s="154" t="s">
        <v>321</v>
      </c>
      <c r="FU784" s="2079" t="s">
        <v>968</v>
      </c>
      <c r="GE784" s="2015"/>
    </row>
    <row r="785" spans="2:187" ht="27.6" customHeight="1">
      <c r="B785" s="2091" t="s">
        <v>2</v>
      </c>
      <c r="C785" s="2087" t="s">
        <v>608</v>
      </c>
      <c r="D785" s="2087" t="s">
        <v>322</v>
      </c>
      <c r="E785" s="2087" t="s">
        <v>323</v>
      </c>
      <c r="F785" s="2087" t="s">
        <v>4</v>
      </c>
      <c r="G785" s="2087" t="s">
        <v>324</v>
      </c>
      <c r="H785" s="2087" t="s">
        <v>6</v>
      </c>
      <c r="I785" s="2087" t="s">
        <v>325</v>
      </c>
      <c r="J785" s="1419" t="s">
        <v>326</v>
      </c>
      <c r="K785" s="1420" t="s">
        <v>327</v>
      </c>
      <c r="L785" s="1421" t="s">
        <v>328</v>
      </c>
      <c r="M785" s="1421" t="s">
        <v>329</v>
      </c>
      <c r="N785" s="1421" t="s">
        <v>330</v>
      </c>
      <c r="O785" s="1421" t="s">
        <v>331</v>
      </c>
      <c r="P785" s="1421" t="s">
        <v>332</v>
      </c>
      <c r="Q785" s="1421" t="s">
        <v>330</v>
      </c>
      <c r="R785" s="1422" t="s">
        <v>333</v>
      </c>
      <c r="S785" s="1422" t="s">
        <v>334</v>
      </c>
      <c r="T785" s="2087" t="s">
        <v>335</v>
      </c>
      <c r="U785" s="2087" t="s">
        <v>5</v>
      </c>
      <c r="V785" s="2087" t="s">
        <v>336</v>
      </c>
      <c r="W785" s="2087" t="s">
        <v>337</v>
      </c>
      <c r="X785" s="2087" t="s">
        <v>229</v>
      </c>
      <c r="Y785" s="2087" t="s">
        <v>338</v>
      </c>
      <c r="Z785" s="2087" t="s">
        <v>229</v>
      </c>
      <c r="AA785" s="2087" t="s">
        <v>339</v>
      </c>
      <c r="AB785" s="2087" t="s">
        <v>340</v>
      </c>
      <c r="AC785" s="2087" t="s">
        <v>9</v>
      </c>
      <c r="AD785" s="2087" t="s">
        <v>341</v>
      </c>
      <c r="AE785" s="2087" t="s">
        <v>342</v>
      </c>
      <c r="AF785" s="2087" t="s">
        <v>343</v>
      </c>
      <c r="AG785" s="2087" t="s">
        <v>344</v>
      </c>
      <c r="AH785" s="2087" t="s">
        <v>345</v>
      </c>
      <c r="AI785" s="2087" t="s">
        <v>346</v>
      </c>
      <c r="AJ785" s="2087" t="s">
        <v>347</v>
      </c>
      <c r="AK785" s="2087" t="s">
        <v>348</v>
      </c>
      <c r="AL785" s="2087" t="s">
        <v>349</v>
      </c>
      <c r="AM785" s="2087" t="s">
        <v>350</v>
      </c>
      <c r="AN785" s="2087" t="s">
        <v>351</v>
      </c>
      <c r="AO785" s="2087" t="s">
        <v>352</v>
      </c>
      <c r="AP785" s="2087" t="s">
        <v>590</v>
      </c>
      <c r="AQ785" s="2087" t="s">
        <v>353</v>
      </c>
      <c r="AR785" s="2087" t="s">
        <v>354</v>
      </c>
      <c r="AS785" s="2090" t="s">
        <v>355</v>
      </c>
      <c r="AT785" s="2090" t="s">
        <v>356</v>
      </c>
      <c r="AU785" s="2090" t="s">
        <v>357</v>
      </c>
      <c r="AV785" s="2090" t="s">
        <v>358</v>
      </c>
      <c r="AW785" s="2090" t="s">
        <v>359</v>
      </c>
      <c r="AX785" s="2090" t="s">
        <v>360</v>
      </c>
      <c r="AY785" s="2090" t="s">
        <v>361</v>
      </c>
      <c r="AZ785" s="2090" t="s">
        <v>362</v>
      </c>
      <c r="BA785" s="2090" t="s">
        <v>363</v>
      </c>
      <c r="BB785" s="2090" t="s">
        <v>364</v>
      </c>
      <c r="BC785" s="2090" t="s">
        <v>365</v>
      </c>
      <c r="BD785" s="2090" t="s">
        <v>366</v>
      </c>
      <c r="BE785" s="2090" t="s">
        <v>367</v>
      </c>
      <c r="BF785" s="2090"/>
      <c r="BG785" s="2090">
        <v>0.25</v>
      </c>
      <c r="BH785" s="2090">
        <v>0.35</v>
      </c>
      <c r="BI785" s="2090" t="s">
        <v>368</v>
      </c>
      <c r="BJ785" s="2090" t="s">
        <v>369</v>
      </c>
      <c r="BK785" s="2090">
        <v>0.25</v>
      </c>
      <c r="BL785" s="2090">
        <v>0.35</v>
      </c>
      <c r="BM785" s="2090" t="s">
        <v>368</v>
      </c>
      <c r="BN785" s="2090" t="s">
        <v>369</v>
      </c>
      <c r="BO785" s="2088"/>
      <c r="BP785" s="2088"/>
      <c r="BQ785" s="2087" t="s">
        <v>370</v>
      </c>
      <c r="BR785" s="2087"/>
      <c r="BS785" s="1422"/>
      <c r="BT785" s="1422"/>
      <c r="BU785" s="1422"/>
      <c r="BV785" s="2087"/>
      <c r="BW785" s="2087"/>
      <c r="BX785" s="2087"/>
      <c r="BY785" s="2087"/>
      <c r="BZ785" s="2087"/>
      <c r="CA785" s="2087"/>
      <c r="CB785" s="2087"/>
      <c r="CC785" s="2087"/>
      <c r="CD785" s="2087"/>
      <c r="CE785" s="2087"/>
      <c r="CF785" s="2087"/>
      <c r="CG785" s="2087"/>
      <c r="CH785" s="2087"/>
      <c r="CI785" s="2087"/>
      <c r="CJ785" s="2087"/>
      <c r="CK785" s="2087"/>
      <c r="CL785" s="2087"/>
      <c r="CM785" s="2087"/>
      <c r="CN785" s="2087"/>
      <c r="CO785" s="2087"/>
      <c r="CP785" s="2087"/>
      <c r="CQ785" s="2087"/>
      <c r="CR785" s="2087"/>
      <c r="CS785" s="2087"/>
      <c r="CT785" s="2087"/>
      <c r="CU785" s="2087"/>
      <c r="CV785" s="2087" t="s">
        <v>371</v>
      </c>
      <c r="CW785" s="2087"/>
      <c r="CX785" s="2087"/>
      <c r="CY785" s="2087"/>
      <c r="CZ785" s="2087"/>
      <c r="DA785" s="2087"/>
      <c r="DB785" s="2087"/>
      <c r="DC785" s="2087"/>
      <c r="DD785" s="2087"/>
      <c r="DE785" s="2087"/>
      <c r="DF785" s="2087"/>
      <c r="DG785" s="2087"/>
      <c r="DH785" s="2087"/>
      <c r="DI785" s="2087"/>
      <c r="DJ785" s="2087"/>
      <c r="DK785" s="2087"/>
      <c r="DL785" s="2087"/>
      <c r="DM785" s="2087"/>
      <c r="DN785" s="2087"/>
      <c r="DO785" s="2087"/>
      <c r="DP785" s="2087" t="s">
        <v>372</v>
      </c>
      <c r="DQ785" s="2087"/>
      <c r="DR785" s="2087"/>
      <c r="DS785" s="2087"/>
      <c r="DT785" s="2087"/>
      <c r="DU785" s="2087"/>
      <c r="DV785" s="2087"/>
      <c r="DW785" s="2087"/>
      <c r="DX785" s="2087"/>
      <c r="DY785" s="2087"/>
      <c r="DZ785" s="2087"/>
      <c r="EA785" s="2087"/>
      <c r="EB785" s="2087" t="s">
        <v>373</v>
      </c>
      <c r="EC785" s="2087"/>
      <c r="ED785" s="2087"/>
      <c r="EE785" s="2087"/>
      <c r="EF785" s="2087"/>
      <c r="EG785" s="2087"/>
      <c r="EH785" s="2087"/>
      <c r="EI785" s="2087"/>
      <c r="EJ785" s="2087"/>
      <c r="EK785" s="2087"/>
      <c r="EL785" s="2096"/>
      <c r="EM785" s="2096"/>
      <c r="EN785" s="2087" t="s">
        <v>374</v>
      </c>
      <c r="EO785" s="2087"/>
      <c r="EP785" s="2087"/>
      <c r="EQ785" s="2087"/>
      <c r="ER785" s="2087"/>
      <c r="ES785" s="2087"/>
      <c r="ET785" s="1418" t="s">
        <v>375</v>
      </c>
      <c r="EU785" s="2087" t="s">
        <v>376</v>
      </c>
      <c r="EV785" s="2087"/>
      <c r="EW785" s="2087"/>
      <c r="EX785" s="2087"/>
      <c r="EY785" s="2087" t="s">
        <v>377</v>
      </c>
      <c r="EZ785" s="2087"/>
      <c r="FA785" s="2087"/>
      <c r="FB785" s="2087"/>
      <c r="FC785" s="2087"/>
      <c r="FD785" s="2087"/>
      <c r="FE785" s="2087"/>
      <c r="FF785" s="2087"/>
      <c r="FG785" s="2087"/>
      <c r="FH785" s="2087"/>
      <c r="FI785" s="2087"/>
      <c r="FJ785" s="2087"/>
      <c r="FK785" s="2087"/>
      <c r="FL785" s="2087"/>
      <c r="FM785" s="2087"/>
      <c r="FN785" s="2087"/>
      <c r="FO785" s="2087"/>
      <c r="FP785" s="2087"/>
      <c r="FQ785" s="2087" t="s">
        <v>378</v>
      </c>
      <c r="FR785" s="2096"/>
      <c r="FT785" s="154"/>
      <c r="FU785" s="2103"/>
      <c r="GE785" s="2015"/>
    </row>
    <row r="786" spans="2:187" ht="76.5">
      <c r="B786" s="2092"/>
      <c r="C786" s="1422"/>
      <c r="D786" s="1422"/>
      <c r="E786" s="1422"/>
      <c r="F786" s="1422"/>
      <c r="G786" s="1422"/>
      <c r="H786" s="1422"/>
      <c r="I786" s="1422"/>
      <c r="J786" s="1419" t="s">
        <v>326</v>
      </c>
      <c r="K786" s="1420" t="s">
        <v>327</v>
      </c>
      <c r="L786" s="1421" t="s">
        <v>328</v>
      </c>
      <c r="M786" s="1421" t="s">
        <v>329</v>
      </c>
      <c r="N786" s="1421" t="s">
        <v>330</v>
      </c>
      <c r="O786" s="1421" t="s">
        <v>331</v>
      </c>
      <c r="P786" s="1421" t="s">
        <v>332</v>
      </c>
      <c r="Q786" s="1421" t="s">
        <v>330</v>
      </c>
      <c r="R786" s="2093"/>
      <c r="S786" s="2093"/>
      <c r="T786" s="1422"/>
      <c r="U786" s="1422"/>
      <c r="V786" s="1422"/>
      <c r="W786" s="1422"/>
      <c r="X786" s="1422"/>
      <c r="Y786" s="1422"/>
      <c r="Z786" s="1422"/>
      <c r="AA786" s="1422"/>
      <c r="AB786" s="1422"/>
      <c r="AC786" s="1422"/>
      <c r="AD786" s="1422"/>
      <c r="AE786" s="1422"/>
      <c r="AF786" s="1422"/>
      <c r="AG786" s="1422"/>
      <c r="AH786" s="1422"/>
      <c r="AI786" s="1422"/>
      <c r="AJ786" s="1422"/>
      <c r="AK786" s="1422"/>
      <c r="AL786" s="1422"/>
      <c r="AM786" s="1422"/>
      <c r="AN786" s="1422"/>
      <c r="AO786" s="1422"/>
      <c r="AP786" s="1422"/>
      <c r="AQ786" s="1422"/>
      <c r="AR786" s="1422"/>
      <c r="AS786" s="1422"/>
      <c r="AT786" s="1422"/>
      <c r="AU786" s="1422"/>
      <c r="AV786" s="1422"/>
      <c r="AW786" s="1422"/>
      <c r="AX786" s="1422"/>
      <c r="AY786" s="1422"/>
      <c r="AZ786" s="1422"/>
      <c r="BA786" s="1422"/>
      <c r="BB786" s="1422"/>
      <c r="BC786" s="1422"/>
      <c r="BD786" s="1422"/>
      <c r="BE786" s="1422"/>
      <c r="BF786" s="1422"/>
      <c r="BG786" s="1422"/>
      <c r="BH786" s="1422"/>
      <c r="BI786" s="1422"/>
      <c r="BJ786" s="1422"/>
      <c r="BK786" s="1422"/>
      <c r="BL786" s="1422"/>
      <c r="BM786" s="1422"/>
      <c r="BN786" s="1422"/>
      <c r="BO786" s="2089"/>
      <c r="BP786" s="2089"/>
      <c r="BQ786" s="1422" t="s">
        <v>379</v>
      </c>
      <c r="BR786" s="1423" t="s">
        <v>380</v>
      </c>
      <c r="BS786" s="1424" t="s">
        <v>356</v>
      </c>
      <c r="BT786" s="1424" t="s">
        <v>381</v>
      </c>
      <c r="BU786" s="1424" t="s">
        <v>358</v>
      </c>
      <c r="BV786" s="1425" t="s">
        <v>359</v>
      </c>
      <c r="BW786" s="1421" t="s">
        <v>360</v>
      </c>
      <c r="BX786" s="1421" t="s">
        <v>382</v>
      </c>
      <c r="BY786" s="1421" t="s">
        <v>383</v>
      </c>
      <c r="BZ786" s="1421" t="s">
        <v>384</v>
      </c>
      <c r="CA786" s="1421" t="s">
        <v>362</v>
      </c>
      <c r="CB786" s="1421" t="s">
        <v>385</v>
      </c>
      <c r="CC786" s="1421" t="s">
        <v>386</v>
      </c>
      <c r="CD786" s="1421" t="s">
        <v>387</v>
      </c>
      <c r="CE786" s="1421" t="s">
        <v>388</v>
      </c>
      <c r="CF786" s="1421" t="s">
        <v>389</v>
      </c>
      <c r="CG786" s="1421" t="s">
        <v>390</v>
      </c>
      <c r="CH786" s="1421" t="s">
        <v>1008</v>
      </c>
      <c r="CI786" s="1421" t="s">
        <v>391</v>
      </c>
      <c r="CJ786" s="1421"/>
      <c r="CK786" s="1421" t="s">
        <v>392</v>
      </c>
      <c r="CL786" s="1421" t="s">
        <v>393</v>
      </c>
      <c r="CM786" s="1421" t="s">
        <v>601</v>
      </c>
      <c r="CN786" s="1421" t="s">
        <v>394</v>
      </c>
      <c r="CO786" s="1421" t="s">
        <v>313</v>
      </c>
      <c r="CP786" s="1421"/>
      <c r="CQ786" s="1421" t="s">
        <v>606</v>
      </c>
      <c r="CR786" s="1421"/>
      <c r="CS786" s="1421"/>
      <c r="CT786" s="1421"/>
      <c r="CU786" s="1421"/>
      <c r="CV786" s="1421" t="s">
        <v>395</v>
      </c>
      <c r="CW786" s="1421" t="s">
        <v>396</v>
      </c>
      <c r="CX786" s="1421" t="s">
        <v>397</v>
      </c>
      <c r="CY786" s="1421" t="s">
        <v>398</v>
      </c>
      <c r="CZ786" s="1421" t="s">
        <v>399</v>
      </c>
      <c r="DA786" s="1421" t="s">
        <v>400</v>
      </c>
      <c r="DB786" s="1421" t="s">
        <v>401</v>
      </c>
      <c r="DC786" s="1421" t="s">
        <v>614</v>
      </c>
      <c r="DD786" s="1421" t="s">
        <v>402</v>
      </c>
      <c r="DE786" s="1421" t="s">
        <v>403</v>
      </c>
      <c r="DF786" s="1421" t="s">
        <v>404</v>
      </c>
      <c r="DG786" s="1421" t="s">
        <v>405</v>
      </c>
      <c r="DH786" s="1421" t="s">
        <v>406</v>
      </c>
      <c r="DI786" s="1421" t="s">
        <v>407</v>
      </c>
      <c r="DJ786" s="1421" t="s">
        <v>408</v>
      </c>
      <c r="DK786" s="1421" t="s">
        <v>637</v>
      </c>
      <c r="DL786" s="1421" t="s">
        <v>409</v>
      </c>
      <c r="DM786" s="1421" t="s">
        <v>410</v>
      </c>
      <c r="DN786" s="1421" t="s">
        <v>411</v>
      </c>
      <c r="DO786" s="1421" t="s">
        <v>412</v>
      </c>
      <c r="DP786" s="1421" t="s">
        <v>413</v>
      </c>
      <c r="DQ786" s="1421" t="s">
        <v>414</v>
      </c>
      <c r="DR786" s="1421" t="s">
        <v>415</v>
      </c>
      <c r="DS786" s="1421" t="s">
        <v>416</v>
      </c>
      <c r="DT786" s="1421" t="s">
        <v>417</v>
      </c>
      <c r="DU786" s="1421" t="s">
        <v>306</v>
      </c>
      <c r="DV786" s="1421" t="s">
        <v>418</v>
      </c>
      <c r="DW786" s="1421" t="s">
        <v>419</v>
      </c>
      <c r="DX786" s="1421" t="s">
        <v>592</v>
      </c>
      <c r="DY786" s="1421" t="s">
        <v>420</v>
      </c>
      <c r="DZ786" s="1421"/>
      <c r="EA786" s="1421"/>
      <c r="EB786" s="1421" t="s">
        <v>421</v>
      </c>
      <c r="EC786" s="1421" t="s">
        <v>422</v>
      </c>
      <c r="ED786" s="1421" t="s">
        <v>423</v>
      </c>
      <c r="EE786" s="1421" t="s">
        <v>424</v>
      </c>
      <c r="EF786" s="1421" t="s">
        <v>425</v>
      </c>
      <c r="EG786" s="1421" t="s">
        <v>426</v>
      </c>
      <c r="EH786" s="1421" t="s">
        <v>427</v>
      </c>
      <c r="EI786" s="1421" t="s">
        <v>428</v>
      </c>
      <c r="EJ786" s="1421" t="s">
        <v>429</v>
      </c>
      <c r="EK786" s="1421" t="s">
        <v>430</v>
      </c>
      <c r="EL786" s="2097"/>
      <c r="EM786" s="2097"/>
      <c r="EN786" s="1422" t="s">
        <v>431</v>
      </c>
      <c r="EO786" s="1422" t="s">
        <v>432</v>
      </c>
      <c r="EP786" s="1422" t="s">
        <v>433</v>
      </c>
      <c r="EQ786" s="1422" t="s">
        <v>434</v>
      </c>
      <c r="ER786" s="1422" t="s">
        <v>435</v>
      </c>
      <c r="ES786" s="1422" t="s">
        <v>436</v>
      </c>
      <c r="ET786" s="1422" t="s">
        <v>437</v>
      </c>
      <c r="EU786" s="1421" t="s">
        <v>438</v>
      </c>
      <c r="EV786" s="1421" t="s">
        <v>363</v>
      </c>
      <c r="EW786" s="1421" t="s">
        <v>439</v>
      </c>
      <c r="EX786" s="1421"/>
      <c r="EY786" s="1421" t="s">
        <v>614</v>
      </c>
      <c r="EZ786" s="1421" t="s">
        <v>440</v>
      </c>
      <c r="FA786" s="1421" t="s">
        <v>441</v>
      </c>
      <c r="FB786" s="1421" t="s">
        <v>442</v>
      </c>
      <c r="FC786" s="1421" t="s">
        <v>443</v>
      </c>
      <c r="FD786" s="1421" t="s">
        <v>444</v>
      </c>
      <c r="FE786" s="1421" t="s">
        <v>1049</v>
      </c>
      <c r="FF786" s="1421" t="s">
        <v>416</v>
      </c>
      <c r="FG786" s="1421" t="s">
        <v>592</v>
      </c>
      <c r="FH786" s="1421" t="s">
        <v>18</v>
      </c>
      <c r="FI786" s="1421" t="s">
        <v>918</v>
      </c>
      <c r="FJ786" s="1421" t="s">
        <v>1009</v>
      </c>
      <c r="FK786" s="1421" t="s">
        <v>1050</v>
      </c>
      <c r="FL786" s="1421" t="s">
        <v>448</v>
      </c>
      <c r="FM786" s="1421" t="s">
        <v>984</v>
      </c>
      <c r="FN786" s="1421" t="s">
        <v>449</v>
      </c>
      <c r="FO786" s="1421" t="s">
        <v>450</v>
      </c>
      <c r="FP786" s="1421" t="s">
        <v>985</v>
      </c>
      <c r="FQ786" s="1422"/>
      <c r="FR786" s="2097"/>
      <c r="FT786" s="154"/>
      <c r="FU786" s="2104"/>
      <c r="GE786" s="2015"/>
    </row>
    <row r="787" spans="2:187">
      <c r="B787" s="1857">
        <v>1</v>
      </c>
      <c r="C787" s="1975" t="s">
        <v>632</v>
      </c>
      <c r="D787" s="1976" t="s">
        <v>3</v>
      </c>
      <c r="E787" s="1977" t="s">
        <v>102</v>
      </c>
      <c r="F787" s="1975" t="s">
        <v>452</v>
      </c>
      <c r="G787" s="1978">
        <v>32348</v>
      </c>
      <c r="H787" s="1975" t="s">
        <v>453</v>
      </c>
      <c r="I787" s="1975" t="s">
        <v>456</v>
      </c>
      <c r="J787" s="1979" t="s">
        <v>455</v>
      </c>
      <c r="K787" s="1980" t="s">
        <v>456</v>
      </c>
      <c r="L787" s="1980">
        <v>100002</v>
      </c>
      <c r="M787" s="1858" t="s">
        <v>457</v>
      </c>
      <c r="N787" s="1859">
        <v>1</v>
      </c>
      <c r="O787" s="1860" t="s">
        <v>458</v>
      </c>
      <c r="P787" s="1860" t="s">
        <v>459</v>
      </c>
      <c r="Q787" s="1861">
        <v>1</v>
      </c>
      <c r="R787" s="1860" t="s">
        <v>460</v>
      </c>
      <c r="S787" s="1862" t="s">
        <v>453</v>
      </c>
      <c r="T787" s="1860" t="s">
        <v>461</v>
      </c>
      <c r="U787" s="1860" t="s">
        <v>255</v>
      </c>
      <c r="V787" s="1863" t="s">
        <v>462</v>
      </c>
      <c r="W787" s="1863" t="s">
        <v>463</v>
      </c>
      <c r="X787" s="1864" t="s">
        <v>32</v>
      </c>
      <c r="Y787" s="1865" t="s">
        <v>256</v>
      </c>
      <c r="Z787" s="1858"/>
      <c r="AA787" s="1858"/>
      <c r="AB787" s="1970">
        <v>42948</v>
      </c>
      <c r="AC787" s="1866"/>
      <c r="AD787" s="1867"/>
      <c r="AE787" s="1868" t="s">
        <v>464</v>
      </c>
      <c r="AF787" s="1868" t="s">
        <v>465</v>
      </c>
      <c r="AG787" s="1869"/>
      <c r="AH787" s="1870"/>
      <c r="AI787" s="1870"/>
      <c r="AJ787" s="1870"/>
      <c r="AK787" s="1871"/>
      <c r="AL787" s="1869">
        <v>380</v>
      </c>
      <c r="AM787" s="1871"/>
      <c r="AN787" s="1871"/>
      <c r="AO787" s="1872" t="s">
        <v>466</v>
      </c>
      <c r="AP787" s="1871" t="s">
        <v>594</v>
      </c>
      <c r="AQ787" s="1873" t="s">
        <v>467</v>
      </c>
      <c r="AR787" s="1874">
        <v>9540</v>
      </c>
      <c r="AS787" s="1858">
        <v>23</v>
      </c>
      <c r="AT787" s="1875">
        <v>0</v>
      </c>
      <c r="AU787" s="1875">
        <v>7</v>
      </c>
      <c r="AV787" s="1858"/>
      <c r="AW787" s="1858"/>
      <c r="AX787" s="1858"/>
      <c r="AY787" s="1858"/>
      <c r="AZ787" s="1858"/>
      <c r="BA787" s="1876"/>
      <c r="BB787" s="1869">
        <v>0</v>
      </c>
      <c r="BC787" s="1875"/>
      <c r="BD787" s="1875"/>
      <c r="BE787" s="1875"/>
      <c r="BF787" s="1876"/>
      <c r="BG787" s="1869">
        <v>0</v>
      </c>
      <c r="BH787" s="1869">
        <v>0</v>
      </c>
      <c r="BI787" s="1869">
        <v>0</v>
      </c>
      <c r="BJ787" s="1877">
        <v>0</v>
      </c>
      <c r="BK787" s="1878">
        <v>0</v>
      </c>
      <c r="BL787" s="1878">
        <v>0</v>
      </c>
      <c r="BM787" s="1869">
        <v>0</v>
      </c>
      <c r="BN787" s="1878">
        <v>0</v>
      </c>
      <c r="BO787" s="1869">
        <v>0</v>
      </c>
      <c r="BP787" s="1879">
        <v>184</v>
      </c>
      <c r="BQ787" s="1880">
        <v>7314</v>
      </c>
      <c r="BR787" s="1880">
        <v>0</v>
      </c>
      <c r="BS787" s="1880">
        <v>0</v>
      </c>
      <c r="BT787" s="1881">
        <v>2506.35</v>
      </c>
      <c r="BU787" s="1880">
        <v>0</v>
      </c>
      <c r="BV787" s="1880">
        <v>0</v>
      </c>
      <c r="BW787" s="1880">
        <v>0</v>
      </c>
      <c r="BX787" s="1880">
        <v>380</v>
      </c>
      <c r="BY787" s="1880"/>
      <c r="BZ787" s="1880"/>
      <c r="CA787" s="1880"/>
      <c r="CB787" s="1880">
        <v>0</v>
      </c>
      <c r="CC787" s="1880">
        <v>0</v>
      </c>
      <c r="CD787" s="1880">
        <v>0</v>
      </c>
      <c r="CE787" s="1880"/>
      <c r="CF787" s="1880">
        <v>0</v>
      </c>
      <c r="CG787" s="1880"/>
      <c r="CH787" s="1880">
        <v>0</v>
      </c>
      <c r="CI787" s="1880"/>
      <c r="CJ787" s="1880"/>
      <c r="CK787" s="1880"/>
      <c r="CL787" s="1880"/>
      <c r="CM787" s="1880"/>
      <c r="CN787" s="1880"/>
      <c r="CO787" s="1880">
        <v>0</v>
      </c>
      <c r="CP787" s="1880"/>
      <c r="CQ787" s="1880"/>
      <c r="CR787" s="1880"/>
      <c r="CS787" s="1880"/>
      <c r="CT787" s="1880"/>
      <c r="CU787" s="1880"/>
      <c r="CV787" s="1880">
        <v>0</v>
      </c>
      <c r="CW787" s="1880"/>
      <c r="CX787" s="1880"/>
      <c r="CY787" s="1880"/>
      <c r="CZ787" s="1880"/>
      <c r="DA787" s="1880"/>
      <c r="DB787" s="1880"/>
      <c r="DC787" s="1880"/>
      <c r="DD787" s="1880"/>
      <c r="DE787" s="1880"/>
      <c r="DF787" s="1880"/>
      <c r="DG787" s="1880"/>
      <c r="DH787" s="1880"/>
      <c r="DI787" s="1880"/>
      <c r="DJ787" s="1880"/>
      <c r="DK787" s="1880"/>
      <c r="DL787" s="1880"/>
      <c r="DM787" s="1880"/>
      <c r="DN787" s="1880"/>
      <c r="DO787" s="1880"/>
      <c r="DP787" s="1880"/>
      <c r="DQ787" s="1880"/>
      <c r="DR787" s="1880"/>
      <c r="DS787" s="1880"/>
      <c r="DT787" s="1880"/>
      <c r="DU787" s="1880"/>
      <c r="DV787" s="1880"/>
      <c r="DW787" s="1880"/>
      <c r="DX787" s="1880"/>
      <c r="DY787" s="1880"/>
      <c r="DZ787" s="1882"/>
      <c r="EA787" s="1883"/>
      <c r="EB787" s="1880"/>
      <c r="EC787" s="1880"/>
      <c r="ED787" s="1880"/>
      <c r="EE787" s="1880"/>
      <c r="EF787" s="1880"/>
      <c r="EG787" s="1880"/>
      <c r="EH787" s="1880"/>
      <c r="EI787" s="1880"/>
      <c r="EJ787" s="1880"/>
      <c r="EK787" s="1880"/>
      <c r="EL787" s="1884">
        <v>10200.35</v>
      </c>
      <c r="EM787" s="1884">
        <v>10200.35</v>
      </c>
      <c r="EN787" s="1885">
        <v>1020.04</v>
      </c>
      <c r="EO787" s="1885">
        <v>158.11000000000001</v>
      </c>
      <c r="EP787" s="1885">
        <v>139.74</v>
      </c>
      <c r="EQ787" s="1885">
        <v>0</v>
      </c>
      <c r="ER787" s="1885">
        <v>0</v>
      </c>
      <c r="ES787" s="1880">
        <v>0</v>
      </c>
      <c r="ET787" s="1881">
        <v>1116.08</v>
      </c>
      <c r="EU787" s="1880">
        <v>0</v>
      </c>
      <c r="EV787" s="1880">
        <v>0</v>
      </c>
      <c r="EW787" s="1880"/>
      <c r="EX787" s="1880"/>
      <c r="EY787" s="1880"/>
      <c r="EZ787" s="1883">
        <v>0</v>
      </c>
      <c r="FA787" s="1883">
        <v>43.79</v>
      </c>
      <c r="FB787" s="1883">
        <v>0</v>
      </c>
      <c r="FC787" s="1883">
        <v>3968</v>
      </c>
      <c r="FD787" s="1883"/>
      <c r="FE787" s="1883">
        <v>0</v>
      </c>
      <c r="FF787" s="1883"/>
      <c r="FG787" s="1880"/>
      <c r="FH787" s="1883">
        <v>1855</v>
      </c>
      <c r="FI787" s="1880"/>
      <c r="FJ787" s="1880"/>
      <c r="FK787" s="1883">
        <v>0</v>
      </c>
      <c r="FL787" s="1883"/>
      <c r="FM787" s="1880">
        <v>0</v>
      </c>
      <c r="FN787" s="1880">
        <v>0</v>
      </c>
      <c r="FO787" s="1880">
        <v>0</v>
      </c>
      <c r="FP787" s="1880"/>
      <c r="FQ787" s="1880">
        <v>8300.76</v>
      </c>
      <c r="FR787" s="1886">
        <v>1899.59</v>
      </c>
      <c r="FT787" s="2012">
        <v>918.03</v>
      </c>
      <c r="FU787" s="2010">
        <v>229.50749999999999</v>
      </c>
      <c r="GB787" s="2015">
        <f t="shared" ref="GB787:GB850" si="90">+EL787-BZ787-CA787-GC787</f>
        <v>0</v>
      </c>
      <c r="GC787" s="2015">
        <v>10200.35</v>
      </c>
      <c r="GE787" s="2015">
        <f t="shared" ref="GE787:GE850" si="91">+GC787+DF787+CX787+EH787</f>
        <v>10200.35</v>
      </c>
    </row>
    <row r="788" spans="2:187">
      <c r="B788" s="1857">
        <v>2</v>
      </c>
      <c r="C788" s="1975" t="s">
        <v>632</v>
      </c>
      <c r="D788" s="1976" t="s">
        <v>3</v>
      </c>
      <c r="E788" s="1977" t="s">
        <v>37</v>
      </c>
      <c r="F788" s="1975" t="s">
        <v>468</v>
      </c>
      <c r="G788" s="1978">
        <v>25197</v>
      </c>
      <c r="H788" s="1975" t="s">
        <v>469</v>
      </c>
      <c r="I788" s="1975" t="s">
        <v>456</v>
      </c>
      <c r="J788" s="1979" t="s">
        <v>455</v>
      </c>
      <c r="K788" s="1980" t="s">
        <v>456</v>
      </c>
      <c r="L788" s="1980">
        <v>100001</v>
      </c>
      <c r="M788" s="1858" t="s">
        <v>470</v>
      </c>
      <c r="N788" s="1859">
        <v>1</v>
      </c>
      <c r="O788" s="1860" t="s">
        <v>471</v>
      </c>
      <c r="P788" s="1860" t="s">
        <v>472</v>
      </c>
      <c r="Q788" s="1861">
        <v>1</v>
      </c>
      <c r="R788" s="1860" t="s">
        <v>473</v>
      </c>
      <c r="S788" s="1862" t="s">
        <v>474</v>
      </c>
      <c r="T788" s="1860" t="s">
        <v>461</v>
      </c>
      <c r="U788" s="1860" t="s">
        <v>235</v>
      </c>
      <c r="V788" s="1863" t="s">
        <v>462</v>
      </c>
      <c r="W788" s="1863"/>
      <c r="X788" s="1864" t="s">
        <v>32</v>
      </c>
      <c r="Y788" s="1865" t="s">
        <v>1051</v>
      </c>
      <c r="Z788" s="1858"/>
      <c r="AA788" s="1858"/>
      <c r="AB788" s="1970">
        <v>43003</v>
      </c>
      <c r="AC788" s="1866"/>
      <c r="AD788" s="1867"/>
      <c r="AE788" s="1868" t="s">
        <v>522</v>
      </c>
      <c r="AF788" s="1868" t="s">
        <v>475</v>
      </c>
      <c r="AG788" s="1869"/>
      <c r="AH788" s="1870"/>
      <c r="AI788" s="1870"/>
      <c r="AJ788" s="1870"/>
      <c r="AK788" s="1871"/>
      <c r="AL788" s="1869"/>
      <c r="AM788" s="1871"/>
      <c r="AN788" s="1871"/>
      <c r="AO788" s="1872" t="s">
        <v>466</v>
      </c>
      <c r="AP788" s="1871" t="s">
        <v>595</v>
      </c>
      <c r="AQ788" s="1873" t="s">
        <v>467</v>
      </c>
      <c r="AR788" s="1874">
        <v>12000</v>
      </c>
      <c r="AS788" s="1858">
        <v>30</v>
      </c>
      <c r="AT788" s="1875">
        <v>0</v>
      </c>
      <c r="AU788" s="1875">
        <v>0</v>
      </c>
      <c r="AV788" s="1858"/>
      <c r="AW788" s="1858"/>
      <c r="AX788" s="1858"/>
      <c r="AY788" s="1858"/>
      <c r="AZ788" s="1858"/>
      <c r="BA788" s="1876"/>
      <c r="BB788" s="1869">
        <v>0</v>
      </c>
      <c r="BC788" s="1875"/>
      <c r="BD788" s="1875"/>
      <c r="BE788" s="1875"/>
      <c r="BF788" s="1876"/>
      <c r="BG788" s="1869">
        <v>0</v>
      </c>
      <c r="BH788" s="1869">
        <v>0</v>
      </c>
      <c r="BI788" s="1869">
        <v>0</v>
      </c>
      <c r="BJ788" s="1877">
        <v>0</v>
      </c>
      <c r="BK788" s="1878">
        <v>0</v>
      </c>
      <c r="BL788" s="1878">
        <v>0</v>
      </c>
      <c r="BM788" s="1869">
        <v>0</v>
      </c>
      <c r="BN788" s="1878">
        <v>0</v>
      </c>
      <c r="BO788" s="1869">
        <v>0</v>
      </c>
      <c r="BP788" s="1879">
        <v>240</v>
      </c>
      <c r="BQ788" s="1880">
        <v>12000</v>
      </c>
      <c r="BR788" s="1880">
        <v>0</v>
      </c>
      <c r="BS788" s="1880">
        <v>0</v>
      </c>
      <c r="BT788" s="1881">
        <v>0</v>
      </c>
      <c r="BU788" s="1880">
        <v>0</v>
      </c>
      <c r="BV788" s="1880">
        <v>0</v>
      </c>
      <c r="BW788" s="1880">
        <v>0</v>
      </c>
      <c r="BX788" s="1880"/>
      <c r="BY788" s="1880"/>
      <c r="BZ788" s="1880"/>
      <c r="CA788" s="1880"/>
      <c r="CB788" s="1880">
        <v>0</v>
      </c>
      <c r="CC788" s="1880">
        <v>0</v>
      </c>
      <c r="CD788" s="1880">
        <v>0</v>
      </c>
      <c r="CE788" s="1880"/>
      <c r="CF788" s="1880">
        <v>0</v>
      </c>
      <c r="CG788" s="1880"/>
      <c r="CH788" s="1880">
        <v>0</v>
      </c>
      <c r="CI788" s="1880"/>
      <c r="CJ788" s="1880"/>
      <c r="CK788" s="1880"/>
      <c r="CL788" s="1880"/>
      <c r="CM788" s="1880"/>
      <c r="CN788" s="1880"/>
      <c r="CO788" s="1880">
        <v>0</v>
      </c>
      <c r="CP788" s="1880"/>
      <c r="CQ788" s="1880"/>
      <c r="CR788" s="1880"/>
      <c r="CS788" s="1880"/>
      <c r="CT788" s="1880"/>
      <c r="CU788" s="1880"/>
      <c r="CV788" s="1880">
        <v>0</v>
      </c>
      <c r="CW788" s="1880"/>
      <c r="CX788" s="1880"/>
      <c r="CY788" s="1880"/>
      <c r="CZ788" s="1880"/>
      <c r="DA788" s="1880"/>
      <c r="DB788" s="1880"/>
      <c r="DC788" s="1880"/>
      <c r="DD788" s="1880"/>
      <c r="DE788" s="1880"/>
      <c r="DF788" s="1880"/>
      <c r="DG788" s="1880"/>
      <c r="DH788" s="1880"/>
      <c r="DI788" s="1880"/>
      <c r="DJ788" s="1880"/>
      <c r="DK788" s="1880"/>
      <c r="DL788" s="1880"/>
      <c r="DM788" s="1880"/>
      <c r="DN788" s="1880"/>
      <c r="DO788" s="1880"/>
      <c r="DP788" s="1880"/>
      <c r="DQ788" s="1880"/>
      <c r="DR788" s="1880"/>
      <c r="DS788" s="1880"/>
      <c r="DT788" s="1880"/>
      <c r="DU788" s="1880"/>
      <c r="DV788" s="1880"/>
      <c r="DW788" s="1880"/>
      <c r="DX788" s="1880"/>
      <c r="DY788" s="1880"/>
      <c r="DZ788" s="1882"/>
      <c r="EA788" s="1883"/>
      <c r="EB788" s="1880"/>
      <c r="EC788" s="1880"/>
      <c r="ED788" s="1880"/>
      <c r="EE788" s="1880"/>
      <c r="EF788" s="1880"/>
      <c r="EG788" s="1880"/>
      <c r="EH788" s="1880"/>
      <c r="EI788" s="1880"/>
      <c r="EJ788" s="1880"/>
      <c r="EK788" s="1880"/>
      <c r="EL788" s="1884">
        <v>12000</v>
      </c>
      <c r="EM788" s="1884">
        <v>12000</v>
      </c>
      <c r="EN788" s="1885">
        <v>1200</v>
      </c>
      <c r="EO788" s="1885">
        <v>176.4</v>
      </c>
      <c r="EP788" s="1885">
        <v>164.4</v>
      </c>
      <c r="EQ788" s="1885">
        <v>0</v>
      </c>
      <c r="ER788" s="1885">
        <v>0</v>
      </c>
      <c r="ES788" s="1880">
        <v>0</v>
      </c>
      <c r="ET788" s="1881">
        <v>1464.17</v>
      </c>
      <c r="EU788" s="1880">
        <v>0</v>
      </c>
      <c r="EV788" s="1880">
        <v>0</v>
      </c>
      <c r="EW788" s="1880"/>
      <c r="EX788" s="1880"/>
      <c r="EY788" s="1880"/>
      <c r="EZ788" s="1883">
        <v>99.59</v>
      </c>
      <c r="FA788" s="1883">
        <v>232.09</v>
      </c>
      <c r="FB788" s="1883">
        <v>62.8</v>
      </c>
      <c r="FC788" s="1883">
        <v>4800</v>
      </c>
      <c r="FD788" s="1883"/>
      <c r="FE788" s="1883">
        <v>0</v>
      </c>
      <c r="FF788" s="1883"/>
      <c r="FG788" s="1880"/>
      <c r="FH788" s="1883">
        <v>0</v>
      </c>
      <c r="FI788" s="1880"/>
      <c r="FJ788" s="1880"/>
      <c r="FK788" s="1883">
        <v>0</v>
      </c>
      <c r="FL788" s="1883"/>
      <c r="FM788" s="1880">
        <v>0</v>
      </c>
      <c r="FN788" s="1880">
        <v>0</v>
      </c>
      <c r="FO788" s="1880">
        <v>0</v>
      </c>
      <c r="FP788" s="1880"/>
      <c r="FQ788" s="1880">
        <v>8199.4500000000007</v>
      </c>
      <c r="FR788" s="1886">
        <v>3800.55</v>
      </c>
      <c r="FT788" s="2012">
        <v>1080</v>
      </c>
      <c r="FU788" s="2010">
        <v>270</v>
      </c>
      <c r="GB788" s="2015">
        <f t="shared" si="90"/>
        <v>0</v>
      </c>
      <c r="GC788" s="2015">
        <v>12000</v>
      </c>
      <c r="GE788" s="2015">
        <f t="shared" si="91"/>
        <v>12000</v>
      </c>
    </row>
    <row r="789" spans="2:187">
      <c r="B789" s="1857">
        <v>3</v>
      </c>
      <c r="C789" s="1975" t="s">
        <v>632</v>
      </c>
      <c r="D789" s="1976" t="s">
        <v>3</v>
      </c>
      <c r="E789" s="1977" t="s">
        <v>114</v>
      </c>
      <c r="F789" s="1975" t="s">
        <v>115</v>
      </c>
      <c r="G789" s="1978">
        <v>33606</v>
      </c>
      <c r="H789" s="1975" t="s">
        <v>476</v>
      </c>
      <c r="I789" s="1975" t="s">
        <v>456</v>
      </c>
      <c r="J789" s="1979" t="s">
        <v>455</v>
      </c>
      <c r="K789" s="1980" t="s">
        <v>456</v>
      </c>
      <c r="L789" s="1980">
        <v>100001</v>
      </c>
      <c r="M789" s="1858" t="s">
        <v>470</v>
      </c>
      <c r="N789" s="1859">
        <v>1</v>
      </c>
      <c r="O789" s="1860" t="s">
        <v>477</v>
      </c>
      <c r="P789" s="1860" t="s">
        <v>478</v>
      </c>
      <c r="Q789" s="1861">
        <v>1</v>
      </c>
      <c r="R789" s="1860" t="s">
        <v>479</v>
      </c>
      <c r="S789" s="1862" t="s">
        <v>480</v>
      </c>
      <c r="T789" s="1860" t="s">
        <v>461</v>
      </c>
      <c r="U789" s="1860" t="s">
        <v>624</v>
      </c>
      <c r="V789" s="1863" t="s">
        <v>462</v>
      </c>
      <c r="W789" s="1863"/>
      <c r="X789" s="1864" t="s">
        <v>32</v>
      </c>
      <c r="Y789" s="1865" t="s">
        <v>1052</v>
      </c>
      <c r="Z789" s="1858"/>
      <c r="AA789" s="1858"/>
      <c r="AB789" s="1970">
        <v>43374</v>
      </c>
      <c r="AC789" s="1866"/>
      <c r="AD789" s="1867"/>
      <c r="AE789" s="1868" t="s">
        <v>481</v>
      </c>
      <c r="AF789" s="1868" t="s">
        <v>482</v>
      </c>
      <c r="AG789" s="1869"/>
      <c r="AH789" s="1870"/>
      <c r="AI789" s="1870"/>
      <c r="AJ789" s="1870"/>
      <c r="AK789" s="1871"/>
      <c r="AL789" s="1869"/>
      <c r="AM789" s="1871"/>
      <c r="AN789" s="1871"/>
      <c r="AO789" s="1872" t="s">
        <v>466</v>
      </c>
      <c r="AP789" s="1871" t="s">
        <v>595</v>
      </c>
      <c r="AQ789" s="1873" t="s">
        <v>467</v>
      </c>
      <c r="AR789" s="1874">
        <v>3200</v>
      </c>
      <c r="AS789" s="1858">
        <v>30</v>
      </c>
      <c r="AT789" s="1875">
        <v>0</v>
      </c>
      <c r="AU789" s="1875">
        <v>0</v>
      </c>
      <c r="AV789" s="1858"/>
      <c r="AW789" s="1858"/>
      <c r="AX789" s="1858"/>
      <c r="AY789" s="1858"/>
      <c r="AZ789" s="1858"/>
      <c r="BA789" s="1876"/>
      <c r="BB789" s="1869">
        <v>0</v>
      </c>
      <c r="BC789" s="1875"/>
      <c r="BD789" s="1875"/>
      <c r="BE789" s="1875"/>
      <c r="BF789" s="1876"/>
      <c r="BG789" s="1869">
        <v>0</v>
      </c>
      <c r="BH789" s="1869">
        <v>0</v>
      </c>
      <c r="BI789" s="1869">
        <v>0</v>
      </c>
      <c r="BJ789" s="1877">
        <v>0</v>
      </c>
      <c r="BK789" s="1878">
        <v>0</v>
      </c>
      <c r="BL789" s="1878">
        <v>0</v>
      </c>
      <c r="BM789" s="1869">
        <v>0</v>
      </c>
      <c r="BN789" s="1878">
        <v>0</v>
      </c>
      <c r="BO789" s="1869">
        <v>0.16666666666666666</v>
      </c>
      <c r="BP789" s="1879">
        <v>240</v>
      </c>
      <c r="BQ789" s="1880">
        <v>3200</v>
      </c>
      <c r="BR789" s="1880">
        <v>0</v>
      </c>
      <c r="BS789" s="1880">
        <v>0</v>
      </c>
      <c r="BT789" s="1881">
        <v>0</v>
      </c>
      <c r="BU789" s="1880">
        <v>0</v>
      </c>
      <c r="BV789" s="1880">
        <v>0</v>
      </c>
      <c r="BW789" s="1880">
        <v>0</v>
      </c>
      <c r="BX789" s="1880"/>
      <c r="BY789" s="1880"/>
      <c r="BZ789" s="1880"/>
      <c r="CA789" s="1880"/>
      <c r="CB789" s="1880">
        <v>0</v>
      </c>
      <c r="CC789" s="1880">
        <v>0</v>
      </c>
      <c r="CD789" s="1880">
        <v>0</v>
      </c>
      <c r="CE789" s="1880"/>
      <c r="CF789" s="1880">
        <v>0</v>
      </c>
      <c r="CG789" s="1880"/>
      <c r="CH789" s="1880">
        <v>0</v>
      </c>
      <c r="CI789" s="1880"/>
      <c r="CJ789" s="1880"/>
      <c r="CK789" s="1880"/>
      <c r="CL789" s="1880"/>
      <c r="CM789" s="1880"/>
      <c r="CN789" s="1880"/>
      <c r="CO789" s="1880">
        <v>0</v>
      </c>
      <c r="CP789" s="1880"/>
      <c r="CQ789" s="1880"/>
      <c r="CR789" s="1880"/>
      <c r="CS789" s="1880"/>
      <c r="CT789" s="1880"/>
      <c r="CU789" s="1880"/>
      <c r="CV789" s="1880">
        <v>0</v>
      </c>
      <c r="CW789" s="1880"/>
      <c r="CX789" s="1880"/>
      <c r="CY789" s="1880"/>
      <c r="CZ789" s="1880"/>
      <c r="DA789" s="1880"/>
      <c r="DB789" s="1880"/>
      <c r="DC789" s="1880"/>
      <c r="DD789" s="1880"/>
      <c r="DE789" s="1880"/>
      <c r="DF789" s="1880"/>
      <c r="DG789" s="1880"/>
      <c r="DH789" s="1880"/>
      <c r="DI789" s="1880"/>
      <c r="DJ789" s="1880"/>
      <c r="DK789" s="1880"/>
      <c r="DL789" s="1880"/>
      <c r="DM789" s="1880"/>
      <c r="DN789" s="1880"/>
      <c r="DO789" s="1880"/>
      <c r="DP789" s="1880"/>
      <c r="DQ789" s="1880"/>
      <c r="DR789" s="1880"/>
      <c r="DS789" s="1880"/>
      <c r="DT789" s="1880"/>
      <c r="DU789" s="1880"/>
      <c r="DV789" s="1880"/>
      <c r="DW789" s="1880"/>
      <c r="DX789" s="1880"/>
      <c r="DY789" s="1880"/>
      <c r="DZ789" s="1882"/>
      <c r="EA789" s="1883"/>
      <c r="EB789" s="1880"/>
      <c r="EC789" s="1880"/>
      <c r="ED789" s="1880"/>
      <c r="EE789" s="1880"/>
      <c r="EF789" s="1880"/>
      <c r="EG789" s="1880"/>
      <c r="EH789" s="1880"/>
      <c r="EI789" s="1880"/>
      <c r="EJ789" s="1880"/>
      <c r="EK789" s="1880"/>
      <c r="EL789" s="1884">
        <v>3197.78</v>
      </c>
      <c r="EM789" s="1884">
        <v>3200</v>
      </c>
      <c r="EN789" s="1885">
        <v>319.77999999999997</v>
      </c>
      <c r="EO789" s="1885">
        <v>0</v>
      </c>
      <c r="EP789" s="1885">
        <v>43.81</v>
      </c>
      <c r="EQ789" s="1885">
        <v>0</v>
      </c>
      <c r="ER789" s="1885">
        <v>0</v>
      </c>
      <c r="ES789" s="1880">
        <v>0</v>
      </c>
      <c r="ET789" s="1881">
        <v>51.5</v>
      </c>
      <c r="EU789" s="1880">
        <v>2.2200000000000002</v>
      </c>
      <c r="EV789" s="1880">
        <v>0</v>
      </c>
      <c r="EW789" s="1880"/>
      <c r="EX789" s="1880"/>
      <c r="EY789" s="1880"/>
      <c r="EZ789" s="1883">
        <v>0</v>
      </c>
      <c r="FA789" s="1883">
        <v>0</v>
      </c>
      <c r="FB789" s="1883">
        <v>0</v>
      </c>
      <c r="FC789" s="1883">
        <v>1280</v>
      </c>
      <c r="FD789" s="1883"/>
      <c r="FE789" s="1883">
        <v>0</v>
      </c>
      <c r="FF789" s="1883"/>
      <c r="FG789" s="1880"/>
      <c r="FH789" s="1883">
        <v>0</v>
      </c>
      <c r="FI789" s="1880"/>
      <c r="FJ789" s="1880"/>
      <c r="FK789" s="1883">
        <v>0</v>
      </c>
      <c r="FL789" s="1883"/>
      <c r="FM789" s="1880">
        <v>0</v>
      </c>
      <c r="FN789" s="1880">
        <v>0</v>
      </c>
      <c r="FO789" s="1880">
        <v>0</v>
      </c>
      <c r="FP789" s="1880"/>
      <c r="FQ789" s="1880">
        <v>1697.31</v>
      </c>
      <c r="FR789" s="1886">
        <v>1502.69</v>
      </c>
      <c r="FT789" s="2012">
        <v>287.8</v>
      </c>
      <c r="FU789" s="2010">
        <v>71.95</v>
      </c>
      <c r="GB789" s="2015">
        <f t="shared" si="90"/>
        <v>0</v>
      </c>
      <c r="GC789" s="2015">
        <v>3197.78</v>
      </c>
      <c r="GE789" s="2015">
        <f t="shared" si="91"/>
        <v>3197.78</v>
      </c>
    </row>
    <row r="790" spans="2:187">
      <c r="B790" s="1857">
        <v>4</v>
      </c>
      <c r="C790" s="1975" t="s">
        <v>632</v>
      </c>
      <c r="D790" s="1976" t="s">
        <v>3</v>
      </c>
      <c r="E790" s="1977" t="s">
        <v>40</v>
      </c>
      <c r="F790" s="1975" t="s">
        <v>483</v>
      </c>
      <c r="G790" s="1978">
        <v>24997</v>
      </c>
      <c r="H790" s="1975" t="s">
        <v>484</v>
      </c>
      <c r="I790" s="1975" t="s">
        <v>456</v>
      </c>
      <c r="J790" s="1979" t="s">
        <v>455</v>
      </c>
      <c r="K790" s="1980" t="s">
        <v>456</v>
      </c>
      <c r="L790" s="1980">
        <v>100002</v>
      </c>
      <c r="M790" s="1858" t="s">
        <v>457</v>
      </c>
      <c r="N790" s="1859">
        <v>1</v>
      </c>
      <c r="O790" s="1860" t="s">
        <v>458</v>
      </c>
      <c r="P790" s="1860" t="s">
        <v>459</v>
      </c>
      <c r="Q790" s="1861">
        <v>0</v>
      </c>
      <c r="R790" s="1860" t="s">
        <v>485</v>
      </c>
      <c r="S790" s="1862" t="s">
        <v>486</v>
      </c>
      <c r="T790" s="1860" t="s">
        <v>461</v>
      </c>
      <c r="U790" s="1860" t="s">
        <v>233</v>
      </c>
      <c r="V790" s="1863" t="s">
        <v>462</v>
      </c>
      <c r="W790" s="1863"/>
      <c r="X790" s="1864" t="s">
        <v>32</v>
      </c>
      <c r="Y790" s="1865" t="s">
        <v>1053</v>
      </c>
      <c r="Z790" s="1858"/>
      <c r="AA790" s="1858"/>
      <c r="AB790" s="1970">
        <v>42985</v>
      </c>
      <c r="AC790" s="1866"/>
      <c r="AD790" s="1867"/>
      <c r="AE790" s="1868" t="s">
        <v>464</v>
      </c>
      <c r="AF790" s="1868" t="s">
        <v>487</v>
      </c>
      <c r="AG790" s="1869"/>
      <c r="AH790" s="1870"/>
      <c r="AI790" s="1870"/>
      <c r="AJ790" s="1870"/>
      <c r="AK790" s="1871"/>
      <c r="AL790" s="1869"/>
      <c r="AM790" s="1871"/>
      <c r="AN790" s="1871"/>
      <c r="AO790" s="1872" t="s">
        <v>466</v>
      </c>
      <c r="AP790" s="1871" t="s">
        <v>594</v>
      </c>
      <c r="AQ790" s="1873" t="s">
        <v>466</v>
      </c>
      <c r="AR790" s="1874">
        <v>4600</v>
      </c>
      <c r="AS790" s="1858">
        <v>30</v>
      </c>
      <c r="AT790" s="1875">
        <v>0</v>
      </c>
      <c r="AU790" s="1875">
        <v>0</v>
      </c>
      <c r="AV790" s="1858"/>
      <c r="AW790" s="1858"/>
      <c r="AX790" s="1858"/>
      <c r="AY790" s="1858"/>
      <c r="AZ790" s="1858"/>
      <c r="BA790" s="1876"/>
      <c r="BB790" s="1869">
        <v>0</v>
      </c>
      <c r="BC790" s="1875"/>
      <c r="BD790" s="1875"/>
      <c r="BE790" s="1875"/>
      <c r="BF790" s="1876"/>
      <c r="BG790" s="1869">
        <v>0</v>
      </c>
      <c r="BH790" s="1869">
        <v>0</v>
      </c>
      <c r="BI790" s="1869">
        <v>0</v>
      </c>
      <c r="BJ790" s="1877">
        <v>0</v>
      </c>
      <c r="BK790" s="1878">
        <v>0</v>
      </c>
      <c r="BL790" s="1878">
        <v>0</v>
      </c>
      <c r="BM790" s="1869">
        <v>0</v>
      </c>
      <c r="BN790" s="1878">
        <v>0</v>
      </c>
      <c r="BO790" s="1869">
        <v>0</v>
      </c>
      <c r="BP790" s="1879">
        <v>240</v>
      </c>
      <c r="BQ790" s="1880">
        <v>4600</v>
      </c>
      <c r="BR790" s="1880">
        <v>113</v>
      </c>
      <c r="BS790" s="1880">
        <v>0</v>
      </c>
      <c r="BT790" s="1881">
        <v>0</v>
      </c>
      <c r="BU790" s="1880">
        <v>0</v>
      </c>
      <c r="BV790" s="1880">
        <v>0</v>
      </c>
      <c r="BW790" s="1880">
        <v>0</v>
      </c>
      <c r="BX790" s="1880"/>
      <c r="BY790" s="1880"/>
      <c r="BZ790" s="1880"/>
      <c r="CA790" s="1880"/>
      <c r="CB790" s="1880">
        <v>0</v>
      </c>
      <c r="CC790" s="1880">
        <v>0</v>
      </c>
      <c r="CD790" s="1880">
        <v>0</v>
      </c>
      <c r="CE790" s="1880"/>
      <c r="CF790" s="1880">
        <v>0</v>
      </c>
      <c r="CG790" s="1880"/>
      <c r="CH790" s="1880">
        <v>0</v>
      </c>
      <c r="CI790" s="1880"/>
      <c r="CJ790" s="1880"/>
      <c r="CK790" s="1880"/>
      <c r="CL790" s="1880"/>
      <c r="CM790" s="1880"/>
      <c r="CN790" s="1880"/>
      <c r="CO790" s="1880">
        <v>0</v>
      </c>
      <c r="CP790" s="1880"/>
      <c r="CQ790" s="1880"/>
      <c r="CR790" s="1880"/>
      <c r="CS790" s="1880"/>
      <c r="CT790" s="1880"/>
      <c r="CU790" s="1880"/>
      <c r="CV790" s="1880">
        <v>0</v>
      </c>
      <c r="CW790" s="1880"/>
      <c r="CX790" s="1880"/>
      <c r="CY790" s="1880"/>
      <c r="CZ790" s="1880"/>
      <c r="DA790" s="1880"/>
      <c r="DB790" s="1880"/>
      <c r="DC790" s="1880"/>
      <c r="DD790" s="1880"/>
      <c r="DE790" s="1880"/>
      <c r="DF790" s="1880"/>
      <c r="DG790" s="1880"/>
      <c r="DH790" s="1880"/>
      <c r="DI790" s="1880"/>
      <c r="DJ790" s="1880"/>
      <c r="DK790" s="1880"/>
      <c r="DL790" s="1880"/>
      <c r="DM790" s="1880"/>
      <c r="DN790" s="1880"/>
      <c r="DO790" s="1880"/>
      <c r="DP790" s="1880"/>
      <c r="DQ790" s="1880"/>
      <c r="DR790" s="1880"/>
      <c r="DS790" s="1880"/>
      <c r="DT790" s="1880"/>
      <c r="DU790" s="1880"/>
      <c r="DV790" s="1880"/>
      <c r="DW790" s="1880"/>
      <c r="DX790" s="1880"/>
      <c r="DY790" s="1880">
        <v>1999.17</v>
      </c>
      <c r="DZ790" s="1882"/>
      <c r="EA790" s="1883"/>
      <c r="EB790" s="1880"/>
      <c r="EC790" s="1880"/>
      <c r="ED790" s="1880"/>
      <c r="EE790" s="1880"/>
      <c r="EF790" s="1880"/>
      <c r="EG790" s="1880"/>
      <c r="EH790" s="1880"/>
      <c r="EI790" s="1880"/>
      <c r="EJ790" s="1880"/>
      <c r="EK790" s="1880"/>
      <c r="EL790" s="1884">
        <v>4713</v>
      </c>
      <c r="EM790" s="1884">
        <v>6712.17</v>
      </c>
      <c r="EN790" s="1885">
        <v>471.3</v>
      </c>
      <c r="EO790" s="1885">
        <v>73.05</v>
      </c>
      <c r="EP790" s="1885">
        <v>64.569999999999993</v>
      </c>
      <c r="EQ790" s="1885">
        <v>0</v>
      </c>
      <c r="ER790" s="1885">
        <v>0</v>
      </c>
      <c r="ES790" s="1880">
        <v>0</v>
      </c>
      <c r="ET790" s="1881">
        <v>220.92</v>
      </c>
      <c r="EU790" s="1880">
        <v>0</v>
      </c>
      <c r="EV790" s="1880">
        <v>0</v>
      </c>
      <c r="EW790" s="1880"/>
      <c r="EX790" s="1880"/>
      <c r="EY790" s="1880"/>
      <c r="EZ790" s="1883">
        <v>233.23</v>
      </c>
      <c r="FA790" s="1883">
        <v>510.87</v>
      </c>
      <c r="FB790" s="1883">
        <v>0</v>
      </c>
      <c r="FC790" s="1883">
        <v>1885.2</v>
      </c>
      <c r="FD790" s="1883">
        <v>5</v>
      </c>
      <c r="FE790" s="1883">
        <v>0</v>
      </c>
      <c r="FF790" s="1883"/>
      <c r="FG790" s="1880"/>
      <c r="FH790" s="1883">
        <v>0</v>
      </c>
      <c r="FI790" s="1880"/>
      <c r="FJ790" s="1880"/>
      <c r="FK790" s="1883">
        <v>0</v>
      </c>
      <c r="FL790" s="1883"/>
      <c r="FM790" s="1880">
        <v>0</v>
      </c>
      <c r="FN790" s="1880">
        <v>0</v>
      </c>
      <c r="FO790" s="1880">
        <v>0</v>
      </c>
      <c r="FP790" s="1880"/>
      <c r="FQ790" s="1880">
        <v>3464.14</v>
      </c>
      <c r="FR790" s="1886">
        <v>3248.03</v>
      </c>
      <c r="FT790" s="2012">
        <v>424.17</v>
      </c>
      <c r="FU790" s="2010">
        <v>106.0425</v>
      </c>
      <c r="GB790" s="2015">
        <f t="shared" si="90"/>
        <v>0</v>
      </c>
      <c r="GC790" s="2015">
        <v>4713</v>
      </c>
      <c r="GE790" s="2015">
        <f t="shared" si="91"/>
        <v>4713</v>
      </c>
    </row>
    <row r="791" spans="2:187">
      <c r="B791" s="1857">
        <v>5</v>
      </c>
      <c r="C791" s="1975" t="s">
        <v>632</v>
      </c>
      <c r="D791" s="1976" t="s">
        <v>3</v>
      </c>
      <c r="E791" s="1977" t="s">
        <v>130</v>
      </c>
      <c r="F791" s="1975" t="s">
        <v>131</v>
      </c>
      <c r="G791" s="1978">
        <v>34886</v>
      </c>
      <c r="H791" s="1975" t="s">
        <v>488</v>
      </c>
      <c r="I791" s="1975" t="s">
        <v>456</v>
      </c>
      <c r="J791" s="1979" t="s">
        <v>455</v>
      </c>
      <c r="K791" s="1980" t="s">
        <v>456</v>
      </c>
      <c r="L791" s="1980">
        <v>100002</v>
      </c>
      <c r="M791" s="1858" t="s">
        <v>457</v>
      </c>
      <c r="N791" s="1859">
        <v>0</v>
      </c>
      <c r="O791" s="1860" t="s">
        <v>458</v>
      </c>
      <c r="P791" s="1860" t="s">
        <v>459</v>
      </c>
      <c r="Q791" s="1861">
        <v>0</v>
      </c>
      <c r="R791" s="1860" t="s">
        <v>489</v>
      </c>
      <c r="S791" s="1862" t="s">
        <v>488</v>
      </c>
      <c r="T791" s="1860" t="s">
        <v>461</v>
      </c>
      <c r="U791" s="1860" t="s">
        <v>267</v>
      </c>
      <c r="V791" s="1863" t="s">
        <v>462</v>
      </c>
      <c r="W791" s="1863"/>
      <c r="X791" s="1864" t="s">
        <v>32</v>
      </c>
      <c r="Y791" s="1865" t="s">
        <v>1054</v>
      </c>
      <c r="Z791" s="1858"/>
      <c r="AA791" s="1858"/>
      <c r="AB791" s="1970">
        <v>43243</v>
      </c>
      <c r="AC791" s="1866"/>
      <c r="AD791" s="1867"/>
      <c r="AE791" s="1868" t="s">
        <v>481</v>
      </c>
      <c r="AF791" s="1868" t="s">
        <v>490</v>
      </c>
      <c r="AG791" s="1869"/>
      <c r="AH791" s="1870"/>
      <c r="AI791" s="1870"/>
      <c r="AJ791" s="1870"/>
      <c r="AK791" s="1871"/>
      <c r="AL791" s="1869"/>
      <c r="AM791" s="1871"/>
      <c r="AN791" s="1871"/>
      <c r="AO791" s="1872" t="s">
        <v>466</v>
      </c>
      <c r="AP791" s="1871" t="s">
        <v>595</v>
      </c>
      <c r="AQ791" s="1873" t="s">
        <v>466</v>
      </c>
      <c r="AR791" s="1874">
        <v>2500</v>
      </c>
      <c r="AS791" s="1858">
        <v>30</v>
      </c>
      <c r="AT791" s="1875">
        <v>0</v>
      </c>
      <c r="AU791" s="1875">
        <v>0</v>
      </c>
      <c r="AV791" s="1858"/>
      <c r="AW791" s="1858"/>
      <c r="AX791" s="1858"/>
      <c r="AY791" s="1858"/>
      <c r="AZ791" s="1858"/>
      <c r="BA791" s="1876"/>
      <c r="BB791" s="1869">
        <v>0</v>
      </c>
      <c r="BC791" s="1875"/>
      <c r="BD791" s="1875"/>
      <c r="BE791" s="1875"/>
      <c r="BF791" s="1876"/>
      <c r="BG791" s="1869">
        <v>0</v>
      </c>
      <c r="BH791" s="1869">
        <v>0</v>
      </c>
      <c r="BI791" s="1869">
        <v>0</v>
      </c>
      <c r="BJ791" s="1877">
        <v>0</v>
      </c>
      <c r="BK791" s="1878">
        <v>0</v>
      </c>
      <c r="BL791" s="1878">
        <v>0</v>
      </c>
      <c r="BM791" s="1869">
        <v>0</v>
      </c>
      <c r="BN791" s="1878">
        <v>0</v>
      </c>
      <c r="BO791" s="1869">
        <v>6.0166666666666666</v>
      </c>
      <c r="BP791" s="1879">
        <v>240</v>
      </c>
      <c r="BQ791" s="1880">
        <v>2500</v>
      </c>
      <c r="BR791" s="1880">
        <v>113</v>
      </c>
      <c r="BS791" s="1880">
        <v>0</v>
      </c>
      <c r="BT791" s="1881">
        <v>0</v>
      </c>
      <c r="BU791" s="1880">
        <v>0</v>
      </c>
      <c r="BV791" s="1880">
        <v>0</v>
      </c>
      <c r="BW791" s="1880">
        <v>0</v>
      </c>
      <c r="BX791" s="1880"/>
      <c r="BY791" s="1880"/>
      <c r="BZ791" s="1880"/>
      <c r="CA791" s="1880"/>
      <c r="CB791" s="1880">
        <v>0</v>
      </c>
      <c r="CC791" s="1880">
        <v>0</v>
      </c>
      <c r="CD791" s="1880">
        <v>0</v>
      </c>
      <c r="CE791" s="1880"/>
      <c r="CF791" s="1880">
        <v>0</v>
      </c>
      <c r="CG791" s="1880"/>
      <c r="CH791" s="1880">
        <v>0</v>
      </c>
      <c r="CI791" s="1880"/>
      <c r="CJ791" s="1880"/>
      <c r="CK791" s="1880"/>
      <c r="CL791" s="1880"/>
      <c r="CM791" s="1880"/>
      <c r="CN791" s="1880"/>
      <c r="CO791" s="1880">
        <v>0</v>
      </c>
      <c r="CP791" s="1880"/>
      <c r="CQ791" s="1880"/>
      <c r="CR791" s="1880"/>
      <c r="CS791" s="1880"/>
      <c r="CT791" s="1880"/>
      <c r="CU791" s="1880"/>
      <c r="CV791" s="1880">
        <v>0</v>
      </c>
      <c r="CW791" s="1880"/>
      <c r="CX791" s="1880"/>
      <c r="CY791" s="1880"/>
      <c r="CZ791" s="1880"/>
      <c r="DA791" s="1880"/>
      <c r="DB791" s="1880"/>
      <c r="DC791" s="1880"/>
      <c r="DD791" s="1880"/>
      <c r="DE791" s="1880"/>
      <c r="DF791" s="1880"/>
      <c r="DG791" s="1880"/>
      <c r="DH791" s="1880"/>
      <c r="DI791" s="1880"/>
      <c r="DJ791" s="1880"/>
      <c r="DK791" s="1880"/>
      <c r="DL791" s="1880"/>
      <c r="DM791" s="1880"/>
      <c r="DN791" s="1880"/>
      <c r="DO791" s="1880"/>
      <c r="DP791" s="1880"/>
      <c r="DQ791" s="1880"/>
      <c r="DR791" s="1880"/>
      <c r="DS791" s="1880"/>
      <c r="DT791" s="1880"/>
      <c r="DU791" s="1880"/>
      <c r="DV791" s="1880"/>
      <c r="DW791" s="1880"/>
      <c r="DX791" s="1880"/>
      <c r="DY791" s="1880"/>
      <c r="DZ791" s="1882"/>
      <c r="EA791" s="1883"/>
      <c r="EB791" s="1880"/>
      <c r="EC791" s="1880"/>
      <c r="ED791" s="1880"/>
      <c r="EE791" s="1880"/>
      <c r="EF791" s="1880"/>
      <c r="EG791" s="1880"/>
      <c r="EH791" s="1880"/>
      <c r="EI791" s="1880"/>
      <c r="EJ791" s="1880"/>
      <c r="EK791" s="1880"/>
      <c r="EL791" s="1884">
        <v>2550.33</v>
      </c>
      <c r="EM791" s="1884">
        <v>2613</v>
      </c>
      <c r="EN791" s="1885">
        <v>255.03</v>
      </c>
      <c r="EO791" s="1885">
        <v>0</v>
      </c>
      <c r="EP791" s="1885">
        <v>34.94</v>
      </c>
      <c r="EQ791" s="1885">
        <v>0</v>
      </c>
      <c r="ER791" s="1885">
        <v>0</v>
      </c>
      <c r="ES791" s="1880">
        <v>0</v>
      </c>
      <c r="ET791" s="1881">
        <v>0</v>
      </c>
      <c r="EU791" s="1880">
        <v>62.67</v>
      </c>
      <c r="EV791" s="1880">
        <v>0</v>
      </c>
      <c r="EW791" s="1880"/>
      <c r="EX791" s="1880"/>
      <c r="EY791" s="1880"/>
      <c r="EZ791" s="1883">
        <v>263.44</v>
      </c>
      <c r="FA791" s="1883">
        <v>69.88</v>
      </c>
      <c r="FB791" s="1883">
        <v>0</v>
      </c>
      <c r="FC791" s="1883">
        <v>1045.2</v>
      </c>
      <c r="FD791" s="1883"/>
      <c r="FE791" s="1883">
        <v>0</v>
      </c>
      <c r="FF791" s="1883"/>
      <c r="FG791" s="1880"/>
      <c r="FH791" s="1883">
        <v>0</v>
      </c>
      <c r="FI791" s="1880"/>
      <c r="FJ791" s="1880"/>
      <c r="FK791" s="1883">
        <v>96.06</v>
      </c>
      <c r="FL791" s="1883"/>
      <c r="FM791" s="1880">
        <v>0</v>
      </c>
      <c r="FN791" s="1880">
        <v>0</v>
      </c>
      <c r="FO791" s="1880">
        <v>0</v>
      </c>
      <c r="FP791" s="1880"/>
      <c r="FQ791" s="1880">
        <v>1827.22</v>
      </c>
      <c r="FR791" s="1886">
        <v>785.78</v>
      </c>
      <c r="FT791" s="2012">
        <v>229.53</v>
      </c>
      <c r="FU791" s="2010">
        <v>57.3825</v>
      </c>
      <c r="GB791" s="2015">
        <f t="shared" si="90"/>
        <v>0</v>
      </c>
      <c r="GC791" s="2015">
        <v>2550.33</v>
      </c>
      <c r="GE791" s="2015">
        <f t="shared" si="91"/>
        <v>2550.33</v>
      </c>
    </row>
    <row r="792" spans="2:187">
      <c r="B792" s="1857">
        <v>6</v>
      </c>
      <c r="C792" s="1975" t="s">
        <v>632</v>
      </c>
      <c r="D792" s="1976" t="s">
        <v>3</v>
      </c>
      <c r="E792" s="1977" t="s">
        <v>43</v>
      </c>
      <c r="F792" s="1975" t="s">
        <v>491</v>
      </c>
      <c r="G792" s="1978">
        <v>26663</v>
      </c>
      <c r="H792" s="1975" t="s">
        <v>469</v>
      </c>
      <c r="I792" s="1975" t="s">
        <v>456</v>
      </c>
      <c r="J792" s="1979" t="s">
        <v>455</v>
      </c>
      <c r="K792" s="1980" t="s">
        <v>456</v>
      </c>
      <c r="L792" s="1980">
        <v>100001</v>
      </c>
      <c r="M792" s="1858" t="s">
        <v>470</v>
      </c>
      <c r="N792" s="1859">
        <v>1</v>
      </c>
      <c r="O792" s="1860" t="s">
        <v>471</v>
      </c>
      <c r="P792" s="1860" t="s">
        <v>472</v>
      </c>
      <c r="Q792" s="1861">
        <v>1</v>
      </c>
      <c r="R792" s="1860" t="s">
        <v>473</v>
      </c>
      <c r="S792" s="1862" t="s">
        <v>474</v>
      </c>
      <c r="T792" s="1860" t="s">
        <v>461</v>
      </c>
      <c r="U792" s="1860" t="s">
        <v>236</v>
      </c>
      <c r="V792" s="1863" t="s">
        <v>462</v>
      </c>
      <c r="W792" s="1863"/>
      <c r="X792" s="1864" t="s">
        <v>32</v>
      </c>
      <c r="Y792" s="1865" t="s">
        <v>1055</v>
      </c>
      <c r="Z792" s="1858"/>
      <c r="AA792" s="1858"/>
      <c r="AB792" s="1970">
        <v>42985</v>
      </c>
      <c r="AC792" s="1866"/>
      <c r="AD792" s="1867"/>
      <c r="AE792" s="1868" t="s">
        <v>522</v>
      </c>
      <c r="AF792" s="1868" t="s">
        <v>493</v>
      </c>
      <c r="AG792" s="1869"/>
      <c r="AH792" s="1870"/>
      <c r="AI792" s="1870"/>
      <c r="AJ792" s="1870"/>
      <c r="AK792" s="1871"/>
      <c r="AL792" s="1869"/>
      <c r="AM792" s="1871"/>
      <c r="AN792" s="1871"/>
      <c r="AO792" s="1872" t="s">
        <v>466</v>
      </c>
      <c r="AP792" s="1871" t="s">
        <v>595</v>
      </c>
      <c r="AQ792" s="1873" t="s">
        <v>466</v>
      </c>
      <c r="AR792" s="1874">
        <v>8500</v>
      </c>
      <c r="AS792" s="1858">
        <v>29</v>
      </c>
      <c r="AT792" s="1875">
        <v>0</v>
      </c>
      <c r="AU792" s="1875">
        <v>1</v>
      </c>
      <c r="AV792" s="1858"/>
      <c r="AW792" s="1858"/>
      <c r="AX792" s="1858"/>
      <c r="AY792" s="1858"/>
      <c r="AZ792" s="1858"/>
      <c r="BA792" s="1876"/>
      <c r="BB792" s="1869">
        <v>0</v>
      </c>
      <c r="BC792" s="1875"/>
      <c r="BD792" s="1875"/>
      <c r="BE792" s="1875"/>
      <c r="BF792" s="1876"/>
      <c r="BG792" s="1869">
        <v>0</v>
      </c>
      <c r="BH792" s="1869">
        <v>0</v>
      </c>
      <c r="BI792" s="1869">
        <v>0</v>
      </c>
      <c r="BJ792" s="1877">
        <v>0</v>
      </c>
      <c r="BK792" s="1878">
        <v>0</v>
      </c>
      <c r="BL792" s="1878">
        <v>0</v>
      </c>
      <c r="BM792" s="1869">
        <v>0</v>
      </c>
      <c r="BN792" s="1878">
        <v>0</v>
      </c>
      <c r="BO792" s="1869">
        <v>1.0833333333333335</v>
      </c>
      <c r="BP792" s="1879">
        <v>232</v>
      </c>
      <c r="BQ792" s="1880">
        <v>8216.6666666666661</v>
      </c>
      <c r="BR792" s="1880">
        <v>113</v>
      </c>
      <c r="BS792" s="1880">
        <v>0</v>
      </c>
      <c r="BT792" s="1881">
        <v>287.10000000000002</v>
      </c>
      <c r="BU792" s="1880">
        <v>0</v>
      </c>
      <c r="BV792" s="1880">
        <v>0</v>
      </c>
      <c r="BW792" s="1880">
        <v>0</v>
      </c>
      <c r="BX792" s="1880"/>
      <c r="BY792" s="1880"/>
      <c r="BZ792" s="1880"/>
      <c r="CA792" s="1880"/>
      <c r="CB792" s="1880">
        <v>0</v>
      </c>
      <c r="CC792" s="1880">
        <v>0</v>
      </c>
      <c r="CD792" s="1880">
        <v>0</v>
      </c>
      <c r="CE792" s="1880"/>
      <c r="CF792" s="1880">
        <v>0</v>
      </c>
      <c r="CG792" s="1880"/>
      <c r="CH792" s="1880">
        <v>0</v>
      </c>
      <c r="CI792" s="1880"/>
      <c r="CJ792" s="1880"/>
      <c r="CK792" s="1880"/>
      <c r="CL792" s="1880"/>
      <c r="CM792" s="1880"/>
      <c r="CN792" s="1880"/>
      <c r="CO792" s="1880">
        <v>0</v>
      </c>
      <c r="CP792" s="1880"/>
      <c r="CQ792" s="1880"/>
      <c r="CR792" s="1880"/>
      <c r="CS792" s="1880"/>
      <c r="CT792" s="1880"/>
      <c r="CU792" s="1880"/>
      <c r="CV792" s="1880">
        <v>0</v>
      </c>
      <c r="CW792" s="1880"/>
      <c r="CX792" s="1880"/>
      <c r="CY792" s="1880"/>
      <c r="CZ792" s="1880"/>
      <c r="DA792" s="1880"/>
      <c r="DB792" s="1880"/>
      <c r="DC792" s="1880"/>
      <c r="DD792" s="1880"/>
      <c r="DE792" s="1880"/>
      <c r="DF792" s="1880"/>
      <c r="DG792" s="1880"/>
      <c r="DH792" s="1880"/>
      <c r="DI792" s="1880"/>
      <c r="DJ792" s="1880"/>
      <c r="DK792" s="1880"/>
      <c r="DL792" s="1880"/>
      <c r="DM792" s="1880"/>
      <c r="DN792" s="1880"/>
      <c r="DO792" s="1880"/>
      <c r="DP792" s="1880"/>
      <c r="DQ792" s="1880"/>
      <c r="DR792" s="1880"/>
      <c r="DS792" s="1880"/>
      <c r="DT792" s="1880"/>
      <c r="DU792" s="1880"/>
      <c r="DV792" s="1880"/>
      <c r="DW792" s="1880"/>
      <c r="DX792" s="1880"/>
      <c r="DY792" s="1880"/>
      <c r="DZ792" s="1882"/>
      <c r="EA792" s="1883"/>
      <c r="EB792" s="1880"/>
      <c r="EC792" s="1880"/>
      <c r="ED792" s="1880"/>
      <c r="EE792" s="1880"/>
      <c r="EF792" s="1880"/>
      <c r="EG792" s="1880"/>
      <c r="EH792" s="1880"/>
      <c r="EI792" s="1880"/>
      <c r="EJ792" s="1880"/>
      <c r="EK792" s="1880"/>
      <c r="EL792" s="1884">
        <v>8578.3966666666656</v>
      </c>
      <c r="EM792" s="1884">
        <v>8616.7666666666664</v>
      </c>
      <c r="EN792" s="1885">
        <v>857.84</v>
      </c>
      <c r="EO792" s="1885">
        <v>126.1</v>
      </c>
      <c r="EP792" s="1885">
        <v>117.52</v>
      </c>
      <c r="EQ792" s="1885">
        <v>0</v>
      </c>
      <c r="ER792" s="1885">
        <v>0</v>
      </c>
      <c r="ES792" s="1880">
        <v>0</v>
      </c>
      <c r="ET792" s="1881">
        <v>785.82</v>
      </c>
      <c r="EU792" s="1880">
        <v>38.369999999999997</v>
      </c>
      <c r="EV792" s="1880">
        <v>0</v>
      </c>
      <c r="EW792" s="1880"/>
      <c r="EX792" s="1880"/>
      <c r="EY792" s="1880"/>
      <c r="EZ792" s="1883">
        <v>160.81</v>
      </c>
      <c r="FA792" s="1883">
        <v>175.79</v>
      </c>
      <c r="FB792" s="1883">
        <v>0</v>
      </c>
      <c r="FC792" s="1883">
        <v>3445.2000000000003</v>
      </c>
      <c r="FD792" s="1883"/>
      <c r="FE792" s="1883">
        <v>0</v>
      </c>
      <c r="FF792" s="1883"/>
      <c r="FG792" s="1880"/>
      <c r="FH792" s="1883">
        <v>0</v>
      </c>
      <c r="FI792" s="1880"/>
      <c r="FJ792" s="1880"/>
      <c r="FK792" s="1883">
        <v>0</v>
      </c>
      <c r="FL792" s="1883"/>
      <c r="FM792" s="1880">
        <v>0</v>
      </c>
      <c r="FN792" s="1880">
        <v>0</v>
      </c>
      <c r="FO792" s="1880">
        <v>0</v>
      </c>
      <c r="FP792" s="1880"/>
      <c r="FQ792" s="1880">
        <v>5707.45</v>
      </c>
      <c r="FR792" s="1886">
        <v>2909.32</v>
      </c>
      <c r="FT792" s="2012">
        <v>772.06</v>
      </c>
      <c r="FU792" s="2010">
        <v>193.01499999999999</v>
      </c>
      <c r="GB792" s="2015">
        <f t="shared" si="90"/>
        <v>-3.3333333340124227E-3</v>
      </c>
      <c r="GC792" s="2015">
        <v>8578.4</v>
      </c>
      <c r="GE792" s="2015">
        <f t="shared" si="91"/>
        <v>8578.4</v>
      </c>
    </row>
    <row r="793" spans="2:187">
      <c r="B793" s="1857">
        <v>7</v>
      </c>
      <c r="C793" s="1975" t="s">
        <v>632</v>
      </c>
      <c r="D793" s="1976" t="s">
        <v>3</v>
      </c>
      <c r="E793" s="1977" t="s">
        <v>22</v>
      </c>
      <c r="F793" s="1975" t="s">
        <v>23</v>
      </c>
      <c r="G793" s="1978">
        <v>25690</v>
      </c>
      <c r="H793" s="1975" t="s">
        <v>494</v>
      </c>
      <c r="I793" s="1975" t="s">
        <v>456</v>
      </c>
      <c r="J793" s="1979" t="s">
        <v>455</v>
      </c>
      <c r="K793" s="1980" t="s">
        <v>456</v>
      </c>
      <c r="L793" s="1980">
        <v>100001</v>
      </c>
      <c r="M793" s="1858" t="s">
        <v>470</v>
      </c>
      <c r="N793" s="1859">
        <v>1</v>
      </c>
      <c r="O793" s="1860" t="s">
        <v>477</v>
      </c>
      <c r="P793" s="1860" t="s">
        <v>478</v>
      </c>
      <c r="Q793" s="1861">
        <v>1</v>
      </c>
      <c r="R793" s="1860" t="s">
        <v>495</v>
      </c>
      <c r="S793" s="1862" t="s">
        <v>478</v>
      </c>
      <c r="T793" s="1860" t="s">
        <v>461</v>
      </c>
      <c r="U793" s="1860" t="s">
        <v>230</v>
      </c>
      <c r="V793" s="1863" t="s">
        <v>462</v>
      </c>
      <c r="W793" s="1863"/>
      <c r="X793" s="1864" t="s">
        <v>32</v>
      </c>
      <c r="Y793" s="1865" t="s">
        <v>26</v>
      </c>
      <c r="Z793" s="1858" t="s">
        <v>25</v>
      </c>
      <c r="AA793" s="1858" t="s">
        <v>1032</v>
      </c>
      <c r="AB793" s="1970">
        <v>43357</v>
      </c>
      <c r="AC793" s="1866"/>
      <c r="AD793" s="1867"/>
      <c r="AE793" s="1868" t="s">
        <v>496</v>
      </c>
      <c r="AF793" s="1868" t="s">
        <v>497</v>
      </c>
      <c r="AG793" s="1869"/>
      <c r="AH793" s="1870"/>
      <c r="AI793" s="1870"/>
      <c r="AJ793" s="1870"/>
      <c r="AK793" s="1871"/>
      <c r="AL793" s="1869"/>
      <c r="AM793" s="1871"/>
      <c r="AN793" s="1871"/>
      <c r="AO793" s="1872" t="s">
        <v>466</v>
      </c>
      <c r="AP793" s="1871" t="s">
        <v>594</v>
      </c>
      <c r="AQ793" s="1873" t="s">
        <v>466</v>
      </c>
      <c r="AR793" s="1874">
        <v>3000</v>
      </c>
      <c r="AS793" s="1858">
        <v>30</v>
      </c>
      <c r="AT793" s="1875">
        <v>0</v>
      </c>
      <c r="AU793" s="1875">
        <v>0</v>
      </c>
      <c r="AV793" s="1858"/>
      <c r="AW793" s="1858"/>
      <c r="AX793" s="1858"/>
      <c r="AY793" s="1858"/>
      <c r="AZ793" s="1858"/>
      <c r="BA793" s="1876"/>
      <c r="BB793" s="1869">
        <v>0</v>
      </c>
      <c r="BC793" s="1875"/>
      <c r="BD793" s="1875"/>
      <c r="BE793" s="1875"/>
      <c r="BF793" s="1876"/>
      <c r="BG793" s="1869">
        <v>12</v>
      </c>
      <c r="BH793" s="1869">
        <v>21</v>
      </c>
      <c r="BI793" s="1869">
        <v>22</v>
      </c>
      <c r="BJ793" s="1877">
        <v>0</v>
      </c>
      <c r="BK793" s="1878">
        <v>0</v>
      </c>
      <c r="BL793" s="1878">
        <v>0</v>
      </c>
      <c r="BM793" s="1869">
        <v>0</v>
      </c>
      <c r="BN793" s="1878">
        <v>0</v>
      </c>
      <c r="BO793" s="1869">
        <v>0</v>
      </c>
      <c r="BP793" s="1879">
        <v>240</v>
      </c>
      <c r="BQ793" s="1880">
        <v>3000</v>
      </c>
      <c r="BR793" s="1880">
        <v>113</v>
      </c>
      <c r="BS793" s="1880">
        <v>0</v>
      </c>
      <c r="BT793" s="1881">
        <v>0</v>
      </c>
      <c r="BU793" s="1880">
        <v>0</v>
      </c>
      <c r="BV793" s="1880">
        <v>0</v>
      </c>
      <c r="BW793" s="1880">
        <v>0</v>
      </c>
      <c r="BX793" s="1880"/>
      <c r="BY793" s="1880"/>
      <c r="BZ793" s="1880"/>
      <c r="CA793" s="1880"/>
      <c r="CB793" s="1880">
        <v>194.5625</v>
      </c>
      <c r="CC793" s="1880">
        <v>367.72312499999998</v>
      </c>
      <c r="CD793" s="1880">
        <v>570.7166666666667</v>
      </c>
      <c r="CE793" s="1880"/>
      <c r="CF793" s="1880">
        <v>0</v>
      </c>
      <c r="CG793" s="1880"/>
      <c r="CH793" s="1880">
        <v>0</v>
      </c>
      <c r="CI793" s="1880"/>
      <c r="CJ793" s="1880"/>
      <c r="CK793" s="1880"/>
      <c r="CL793" s="1880"/>
      <c r="CM793" s="1880"/>
      <c r="CN793" s="1880"/>
      <c r="CO793" s="1880">
        <v>0</v>
      </c>
      <c r="CP793" s="1880"/>
      <c r="CQ793" s="1880"/>
      <c r="CR793" s="1880"/>
      <c r="CS793" s="1880"/>
      <c r="CT793" s="1880"/>
      <c r="CU793" s="1880"/>
      <c r="CV793" s="1880">
        <v>0</v>
      </c>
      <c r="CW793" s="1880"/>
      <c r="CX793" s="1880"/>
      <c r="CY793" s="1880"/>
      <c r="CZ793" s="1880"/>
      <c r="DA793" s="1880"/>
      <c r="DB793" s="1880"/>
      <c r="DC793" s="1880"/>
      <c r="DD793" s="1880"/>
      <c r="DE793" s="1880"/>
      <c r="DF793" s="1880"/>
      <c r="DG793" s="1880"/>
      <c r="DH793" s="1880"/>
      <c r="DI793" s="1880"/>
      <c r="DJ793" s="1880"/>
      <c r="DK793" s="1880"/>
      <c r="DL793" s="1880"/>
      <c r="DM793" s="1880"/>
      <c r="DN793" s="1880"/>
      <c r="DO793" s="1880"/>
      <c r="DP793" s="1880"/>
      <c r="DQ793" s="1880"/>
      <c r="DR793" s="1880"/>
      <c r="DS793" s="1880"/>
      <c r="DT793" s="1880"/>
      <c r="DU793" s="1880"/>
      <c r="DV793" s="1880"/>
      <c r="DW793" s="1880"/>
      <c r="DX793" s="1880"/>
      <c r="DY793" s="1880"/>
      <c r="DZ793" s="1882"/>
      <c r="EA793" s="1883"/>
      <c r="EB793" s="1880"/>
      <c r="EC793" s="1880"/>
      <c r="ED793" s="1880"/>
      <c r="EE793" s="1880"/>
      <c r="EF793" s="1880"/>
      <c r="EG793" s="1880"/>
      <c r="EH793" s="1880"/>
      <c r="EI793" s="1880"/>
      <c r="EJ793" s="1880"/>
      <c r="EK793" s="1880"/>
      <c r="EL793" s="1884">
        <v>4246.0022916666667</v>
      </c>
      <c r="EM793" s="1884">
        <v>4246.0022916666667</v>
      </c>
      <c r="EN793" s="1885">
        <v>424.6</v>
      </c>
      <c r="EO793" s="1885">
        <v>0</v>
      </c>
      <c r="EP793" s="1885">
        <v>58.17</v>
      </c>
      <c r="EQ793" s="1885">
        <v>0</v>
      </c>
      <c r="ER793" s="1885">
        <v>0</v>
      </c>
      <c r="ES793" s="1880">
        <v>0</v>
      </c>
      <c r="ET793" s="1881">
        <v>244.38032083333337</v>
      </c>
      <c r="EU793" s="1880">
        <v>0</v>
      </c>
      <c r="EV793" s="1880">
        <v>0</v>
      </c>
      <c r="EW793" s="1880"/>
      <c r="EX793" s="1880"/>
      <c r="EY793" s="1880"/>
      <c r="EZ793" s="1883">
        <v>131.71</v>
      </c>
      <c r="FA793" s="1883">
        <v>0</v>
      </c>
      <c r="FB793" s="1883">
        <v>0</v>
      </c>
      <c r="FC793" s="1883">
        <v>1245.2</v>
      </c>
      <c r="FD793" s="1883"/>
      <c r="FE793" s="1883">
        <v>0</v>
      </c>
      <c r="FF793" s="1883"/>
      <c r="FG793" s="1880"/>
      <c r="FH793" s="1883">
        <v>500</v>
      </c>
      <c r="FI793" s="1880"/>
      <c r="FJ793" s="1880"/>
      <c r="FK793" s="1883">
        <v>0</v>
      </c>
      <c r="FL793" s="1883"/>
      <c r="FM793" s="1880">
        <v>0</v>
      </c>
      <c r="FN793" s="1880">
        <v>0</v>
      </c>
      <c r="FO793" s="1880">
        <v>0</v>
      </c>
      <c r="FP793" s="1880"/>
      <c r="FQ793" s="1880">
        <v>2604.06</v>
      </c>
      <c r="FR793" s="1886">
        <v>1641.94</v>
      </c>
      <c r="FT793" s="2012">
        <v>382.14</v>
      </c>
      <c r="FU793" s="2010">
        <v>95.534999999999997</v>
      </c>
      <c r="GB793" s="2015">
        <f t="shared" si="90"/>
        <v>2.2916666666787933E-3</v>
      </c>
      <c r="GC793" s="2015">
        <v>4246</v>
      </c>
      <c r="GE793" s="2015">
        <f t="shared" si="91"/>
        <v>4246</v>
      </c>
    </row>
    <row r="794" spans="2:187">
      <c r="B794" s="1857">
        <v>8</v>
      </c>
      <c r="C794" s="1975" t="s">
        <v>632</v>
      </c>
      <c r="D794" s="1976" t="s">
        <v>3</v>
      </c>
      <c r="E794" s="1977" t="s">
        <v>70</v>
      </c>
      <c r="F794" s="1975" t="s">
        <v>498</v>
      </c>
      <c r="G794" s="1978">
        <v>29363</v>
      </c>
      <c r="H794" s="1975" t="s">
        <v>469</v>
      </c>
      <c r="I794" s="1975" t="s">
        <v>456</v>
      </c>
      <c r="J794" s="1979" t="s">
        <v>455</v>
      </c>
      <c r="K794" s="1980" t="s">
        <v>456</v>
      </c>
      <c r="L794" s="1980">
        <v>100001</v>
      </c>
      <c r="M794" s="1858" t="s">
        <v>470</v>
      </c>
      <c r="N794" s="1859">
        <v>1</v>
      </c>
      <c r="O794" s="1860" t="s">
        <v>471</v>
      </c>
      <c r="P794" s="1860" t="s">
        <v>472</v>
      </c>
      <c r="Q794" s="1861">
        <v>1</v>
      </c>
      <c r="R794" s="1860" t="s">
        <v>473</v>
      </c>
      <c r="S794" s="1862" t="s">
        <v>474</v>
      </c>
      <c r="T794" s="1860" t="s">
        <v>461</v>
      </c>
      <c r="U794" s="1860" t="s">
        <v>244</v>
      </c>
      <c r="V794" s="1863" t="s">
        <v>462</v>
      </c>
      <c r="W794" s="1863"/>
      <c r="X794" s="1864" t="s">
        <v>32</v>
      </c>
      <c r="Y794" s="1865" t="s">
        <v>1056</v>
      </c>
      <c r="Z794" s="1858"/>
      <c r="AA794" s="1858"/>
      <c r="AB794" s="1970">
        <v>42985</v>
      </c>
      <c r="AC794" s="1866"/>
      <c r="AD794" s="1867"/>
      <c r="AE794" s="1868" t="s">
        <v>492</v>
      </c>
      <c r="AF794" s="1868" t="s">
        <v>499</v>
      </c>
      <c r="AG794" s="1869"/>
      <c r="AH794" s="1870"/>
      <c r="AI794" s="1870"/>
      <c r="AJ794" s="1870"/>
      <c r="AK794" s="1871"/>
      <c r="AL794" s="1869"/>
      <c r="AM794" s="1871"/>
      <c r="AN794" s="1871"/>
      <c r="AO794" s="1872" t="s">
        <v>466</v>
      </c>
      <c r="AP794" s="1871" t="s">
        <v>595</v>
      </c>
      <c r="AQ794" s="1873" t="s">
        <v>466</v>
      </c>
      <c r="AR794" s="1874">
        <v>10000</v>
      </c>
      <c r="AS794" s="1858">
        <v>29</v>
      </c>
      <c r="AT794" s="1875">
        <v>0</v>
      </c>
      <c r="AU794" s="1875">
        <v>1</v>
      </c>
      <c r="AV794" s="1858"/>
      <c r="AW794" s="1858"/>
      <c r="AX794" s="1858"/>
      <c r="AY794" s="1858"/>
      <c r="AZ794" s="1858"/>
      <c r="BA794" s="1876"/>
      <c r="BB794" s="1869">
        <v>0</v>
      </c>
      <c r="BC794" s="1875"/>
      <c r="BD794" s="1875"/>
      <c r="BE794" s="1875"/>
      <c r="BF794" s="1876"/>
      <c r="BG794" s="1869">
        <v>0</v>
      </c>
      <c r="BH794" s="1869">
        <v>0</v>
      </c>
      <c r="BI794" s="1869">
        <v>0</v>
      </c>
      <c r="BJ794" s="1877">
        <v>0</v>
      </c>
      <c r="BK794" s="1878">
        <v>0</v>
      </c>
      <c r="BL794" s="1878">
        <v>0</v>
      </c>
      <c r="BM794" s="1869">
        <v>0</v>
      </c>
      <c r="BN794" s="1878">
        <v>0</v>
      </c>
      <c r="BO794" s="1869">
        <v>0</v>
      </c>
      <c r="BP794" s="1879">
        <v>232</v>
      </c>
      <c r="BQ794" s="1880">
        <v>9666.6666666666661</v>
      </c>
      <c r="BR794" s="1880">
        <v>113</v>
      </c>
      <c r="BS794" s="1880">
        <v>0</v>
      </c>
      <c r="BT794" s="1881">
        <v>337.1</v>
      </c>
      <c r="BU794" s="1880">
        <v>0</v>
      </c>
      <c r="BV794" s="1880">
        <v>0</v>
      </c>
      <c r="BW794" s="1880">
        <v>0</v>
      </c>
      <c r="BX794" s="1880"/>
      <c r="BY794" s="1880"/>
      <c r="BZ794" s="1880"/>
      <c r="CA794" s="1880"/>
      <c r="CB794" s="1880">
        <v>0</v>
      </c>
      <c r="CC794" s="1880">
        <v>0</v>
      </c>
      <c r="CD794" s="1880">
        <v>0</v>
      </c>
      <c r="CE794" s="1880"/>
      <c r="CF794" s="1880">
        <v>0</v>
      </c>
      <c r="CG794" s="1880"/>
      <c r="CH794" s="1880">
        <v>0</v>
      </c>
      <c r="CI794" s="1880"/>
      <c r="CJ794" s="1880"/>
      <c r="CK794" s="1880"/>
      <c r="CL794" s="1880"/>
      <c r="CM794" s="1880"/>
      <c r="CN794" s="1880"/>
      <c r="CO794" s="1880">
        <v>0</v>
      </c>
      <c r="CP794" s="1880"/>
      <c r="CQ794" s="1880"/>
      <c r="CR794" s="1880"/>
      <c r="CS794" s="1880"/>
      <c r="CT794" s="1880"/>
      <c r="CU794" s="1880"/>
      <c r="CV794" s="1880">
        <v>0</v>
      </c>
      <c r="CW794" s="1880"/>
      <c r="CX794" s="1880"/>
      <c r="CY794" s="1880"/>
      <c r="CZ794" s="1880"/>
      <c r="DA794" s="1880"/>
      <c r="DB794" s="1880"/>
      <c r="DC794" s="1880"/>
      <c r="DD794" s="1880"/>
      <c r="DE794" s="1880"/>
      <c r="DF794" s="1880"/>
      <c r="DG794" s="1880"/>
      <c r="DH794" s="1880"/>
      <c r="DI794" s="1880"/>
      <c r="DJ794" s="1880"/>
      <c r="DK794" s="1880"/>
      <c r="DL794" s="1880"/>
      <c r="DM794" s="1880"/>
      <c r="DN794" s="1880"/>
      <c r="DO794" s="1880"/>
      <c r="DP794" s="1880"/>
      <c r="DQ794" s="1880"/>
      <c r="DR794" s="1880"/>
      <c r="DS794" s="1880"/>
      <c r="DT794" s="1880"/>
      <c r="DU794" s="1880"/>
      <c r="DV794" s="1880"/>
      <c r="DW794" s="1880"/>
      <c r="DX794" s="1880"/>
      <c r="DY794" s="1880"/>
      <c r="DZ794" s="1882"/>
      <c r="EA794" s="1883"/>
      <c r="EB794" s="1880"/>
      <c r="EC794" s="1880"/>
      <c r="ED794" s="1880"/>
      <c r="EE794" s="1880"/>
      <c r="EF794" s="1880"/>
      <c r="EG794" s="1880"/>
      <c r="EH794" s="1880"/>
      <c r="EI794" s="1880"/>
      <c r="EJ794" s="1880"/>
      <c r="EK794" s="1880"/>
      <c r="EL794" s="1884">
        <v>10116.766666666666</v>
      </c>
      <c r="EM794" s="1884">
        <v>10116.766666666666</v>
      </c>
      <c r="EN794" s="1885">
        <v>1011.68</v>
      </c>
      <c r="EO794" s="1885">
        <v>170.97</v>
      </c>
      <c r="EP794" s="1885">
        <v>138.6</v>
      </c>
      <c r="EQ794" s="1885">
        <v>0</v>
      </c>
      <c r="ER794" s="1885">
        <v>0</v>
      </c>
      <c r="ES794" s="1880">
        <v>0</v>
      </c>
      <c r="ET794" s="1881">
        <v>1095.3499999999999</v>
      </c>
      <c r="EU794" s="1880">
        <v>0</v>
      </c>
      <c r="EV794" s="1880">
        <v>0</v>
      </c>
      <c r="EW794" s="1880"/>
      <c r="EX794" s="1880"/>
      <c r="EY794" s="1880"/>
      <c r="EZ794" s="1883">
        <v>185.17</v>
      </c>
      <c r="FA794" s="1883">
        <v>90.45</v>
      </c>
      <c r="FB794" s="1883">
        <v>0</v>
      </c>
      <c r="FC794" s="1883">
        <v>4045.2000000000003</v>
      </c>
      <c r="FD794" s="1883"/>
      <c r="FE794" s="1883">
        <v>0</v>
      </c>
      <c r="FF794" s="1883"/>
      <c r="FG794" s="1880"/>
      <c r="FH794" s="1883">
        <v>0</v>
      </c>
      <c r="FI794" s="1880"/>
      <c r="FJ794" s="1880"/>
      <c r="FK794" s="1883">
        <v>0</v>
      </c>
      <c r="FL794" s="1883"/>
      <c r="FM794" s="1880">
        <v>0</v>
      </c>
      <c r="FN794" s="1880">
        <v>0</v>
      </c>
      <c r="FO794" s="1880">
        <v>0</v>
      </c>
      <c r="FP794" s="1880"/>
      <c r="FQ794" s="1880">
        <v>6737.42</v>
      </c>
      <c r="FR794" s="1886">
        <v>3379.35</v>
      </c>
      <c r="FT794" s="2012">
        <v>910.51</v>
      </c>
      <c r="FU794" s="2010">
        <v>227.6275</v>
      </c>
      <c r="GB794" s="2015">
        <f t="shared" si="90"/>
        <v>-3.3333333340124227E-3</v>
      </c>
      <c r="GC794" s="2015">
        <v>10116.77</v>
      </c>
      <c r="GE794" s="2015">
        <f t="shared" si="91"/>
        <v>10116.77</v>
      </c>
    </row>
    <row r="795" spans="2:187">
      <c r="B795" s="1857">
        <v>9</v>
      </c>
      <c r="C795" s="1975" t="s">
        <v>632</v>
      </c>
      <c r="D795" s="1976" t="s">
        <v>3</v>
      </c>
      <c r="E795" s="1977" t="s">
        <v>58</v>
      </c>
      <c r="F795" s="1975" t="s">
        <v>500</v>
      </c>
      <c r="G795" s="1978">
        <v>26055</v>
      </c>
      <c r="H795" s="1975" t="s">
        <v>501</v>
      </c>
      <c r="I795" s="1975" t="s">
        <v>456</v>
      </c>
      <c r="J795" s="1979" t="s">
        <v>455</v>
      </c>
      <c r="K795" s="1980" t="s">
        <v>456</v>
      </c>
      <c r="L795" s="1980">
        <v>100002</v>
      </c>
      <c r="M795" s="1858" t="s">
        <v>457</v>
      </c>
      <c r="N795" s="1859">
        <v>1</v>
      </c>
      <c r="O795" s="1860" t="s">
        <v>458</v>
      </c>
      <c r="P795" s="1860" t="s">
        <v>459</v>
      </c>
      <c r="Q795" s="1861">
        <v>0</v>
      </c>
      <c r="R795" s="1860" t="s">
        <v>485</v>
      </c>
      <c r="S795" s="1862" t="s">
        <v>486</v>
      </c>
      <c r="T795" s="1860" t="s">
        <v>461</v>
      </c>
      <c r="U795" s="1860" t="s">
        <v>240</v>
      </c>
      <c r="V795" s="1863" t="s">
        <v>462</v>
      </c>
      <c r="W795" s="1863" t="s">
        <v>463</v>
      </c>
      <c r="X795" s="1864" t="s">
        <v>32</v>
      </c>
      <c r="Y795" s="1865" t="s">
        <v>1057</v>
      </c>
      <c r="Z795" s="1858"/>
      <c r="AA795" s="1858"/>
      <c r="AB795" s="1970">
        <v>42985</v>
      </c>
      <c r="AC795" s="1866"/>
      <c r="AD795" s="1867"/>
      <c r="AE795" s="1868" t="s">
        <v>464</v>
      </c>
      <c r="AF795" s="1868" t="s">
        <v>502</v>
      </c>
      <c r="AG795" s="1869"/>
      <c r="AH795" s="1870"/>
      <c r="AI795" s="1870"/>
      <c r="AJ795" s="1870"/>
      <c r="AK795" s="1871"/>
      <c r="AL795" s="1869"/>
      <c r="AM795" s="1871"/>
      <c r="AN795" s="1871"/>
      <c r="AO795" s="1872" t="s">
        <v>466</v>
      </c>
      <c r="AP795" s="1871" t="s">
        <v>594</v>
      </c>
      <c r="AQ795" s="1873" t="s">
        <v>466</v>
      </c>
      <c r="AR795" s="1874">
        <v>7000</v>
      </c>
      <c r="AS795" s="1858">
        <v>30</v>
      </c>
      <c r="AT795" s="1875">
        <v>0</v>
      </c>
      <c r="AU795" s="1875">
        <v>0</v>
      </c>
      <c r="AV795" s="1858"/>
      <c r="AW795" s="1858"/>
      <c r="AX795" s="1858"/>
      <c r="AY795" s="1858"/>
      <c r="AZ795" s="1858"/>
      <c r="BA795" s="1876"/>
      <c r="BB795" s="1869">
        <v>0</v>
      </c>
      <c r="BC795" s="1875"/>
      <c r="BD795" s="1875"/>
      <c r="BE795" s="1875"/>
      <c r="BF795" s="1876"/>
      <c r="BG795" s="1869">
        <v>0</v>
      </c>
      <c r="BH795" s="1869">
        <v>0</v>
      </c>
      <c r="BI795" s="1869">
        <v>0</v>
      </c>
      <c r="BJ795" s="1877">
        <v>0</v>
      </c>
      <c r="BK795" s="1878">
        <v>0</v>
      </c>
      <c r="BL795" s="1878">
        <v>0</v>
      </c>
      <c r="BM795" s="1869">
        <v>0</v>
      </c>
      <c r="BN795" s="1878">
        <v>0</v>
      </c>
      <c r="BO795" s="1869">
        <v>0</v>
      </c>
      <c r="BP795" s="1879">
        <v>240</v>
      </c>
      <c r="BQ795" s="1880">
        <v>7000</v>
      </c>
      <c r="BR795" s="1880">
        <v>113</v>
      </c>
      <c r="BS795" s="1880">
        <v>0</v>
      </c>
      <c r="BT795" s="1881">
        <v>0</v>
      </c>
      <c r="BU795" s="1880">
        <v>0</v>
      </c>
      <c r="BV795" s="1880">
        <v>0</v>
      </c>
      <c r="BW795" s="1880">
        <v>0</v>
      </c>
      <c r="BX795" s="1880"/>
      <c r="BY795" s="1880"/>
      <c r="BZ795" s="1880"/>
      <c r="CA795" s="1880"/>
      <c r="CB795" s="1880">
        <v>0</v>
      </c>
      <c r="CC795" s="1880">
        <v>0</v>
      </c>
      <c r="CD795" s="1880">
        <v>0</v>
      </c>
      <c r="CE795" s="1880"/>
      <c r="CF795" s="1880">
        <v>0</v>
      </c>
      <c r="CG795" s="1880"/>
      <c r="CH795" s="1880">
        <v>0</v>
      </c>
      <c r="CI795" s="1880"/>
      <c r="CJ795" s="1880"/>
      <c r="CK795" s="1880"/>
      <c r="CL795" s="1880"/>
      <c r="CM795" s="1880"/>
      <c r="CN795" s="1880"/>
      <c r="CO795" s="1880">
        <v>0</v>
      </c>
      <c r="CP795" s="1880"/>
      <c r="CQ795" s="1880"/>
      <c r="CR795" s="1880"/>
      <c r="CS795" s="1880"/>
      <c r="CT795" s="1880"/>
      <c r="CU795" s="1880"/>
      <c r="CV795" s="1880">
        <v>0</v>
      </c>
      <c r="CW795" s="1880"/>
      <c r="CX795" s="1880"/>
      <c r="CY795" s="1880"/>
      <c r="CZ795" s="1880"/>
      <c r="DA795" s="1880"/>
      <c r="DB795" s="1880"/>
      <c r="DC795" s="1880"/>
      <c r="DD795" s="1880"/>
      <c r="DE795" s="1880"/>
      <c r="DF795" s="1880"/>
      <c r="DG795" s="1880"/>
      <c r="DH795" s="1880"/>
      <c r="DI795" s="1880"/>
      <c r="DJ795" s="1880"/>
      <c r="DK795" s="1880"/>
      <c r="DL795" s="1880"/>
      <c r="DM795" s="1880"/>
      <c r="DN795" s="1880"/>
      <c r="DO795" s="1880"/>
      <c r="DP795" s="1880"/>
      <c r="DQ795" s="1880"/>
      <c r="DR795" s="1880"/>
      <c r="DS795" s="1880"/>
      <c r="DT795" s="1880"/>
      <c r="DU795" s="1880"/>
      <c r="DV795" s="1880"/>
      <c r="DW795" s="1880"/>
      <c r="DX795" s="1880"/>
      <c r="DY795" s="1880"/>
      <c r="DZ795" s="1882"/>
      <c r="EA795" s="1883"/>
      <c r="EB795" s="1880"/>
      <c r="EC795" s="1880"/>
      <c r="ED795" s="1880"/>
      <c r="EE795" s="1880"/>
      <c r="EF795" s="1880"/>
      <c r="EG795" s="1880"/>
      <c r="EH795" s="1880"/>
      <c r="EI795" s="1880"/>
      <c r="EJ795" s="1880"/>
      <c r="EK795" s="1880"/>
      <c r="EL795" s="1884">
        <v>7113</v>
      </c>
      <c r="EM795" s="1884">
        <v>7113</v>
      </c>
      <c r="EN795" s="1885">
        <v>711.3</v>
      </c>
      <c r="EO795" s="1885">
        <v>110.25</v>
      </c>
      <c r="EP795" s="1885">
        <v>97.45</v>
      </c>
      <c r="EQ795" s="1885">
        <v>0</v>
      </c>
      <c r="ER795" s="1885">
        <v>0</v>
      </c>
      <c r="ES795" s="1880">
        <v>0</v>
      </c>
      <c r="ET795" s="1881">
        <v>615.03</v>
      </c>
      <c r="EU795" s="1880">
        <v>0</v>
      </c>
      <c r="EV795" s="1880">
        <v>0</v>
      </c>
      <c r="EW795" s="1880"/>
      <c r="EX795" s="1880"/>
      <c r="EY795" s="1880"/>
      <c r="EZ795" s="1883">
        <v>233.23</v>
      </c>
      <c r="FA795" s="1883">
        <v>0</v>
      </c>
      <c r="FB795" s="1883">
        <v>0</v>
      </c>
      <c r="FC795" s="1883">
        <v>2845.2000000000003</v>
      </c>
      <c r="FD795" s="1883"/>
      <c r="FE795" s="1883">
        <v>0</v>
      </c>
      <c r="FF795" s="1883"/>
      <c r="FG795" s="1880"/>
      <c r="FH795" s="1883">
        <v>0</v>
      </c>
      <c r="FI795" s="1880"/>
      <c r="FJ795" s="1880"/>
      <c r="FK795" s="1883">
        <v>0</v>
      </c>
      <c r="FL795" s="1883"/>
      <c r="FM795" s="1880">
        <v>0</v>
      </c>
      <c r="FN795" s="1880">
        <v>0</v>
      </c>
      <c r="FO795" s="1880">
        <v>0</v>
      </c>
      <c r="FP795" s="1880"/>
      <c r="FQ795" s="1880">
        <v>4612.46</v>
      </c>
      <c r="FR795" s="1886">
        <v>2500.54</v>
      </c>
      <c r="FT795" s="2012">
        <v>640.16999999999996</v>
      </c>
      <c r="FU795" s="2010">
        <v>160.04249999999999</v>
      </c>
      <c r="GB795" s="2015">
        <f t="shared" si="90"/>
        <v>0</v>
      </c>
      <c r="GC795" s="2015">
        <v>7113</v>
      </c>
      <c r="GE795" s="2015">
        <f t="shared" si="91"/>
        <v>7113</v>
      </c>
    </row>
    <row r="796" spans="2:187">
      <c r="B796" s="1857">
        <v>10</v>
      </c>
      <c r="C796" s="1975" t="s">
        <v>632</v>
      </c>
      <c r="D796" s="1976" t="s">
        <v>3</v>
      </c>
      <c r="E796" s="1977" t="s">
        <v>30</v>
      </c>
      <c r="F796" s="1975" t="s">
        <v>31</v>
      </c>
      <c r="G796" s="1978">
        <v>25577</v>
      </c>
      <c r="H796" s="1975" t="s">
        <v>484</v>
      </c>
      <c r="I796" s="1975" t="s">
        <v>456</v>
      </c>
      <c r="J796" s="1979" t="s">
        <v>455</v>
      </c>
      <c r="K796" s="1980" t="s">
        <v>456</v>
      </c>
      <c r="L796" s="1980">
        <v>100002</v>
      </c>
      <c r="M796" s="1858" t="s">
        <v>457</v>
      </c>
      <c r="N796" s="1859">
        <v>1</v>
      </c>
      <c r="O796" s="1860" t="s">
        <v>458</v>
      </c>
      <c r="P796" s="1860" t="s">
        <v>459</v>
      </c>
      <c r="Q796" s="1861">
        <v>0</v>
      </c>
      <c r="R796" s="1860" t="s">
        <v>485</v>
      </c>
      <c r="S796" s="1862" t="s">
        <v>486</v>
      </c>
      <c r="T796" s="1860" t="s">
        <v>461</v>
      </c>
      <c r="U796" s="1860" t="s">
        <v>233</v>
      </c>
      <c r="V796" s="1863" t="s">
        <v>462</v>
      </c>
      <c r="W796" s="1863"/>
      <c r="X796" s="1864" t="s">
        <v>32</v>
      </c>
      <c r="Y796" s="1865" t="s">
        <v>1058</v>
      </c>
      <c r="Z796" s="1858"/>
      <c r="AA796" s="1858"/>
      <c r="AB796" s="1970">
        <v>43160</v>
      </c>
      <c r="AC796" s="1866"/>
      <c r="AD796" s="1867"/>
      <c r="AE796" s="1868" t="s">
        <v>503</v>
      </c>
      <c r="AF796" s="1868" t="s">
        <v>504</v>
      </c>
      <c r="AG796" s="1869"/>
      <c r="AH796" s="1870"/>
      <c r="AI796" s="1870"/>
      <c r="AJ796" s="1870"/>
      <c r="AK796" s="1871"/>
      <c r="AL796" s="1869"/>
      <c r="AM796" s="1871"/>
      <c r="AN796" s="1871"/>
      <c r="AO796" s="1872" t="s">
        <v>467</v>
      </c>
      <c r="AP796" s="1871" t="s">
        <v>595</v>
      </c>
      <c r="AQ796" s="1873" t="s">
        <v>466</v>
      </c>
      <c r="AR796" s="1874">
        <v>5000</v>
      </c>
      <c r="AS796" s="1858">
        <v>30</v>
      </c>
      <c r="AT796" s="1875">
        <v>0</v>
      </c>
      <c r="AU796" s="1875">
        <v>0</v>
      </c>
      <c r="AV796" s="1858"/>
      <c r="AW796" s="1858"/>
      <c r="AX796" s="1858"/>
      <c r="AY796" s="1858"/>
      <c r="AZ796" s="1858"/>
      <c r="BA796" s="1876"/>
      <c r="BB796" s="1869">
        <v>0</v>
      </c>
      <c r="BC796" s="1875"/>
      <c r="BD796" s="1875"/>
      <c r="BE796" s="1875"/>
      <c r="BF796" s="1876"/>
      <c r="BG796" s="1869">
        <v>0</v>
      </c>
      <c r="BH796" s="1869">
        <v>0</v>
      </c>
      <c r="BI796" s="1869">
        <v>0</v>
      </c>
      <c r="BJ796" s="1877">
        <v>7.5</v>
      </c>
      <c r="BK796" s="1878">
        <v>0</v>
      </c>
      <c r="BL796" s="1878">
        <v>0</v>
      </c>
      <c r="BM796" s="1869">
        <v>0</v>
      </c>
      <c r="BN796" s="1878">
        <v>0</v>
      </c>
      <c r="BO796" s="1869">
        <v>8.0666666666666647</v>
      </c>
      <c r="BP796" s="1879">
        <v>240</v>
      </c>
      <c r="BQ796" s="1880">
        <v>5000</v>
      </c>
      <c r="BR796" s="1880">
        <v>113</v>
      </c>
      <c r="BS796" s="1880">
        <v>0</v>
      </c>
      <c r="BT796" s="1881">
        <v>0</v>
      </c>
      <c r="BU796" s="1880">
        <v>0</v>
      </c>
      <c r="BV796" s="1880">
        <v>0</v>
      </c>
      <c r="BW796" s="1880">
        <v>0</v>
      </c>
      <c r="BX796" s="1880"/>
      <c r="BY796" s="1880"/>
      <c r="BZ796" s="1880"/>
      <c r="CA796" s="1880"/>
      <c r="CB796" s="1880">
        <v>0</v>
      </c>
      <c r="CC796" s="1880">
        <v>0</v>
      </c>
      <c r="CD796" s="1880">
        <v>0</v>
      </c>
      <c r="CE796" s="1880"/>
      <c r="CF796" s="1880">
        <v>319.56</v>
      </c>
      <c r="CG796" s="1880"/>
      <c r="CH796" s="1880">
        <v>0</v>
      </c>
      <c r="CI796" s="1880"/>
      <c r="CJ796" s="1880"/>
      <c r="CK796" s="1880"/>
      <c r="CL796" s="1880"/>
      <c r="CM796" s="1880"/>
      <c r="CN796" s="1880"/>
      <c r="CO796" s="1880">
        <v>0</v>
      </c>
      <c r="CP796" s="1880"/>
      <c r="CQ796" s="1880"/>
      <c r="CR796" s="1880"/>
      <c r="CS796" s="1880"/>
      <c r="CT796" s="1880"/>
      <c r="CU796" s="1880"/>
      <c r="CV796" s="1880">
        <v>0</v>
      </c>
      <c r="CW796" s="1880"/>
      <c r="CX796" s="1880"/>
      <c r="CY796" s="1880"/>
      <c r="CZ796" s="1880"/>
      <c r="DA796" s="1880"/>
      <c r="DB796" s="1880"/>
      <c r="DC796" s="1880"/>
      <c r="DD796" s="1880"/>
      <c r="DE796" s="1880"/>
      <c r="DF796" s="1880"/>
      <c r="DG796" s="1880"/>
      <c r="DH796" s="1880"/>
      <c r="DI796" s="1880"/>
      <c r="DJ796" s="1880"/>
      <c r="DK796" s="1880"/>
      <c r="DL796" s="1880"/>
      <c r="DM796" s="1880"/>
      <c r="DN796" s="1880"/>
      <c r="DO796" s="1880"/>
      <c r="DP796" s="1880"/>
      <c r="DQ796" s="1880"/>
      <c r="DR796" s="1880"/>
      <c r="DS796" s="1880"/>
      <c r="DT796" s="1880"/>
      <c r="DU796" s="1880"/>
      <c r="DV796" s="1880"/>
      <c r="DW796" s="1880"/>
      <c r="DX796" s="1880"/>
      <c r="DY796" s="1880"/>
      <c r="DZ796" s="1882"/>
      <c r="EA796" s="1883"/>
      <c r="EB796" s="1880"/>
      <c r="EC796" s="1880"/>
      <c r="ED796" s="1880"/>
      <c r="EE796" s="1880"/>
      <c r="EF796" s="1880"/>
      <c r="EG796" s="1880"/>
      <c r="EH796" s="1880"/>
      <c r="EI796" s="1880"/>
      <c r="EJ796" s="1880"/>
      <c r="EK796" s="1880"/>
      <c r="EL796" s="1884">
        <v>5264.5</v>
      </c>
      <c r="EM796" s="1884">
        <v>5432.56</v>
      </c>
      <c r="EN796" s="1885">
        <v>526.45000000000005</v>
      </c>
      <c r="EO796" s="1885">
        <v>84.23</v>
      </c>
      <c r="EP796" s="1885">
        <v>72.12</v>
      </c>
      <c r="EQ796" s="1885">
        <v>0</v>
      </c>
      <c r="ER796" s="1885">
        <v>0</v>
      </c>
      <c r="ES796" s="1880">
        <v>0</v>
      </c>
      <c r="ET796" s="1881">
        <v>315.6884</v>
      </c>
      <c r="EU796" s="1880">
        <v>168.06</v>
      </c>
      <c r="EV796" s="1880">
        <v>0</v>
      </c>
      <c r="EW796" s="1880"/>
      <c r="EX796" s="1880"/>
      <c r="EY796" s="1880"/>
      <c r="EZ796" s="1883">
        <v>0</v>
      </c>
      <c r="FA796" s="1883">
        <v>0</v>
      </c>
      <c r="FB796" s="1883">
        <v>0</v>
      </c>
      <c r="FC796" s="1883">
        <v>2045.2</v>
      </c>
      <c r="FD796" s="1883"/>
      <c r="FE796" s="1883">
        <v>0</v>
      </c>
      <c r="FF796" s="1883"/>
      <c r="FG796" s="1880"/>
      <c r="FH796" s="1883">
        <v>0</v>
      </c>
      <c r="FI796" s="1880"/>
      <c r="FJ796" s="1880"/>
      <c r="FK796" s="1883">
        <v>0</v>
      </c>
      <c r="FL796" s="1883"/>
      <c r="FM796" s="1880">
        <v>0</v>
      </c>
      <c r="FN796" s="1880">
        <v>0</v>
      </c>
      <c r="FO796" s="1880">
        <v>0</v>
      </c>
      <c r="FP796" s="1880"/>
      <c r="FQ796" s="1880">
        <v>3211.75</v>
      </c>
      <c r="FR796" s="1886">
        <v>2220.81</v>
      </c>
      <c r="FT796" s="2012">
        <v>473.81</v>
      </c>
      <c r="FU796" s="2010">
        <v>0</v>
      </c>
      <c r="GB796" s="2015">
        <f t="shared" si="90"/>
        <v>0</v>
      </c>
      <c r="GC796" s="2015">
        <v>5264.5</v>
      </c>
      <c r="GE796" s="2015">
        <f t="shared" si="91"/>
        <v>5264.5</v>
      </c>
    </row>
    <row r="797" spans="2:187">
      <c r="B797" s="1857">
        <v>11</v>
      </c>
      <c r="C797" s="1975" t="s">
        <v>632</v>
      </c>
      <c r="D797" s="1976" t="s">
        <v>3</v>
      </c>
      <c r="E797" s="1977" t="s">
        <v>93</v>
      </c>
      <c r="F797" s="1975" t="s">
        <v>505</v>
      </c>
      <c r="G797" s="1978">
        <v>31251</v>
      </c>
      <c r="H797" s="1975" t="s">
        <v>1011</v>
      </c>
      <c r="I797" s="1975" t="s">
        <v>506</v>
      </c>
      <c r="J797" s="1979" t="s">
        <v>507</v>
      </c>
      <c r="K797" s="1980" t="s">
        <v>508</v>
      </c>
      <c r="L797" s="1980">
        <v>100002</v>
      </c>
      <c r="M797" s="1858" t="s">
        <v>457</v>
      </c>
      <c r="N797" s="1859">
        <v>1</v>
      </c>
      <c r="O797" s="1860" t="s">
        <v>458</v>
      </c>
      <c r="P797" s="1860" t="s">
        <v>459</v>
      </c>
      <c r="Q797" s="1861">
        <v>0</v>
      </c>
      <c r="R797" s="1860" t="s">
        <v>485</v>
      </c>
      <c r="S797" s="1862" t="s">
        <v>486</v>
      </c>
      <c r="T797" s="1860" t="s">
        <v>461</v>
      </c>
      <c r="U797" s="1860" t="s">
        <v>928</v>
      </c>
      <c r="V797" s="1863" t="s">
        <v>462</v>
      </c>
      <c r="W797" s="1863"/>
      <c r="X797" s="1864" t="s">
        <v>32</v>
      </c>
      <c r="Y797" s="1865" t="s">
        <v>252</v>
      </c>
      <c r="Z797" s="1858"/>
      <c r="AA797" s="1858"/>
      <c r="AB797" s="1970">
        <v>43206</v>
      </c>
      <c r="AC797" s="1866"/>
      <c r="AD797" s="1867"/>
      <c r="AE797" s="1868" t="s">
        <v>436</v>
      </c>
      <c r="AF797" s="1868" t="s">
        <v>509</v>
      </c>
      <c r="AG797" s="1869"/>
      <c r="AH797" s="1870"/>
      <c r="AI797" s="1870"/>
      <c r="AJ797" s="1870"/>
      <c r="AK797" s="1871"/>
      <c r="AL797" s="1869"/>
      <c r="AM797" s="1871"/>
      <c r="AN797" s="1871"/>
      <c r="AO797" s="1872" t="s">
        <v>467</v>
      </c>
      <c r="AP797" s="1871" t="s">
        <v>595</v>
      </c>
      <c r="AQ797" s="1873" t="s">
        <v>466</v>
      </c>
      <c r="AR797" s="1874">
        <v>4800</v>
      </c>
      <c r="AS797" s="1858">
        <v>30</v>
      </c>
      <c r="AT797" s="1875">
        <v>0</v>
      </c>
      <c r="AU797" s="1875">
        <v>0</v>
      </c>
      <c r="AV797" s="1858"/>
      <c r="AW797" s="1858"/>
      <c r="AX797" s="1858"/>
      <c r="AY797" s="1858"/>
      <c r="AZ797" s="1858"/>
      <c r="BA797" s="1876"/>
      <c r="BB797" s="1869">
        <v>0</v>
      </c>
      <c r="BC797" s="1875"/>
      <c r="BD797" s="1875"/>
      <c r="BE797" s="1875"/>
      <c r="BF797" s="1876"/>
      <c r="BG797" s="1869">
        <v>0</v>
      </c>
      <c r="BH797" s="1869">
        <v>0</v>
      </c>
      <c r="BI797" s="1869">
        <v>0</v>
      </c>
      <c r="BJ797" s="1877">
        <v>6</v>
      </c>
      <c r="BK797" s="1878">
        <v>0</v>
      </c>
      <c r="BL797" s="1878">
        <v>0</v>
      </c>
      <c r="BM797" s="1869">
        <v>0</v>
      </c>
      <c r="BN797" s="1878">
        <v>0</v>
      </c>
      <c r="BO797" s="1869">
        <v>11.233333333333334</v>
      </c>
      <c r="BP797" s="1879">
        <v>240</v>
      </c>
      <c r="BQ797" s="1880">
        <v>4800</v>
      </c>
      <c r="BR797" s="1880">
        <v>113</v>
      </c>
      <c r="BS797" s="1880">
        <v>0</v>
      </c>
      <c r="BT797" s="1881">
        <v>0</v>
      </c>
      <c r="BU797" s="1880">
        <v>0</v>
      </c>
      <c r="BV797" s="1880">
        <v>0</v>
      </c>
      <c r="BW797" s="1880">
        <v>0</v>
      </c>
      <c r="BX797" s="1880"/>
      <c r="BY797" s="1880"/>
      <c r="BZ797" s="1880"/>
      <c r="CA797" s="1880"/>
      <c r="CB797" s="1880">
        <v>0</v>
      </c>
      <c r="CC797" s="1880">
        <v>0</v>
      </c>
      <c r="CD797" s="1880">
        <v>0</v>
      </c>
      <c r="CE797" s="1880"/>
      <c r="CF797" s="1880">
        <v>245.65</v>
      </c>
      <c r="CG797" s="1880"/>
      <c r="CH797" s="1880">
        <v>0</v>
      </c>
      <c r="CI797" s="1880"/>
      <c r="CJ797" s="1880"/>
      <c r="CK797" s="1880"/>
      <c r="CL797" s="1880"/>
      <c r="CM797" s="1880"/>
      <c r="CN797" s="1880"/>
      <c r="CO797" s="1880">
        <v>0</v>
      </c>
      <c r="CP797" s="1880"/>
      <c r="CQ797" s="1880"/>
      <c r="CR797" s="1880"/>
      <c r="CS797" s="1880"/>
      <c r="CT797" s="1880"/>
      <c r="CU797" s="1880"/>
      <c r="CV797" s="1880">
        <v>0</v>
      </c>
      <c r="CW797" s="1880"/>
      <c r="CX797" s="1880"/>
      <c r="CY797" s="1880"/>
      <c r="CZ797" s="1880"/>
      <c r="DA797" s="1880"/>
      <c r="DB797" s="1880"/>
      <c r="DC797" s="1880"/>
      <c r="DD797" s="1880"/>
      <c r="DE797" s="1880"/>
      <c r="DF797" s="1880"/>
      <c r="DG797" s="1880"/>
      <c r="DH797" s="1880"/>
      <c r="DI797" s="1880"/>
      <c r="DJ797" s="1880"/>
      <c r="DK797" s="1880"/>
      <c r="DL797" s="1880"/>
      <c r="DM797" s="1880"/>
      <c r="DN797" s="1880"/>
      <c r="DO797" s="1880"/>
      <c r="DP797" s="1880"/>
      <c r="DQ797" s="1880"/>
      <c r="DR797" s="1880"/>
      <c r="DS797" s="1880"/>
      <c r="DT797" s="1880"/>
      <c r="DU797" s="1880"/>
      <c r="DV797" s="1880"/>
      <c r="DW797" s="1880"/>
      <c r="DX797" s="1880"/>
      <c r="DY797" s="1880"/>
      <c r="DZ797" s="1882"/>
      <c r="EA797" s="1883"/>
      <c r="EB797" s="1880"/>
      <c r="EC797" s="1880"/>
      <c r="ED797" s="1880"/>
      <c r="EE797" s="1880"/>
      <c r="EF797" s="1880"/>
      <c r="EG797" s="1880"/>
      <c r="EH797" s="1880"/>
      <c r="EI797" s="1880"/>
      <c r="EJ797" s="1880"/>
      <c r="EK797" s="1880"/>
      <c r="EL797" s="1884">
        <v>4933.9799999999996</v>
      </c>
      <c r="EM797" s="1884">
        <v>5158.6499999999996</v>
      </c>
      <c r="EN797" s="1885">
        <v>0</v>
      </c>
      <c r="EO797" s="1885">
        <v>0</v>
      </c>
      <c r="EP797" s="1885">
        <v>0</v>
      </c>
      <c r="EQ797" s="1885">
        <v>0</v>
      </c>
      <c r="ER797" s="1885">
        <v>0</v>
      </c>
      <c r="ES797" s="1880">
        <v>641.41999999999996</v>
      </c>
      <c r="ET797" s="1881">
        <v>216.221</v>
      </c>
      <c r="EU797" s="1880">
        <v>224.67</v>
      </c>
      <c r="EV797" s="1880">
        <v>0</v>
      </c>
      <c r="EW797" s="1880"/>
      <c r="EX797" s="1880"/>
      <c r="EY797" s="1880"/>
      <c r="EZ797" s="1883">
        <v>0</v>
      </c>
      <c r="FA797" s="1883">
        <v>0</v>
      </c>
      <c r="FB797" s="1883">
        <v>0</v>
      </c>
      <c r="FC797" s="1883">
        <v>1965.2</v>
      </c>
      <c r="FD797" s="1883"/>
      <c r="FE797" s="1883">
        <v>0</v>
      </c>
      <c r="FF797" s="1883"/>
      <c r="FG797" s="1880"/>
      <c r="FH797" s="1883">
        <v>500</v>
      </c>
      <c r="FI797" s="1880"/>
      <c r="FJ797" s="1880"/>
      <c r="FK797" s="1883">
        <v>0</v>
      </c>
      <c r="FL797" s="1883"/>
      <c r="FM797" s="1880">
        <v>0</v>
      </c>
      <c r="FN797" s="1880">
        <v>0</v>
      </c>
      <c r="FO797" s="1880">
        <v>0</v>
      </c>
      <c r="FP797" s="1880"/>
      <c r="FQ797" s="1880">
        <v>3547.51</v>
      </c>
      <c r="FR797" s="1886">
        <v>1611.14</v>
      </c>
      <c r="FT797" s="2012">
        <v>444.06</v>
      </c>
      <c r="FU797" s="2010">
        <v>0</v>
      </c>
      <c r="GB797" s="2015">
        <f t="shared" si="90"/>
        <v>0</v>
      </c>
      <c r="GC797" s="2015">
        <v>4933.9799999999996</v>
      </c>
      <c r="GE797" s="2015">
        <f t="shared" si="91"/>
        <v>4933.9799999999996</v>
      </c>
    </row>
    <row r="798" spans="2:187">
      <c r="B798" s="1857">
        <v>12</v>
      </c>
      <c r="C798" s="1975" t="s">
        <v>632</v>
      </c>
      <c r="D798" s="1976" t="s">
        <v>3</v>
      </c>
      <c r="E798" s="1977" t="s">
        <v>80</v>
      </c>
      <c r="F798" s="1975" t="s">
        <v>510</v>
      </c>
      <c r="G798" s="1978">
        <v>30662</v>
      </c>
      <c r="H798" s="1975" t="s">
        <v>469</v>
      </c>
      <c r="I798" s="1975" t="s">
        <v>456</v>
      </c>
      <c r="J798" s="1979" t="s">
        <v>455</v>
      </c>
      <c r="K798" s="1980" t="s">
        <v>456</v>
      </c>
      <c r="L798" s="1980">
        <v>100001</v>
      </c>
      <c r="M798" s="1858" t="s">
        <v>470</v>
      </c>
      <c r="N798" s="1859">
        <v>1</v>
      </c>
      <c r="O798" s="1860" t="s">
        <v>471</v>
      </c>
      <c r="P798" s="1860" t="s">
        <v>472</v>
      </c>
      <c r="Q798" s="1861">
        <v>1</v>
      </c>
      <c r="R798" s="1860" t="s">
        <v>473</v>
      </c>
      <c r="S798" s="1862" t="s">
        <v>474</v>
      </c>
      <c r="T798" s="1860" t="s">
        <v>461</v>
      </c>
      <c r="U798" s="1860" t="s">
        <v>274</v>
      </c>
      <c r="V798" s="1863" t="s">
        <v>462</v>
      </c>
      <c r="W798" s="1863"/>
      <c r="X798" s="1864" t="s">
        <v>1059</v>
      </c>
      <c r="Y798" s="1865" t="s">
        <v>1060</v>
      </c>
      <c r="Z798" s="1858"/>
      <c r="AA798" s="1858"/>
      <c r="AB798" s="1970">
        <v>43252</v>
      </c>
      <c r="AC798" s="1866"/>
      <c r="AD798" s="1867"/>
      <c r="AE798" s="1868" t="s">
        <v>511</v>
      </c>
      <c r="AF798" s="1868" t="s">
        <v>512</v>
      </c>
      <c r="AG798" s="1869"/>
      <c r="AH798" s="1870"/>
      <c r="AI798" s="1870"/>
      <c r="AJ798" s="1870"/>
      <c r="AK798" s="1871"/>
      <c r="AL798" s="1869"/>
      <c r="AM798" s="1871"/>
      <c r="AN798" s="1871"/>
      <c r="AO798" s="1872" t="s">
        <v>466</v>
      </c>
      <c r="AP798" s="1871" t="s">
        <v>595</v>
      </c>
      <c r="AQ798" s="1873" t="s">
        <v>466</v>
      </c>
      <c r="AR798" s="1874">
        <v>4300</v>
      </c>
      <c r="AS798" s="1858">
        <v>30</v>
      </c>
      <c r="AT798" s="1875">
        <v>0</v>
      </c>
      <c r="AU798" s="1875">
        <v>0</v>
      </c>
      <c r="AV798" s="1858"/>
      <c r="AW798" s="1858"/>
      <c r="AX798" s="1858"/>
      <c r="AY798" s="1858"/>
      <c r="AZ798" s="1858"/>
      <c r="BA798" s="1876"/>
      <c r="BB798" s="1869">
        <v>0</v>
      </c>
      <c r="BC798" s="1875"/>
      <c r="BD798" s="1875"/>
      <c r="BE798" s="1875"/>
      <c r="BF798" s="1876"/>
      <c r="BG798" s="1869">
        <v>0</v>
      </c>
      <c r="BH798" s="1869">
        <v>0</v>
      </c>
      <c r="BI798" s="1869">
        <v>0</v>
      </c>
      <c r="BJ798" s="1877">
        <v>0</v>
      </c>
      <c r="BK798" s="1878">
        <v>0</v>
      </c>
      <c r="BL798" s="1878">
        <v>0</v>
      </c>
      <c r="BM798" s="1869">
        <v>0</v>
      </c>
      <c r="BN798" s="1878">
        <v>0</v>
      </c>
      <c r="BO798" s="1869">
        <v>4.7666666666666666</v>
      </c>
      <c r="BP798" s="1879">
        <v>240</v>
      </c>
      <c r="BQ798" s="1880">
        <v>4300</v>
      </c>
      <c r="BR798" s="1880">
        <v>113</v>
      </c>
      <c r="BS798" s="1880">
        <v>0</v>
      </c>
      <c r="BT798" s="1881">
        <v>0</v>
      </c>
      <c r="BU798" s="1880">
        <v>0</v>
      </c>
      <c r="BV798" s="1880">
        <v>0</v>
      </c>
      <c r="BW798" s="1880">
        <v>0</v>
      </c>
      <c r="BX798" s="1880"/>
      <c r="BY798" s="1880"/>
      <c r="BZ798" s="1880"/>
      <c r="CA798" s="1880"/>
      <c r="CB798" s="1880">
        <v>0</v>
      </c>
      <c r="CC798" s="1880">
        <v>0</v>
      </c>
      <c r="CD798" s="1880">
        <v>0</v>
      </c>
      <c r="CE798" s="1880"/>
      <c r="CF798" s="1880">
        <v>0</v>
      </c>
      <c r="CG798" s="1880"/>
      <c r="CH798" s="1880">
        <v>0</v>
      </c>
      <c r="CI798" s="1880"/>
      <c r="CJ798" s="1880"/>
      <c r="CK798" s="1880"/>
      <c r="CL798" s="1880"/>
      <c r="CM798" s="1880">
        <v>200</v>
      </c>
      <c r="CN798" s="1880"/>
      <c r="CO798" s="1880">
        <v>0</v>
      </c>
      <c r="CP798" s="1880"/>
      <c r="CQ798" s="1880"/>
      <c r="CR798" s="1880"/>
      <c r="CS798" s="1880"/>
      <c r="CT798" s="1880"/>
      <c r="CU798" s="1880"/>
      <c r="CV798" s="1880">
        <v>0</v>
      </c>
      <c r="CW798" s="1880"/>
      <c r="CX798" s="1880"/>
      <c r="CY798" s="1880"/>
      <c r="CZ798" s="1880"/>
      <c r="DA798" s="1880"/>
      <c r="DB798" s="1880"/>
      <c r="DC798" s="1880"/>
      <c r="DD798" s="1880"/>
      <c r="DE798" s="1880"/>
      <c r="DF798" s="1880"/>
      <c r="DG798" s="1880"/>
      <c r="DH798" s="1880"/>
      <c r="DI798" s="1880"/>
      <c r="DJ798" s="1880"/>
      <c r="DK798" s="1880"/>
      <c r="DL798" s="1880"/>
      <c r="DM798" s="1880"/>
      <c r="DN798" s="1880"/>
      <c r="DO798" s="1880"/>
      <c r="DP798" s="1880"/>
      <c r="DQ798" s="1880"/>
      <c r="DR798" s="1880"/>
      <c r="DS798" s="1880"/>
      <c r="DT798" s="1880"/>
      <c r="DU798" s="1880"/>
      <c r="DV798" s="1880"/>
      <c r="DW798" s="1880"/>
      <c r="DX798" s="1880"/>
      <c r="DY798" s="1880"/>
      <c r="DZ798" s="1882"/>
      <c r="EA798" s="1883"/>
      <c r="EB798" s="1880"/>
      <c r="EC798" s="1880"/>
      <c r="ED798" s="1880"/>
      <c r="EE798" s="1880"/>
      <c r="EF798" s="1880"/>
      <c r="EG798" s="1880"/>
      <c r="EH798" s="1880"/>
      <c r="EI798" s="1880"/>
      <c r="EJ798" s="1880"/>
      <c r="EK798" s="1880"/>
      <c r="EL798" s="1884">
        <v>4527.6000000000004</v>
      </c>
      <c r="EM798" s="1884">
        <v>4613</v>
      </c>
      <c r="EN798" s="1885">
        <v>452.76</v>
      </c>
      <c r="EO798" s="1885">
        <v>0</v>
      </c>
      <c r="EP798" s="1885">
        <v>62.03</v>
      </c>
      <c r="EQ798" s="1885">
        <v>0</v>
      </c>
      <c r="ER798" s="1885">
        <v>0</v>
      </c>
      <c r="ES798" s="1880">
        <v>0</v>
      </c>
      <c r="ET798" s="1881">
        <v>184.49</v>
      </c>
      <c r="EU798" s="1880">
        <v>85.4</v>
      </c>
      <c r="EV798" s="1880">
        <v>0</v>
      </c>
      <c r="EW798" s="1880"/>
      <c r="EX798" s="1880"/>
      <c r="EY798" s="1880"/>
      <c r="EZ798" s="1883">
        <v>395.13</v>
      </c>
      <c r="FA798" s="1883">
        <v>145.97999999999999</v>
      </c>
      <c r="FB798" s="1883">
        <v>0</v>
      </c>
      <c r="FC798" s="1883">
        <v>1765.2</v>
      </c>
      <c r="FD798" s="1883"/>
      <c r="FE798" s="1883">
        <v>0</v>
      </c>
      <c r="FF798" s="1883"/>
      <c r="FG798" s="1880"/>
      <c r="FH798" s="1883">
        <v>0</v>
      </c>
      <c r="FI798" s="1880"/>
      <c r="FJ798" s="1880"/>
      <c r="FK798" s="1883">
        <v>0</v>
      </c>
      <c r="FL798" s="1883"/>
      <c r="FM798" s="1880">
        <v>0</v>
      </c>
      <c r="FN798" s="1880">
        <v>0</v>
      </c>
      <c r="FO798" s="1880">
        <v>0</v>
      </c>
      <c r="FP798" s="1880"/>
      <c r="FQ798" s="1880">
        <v>3090.99</v>
      </c>
      <c r="FR798" s="1886">
        <v>1522.01</v>
      </c>
      <c r="FT798" s="2012">
        <v>407.48</v>
      </c>
      <c r="FU798" s="2010">
        <v>101.87</v>
      </c>
      <c r="GB798" s="2015">
        <f t="shared" si="90"/>
        <v>0</v>
      </c>
      <c r="GC798" s="2015">
        <v>4527.6000000000004</v>
      </c>
      <c r="GE798" s="2015">
        <f t="shared" si="91"/>
        <v>4527.6000000000004</v>
      </c>
    </row>
    <row r="799" spans="2:187">
      <c r="B799" s="1857">
        <v>13</v>
      </c>
      <c r="C799" s="1975" t="s">
        <v>632</v>
      </c>
      <c r="D799" s="1976" t="s">
        <v>3</v>
      </c>
      <c r="E799" s="1977" t="s">
        <v>67</v>
      </c>
      <c r="F799" s="1975" t="s">
        <v>513</v>
      </c>
      <c r="G799" s="1978">
        <v>29312</v>
      </c>
      <c r="H799" s="1975" t="s">
        <v>488</v>
      </c>
      <c r="I799" s="1975" t="s">
        <v>456</v>
      </c>
      <c r="J799" s="1979" t="s">
        <v>455</v>
      </c>
      <c r="K799" s="1980" t="s">
        <v>456</v>
      </c>
      <c r="L799" s="1980">
        <v>100002</v>
      </c>
      <c r="M799" s="1858" t="s">
        <v>457</v>
      </c>
      <c r="N799" s="1859">
        <v>0</v>
      </c>
      <c r="O799" s="1860" t="s">
        <v>458</v>
      </c>
      <c r="P799" s="1860" t="s">
        <v>459</v>
      </c>
      <c r="Q799" s="1861">
        <v>0</v>
      </c>
      <c r="R799" s="1860" t="s">
        <v>489</v>
      </c>
      <c r="S799" s="1862" t="s">
        <v>488</v>
      </c>
      <c r="T799" s="1860" t="s">
        <v>461</v>
      </c>
      <c r="U799" s="1860" t="s">
        <v>243</v>
      </c>
      <c r="V799" s="1863" t="s">
        <v>462</v>
      </c>
      <c r="W799" s="1863"/>
      <c r="X799" s="1864" t="s">
        <v>32</v>
      </c>
      <c r="Y799" s="1865" t="s">
        <v>1061</v>
      </c>
      <c r="Z799" s="1858"/>
      <c r="AA799" s="1858"/>
      <c r="AB799" s="1970">
        <v>42985</v>
      </c>
      <c r="AC799" s="1866"/>
      <c r="AD799" s="1867"/>
      <c r="AE799" s="1868" t="s">
        <v>522</v>
      </c>
      <c r="AF799" s="1868" t="s">
        <v>514</v>
      </c>
      <c r="AG799" s="1869"/>
      <c r="AH799" s="1870"/>
      <c r="AI799" s="1870"/>
      <c r="AJ799" s="1870"/>
      <c r="AK799" s="1871"/>
      <c r="AL799" s="1869"/>
      <c r="AM799" s="1871"/>
      <c r="AN799" s="1871"/>
      <c r="AO799" s="1872" t="s">
        <v>467</v>
      </c>
      <c r="AP799" s="1871" t="s">
        <v>595</v>
      </c>
      <c r="AQ799" s="1873" t="s">
        <v>466</v>
      </c>
      <c r="AR799" s="1874">
        <v>5040</v>
      </c>
      <c r="AS799" s="1858">
        <v>21</v>
      </c>
      <c r="AT799" s="1875">
        <v>0</v>
      </c>
      <c r="AU799" s="1875">
        <v>5</v>
      </c>
      <c r="AV799" s="1858"/>
      <c r="AW799" s="1858"/>
      <c r="AX799" s="1858"/>
      <c r="AY799" s="1858"/>
      <c r="AZ799" s="1858">
        <v>4</v>
      </c>
      <c r="BA799" s="1876"/>
      <c r="BB799" s="1869">
        <v>0</v>
      </c>
      <c r="BC799" s="1875"/>
      <c r="BD799" s="1875"/>
      <c r="BE799" s="1875"/>
      <c r="BF799" s="1876"/>
      <c r="BG799" s="1869">
        <v>0</v>
      </c>
      <c r="BH799" s="1869">
        <v>0</v>
      </c>
      <c r="BI799" s="1869">
        <v>0</v>
      </c>
      <c r="BJ799" s="1877">
        <v>0</v>
      </c>
      <c r="BK799" s="1878">
        <v>0</v>
      </c>
      <c r="BL799" s="1878">
        <v>0</v>
      </c>
      <c r="BM799" s="1869">
        <v>0</v>
      </c>
      <c r="BN799" s="1878">
        <v>0</v>
      </c>
      <c r="BO799" s="1869">
        <v>0.2</v>
      </c>
      <c r="BP799" s="1879">
        <v>168</v>
      </c>
      <c r="BQ799" s="1880">
        <v>3528</v>
      </c>
      <c r="BR799" s="1880">
        <v>113</v>
      </c>
      <c r="BS799" s="1880">
        <v>0</v>
      </c>
      <c r="BT799" s="1881">
        <v>858.83</v>
      </c>
      <c r="BU799" s="1880">
        <v>0</v>
      </c>
      <c r="BV799" s="1880">
        <v>0</v>
      </c>
      <c r="BW799" s="1880">
        <v>0</v>
      </c>
      <c r="BX799" s="1880"/>
      <c r="BY799" s="1880"/>
      <c r="BZ799" s="1880"/>
      <c r="CA799" s="1880">
        <v>725.34255555555546</v>
      </c>
      <c r="CB799" s="1880">
        <v>0</v>
      </c>
      <c r="CC799" s="1880">
        <v>0</v>
      </c>
      <c r="CD799" s="1880">
        <v>0</v>
      </c>
      <c r="CE799" s="1880"/>
      <c r="CF799" s="1880">
        <v>0</v>
      </c>
      <c r="CG799" s="1880"/>
      <c r="CH799" s="1880">
        <v>0</v>
      </c>
      <c r="CI799" s="1880"/>
      <c r="CJ799" s="1880"/>
      <c r="CK799" s="1880"/>
      <c r="CL799" s="1880"/>
      <c r="CM799" s="1880"/>
      <c r="CN799" s="1880"/>
      <c r="CO799" s="1880">
        <v>0</v>
      </c>
      <c r="CP799" s="1880"/>
      <c r="CQ799" s="1880"/>
      <c r="CR799" s="1880"/>
      <c r="CS799" s="1880"/>
      <c r="CT799" s="1880"/>
      <c r="CU799" s="1880"/>
      <c r="CV799" s="1880">
        <v>0</v>
      </c>
      <c r="CW799" s="1880"/>
      <c r="CX799" s="1880"/>
      <c r="CY799" s="1880"/>
      <c r="CZ799" s="1880"/>
      <c r="DA799" s="1880"/>
      <c r="DB799" s="1880"/>
      <c r="DC799" s="1880"/>
      <c r="DD799" s="1880"/>
      <c r="DE799" s="1880"/>
      <c r="DF799" s="1880"/>
      <c r="DG799" s="1880"/>
      <c r="DH799" s="1880"/>
      <c r="DI799" s="1880"/>
      <c r="DJ799" s="1880"/>
      <c r="DK799" s="1880"/>
      <c r="DL799" s="1880"/>
      <c r="DM799" s="1880"/>
      <c r="DN799" s="1880"/>
      <c r="DO799" s="1880"/>
      <c r="DP799" s="1880"/>
      <c r="DQ799" s="1880"/>
      <c r="DR799" s="1880"/>
      <c r="DS799" s="1880"/>
      <c r="DT799" s="1880"/>
      <c r="DU799" s="1880"/>
      <c r="DV799" s="1880"/>
      <c r="DW799" s="1880"/>
      <c r="DX799" s="1880"/>
      <c r="DY799" s="1880"/>
      <c r="DZ799" s="1882"/>
      <c r="EA799" s="1883"/>
      <c r="EB799" s="1880"/>
      <c r="EC799" s="1880"/>
      <c r="ED799" s="1880"/>
      <c r="EE799" s="1880"/>
      <c r="EF799" s="1880"/>
      <c r="EG799" s="1880"/>
      <c r="EH799" s="1880"/>
      <c r="EI799" s="1880"/>
      <c r="EJ799" s="1880"/>
      <c r="EK799" s="1880"/>
      <c r="EL799" s="1884">
        <v>5220.972555555556</v>
      </c>
      <c r="EM799" s="1884">
        <v>5225.1725555555549</v>
      </c>
      <c r="EN799" s="1885">
        <v>522.1</v>
      </c>
      <c r="EO799" s="1885">
        <v>76.75</v>
      </c>
      <c r="EP799" s="1885">
        <v>71.53</v>
      </c>
      <c r="EQ799" s="1885">
        <v>0</v>
      </c>
      <c r="ER799" s="1885">
        <v>0</v>
      </c>
      <c r="ES799" s="1880">
        <v>0</v>
      </c>
      <c r="ET799" s="1881">
        <v>227.19</v>
      </c>
      <c r="EU799" s="1880">
        <v>4.2</v>
      </c>
      <c r="EV799" s="1880">
        <v>0</v>
      </c>
      <c r="EW799" s="1880"/>
      <c r="EX799" s="1880"/>
      <c r="EY799" s="1880"/>
      <c r="EZ799" s="1883">
        <v>0</v>
      </c>
      <c r="FA799" s="1883">
        <v>113.93</v>
      </c>
      <c r="FB799" s="1883">
        <v>0</v>
      </c>
      <c r="FC799" s="1883">
        <v>2061.2000000000003</v>
      </c>
      <c r="FD799" s="1883"/>
      <c r="FE799" s="1883">
        <v>0</v>
      </c>
      <c r="FF799" s="1883"/>
      <c r="FG799" s="1880"/>
      <c r="FH799" s="1883">
        <v>0</v>
      </c>
      <c r="FI799" s="1880"/>
      <c r="FJ799" s="1880"/>
      <c r="FK799" s="1883">
        <v>0</v>
      </c>
      <c r="FL799" s="1883"/>
      <c r="FM799" s="1880">
        <v>0</v>
      </c>
      <c r="FN799" s="1880">
        <v>0</v>
      </c>
      <c r="FO799" s="1880">
        <v>0</v>
      </c>
      <c r="FP799" s="1880"/>
      <c r="FQ799" s="1880">
        <v>3076.9</v>
      </c>
      <c r="FR799" s="1886">
        <v>2148.27</v>
      </c>
      <c r="FT799" s="2012">
        <v>404.6067000000001</v>
      </c>
      <c r="FU799" s="2010">
        <v>0</v>
      </c>
      <c r="GB799" s="2015">
        <f t="shared" si="90"/>
        <v>0</v>
      </c>
      <c r="GC799" s="2015">
        <v>4495.63</v>
      </c>
      <c r="GE799" s="2015">
        <f t="shared" si="91"/>
        <v>4495.63</v>
      </c>
    </row>
    <row r="800" spans="2:187" ht="19.149999999999999" customHeight="1">
      <c r="B800" s="1857">
        <v>14</v>
      </c>
      <c r="C800" s="1975" t="s">
        <v>632</v>
      </c>
      <c r="D800" s="1887" t="s">
        <v>3</v>
      </c>
      <c r="E800" s="1888" t="s">
        <v>124</v>
      </c>
      <c r="F800" s="1860" t="s">
        <v>125</v>
      </c>
      <c r="G800" s="1889">
        <v>34101</v>
      </c>
      <c r="H800" s="1975" t="s">
        <v>469</v>
      </c>
      <c r="I800" s="1860" t="s">
        <v>506</v>
      </c>
      <c r="J800" s="1890" t="s">
        <v>507</v>
      </c>
      <c r="K800" s="1891" t="s">
        <v>508</v>
      </c>
      <c r="L800" s="1891">
        <v>100002</v>
      </c>
      <c r="M800" s="1858" t="s">
        <v>457</v>
      </c>
      <c r="N800" s="1859">
        <v>1</v>
      </c>
      <c r="O800" s="1860" t="s">
        <v>471</v>
      </c>
      <c r="P800" s="1860" t="s">
        <v>472</v>
      </c>
      <c r="Q800" s="1861">
        <v>0</v>
      </c>
      <c r="R800" s="1860" t="s">
        <v>473</v>
      </c>
      <c r="S800" s="1862" t="s">
        <v>474</v>
      </c>
      <c r="T800" s="1860" t="s">
        <v>461</v>
      </c>
      <c r="U800" s="1892" t="s">
        <v>1029</v>
      </c>
      <c r="V800" s="1863" t="s">
        <v>462</v>
      </c>
      <c r="W800" s="1863"/>
      <c r="X800" s="1864" t="s">
        <v>32</v>
      </c>
      <c r="Y800" s="1865" t="s">
        <v>265</v>
      </c>
      <c r="Z800" s="1858"/>
      <c r="AA800" s="1858"/>
      <c r="AB800" s="1970">
        <v>43402</v>
      </c>
      <c r="AC800" s="1866"/>
      <c r="AD800" s="1867"/>
      <c r="AE800" s="1868" t="s">
        <v>481</v>
      </c>
      <c r="AF800" s="1868" t="s">
        <v>515</v>
      </c>
      <c r="AG800" s="1869"/>
      <c r="AH800" s="1870"/>
      <c r="AI800" s="1870"/>
      <c r="AJ800" s="1870"/>
      <c r="AK800" s="1871"/>
      <c r="AL800" s="1869"/>
      <c r="AM800" s="1871"/>
      <c r="AN800" s="1871"/>
      <c r="AO800" s="1872" t="s">
        <v>466</v>
      </c>
      <c r="AP800" s="1871" t="s">
        <v>594</v>
      </c>
      <c r="AQ800" s="1873" t="s">
        <v>467</v>
      </c>
      <c r="AR800" s="1874">
        <v>3600</v>
      </c>
      <c r="AS800" s="1858">
        <v>30</v>
      </c>
      <c r="AT800" s="1875">
        <v>0</v>
      </c>
      <c r="AU800" s="1875">
        <v>0</v>
      </c>
      <c r="AV800" s="1858"/>
      <c r="AW800" s="1858"/>
      <c r="AX800" s="1858"/>
      <c r="AY800" s="1858"/>
      <c r="AZ800" s="1858"/>
      <c r="BA800" s="1876"/>
      <c r="BB800" s="1869">
        <v>0</v>
      </c>
      <c r="BC800" s="1875"/>
      <c r="BD800" s="1875"/>
      <c r="BE800" s="1875"/>
      <c r="BF800" s="1876"/>
      <c r="BG800" s="1869">
        <v>0</v>
      </c>
      <c r="BH800" s="1869">
        <v>0</v>
      </c>
      <c r="BI800" s="1869">
        <v>0</v>
      </c>
      <c r="BJ800" s="1877">
        <v>0</v>
      </c>
      <c r="BK800" s="1878">
        <v>0</v>
      </c>
      <c r="BL800" s="1878">
        <v>0</v>
      </c>
      <c r="BM800" s="1869">
        <v>0</v>
      </c>
      <c r="BN800" s="1878">
        <v>0</v>
      </c>
      <c r="BO800" s="1869">
        <v>3.7666666666666666</v>
      </c>
      <c r="BP800" s="1879">
        <v>240</v>
      </c>
      <c r="BQ800" s="1880">
        <v>3600</v>
      </c>
      <c r="BR800" s="1880">
        <v>0</v>
      </c>
      <c r="BS800" s="1880">
        <v>0</v>
      </c>
      <c r="BT800" s="1881">
        <v>0</v>
      </c>
      <c r="BU800" s="1880">
        <v>0</v>
      </c>
      <c r="BV800" s="1880">
        <v>0</v>
      </c>
      <c r="BW800" s="1880">
        <v>0</v>
      </c>
      <c r="BX800" s="1880"/>
      <c r="BY800" s="1880"/>
      <c r="BZ800" s="1880"/>
      <c r="CA800" s="1880"/>
      <c r="CB800" s="1880">
        <v>0</v>
      </c>
      <c r="CC800" s="1880">
        <v>0</v>
      </c>
      <c r="CD800" s="1880">
        <v>0</v>
      </c>
      <c r="CE800" s="1880"/>
      <c r="CF800" s="1880">
        <v>0</v>
      </c>
      <c r="CG800" s="1880"/>
      <c r="CH800" s="1880">
        <v>0</v>
      </c>
      <c r="CI800" s="1880"/>
      <c r="CJ800" s="1880"/>
      <c r="CK800" s="1880"/>
      <c r="CL800" s="1880"/>
      <c r="CM800" s="1880"/>
      <c r="CN800" s="1880"/>
      <c r="CO800" s="1880">
        <v>0</v>
      </c>
      <c r="CP800" s="1880"/>
      <c r="CQ800" s="1880"/>
      <c r="CR800" s="1880"/>
      <c r="CS800" s="1880"/>
      <c r="CT800" s="1880"/>
      <c r="CU800" s="1880"/>
      <c r="CV800" s="1880">
        <v>0</v>
      </c>
      <c r="CW800" s="1880"/>
      <c r="CX800" s="1880"/>
      <c r="CY800" s="1880"/>
      <c r="CZ800" s="1880"/>
      <c r="DA800" s="1880"/>
      <c r="DB800" s="1880"/>
      <c r="DC800" s="1880"/>
      <c r="DD800" s="1880"/>
      <c r="DE800" s="1880"/>
      <c r="DF800" s="1880"/>
      <c r="DG800" s="1880"/>
      <c r="DH800" s="1880"/>
      <c r="DI800" s="1880"/>
      <c r="DJ800" s="1880"/>
      <c r="DK800" s="1880"/>
      <c r="DL800" s="1880"/>
      <c r="DM800" s="1880"/>
      <c r="DN800" s="1880"/>
      <c r="DO800" s="1880"/>
      <c r="DP800" s="1880"/>
      <c r="DQ800" s="1880"/>
      <c r="DR800" s="1880"/>
      <c r="DS800" s="1880"/>
      <c r="DT800" s="1880"/>
      <c r="DU800" s="1880"/>
      <c r="DV800" s="1880"/>
      <c r="DW800" s="1880"/>
      <c r="DX800" s="1880"/>
      <c r="DY800" s="1880"/>
      <c r="DZ800" s="1882"/>
      <c r="EA800" s="1883"/>
      <c r="EB800" s="1880"/>
      <c r="EC800" s="1880"/>
      <c r="ED800" s="1880"/>
      <c r="EE800" s="1880"/>
      <c r="EF800" s="1880"/>
      <c r="EG800" s="1880"/>
      <c r="EH800" s="1880"/>
      <c r="EI800" s="1880"/>
      <c r="EJ800" s="1880"/>
      <c r="EK800" s="1880"/>
      <c r="EL800" s="1884">
        <v>3543.5</v>
      </c>
      <c r="EM800" s="1884">
        <v>3600</v>
      </c>
      <c r="EN800" s="1885">
        <v>354.35</v>
      </c>
      <c r="EO800" s="1885">
        <v>0</v>
      </c>
      <c r="EP800" s="1885">
        <v>48.55</v>
      </c>
      <c r="EQ800" s="1885">
        <v>0</v>
      </c>
      <c r="ER800" s="1885">
        <v>0</v>
      </c>
      <c r="ES800" s="1880">
        <v>0</v>
      </c>
      <c r="ET800" s="1881">
        <v>84.92</v>
      </c>
      <c r="EU800" s="1880">
        <v>56.5</v>
      </c>
      <c r="EV800" s="1880">
        <v>0</v>
      </c>
      <c r="EW800" s="1880"/>
      <c r="EX800" s="1880"/>
      <c r="EY800" s="1880"/>
      <c r="EZ800" s="1883">
        <v>0</v>
      </c>
      <c r="FA800" s="1883">
        <v>0</v>
      </c>
      <c r="FB800" s="1883">
        <v>0</v>
      </c>
      <c r="FC800" s="1883">
        <v>1440</v>
      </c>
      <c r="FD800" s="1883"/>
      <c r="FE800" s="1883">
        <v>0</v>
      </c>
      <c r="FF800" s="1883"/>
      <c r="FG800" s="1880"/>
      <c r="FH800" s="1883">
        <v>0</v>
      </c>
      <c r="FI800" s="1880"/>
      <c r="FJ800" s="1880"/>
      <c r="FK800" s="1883">
        <v>0</v>
      </c>
      <c r="FL800" s="1883"/>
      <c r="FM800" s="1880">
        <v>0</v>
      </c>
      <c r="FN800" s="1880">
        <v>0</v>
      </c>
      <c r="FO800" s="1880">
        <v>0</v>
      </c>
      <c r="FP800" s="1880"/>
      <c r="FQ800" s="1880">
        <v>1984.32</v>
      </c>
      <c r="FR800" s="1886">
        <v>1615.68</v>
      </c>
      <c r="FT800" s="2012">
        <v>318.92</v>
      </c>
      <c r="FU800" s="2010">
        <v>79.73</v>
      </c>
      <c r="GB800" s="2015">
        <f t="shared" si="90"/>
        <v>0</v>
      </c>
      <c r="GC800" s="2015">
        <v>3543.5</v>
      </c>
      <c r="GE800" s="2015">
        <f t="shared" si="91"/>
        <v>3543.5</v>
      </c>
    </row>
    <row r="801" spans="2:187">
      <c r="B801" s="1857">
        <v>15</v>
      </c>
      <c r="C801" s="1975" t="s">
        <v>632</v>
      </c>
      <c r="D801" s="1887" t="s">
        <v>3</v>
      </c>
      <c r="E801" s="1888" t="s">
        <v>118</v>
      </c>
      <c r="F801" s="1860" t="s">
        <v>119</v>
      </c>
      <c r="G801" s="1889">
        <v>33735</v>
      </c>
      <c r="H801" s="1975" t="s">
        <v>1011</v>
      </c>
      <c r="I801" s="1860" t="s">
        <v>506</v>
      </c>
      <c r="J801" s="1890" t="s">
        <v>507</v>
      </c>
      <c r="K801" s="1891" t="s">
        <v>508</v>
      </c>
      <c r="L801" s="1891">
        <v>100002</v>
      </c>
      <c r="M801" s="1858" t="s">
        <v>457</v>
      </c>
      <c r="N801" s="1859">
        <v>1</v>
      </c>
      <c r="O801" s="1860" t="s">
        <v>458</v>
      </c>
      <c r="P801" s="1860" t="s">
        <v>459</v>
      </c>
      <c r="Q801" s="1861">
        <v>0</v>
      </c>
      <c r="R801" s="1860" t="s">
        <v>485</v>
      </c>
      <c r="S801" s="1862" t="s">
        <v>486</v>
      </c>
      <c r="T801" s="1860" t="s">
        <v>461</v>
      </c>
      <c r="U801" s="1860" t="s">
        <v>262</v>
      </c>
      <c r="V801" s="1863" t="s">
        <v>462</v>
      </c>
      <c r="W801" s="1863"/>
      <c r="X801" s="1864" t="s">
        <v>1062</v>
      </c>
      <c r="Y801" s="1865" t="s">
        <v>120</v>
      </c>
      <c r="Z801" s="1858"/>
      <c r="AA801" s="1858"/>
      <c r="AB801" s="1970">
        <v>43160</v>
      </c>
      <c r="AC801" s="1866"/>
      <c r="AD801" s="1867"/>
      <c r="AE801" s="1868" t="s">
        <v>436</v>
      </c>
      <c r="AF801" s="1868" t="s">
        <v>509</v>
      </c>
      <c r="AG801" s="1869"/>
      <c r="AH801" s="1870"/>
      <c r="AI801" s="1870"/>
      <c r="AJ801" s="1870"/>
      <c r="AK801" s="1871"/>
      <c r="AL801" s="1869"/>
      <c r="AM801" s="1871"/>
      <c r="AN801" s="1871"/>
      <c r="AO801" s="1872" t="s">
        <v>466</v>
      </c>
      <c r="AP801" s="1871" t="s">
        <v>595</v>
      </c>
      <c r="AQ801" s="1873" t="s">
        <v>466</v>
      </c>
      <c r="AR801" s="1874">
        <v>3200</v>
      </c>
      <c r="AS801" s="1858">
        <v>25</v>
      </c>
      <c r="AT801" s="1875">
        <v>0</v>
      </c>
      <c r="AU801" s="1875">
        <v>5</v>
      </c>
      <c r="AV801" s="1858"/>
      <c r="AW801" s="1858"/>
      <c r="AX801" s="1858"/>
      <c r="AY801" s="1858"/>
      <c r="AZ801" s="1858"/>
      <c r="BA801" s="1876"/>
      <c r="BB801" s="1869">
        <v>0</v>
      </c>
      <c r="BC801" s="1875"/>
      <c r="BD801" s="1875"/>
      <c r="BE801" s="1875"/>
      <c r="BF801" s="1876"/>
      <c r="BG801" s="1869">
        <v>0</v>
      </c>
      <c r="BH801" s="1869">
        <v>0</v>
      </c>
      <c r="BI801" s="1869">
        <v>0</v>
      </c>
      <c r="BJ801" s="1877">
        <v>0</v>
      </c>
      <c r="BK801" s="1878">
        <v>0</v>
      </c>
      <c r="BL801" s="1878">
        <v>0</v>
      </c>
      <c r="BM801" s="1869">
        <v>0</v>
      </c>
      <c r="BN801" s="1878">
        <v>0</v>
      </c>
      <c r="BO801" s="1869">
        <v>8.4</v>
      </c>
      <c r="BP801" s="1879">
        <v>200</v>
      </c>
      <c r="BQ801" s="1880">
        <v>2666.666666666667</v>
      </c>
      <c r="BR801" s="1880">
        <v>113</v>
      </c>
      <c r="BS801" s="1880">
        <v>0</v>
      </c>
      <c r="BT801" s="1881">
        <v>552.16999999999996</v>
      </c>
      <c r="BU801" s="1880">
        <v>0</v>
      </c>
      <c r="BV801" s="1880">
        <v>0</v>
      </c>
      <c r="BW801" s="1880">
        <v>0</v>
      </c>
      <c r="BX801" s="1880"/>
      <c r="BY801" s="1880"/>
      <c r="BZ801" s="1880"/>
      <c r="CA801" s="1880"/>
      <c r="CB801" s="1880">
        <v>0</v>
      </c>
      <c r="CC801" s="1880">
        <v>0</v>
      </c>
      <c r="CD801" s="1880">
        <v>0</v>
      </c>
      <c r="CE801" s="1880"/>
      <c r="CF801" s="1880">
        <v>0</v>
      </c>
      <c r="CG801" s="1880"/>
      <c r="CH801" s="1880">
        <v>0</v>
      </c>
      <c r="CI801" s="1880"/>
      <c r="CJ801" s="1880"/>
      <c r="CK801" s="1880"/>
      <c r="CL801" s="1880"/>
      <c r="CM801" s="1880"/>
      <c r="CN801" s="1880"/>
      <c r="CO801" s="1880">
        <v>0</v>
      </c>
      <c r="CP801" s="1880"/>
      <c r="CQ801" s="1880"/>
      <c r="CR801" s="1880"/>
      <c r="CS801" s="1880"/>
      <c r="CT801" s="1880"/>
      <c r="CU801" s="1880"/>
      <c r="CV801" s="1880">
        <v>0</v>
      </c>
      <c r="CW801" s="1880"/>
      <c r="CX801" s="1880"/>
      <c r="CY801" s="1880"/>
      <c r="CZ801" s="1880"/>
      <c r="DA801" s="1880"/>
      <c r="DB801" s="1880"/>
      <c r="DC801" s="1880"/>
      <c r="DD801" s="1880"/>
      <c r="DE801" s="1880"/>
      <c r="DF801" s="1880"/>
      <c r="DG801" s="1880"/>
      <c r="DH801" s="1880"/>
      <c r="DI801" s="1880"/>
      <c r="DJ801" s="1880"/>
      <c r="DK801" s="1880"/>
      <c r="DL801" s="1880"/>
      <c r="DM801" s="1880"/>
      <c r="DN801" s="1880"/>
      <c r="DO801" s="1880"/>
      <c r="DP801" s="1880"/>
      <c r="DQ801" s="1880"/>
      <c r="DR801" s="1880"/>
      <c r="DS801" s="1880"/>
      <c r="DT801" s="1880"/>
      <c r="DU801" s="1880"/>
      <c r="DV801" s="1880"/>
      <c r="DW801" s="1880"/>
      <c r="DX801" s="1880"/>
      <c r="DY801" s="1880"/>
      <c r="DZ801" s="1882"/>
      <c r="EA801" s="1883"/>
      <c r="EB801" s="1880"/>
      <c r="EC801" s="1880"/>
      <c r="ED801" s="1880"/>
      <c r="EE801" s="1880"/>
      <c r="EF801" s="1880"/>
      <c r="EG801" s="1880"/>
      <c r="EH801" s="1880"/>
      <c r="EI801" s="1880"/>
      <c r="EJ801" s="1880"/>
      <c r="EK801" s="1880"/>
      <c r="EL801" s="1884">
        <v>3219.836666666667</v>
      </c>
      <c r="EM801" s="1884">
        <v>3331.836666666667</v>
      </c>
      <c r="EN801" s="1885">
        <v>0</v>
      </c>
      <c r="EO801" s="1885">
        <v>0</v>
      </c>
      <c r="EP801" s="1885">
        <v>0</v>
      </c>
      <c r="EQ801" s="1885">
        <v>0</v>
      </c>
      <c r="ER801" s="1885">
        <v>0</v>
      </c>
      <c r="ES801" s="1880">
        <v>418.58</v>
      </c>
      <c r="ET801" s="1881">
        <v>52.81</v>
      </c>
      <c r="EU801" s="1880">
        <v>112</v>
      </c>
      <c r="EV801" s="1880">
        <v>0</v>
      </c>
      <c r="EW801" s="1880"/>
      <c r="EX801" s="1880"/>
      <c r="EY801" s="1880"/>
      <c r="EZ801" s="1883">
        <v>131.71</v>
      </c>
      <c r="FA801" s="1883">
        <v>0</v>
      </c>
      <c r="FB801" s="1883">
        <v>0</v>
      </c>
      <c r="FC801" s="1883">
        <v>1325.2</v>
      </c>
      <c r="FD801" s="1883"/>
      <c r="FE801" s="1883">
        <v>0</v>
      </c>
      <c r="FF801" s="1883"/>
      <c r="FG801" s="1880"/>
      <c r="FH801" s="1883">
        <v>0</v>
      </c>
      <c r="FI801" s="1880"/>
      <c r="FJ801" s="1880"/>
      <c r="FK801" s="1883">
        <v>48</v>
      </c>
      <c r="FL801" s="1883"/>
      <c r="FM801" s="1880">
        <v>0</v>
      </c>
      <c r="FN801" s="1880">
        <v>0</v>
      </c>
      <c r="FO801" s="1880">
        <v>0</v>
      </c>
      <c r="FP801" s="1880"/>
      <c r="FQ801" s="1880">
        <v>2088.3000000000002</v>
      </c>
      <c r="FR801" s="1886">
        <v>1243.54</v>
      </c>
      <c r="FT801" s="2012">
        <v>289.79000000000002</v>
      </c>
      <c r="FU801" s="2010">
        <v>72.447500000000005</v>
      </c>
      <c r="GB801" s="2015">
        <f t="shared" si="90"/>
        <v>-3.333333333102928E-3</v>
      </c>
      <c r="GC801" s="2015">
        <v>3219.84</v>
      </c>
      <c r="GE801" s="2015">
        <f t="shared" si="91"/>
        <v>3219.84</v>
      </c>
    </row>
    <row r="802" spans="2:187">
      <c r="B802" s="1857">
        <v>16</v>
      </c>
      <c r="C802" s="1975" t="s">
        <v>632</v>
      </c>
      <c r="D802" s="1887" t="s">
        <v>3</v>
      </c>
      <c r="E802" s="1888" t="s">
        <v>52</v>
      </c>
      <c r="F802" s="1860" t="s">
        <v>516</v>
      </c>
      <c r="G802" s="1889">
        <v>28257</v>
      </c>
      <c r="H802" s="1860" t="s">
        <v>484</v>
      </c>
      <c r="I802" s="1975" t="s">
        <v>456</v>
      </c>
      <c r="J802" s="1890" t="s">
        <v>455</v>
      </c>
      <c r="K802" s="1891" t="s">
        <v>456</v>
      </c>
      <c r="L802" s="1891">
        <v>100002</v>
      </c>
      <c r="M802" s="1858" t="s">
        <v>457</v>
      </c>
      <c r="N802" s="1859">
        <v>1</v>
      </c>
      <c r="O802" s="1860" t="s">
        <v>458</v>
      </c>
      <c r="P802" s="1860" t="s">
        <v>459</v>
      </c>
      <c r="Q802" s="1861">
        <v>0</v>
      </c>
      <c r="R802" s="1860" t="s">
        <v>485</v>
      </c>
      <c r="S802" s="1862" t="s">
        <v>486</v>
      </c>
      <c r="T802" s="1860" t="s">
        <v>461</v>
      </c>
      <c r="U802" s="1860" t="s">
        <v>239</v>
      </c>
      <c r="V802" s="1863" t="s">
        <v>462</v>
      </c>
      <c r="W802" s="1863"/>
      <c r="X802" s="1864" t="s">
        <v>32</v>
      </c>
      <c r="Y802" s="1865" t="s">
        <v>1063</v>
      </c>
      <c r="Z802" s="1858"/>
      <c r="AA802" s="1858"/>
      <c r="AB802" s="1970">
        <v>43070</v>
      </c>
      <c r="AC802" s="1866"/>
      <c r="AD802" s="1867"/>
      <c r="AE802" s="1868" t="s">
        <v>492</v>
      </c>
      <c r="AF802" s="1868" t="s">
        <v>517</v>
      </c>
      <c r="AG802" s="1869"/>
      <c r="AH802" s="1870"/>
      <c r="AI802" s="1870"/>
      <c r="AJ802" s="1870"/>
      <c r="AK802" s="1871"/>
      <c r="AL802" s="1869"/>
      <c r="AM802" s="1871"/>
      <c r="AN802" s="1871"/>
      <c r="AO802" s="1872" t="s">
        <v>467</v>
      </c>
      <c r="AP802" s="1871" t="s">
        <v>594</v>
      </c>
      <c r="AQ802" s="1873" t="s">
        <v>466</v>
      </c>
      <c r="AR802" s="1874">
        <v>4000</v>
      </c>
      <c r="AS802" s="1858">
        <v>30</v>
      </c>
      <c r="AT802" s="1875">
        <v>0</v>
      </c>
      <c r="AU802" s="1875">
        <v>0</v>
      </c>
      <c r="AV802" s="1858"/>
      <c r="AW802" s="1858"/>
      <c r="AX802" s="1858"/>
      <c r="AY802" s="1858"/>
      <c r="AZ802" s="1858"/>
      <c r="BA802" s="1876"/>
      <c r="BB802" s="1869">
        <v>0</v>
      </c>
      <c r="BC802" s="1875"/>
      <c r="BD802" s="1875"/>
      <c r="BE802" s="1875"/>
      <c r="BF802" s="1876"/>
      <c r="BG802" s="1869">
        <v>0</v>
      </c>
      <c r="BH802" s="1869">
        <v>0</v>
      </c>
      <c r="BI802" s="1869">
        <v>0</v>
      </c>
      <c r="BJ802" s="1877">
        <v>0</v>
      </c>
      <c r="BK802" s="1878">
        <v>0</v>
      </c>
      <c r="BL802" s="1878">
        <v>0</v>
      </c>
      <c r="BM802" s="1869">
        <v>0</v>
      </c>
      <c r="BN802" s="1878">
        <v>0</v>
      </c>
      <c r="BO802" s="1869">
        <v>2.1666666666666665</v>
      </c>
      <c r="BP802" s="1879">
        <v>240</v>
      </c>
      <c r="BQ802" s="1880">
        <v>4000.0000000000005</v>
      </c>
      <c r="BR802" s="1880">
        <v>113</v>
      </c>
      <c r="BS802" s="1880">
        <v>0</v>
      </c>
      <c r="BT802" s="1881">
        <v>0</v>
      </c>
      <c r="BU802" s="1880">
        <v>0</v>
      </c>
      <c r="BV802" s="1880">
        <v>0</v>
      </c>
      <c r="BW802" s="1880">
        <v>0</v>
      </c>
      <c r="BX802" s="1880"/>
      <c r="BY802" s="1880"/>
      <c r="BZ802" s="1880"/>
      <c r="CA802" s="1880"/>
      <c r="CB802" s="1880">
        <v>0</v>
      </c>
      <c r="CC802" s="1880">
        <v>0</v>
      </c>
      <c r="CD802" s="1880">
        <v>0</v>
      </c>
      <c r="CE802" s="1880"/>
      <c r="CF802" s="1880">
        <v>0</v>
      </c>
      <c r="CG802" s="1880"/>
      <c r="CH802" s="1880">
        <v>0</v>
      </c>
      <c r="CI802" s="1880"/>
      <c r="CJ802" s="1880"/>
      <c r="CK802" s="1880"/>
      <c r="CL802" s="1880"/>
      <c r="CM802" s="1880"/>
      <c r="CN802" s="1880"/>
      <c r="CO802" s="1880">
        <v>0</v>
      </c>
      <c r="CP802" s="1880"/>
      <c r="CQ802" s="1880"/>
      <c r="CR802" s="1880"/>
      <c r="CS802" s="1880"/>
      <c r="CT802" s="1880"/>
      <c r="CU802" s="1880"/>
      <c r="CV802" s="1880">
        <v>0</v>
      </c>
      <c r="CW802" s="1880"/>
      <c r="CX802" s="1880"/>
      <c r="CY802" s="1880"/>
      <c r="CZ802" s="1880"/>
      <c r="DA802" s="1880"/>
      <c r="DB802" s="1880"/>
      <c r="DC802" s="1880"/>
      <c r="DD802" s="1880"/>
      <c r="DE802" s="1880"/>
      <c r="DF802" s="1880"/>
      <c r="DG802" s="1880"/>
      <c r="DH802" s="1880"/>
      <c r="DI802" s="1880"/>
      <c r="DJ802" s="1880"/>
      <c r="DK802" s="1880"/>
      <c r="DL802" s="1880"/>
      <c r="DM802" s="1880"/>
      <c r="DN802" s="1880"/>
      <c r="DO802" s="1880"/>
      <c r="DP802" s="1880"/>
      <c r="DQ802" s="1880"/>
      <c r="DR802" s="1880"/>
      <c r="DS802" s="1880"/>
      <c r="DT802" s="1880"/>
      <c r="DU802" s="1880"/>
      <c r="DV802" s="1880"/>
      <c r="DW802" s="1880"/>
      <c r="DX802" s="1880"/>
      <c r="DY802" s="1880"/>
      <c r="DZ802" s="1882"/>
      <c r="EA802" s="1883"/>
      <c r="EB802" s="1880"/>
      <c r="EC802" s="1880"/>
      <c r="ED802" s="1880"/>
      <c r="EE802" s="1880"/>
      <c r="EF802" s="1880"/>
      <c r="EG802" s="1880"/>
      <c r="EH802" s="1880"/>
      <c r="EI802" s="1880"/>
      <c r="EJ802" s="1880"/>
      <c r="EK802" s="1880"/>
      <c r="EL802" s="1884">
        <v>4076.89</v>
      </c>
      <c r="EM802" s="1884">
        <v>4113</v>
      </c>
      <c r="EN802" s="1885">
        <v>407.69</v>
      </c>
      <c r="EO802" s="1885">
        <v>68.900000000000006</v>
      </c>
      <c r="EP802" s="1885">
        <v>55.85</v>
      </c>
      <c r="EQ802" s="1885">
        <v>0</v>
      </c>
      <c r="ER802" s="1885">
        <v>0</v>
      </c>
      <c r="ES802" s="1880">
        <v>0</v>
      </c>
      <c r="ET802" s="1881">
        <v>114.15</v>
      </c>
      <c r="EU802" s="1880">
        <v>36.11</v>
      </c>
      <c r="EV802" s="1880">
        <v>0</v>
      </c>
      <c r="EW802" s="1880"/>
      <c r="EX802" s="1880"/>
      <c r="EY802" s="1880"/>
      <c r="EZ802" s="1883">
        <v>0</v>
      </c>
      <c r="FA802" s="1883">
        <v>0</v>
      </c>
      <c r="FB802" s="1883">
        <v>0</v>
      </c>
      <c r="FC802" s="1883">
        <v>1645.2</v>
      </c>
      <c r="FD802" s="1883"/>
      <c r="FE802" s="1883">
        <v>0</v>
      </c>
      <c r="FF802" s="1883"/>
      <c r="FG802" s="1880"/>
      <c r="FH802" s="1883">
        <v>0</v>
      </c>
      <c r="FI802" s="1880"/>
      <c r="FJ802" s="1880"/>
      <c r="FK802" s="1883">
        <v>0</v>
      </c>
      <c r="FL802" s="1883"/>
      <c r="FM802" s="1880">
        <v>0</v>
      </c>
      <c r="FN802" s="1880">
        <v>0</v>
      </c>
      <c r="FO802" s="1880">
        <v>0</v>
      </c>
      <c r="FP802" s="1880"/>
      <c r="FQ802" s="1880">
        <v>2327.9</v>
      </c>
      <c r="FR802" s="1886">
        <v>1785.1</v>
      </c>
      <c r="FT802" s="2012">
        <v>366.92</v>
      </c>
      <c r="FU802" s="2010">
        <v>0</v>
      </c>
      <c r="GB802" s="2015">
        <f t="shared" si="90"/>
        <v>0</v>
      </c>
      <c r="GC802" s="2015">
        <v>4076.89</v>
      </c>
      <c r="GE802" s="2015">
        <f t="shared" si="91"/>
        <v>4076.89</v>
      </c>
    </row>
    <row r="803" spans="2:187">
      <c r="B803" s="1857">
        <v>17</v>
      </c>
      <c r="C803" s="1975" t="s">
        <v>632</v>
      </c>
      <c r="D803" s="1887" t="s">
        <v>3</v>
      </c>
      <c r="E803" s="1888" t="s">
        <v>55</v>
      </c>
      <c r="F803" s="1860" t="s">
        <v>56</v>
      </c>
      <c r="G803" s="1889">
        <v>28453</v>
      </c>
      <c r="H803" s="1860" t="s">
        <v>494</v>
      </c>
      <c r="I803" s="1975" t="s">
        <v>456</v>
      </c>
      <c r="J803" s="1890" t="s">
        <v>455</v>
      </c>
      <c r="K803" s="1891" t="s">
        <v>456</v>
      </c>
      <c r="L803" s="1891">
        <v>100001</v>
      </c>
      <c r="M803" s="1858" t="s">
        <v>470</v>
      </c>
      <c r="N803" s="1859">
        <v>1</v>
      </c>
      <c r="O803" s="1860" t="s">
        <v>477</v>
      </c>
      <c r="P803" s="1860" t="s">
        <v>478</v>
      </c>
      <c r="Q803" s="1861">
        <v>1</v>
      </c>
      <c r="R803" s="1860" t="s">
        <v>495</v>
      </c>
      <c r="S803" s="1862" t="s">
        <v>478</v>
      </c>
      <c r="T803" s="1860" t="s">
        <v>461</v>
      </c>
      <c r="U803" s="1860" t="s">
        <v>1033</v>
      </c>
      <c r="V803" s="1863" t="s">
        <v>462</v>
      </c>
      <c r="W803" s="1863" t="s">
        <v>463</v>
      </c>
      <c r="X803" s="1864" t="s">
        <v>32</v>
      </c>
      <c r="Y803" s="1865" t="s">
        <v>1064</v>
      </c>
      <c r="Z803" s="1858"/>
      <c r="AA803" s="1858"/>
      <c r="AB803" s="1970">
        <v>43382</v>
      </c>
      <c r="AC803" s="1866"/>
      <c r="AD803" s="1867"/>
      <c r="AE803" s="1868" t="s">
        <v>503</v>
      </c>
      <c r="AF803" s="1868" t="s">
        <v>518</v>
      </c>
      <c r="AG803" s="1869"/>
      <c r="AH803" s="1870"/>
      <c r="AI803" s="1870"/>
      <c r="AJ803" s="1870"/>
      <c r="AK803" s="1871"/>
      <c r="AL803" s="1869"/>
      <c r="AM803" s="1871"/>
      <c r="AN803" s="1871"/>
      <c r="AO803" s="1872" t="s">
        <v>466</v>
      </c>
      <c r="AP803" s="1871" t="s">
        <v>595</v>
      </c>
      <c r="AQ803" s="1873" t="s">
        <v>466</v>
      </c>
      <c r="AR803" s="1874">
        <v>8000</v>
      </c>
      <c r="AS803" s="1858">
        <v>30</v>
      </c>
      <c r="AT803" s="1875">
        <v>0</v>
      </c>
      <c r="AU803" s="1875">
        <v>0</v>
      </c>
      <c r="AV803" s="1858"/>
      <c r="AW803" s="1858"/>
      <c r="AX803" s="1858"/>
      <c r="AY803" s="1858"/>
      <c r="AZ803" s="1858"/>
      <c r="BA803" s="1876"/>
      <c r="BB803" s="1869">
        <v>0</v>
      </c>
      <c r="BC803" s="1875"/>
      <c r="BD803" s="1875"/>
      <c r="BE803" s="1875"/>
      <c r="BF803" s="1876"/>
      <c r="BG803" s="1869">
        <v>0</v>
      </c>
      <c r="BH803" s="1869">
        <v>0</v>
      </c>
      <c r="BI803" s="1869">
        <v>0</v>
      </c>
      <c r="BJ803" s="1877">
        <v>0</v>
      </c>
      <c r="BK803" s="1878">
        <v>0</v>
      </c>
      <c r="BL803" s="1878">
        <v>0</v>
      </c>
      <c r="BM803" s="1869">
        <v>0</v>
      </c>
      <c r="BN803" s="1878">
        <v>0</v>
      </c>
      <c r="BO803" s="1869">
        <v>0</v>
      </c>
      <c r="BP803" s="1879">
        <v>240</v>
      </c>
      <c r="BQ803" s="1880">
        <v>8000.0000000000009</v>
      </c>
      <c r="BR803" s="1880">
        <v>113</v>
      </c>
      <c r="BS803" s="1880">
        <v>0</v>
      </c>
      <c r="BT803" s="1881">
        <v>0</v>
      </c>
      <c r="BU803" s="1880">
        <v>0</v>
      </c>
      <c r="BV803" s="1880">
        <v>0</v>
      </c>
      <c r="BW803" s="1880">
        <v>0</v>
      </c>
      <c r="BX803" s="1880"/>
      <c r="BY803" s="1880"/>
      <c r="BZ803" s="1880"/>
      <c r="CA803" s="1880"/>
      <c r="CB803" s="1880">
        <v>0</v>
      </c>
      <c r="CC803" s="1880">
        <v>0</v>
      </c>
      <c r="CD803" s="1880">
        <v>0</v>
      </c>
      <c r="CE803" s="1880"/>
      <c r="CF803" s="1880">
        <v>0</v>
      </c>
      <c r="CG803" s="1880"/>
      <c r="CH803" s="1880">
        <v>0</v>
      </c>
      <c r="CI803" s="1880"/>
      <c r="CJ803" s="1880"/>
      <c r="CK803" s="1880"/>
      <c r="CL803" s="1880"/>
      <c r="CM803" s="1880"/>
      <c r="CN803" s="1880"/>
      <c r="CO803" s="1880">
        <v>0</v>
      </c>
      <c r="CP803" s="1880"/>
      <c r="CQ803" s="1880"/>
      <c r="CR803" s="1880"/>
      <c r="CS803" s="1880"/>
      <c r="CT803" s="1880"/>
      <c r="CU803" s="1880"/>
      <c r="CV803" s="1880">
        <v>0</v>
      </c>
      <c r="CW803" s="1880"/>
      <c r="CX803" s="1880"/>
      <c r="CY803" s="1880"/>
      <c r="CZ803" s="1880"/>
      <c r="DA803" s="1880"/>
      <c r="DB803" s="1880"/>
      <c r="DC803" s="1880"/>
      <c r="DD803" s="1880"/>
      <c r="DE803" s="1880"/>
      <c r="DF803" s="1880"/>
      <c r="DG803" s="1880"/>
      <c r="DH803" s="1880"/>
      <c r="DI803" s="1880"/>
      <c r="DJ803" s="1880"/>
      <c r="DK803" s="1880"/>
      <c r="DL803" s="1880"/>
      <c r="DM803" s="1880"/>
      <c r="DN803" s="1880"/>
      <c r="DO803" s="1880"/>
      <c r="DP803" s="1880"/>
      <c r="DQ803" s="1880"/>
      <c r="DR803" s="1880"/>
      <c r="DS803" s="1880"/>
      <c r="DT803" s="1880"/>
      <c r="DU803" s="1880"/>
      <c r="DV803" s="1880"/>
      <c r="DW803" s="1880"/>
      <c r="DX803" s="1880"/>
      <c r="DY803" s="1880"/>
      <c r="DZ803" s="1882"/>
      <c r="EA803" s="1883"/>
      <c r="EB803" s="1880"/>
      <c r="EC803" s="1880"/>
      <c r="ED803" s="1880"/>
      <c r="EE803" s="1880"/>
      <c r="EF803" s="1880"/>
      <c r="EG803" s="1880"/>
      <c r="EH803" s="1880"/>
      <c r="EI803" s="1880"/>
      <c r="EJ803" s="1880"/>
      <c r="EK803" s="1880"/>
      <c r="EL803" s="1884">
        <v>8113.0000000000009</v>
      </c>
      <c r="EM803" s="1884">
        <v>8113.0000000000009</v>
      </c>
      <c r="EN803" s="1885">
        <v>811.3</v>
      </c>
      <c r="EO803" s="1885">
        <v>129.81</v>
      </c>
      <c r="EP803" s="1885">
        <v>111.15</v>
      </c>
      <c r="EQ803" s="1885">
        <v>0</v>
      </c>
      <c r="ER803" s="1885">
        <v>0</v>
      </c>
      <c r="ES803" s="1880">
        <v>0</v>
      </c>
      <c r="ET803" s="1881">
        <v>768.76</v>
      </c>
      <c r="EU803" s="1880">
        <v>0</v>
      </c>
      <c r="EV803" s="1880">
        <v>0</v>
      </c>
      <c r="EW803" s="1880"/>
      <c r="EX803" s="1880"/>
      <c r="EY803" s="1880"/>
      <c r="EZ803" s="1883">
        <v>131.71</v>
      </c>
      <c r="FA803" s="1883">
        <v>125.29</v>
      </c>
      <c r="FB803" s="1883">
        <v>0</v>
      </c>
      <c r="FC803" s="1883">
        <v>3245.2000000000003</v>
      </c>
      <c r="FD803" s="1883"/>
      <c r="FE803" s="1883">
        <v>0</v>
      </c>
      <c r="FF803" s="1883"/>
      <c r="FG803" s="1880"/>
      <c r="FH803" s="1883">
        <v>0</v>
      </c>
      <c r="FI803" s="1880"/>
      <c r="FJ803" s="1880"/>
      <c r="FK803" s="1883">
        <v>0</v>
      </c>
      <c r="FL803" s="1883"/>
      <c r="FM803" s="1880">
        <v>0</v>
      </c>
      <c r="FN803" s="1880">
        <v>0</v>
      </c>
      <c r="FO803" s="1880">
        <v>0</v>
      </c>
      <c r="FP803" s="1880"/>
      <c r="FQ803" s="1880">
        <v>5323.22</v>
      </c>
      <c r="FR803" s="1886">
        <v>2789.78</v>
      </c>
      <c r="FT803" s="2012">
        <v>730.17</v>
      </c>
      <c r="FU803" s="2010">
        <v>182.54249999999999</v>
      </c>
      <c r="GB803" s="2015">
        <f t="shared" si="90"/>
        <v>0</v>
      </c>
      <c r="GC803" s="2015">
        <v>8113</v>
      </c>
      <c r="GE803" s="2015">
        <f t="shared" si="91"/>
        <v>8113</v>
      </c>
    </row>
    <row r="804" spans="2:187">
      <c r="B804" s="1857">
        <v>18</v>
      </c>
      <c r="C804" s="1975" t="s">
        <v>632</v>
      </c>
      <c r="D804" s="1887" t="s">
        <v>3</v>
      </c>
      <c r="E804" s="1888" t="s">
        <v>46</v>
      </c>
      <c r="F804" s="1860" t="s">
        <v>519</v>
      </c>
      <c r="G804" s="1889">
        <v>26321</v>
      </c>
      <c r="H804" s="1860" t="s">
        <v>488</v>
      </c>
      <c r="I804" s="1975" t="s">
        <v>456</v>
      </c>
      <c r="J804" s="1890" t="s">
        <v>455</v>
      </c>
      <c r="K804" s="1891" t="s">
        <v>456</v>
      </c>
      <c r="L804" s="1891">
        <v>100002</v>
      </c>
      <c r="M804" s="1858" t="s">
        <v>457</v>
      </c>
      <c r="N804" s="1859">
        <v>0</v>
      </c>
      <c r="O804" s="1860" t="s">
        <v>458</v>
      </c>
      <c r="P804" s="1860" t="s">
        <v>459</v>
      </c>
      <c r="Q804" s="1861">
        <v>0</v>
      </c>
      <c r="R804" s="1860" t="s">
        <v>489</v>
      </c>
      <c r="S804" s="1862" t="s">
        <v>488</v>
      </c>
      <c r="T804" s="1860" t="s">
        <v>461</v>
      </c>
      <c r="U804" s="1860" t="s">
        <v>237</v>
      </c>
      <c r="V804" s="1863" t="s">
        <v>462</v>
      </c>
      <c r="W804" s="1863" t="s">
        <v>463</v>
      </c>
      <c r="X804" s="1864" t="s">
        <v>32</v>
      </c>
      <c r="Y804" s="1865" t="s">
        <v>1065</v>
      </c>
      <c r="Z804" s="1858"/>
      <c r="AA804" s="1858"/>
      <c r="AB804" s="1970">
        <v>42985</v>
      </c>
      <c r="AC804" s="1866"/>
      <c r="AD804" s="1867"/>
      <c r="AE804" s="1868" t="s">
        <v>522</v>
      </c>
      <c r="AF804" s="1868" t="s">
        <v>520</v>
      </c>
      <c r="AG804" s="1869"/>
      <c r="AH804" s="1870"/>
      <c r="AI804" s="1870"/>
      <c r="AJ804" s="1870"/>
      <c r="AK804" s="1871"/>
      <c r="AL804" s="1869"/>
      <c r="AM804" s="1871"/>
      <c r="AN804" s="1871"/>
      <c r="AO804" s="1872" t="s">
        <v>466</v>
      </c>
      <c r="AP804" s="1871" t="s">
        <v>595</v>
      </c>
      <c r="AQ804" s="1873" t="s">
        <v>466</v>
      </c>
      <c r="AR804" s="1874">
        <v>15000</v>
      </c>
      <c r="AS804" s="1858">
        <v>21</v>
      </c>
      <c r="AT804" s="1875">
        <v>0</v>
      </c>
      <c r="AU804" s="1875">
        <v>9</v>
      </c>
      <c r="AV804" s="1858"/>
      <c r="AW804" s="1858"/>
      <c r="AX804" s="1858"/>
      <c r="AY804" s="1858"/>
      <c r="AZ804" s="1858"/>
      <c r="BA804" s="1876"/>
      <c r="BB804" s="1869">
        <v>0</v>
      </c>
      <c r="BC804" s="1875"/>
      <c r="BD804" s="1875"/>
      <c r="BE804" s="1875"/>
      <c r="BF804" s="1876"/>
      <c r="BG804" s="1869">
        <v>0</v>
      </c>
      <c r="BH804" s="1869">
        <v>0</v>
      </c>
      <c r="BI804" s="1869">
        <v>0</v>
      </c>
      <c r="BJ804" s="1877">
        <v>0</v>
      </c>
      <c r="BK804" s="1878">
        <v>0</v>
      </c>
      <c r="BL804" s="1878">
        <v>0</v>
      </c>
      <c r="BM804" s="1869">
        <v>0</v>
      </c>
      <c r="BN804" s="1878">
        <v>0</v>
      </c>
      <c r="BO804" s="1869">
        <v>0</v>
      </c>
      <c r="BP804" s="1879">
        <v>168</v>
      </c>
      <c r="BQ804" s="1880">
        <v>10500</v>
      </c>
      <c r="BR804" s="1880">
        <v>113</v>
      </c>
      <c r="BS804" s="1880">
        <v>0</v>
      </c>
      <c r="BT804" s="1881">
        <v>4533.8999999999996</v>
      </c>
      <c r="BU804" s="1880">
        <v>0</v>
      </c>
      <c r="BV804" s="1880">
        <v>0</v>
      </c>
      <c r="BW804" s="1880">
        <v>0</v>
      </c>
      <c r="BX804" s="1880"/>
      <c r="BY804" s="1880"/>
      <c r="BZ804" s="1880"/>
      <c r="CA804" s="1880"/>
      <c r="CB804" s="1880">
        <v>0</v>
      </c>
      <c r="CC804" s="1880">
        <v>0</v>
      </c>
      <c r="CD804" s="1880">
        <v>0</v>
      </c>
      <c r="CE804" s="1880"/>
      <c r="CF804" s="1880">
        <v>0</v>
      </c>
      <c r="CG804" s="1880"/>
      <c r="CH804" s="1880">
        <v>0</v>
      </c>
      <c r="CI804" s="1880"/>
      <c r="CJ804" s="1880"/>
      <c r="CK804" s="1880"/>
      <c r="CL804" s="1880"/>
      <c r="CM804" s="1880"/>
      <c r="CN804" s="1880"/>
      <c r="CO804" s="1880">
        <v>0</v>
      </c>
      <c r="CP804" s="1880"/>
      <c r="CQ804" s="1880"/>
      <c r="CR804" s="1880"/>
      <c r="CS804" s="1880"/>
      <c r="CT804" s="1880"/>
      <c r="CU804" s="1880"/>
      <c r="CV804" s="1880">
        <v>0</v>
      </c>
      <c r="CW804" s="1880"/>
      <c r="CX804" s="1880"/>
      <c r="CY804" s="1880"/>
      <c r="CZ804" s="1880"/>
      <c r="DA804" s="1880"/>
      <c r="DB804" s="1880"/>
      <c r="DC804" s="1880"/>
      <c r="DD804" s="1880"/>
      <c r="DE804" s="1880"/>
      <c r="DF804" s="1880"/>
      <c r="DG804" s="1880"/>
      <c r="DH804" s="1880"/>
      <c r="DI804" s="1880"/>
      <c r="DJ804" s="1880"/>
      <c r="DK804" s="1880"/>
      <c r="DL804" s="1880"/>
      <c r="DM804" s="1880"/>
      <c r="DN804" s="1880"/>
      <c r="DO804" s="1880"/>
      <c r="DP804" s="1880"/>
      <c r="DQ804" s="1880"/>
      <c r="DR804" s="1880"/>
      <c r="DS804" s="1880"/>
      <c r="DT804" s="1880"/>
      <c r="DU804" s="1880"/>
      <c r="DV804" s="1880"/>
      <c r="DW804" s="1880"/>
      <c r="DX804" s="1880"/>
      <c r="DY804" s="1880"/>
      <c r="DZ804" s="1882"/>
      <c r="EA804" s="1883"/>
      <c r="EB804" s="1880"/>
      <c r="EC804" s="1880"/>
      <c r="ED804" s="1880"/>
      <c r="EE804" s="1880"/>
      <c r="EF804" s="1880"/>
      <c r="EG804" s="1880"/>
      <c r="EH804" s="1880"/>
      <c r="EI804" s="1880"/>
      <c r="EJ804" s="1880"/>
      <c r="EK804" s="1880"/>
      <c r="EL804" s="1884">
        <v>15146.9</v>
      </c>
      <c r="EM804" s="1884">
        <v>15146.9</v>
      </c>
      <c r="EN804" s="1885">
        <v>1514.69</v>
      </c>
      <c r="EO804" s="1885">
        <v>222.66</v>
      </c>
      <c r="EP804" s="1885">
        <v>166.85</v>
      </c>
      <c r="EQ804" s="1885">
        <v>0</v>
      </c>
      <c r="ER804" s="1885">
        <v>0</v>
      </c>
      <c r="ES804" s="1880">
        <v>0</v>
      </c>
      <c r="ET804" s="1881">
        <v>2196.19</v>
      </c>
      <c r="EU804" s="1880">
        <v>0</v>
      </c>
      <c r="EV804" s="1880">
        <v>0</v>
      </c>
      <c r="EW804" s="1880"/>
      <c r="EX804" s="1880"/>
      <c r="EY804" s="1880"/>
      <c r="EZ804" s="1883">
        <v>0</v>
      </c>
      <c r="FA804" s="1883">
        <v>0</v>
      </c>
      <c r="FB804" s="1883">
        <v>0</v>
      </c>
      <c r="FC804" s="1883">
        <v>6045.2000000000007</v>
      </c>
      <c r="FD804" s="1883"/>
      <c r="FE804" s="1883">
        <v>1.5</v>
      </c>
      <c r="FF804" s="1883"/>
      <c r="FG804" s="1880"/>
      <c r="FH804" s="1883">
        <v>0</v>
      </c>
      <c r="FI804" s="1880"/>
      <c r="FJ804" s="1880"/>
      <c r="FK804" s="1883">
        <v>0</v>
      </c>
      <c r="FL804" s="1883"/>
      <c r="FM804" s="1880">
        <v>0</v>
      </c>
      <c r="FN804" s="1880">
        <v>0</v>
      </c>
      <c r="FO804" s="1880">
        <v>0</v>
      </c>
      <c r="FP804" s="1880"/>
      <c r="FQ804" s="1880">
        <v>10147.09</v>
      </c>
      <c r="FR804" s="1886">
        <v>4999.8100000000004</v>
      </c>
      <c r="FT804" s="2012">
        <v>1363.22</v>
      </c>
      <c r="FU804" s="2010">
        <v>340.80500000000001</v>
      </c>
      <c r="GB804" s="2015">
        <f t="shared" si="90"/>
        <v>0</v>
      </c>
      <c r="GC804" s="2015">
        <v>15146.9</v>
      </c>
      <c r="GE804" s="2015">
        <f t="shared" si="91"/>
        <v>15146.9</v>
      </c>
    </row>
    <row r="805" spans="2:187">
      <c r="B805" s="1857">
        <v>19</v>
      </c>
      <c r="C805" s="1975" t="s">
        <v>632</v>
      </c>
      <c r="D805" s="1887" t="s">
        <v>3</v>
      </c>
      <c r="E805" s="1888" t="s">
        <v>34</v>
      </c>
      <c r="F805" s="1860" t="s">
        <v>521</v>
      </c>
      <c r="G805" s="1889">
        <v>27152</v>
      </c>
      <c r="H805" s="1860" t="s">
        <v>469</v>
      </c>
      <c r="I805" s="1975" t="s">
        <v>456</v>
      </c>
      <c r="J805" s="1890" t="s">
        <v>455</v>
      </c>
      <c r="K805" s="1891" t="s">
        <v>456</v>
      </c>
      <c r="L805" s="1891">
        <v>100001</v>
      </c>
      <c r="M805" s="1858" t="s">
        <v>470</v>
      </c>
      <c r="N805" s="1859">
        <v>1</v>
      </c>
      <c r="O805" s="1860" t="s">
        <v>471</v>
      </c>
      <c r="P805" s="1860" t="s">
        <v>472</v>
      </c>
      <c r="Q805" s="1861">
        <v>1</v>
      </c>
      <c r="R805" s="1860" t="s">
        <v>473</v>
      </c>
      <c r="S805" s="1862" t="s">
        <v>474</v>
      </c>
      <c r="T805" s="1860" t="s">
        <v>461</v>
      </c>
      <c r="U805" s="1860" t="s">
        <v>234</v>
      </c>
      <c r="V805" s="1863" t="s">
        <v>462</v>
      </c>
      <c r="W805" s="1863"/>
      <c r="X805" s="1864" t="s">
        <v>32</v>
      </c>
      <c r="Y805" s="1865" t="s">
        <v>1066</v>
      </c>
      <c r="Z805" s="1858"/>
      <c r="AA805" s="1858"/>
      <c r="AB805" s="1970">
        <v>43003</v>
      </c>
      <c r="AC805" s="1866"/>
      <c r="AD805" s="1867"/>
      <c r="AE805" s="1868" t="s">
        <v>522</v>
      </c>
      <c r="AF805" s="1868" t="s">
        <v>523</v>
      </c>
      <c r="AG805" s="1869"/>
      <c r="AH805" s="1870"/>
      <c r="AI805" s="1870"/>
      <c r="AJ805" s="1870"/>
      <c r="AK805" s="1871"/>
      <c r="AL805" s="1869"/>
      <c r="AM805" s="1871"/>
      <c r="AN805" s="1871"/>
      <c r="AO805" s="1872" t="s">
        <v>466</v>
      </c>
      <c r="AP805" s="1871" t="s">
        <v>595</v>
      </c>
      <c r="AQ805" s="1873" t="s">
        <v>466</v>
      </c>
      <c r="AR805" s="1874">
        <v>12000</v>
      </c>
      <c r="AS805" s="1858">
        <v>30</v>
      </c>
      <c r="AT805" s="1875">
        <v>0</v>
      </c>
      <c r="AU805" s="1875">
        <v>0</v>
      </c>
      <c r="AV805" s="1858"/>
      <c r="AW805" s="1858"/>
      <c r="AX805" s="1858"/>
      <c r="AY805" s="1858"/>
      <c r="AZ805" s="1858"/>
      <c r="BA805" s="1876"/>
      <c r="BB805" s="1869">
        <v>0</v>
      </c>
      <c r="BC805" s="1875"/>
      <c r="BD805" s="1875"/>
      <c r="BE805" s="1875"/>
      <c r="BF805" s="1876"/>
      <c r="BG805" s="1869">
        <v>0</v>
      </c>
      <c r="BH805" s="1869">
        <v>0</v>
      </c>
      <c r="BI805" s="1869">
        <v>0</v>
      </c>
      <c r="BJ805" s="1877">
        <v>0</v>
      </c>
      <c r="BK805" s="1878">
        <v>0</v>
      </c>
      <c r="BL805" s="1878">
        <v>0</v>
      </c>
      <c r="BM805" s="1869">
        <v>0</v>
      </c>
      <c r="BN805" s="1878">
        <v>0</v>
      </c>
      <c r="BO805" s="1869">
        <v>1.0166666666666666</v>
      </c>
      <c r="BP805" s="1879">
        <v>240</v>
      </c>
      <c r="BQ805" s="1880">
        <v>12000</v>
      </c>
      <c r="BR805" s="1880">
        <v>113</v>
      </c>
      <c r="BS805" s="1880">
        <v>0</v>
      </c>
      <c r="BT805" s="1881">
        <v>0</v>
      </c>
      <c r="BU805" s="1880">
        <v>0</v>
      </c>
      <c r="BV805" s="1880">
        <v>0</v>
      </c>
      <c r="BW805" s="1880">
        <v>0</v>
      </c>
      <c r="BX805" s="1880"/>
      <c r="BY805" s="1880"/>
      <c r="BZ805" s="1880"/>
      <c r="CA805" s="1880"/>
      <c r="CB805" s="1880">
        <v>0</v>
      </c>
      <c r="CC805" s="1880">
        <v>0</v>
      </c>
      <c r="CD805" s="1880">
        <v>0</v>
      </c>
      <c r="CE805" s="1880"/>
      <c r="CF805" s="1880">
        <v>0</v>
      </c>
      <c r="CG805" s="1880"/>
      <c r="CH805" s="1880">
        <v>0</v>
      </c>
      <c r="CI805" s="1880"/>
      <c r="CJ805" s="1880"/>
      <c r="CK805" s="1880"/>
      <c r="CL805" s="1880"/>
      <c r="CM805" s="1880"/>
      <c r="CN805" s="1880"/>
      <c r="CO805" s="1880">
        <v>0</v>
      </c>
      <c r="CP805" s="1880"/>
      <c r="CQ805" s="1880"/>
      <c r="CR805" s="1880"/>
      <c r="CS805" s="1880"/>
      <c r="CT805" s="1880"/>
      <c r="CU805" s="1880"/>
      <c r="CV805" s="1880">
        <v>0</v>
      </c>
      <c r="CW805" s="1880"/>
      <c r="CX805" s="1880"/>
      <c r="CY805" s="1880"/>
      <c r="CZ805" s="1880"/>
      <c r="DA805" s="1880"/>
      <c r="DB805" s="1880"/>
      <c r="DC805" s="1880"/>
      <c r="DD805" s="1880"/>
      <c r="DE805" s="1880"/>
      <c r="DF805" s="1880"/>
      <c r="DG805" s="1880"/>
      <c r="DH805" s="1880"/>
      <c r="DI805" s="1880"/>
      <c r="DJ805" s="1880"/>
      <c r="DK805" s="1880"/>
      <c r="DL805" s="1880"/>
      <c r="DM805" s="1880"/>
      <c r="DN805" s="1880"/>
      <c r="DO805" s="1880"/>
      <c r="DP805" s="1880"/>
      <c r="DQ805" s="1880"/>
      <c r="DR805" s="1880"/>
      <c r="DS805" s="1880"/>
      <c r="DT805" s="1880"/>
      <c r="DU805" s="1880"/>
      <c r="DV805" s="1880"/>
      <c r="DW805" s="1880"/>
      <c r="DX805" s="1880"/>
      <c r="DY805" s="1880"/>
      <c r="DZ805" s="1882"/>
      <c r="EA805" s="1883"/>
      <c r="EB805" s="1880"/>
      <c r="EC805" s="1880"/>
      <c r="ED805" s="1880"/>
      <c r="EE805" s="1880"/>
      <c r="EF805" s="1880"/>
      <c r="EG805" s="1880"/>
      <c r="EH805" s="1880"/>
      <c r="EI805" s="1880"/>
      <c r="EJ805" s="1880"/>
      <c r="EK805" s="1880"/>
      <c r="EL805" s="1884">
        <v>12062.17</v>
      </c>
      <c r="EM805" s="1884">
        <v>12113</v>
      </c>
      <c r="EN805" s="1885">
        <v>1206.22</v>
      </c>
      <c r="EO805" s="1885">
        <v>177.31</v>
      </c>
      <c r="EP805" s="1885">
        <v>165.25</v>
      </c>
      <c r="EQ805" s="1885">
        <v>0</v>
      </c>
      <c r="ER805" s="1885">
        <v>0</v>
      </c>
      <c r="ES805" s="1880">
        <v>0</v>
      </c>
      <c r="ET805" s="1881">
        <v>1487.31</v>
      </c>
      <c r="EU805" s="1880">
        <v>50.83</v>
      </c>
      <c r="EV805" s="1880">
        <v>0</v>
      </c>
      <c r="EW805" s="1880"/>
      <c r="EX805" s="1880"/>
      <c r="EY805" s="1880"/>
      <c r="EZ805" s="1883">
        <v>831.87</v>
      </c>
      <c r="FA805" s="1883">
        <v>266.24</v>
      </c>
      <c r="FB805" s="1883">
        <v>52.9</v>
      </c>
      <c r="FC805" s="1883">
        <v>4845.2</v>
      </c>
      <c r="FD805" s="1883"/>
      <c r="FE805" s="1883">
        <v>1.17</v>
      </c>
      <c r="FF805" s="1883"/>
      <c r="FG805" s="1880"/>
      <c r="FH805" s="1883">
        <v>0</v>
      </c>
      <c r="FI805" s="1880"/>
      <c r="FJ805" s="1880"/>
      <c r="FK805" s="1883">
        <v>0</v>
      </c>
      <c r="FL805" s="1883"/>
      <c r="FM805" s="1880">
        <v>0</v>
      </c>
      <c r="FN805" s="1880">
        <v>0</v>
      </c>
      <c r="FO805" s="1880">
        <v>0</v>
      </c>
      <c r="FP805" s="1880"/>
      <c r="FQ805" s="1880">
        <v>9084.2999999999993</v>
      </c>
      <c r="FR805" s="1886">
        <v>3028.7</v>
      </c>
      <c r="FT805" s="2012">
        <v>1085.5999999999999</v>
      </c>
      <c r="FU805" s="2010">
        <v>271.39999999999998</v>
      </c>
      <c r="GB805" s="2015">
        <f t="shared" si="90"/>
        <v>0</v>
      </c>
      <c r="GC805" s="2015">
        <v>12062.17</v>
      </c>
      <c r="GE805" s="2015">
        <f t="shared" si="91"/>
        <v>12062.17</v>
      </c>
    </row>
    <row r="806" spans="2:187">
      <c r="B806" s="1857">
        <v>20</v>
      </c>
      <c r="C806" s="1975" t="s">
        <v>632</v>
      </c>
      <c r="D806" s="1887" t="s">
        <v>3</v>
      </c>
      <c r="E806" s="1888" t="s">
        <v>27</v>
      </c>
      <c r="F806" s="1860" t="s">
        <v>524</v>
      </c>
      <c r="G806" s="1889">
        <v>25978</v>
      </c>
      <c r="H806" s="1860" t="s">
        <v>525</v>
      </c>
      <c r="I806" s="1975" t="s">
        <v>456</v>
      </c>
      <c r="J806" s="1890" t="s">
        <v>455</v>
      </c>
      <c r="K806" s="1891" t="s">
        <v>456</v>
      </c>
      <c r="L806" s="1893" t="s">
        <v>526</v>
      </c>
      <c r="M806" s="1894" t="s">
        <v>526</v>
      </c>
      <c r="N806" s="1895" t="s">
        <v>526</v>
      </c>
      <c r="O806" s="1896" t="s">
        <v>526</v>
      </c>
      <c r="P806" s="1897" t="s">
        <v>526</v>
      </c>
      <c r="Q806" s="1898" t="s">
        <v>526</v>
      </c>
      <c r="R806" s="1897" t="s">
        <v>527</v>
      </c>
      <c r="S806" s="1899" t="s">
        <v>525</v>
      </c>
      <c r="T806" s="1900" t="s">
        <v>528</v>
      </c>
      <c r="U806" s="1860" t="s">
        <v>232</v>
      </c>
      <c r="V806" s="1863" t="s">
        <v>462</v>
      </c>
      <c r="W806" s="1863" t="s">
        <v>529</v>
      </c>
      <c r="X806" s="1864" t="s">
        <v>32</v>
      </c>
      <c r="Y806" s="1865" t="s">
        <v>29</v>
      </c>
      <c r="Z806" s="1858"/>
      <c r="AA806" s="1858"/>
      <c r="AB806" s="1970">
        <v>43003</v>
      </c>
      <c r="AC806" s="1866"/>
      <c r="AD806" s="1867"/>
      <c r="AE806" s="1868" t="s">
        <v>522</v>
      </c>
      <c r="AF806" s="1868" t="s">
        <v>530</v>
      </c>
      <c r="AG806" s="1869"/>
      <c r="AH806" s="1870"/>
      <c r="AI806" s="1855" t="s">
        <v>1026</v>
      </c>
      <c r="AJ806" s="1901" t="s">
        <v>604</v>
      </c>
      <c r="AK806" s="1871"/>
      <c r="AL806" s="1869"/>
      <c r="AM806" s="1871"/>
      <c r="AN806" s="1871"/>
      <c r="AO806" s="1872" t="s">
        <v>466</v>
      </c>
      <c r="AP806" s="1871" t="s">
        <v>594</v>
      </c>
      <c r="AQ806" s="1873" t="s">
        <v>466</v>
      </c>
      <c r="AR806" s="1874">
        <v>39552.931911496002</v>
      </c>
      <c r="AS806" s="1858">
        <v>30</v>
      </c>
      <c r="AT806" s="1875">
        <v>0</v>
      </c>
      <c r="AU806" s="1875">
        <v>0</v>
      </c>
      <c r="AV806" s="1858"/>
      <c r="AW806" s="1858"/>
      <c r="AX806" s="1858"/>
      <c r="AY806" s="1858"/>
      <c r="AZ806" s="1858"/>
      <c r="BA806" s="1876"/>
      <c r="BB806" s="1869">
        <v>0</v>
      </c>
      <c r="BC806" s="1875"/>
      <c r="BD806" s="1875"/>
      <c r="BE806" s="1875"/>
      <c r="BF806" s="1876"/>
      <c r="BG806" s="1869">
        <v>0</v>
      </c>
      <c r="BH806" s="1869">
        <v>0</v>
      </c>
      <c r="BI806" s="1869">
        <v>0</v>
      </c>
      <c r="BJ806" s="1877">
        <v>0</v>
      </c>
      <c r="BK806" s="1878">
        <v>0</v>
      </c>
      <c r="BL806" s="1878">
        <v>0</v>
      </c>
      <c r="BM806" s="1869">
        <v>0</v>
      </c>
      <c r="BN806" s="1878">
        <v>0</v>
      </c>
      <c r="BO806" s="1869">
        <v>0</v>
      </c>
      <c r="BP806" s="1879">
        <v>240</v>
      </c>
      <c r="BQ806" s="1880">
        <v>39552.931911496002</v>
      </c>
      <c r="BR806" s="1880">
        <v>113</v>
      </c>
      <c r="BS806" s="1880">
        <v>0</v>
      </c>
      <c r="BT806" s="1881">
        <v>0</v>
      </c>
      <c r="BU806" s="1880">
        <v>0</v>
      </c>
      <c r="BV806" s="1880">
        <v>0</v>
      </c>
      <c r="BW806" s="1880">
        <v>0</v>
      </c>
      <c r="BX806" s="1880"/>
      <c r="BY806" s="1880"/>
      <c r="BZ806" s="1880"/>
      <c r="CA806" s="1880"/>
      <c r="CB806" s="1880">
        <v>0</v>
      </c>
      <c r="CC806" s="1880">
        <v>0</v>
      </c>
      <c r="CD806" s="1880">
        <v>0</v>
      </c>
      <c r="CE806" s="1880"/>
      <c r="CF806" s="1880">
        <v>0</v>
      </c>
      <c r="CG806" s="1880"/>
      <c r="CH806" s="1880">
        <v>0</v>
      </c>
      <c r="CI806" s="1880"/>
      <c r="CJ806" s="1880"/>
      <c r="CK806" s="1880"/>
      <c r="CL806" s="1880"/>
      <c r="CM806" s="1880"/>
      <c r="CN806" s="1880"/>
      <c r="CO806" s="1880">
        <v>0</v>
      </c>
      <c r="CP806" s="1880"/>
      <c r="CQ806" s="1880"/>
      <c r="CR806" s="1880"/>
      <c r="CS806" s="1880"/>
      <c r="CT806" s="1880"/>
      <c r="CU806" s="1880"/>
      <c r="CV806" s="1880">
        <v>0</v>
      </c>
      <c r="CW806" s="1880"/>
      <c r="CX806" s="1880">
        <v>6610.988651916</v>
      </c>
      <c r="CY806" s="1880">
        <v>446.24173400433006</v>
      </c>
      <c r="CZ806" s="1880"/>
      <c r="DA806" s="1880"/>
      <c r="DB806" s="1880"/>
      <c r="DC806" s="1880"/>
      <c r="DD806" s="1880"/>
      <c r="DE806" s="1880"/>
      <c r="DF806" s="1880"/>
      <c r="DG806" s="1880"/>
      <c r="DH806" s="1880"/>
      <c r="DI806" s="1880"/>
      <c r="DJ806" s="1880"/>
      <c r="DK806" s="1880"/>
      <c r="DL806" s="1880"/>
      <c r="DM806" s="1880"/>
      <c r="DN806" s="1880"/>
      <c r="DO806" s="1880"/>
      <c r="DP806" s="1880"/>
      <c r="DQ806" s="1880"/>
      <c r="DR806" s="1880"/>
      <c r="DS806" s="1880"/>
      <c r="DT806" s="1880"/>
      <c r="DU806" s="1880"/>
      <c r="DV806" s="1880"/>
      <c r="DW806" s="1880">
        <v>3856.4100469509999</v>
      </c>
      <c r="DX806" s="1880"/>
      <c r="DY806" s="1880"/>
      <c r="DZ806" s="1882"/>
      <c r="EA806" s="1883"/>
      <c r="EB806" s="1880"/>
      <c r="EC806" s="1880"/>
      <c r="ED806" s="1880"/>
      <c r="EE806" s="1880"/>
      <c r="EF806" s="1880"/>
      <c r="EG806" s="1880"/>
      <c r="EH806" s="1880"/>
      <c r="EI806" s="1880"/>
      <c r="EJ806" s="1880"/>
      <c r="EK806" s="1880"/>
      <c r="EL806" s="1884">
        <v>39665.931911496002</v>
      </c>
      <c r="EM806" s="1884">
        <v>50579.572344367334</v>
      </c>
      <c r="EN806" s="1885">
        <v>3966.59</v>
      </c>
      <c r="EO806" s="1885">
        <v>583.09</v>
      </c>
      <c r="EP806" s="1885">
        <v>166.85</v>
      </c>
      <c r="EQ806" s="1885">
        <v>0</v>
      </c>
      <c r="ER806" s="1885">
        <v>0</v>
      </c>
      <c r="ES806" s="1880">
        <v>0</v>
      </c>
      <c r="ET806" s="1881">
        <v>10194.540000000001</v>
      </c>
      <c r="EU806" s="1880">
        <v>0</v>
      </c>
      <c r="EV806" s="1880">
        <v>0</v>
      </c>
      <c r="EW806" s="1880"/>
      <c r="EX806" s="1880"/>
      <c r="EY806" s="1880"/>
      <c r="EZ806" s="1883">
        <v>0</v>
      </c>
      <c r="FA806" s="1883">
        <v>0</v>
      </c>
      <c r="FB806" s="1883">
        <v>654.73</v>
      </c>
      <c r="FC806" s="1883">
        <v>14137.2</v>
      </c>
      <c r="FD806" s="1883"/>
      <c r="FE806" s="1883">
        <v>1.5</v>
      </c>
      <c r="FF806" s="1883"/>
      <c r="FG806" s="1880"/>
      <c r="FH806" s="1883">
        <v>0</v>
      </c>
      <c r="FI806" s="1880"/>
      <c r="FJ806" s="1880"/>
      <c r="FK806" s="1883">
        <v>0</v>
      </c>
      <c r="FL806" s="1880"/>
      <c r="FM806" s="1880">
        <v>0</v>
      </c>
      <c r="FN806" s="1880">
        <v>0</v>
      </c>
      <c r="FO806" s="1880">
        <v>0</v>
      </c>
      <c r="FP806" s="1880"/>
      <c r="FQ806" s="1880">
        <v>29704.5</v>
      </c>
      <c r="FR806" s="1886">
        <v>20875.07</v>
      </c>
      <c r="FT806" s="2012">
        <v>3569.93</v>
      </c>
      <c r="FU806" s="2010">
        <v>892.48249999999996</v>
      </c>
      <c r="GB806" s="2015">
        <f t="shared" si="90"/>
        <v>1.9114960014121607E-3</v>
      </c>
      <c r="GC806" s="2015">
        <v>39665.93</v>
      </c>
      <c r="GE806" s="2015">
        <f t="shared" si="91"/>
        <v>46276.918651915999</v>
      </c>
    </row>
    <row r="807" spans="2:187">
      <c r="B807" s="1857">
        <v>21</v>
      </c>
      <c r="C807" s="1975" t="s">
        <v>632</v>
      </c>
      <c r="D807" s="1887" t="s">
        <v>3</v>
      </c>
      <c r="E807" s="1888" t="s">
        <v>86</v>
      </c>
      <c r="F807" s="1860" t="s">
        <v>87</v>
      </c>
      <c r="G807" s="1889">
        <v>30917</v>
      </c>
      <c r="H807" s="1860" t="s">
        <v>453</v>
      </c>
      <c r="I807" s="1860" t="s">
        <v>506</v>
      </c>
      <c r="J807" s="1890" t="s">
        <v>507</v>
      </c>
      <c r="K807" s="1891" t="s">
        <v>508</v>
      </c>
      <c r="L807" s="1891">
        <v>100002</v>
      </c>
      <c r="M807" s="1858" t="s">
        <v>457</v>
      </c>
      <c r="N807" s="1859">
        <v>1</v>
      </c>
      <c r="O807" s="1860" t="s">
        <v>458</v>
      </c>
      <c r="P807" s="1860" t="s">
        <v>459</v>
      </c>
      <c r="Q807" s="1861">
        <v>1</v>
      </c>
      <c r="R807" s="1860" t="s">
        <v>460</v>
      </c>
      <c r="S807" s="1862" t="s">
        <v>453</v>
      </c>
      <c r="T807" s="1860" t="s">
        <v>461</v>
      </c>
      <c r="U807" s="1860" t="s">
        <v>249</v>
      </c>
      <c r="V807" s="1863" t="s">
        <v>462</v>
      </c>
      <c r="W807" s="1863"/>
      <c r="X807" s="1864" t="s">
        <v>32</v>
      </c>
      <c r="Y807" s="1865" t="s">
        <v>1067</v>
      </c>
      <c r="Z807" s="1858"/>
      <c r="AA807" s="1858"/>
      <c r="AB807" s="1970">
        <v>43222</v>
      </c>
      <c r="AC807" s="1866"/>
      <c r="AD807" s="1867"/>
      <c r="AE807" s="1868" t="s">
        <v>464</v>
      </c>
      <c r="AF807" s="1868" t="s">
        <v>532</v>
      </c>
      <c r="AG807" s="1869"/>
      <c r="AH807" s="1870"/>
      <c r="AI807" s="1870"/>
      <c r="AJ807" s="1870"/>
      <c r="AK807" s="1871"/>
      <c r="AL807" s="1869"/>
      <c r="AM807" s="1871"/>
      <c r="AN807" s="1871"/>
      <c r="AO807" s="1872" t="s">
        <v>466</v>
      </c>
      <c r="AP807" s="1871" t="s">
        <v>594</v>
      </c>
      <c r="AQ807" s="1873" t="s">
        <v>467</v>
      </c>
      <c r="AR807" s="1874">
        <v>3000</v>
      </c>
      <c r="AS807" s="1858">
        <v>26</v>
      </c>
      <c r="AT807" s="1875">
        <v>0</v>
      </c>
      <c r="AU807" s="1875">
        <v>4</v>
      </c>
      <c r="AV807" s="1858"/>
      <c r="AW807" s="1858"/>
      <c r="AX807" s="1858"/>
      <c r="AY807" s="1858"/>
      <c r="AZ807" s="1858"/>
      <c r="BA807" s="1876"/>
      <c r="BB807" s="1869">
        <v>0</v>
      </c>
      <c r="BC807" s="1875"/>
      <c r="BD807" s="1875"/>
      <c r="BE807" s="1875"/>
      <c r="BF807" s="1876"/>
      <c r="BG807" s="1869">
        <v>0</v>
      </c>
      <c r="BH807" s="1869">
        <v>0</v>
      </c>
      <c r="BI807" s="1869">
        <v>0</v>
      </c>
      <c r="BJ807" s="1877">
        <v>0</v>
      </c>
      <c r="BK807" s="1878">
        <v>0</v>
      </c>
      <c r="BL807" s="1878">
        <v>0</v>
      </c>
      <c r="BM807" s="1869">
        <v>0</v>
      </c>
      <c r="BN807" s="1878">
        <v>0</v>
      </c>
      <c r="BO807" s="1869">
        <v>6.333333333333333</v>
      </c>
      <c r="BP807" s="1879">
        <v>208</v>
      </c>
      <c r="BQ807" s="1880">
        <v>2600</v>
      </c>
      <c r="BR807" s="1880">
        <v>0</v>
      </c>
      <c r="BS807" s="1880">
        <v>0</v>
      </c>
      <c r="BT807" s="1881">
        <v>400</v>
      </c>
      <c r="BU807" s="1880">
        <v>0</v>
      </c>
      <c r="BV807" s="1880">
        <v>0</v>
      </c>
      <c r="BW807" s="1880">
        <v>0</v>
      </c>
      <c r="BX807" s="1880"/>
      <c r="BY807" s="1880"/>
      <c r="BZ807" s="1880"/>
      <c r="CA807" s="1880"/>
      <c r="CB807" s="1880">
        <v>0</v>
      </c>
      <c r="CC807" s="1880">
        <v>0</v>
      </c>
      <c r="CD807" s="1880">
        <v>0</v>
      </c>
      <c r="CE807" s="1880"/>
      <c r="CF807" s="1880">
        <v>0</v>
      </c>
      <c r="CG807" s="1880"/>
      <c r="CH807" s="1880">
        <v>0</v>
      </c>
      <c r="CI807" s="1880"/>
      <c r="CJ807" s="1880"/>
      <c r="CK807" s="1880"/>
      <c r="CL807" s="1880"/>
      <c r="CM807" s="1880"/>
      <c r="CN807" s="1880"/>
      <c r="CO807" s="1880">
        <v>0</v>
      </c>
      <c r="CP807" s="1880"/>
      <c r="CQ807" s="1880"/>
      <c r="CR807" s="1880"/>
      <c r="CS807" s="1880"/>
      <c r="CT807" s="1880"/>
      <c r="CU807" s="1880"/>
      <c r="CV807" s="1880">
        <v>0</v>
      </c>
      <c r="CW807" s="1880"/>
      <c r="CX807" s="1880"/>
      <c r="CY807" s="1880"/>
      <c r="CZ807" s="1880"/>
      <c r="DA807" s="1880"/>
      <c r="DB807" s="1880"/>
      <c r="DC807" s="1880"/>
      <c r="DD807" s="1880"/>
      <c r="DE807" s="1880"/>
      <c r="DF807" s="1880"/>
      <c r="DG807" s="1880"/>
      <c r="DH807" s="1880"/>
      <c r="DI807" s="1880"/>
      <c r="DJ807" s="1880"/>
      <c r="DK807" s="1880"/>
      <c r="DL807" s="1880"/>
      <c r="DM807" s="1880"/>
      <c r="DN807" s="1880"/>
      <c r="DO807" s="1880"/>
      <c r="DP807" s="1880"/>
      <c r="DQ807" s="1880"/>
      <c r="DR807" s="1880"/>
      <c r="DS807" s="1880"/>
      <c r="DT807" s="1880"/>
      <c r="DU807" s="1880"/>
      <c r="DV807" s="1880"/>
      <c r="DW807" s="1880"/>
      <c r="DX807" s="1880"/>
      <c r="DY807" s="1880"/>
      <c r="DZ807" s="1882"/>
      <c r="EA807" s="1883"/>
      <c r="EB807" s="1880"/>
      <c r="EC807" s="1880"/>
      <c r="ED807" s="1880"/>
      <c r="EE807" s="1880"/>
      <c r="EF807" s="1880"/>
      <c r="EG807" s="1880"/>
      <c r="EH807" s="1880"/>
      <c r="EI807" s="1880"/>
      <c r="EJ807" s="1880"/>
      <c r="EK807" s="1880"/>
      <c r="EL807" s="1884">
        <v>2920.83</v>
      </c>
      <c r="EM807" s="1884">
        <v>3000</v>
      </c>
      <c r="EN807" s="1885">
        <v>292.08</v>
      </c>
      <c r="EO807" s="1885">
        <v>45.27</v>
      </c>
      <c r="EP807" s="1885">
        <v>40.020000000000003</v>
      </c>
      <c r="EQ807" s="1885">
        <v>0</v>
      </c>
      <c r="ER807" s="1885">
        <v>0</v>
      </c>
      <c r="ES807" s="1880">
        <v>0</v>
      </c>
      <c r="ET807" s="1881">
        <v>32.340000000000003</v>
      </c>
      <c r="EU807" s="1880">
        <v>79.17</v>
      </c>
      <c r="EV807" s="1880">
        <v>0</v>
      </c>
      <c r="EW807" s="1880"/>
      <c r="EX807" s="1880"/>
      <c r="EY807" s="1880"/>
      <c r="EZ807" s="1883">
        <v>0</v>
      </c>
      <c r="FA807" s="1883">
        <v>0</v>
      </c>
      <c r="FB807" s="1883">
        <v>0</v>
      </c>
      <c r="FC807" s="1883">
        <v>1200</v>
      </c>
      <c r="FD807" s="1883"/>
      <c r="FE807" s="1883">
        <v>0</v>
      </c>
      <c r="FF807" s="1883"/>
      <c r="FG807" s="1880"/>
      <c r="FH807" s="1883">
        <v>0</v>
      </c>
      <c r="FI807" s="1880"/>
      <c r="FJ807" s="1880"/>
      <c r="FK807" s="1883">
        <v>0</v>
      </c>
      <c r="FL807" s="1883"/>
      <c r="FM807" s="1880">
        <v>0</v>
      </c>
      <c r="FN807" s="1880">
        <v>0</v>
      </c>
      <c r="FO807" s="1880">
        <v>0</v>
      </c>
      <c r="FP807" s="1880"/>
      <c r="FQ807" s="1880">
        <v>1688.88</v>
      </c>
      <c r="FR807" s="1886">
        <v>1311.12</v>
      </c>
      <c r="FT807" s="2012">
        <v>262.87</v>
      </c>
      <c r="FU807" s="2010">
        <v>65.717500000000001</v>
      </c>
      <c r="GB807" s="2015">
        <f t="shared" si="90"/>
        <v>0</v>
      </c>
      <c r="GC807" s="2015">
        <v>2920.83</v>
      </c>
      <c r="GE807" s="2015">
        <f t="shared" si="91"/>
        <v>2920.83</v>
      </c>
    </row>
    <row r="808" spans="2:187" ht="19.149999999999999" customHeight="1">
      <c r="B808" s="1857">
        <v>22</v>
      </c>
      <c r="C808" s="1975" t="s">
        <v>632</v>
      </c>
      <c r="D808" s="1887" t="s">
        <v>3</v>
      </c>
      <c r="E808" s="1888" t="s">
        <v>111</v>
      </c>
      <c r="F808" s="1860" t="s">
        <v>112</v>
      </c>
      <c r="G808" s="1889">
        <v>33862</v>
      </c>
      <c r="H808" s="1860" t="s">
        <v>453</v>
      </c>
      <c r="I808" s="1975" t="s">
        <v>456</v>
      </c>
      <c r="J808" s="1890" t="s">
        <v>455</v>
      </c>
      <c r="K808" s="1891" t="s">
        <v>456</v>
      </c>
      <c r="L808" s="1891">
        <v>100002</v>
      </c>
      <c r="M808" s="1858" t="s">
        <v>457</v>
      </c>
      <c r="N808" s="1859">
        <v>1</v>
      </c>
      <c r="O808" s="1860" t="s">
        <v>458</v>
      </c>
      <c r="P808" s="1860" t="s">
        <v>459</v>
      </c>
      <c r="Q808" s="1861">
        <v>1</v>
      </c>
      <c r="R808" s="1860" t="s">
        <v>460</v>
      </c>
      <c r="S808" s="1862" t="s">
        <v>453</v>
      </c>
      <c r="T808" s="1860" t="s">
        <v>461</v>
      </c>
      <c r="U808" s="1892" t="s">
        <v>1030</v>
      </c>
      <c r="V808" s="1863" t="s">
        <v>462</v>
      </c>
      <c r="W808" s="1863"/>
      <c r="X808" s="1864" t="s">
        <v>32</v>
      </c>
      <c r="Y808" s="1865" t="s">
        <v>987</v>
      </c>
      <c r="Z808" s="1858"/>
      <c r="AA808" s="1858"/>
      <c r="AB808" s="1970">
        <v>43206</v>
      </c>
      <c r="AC808" s="1866"/>
      <c r="AD808" s="1867"/>
      <c r="AE808" s="1868" t="s">
        <v>533</v>
      </c>
      <c r="AF808" s="1868" t="s">
        <v>534</v>
      </c>
      <c r="AG808" s="1869"/>
      <c r="AH808" s="1870"/>
      <c r="AI808" s="1870"/>
      <c r="AJ808" s="1870"/>
      <c r="AK808" s="1871"/>
      <c r="AL808" s="1869"/>
      <c r="AM808" s="1871"/>
      <c r="AN808" s="1871"/>
      <c r="AO808" s="1902" t="s">
        <v>467</v>
      </c>
      <c r="AP808" s="1871" t="s">
        <v>594</v>
      </c>
      <c r="AQ808" s="1873" t="s">
        <v>467</v>
      </c>
      <c r="AR808" s="1874">
        <v>5000</v>
      </c>
      <c r="AS808" s="1858">
        <v>28</v>
      </c>
      <c r="AT808" s="1875">
        <v>0</v>
      </c>
      <c r="AU808" s="1875">
        <v>2</v>
      </c>
      <c r="AV808" s="1858"/>
      <c r="AW808" s="1858"/>
      <c r="AX808" s="1858"/>
      <c r="AY808" s="1858"/>
      <c r="AZ808" s="1858"/>
      <c r="BA808" s="1876"/>
      <c r="BB808" s="1869">
        <v>0</v>
      </c>
      <c r="BC808" s="1875"/>
      <c r="BD808" s="1875"/>
      <c r="BE808" s="1875"/>
      <c r="BF808" s="1876"/>
      <c r="BG808" s="1869">
        <v>0</v>
      </c>
      <c r="BH808" s="1869">
        <v>0</v>
      </c>
      <c r="BI808" s="1869">
        <v>0</v>
      </c>
      <c r="BJ808" s="1877">
        <v>0</v>
      </c>
      <c r="BK808" s="1878">
        <v>0</v>
      </c>
      <c r="BL808" s="1878">
        <v>0</v>
      </c>
      <c r="BM808" s="1869">
        <v>0</v>
      </c>
      <c r="BN808" s="1878">
        <v>0</v>
      </c>
      <c r="BO808" s="1869">
        <v>0</v>
      </c>
      <c r="BP808" s="1879">
        <v>224</v>
      </c>
      <c r="BQ808" s="1880">
        <v>4666.6666666666661</v>
      </c>
      <c r="BR808" s="1880">
        <v>0</v>
      </c>
      <c r="BS808" s="1880">
        <v>0</v>
      </c>
      <c r="BT808" s="1881">
        <v>357.13</v>
      </c>
      <c r="BU808" s="1880">
        <v>0</v>
      </c>
      <c r="BV808" s="1880">
        <v>0</v>
      </c>
      <c r="BW808" s="1880">
        <v>0</v>
      </c>
      <c r="BX808" s="1880"/>
      <c r="BY808" s="1880"/>
      <c r="BZ808" s="1880"/>
      <c r="CA808" s="1880"/>
      <c r="CB808" s="1880">
        <v>0</v>
      </c>
      <c r="CC808" s="1880">
        <v>0</v>
      </c>
      <c r="CD808" s="1880">
        <v>0</v>
      </c>
      <c r="CE808" s="1880"/>
      <c r="CF808" s="1880">
        <v>0</v>
      </c>
      <c r="CG808" s="1880"/>
      <c r="CH808" s="1880">
        <v>0</v>
      </c>
      <c r="CI808" s="1880"/>
      <c r="CJ808" s="1880"/>
      <c r="CK808" s="1880"/>
      <c r="CL808" s="1880"/>
      <c r="CM808" s="1880"/>
      <c r="CN808" s="1880"/>
      <c r="CO808" s="1880">
        <v>0</v>
      </c>
      <c r="CP808" s="1880"/>
      <c r="CQ808" s="1880"/>
      <c r="CR808" s="1880"/>
      <c r="CS808" s="1880"/>
      <c r="CT808" s="1880"/>
      <c r="CU808" s="1880"/>
      <c r="CV808" s="1880">
        <v>0</v>
      </c>
      <c r="CW808" s="1880"/>
      <c r="CX808" s="1880"/>
      <c r="CY808" s="1880"/>
      <c r="CZ808" s="1880"/>
      <c r="DA808" s="1880"/>
      <c r="DB808" s="1880"/>
      <c r="DC808" s="1880"/>
      <c r="DD808" s="1880"/>
      <c r="DE808" s="1880"/>
      <c r="DF808" s="1880"/>
      <c r="DG808" s="1880"/>
      <c r="DH808" s="1880"/>
      <c r="DI808" s="1880"/>
      <c r="DJ808" s="1880"/>
      <c r="DK808" s="1880"/>
      <c r="DL808" s="1880"/>
      <c r="DM808" s="1880"/>
      <c r="DN808" s="1880"/>
      <c r="DO808" s="1880"/>
      <c r="DP808" s="1880"/>
      <c r="DQ808" s="1880"/>
      <c r="DR808" s="1880"/>
      <c r="DS808" s="1880"/>
      <c r="DT808" s="1880"/>
      <c r="DU808" s="1880"/>
      <c r="DV808" s="1880"/>
      <c r="DW808" s="1880"/>
      <c r="DX808" s="1880"/>
      <c r="DY808" s="1880"/>
      <c r="DZ808" s="1882"/>
      <c r="EA808" s="1883"/>
      <c r="EB808" s="1880"/>
      <c r="EC808" s="1880"/>
      <c r="ED808" s="1880"/>
      <c r="EE808" s="1880"/>
      <c r="EF808" s="1880"/>
      <c r="EG808" s="1880"/>
      <c r="EH808" s="1880"/>
      <c r="EI808" s="1880"/>
      <c r="EJ808" s="1880"/>
      <c r="EK808" s="1880"/>
      <c r="EL808" s="1884">
        <v>5023.7966666666662</v>
      </c>
      <c r="EM808" s="1884">
        <v>5023.7966666666662</v>
      </c>
      <c r="EN808" s="1885">
        <v>502.38</v>
      </c>
      <c r="EO808" s="1885">
        <v>0</v>
      </c>
      <c r="EP808" s="1885">
        <v>68.83</v>
      </c>
      <c r="EQ808" s="1885">
        <v>0</v>
      </c>
      <c r="ER808" s="1885">
        <v>0</v>
      </c>
      <c r="ES808" s="1880">
        <v>0</v>
      </c>
      <c r="ET808" s="1881">
        <v>290.66000000000003</v>
      </c>
      <c r="EU808" s="1880">
        <v>0</v>
      </c>
      <c r="EV808" s="1880">
        <v>0</v>
      </c>
      <c r="EW808" s="1880"/>
      <c r="EX808" s="1880"/>
      <c r="EY808" s="1880"/>
      <c r="EZ808" s="1883">
        <v>0</v>
      </c>
      <c r="FA808" s="1883">
        <v>0</v>
      </c>
      <c r="FB808" s="1883">
        <v>0</v>
      </c>
      <c r="FC808" s="1883">
        <v>2000</v>
      </c>
      <c r="FD808" s="1883"/>
      <c r="FE808" s="1883">
        <v>0</v>
      </c>
      <c r="FF808" s="1883"/>
      <c r="FG808" s="1880"/>
      <c r="FH808" s="1883">
        <v>0</v>
      </c>
      <c r="FI808" s="1880"/>
      <c r="FJ808" s="1880"/>
      <c r="FK808" s="1883">
        <v>0</v>
      </c>
      <c r="FL808" s="1883"/>
      <c r="FM808" s="1880">
        <v>0</v>
      </c>
      <c r="FN808" s="1880">
        <v>0</v>
      </c>
      <c r="FO808" s="1880">
        <v>0</v>
      </c>
      <c r="FP808" s="1880"/>
      <c r="FQ808" s="1880">
        <v>2861.87</v>
      </c>
      <c r="FR808" s="1886">
        <v>2161.9299999999998</v>
      </c>
      <c r="FT808" s="2012">
        <v>452.14</v>
      </c>
      <c r="FU808" s="2010">
        <v>0</v>
      </c>
      <c r="GB808" s="2015">
        <f t="shared" si="90"/>
        <v>-3.3333333340124227E-3</v>
      </c>
      <c r="GC808" s="2015">
        <v>5023.8</v>
      </c>
      <c r="GE808" s="2015">
        <f t="shared" si="91"/>
        <v>5023.8</v>
      </c>
    </row>
    <row r="809" spans="2:187" ht="21" customHeight="1">
      <c r="B809" s="1857">
        <v>23</v>
      </c>
      <c r="C809" s="1975" t="s">
        <v>632</v>
      </c>
      <c r="D809" s="1887" t="s">
        <v>3</v>
      </c>
      <c r="E809" s="1888" t="s">
        <v>167</v>
      </c>
      <c r="F809" s="1860" t="s">
        <v>168</v>
      </c>
      <c r="G809" s="1889">
        <v>34503</v>
      </c>
      <c r="H809" s="1860" t="s">
        <v>469</v>
      </c>
      <c r="I809" s="1975" t="s">
        <v>456</v>
      </c>
      <c r="J809" s="1890" t="s">
        <v>455</v>
      </c>
      <c r="K809" s="1891" t="s">
        <v>456</v>
      </c>
      <c r="L809" s="1891">
        <v>100001</v>
      </c>
      <c r="M809" s="1858" t="s">
        <v>470</v>
      </c>
      <c r="N809" s="1859">
        <v>1</v>
      </c>
      <c r="O809" s="1860" t="s">
        <v>471</v>
      </c>
      <c r="P809" s="1860" t="s">
        <v>472</v>
      </c>
      <c r="Q809" s="1861">
        <v>1</v>
      </c>
      <c r="R809" s="1860" t="s">
        <v>473</v>
      </c>
      <c r="S809" s="1862" t="s">
        <v>474</v>
      </c>
      <c r="T809" s="1860" t="s">
        <v>461</v>
      </c>
      <c r="U809" s="1892" t="s">
        <v>1022</v>
      </c>
      <c r="V809" s="1863" t="s">
        <v>462</v>
      </c>
      <c r="W809" s="1863"/>
      <c r="X809" s="1864" t="s">
        <v>32</v>
      </c>
      <c r="Y809" s="1865" t="s">
        <v>166</v>
      </c>
      <c r="Z809" s="1858"/>
      <c r="AA809" s="1858"/>
      <c r="AB809" s="1970">
        <v>43497</v>
      </c>
      <c r="AC809" s="1866"/>
      <c r="AD809" s="1867"/>
      <c r="AE809" s="1868" t="s">
        <v>481</v>
      </c>
      <c r="AF809" s="1868" t="s">
        <v>535</v>
      </c>
      <c r="AG809" s="1869"/>
      <c r="AH809" s="1870"/>
      <c r="AI809" s="1870"/>
      <c r="AJ809" s="1870"/>
      <c r="AK809" s="1871"/>
      <c r="AL809" s="1869"/>
      <c r="AM809" s="1871"/>
      <c r="AN809" s="1871"/>
      <c r="AO809" s="1902" t="s">
        <v>466</v>
      </c>
      <c r="AP809" s="1871" t="s">
        <v>595</v>
      </c>
      <c r="AQ809" s="1873" t="s">
        <v>467</v>
      </c>
      <c r="AR809" s="1874">
        <v>10000</v>
      </c>
      <c r="AS809" s="1858">
        <v>30</v>
      </c>
      <c r="AT809" s="1875">
        <v>0</v>
      </c>
      <c r="AU809" s="1875">
        <v>0</v>
      </c>
      <c r="AV809" s="1858"/>
      <c r="AW809" s="1858"/>
      <c r="AX809" s="1858"/>
      <c r="AY809" s="1858"/>
      <c r="AZ809" s="1858"/>
      <c r="BA809" s="1876"/>
      <c r="BB809" s="1869">
        <v>0</v>
      </c>
      <c r="BC809" s="1875"/>
      <c r="BD809" s="1875"/>
      <c r="BE809" s="1875"/>
      <c r="BF809" s="1876"/>
      <c r="BG809" s="1869">
        <v>0</v>
      </c>
      <c r="BH809" s="1869">
        <v>0</v>
      </c>
      <c r="BI809" s="1869">
        <v>0</v>
      </c>
      <c r="BJ809" s="1877">
        <v>0</v>
      </c>
      <c r="BK809" s="1878">
        <v>0</v>
      </c>
      <c r="BL809" s="1878">
        <v>0</v>
      </c>
      <c r="BM809" s="1869">
        <v>0</v>
      </c>
      <c r="BN809" s="1878">
        <v>0</v>
      </c>
      <c r="BO809" s="1869">
        <v>0</v>
      </c>
      <c r="BP809" s="1879">
        <v>240</v>
      </c>
      <c r="BQ809" s="1880">
        <v>10000</v>
      </c>
      <c r="BR809" s="1880">
        <v>0</v>
      </c>
      <c r="BS809" s="1880">
        <v>0</v>
      </c>
      <c r="BT809" s="1881">
        <v>0</v>
      </c>
      <c r="BU809" s="1880">
        <v>0</v>
      </c>
      <c r="BV809" s="1880">
        <v>0</v>
      </c>
      <c r="BW809" s="1880">
        <v>0</v>
      </c>
      <c r="BX809" s="1880"/>
      <c r="BY809" s="1880"/>
      <c r="BZ809" s="1880"/>
      <c r="CA809" s="1880"/>
      <c r="CB809" s="1880">
        <v>0</v>
      </c>
      <c r="CC809" s="1880">
        <v>0</v>
      </c>
      <c r="CD809" s="1880">
        <v>0</v>
      </c>
      <c r="CE809" s="1880"/>
      <c r="CF809" s="1880">
        <v>0</v>
      </c>
      <c r="CG809" s="1880"/>
      <c r="CH809" s="1880">
        <v>0</v>
      </c>
      <c r="CI809" s="1880"/>
      <c r="CJ809" s="1880"/>
      <c r="CK809" s="1880"/>
      <c r="CL809" s="1880"/>
      <c r="CM809" s="1880"/>
      <c r="CN809" s="1880"/>
      <c r="CO809" s="1880">
        <v>0</v>
      </c>
      <c r="CP809" s="1880"/>
      <c r="CQ809" s="1880"/>
      <c r="CR809" s="1880"/>
      <c r="CS809" s="1880"/>
      <c r="CT809" s="1880"/>
      <c r="CU809" s="1880"/>
      <c r="CV809" s="1880">
        <v>0</v>
      </c>
      <c r="CW809" s="1880"/>
      <c r="CX809" s="1880"/>
      <c r="CY809" s="1880"/>
      <c r="CZ809" s="1880"/>
      <c r="DA809" s="1880"/>
      <c r="DB809" s="1880"/>
      <c r="DC809" s="1880"/>
      <c r="DD809" s="1880"/>
      <c r="DE809" s="1880"/>
      <c r="DF809" s="1880"/>
      <c r="DG809" s="1880"/>
      <c r="DH809" s="1880"/>
      <c r="DI809" s="1880"/>
      <c r="DJ809" s="1880"/>
      <c r="DK809" s="1880"/>
      <c r="DL809" s="1880"/>
      <c r="DM809" s="1880"/>
      <c r="DN809" s="1880"/>
      <c r="DO809" s="1880"/>
      <c r="DP809" s="1880"/>
      <c r="DQ809" s="1880"/>
      <c r="DR809" s="1880"/>
      <c r="DS809" s="1880"/>
      <c r="DT809" s="1880"/>
      <c r="DU809" s="1880"/>
      <c r="DV809" s="1880"/>
      <c r="DW809" s="1880"/>
      <c r="DX809" s="1880"/>
      <c r="DY809" s="1880"/>
      <c r="DZ809" s="1882"/>
      <c r="EA809" s="1883"/>
      <c r="EB809" s="1880"/>
      <c r="EC809" s="1880"/>
      <c r="ED809" s="1880"/>
      <c r="EE809" s="1880"/>
      <c r="EF809" s="1880"/>
      <c r="EG809" s="1880"/>
      <c r="EH809" s="1880"/>
      <c r="EI809" s="1880"/>
      <c r="EJ809" s="1880"/>
      <c r="EK809" s="1880"/>
      <c r="EL809" s="1884">
        <v>10000</v>
      </c>
      <c r="EM809" s="1884">
        <v>10000</v>
      </c>
      <c r="EN809" s="1885">
        <v>1000</v>
      </c>
      <c r="EO809" s="1885">
        <v>0</v>
      </c>
      <c r="EP809" s="1885">
        <v>137</v>
      </c>
      <c r="EQ809" s="1885">
        <v>0</v>
      </c>
      <c r="ER809" s="1885">
        <v>0</v>
      </c>
      <c r="ES809" s="1880">
        <v>0</v>
      </c>
      <c r="ET809" s="1881">
        <v>1130.32</v>
      </c>
      <c r="EU809" s="1880">
        <v>0</v>
      </c>
      <c r="EV809" s="1880">
        <v>0</v>
      </c>
      <c r="EW809" s="1880"/>
      <c r="EX809" s="1880"/>
      <c r="EY809" s="1880"/>
      <c r="EZ809" s="1883">
        <v>0</v>
      </c>
      <c r="FA809" s="1883">
        <v>0</v>
      </c>
      <c r="FB809" s="1883">
        <v>0</v>
      </c>
      <c r="FC809" s="1883">
        <v>4000</v>
      </c>
      <c r="FD809" s="1883"/>
      <c r="FE809" s="1883">
        <v>0</v>
      </c>
      <c r="FF809" s="1883"/>
      <c r="FG809" s="1880"/>
      <c r="FH809" s="1883">
        <v>0</v>
      </c>
      <c r="FI809" s="1880"/>
      <c r="FJ809" s="1880"/>
      <c r="FK809" s="1883">
        <v>0</v>
      </c>
      <c r="FL809" s="1883"/>
      <c r="FM809" s="1880">
        <v>0</v>
      </c>
      <c r="FN809" s="1880">
        <v>0</v>
      </c>
      <c r="FO809" s="1880">
        <v>0</v>
      </c>
      <c r="FP809" s="1880"/>
      <c r="FQ809" s="1880">
        <v>6267.32</v>
      </c>
      <c r="FR809" s="1886">
        <v>3732.68</v>
      </c>
      <c r="FT809" s="2012">
        <v>900</v>
      </c>
      <c r="FU809" s="2010">
        <v>225</v>
      </c>
      <c r="GB809" s="2015">
        <f t="shared" si="90"/>
        <v>0</v>
      </c>
      <c r="GC809" s="2015">
        <v>10000</v>
      </c>
      <c r="GE809" s="2015">
        <f t="shared" si="91"/>
        <v>10000</v>
      </c>
    </row>
    <row r="810" spans="2:187">
      <c r="B810" s="1857">
        <v>24</v>
      </c>
      <c r="C810" s="1975" t="s">
        <v>632</v>
      </c>
      <c r="D810" s="1887" t="s">
        <v>3</v>
      </c>
      <c r="E810" s="1888" t="s">
        <v>161</v>
      </c>
      <c r="F810" s="1860" t="s">
        <v>162</v>
      </c>
      <c r="G810" s="1889">
        <v>36216</v>
      </c>
      <c r="H810" s="1860" t="s">
        <v>469</v>
      </c>
      <c r="I810" s="1975" t="s">
        <v>456</v>
      </c>
      <c r="J810" s="1890" t="s">
        <v>455</v>
      </c>
      <c r="K810" s="1891" t="s">
        <v>456</v>
      </c>
      <c r="L810" s="1891">
        <v>100001</v>
      </c>
      <c r="M810" s="1858" t="s">
        <v>470</v>
      </c>
      <c r="N810" s="1859">
        <v>1</v>
      </c>
      <c r="O810" s="1860" t="s">
        <v>477</v>
      </c>
      <c r="P810" s="1860" t="s">
        <v>478</v>
      </c>
      <c r="Q810" s="1861">
        <v>1</v>
      </c>
      <c r="R810" s="1860" t="s">
        <v>495</v>
      </c>
      <c r="S810" s="1862" t="s">
        <v>478</v>
      </c>
      <c r="T810" s="1860" t="s">
        <v>461</v>
      </c>
      <c r="U810" s="1860" t="s">
        <v>274</v>
      </c>
      <c r="V810" s="1863" t="s">
        <v>462</v>
      </c>
      <c r="W810" s="1863"/>
      <c r="X810" s="1864" t="s">
        <v>1059</v>
      </c>
      <c r="Y810" s="1865" t="s">
        <v>275</v>
      </c>
      <c r="Z810" s="1858"/>
      <c r="AA810" s="1858"/>
      <c r="AB810" s="1970">
        <v>43530</v>
      </c>
      <c r="AC810" s="1866"/>
      <c r="AD810" s="1867"/>
      <c r="AE810" s="1868" t="s">
        <v>481</v>
      </c>
      <c r="AF810" s="1868" t="s">
        <v>536</v>
      </c>
      <c r="AG810" s="1869"/>
      <c r="AH810" s="1870"/>
      <c r="AI810" s="1870"/>
      <c r="AJ810" s="1870"/>
      <c r="AK810" s="1871"/>
      <c r="AL810" s="1869"/>
      <c r="AM810" s="1871"/>
      <c r="AN810" s="1871"/>
      <c r="AO810" s="1902" t="s">
        <v>466</v>
      </c>
      <c r="AP810" s="1871" t="s">
        <v>595</v>
      </c>
      <c r="AQ810" s="1873" t="s">
        <v>466</v>
      </c>
      <c r="AR810" s="1874">
        <v>3500</v>
      </c>
      <c r="AS810" s="1858">
        <v>4</v>
      </c>
      <c r="AT810" s="1875">
        <v>0</v>
      </c>
      <c r="AU810" s="1875">
        <v>1</v>
      </c>
      <c r="AV810" s="1858"/>
      <c r="AW810" s="1858"/>
      <c r="AX810" s="1858"/>
      <c r="AY810" s="1858">
        <v>25</v>
      </c>
      <c r="AZ810" s="1858"/>
      <c r="BA810" s="1876"/>
      <c r="BB810" s="1869">
        <v>0</v>
      </c>
      <c r="BC810" s="1875"/>
      <c r="BD810" s="1875"/>
      <c r="BE810" s="1875"/>
      <c r="BF810" s="1876"/>
      <c r="BG810" s="1869">
        <v>0</v>
      </c>
      <c r="BH810" s="1869">
        <v>0</v>
      </c>
      <c r="BI810" s="1869">
        <v>0</v>
      </c>
      <c r="BJ810" s="1877">
        <v>0</v>
      </c>
      <c r="BK810" s="1878">
        <v>0</v>
      </c>
      <c r="BL810" s="1878">
        <v>0</v>
      </c>
      <c r="BM810" s="1869">
        <v>0</v>
      </c>
      <c r="BN810" s="1878">
        <v>0</v>
      </c>
      <c r="BO810" s="1869">
        <v>5.0666666666666664</v>
      </c>
      <c r="BP810" s="1879">
        <v>32</v>
      </c>
      <c r="BQ810" s="1880">
        <v>466.66666666666669</v>
      </c>
      <c r="BR810" s="1880">
        <v>113</v>
      </c>
      <c r="BS810" s="1880">
        <v>0</v>
      </c>
      <c r="BT810" s="1881">
        <v>120.43</v>
      </c>
      <c r="BU810" s="1880">
        <v>0</v>
      </c>
      <c r="BV810" s="1880">
        <v>0</v>
      </c>
      <c r="BW810" s="1880">
        <v>0</v>
      </c>
      <c r="BX810" s="1880"/>
      <c r="BY810" s="1880"/>
      <c r="BZ810" s="1880">
        <v>3063.6194444444441</v>
      </c>
      <c r="CA810" s="1880"/>
      <c r="CB810" s="1880">
        <v>0</v>
      </c>
      <c r="CC810" s="1880">
        <v>0</v>
      </c>
      <c r="CD810" s="1880">
        <v>0</v>
      </c>
      <c r="CE810" s="1880"/>
      <c r="CF810" s="1880">
        <v>0</v>
      </c>
      <c r="CG810" s="1880"/>
      <c r="CH810" s="1880">
        <v>0</v>
      </c>
      <c r="CI810" s="1880"/>
      <c r="CJ810" s="1880"/>
      <c r="CK810" s="1880"/>
      <c r="CL810" s="1880"/>
      <c r="CM810" s="1880"/>
      <c r="CN810" s="1880"/>
      <c r="CO810" s="1880">
        <v>0</v>
      </c>
      <c r="CP810" s="1880"/>
      <c r="CQ810" s="1880"/>
      <c r="CR810" s="1880"/>
      <c r="CS810" s="1880"/>
      <c r="CT810" s="1880"/>
      <c r="CU810" s="1880"/>
      <c r="CV810" s="1880">
        <v>0</v>
      </c>
      <c r="CW810" s="1880"/>
      <c r="CX810" s="1880"/>
      <c r="CY810" s="1880"/>
      <c r="CZ810" s="1880"/>
      <c r="DA810" s="1880"/>
      <c r="DB810" s="1880"/>
      <c r="DC810" s="1880"/>
      <c r="DD810" s="1880"/>
      <c r="DE810" s="1880"/>
      <c r="DF810" s="1880"/>
      <c r="DG810" s="1880"/>
      <c r="DH810" s="1880"/>
      <c r="DI810" s="1880"/>
      <c r="DJ810" s="1880"/>
      <c r="DK810" s="1880"/>
      <c r="DL810" s="1880"/>
      <c r="DM810" s="1880"/>
      <c r="DN810" s="1880"/>
      <c r="DO810" s="1880"/>
      <c r="DP810" s="1880"/>
      <c r="DQ810" s="1880"/>
      <c r="DR810" s="1880"/>
      <c r="DS810" s="1880"/>
      <c r="DT810" s="1880"/>
      <c r="DU810" s="1880"/>
      <c r="DV810" s="1880"/>
      <c r="DW810" s="1880"/>
      <c r="DX810" s="1880"/>
      <c r="DY810" s="1880">
        <v>2.0099999999999998</v>
      </c>
      <c r="DZ810" s="1882"/>
      <c r="EA810" s="1883"/>
      <c r="EB810" s="1880"/>
      <c r="EC810" s="1880"/>
      <c r="ED810" s="1880"/>
      <c r="EE810" s="1880"/>
      <c r="EF810" s="1880"/>
      <c r="EG810" s="1880"/>
      <c r="EH810" s="1880"/>
      <c r="EI810" s="1880"/>
      <c r="EJ810" s="1880"/>
      <c r="EK810" s="1880"/>
      <c r="EL810" s="1884">
        <v>3689.826111111111</v>
      </c>
      <c r="EM810" s="1884">
        <v>3765.7261111111111</v>
      </c>
      <c r="EN810" s="1885">
        <v>368.98</v>
      </c>
      <c r="EO810" s="1885">
        <v>0</v>
      </c>
      <c r="EP810" s="1885">
        <v>50.55</v>
      </c>
      <c r="EQ810" s="1885">
        <v>0</v>
      </c>
      <c r="ER810" s="1885">
        <v>0</v>
      </c>
      <c r="ES810" s="1880">
        <v>0</v>
      </c>
      <c r="ET810" s="1881">
        <v>0</v>
      </c>
      <c r="EU810" s="1880">
        <v>73.89</v>
      </c>
      <c r="EV810" s="1880">
        <v>0</v>
      </c>
      <c r="EW810" s="1880"/>
      <c r="EX810" s="1880"/>
      <c r="EY810" s="1880"/>
      <c r="EZ810" s="1883">
        <v>76.47</v>
      </c>
      <c r="FA810" s="1883">
        <v>0</v>
      </c>
      <c r="FB810" s="1883">
        <v>0</v>
      </c>
      <c r="FC810" s="1883">
        <v>1400</v>
      </c>
      <c r="FD810" s="1883"/>
      <c r="FE810" s="1883">
        <v>0</v>
      </c>
      <c r="FF810" s="1883"/>
      <c r="FG810" s="1880"/>
      <c r="FH810" s="1883">
        <v>0</v>
      </c>
      <c r="FI810" s="1880"/>
      <c r="FJ810" s="1880"/>
      <c r="FK810" s="1883">
        <v>0</v>
      </c>
      <c r="FL810" s="1883"/>
      <c r="FM810" s="1880">
        <v>0</v>
      </c>
      <c r="FN810" s="1880">
        <v>0</v>
      </c>
      <c r="FO810" s="1880">
        <v>0</v>
      </c>
      <c r="FP810" s="1880"/>
      <c r="FQ810" s="1880">
        <v>1969.89</v>
      </c>
      <c r="FR810" s="1886">
        <v>1795.84</v>
      </c>
      <c r="FT810" s="2012">
        <v>56.358600000000024</v>
      </c>
      <c r="FU810" s="2010">
        <v>14.089650000000006</v>
      </c>
      <c r="GB810" s="2015">
        <f t="shared" si="90"/>
        <v>-3.333333333102928E-3</v>
      </c>
      <c r="GC810" s="2015">
        <v>626.21</v>
      </c>
      <c r="GE810" s="2015">
        <f t="shared" si="91"/>
        <v>626.21</v>
      </c>
    </row>
    <row r="811" spans="2:187">
      <c r="B811" s="1857">
        <v>25</v>
      </c>
      <c r="C811" s="1975" t="s">
        <v>632</v>
      </c>
      <c r="D811" s="1887" t="s">
        <v>3</v>
      </c>
      <c r="E811" s="1888" t="s">
        <v>136</v>
      </c>
      <c r="F811" s="1860" t="s">
        <v>137</v>
      </c>
      <c r="G811" s="1889">
        <v>33313</v>
      </c>
      <c r="H811" s="1860" t="s">
        <v>537</v>
      </c>
      <c r="I811" s="1975" t="s">
        <v>456</v>
      </c>
      <c r="J811" s="1890" t="s">
        <v>455</v>
      </c>
      <c r="K811" s="1891" t="s">
        <v>456</v>
      </c>
      <c r="L811" s="1891">
        <v>100001</v>
      </c>
      <c r="M811" s="1858" t="s">
        <v>470</v>
      </c>
      <c r="N811" s="1859">
        <v>1</v>
      </c>
      <c r="O811" s="1860" t="s">
        <v>477</v>
      </c>
      <c r="P811" s="1860" t="s">
        <v>478</v>
      </c>
      <c r="Q811" s="1861">
        <v>1</v>
      </c>
      <c r="R811" s="1860" t="s">
        <v>538</v>
      </c>
      <c r="S811" s="1862" t="s">
        <v>537</v>
      </c>
      <c r="T811" s="1860" t="s">
        <v>461</v>
      </c>
      <c r="U811" s="1860" t="s">
        <v>254</v>
      </c>
      <c r="V811" s="1863" t="s">
        <v>462</v>
      </c>
      <c r="W811" s="1863"/>
      <c r="X811" s="1864" t="s">
        <v>1068</v>
      </c>
      <c r="Y811" s="1865" t="s">
        <v>989</v>
      </c>
      <c r="Z811" s="1858"/>
      <c r="AA811" s="1858"/>
      <c r="AB811" s="1970">
        <v>43525</v>
      </c>
      <c r="AC811" s="1866"/>
      <c r="AD811" s="1867"/>
      <c r="AE811" s="1868" t="s">
        <v>533</v>
      </c>
      <c r="AF811" s="1868" t="s">
        <v>628</v>
      </c>
      <c r="AG811" s="1869"/>
      <c r="AH811" s="1870"/>
      <c r="AI811" s="1870"/>
      <c r="AJ811" s="1870"/>
      <c r="AK811" s="1871"/>
      <c r="AL811" s="1869"/>
      <c r="AM811" s="1871"/>
      <c r="AN811" s="1871"/>
      <c r="AO811" s="1902" t="s">
        <v>466</v>
      </c>
      <c r="AP811" s="1871" t="s">
        <v>594</v>
      </c>
      <c r="AQ811" s="1873" t="s">
        <v>467</v>
      </c>
      <c r="AR811" s="1874">
        <v>3500</v>
      </c>
      <c r="AS811" s="1858">
        <v>23</v>
      </c>
      <c r="AT811" s="1875">
        <v>0</v>
      </c>
      <c r="AU811" s="1875">
        <v>7</v>
      </c>
      <c r="AV811" s="1858"/>
      <c r="AW811" s="1858"/>
      <c r="AX811" s="1858"/>
      <c r="AY811" s="1858"/>
      <c r="AZ811" s="1858"/>
      <c r="BA811" s="1876"/>
      <c r="BB811" s="1869">
        <v>0</v>
      </c>
      <c r="BC811" s="1875"/>
      <c r="BD811" s="1875"/>
      <c r="BE811" s="1875"/>
      <c r="BF811" s="1876"/>
      <c r="BG811" s="1869">
        <v>0</v>
      </c>
      <c r="BH811" s="1869">
        <v>0</v>
      </c>
      <c r="BI811" s="1869">
        <v>0</v>
      </c>
      <c r="BJ811" s="1877">
        <v>0</v>
      </c>
      <c r="BK811" s="1878">
        <v>0</v>
      </c>
      <c r="BL811" s="1878">
        <v>0</v>
      </c>
      <c r="BM811" s="1869">
        <v>0</v>
      </c>
      <c r="BN811" s="1878">
        <v>0</v>
      </c>
      <c r="BO811" s="1869">
        <v>0</v>
      </c>
      <c r="BP811" s="1879">
        <v>184</v>
      </c>
      <c r="BQ811" s="1880">
        <v>2683.3333333333335</v>
      </c>
      <c r="BR811" s="1880">
        <v>0</v>
      </c>
      <c r="BS811" s="1880">
        <v>0</v>
      </c>
      <c r="BT811" s="1881">
        <v>816.67</v>
      </c>
      <c r="BU811" s="1880">
        <v>0</v>
      </c>
      <c r="BV811" s="1880">
        <v>0</v>
      </c>
      <c r="BW811" s="1880">
        <v>0</v>
      </c>
      <c r="BX811" s="1880"/>
      <c r="BY811" s="1880"/>
      <c r="BZ811" s="1880"/>
      <c r="CA811" s="1880"/>
      <c r="CB811" s="1880">
        <v>0</v>
      </c>
      <c r="CC811" s="1880">
        <v>0</v>
      </c>
      <c r="CD811" s="1880">
        <v>0</v>
      </c>
      <c r="CE811" s="1880"/>
      <c r="CF811" s="1880">
        <v>0</v>
      </c>
      <c r="CG811" s="1880"/>
      <c r="CH811" s="1880">
        <v>0</v>
      </c>
      <c r="CI811" s="1880"/>
      <c r="CJ811" s="1880"/>
      <c r="CK811" s="1880"/>
      <c r="CL811" s="1880"/>
      <c r="CM811" s="1880"/>
      <c r="CN811" s="1880"/>
      <c r="CO811" s="1880">
        <v>0</v>
      </c>
      <c r="CP811" s="1880"/>
      <c r="CQ811" s="1880"/>
      <c r="CR811" s="1880"/>
      <c r="CS811" s="1880"/>
      <c r="CT811" s="1880"/>
      <c r="CU811" s="1880"/>
      <c r="CV811" s="1880">
        <v>0</v>
      </c>
      <c r="CW811" s="1880"/>
      <c r="CX811" s="1880"/>
      <c r="CY811" s="1880"/>
      <c r="CZ811" s="1880"/>
      <c r="DA811" s="1880"/>
      <c r="DB811" s="1880"/>
      <c r="DC811" s="1880"/>
      <c r="DD811" s="1880"/>
      <c r="DE811" s="1880"/>
      <c r="DF811" s="1880"/>
      <c r="DG811" s="1880"/>
      <c r="DH811" s="1880"/>
      <c r="DI811" s="1880"/>
      <c r="DJ811" s="1880"/>
      <c r="DK811" s="1880"/>
      <c r="DL811" s="1880"/>
      <c r="DM811" s="1880"/>
      <c r="DN811" s="1880"/>
      <c r="DO811" s="1880"/>
      <c r="DP811" s="1880"/>
      <c r="DQ811" s="1880"/>
      <c r="DR811" s="1880"/>
      <c r="DS811" s="1880"/>
      <c r="DT811" s="1880"/>
      <c r="DU811" s="1880"/>
      <c r="DV811" s="1880"/>
      <c r="DW811" s="1880"/>
      <c r="DX811" s="1880"/>
      <c r="DY811" s="1880"/>
      <c r="DZ811" s="1882"/>
      <c r="EA811" s="1883"/>
      <c r="EB811" s="1880"/>
      <c r="EC811" s="1880"/>
      <c r="ED811" s="1880"/>
      <c r="EE811" s="1880"/>
      <c r="EF811" s="1880"/>
      <c r="EG811" s="1880"/>
      <c r="EH811" s="1880"/>
      <c r="EI811" s="1880"/>
      <c r="EJ811" s="1880"/>
      <c r="EK811" s="1880"/>
      <c r="EL811" s="1884">
        <v>3500.0033333333336</v>
      </c>
      <c r="EM811" s="1884">
        <v>3500.0033333333336</v>
      </c>
      <c r="EN811" s="1885">
        <v>350</v>
      </c>
      <c r="EO811" s="1885">
        <v>0</v>
      </c>
      <c r="EP811" s="1885">
        <v>47.95</v>
      </c>
      <c r="EQ811" s="1885">
        <v>0</v>
      </c>
      <c r="ER811" s="1885">
        <v>0</v>
      </c>
      <c r="ES811" s="1880">
        <v>0</v>
      </c>
      <c r="ET811" s="1881">
        <v>0</v>
      </c>
      <c r="EU811" s="1880">
        <v>0</v>
      </c>
      <c r="EV811" s="1880">
        <v>0</v>
      </c>
      <c r="EW811" s="1880"/>
      <c r="EX811" s="1880"/>
      <c r="EY811" s="1880"/>
      <c r="EZ811" s="1883">
        <v>0</v>
      </c>
      <c r="FA811" s="1883">
        <v>0</v>
      </c>
      <c r="FB811" s="1883">
        <v>0</v>
      </c>
      <c r="FC811" s="1883">
        <v>1400</v>
      </c>
      <c r="FD811" s="1883"/>
      <c r="FE811" s="1883">
        <v>0</v>
      </c>
      <c r="FF811" s="1883"/>
      <c r="FG811" s="1880"/>
      <c r="FH811" s="1883">
        <v>0</v>
      </c>
      <c r="FI811" s="1880"/>
      <c r="FJ811" s="1880"/>
      <c r="FK811" s="1883">
        <v>0</v>
      </c>
      <c r="FL811" s="1883"/>
      <c r="FM811" s="1880">
        <v>0</v>
      </c>
      <c r="FN811" s="1880">
        <v>0</v>
      </c>
      <c r="FO811" s="1880">
        <v>0</v>
      </c>
      <c r="FP811" s="1880"/>
      <c r="FQ811" s="1880">
        <v>1797.95</v>
      </c>
      <c r="FR811" s="1886">
        <v>1702.05</v>
      </c>
      <c r="FT811" s="2012">
        <v>315</v>
      </c>
      <c r="FU811" s="2010">
        <v>78.75</v>
      </c>
      <c r="GB811" s="2015">
        <f t="shared" si="90"/>
        <v>3.3333333335576754E-3</v>
      </c>
      <c r="GC811" s="2015">
        <v>3500</v>
      </c>
      <c r="GE811" s="2015">
        <f t="shared" si="91"/>
        <v>3500</v>
      </c>
    </row>
    <row r="812" spans="2:187">
      <c r="B812" s="1857">
        <v>26</v>
      </c>
      <c r="C812" s="1975" t="s">
        <v>632</v>
      </c>
      <c r="D812" s="1887" t="s">
        <v>539</v>
      </c>
      <c r="E812" s="1888" t="s">
        <v>186</v>
      </c>
      <c r="F812" s="1860" t="s">
        <v>540</v>
      </c>
      <c r="G812" s="1889">
        <v>24827</v>
      </c>
      <c r="H812" s="1860" t="s">
        <v>525</v>
      </c>
      <c r="I812" s="1975" t="s">
        <v>456</v>
      </c>
      <c r="J812" s="1890" t="s">
        <v>455</v>
      </c>
      <c r="K812" s="1891" t="s">
        <v>456</v>
      </c>
      <c r="L812" s="1891" t="s">
        <v>541</v>
      </c>
      <c r="M812" s="1858" t="s">
        <v>542</v>
      </c>
      <c r="N812" s="1859">
        <v>1</v>
      </c>
      <c r="O812" s="1860" t="s">
        <v>526</v>
      </c>
      <c r="P812" s="1860" t="s">
        <v>526</v>
      </c>
      <c r="Q812" s="1861">
        <v>1</v>
      </c>
      <c r="R812" s="1860" t="s">
        <v>527</v>
      </c>
      <c r="S812" s="1862" t="s">
        <v>525</v>
      </c>
      <c r="T812" s="1860" t="s">
        <v>528</v>
      </c>
      <c r="U812" s="1860" t="s">
        <v>283</v>
      </c>
      <c r="V812" s="1863" t="s">
        <v>462</v>
      </c>
      <c r="W812" s="1863"/>
      <c r="X812" s="1864" t="s">
        <v>32</v>
      </c>
      <c r="Y812" s="1865" t="s">
        <v>173</v>
      </c>
      <c r="Z812" s="1858"/>
      <c r="AA812" s="1858"/>
      <c r="AB812" s="1970">
        <v>43678</v>
      </c>
      <c r="AC812" s="1866"/>
      <c r="AD812" s="1867"/>
      <c r="AE812" s="1868" t="s">
        <v>496</v>
      </c>
      <c r="AF812" s="1868" t="s">
        <v>543</v>
      </c>
      <c r="AG812" s="1869"/>
      <c r="AH812" s="1870"/>
      <c r="AI812" s="1855" t="s">
        <v>1026</v>
      </c>
      <c r="AJ812" s="1901" t="s">
        <v>544</v>
      </c>
      <c r="AK812" s="1871"/>
      <c r="AL812" s="1869"/>
      <c r="AM812" s="1871"/>
      <c r="AN812" s="1871"/>
      <c r="AO812" s="1902" t="s">
        <v>466</v>
      </c>
      <c r="AP812" s="1871" t="s">
        <v>594</v>
      </c>
      <c r="AQ812" s="1871" t="s">
        <v>467</v>
      </c>
      <c r="AR812" s="1874">
        <v>152654.08605681054</v>
      </c>
      <c r="AS812" s="1858">
        <v>30</v>
      </c>
      <c r="AT812" s="1875">
        <v>0</v>
      </c>
      <c r="AU812" s="1875">
        <v>0</v>
      </c>
      <c r="AV812" s="1858"/>
      <c r="AW812" s="1858"/>
      <c r="AX812" s="1858"/>
      <c r="AY812" s="1858"/>
      <c r="AZ812" s="1858"/>
      <c r="BA812" s="1876"/>
      <c r="BB812" s="1869">
        <v>0</v>
      </c>
      <c r="BC812" s="1875"/>
      <c r="BD812" s="1875"/>
      <c r="BE812" s="1875"/>
      <c r="BF812" s="1876"/>
      <c r="BG812" s="1869">
        <v>0</v>
      </c>
      <c r="BH812" s="1869">
        <v>0</v>
      </c>
      <c r="BI812" s="1869">
        <v>0</v>
      </c>
      <c r="BJ812" s="1877">
        <v>0</v>
      </c>
      <c r="BK812" s="1878">
        <v>0</v>
      </c>
      <c r="BL812" s="1878">
        <v>0</v>
      </c>
      <c r="BM812" s="1869">
        <v>0</v>
      </c>
      <c r="BN812" s="1878">
        <v>0</v>
      </c>
      <c r="BO812" s="1869">
        <v>0</v>
      </c>
      <c r="BP812" s="1879">
        <v>240</v>
      </c>
      <c r="BQ812" s="1880">
        <v>152654.08605681054</v>
      </c>
      <c r="BR812" s="1880">
        <v>0</v>
      </c>
      <c r="BS812" s="1880">
        <v>0</v>
      </c>
      <c r="BT812" s="1881">
        <v>0</v>
      </c>
      <c r="BU812" s="1880">
        <v>0</v>
      </c>
      <c r="BV812" s="1880">
        <v>0</v>
      </c>
      <c r="BW812" s="1880">
        <v>0</v>
      </c>
      <c r="BX812" s="1880"/>
      <c r="BY812" s="1880"/>
      <c r="BZ812" s="1880"/>
      <c r="CA812" s="1880"/>
      <c r="CB812" s="1880">
        <v>0</v>
      </c>
      <c r="CC812" s="1880">
        <v>0</v>
      </c>
      <c r="CD812" s="1880">
        <v>0</v>
      </c>
      <c r="CE812" s="1880"/>
      <c r="CF812" s="1880">
        <v>0</v>
      </c>
      <c r="CG812" s="1880"/>
      <c r="CH812" s="1880">
        <v>0</v>
      </c>
      <c r="CI812" s="1880"/>
      <c r="CJ812" s="1880"/>
      <c r="CK812" s="1880"/>
      <c r="CL812" s="1880"/>
      <c r="CM812" s="1880"/>
      <c r="CN812" s="1880"/>
      <c r="CO812" s="1880">
        <v>0</v>
      </c>
      <c r="CP812" s="1880"/>
      <c r="CQ812" s="1880"/>
      <c r="CR812" s="1880"/>
      <c r="CS812" s="1880"/>
      <c r="CT812" s="1880"/>
      <c r="CU812" s="1880"/>
      <c r="CV812" s="1880">
        <v>0</v>
      </c>
      <c r="CW812" s="1880"/>
      <c r="CX812" s="1880">
        <v>25442.34767613509</v>
      </c>
      <c r="CY812" s="1880">
        <v>1717.3584681391187</v>
      </c>
      <c r="CZ812" s="1880"/>
      <c r="DA812" s="1880"/>
      <c r="DB812" s="1880"/>
      <c r="DC812" s="1880"/>
      <c r="DD812" s="1880"/>
      <c r="DE812" s="1880"/>
      <c r="DF812" s="1880"/>
      <c r="DG812" s="1880"/>
      <c r="DH812" s="1880"/>
      <c r="DI812" s="1880"/>
      <c r="DJ812" s="1880"/>
      <c r="DK812" s="1880"/>
      <c r="DL812" s="1880"/>
      <c r="DM812" s="1880"/>
      <c r="DN812" s="1880"/>
      <c r="DO812" s="1880"/>
      <c r="DP812" s="1880"/>
      <c r="DQ812" s="1880"/>
      <c r="DR812" s="1880"/>
      <c r="DS812" s="1880"/>
      <c r="DT812" s="1880"/>
      <c r="DU812" s="1880"/>
      <c r="DV812" s="1880"/>
      <c r="DW812" s="1880">
        <v>14841.369477745471</v>
      </c>
      <c r="DX812" s="1880"/>
      <c r="DY812" s="1880"/>
      <c r="DZ812" s="1882"/>
      <c r="EA812" s="1883"/>
      <c r="EB812" s="1880"/>
      <c r="EC812" s="1880"/>
      <c r="ED812" s="1880"/>
      <c r="EE812" s="1880"/>
      <c r="EF812" s="1880"/>
      <c r="EG812" s="1880"/>
      <c r="EH812" s="1880"/>
      <c r="EI812" s="1880"/>
      <c r="EJ812" s="1880"/>
      <c r="EK812" s="1880"/>
      <c r="EL812" s="1884">
        <v>152654.08605681054</v>
      </c>
      <c r="EM812" s="1884">
        <v>194655.16167883022</v>
      </c>
      <c r="EN812" s="1885">
        <v>15265.41</v>
      </c>
      <c r="EO812" s="1885">
        <v>0</v>
      </c>
      <c r="EP812" s="1885">
        <v>166.85</v>
      </c>
      <c r="EQ812" s="1885">
        <v>0</v>
      </c>
      <c r="ER812" s="1885">
        <v>0</v>
      </c>
      <c r="ES812" s="1880">
        <v>0</v>
      </c>
      <c r="ET812" s="1881">
        <v>60326.400000000001</v>
      </c>
      <c r="EU812" s="1880">
        <v>0</v>
      </c>
      <c r="EV812" s="1880">
        <v>0</v>
      </c>
      <c r="EW812" s="1880"/>
      <c r="EX812" s="1880"/>
      <c r="EY812" s="1880"/>
      <c r="EZ812" s="1883">
        <v>0</v>
      </c>
      <c r="FA812" s="1883">
        <v>0</v>
      </c>
      <c r="FB812" s="1883">
        <v>0</v>
      </c>
      <c r="FC812" s="1883">
        <v>72155.676999999996</v>
      </c>
      <c r="FD812" s="1883"/>
      <c r="FE812" s="1883">
        <v>1.5</v>
      </c>
      <c r="FF812" s="1883"/>
      <c r="FG812" s="1880"/>
      <c r="FH812" s="1883">
        <v>0</v>
      </c>
      <c r="FI812" s="1880"/>
      <c r="FJ812" s="1880"/>
      <c r="FK812" s="1883">
        <v>0</v>
      </c>
      <c r="FL812" s="1883"/>
      <c r="FM812" s="1880">
        <v>0</v>
      </c>
      <c r="FN812" s="1880">
        <v>0</v>
      </c>
      <c r="FO812" s="1880">
        <v>0</v>
      </c>
      <c r="FP812" s="1880"/>
      <c r="FQ812" s="1880">
        <v>147915.84</v>
      </c>
      <c r="FR812" s="1886">
        <v>46739.32</v>
      </c>
      <c r="FT812" s="2012">
        <v>13738.87</v>
      </c>
      <c r="FU812" s="2010">
        <v>3434.7175000000002</v>
      </c>
      <c r="GB812" s="2015">
        <f t="shared" si="90"/>
        <v>-3.9431894547306001E-3</v>
      </c>
      <c r="GC812" s="2015">
        <v>152654.09</v>
      </c>
      <c r="GE812" s="2015">
        <f t="shared" si="91"/>
        <v>178096.4376761351</v>
      </c>
    </row>
    <row r="813" spans="2:187">
      <c r="B813" s="1857">
        <v>27</v>
      </c>
      <c r="C813" s="1975" t="s">
        <v>632</v>
      </c>
      <c r="D813" s="1887" t="s">
        <v>3</v>
      </c>
      <c r="E813" s="1888" t="s">
        <v>148</v>
      </c>
      <c r="F813" s="1860" t="s">
        <v>149</v>
      </c>
      <c r="G813" s="1889">
        <v>34469</v>
      </c>
      <c r="H813" s="1860" t="s">
        <v>484</v>
      </c>
      <c r="I813" s="1975" t="s">
        <v>456</v>
      </c>
      <c r="J813" s="1890" t="s">
        <v>455</v>
      </c>
      <c r="K813" s="1891" t="s">
        <v>456</v>
      </c>
      <c r="L813" s="1891">
        <v>100002</v>
      </c>
      <c r="M813" s="1858" t="s">
        <v>457</v>
      </c>
      <c r="N813" s="1859">
        <v>1</v>
      </c>
      <c r="O813" s="1860" t="s">
        <v>458</v>
      </c>
      <c r="P813" s="1860" t="s">
        <v>459</v>
      </c>
      <c r="Q813" s="1861">
        <v>0</v>
      </c>
      <c r="R813" s="1860" t="s">
        <v>485</v>
      </c>
      <c r="S813" s="1862" t="s">
        <v>486</v>
      </c>
      <c r="T813" s="1860" t="s">
        <v>461</v>
      </c>
      <c r="U813" s="1860" t="s">
        <v>239</v>
      </c>
      <c r="V813" s="1863" t="s">
        <v>462</v>
      </c>
      <c r="W813" s="1863"/>
      <c r="X813" s="1864" t="s">
        <v>32</v>
      </c>
      <c r="Y813" s="1865" t="s">
        <v>153</v>
      </c>
      <c r="Z813" s="1858"/>
      <c r="AA813" s="1858"/>
      <c r="AB813" s="1970">
        <v>43724</v>
      </c>
      <c r="AC813" s="1866"/>
      <c r="AD813" s="1867"/>
      <c r="AE813" s="1868" t="s">
        <v>533</v>
      </c>
      <c r="AF813" s="1868" t="s">
        <v>546</v>
      </c>
      <c r="AG813" s="1869"/>
      <c r="AH813" s="1870"/>
      <c r="AI813" s="1870"/>
      <c r="AJ813" s="1870"/>
      <c r="AK813" s="1871"/>
      <c r="AL813" s="1869"/>
      <c r="AM813" s="1871"/>
      <c r="AN813" s="1871"/>
      <c r="AO813" s="1902" t="s">
        <v>466</v>
      </c>
      <c r="AP813" s="1871" t="s">
        <v>594</v>
      </c>
      <c r="AQ813" s="1873" t="s">
        <v>466</v>
      </c>
      <c r="AR813" s="1874">
        <v>3300</v>
      </c>
      <c r="AS813" s="1858">
        <v>30</v>
      </c>
      <c r="AT813" s="1875">
        <v>0</v>
      </c>
      <c r="AU813" s="1875">
        <v>0</v>
      </c>
      <c r="AV813" s="1858"/>
      <c r="AW813" s="1858"/>
      <c r="AX813" s="1858"/>
      <c r="AY813" s="1858"/>
      <c r="AZ813" s="1858"/>
      <c r="BA813" s="1876"/>
      <c r="BB813" s="1869">
        <v>0</v>
      </c>
      <c r="BC813" s="1875"/>
      <c r="BD813" s="1875"/>
      <c r="BE813" s="1875"/>
      <c r="BF813" s="1876"/>
      <c r="BG813" s="1869">
        <v>0</v>
      </c>
      <c r="BH813" s="1869">
        <v>0</v>
      </c>
      <c r="BI813" s="1869">
        <v>0</v>
      </c>
      <c r="BJ813" s="1877">
        <v>10.3</v>
      </c>
      <c r="BK813" s="1878">
        <v>0</v>
      </c>
      <c r="BL813" s="1878">
        <v>0</v>
      </c>
      <c r="BM813" s="1869">
        <v>0</v>
      </c>
      <c r="BN813" s="1878">
        <v>0</v>
      </c>
      <c r="BO813" s="1869">
        <v>10.050000000000001</v>
      </c>
      <c r="BP813" s="1879">
        <v>240</v>
      </c>
      <c r="BQ813" s="1880">
        <v>3300</v>
      </c>
      <c r="BR813" s="1880">
        <v>113</v>
      </c>
      <c r="BS813" s="1880">
        <v>0</v>
      </c>
      <c r="BT813" s="1881">
        <v>0</v>
      </c>
      <c r="BU813" s="1880">
        <v>0</v>
      </c>
      <c r="BV813" s="1880">
        <v>0</v>
      </c>
      <c r="BW813" s="1880">
        <v>0</v>
      </c>
      <c r="BX813" s="1880"/>
      <c r="BY813" s="1880"/>
      <c r="BZ813" s="1880"/>
      <c r="CA813" s="1880"/>
      <c r="CB813" s="1880">
        <v>0</v>
      </c>
      <c r="CC813" s="1880">
        <v>0</v>
      </c>
      <c r="CD813" s="1880">
        <v>0</v>
      </c>
      <c r="CE813" s="1880"/>
      <c r="CF813" s="1880">
        <v>292.95</v>
      </c>
      <c r="CG813" s="1880"/>
      <c r="CH813" s="1880">
        <v>0</v>
      </c>
      <c r="CI813" s="1880"/>
      <c r="CJ813" s="1880"/>
      <c r="CK813" s="1880"/>
      <c r="CL813" s="1880"/>
      <c r="CM813" s="1880"/>
      <c r="CN813" s="1880"/>
      <c r="CO813" s="1880">
        <v>0</v>
      </c>
      <c r="CP813" s="1880"/>
      <c r="CQ813" s="1880"/>
      <c r="CR813" s="1880"/>
      <c r="CS813" s="1880"/>
      <c r="CT813" s="1880"/>
      <c r="CU813" s="1880"/>
      <c r="CV813" s="1880">
        <v>0</v>
      </c>
      <c r="CW813" s="1880"/>
      <c r="CX813" s="1880"/>
      <c r="CY813" s="1880"/>
      <c r="CZ813" s="1880"/>
      <c r="DA813" s="1880"/>
      <c r="DB813" s="1880"/>
      <c r="DC813" s="1880"/>
      <c r="DD813" s="1880"/>
      <c r="DE813" s="1880"/>
      <c r="DF813" s="1880"/>
      <c r="DG813" s="1880"/>
      <c r="DH813" s="1880"/>
      <c r="DI813" s="1880"/>
      <c r="DJ813" s="1880"/>
      <c r="DK813" s="1880"/>
      <c r="DL813" s="1880"/>
      <c r="DM813" s="1880"/>
      <c r="DN813" s="1880"/>
      <c r="DO813" s="1880"/>
      <c r="DP813" s="1880"/>
      <c r="DQ813" s="1880"/>
      <c r="DR813" s="1880"/>
      <c r="DS813" s="1880"/>
      <c r="DT813" s="1880"/>
      <c r="DU813" s="1880"/>
      <c r="DV813" s="1880"/>
      <c r="DW813" s="1880"/>
      <c r="DX813" s="1880"/>
      <c r="DY813" s="1880"/>
      <c r="DZ813" s="1882"/>
      <c r="EA813" s="1883"/>
      <c r="EB813" s="1880"/>
      <c r="EC813" s="1880"/>
      <c r="ED813" s="1880"/>
      <c r="EE813" s="1880"/>
      <c r="EF813" s="1880"/>
      <c r="EG813" s="1880"/>
      <c r="EH813" s="1880"/>
      <c r="EI813" s="1880"/>
      <c r="EJ813" s="1880"/>
      <c r="EK813" s="1880"/>
      <c r="EL813" s="1884">
        <v>3567.7599999999998</v>
      </c>
      <c r="EM813" s="1884">
        <v>3705.95</v>
      </c>
      <c r="EN813" s="1885">
        <v>356.78</v>
      </c>
      <c r="EO813" s="1885">
        <v>0</v>
      </c>
      <c r="EP813" s="1885">
        <v>48.88</v>
      </c>
      <c r="EQ813" s="1885">
        <v>0</v>
      </c>
      <c r="ER813" s="1885">
        <v>0</v>
      </c>
      <c r="ES813" s="1880">
        <v>0</v>
      </c>
      <c r="ET813" s="1881">
        <v>0</v>
      </c>
      <c r="EU813" s="1880">
        <v>138.19</v>
      </c>
      <c r="EV813" s="1880">
        <v>0</v>
      </c>
      <c r="EW813" s="1880"/>
      <c r="EX813" s="1880"/>
      <c r="EY813" s="1880"/>
      <c r="EZ813" s="1883">
        <v>246.41</v>
      </c>
      <c r="FA813" s="1883">
        <v>0</v>
      </c>
      <c r="FB813" s="1883">
        <v>0</v>
      </c>
      <c r="FC813" s="1883">
        <v>1365.2</v>
      </c>
      <c r="FD813" s="1883"/>
      <c r="FE813" s="1883">
        <v>0</v>
      </c>
      <c r="FF813" s="1883"/>
      <c r="FG813" s="1880"/>
      <c r="FH813" s="1883">
        <v>0</v>
      </c>
      <c r="FI813" s="1880"/>
      <c r="FJ813" s="1880"/>
      <c r="FK813" s="1883">
        <v>16.47</v>
      </c>
      <c r="FL813" s="1883"/>
      <c r="FM813" s="1880">
        <v>0</v>
      </c>
      <c r="FN813" s="1880">
        <v>0</v>
      </c>
      <c r="FO813" s="1880">
        <v>0</v>
      </c>
      <c r="FP813" s="1880"/>
      <c r="FQ813" s="1880">
        <v>2171.9299999999998</v>
      </c>
      <c r="FR813" s="1886">
        <v>1534.02</v>
      </c>
      <c r="FT813" s="2012">
        <v>321.10000000000002</v>
      </c>
      <c r="FU813" s="2010">
        <v>80.275000000000006</v>
      </c>
      <c r="GB813" s="2015">
        <f t="shared" si="90"/>
        <v>0</v>
      </c>
      <c r="GC813" s="2015">
        <v>3567.76</v>
      </c>
      <c r="GE813" s="2015">
        <f t="shared" si="91"/>
        <v>3567.76</v>
      </c>
    </row>
    <row r="814" spans="2:187">
      <c r="B814" s="1857">
        <v>28</v>
      </c>
      <c r="C814" s="1975" t="s">
        <v>632</v>
      </c>
      <c r="D814" s="1887" t="s">
        <v>3</v>
      </c>
      <c r="E814" s="1888" t="s">
        <v>139</v>
      </c>
      <c r="F814" s="1860" t="s">
        <v>140</v>
      </c>
      <c r="G814" s="1889">
        <v>33826</v>
      </c>
      <c r="H814" s="1860" t="s">
        <v>484</v>
      </c>
      <c r="I814" s="1975" t="s">
        <v>456</v>
      </c>
      <c r="J814" s="1890" t="s">
        <v>455</v>
      </c>
      <c r="K814" s="1891" t="s">
        <v>456</v>
      </c>
      <c r="L814" s="1891">
        <v>100002</v>
      </c>
      <c r="M814" s="1858" t="s">
        <v>457</v>
      </c>
      <c r="N814" s="1859">
        <v>1</v>
      </c>
      <c r="O814" s="1860" t="s">
        <v>458</v>
      </c>
      <c r="P814" s="1860" t="s">
        <v>459</v>
      </c>
      <c r="Q814" s="1861">
        <v>0</v>
      </c>
      <c r="R814" s="1860" t="s">
        <v>485</v>
      </c>
      <c r="S814" s="1862" t="s">
        <v>486</v>
      </c>
      <c r="T814" s="1860" t="s">
        <v>461</v>
      </c>
      <c r="U814" s="1860" t="s">
        <v>261</v>
      </c>
      <c r="V814" s="1863" t="s">
        <v>462</v>
      </c>
      <c r="W814" s="1863"/>
      <c r="X814" s="1864" t="s">
        <v>32</v>
      </c>
      <c r="Y814" s="1865" t="s">
        <v>142</v>
      </c>
      <c r="Z814" s="1858"/>
      <c r="AA814" s="1858"/>
      <c r="AB814" s="1970">
        <v>43973</v>
      </c>
      <c r="AC814" s="1866"/>
      <c r="AD814" s="1867"/>
      <c r="AE814" s="1868" t="s">
        <v>511</v>
      </c>
      <c r="AF814" s="1868" t="s">
        <v>549</v>
      </c>
      <c r="AG814" s="1869"/>
      <c r="AH814" s="1870"/>
      <c r="AI814" s="1870"/>
      <c r="AJ814" s="1870"/>
      <c r="AK814" s="1871"/>
      <c r="AL814" s="1869"/>
      <c r="AM814" s="1871"/>
      <c r="AN814" s="1871"/>
      <c r="AO814" s="1902" t="s">
        <v>466</v>
      </c>
      <c r="AP814" s="1871" t="s">
        <v>595</v>
      </c>
      <c r="AQ814" s="1873" t="s">
        <v>466</v>
      </c>
      <c r="AR814" s="1874">
        <v>2200</v>
      </c>
      <c r="AS814" s="1858"/>
      <c r="AT814" s="1875">
        <v>0</v>
      </c>
      <c r="AU814" s="1875">
        <v>24</v>
      </c>
      <c r="AV814" s="1858"/>
      <c r="AW814" s="1858"/>
      <c r="AX814" s="1858"/>
      <c r="AY814" s="1858">
        <v>6</v>
      </c>
      <c r="AZ814" s="1858"/>
      <c r="BA814" s="1876"/>
      <c r="BB814" s="1869">
        <v>0</v>
      </c>
      <c r="BC814" s="1875"/>
      <c r="BD814" s="1875"/>
      <c r="BE814" s="1875"/>
      <c r="BF814" s="1876"/>
      <c r="BG814" s="1869">
        <v>0</v>
      </c>
      <c r="BH814" s="1869">
        <v>0</v>
      </c>
      <c r="BI814" s="1869">
        <v>0</v>
      </c>
      <c r="BJ814" s="1877">
        <v>0</v>
      </c>
      <c r="BK814" s="1878">
        <v>0</v>
      </c>
      <c r="BL814" s="1878">
        <v>0</v>
      </c>
      <c r="BM814" s="1869">
        <v>0</v>
      </c>
      <c r="BN814" s="1878">
        <v>0</v>
      </c>
      <c r="BO814" s="1869">
        <v>0</v>
      </c>
      <c r="BP814" s="1879">
        <v>0</v>
      </c>
      <c r="BQ814" s="1880">
        <v>0</v>
      </c>
      <c r="BR814" s="1880">
        <v>113</v>
      </c>
      <c r="BS814" s="1880">
        <v>0</v>
      </c>
      <c r="BT814" s="1881">
        <v>1850.4</v>
      </c>
      <c r="BU814" s="1880">
        <v>0</v>
      </c>
      <c r="BV814" s="1880">
        <v>0</v>
      </c>
      <c r="BW814" s="1880">
        <v>0</v>
      </c>
      <c r="BX814" s="1880"/>
      <c r="BY814" s="1880"/>
      <c r="BZ814" s="1981">
        <v>440</v>
      </c>
      <c r="CA814" s="1880"/>
      <c r="CB814" s="1880">
        <v>0</v>
      </c>
      <c r="CC814" s="1880">
        <v>0</v>
      </c>
      <c r="CD814" s="1880">
        <v>0</v>
      </c>
      <c r="CE814" s="1880"/>
      <c r="CF814" s="1880">
        <v>0</v>
      </c>
      <c r="CG814" s="1880"/>
      <c r="CH814" s="1880">
        <v>0</v>
      </c>
      <c r="CI814" s="1880"/>
      <c r="CJ814" s="1880"/>
      <c r="CK814" s="1880"/>
      <c r="CL814" s="1880"/>
      <c r="CM814" s="1880"/>
      <c r="CN814" s="1880"/>
      <c r="CO814" s="1880">
        <v>0</v>
      </c>
      <c r="CP814" s="1880"/>
      <c r="CQ814" s="1880"/>
      <c r="CR814" s="1880"/>
      <c r="CS814" s="1880"/>
      <c r="CT814" s="1880"/>
      <c r="CU814" s="1880"/>
      <c r="CV814" s="1880">
        <v>0</v>
      </c>
      <c r="CW814" s="1880"/>
      <c r="CX814" s="1880"/>
      <c r="CY814" s="1880"/>
      <c r="CZ814" s="1880"/>
      <c r="DA814" s="1880"/>
      <c r="DB814" s="1880"/>
      <c r="DC814" s="1880"/>
      <c r="DD814" s="1880"/>
      <c r="DE814" s="1880"/>
      <c r="DF814" s="1880"/>
      <c r="DG814" s="1880"/>
      <c r="DH814" s="1880"/>
      <c r="DI814" s="1880"/>
      <c r="DJ814" s="1880"/>
      <c r="DK814" s="1880"/>
      <c r="DL814" s="1880"/>
      <c r="DM814" s="1880"/>
      <c r="DN814" s="1880"/>
      <c r="DO814" s="1880"/>
      <c r="DP814" s="1880"/>
      <c r="DQ814" s="1880"/>
      <c r="DR814" s="1880"/>
      <c r="DS814" s="1880"/>
      <c r="DT814" s="1880"/>
      <c r="DU814" s="1880"/>
      <c r="DV814" s="1880"/>
      <c r="DW814" s="1880"/>
      <c r="DX814" s="1880"/>
      <c r="DY814" s="1880"/>
      <c r="DZ814" s="1882"/>
      <c r="EA814" s="1883"/>
      <c r="EB814" s="1880"/>
      <c r="EC814" s="1880"/>
      <c r="ED814" s="1880"/>
      <c r="EE814" s="1880"/>
      <c r="EF814" s="1880"/>
      <c r="EG814" s="1880"/>
      <c r="EH814" s="1880"/>
      <c r="EI814" s="1880"/>
      <c r="EJ814" s="1880"/>
      <c r="EK814" s="1880"/>
      <c r="EL814" s="1884">
        <v>2403.4</v>
      </c>
      <c r="EM814" s="1982">
        <v>2403.4</v>
      </c>
      <c r="EN814" s="1885">
        <v>240.34</v>
      </c>
      <c r="EO814" s="1885">
        <v>0</v>
      </c>
      <c r="EP814" s="1885">
        <v>32.93</v>
      </c>
      <c r="EQ814" s="1885">
        <v>0</v>
      </c>
      <c r="ER814" s="1885">
        <v>0</v>
      </c>
      <c r="ES814" s="1880">
        <v>0</v>
      </c>
      <c r="ET814" s="1881">
        <v>0</v>
      </c>
      <c r="EU814" s="1880">
        <v>0</v>
      </c>
      <c r="EV814" s="1880">
        <v>0</v>
      </c>
      <c r="EW814" s="1880"/>
      <c r="EX814" s="1880"/>
      <c r="EY814" s="1880"/>
      <c r="EZ814" s="1883">
        <v>0</v>
      </c>
      <c r="FA814" s="1883">
        <v>0</v>
      </c>
      <c r="FB814" s="1883">
        <v>0</v>
      </c>
      <c r="FC814" s="1883">
        <v>925.2</v>
      </c>
      <c r="FD814" s="1883"/>
      <c r="FE814" s="1883">
        <v>0</v>
      </c>
      <c r="FF814" s="1883"/>
      <c r="FG814" s="1880"/>
      <c r="FH814" s="1883">
        <v>0</v>
      </c>
      <c r="FI814" s="1880"/>
      <c r="FJ814" s="1880"/>
      <c r="FK814" s="1883">
        <v>0</v>
      </c>
      <c r="FL814" s="1883"/>
      <c r="FM814" s="1880">
        <v>0</v>
      </c>
      <c r="FN814" s="1880">
        <v>0</v>
      </c>
      <c r="FO814" s="1880">
        <v>0</v>
      </c>
      <c r="FP814" s="1880"/>
      <c r="FQ814" s="1880">
        <v>1198.47</v>
      </c>
      <c r="FR814" s="1886">
        <v>1204.93</v>
      </c>
      <c r="FT814" s="2012">
        <v>176.70599999999999</v>
      </c>
      <c r="FU814" s="2010">
        <v>44.176499999999997</v>
      </c>
      <c r="GB814" s="2015">
        <f t="shared" si="90"/>
        <v>0</v>
      </c>
      <c r="GC814" s="2015">
        <v>1963.4</v>
      </c>
      <c r="GE814" s="2015">
        <f t="shared" si="91"/>
        <v>1963.4</v>
      </c>
    </row>
    <row r="815" spans="2:187">
      <c r="B815" s="1857">
        <v>29</v>
      </c>
      <c r="C815" s="1975" t="s">
        <v>632</v>
      </c>
      <c r="D815" s="1887" t="s">
        <v>3</v>
      </c>
      <c r="E815" s="1888" t="s">
        <v>64</v>
      </c>
      <c r="F815" s="1860" t="s">
        <v>65</v>
      </c>
      <c r="G815" s="1889">
        <v>27851</v>
      </c>
      <c r="H815" s="1860" t="s">
        <v>550</v>
      </c>
      <c r="I815" s="1975" t="s">
        <v>456</v>
      </c>
      <c r="J815" s="1890" t="s">
        <v>455</v>
      </c>
      <c r="K815" s="1891" t="s">
        <v>456</v>
      </c>
      <c r="L815" s="1891">
        <v>100002</v>
      </c>
      <c r="M815" s="1858" t="s">
        <v>457</v>
      </c>
      <c r="N815" s="1859">
        <v>0</v>
      </c>
      <c r="O815" s="1860" t="s">
        <v>458</v>
      </c>
      <c r="P815" s="1860" t="s">
        <v>459</v>
      </c>
      <c r="Q815" s="1861">
        <v>1</v>
      </c>
      <c r="R815" s="1860" t="s">
        <v>551</v>
      </c>
      <c r="S815" s="1862" t="s">
        <v>552</v>
      </c>
      <c r="T815" s="1860" t="s">
        <v>461</v>
      </c>
      <c r="U815" s="1860" t="s">
        <v>242</v>
      </c>
      <c r="V815" s="1863" t="s">
        <v>553</v>
      </c>
      <c r="W815" s="1863"/>
      <c r="X815" s="1864" t="s">
        <v>32</v>
      </c>
      <c r="Y815" s="1865" t="s">
        <v>1069</v>
      </c>
      <c r="Z815" s="1858"/>
      <c r="AA815" s="1858"/>
      <c r="AB815" s="1970">
        <v>44111</v>
      </c>
      <c r="AC815" s="1866"/>
      <c r="AD815" s="1867"/>
      <c r="AE815" s="1868" t="s">
        <v>503</v>
      </c>
      <c r="AF815" s="1868" t="s">
        <v>554</v>
      </c>
      <c r="AG815" s="1869"/>
      <c r="AH815" s="1870"/>
      <c r="AI815" s="1870"/>
      <c r="AJ815" s="1870"/>
      <c r="AK815" s="1871"/>
      <c r="AL815" s="1869"/>
      <c r="AM815" s="1871"/>
      <c r="AN815" s="1871"/>
      <c r="AO815" s="1903" t="s">
        <v>467</v>
      </c>
      <c r="AP815" s="1871" t="s">
        <v>594</v>
      </c>
      <c r="AQ815" s="1873" t="s">
        <v>466</v>
      </c>
      <c r="AR815" s="1874">
        <v>3600</v>
      </c>
      <c r="AS815" s="1858">
        <v>26</v>
      </c>
      <c r="AT815" s="1875">
        <v>0</v>
      </c>
      <c r="AU815" s="1875">
        <v>4</v>
      </c>
      <c r="AV815" s="1858"/>
      <c r="AW815" s="1858"/>
      <c r="AX815" s="1858"/>
      <c r="AY815" s="1858"/>
      <c r="AZ815" s="1858"/>
      <c r="BA815" s="1876"/>
      <c r="BB815" s="1869">
        <v>0</v>
      </c>
      <c r="BC815" s="1875"/>
      <c r="BD815" s="1875"/>
      <c r="BE815" s="1875"/>
      <c r="BF815" s="1876"/>
      <c r="BG815" s="1869">
        <v>0</v>
      </c>
      <c r="BH815" s="1869">
        <v>0</v>
      </c>
      <c r="BI815" s="1869">
        <v>0</v>
      </c>
      <c r="BJ815" s="1877">
        <v>0</v>
      </c>
      <c r="BK815" s="1878">
        <v>0</v>
      </c>
      <c r="BL815" s="1878">
        <v>0</v>
      </c>
      <c r="BM815" s="1869">
        <v>0</v>
      </c>
      <c r="BN815" s="1878">
        <v>0</v>
      </c>
      <c r="BO815" s="1869">
        <v>0.25</v>
      </c>
      <c r="BP815" s="1879">
        <v>208</v>
      </c>
      <c r="BQ815" s="1880">
        <v>3120</v>
      </c>
      <c r="BR815" s="1880">
        <v>113</v>
      </c>
      <c r="BS815" s="1880">
        <v>0</v>
      </c>
      <c r="BT815" s="1881">
        <v>495.07</v>
      </c>
      <c r="BU815" s="1880">
        <v>0</v>
      </c>
      <c r="BV815" s="1880">
        <v>0</v>
      </c>
      <c r="BW815" s="1880">
        <v>0</v>
      </c>
      <c r="BX815" s="1880"/>
      <c r="BY815" s="1880"/>
      <c r="BZ815" s="1880"/>
      <c r="CA815" s="1880"/>
      <c r="CB815" s="1880">
        <v>0</v>
      </c>
      <c r="CC815" s="1880">
        <v>0</v>
      </c>
      <c r="CD815" s="1880">
        <v>0</v>
      </c>
      <c r="CE815" s="1880"/>
      <c r="CF815" s="1880">
        <v>0</v>
      </c>
      <c r="CG815" s="1880"/>
      <c r="CH815" s="1880">
        <v>0</v>
      </c>
      <c r="CI815" s="1880"/>
      <c r="CJ815" s="1880"/>
      <c r="CK815" s="1880"/>
      <c r="CL815" s="1880"/>
      <c r="CM815" s="1880"/>
      <c r="CN815" s="1880"/>
      <c r="CO815" s="1880">
        <v>0</v>
      </c>
      <c r="CP815" s="1880"/>
      <c r="CQ815" s="1880"/>
      <c r="CR815" s="1880"/>
      <c r="CS815" s="1880"/>
      <c r="CT815" s="1880"/>
      <c r="CU815" s="1880"/>
      <c r="CV815" s="1880">
        <v>0</v>
      </c>
      <c r="CW815" s="1880"/>
      <c r="CX815" s="1880"/>
      <c r="CY815" s="1880"/>
      <c r="CZ815" s="1880"/>
      <c r="DA815" s="1880"/>
      <c r="DB815" s="1880"/>
      <c r="DC815" s="1880"/>
      <c r="DD815" s="1880"/>
      <c r="DE815" s="1880"/>
      <c r="DF815" s="1880"/>
      <c r="DG815" s="1880"/>
      <c r="DH815" s="1880"/>
      <c r="DI815" s="1880"/>
      <c r="DJ815" s="1880"/>
      <c r="DK815" s="1880"/>
      <c r="DL815" s="1880"/>
      <c r="DM815" s="1880"/>
      <c r="DN815" s="1880"/>
      <c r="DO815" s="1880"/>
      <c r="DP815" s="1880"/>
      <c r="DQ815" s="1880"/>
      <c r="DR815" s="1880"/>
      <c r="DS815" s="1880"/>
      <c r="DT815" s="1880"/>
      <c r="DU815" s="1880"/>
      <c r="DV815" s="1880"/>
      <c r="DW815" s="1880"/>
      <c r="DX815" s="1880"/>
      <c r="DY815" s="1880"/>
      <c r="DZ815" s="1882"/>
      <c r="EA815" s="1883"/>
      <c r="EB815" s="1880"/>
      <c r="EC815" s="1880"/>
      <c r="ED815" s="1880"/>
      <c r="EE815" s="1880"/>
      <c r="EF815" s="1880"/>
      <c r="EG815" s="1880"/>
      <c r="EH815" s="1880"/>
      <c r="EI815" s="1880"/>
      <c r="EJ815" s="1880"/>
      <c r="EK815" s="1880"/>
      <c r="EL815" s="1884">
        <v>3724.32</v>
      </c>
      <c r="EM815" s="1884">
        <v>3728.07</v>
      </c>
      <c r="EN815" s="1885">
        <v>372.43</v>
      </c>
      <c r="EO815" s="1885">
        <v>59.59</v>
      </c>
      <c r="EP815" s="1885">
        <v>51.02</v>
      </c>
      <c r="EQ815" s="1885">
        <v>0</v>
      </c>
      <c r="ER815" s="1885">
        <v>0</v>
      </c>
      <c r="ES815" s="1880">
        <v>0</v>
      </c>
      <c r="ET815" s="1881">
        <v>38.85</v>
      </c>
      <c r="EU815" s="1880">
        <v>3.75</v>
      </c>
      <c r="EV815" s="1880">
        <v>0</v>
      </c>
      <c r="EW815" s="1880"/>
      <c r="EX815" s="1880"/>
      <c r="EY815" s="1880"/>
      <c r="EZ815" s="1883">
        <v>0</v>
      </c>
      <c r="FA815" s="1883">
        <v>0</v>
      </c>
      <c r="FB815" s="1883">
        <v>0</v>
      </c>
      <c r="FC815" s="1883">
        <v>1485.2</v>
      </c>
      <c r="FD815" s="1883"/>
      <c r="FE815" s="1883">
        <v>0</v>
      </c>
      <c r="FF815" s="1883"/>
      <c r="FG815" s="1880"/>
      <c r="FH815" s="1883">
        <v>0</v>
      </c>
      <c r="FI815" s="1880"/>
      <c r="FJ815" s="1880"/>
      <c r="FK815" s="1883">
        <v>0</v>
      </c>
      <c r="FL815" s="1883"/>
      <c r="FM815" s="1880">
        <v>0</v>
      </c>
      <c r="FN815" s="1880">
        <v>0</v>
      </c>
      <c r="FO815" s="1880">
        <v>0</v>
      </c>
      <c r="FP815" s="1880"/>
      <c r="FQ815" s="1880">
        <v>2010.84</v>
      </c>
      <c r="FR815" s="1886">
        <v>1717.23</v>
      </c>
      <c r="FT815" s="2012">
        <v>335.19</v>
      </c>
      <c r="FU815" s="2010">
        <v>0</v>
      </c>
      <c r="GB815" s="2015">
        <f t="shared" si="90"/>
        <v>0</v>
      </c>
      <c r="GC815" s="2015">
        <v>3724.32</v>
      </c>
      <c r="GE815" s="2015">
        <f t="shared" si="91"/>
        <v>3724.32</v>
      </c>
    </row>
    <row r="816" spans="2:187">
      <c r="B816" s="1857">
        <v>30</v>
      </c>
      <c r="C816" s="1975" t="s">
        <v>632</v>
      </c>
      <c r="D816" s="1887" t="s">
        <v>3</v>
      </c>
      <c r="E816" s="1888" t="s">
        <v>145</v>
      </c>
      <c r="F816" s="1860" t="s">
        <v>146</v>
      </c>
      <c r="G816" s="1889">
        <v>33721</v>
      </c>
      <c r="H816" s="1860" t="s">
        <v>484</v>
      </c>
      <c r="I816" s="1975" t="s">
        <v>456</v>
      </c>
      <c r="J816" s="1890" t="s">
        <v>455</v>
      </c>
      <c r="K816" s="1891" t="s">
        <v>456</v>
      </c>
      <c r="L816" s="1891">
        <v>100002</v>
      </c>
      <c r="M816" s="1858" t="s">
        <v>457</v>
      </c>
      <c r="N816" s="1859">
        <v>1</v>
      </c>
      <c r="O816" s="1860" t="s">
        <v>458</v>
      </c>
      <c r="P816" s="1860" t="s">
        <v>459</v>
      </c>
      <c r="Q816" s="1861">
        <v>0</v>
      </c>
      <c r="R816" s="1860" t="s">
        <v>485</v>
      </c>
      <c r="S816" s="1862" t="s">
        <v>486</v>
      </c>
      <c r="T816" s="1860" t="s">
        <v>461</v>
      </c>
      <c r="U816" s="1860" t="s">
        <v>264</v>
      </c>
      <c r="V816" s="1863" t="s">
        <v>553</v>
      </c>
      <c r="W816" s="1863"/>
      <c r="X816" s="1864" t="s">
        <v>1059</v>
      </c>
      <c r="Y816" s="1865" t="s">
        <v>150</v>
      </c>
      <c r="Z816" s="1858"/>
      <c r="AA816" s="1858"/>
      <c r="AB816" s="1970">
        <v>44432</v>
      </c>
      <c r="AC816" s="1866"/>
      <c r="AD816" s="1867"/>
      <c r="AE816" s="1868" t="s">
        <v>533</v>
      </c>
      <c r="AF816" s="1868" t="s">
        <v>558</v>
      </c>
      <c r="AG816" s="1869"/>
      <c r="AH816" s="1870"/>
      <c r="AI816" s="1870"/>
      <c r="AJ816" s="1870"/>
      <c r="AK816" s="1871"/>
      <c r="AL816" s="1869"/>
      <c r="AM816" s="1871"/>
      <c r="AN816" s="1871"/>
      <c r="AO816" s="1902" t="s">
        <v>466</v>
      </c>
      <c r="AP816" s="1871" t="s">
        <v>594</v>
      </c>
      <c r="AQ816" s="1873" t="s">
        <v>466</v>
      </c>
      <c r="AR816" s="1874">
        <v>2200</v>
      </c>
      <c r="AS816" s="1858">
        <v>30</v>
      </c>
      <c r="AT816" s="1875">
        <v>0</v>
      </c>
      <c r="AU816" s="1875">
        <v>0</v>
      </c>
      <c r="AV816" s="1858"/>
      <c r="AW816" s="1858"/>
      <c r="AX816" s="1858"/>
      <c r="AY816" s="1858"/>
      <c r="AZ816" s="1858"/>
      <c r="BA816" s="1876"/>
      <c r="BB816" s="1869">
        <v>0</v>
      </c>
      <c r="BC816" s="1875"/>
      <c r="BD816" s="1875"/>
      <c r="BE816" s="1875"/>
      <c r="BF816" s="1876"/>
      <c r="BG816" s="1869">
        <v>0</v>
      </c>
      <c r="BH816" s="1869">
        <v>0</v>
      </c>
      <c r="BI816" s="1869">
        <v>0</v>
      </c>
      <c r="BJ816" s="1877">
        <v>0</v>
      </c>
      <c r="BK816" s="1878">
        <v>0</v>
      </c>
      <c r="BL816" s="1878">
        <v>0</v>
      </c>
      <c r="BM816" s="1869">
        <v>0</v>
      </c>
      <c r="BN816" s="1878">
        <v>0</v>
      </c>
      <c r="BO816" s="1869">
        <v>1</v>
      </c>
      <c r="BP816" s="1879">
        <v>240</v>
      </c>
      <c r="BQ816" s="1880">
        <v>2200</v>
      </c>
      <c r="BR816" s="1880">
        <v>113</v>
      </c>
      <c r="BS816" s="1880">
        <v>0</v>
      </c>
      <c r="BT816" s="1881">
        <v>0</v>
      </c>
      <c r="BU816" s="1880">
        <v>0</v>
      </c>
      <c r="BV816" s="1880">
        <v>0</v>
      </c>
      <c r="BW816" s="1880">
        <v>0</v>
      </c>
      <c r="BX816" s="1880"/>
      <c r="BY816" s="1880"/>
      <c r="BZ816" s="1880"/>
      <c r="CA816" s="1880"/>
      <c r="CB816" s="1880">
        <v>0</v>
      </c>
      <c r="CC816" s="1880">
        <v>0</v>
      </c>
      <c r="CD816" s="1880">
        <v>0</v>
      </c>
      <c r="CE816" s="1880"/>
      <c r="CF816" s="1880">
        <v>0</v>
      </c>
      <c r="CG816" s="1880"/>
      <c r="CH816" s="1880">
        <v>0</v>
      </c>
      <c r="CI816" s="1880"/>
      <c r="CJ816" s="1880"/>
      <c r="CK816" s="1880"/>
      <c r="CL816" s="1880"/>
      <c r="CM816" s="1880"/>
      <c r="CN816" s="1880"/>
      <c r="CO816" s="1880">
        <v>0</v>
      </c>
      <c r="CP816" s="1880"/>
      <c r="CQ816" s="1880"/>
      <c r="CR816" s="1880"/>
      <c r="CS816" s="1880"/>
      <c r="CT816" s="1880"/>
      <c r="CU816" s="1880"/>
      <c r="CV816" s="1880">
        <v>0</v>
      </c>
      <c r="CW816" s="1880"/>
      <c r="CX816" s="1880"/>
      <c r="CY816" s="1880"/>
      <c r="CZ816" s="1880"/>
      <c r="DA816" s="1880"/>
      <c r="DB816" s="1880"/>
      <c r="DC816" s="1880"/>
      <c r="DD816" s="1880"/>
      <c r="DE816" s="1880"/>
      <c r="DF816" s="1880"/>
      <c r="DG816" s="1880"/>
      <c r="DH816" s="1880"/>
      <c r="DI816" s="1880"/>
      <c r="DJ816" s="1880"/>
      <c r="DK816" s="1880"/>
      <c r="DL816" s="1880"/>
      <c r="DM816" s="1880"/>
      <c r="DN816" s="1880"/>
      <c r="DO816" s="1880"/>
      <c r="DP816" s="1880"/>
      <c r="DQ816" s="1880"/>
      <c r="DR816" s="1880"/>
      <c r="DS816" s="1880"/>
      <c r="DT816" s="1880"/>
      <c r="DU816" s="1880"/>
      <c r="DV816" s="1880"/>
      <c r="DW816" s="1880"/>
      <c r="DX816" s="1880"/>
      <c r="DY816" s="1880"/>
      <c r="DZ816" s="1882"/>
      <c r="EA816" s="1883"/>
      <c r="EB816" s="1880"/>
      <c r="EC816" s="1880"/>
      <c r="ED816" s="1880"/>
      <c r="EE816" s="1880"/>
      <c r="EF816" s="1880"/>
      <c r="EG816" s="1880"/>
      <c r="EH816" s="1880"/>
      <c r="EI816" s="1880"/>
      <c r="EJ816" s="1880"/>
      <c r="EK816" s="1880"/>
      <c r="EL816" s="1884">
        <v>2303.83</v>
      </c>
      <c r="EM816" s="1884">
        <v>2313</v>
      </c>
      <c r="EN816" s="1885">
        <v>230.38</v>
      </c>
      <c r="EO816" s="1885">
        <v>0</v>
      </c>
      <c r="EP816" s="1885">
        <v>31.56</v>
      </c>
      <c r="EQ816" s="1885">
        <v>0</v>
      </c>
      <c r="ER816" s="1885">
        <v>0</v>
      </c>
      <c r="ES816" s="1880">
        <v>0</v>
      </c>
      <c r="ET816" s="1881">
        <v>0</v>
      </c>
      <c r="EU816" s="1880">
        <v>9.17</v>
      </c>
      <c r="EV816" s="1880">
        <v>0</v>
      </c>
      <c r="EW816" s="1880"/>
      <c r="EX816" s="1880"/>
      <c r="EY816" s="1880"/>
      <c r="EZ816" s="1883">
        <v>131.71</v>
      </c>
      <c r="FA816" s="1883">
        <v>0</v>
      </c>
      <c r="FB816" s="1883">
        <v>0</v>
      </c>
      <c r="FC816" s="1883">
        <v>925.2</v>
      </c>
      <c r="FD816" s="1883"/>
      <c r="FE816" s="1883">
        <v>0</v>
      </c>
      <c r="FF816" s="1883"/>
      <c r="FG816" s="1880"/>
      <c r="FH816" s="1883">
        <v>0</v>
      </c>
      <c r="FI816" s="1880"/>
      <c r="FJ816" s="1880"/>
      <c r="FK816" s="1883">
        <v>48</v>
      </c>
      <c r="FL816" s="1883"/>
      <c r="FM816" s="1880">
        <v>0</v>
      </c>
      <c r="FN816" s="1880">
        <v>0</v>
      </c>
      <c r="FO816" s="1880">
        <v>0</v>
      </c>
      <c r="FP816" s="1880"/>
      <c r="FQ816" s="1880">
        <v>1376.02</v>
      </c>
      <c r="FR816" s="1886">
        <v>936.98</v>
      </c>
      <c r="FT816" s="2012">
        <v>207.34</v>
      </c>
      <c r="FU816" s="2010">
        <v>51.835000000000001</v>
      </c>
      <c r="GB816" s="2015">
        <f t="shared" si="90"/>
        <v>0</v>
      </c>
      <c r="GC816" s="2015">
        <v>2303.83</v>
      </c>
      <c r="GE816" s="2015">
        <f t="shared" si="91"/>
        <v>2303.83</v>
      </c>
    </row>
    <row r="817" spans="2:187">
      <c r="B817" s="1857">
        <v>31</v>
      </c>
      <c r="C817" s="1975" t="s">
        <v>632</v>
      </c>
      <c r="D817" s="1887" t="s">
        <v>3</v>
      </c>
      <c r="E817" s="1888" t="s">
        <v>154</v>
      </c>
      <c r="F817" s="1860" t="s">
        <v>155</v>
      </c>
      <c r="G817" s="1889">
        <v>35064</v>
      </c>
      <c r="H817" s="1860" t="s">
        <v>469</v>
      </c>
      <c r="I817" s="1975" t="s">
        <v>456</v>
      </c>
      <c r="J817" s="1890" t="s">
        <v>455</v>
      </c>
      <c r="K817" s="1891" t="s">
        <v>456</v>
      </c>
      <c r="L817" s="1891">
        <v>100001</v>
      </c>
      <c r="M817" s="1858" t="s">
        <v>470</v>
      </c>
      <c r="N817" s="1859">
        <v>1</v>
      </c>
      <c r="O817" s="1860" t="s">
        <v>471</v>
      </c>
      <c r="P817" s="1860" t="s">
        <v>472</v>
      </c>
      <c r="Q817" s="1861">
        <v>1</v>
      </c>
      <c r="R817" s="1860" t="s">
        <v>473</v>
      </c>
      <c r="S817" s="1862" t="s">
        <v>474</v>
      </c>
      <c r="T817" s="1860" t="s">
        <v>461</v>
      </c>
      <c r="U817" s="1860" t="s">
        <v>990</v>
      </c>
      <c r="V817" s="1863" t="s">
        <v>553</v>
      </c>
      <c r="W817" s="1863"/>
      <c r="X817" s="1864" t="s">
        <v>32</v>
      </c>
      <c r="Y817" s="1865" t="s">
        <v>1070</v>
      </c>
      <c r="Z817" s="1858"/>
      <c r="AA817" s="1858"/>
      <c r="AB817" s="1970">
        <v>44453</v>
      </c>
      <c r="AC817" s="1866"/>
      <c r="AD817" s="1867"/>
      <c r="AE817" s="1868" t="s">
        <v>533</v>
      </c>
      <c r="AF817" s="1868" t="s">
        <v>625</v>
      </c>
      <c r="AG817" s="1869"/>
      <c r="AH817" s="1870"/>
      <c r="AI817" s="1870"/>
      <c r="AJ817" s="1870"/>
      <c r="AK817" s="1871"/>
      <c r="AL817" s="1869"/>
      <c r="AM817" s="1871"/>
      <c r="AN817" s="1871"/>
      <c r="AO817" s="1902" t="s">
        <v>466</v>
      </c>
      <c r="AP817" s="1871" t="s">
        <v>594</v>
      </c>
      <c r="AQ817" s="1873" t="s">
        <v>467</v>
      </c>
      <c r="AR817" s="1874">
        <v>3000</v>
      </c>
      <c r="AS817" s="1858">
        <v>25</v>
      </c>
      <c r="AT817" s="1875">
        <v>5</v>
      </c>
      <c r="AU817" s="1875">
        <v>0</v>
      </c>
      <c r="AV817" s="1858"/>
      <c r="AW817" s="1858"/>
      <c r="AX817" s="1858"/>
      <c r="AY817" s="1858"/>
      <c r="AZ817" s="1858"/>
      <c r="BA817" s="1876"/>
      <c r="BB817" s="1869">
        <v>0</v>
      </c>
      <c r="BC817" s="1875"/>
      <c r="BD817" s="1875"/>
      <c r="BE817" s="1875"/>
      <c r="BF817" s="1876"/>
      <c r="BG817" s="1869">
        <v>0</v>
      </c>
      <c r="BH817" s="1869">
        <v>0</v>
      </c>
      <c r="BI817" s="1869">
        <v>0</v>
      </c>
      <c r="BJ817" s="1877">
        <v>0</v>
      </c>
      <c r="BK817" s="1878">
        <v>0</v>
      </c>
      <c r="BL817" s="1878">
        <v>0</v>
      </c>
      <c r="BM817" s="1869">
        <v>0</v>
      </c>
      <c r="BN817" s="1878">
        <v>0</v>
      </c>
      <c r="BO817" s="1869">
        <v>4.7833333333333332</v>
      </c>
      <c r="BP817" s="1879">
        <v>200</v>
      </c>
      <c r="BQ817" s="1880">
        <v>2500</v>
      </c>
      <c r="BR817" s="1880">
        <v>0</v>
      </c>
      <c r="BS817" s="1880">
        <v>500</v>
      </c>
      <c r="BT817" s="1881">
        <v>0</v>
      </c>
      <c r="BU817" s="1880">
        <v>0</v>
      </c>
      <c r="BV817" s="1880">
        <v>0</v>
      </c>
      <c r="BW817" s="1880">
        <v>0</v>
      </c>
      <c r="BX817" s="1880"/>
      <c r="BY817" s="1880"/>
      <c r="BZ817" s="1880"/>
      <c r="CA817" s="1880"/>
      <c r="CB817" s="1880">
        <v>0</v>
      </c>
      <c r="CC817" s="1880">
        <v>0</v>
      </c>
      <c r="CD817" s="1880">
        <v>0</v>
      </c>
      <c r="CE817" s="1880"/>
      <c r="CF817" s="1880">
        <v>0</v>
      </c>
      <c r="CG817" s="1880"/>
      <c r="CH817" s="1880">
        <v>0</v>
      </c>
      <c r="CI817" s="1880"/>
      <c r="CJ817" s="1880"/>
      <c r="CK817" s="1880"/>
      <c r="CL817" s="1880"/>
      <c r="CM817" s="1880"/>
      <c r="CN817" s="1880"/>
      <c r="CO817" s="1880">
        <v>0</v>
      </c>
      <c r="CP817" s="1880"/>
      <c r="CQ817" s="1880"/>
      <c r="CR817" s="1880"/>
      <c r="CS817" s="1880"/>
      <c r="CT817" s="1880"/>
      <c r="CU817" s="1880"/>
      <c r="CV817" s="1880">
        <v>0</v>
      </c>
      <c r="CW817" s="1880"/>
      <c r="CX817" s="1880"/>
      <c r="CY817" s="1880"/>
      <c r="CZ817" s="1880"/>
      <c r="DA817" s="1880"/>
      <c r="DB817" s="1880"/>
      <c r="DC817" s="1880"/>
      <c r="DD817" s="1880"/>
      <c r="DE817" s="1880"/>
      <c r="DF817" s="1880"/>
      <c r="DG817" s="1880"/>
      <c r="DH817" s="1880"/>
      <c r="DI817" s="1880"/>
      <c r="DJ817" s="1880"/>
      <c r="DK817" s="1880"/>
      <c r="DL817" s="1880"/>
      <c r="DM817" s="1880"/>
      <c r="DN817" s="1880"/>
      <c r="DO817" s="1880"/>
      <c r="DP817" s="1880"/>
      <c r="DQ817" s="1880"/>
      <c r="DR817" s="1880"/>
      <c r="DS817" s="1880"/>
      <c r="DT817" s="1880"/>
      <c r="DU817" s="1880"/>
      <c r="DV817" s="1880"/>
      <c r="DW817" s="1880"/>
      <c r="DX817" s="1880"/>
      <c r="DY817" s="1880"/>
      <c r="DZ817" s="1882"/>
      <c r="EA817" s="1883"/>
      <c r="EB817" s="1880"/>
      <c r="EC817" s="1880"/>
      <c r="ED817" s="1880"/>
      <c r="EE817" s="1880"/>
      <c r="EF817" s="1880"/>
      <c r="EG817" s="1880"/>
      <c r="EH817" s="1880"/>
      <c r="EI817" s="1880"/>
      <c r="EJ817" s="1880"/>
      <c r="EK817" s="1880"/>
      <c r="EL817" s="1884">
        <v>2940.21</v>
      </c>
      <c r="EM817" s="1884">
        <v>3000</v>
      </c>
      <c r="EN817" s="1885">
        <v>294.02</v>
      </c>
      <c r="EO817" s="1885">
        <v>0</v>
      </c>
      <c r="EP817" s="1885">
        <v>40.28</v>
      </c>
      <c r="EQ817" s="1885">
        <v>0</v>
      </c>
      <c r="ER817" s="1885">
        <v>0</v>
      </c>
      <c r="ES817" s="1880">
        <v>0</v>
      </c>
      <c r="ET817" s="1881">
        <v>24.92</v>
      </c>
      <c r="EU817" s="1880">
        <v>59.79</v>
      </c>
      <c r="EV817" s="1880">
        <v>0</v>
      </c>
      <c r="EW817" s="1880"/>
      <c r="EX817" s="1880"/>
      <c r="EY817" s="1880"/>
      <c r="EZ817" s="1883">
        <v>0</v>
      </c>
      <c r="FA817" s="1883">
        <v>34.94</v>
      </c>
      <c r="FB817" s="1883">
        <v>0</v>
      </c>
      <c r="FC817" s="1883">
        <v>1200</v>
      </c>
      <c r="FD817" s="1883"/>
      <c r="FE817" s="1883">
        <v>0</v>
      </c>
      <c r="FF817" s="1883"/>
      <c r="FG817" s="1880"/>
      <c r="FH817" s="1883">
        <v>0</v>
      </c>
      <c r="FI817" s="1880"/>
      <c r="FJ817" s="1880"/>
      <c r="FK817" s="1883">
        <v>0</v>
      </c>
      <c r="FL817" s="1883"/>
      <c r="FM817" s="1880">
        <v>0</v>
      </c>
      <c r="FN817" s="1880">
        <v>0</v>
      </c>
      <c r="FO817" s="1880">
        <v>0</v>
      </c>
      <c r="FP817" s="1880"/>
      <c r="FQ817" s="1880">
        <v>1653.95</v>
      </c>
      <c r="FR817" s="1886">
        <v>1346.05</v>
      </c>
      <c r="FT817" s="2012">
        <v>264.62</v>
      </c>
      <c r="FU817" s="2010">
        <v>66.155000000000001</v>
      </c>
      <c r="GB817" s="2015">
        <f t="shared" si="90"/>
        <v>0</v>
      </c>
      <c r="GC817" s="2015">
        <v>2940.21</v>
      </c>
      <c r="GE817" s="2015">
        <f t="shared" si="91"/>
        <v>2940.21</v>
      </c>
    </row>
    <row r="818" spans="2:187">
      <c r="B818" s="1857">
        <v>32</v>
      </c>
      <c r="C818" s="1975" t="s">
        <v>632</v>
      </c>
      <c r="D818" s="1887" t="s">
        <v>3</v>
      </c>
      <c r="E818" s="1888" t="s">
        <v>164</v>
      </c>
      <c r="F818" s="1860" t="s">
        <v>165</v>
      </c>
      <c r="G818" s="1889">
        <v>36099</v>
      </c>
      <c r="H818" s="1860" t="s">
        <v>488</v>
      </c>
      <c r="I818" s="1975" t="s">
        <v>456</v>
      </c>
      <c r="J818" s="1890" t="s">
        <v>455</v>
      </c>
      <c r="K818" s="1891" t="s">
        <v>456</v>
      </c>
      <c r="L818" s="1891">
        <v>100002</v>
      </c>
      <c r="M818" s="1858" t="s">
        <v>457</v>
      </c>
      <c r="N818" s="1859">
        <v>0</v>
      </c>
      <c r="O818" s="1860" t="s">
        <v>458</v>
      </c>
      <c r="P818" s="1860" t="s">
        <v>459</v>
      </c>
      <c r="Q818" s="1861">
        <v>0</v>
      </c>
      <c r="R818" s="1860" t="s">
        <v>489</v>
      </c>
      <c r="S818" s="1862" t="s">
        <v>488</v>
      </c>
      <c r="T818" s="1860" t="s">
        <v>461</v>
      </c>
      <c r="U818" s="1860" t="s">
        <v>978</v>
      </c>
      <c r="V818" s="1863" t="s">
        <v>553</v>
      </c>
      <c r="W818" s="1863"/>
      <c r="X818" s="1864" t="s">
        <v>32</v>
      </c>
      <c r="Y818" s="1865" t="s">
        <v>1071</v>
      </c>
      <c r="Z818" s="1858"/>
      <c r="AA818" s="1858"/>
      <c r="AB818" s="1970">
        <v>44483</v>
      </c>
      <c r="AC818" s="1866"/>
      <c r="AD818" s="1867"/>
      <c r="AE818" s="1868" t="s">
        <v>496</v>
      </c>
      <c r="AF818" s="1868" t="s">
        <v>559</v>
      </c>
      <c r="AG818" s="1869"/>
      <c r="AH818" s="1870"/>
      <c r="AI818" s="1870"/>
      <c r="AJ818" s="1870"/>
      <c r="AK818" s="1871"/>
      <c r="AL818" s="1869"/>
      <c r="AM818" s="1871"/>
      <c r="AN818" s="1871"/>
      <c r="AO818" s="1902" t="s">
        <v>466</v>
      </c>
      <c r="AP818" s="1871" t="s">
        <v>595</v>
      </c>
      <c r="AQ818" s="1873" t="s">
        <v>467</v>
      </c>
      <c r="AR818" s="1874">
        <v>2500</v>
      </c>
      <c r="AS818" s="1858">
        <v>28</v>
      </c>
      <c r="AT818" s="1875">
        <v>0</v>
      </c>
      <c r="AU818" s="1875">
        <v>2</v>
      </c>
      <c r="AV818" s="1858"/>
      <c r="AW818" s="1858"/>
      <c r="AX818" s="1858"/>
      <c r="AY818" s="1858"/>
      <c r="AZ818" s="1858"/>
      <c r="BA818" s="1876"/>
      <c r="BB818" s="1869">
        <v>0</v>
      </c>
      <c r="BC818" s="1875"/>
      <c r="BD818" s="1875"/>
      <c r="BE818" s="1875"/>
      <c r="BF818" s="1876"/>
      <c r="BG818" s="1869">
        <v>0</v>
      </c>
      <c r="BH818" s="1869">
        <v>0</v>
      </c>
      <c r="BI818" s="1869">
        <v>0</v>
      </c>
      <c r="BJ818" s="1877">
        <v>0</v>
      </c>
      <c r="BK818" s="1878">
        <v>0</v>
      </c>
      <c r="BL818" s="1878">
        <v>0</v>
      </c>
      <c r="BM818" s="1869">
        <v>0</v>
      </c>
      <c r="BN818" s="1878">
        <v>0</v>
      </c>
      <c r="BO818" s="1869">
        <v>6.3166666666666673</v>
      </c>
      <c r="BP818" s="1879">
        <v>224</v>
      </c>
      <c r="BQ818" s="1880">
        <v>2333.333333333333</v>
      </c>
      <c r="BR818" s="1880">
        <v>0</v>
      </c>
      <c r="BS818" s="1880">
        <v>0</v>
      </c>
      <c r="BT818" s="1881">
        <v>166.67</v>
      </c>
      <c r="BU818" s="1880">
        <v>0</v>
      </c>
      <c r="BV818" s="1880">
        <v>0</v>
      </c>
      <c r="BW818" s="1880">
        <v>0</v>
      </c>
      <c r="BX818" s="1880"/>
      <c r="BY818" s="1880"/>
      <c r="BZ818" s="1880"/>
      <c r="CA818" s="1880"/>
      <c r="CB818" s="1880">
        <v>0</v>
      </c>
      <c r="CC818" s="1880">
        <v>0</v>
      </c>
      <c r="CD818" s="1880">
        <v>0</v>
      </c>
      <c r="CE818" s="1880"/>
      <c r="CF818" s="1880">
        <v>0</v>
      </c>
      <c r="CG818" s="1880"/>
      <c r="CH818" s="1880">
        <v>0</v>
      </c>
      <c r="CI818" s="1880"/>
      <c r="CJ818" s="1880"/>
      <c r="CK818" s="1880"/>
      <c r="CL818" s="1880"/>
      <c r="CM818" s="1880"/>
      <c r="CN818" s="1880"/>
      <c r="CO818" s="1880">
        <v>0</v>
      </c>
      <c r="CP818" s="1880"/>
      <c r="CQ818" s="1880"/>
      <c r="CR818" s="1880"/>
      <c r="CS818" s="1880"/>
      <c r="CT818" s="1880"/>
      <c r="CU818" s="1880"/>
      <c r="CV818" s="1880">
        <v>0</v>
      </c>
      <c r="CW818" s="1880"/>
      <c r="CX818" s="1880"/>
      <c r="CY818" s="1880"/>
      <c r="CZ818" s="1880"/>
      <c r="DA818" s="1880"/>
      <c r="DB818" s="1880"/>
      <c r="DC818" s="1880"/>
      <c r="DD818" s="1880"/>
      <c r="DE818" s="1880"/>
      <c r="DF818" s="1880"/>
      <c r="DG818" s="1880"/>
      <c r="DH818" s="1880"/>
      <c r="DI818" s="1880"/>
      <c r="DJ818" s="1880"/>
      <c r="DK818" s="1880"/>
      <c r="DL818" s="1880"/>
      <c r="DM818" s="1880"/>
      <c r="DN818" s="1880"/>
      <c r="DO818" s="1880"/>
      <c r="DP818" s="1880"/>
      <c r="DQ818" s="1880"/>
      <c r="DR818" s="1880"/>
      <c r="DS818" s="1880"/>
      <c r="DT818" s="1880"/>
      <c r="DU818" s="1880"/>
      <c r="DV818" s="1880"/>
      <c r="DW818" s="1880"/>
      <c r="DX818" s="1880"/>
      <c r="DY818" s="1880"/>
      <c r="DZ818" s="1882"/>
      <c r="EA818" s="1883"/>
      <c r="EB818" s="1880"/>
      <c r="EC818" s="1880"/>
      <c r="ED818" s="1880"/>
      <c r="EE818" s="1880"/>
      <c r="EF818" s="1880"/>
      <c r="EG818" s="1880"/>
      <c r="EH818" s="1880"/>
      <c r="EI818" s="1880"/>
      <c r="EJ818" s="1880"/>
      <c r="EK818" s="1880"/>
      <c r="EL818" s="1884">
        <v>2434.2033333333329</v>
      </c>
      <c r="EM818" s="1884">
        <v>2500.0033333333331</v>
      </c>
      <c r="EN818" s="1885">
        <v>243.42</v>
      </c>
      <c r="EO818" s="1885">
        <v>0</v>
      </c>
      <c r="EP818" s="1885">
        <v>33.35</v>
      </c>
      <c r="EQ818" s="1885">
        <v>0</v>
      </c>
      <c r="ER818" s="1885">
        <v>0</v>
      </c>
      <c r="ES818" s="1880">
        <v>0</v>
      </c>
      <c r="ET818" s="1881">
        <v>0</v>
      </c>
      <c r="EU818" s="1880">
        <v>65.8</v>
      </c>
      <c r="EV818" s="1880">
        <v>0</v>
      </c>
      <c r="EW818" s="1880"/>
      <c r="EX818" s="1880"/>
      <c r="EY818" s="1880"/>
      <c r="EZ818" s="1883">
        <v>76.47</v>
      </c>
      <c r="FA818" s="1883">
        <v>34.94</v>
      </c>
      <c r="FB818" s="1883">
        <v>0</v>
      </c>
      <c r="FC818" s="1883">
        <v>1000</v>
      </c>
      <c r="FD818" s="1883"/>
      <c r="FE818" s="1883">
        <v>0</v>
      </c>
      <c r="FF818" s="1883"/>
      <c r="FG818" s="1880"/>
      <c r="FH818" s="1883">
        <v>0</v>
      </c>
      <c r="FI818" s="1880"/>
      <c r="FJ818" s="1880"/>
      <c r="FK818" s="1883">
        <v>43.41</v>
      </c>
      <c r="FL818" s="1883"/>
      <c r="FM818" s="1880">
        <v>0</v>
      </c>
      <c r="FN818" s="1880">
        <v>0</v>
      </c>
      <c r="FO818" s="1880">
        <v>0</v>
      </c>
      <c r="FP818" s="1880"/>
      <c r="FQ818" s="1880">
        <v>1497.39</v>
      </c>
      <c r="FR818" s="1886">
        <v>1002.61</v>
      </c>
      <c r="FT818" s="2012">
        <v>219.08</v>
      </c>
      <c r="FU818" s="2010">
        <v>54.77</v>
      </c>
      <c r="GB818" s="2015">
        <f t="shared" si="90"/>
        <v>3.333333333102928E-3</v>
      </c>
      <c r="GC818" s="2015">
        <v>2434.1999999999998</v>
      </c>
      <c r="GE818" s="2015">
        <f t="shared" si="91"/>
        <v>2434.1999999999998</v>
      </c>
    </row>
    <row r="819" spans="2:187">
      <c r="B819" s="1857">
        <v>33</v>
      </c>
      <c r="C819" s="1975" t="s">
        <v>632</v>
      </c>
      <c r="D819" s="1887" t="s">
        <v>3</v>
      </c>
      <c r="E819" s="1888" t="s">
        <v>143</v>
      </c>
      <c r="F819" s="1860" t="s">
        <v>144</v>
      </c>
      <c r="G819" s="1889">
        <v>34320</v>
      </c>
      <c r="H819" s="1860" t="s">
        <v>469</v>
      </c>
      <c r="I819" s="1975" t="s">
        <v>456</v>
      </c>
      <c r="J819" s="1890" t="s">
        <v>455</v>
      </c>
      <c r="K819" s="1891" t="s">
        <v>456</v>
      </c>
      <c r="L819" s="1891">
        <v>100001</v>
      </c>
      <c r="M819" s="1858" t="s">
        <v>470</v>
      </c>
      <c r="N819" s="1859">
        <v>1</v>
      </c>
      <c r="O819" s="1860" t="s">
        <v>471</v>
      </c>
      <c r="P819" s="1860" t="s">
        <v>472</v>
      </c>
      <c r="Q819" s="1861">
        <v>1</v>
      </c>
      <c r="R819" s="1860" t="s">
        <v>473</v>
      </c>
      <c r="S819" s="1862" t="s">
        <v>474</v>
      </c>
      <c r="T819" s="1860" t="s">
        <v>461</v>
      </c>
      <c r="U819" s="1860" t="s">
        <v>979</v>
      </c>
      <c r="V819" s="1863" t="s">
        <v>553</v>
      </c>
      <c r="W819" s="1863"/>
      <c r="X819" s="1864" t="s">
        <v>32</v>
      </c>
      <c r="Y819" s="1865" t="s">
        <v>147</v>
      </c>
      <c r="Z819" s="1858"/>
      <c r="AA819" s="1858"/>
      <c r="AB819" s="1970">
        <v>44483</v>
      </c>
      <c r="AC819" s="1866"/>
      <c r="AD819" s="1867"/>
      <c r="AE819" s="1868" t="s">
        <v>533</v>
      </c>
      <c r="AF819" s="1868" t="s">
        <v>560</v>
      </c>
      <c r="AG819" s="1869"/>
      <c r="AH819" s="1870"/>
      <c r="AI819" s="1870"/>
      <c r="AJ819" s="1870"/>
      <c r="AK819" s="1871"/>
      <c r="AL819" s="1869"/>
      <c r="AM819" s="1871"/>
      <c r="AN819" s="1871"/>
      <c r="AO819" s="1902" t="s">
        <v>466</v>
      </c>
      <c r="AP819" s="1871" t="s">
        <v>594</v>
      </c>
      <c r="AQ819" s="1873" t="s">
        <v>467</v>
      </c>
      <c r="AR819" s="1874">
        <v>3000</v>
      </c>
      <c r="AS819" s="1858">
        <v>22</v>
      </c>
      <c r="AT819" s="1875">
        <v>0</v>
      </c>
      <c r="AU819" s="1875">
        <v>8</v>
      </c>
      <c r="AV819" s="1858"/>
      <c r="AW819" s="1858"/>
      <c r="AX819" s="1858"/>
      <c r="AY819" s="1858"/>
      <c r="AZ819" s="1858"/>
      <c r="BA819" s="1876"/>
      <c r="BB819" s="1869">
        <v>0</v>
      </c>
      <c r="BC819" s="1875"/>
      <c r="BD819" s="1875"/>
      <c r="BE819" s="1875"/>
      <c r="BF819" s="1876"/>
      <c r="BG819" s="1869">
        <v>0</v>
      </c>
      <c r="BH819" s="1869">
        <v>0</v>
      </c>
      <c r="BI819" s="1869">
        <v>0</v>
      </c>
      <c r="BJ819" s="1877">
        <v>0</v>
      </c>
      <c r="BK819" s="1878">
        <v>0</v>
      </c>
      <c r="BL819" s="1878">
        <v>0</v>
      </c>
      <c r="BM819" s="1869">
        <v>0</v>
      </c>
      <c r="BN819" s="1878">
        <v>0</v>
      </c>
      <c r="BO819" s="1869">
        <v>5.05</v>
      </c>
      <c r="BP819" s="1879">
        <v>176</v>
      </c>
      <c r="BQ819" s="1880">
        <v>2200</v>
      </c>
      <c r="BR819" s="1880">
        <v>0</v>
      </c>
      <c r="BS819" s="1880">
        <v>0</v>
      </c>
      <c r="BT819" s="1881">
        <v>800</v>
      </c>
      <c r="BU819" s="1880">
        <v>0</v>
      </c>
      <c r="BV819" s="1880">
        <v>0</v>
      </c>
      <c r="BW819" s="1880">
        <v>0</v>
      </c>
      <c r="BX819" s="1880"/>
      <c r="BY819" s="1880"/>
      <c r="BZ819" s="1880"/>
      <c r="CA819" s="1880"/>
      <c r="CB819" s="1880">
        <v>0</v>
      </c>
      <c r="CC819" s="1880">
        <v>0</v>
      </c>
      <c r="CD819" s="1880">
        <v>0</v>
      </c>
      <c r="CE819" s="1880"/>
      <c r="CF819" s="1880">
        <v>0</v>
      </c>
      <c r="CG819" s="1880"/>
      <c r="CH819" s="1880">
        <v>0</v>
      </c>
      <c r="CI819" s="1880"/>
      <c r="CJ819" s="1880"/>
      <c r="CK819" s="1880"/>
      <c r="CL819" s="1880"/>
      <c r="CM819" s="1880"/>
      <c r="CN819" s="1880"/>
      <c r="CO819" s="1880">
        <v>0</v>
      </c>
      <c r="CP819" s="1880"/>
      <c r="CQ819" s="1880"/>
      <c r="CR819" s="1880"/>
      <c r="CS819" s="1880"/>
      <c r="CT819" s="1880"/>
      <c r="CU819" s="1880"/>
      <c r="CV819" s="1880">
        <v>0</v>
      </c>
      <c r="CW819" s="1880"/>
      <c r="CX819" s="1880"/>
      <c r="CY819" s="1880"/>
      <c r="CZ819" s="1880"/>
      <c r="DA819" s="1880"/>
      <c r="DB819" s="1880"/>
      <c r="DC819" s="1880"/>
      <c r="DD819" s="1880"/>
      <c r="DE819" s="1880"/>
      <c r="DF819" s="1880"/>
      <c r="DG819" s="1880"/>
      <c r="DH819" s="1880"/>
      <c r="DI819" s="1880"/>
      <c r="DJ819" s="1880"/>
      <c r="DK819" s="1880"/>
      <c r="DL819" s="1880"/>
      <c r="DM819" s="1880"/>
      <c r="DN819" s="1880"/>
      <c r="DO819" s="1880"/>
      <c r="DP819" s="1880"/>
      <c r="DQ819" s="1880"/>
      <c r="DR819" s="1880"/>
      <c r="DS819" s="1880"/>
      <c r="DT819" s="1880"/>
      <c r="DU819" s="1880"/>
      <c r="DV819" s="1880"/>
      <c r="DW819" s="1880"/>
      <c r="DX819" s="1880"/>
      <c r="DY819" s="1880"/>
      <c r="DZ819" s="1882"/>
      <c r="EA819" s="1883"/>
      <c r="EB819" s="1880"/>
      <c r="EC819" s="1880"/>
      <c r="ED819" s="1880"/>
      <c r="EE819" s="1880"/>
      <c r="EF819" s="1880"/>
      <c r="EG819" s="1880"/>
      <c r="EH819" s="1880"/>
      <c r="EI819" s="1880"/>
      <c r="EJ819" s="1880"/>
      <c r="EK819" s="1880"/>
      <c r="EL819" s="1884">
        <v>2936.87</v>
      </c>
      <c r="EM819" s="1884">
        <v>3000</v>
      </c>
      <c r="EN819" s="1885">
        <v>293.69</v>
      </c>
      <c r="EO819" s="1885">
        <v>0</v>
      </c>
      <c r="EP819" s="1885">
        <v>40.24</v>
      </c>
      <c r="EQ819" s="1885">
        <v>0</v>
      </c>
      <c r="ER819" s="1885">
        <v>0</v>
      </c>
      <c r="ES819" s="1880">
        <v>0</v>
      </c>
      <c r="ET819" s="1881">
        <v>29.2</v>
      </c>
      <c r="EU819" s="1880">
        <v>63.13</v>
      </c>
      <c r="EV819" s="1880">
        <v>0</v>
      </c>
      <c r="EW819" s="1880"/>
      <c r="EX819" s="1880"/>
      <c r="EY819" s="1880"/>
      <c r="EZ819" s="1883">
        <v>0</v>
      </c>
      <c r="FA819" s="1883">
        <v>37.58</v>
      </c>
      <c r="FB819" s="1883">
        <v>0</v>
      </c>
      <c r="FC819" s="1883">
        <v>1200</v>
      </c>
      <c r="FD819" s="1883"/>
      <c r="FE819" s="1883">
        <v>0</v>
      </c>
      <c r="FF819" s="1883"/>
      <c r="FG819" s="1880"/>
      <c r="FH819" s="1883">
        <v>0</v>
      </c>
      <c r="FI819" s="1880"/>
      <c r="FJ819" s="1880"/>
      <c r="FK819" s="1883">
        <v>0</v>
      </c>
      <c r="FL819" s="1883"/>
      <c r="FM819" s="1880">
        <v>0</v>
      </c>
      <c r="FN819" s="1880">
        <v>0</v>
      </c>
      <c r="FO819" s="1880">
        <v>0</v>
      </c>
      <c r="FP819" s="1880"/>
      <c r="FQ819" s="1880">
        <v>1663.84</v>
      </c>
      <c r="FR819" s="1886">
        <v>1336.16</v>
      </c>
      <c r="FT819" s="2012">
        <v>264.32</v>
      </c>
      <c r="FU819" s="2010">
        <v>66.08</v>
      </c>
      <c r="GB819" s="2015">
        <f t="shared" si="90"/>
        <v>0</v>
      </c>
      <c r="GC819" s="2015">
        <v>2936.87</v>
      </c>
      <c r="GE819" s="2015">
        <f t="shared" si="91"/>
        <v>2936.87</v>
      </c>
    </row>
    <row r="820" spans="2:187">
      <c r="B820" s="1857">
        <v>34</v>
      </c>
      <c r="C820" s="1975" t="s">
        <v>632</v>
      </c>
      <c r="D820" s="1887" t="s">
        <v>3</v>
      </c>
      <c r="E820" s="1888" t="s">
        <v>121</v>
      </c>
      <c r="F820" s="1860" t="s">
        <v>122</v>
      </c>
      <c r="G820" s="1889">
        <v>33835</v>
      </c>
      <c r="H820" s="1860" t="s">
        <v>484</v>
      </c>
      <c r="I820" s="1975" t="s">
        <v>456</v>
      </c>
      <c r="J820" s="1890" t="s">
        <v>455</v>
      </c>
      <c r="K820" s="1891" t="s">
        <v>456</v>
      </c>
      <c r="L820" s="1891">
        <v>100002</v>
      </c>
      <c r="M820" s="1858" t="s">
        <v>457</v>
      </c>
      <c r="N820" s="1859">
        <v>1</v>
      </c>
      <c r="O820" s="1860" t="s">
        <v>458</v>
      </c>
      <c r="P820" s="1860" t="s">
        <v>459</v>
      </c>
      <c r="Q820" s="1861">
        <v>0</v>
      </c>
      <c r="R820" s="1860" t="s">
        <v>485</v>
      </c>
      <c r="S820" s="1862" t="s">
        <v>486</v>
      </c>
      <c r="T820" s="1860" t="s">
        <v>461</v>
      </c>
      <c r="U820" s="1860" t="s">
        <v>263</v>
      </c>
      <c r="V820" s="1863" t="s">
        <v>553</v>
      </c>
      <c r="W820" s="1863"/>
      <c r="X820" s="1864" t="s">
        <v>32</v>
      </c>
      <c r="Y820" s="1865" t="s">
        <v>1072</v>
      </c>
      <c r="Z820" s="1858"/>
      <c r="AA820" s="1858"/>
      <c r="AB820" s="1970">
        <v>44539</v>
      </c>
      <c r="AC820" s="1866"/>
      <c r="AD820" s="1867"/>
      <c r="AE820" s="1868" t="s">
        <v>481</v>
      </c>
      <c r="AF820" s="1868" t="s">
        <v>561</v>
      </c>
      <c r="AG820" s="1869"/>
      <c r="AH820" s="1870"/>
      <c r="AI820" s="1870"/>
      <c r="AJ820" s="1870"/>
      <c r="AK820" s="1871"/>
      <c r="AL820" s="1869"/>
      <c r="AM820" s="1871"/>
      <c r="AN820" s="1871"/>
      <c r="AO820" s="1902" t="s">
        <v>466</v>
      </c>
      <c r="AP820" s="1871" t="s">
        <v>594</v>
      </c>
      <c r="AQ820" s="1873" t="s">
        <v>466</v>
      </c>
      <c r="AR820" s="1874">
        <v>2200</v>
      </c>
      <c r="AS820" s="1858">
        <v>30</v>
      </c>
      <c r="AT820" s="1875">
        <v>0</v>
      </c>
      <c r="AU820" s="1875">
        <v>0</v>
      </c>
      <c r="AV820" s="1858"/>
      <c r="AW820" s="1858"/>
      <c r="AX820" s="1858"/>
      <c r="AY820" s="1858"/>
      <c r="AZ820" s="1858"/>
      <c r="BA820" s="1876"/>
      <c r="BB820" s="1869">
        <v>0</v>
      </c>
      <c r="BC820" s="1875"/>
      <c r="BD820" s="1875"/>
      <c r="BE820" s="1875"/>
      <c r="BF820" s="1876"/>
      <c r="BG820" s="1869">
        <v>0</v>
      </c>
      <c r="BH820" s="1869">
        <v>0</v>
      </c>
      <c r="BI820" s="1869">
        <v>0</v>
      </c>
      <c r="BJ820" s="1877">
        <v>0</v>
      </c>
      <c r="BK820" s="1878">
        <v>0</v>
      </c>
      <c r="BL820" s="1878">
        <v>0</v>
      </c>
      <c r="BM820" s="1869">
        <v>0</v>
      </c>
      <c r="BN820" s="1878">
        <v>0</v>
      </c>
      <c r="BO820" s="1869">
        <v>9.5333333333333332</v>
      </c>
      <c r="BP820" s="1879">
        <v>240</v>
      </c>
      <c r="BQ820" s="1880">
        <v>2200</v>
      </c>
      <c r="BR820" s="1880">
        <v>113</v>
      </c>
      <c r="BS820" s="1880">
        <v>0</v>
      </c>
      <c r="BT820" s="1881">
        <v>0</v>
      </c>
      <c r="BU820" s="1880">
        <v>0</v>
      </c>
      <c r="BV820" s="1880">
        <v>0</v>
      </c>
      <c r="BW820" s="1880">
        <v>0</v>
      </c>
      <c r="BX820" s="1880"/>
      <c r="BY820" s="1880"/>
      <c r="BZ820" s="1880"/>
      <c r="CA820" s="1880"/>
      <c r="CB820" s="1880">
        <v>0</v>
      </c>
      <c r="CC820" s="1880">
        <v>0</v>
      </c>
      <c r="CD820" s="1880">
        <v>0</v>
      </c>
      <c r="CE820" s="1880"/>
      <c r="CF820" s="1880">
        <v>0</v>
      </c>
      <c r="CG820" s="1880"/>
      <c r="CH820" s="1880">
        <v>0</v>
      </c>
      <c r="CI820" s="1880"/>
      <c r="CJ820" s="1880"/>
      <c r="CK820" s="1880"/>
      <c r="CL820" s="1880"/>
      <c r="CM820" s="1880"/>
      <c r="CN820" s="1880"/>
      <c r="CO820" s="1880">
        <v>0</v>
      </c>
      <c r="CP820" s="1880"/>
      <c r="CQ820" s="1880"/>
      <c r="CR820" s="1880"/>
      <c r="CS820" s="1880"/>
      <c r="CT820" s="1880"/>
      <c r="CU820" s="1880"/>
      <c r="CV820" s="1880">
        <v>0</v>
      </c>
      <c r="CW820" s="1880"/>
      <c r="CX820" s="1880"/>
      <c r="CY820" s="1880"/>
      <c r="CZ820" s="1880"/>
      <c r="DA820" s="1880"/>
      <c r="DB820" s="1880"/>
      <c r="DC820" s="1880"/>
      <c r="DD820" s="1880"/>
      <c r="DE820" s="1880"/>
      <c r="DF820" s="1880"/>
      <c r="DG820" s="1880"/>
      <c r="DH820" s="1880"/>
      <c r="DI820" s="1880"/>
      <c r="DJ820" s="1880"/>
      <c r="DK820" s="1880"/>
      <c r="DL820" s="1880"/>
      <c r="DM820" s="1880"/>
      <c r="DN820" s="1880"/>
      <c r="DO820" s="1880"/>
      <c r="DP820" s="1880"/>
      <c r="DQ820" s="1880"/>
      <c r="DR820" s="1880"/>
      <c r="DS820" s="1880"/>
      <c r="DT820" s="1880"/>
      <c r="DU820" s="1880"/>
      <c r="DV820" s="1880"/>
      <c r="DW820" s="1880"/>
      <c r="DX820" s="1880"/>
      <c r="DY820" s="1880"/>
      <c r="DZ820" s="1882"/>
      <c r="EA820" s="1883"/>
      <c r="EB820" s="1880"/>
      <c r="EC820" s="1880"/>
      <c r="ED820" s="1880"/>
      <c r="EE820" s="1880"/>
      <c r="EF820" s="1880"/>
      <c r="EG820" s="1880"/>
      <c r="EH820" s="1880"/>
      <c r="EI820" s="1880"/>
      <c r="EJ820" s="1880"/>
      <c r="EK820" s="1880"/>
      <c r="EL820" s="1884">
        <v>2225.61</v>
      </c>
      <c r="EM820" s="1884">
        <v>2313</v>
      </c>
      <c r="EN820" s="1885">
        <v>222.56</v>
      </c>
      <c r="EO820" s="1885">
        <v>0</v>
      </c>
      <c r="EP820" s="1885">
        <v>30.49</v>
      </c>
      <c r="EQ820" s="1885">
        <v>0</v>
      </c>
      <c r="ER820" s="1885">
        <v>0</v>
      </c>
      <c r="ES820" s="1880">
        <v>0</v>
      </c>
      <c r="ET820" s="1881">
        <v>0</v>
      </c>
      <c r="EU820" s="1880">
        <v>87.39</v>
      </c>
      <c r="EV820" s="1880">
        <v>0</v>
      </c>
      <c r="EW820" s="1880"/>
      <c r="EX820" s="1880"/>
      <c r="EY820" s="1880"/>
      <c r="EZ820" s="1883">
        <v>131.71</v>
      </c>
      <c r="FA820" s="1883">
        <v>0</v>
      </c>
      <c r="FB820" s="1883">
        <v>0</v>
      </c>
      <c r="FC820" s="1883">
        <v>925.2</v>
      </c>
      <c r="FD820" s="1883"/>
      <c r="FE820" s="1883">
        <v>0</v>
      </c>
      <c r="FF820" s="1883"/>
      <c r="FG820" s="1880"/>
      <c r="FH820" s="1883">
        <v>0</v>
      </c>
      <c r="FI820" s="1880"/>
      <c r="FJ820" s="1880"/>
      <c r="FK820" s="1883">
        <v>0</v>
      </c>
      <c r="FL820" s="1883"/>
      <c r="FM820" s="1880">
        <v>0</v>
      </c>
      <c r="FN820" s="1880">
        <v>0</v>
      </c>
      <c r="FO820" s="1880">
        <v>0</v>
      </c>
      <c r="FP820" s="1880"/>
      <c r="FQ820" s="1880">
        <v>1397.35</v>
      </c>
      <c r="FR820" s="1886">
        <v>915.65</v>
      </c>
      <c r="FT820" s="2012">
        <v>200.3</v>
      </c>
      <c r="FU820" s="2010">
        <v>50.075000000000003</v>
      </c>
      <c r="GB820" s="2015">
        <f t="shared" si="90"/>
        <v>0</v>
      </c>
      <c r="GC820" s="2015">
        <v>2225.61</v>
      </c>
      <c r="GE820" s="2015">
        <f t="shared" si="91"/>
        <v>2225.61</v>
      </c>
    </row>
    <row r="821" spans="2:187">
      <c r="B821" s="1857">
        <v>35</v>
      </c>
      <c r="C821" s="1975" t="s">
        <v>632</v>
      </c>
      <c r="D821" s="1887" t="s">
        <v>3</v>
      </c>
      <c r="E821" s="1888" t="s">
        <v>104</v>
      </c>
      <c r="F821" s="1860" t="s">
        <v>105</v>
      </c>
      <c r="G821" s="1889">
        <v>32719</v>
      </c>
      <c r="H821" s="1860" t="s">
        <v>453</v>
      </c>
      <c r="I821" s="1975" t="s">
        <v>456</v>
      </c>
      <c r="J821" s="1890" t="s">
        <v>455</v>
      </c>
      <c r="K821" s="1891" t="s">
        <v>456</v>
      </c>
      <c r="L821" s="1891">
        <v>100002</v>
      </c>
      <c r="M821" s="1858" t="s">
        <v>457</v>
      </c>
      <c r="N821" s="1859">
        <v>1</v>
      </c>
      <c r="O821" s="1860" t="s">
        <v>458</v>
      </c>
      <c r="P821" s="1860" t="s">
        <v>459</v>
      </c>
      <c r="Q821" s="1861">
        <v>1</v>
      </c>
      <c r="R821" s="1860" t="s">
        <v>460</v>
      </c>
      <c r="S821" s="1862" t="s">
        <v>453</v>
      </c>
      <c r="T821" s="1860" t="s">
        <v>461</v>
      </c>
      <c r="U821" s="1860" t="s">
        <v>257</v>
      </c>
      <c r="V821" s="1863" t="s">
        <v>553</v>
      </c>
      <c r="W821" s="1863"/>
      <c r="X821" s="1864" t="s">
        <v>32</v>
      </c>
      <c r="Y821" s="1865" t="s">
        <v>106</v>
      </c>
      <c r="Z821" s="1904"/>
      <c r="AA821" s="1904"/>
      <c r="AB821" s="1970">
        <v>44600</v>
      </c>
      <c r="AC821" s="1905"/>
      <c r="AD821" s="1906"/>
      <c r="AE821" s="1907" t="s">
        <v>533</v>
      </c>
      <c r="AF821" s="1907" t="s">
        <v>562</v>
      </c>
      <c r="AG821" s="1908"/>
      <c r="AH821" s="1909"/>
      <c r="AI821" s="1870"/>
      <c r="AJ821" s="1870"/>
      <c r="AK821" s="1871"/>
      <c r="AL821" s="1869"/>
      <c r="AM821" s="1871"/>
      <c r="AN821" s="1871"/>
      <c r="AO821" s="1902" t="s">
        <v>467</v>
      </c>
      <c r="AP821" s="1871" t="s">
        <v>595</v>
      </c>
      <c r="AQ821" s="1873" t="s">
        <v>466</v>
      </c>
      <c r="AR821" s="1874">
        <v>2500</v>
      </c>
      <c r="AS821" s="1858">
        <v>26</v>
      </c>
      <c r="AT821" s="1875">
        <v>0</v>
      </c>
      <c r="AU821" s="1875">
        <v>4</v>
      </c>
      <c r="AV821" s="1858"/>
      <c r="AW821" s="1858"/>
      <c r="AX821" s="1858"/>
      <c r="AY821" s="1858"/>
      <c r="AZ821" s="1858"/>
      <c r="BA821" s="1876"/>
      <c r="BB821" s="1869">
        <v>0</v>
      </c>
      <c r="BC821" s="1875"/>
      <c r="BD821" s="1875"/>
      <c r="BE821" s="1875"/>
      <c r="BF821" s="1876"/>
      <c r="BG821" s="1869">
        <v>0</v>
      </c>
      <c r="BH821" s="1869">
        <v>0</v>
      </c>
      <c r="BI821" s="1869">
        <v>0</v>
      </c>
      <c r="BJ821" s="1877">
        <v>2</v>
      </c>
      <c r="BK821" s="1878">
        <v>0</v>
      </c>
      <c r="BL821" s="1878">
        <v>0</v>
      </c>
      <c r="BM821" s="1869">
        <v>0</v>
      </c>
      <c r="BN821" s="1878">
        <v>0</v>
      </c>
      <c r="BO821" s="1869">
        <v>1.4</v>
      </c>
      <c r="BP821" s="1879">
        <v>208</v>
      </c>
      <c r="BQ821" s="1880">
        <v>2166.6666666666665</v>
      </c>
      <c r="BR821" s="1880">
        <v>113</v>
      </c>
      <c r="BS821" s="1880">
        <v>0</v>
      </c>
      <c r="BT821" s="1881">
        <v>383.24</v>
      </c>
      <c r="BU821" s="1880">
        <v>0</v>
      </c>
      <c r="BV821" s="1880">
        <v>0</v>
      </c>
      <c r="BW821" s="1880">
        <v>0</v>
      </c>
      <c r="BX821" s="1880"/>
      <c r="BY821" s="1880"/>
      <c r="BZ821" s="1880"/>
      <c r="CA821" s="1880"/>
      <c r="CB821" s="1880">
        <v>0</v>
      </c>
      <c r="CC821" s="1880">
        <v>0</v>
      </c>
      <c r="CD821" s="1880">
        <v>0</v>
      </c>
      <c r="CE821" s="1880"/>
      <c r="CF821" s="1880">
        <v>43.55</v>
      </c>
      <c r="CG821" s="1880"/>
      <c r="CH821" s="1880">
        <v>0</v>
      </c>
      <c r="CI821" s="1880"/>
      <c r="CJ821" s="1880"/>
      <c r="CK821" s="1880"/>
      <c r="CL821" s="1880"/>
      <c r="CM821" s="1880"/>
      <c r="CN821" s="1880"/>
      <c r="CO821" s="1880">
        <v>0</v>
      </c>
      <c r="CP821" s="1880"/>
      <c r="CQ821" s="1880"/>
      <c r="CR821" s="1880"/>
      <c r="CS821" s="1880"/>
      <c r="CT821" s="1880"/>
      <c r="CU821" s="1880"/>
      <c r="CV821" s="1880">
        <v>0</v>
      </c>
      <c r="CW821" s="1880"/>
      <c r="CX821" s="1880"/>
      <c r="CY821" s="1880"/>
      <c r="CZ821" s="1880"/>
      <c r="DA821" s="1880"/>
      <c r="DB821" s="1880"/>
      <c r="DC821" s="1880"/>
      <c r="DD821" s="1880"/>
      <c r="DE821" s="1880"/>
      <c r="DF821" s="1880"/>
      <c r="DG821" s="1880"/>
      <c r="DH821" s="1880"/>
      <c r="DI821" s="1880"/>
      <c r="DJ821" s="1880"/>
      <c r="DK821" s="1880"/>
      <c r="DL821" s="1880"/>
      <c r="DM821" s="1880"/>
      <c r="DN821" s="1880"/>
      <c r="DO821" s="1880"/>
      <c r="DP821" s="1880"/>
      <c r="DQ821" s="1880"/>
      <c r="DR821" s="1880"/>
      <c r="DS821" s="1880"/>
      <c r="DT821" s="1880"/>
      <c r="DU821" s="1880"/>
      <c r="DV821" s="1880"/>
      <c r="DW821" s="1880"/>
      <c r="DX821" s="1880"/>
      <c r="DY821" s="1880"/>
      <c r="DZ821" s="1882"/>
      <c r="EA821" s="1883"/>
      <c r="EB821" s="1880"/>
      <c r="EC821" s="1880"/>
      <c r="ED821" s="1880"/>
      <c r="EE821" s="1880"/>
      <c r="EF821" s="1880"/>
      <c r="EG821" s="1880"/>
      <c r="EH821" s="1880"/>
      <c r="EI821" s="1880"/>
      <c r="EJ821" s="1880"/>
      <c r="EK821" s="1880"/>
      <c r="EL821" s="1884">
        <v>2691.876666666667</v>
      </c>
      <c r="EM821" s="1884">
        <v>2706.4566666666669</v>
      </c>
      <c r="EN821" s="1885">
        <v>269.19</v>
      </c>
      <c r="EO821" s="1885">
        <v>0</v>
      </c>
      <c r="EP821" s="1885">
        <v>36.880000000000003</v>
      </c>
      <c r="EQ821" s="1885">
        <v>0</v>
      </c>
      <c r="ER821" s="1885">
        <v>0</v>
      </c>
      <c r="ES821" s="1880">
        <v>0</v>
      </c>
      <c r="ET821" s="1881">
        <v>10.804</v>
      </c>
      <c r="EU821" s="1880">
        <v>14.58</v>
      </c>
      <c r="EV821" s="1880">
        <v>0</v>
      </c>
      <c r="EW821" s="1880"/>
      <c r="EX821" s="1880"/>
      <c r="EY821" s="1880"/>
      <c r="EZ821" s="1883">
        <v>0</v>
      </c>
      <c r="FA821" s="1883">
        <v>61.06</v>
      </c>
      <c r="FB821" s="1883">
        <v>0</v>
      </c>
      <c r="FC821" s="1883">
        <v>1045.2</v>
      </c>
      <c r="FD821" s="1883"/>
      <c r="FE821" s="1883">
        <v>0</v>
      </c>
      <c r="FF821" s="1883"/>
      <c r="FG821" s="1880"/>
      <c r="FH821" s="1883">
        <v>0</v>
      </c>
      <c r="FI821" s="1880"/>
      <c r="FJ821" s="1880"/>
      <c r="FK821" s="1883">
        <v>0</v>
      </c>
      <c r="FL821" s="1883"/>
      <c r="FM821" s="1880">
        <v>0</v>
      </c>
      <c r="FN821" s="1880">
        <v>0</v>
      </c>
      <c r="FO821" s="1880">
        <v>0</v>
      </c>
      <c r="FP821" s="1880"/>
      <c r="FQ821" s="1880">
        <v>1437.71</v>
      </c>
      <c r="FR821" s="1886">
        <v>1268.75</v>
      </c>
      <c r="FT821" s="2012">
        <v>242.27</v>
      </c>
      <c r="FU821" s="2010">
        <v>0</v>
      </c>
      <c r="GB821" s="2015">
        <f t="shared" si="90"/>
        <v>-3.333333333102928E-3</v>
      </c>
      <c r="GC821" s="2015">
        <v>2691.88</v>
      </c>
      <c r="GE821" s="2015">
        <f t="shared" si="91"/>
        <v>2691.88</v>
      </c>
    </row>
    <row r="822" spans="2:187">
      <c r="B822" s="1857">
        <v>36</v>
      </c>
      <c r="C822" s="1975" t="s">
        <v>632</v>
      </c>
      <c r="D822" s="1887" t="s">
        <v>3</v>
      </c>
      <c r="E822" s="1888" t="s">
        <v>179</v>
      </c>
      <c r="F822" s="1860" t="s">
        <v>180</v>
      </c>
      <c r="G822" s="1889">
        <v>34742</v>
      </c>
      <c r="H822" s="1860" t="s">
        <v>469</v>
      </c>
      <c r="I822" s="1975" t="s">
        <v>456</v>
      </c>
      <c r="J822" s="1890" t="s">
        <v>455</v>
      </c>
      <c r="K822" s="1891" t="s">
        <v>456</v>
      </c>
      <c r="L822" s="1891">
        <v>100001</v>
      </c>
      <c r="M822" s="1858" t="s">
        <v>470</v>
      </c>
      <c r="N822" s="1859">
        <v>1</v>
      </c>
      <c r="O822" s="1860" t="s">
        <v>471</v>
      </c>
      <c r="P822" s="1860" t="s">
        <v>472</v>
      </c>
      <c r="Q822" s="1861">
        <v>1</v>
      </c>
      <c r="R822" s="1860" t="s">
        <v>473</v>
      </c>
      <c r="S822" s="1862" t="s">
        <v>474</v>
      </c>
      <c r="T822" s="1860" t="s">
        <v>461</v>
      </c>
      <c r="U822" s="1860" t="s">
        <v>280</v>
      </c>
      <c r="V822" s="1863" t="s">
        <v>553</v>
      </c>
      <c r="W822" s="1863"/>
      <c r="X822" s="1864" t="s">
        <v>32</v>
      </c>
      <c r="Y822" s="1865" t="s">
        <v>171</v>
      </c>
      <c r="Z822" s="1858"/>
      <c r="AA822" s="1858"/>
      <c r="AB822" s="1970">
        <v>44636</v>
      </c>
      <c r="AC822" s="1866"/>
      <c r="AD822" s="1867"/>
      <c r="AE822" s="1868" t="s">
        <v>533</v>
      </c>
      <c r="AF822" s="1868" t="s">
        <v>565</v>
      </c>
      <c r="AG822" s="1869"/>
      <c r="AH822" s="1870"/>
      <c r="AI822" s="1870"/>
      <c r="AJ822" s="1870"/>
      <c r="AK822" s="1871"/>
      <c r="AL822" s="1869"/>
      <c r="AM822" s="1871"/>
      <c r="AN822" s="1871"/>
      <c r="AO822" s="1902" t="s">
        <v>466</v>
      </c>
      <c r="AP822" s="1871" t="s">
        <v>594</v>
      </c>
      <c r="AQ822" s="1873" t="s">
        <v>467</v>
      </c>
      <c r="AR822" s="1874">
        <v>2600</v>
      </c>
      <c r="AS822" s="1858">
        <v>29</v>
      </c>
      <c r="AT822" s="1875">
        <v>0</v>
      </c>
      <c r="AU822" s="1875">
        <v>1</v>
      </c>
      <c r="AV822" s="1858"/>
      <c r="AW822" s="1858"/>
      <c r="AX822" s="1858"/>
      <c r="AY822" s="1858"/>
      <c r="AZ822" s="1858"/>
      <c r="BA822" s="1876"/>
      <c r="BB822" s="1869">
        <v>0</v>
      </c>
      <c r="BC822" s="1875"/>
      <c r="BD822" s="1875"/>
      <c r="BE822" s="1875"/>
      <c r="BF822" s="1876"/>
      <c r="BG822" s="1869">
        <v>0</v>
      </c>
      <c r="BH822" s="1869">
        <v>0</v>
      </c>
      <c r="BI822" s="1869">
        <v>0</v>
      </c>
      <c r="BJ822" s="1877">
        <v>0</v>
      </c>
      <c r="BK822" s="1878">
        <v>0</v>
      </c>
      <c r="BL822" s="1878">
        <v>0</v>
      </c>
      <c r="BM822" s="1869">
        <v>0</v>
      </c>
      <c r="BN822" s="1878">
        <v>0</v>
      </c>
      <c r="BO822" s="1869">
        <v>10.849999999999998</v>
      </c>
      <c r="BP822" s="1879">
        <v>232</v>
      </c>
      <c r="BQ822" s="1880">
        <v>2513.3333333333335</v>
      </c>
      <c r="BR822" s="1880">
        <v>0</v>
      </c>
      <c r="BS822" s="1880">
        <v>0</v>
      </c>
      <c r="BT822" s="1881">
        <v>86.67</v>
      </c>
      <c r="BU822" s="1880">
        <v>0</v>
      </c>
      <c r="BV822" s="1880">
        <v>0</v>
      </c>
      <c r="BW822" s="1880">
        <v>0</v>
      </c>
      <c r="BX822" s="1880"/>
      <c r="BY822" s="1880"/>
      <c r="BZ822" s="1880"/>
      <c r="CA822" s="1880"/>
      <c r="CB822" s="1880">
        <v>0</v>
      </c>
      <c r="CC822" s="1880">
        <v>0</v>
      </c>
      <c r="CD822" s="1880">
        <v>0</v>
      </c>
      <c r="CE822" s="1880"/>
      <c r="CF822" s="1880">
        <v>0</v>
      </c>
      <c r="CG822" s="1880"/>
      <c r="CH822" s="1880">
        <v>0</v>
      </c>
      <c r="CI822" s="1880"/>
      <c r="CJ822" s="1880"/>
      <c r="CK822" s="1880"/>
      <c r="CL822" s="1880"/>
      <c r="CM822" s="1880"/>
      <c r="CN822" s="1880"/>
      <c r="CO822" s="1880">
        <v>0</v>
      </c>
      <c r="CP822" s="1880"/>
      <c r="CQ822" s="1880"/>
      <c r="CR822" s="1880"/>
      <c r="CS822" s="1880"/>
      <c r="CT822" s="1880"/>
      <c r="CU822" s="1880"/>
      <c r="CV822" s="1880">
        <v>0</v>
      </c>
      <c r="CW822" s="1880"/>
      <c r="CX822" s="1880"/>
      <c r="CY822" s="1880"/>
      <c r="CZ822" s="1880"/>
      <c r="DA822" s="1880"/>
      <c r="DB822" s="1880"/>
      <c r="DC822" s="1880"/>
      <c r="DD822" s="1880"/>
      <c r="DE822" s="1880"/>
      <c r="DF822" s="1880"/>
      <c r="DG822" s="1880"/>
      <c r="DH822" s="1880"/>
      <c r="DI822" s="1880"/>
      <c r="DJ822" s="1880"/>
      <c r="DK822" s="1880"/>
      <c r="DL822" s="1880"/>
      <c r="DM822" s="1880"/>
      <c r="DN822" s="1880"/>
      <c r="DO822" s="1880"/>
      <c r="DP822" s="1880"/>
      <c r="DQ822" s="1880"/>
      <c r="DR822" s="1880"/>
      <c r="DS822" s="1880"/>
      <c r="DT822" s="1880"/>
      <c r="DU822" s="1880"/>
      <c r="DV822" s="1880"/>
      <c r="DW822" s="1880"/>
      <c r="DX822" s="1880"/>
      <c r="DY822" s="1880"/>
      <c r="DZ822" s="1882"/>
      <c r="EA822" s="1883"/>
      <c r="EB822" s="1880"/>
      <c r="EC822" s="1880"/>
      <c r="ED822" s="1880"/>
      <c r="EE822" s="1880"/>
      <c r="EF822" s="1880"/>
      <c r="EG822" s="1880"/>
      <c r="EH822" s="1880"/>
      <c r="EI822" s="1880"/>
      <c r="EJ822" s="1880"/>
      <c r="EK822" s="1880"/>
      <c r="EL822" s="1884">
        <v>2482.4633333333336</v>
      </c>
      <c r="EM822" s="1884">
        <v>2600.0033333333336</v>
      </c>
      <c r="EN822" s="1885">
        <v>248.25</v>
      </c>
      <c r="EO822" s="1885">
        <v>0</v>
      </c>
      <c r="EP822" s="1885">
        <v>34.01</v>
      </c>
      <c r="EQ822" s="1885">
        <v>0</v>
      </c>
      <c r="ER822" s="1885">
        <v>0</v>
      </c>
      <c r="ES822" s="1880">
        <v>0</v>
      </c>
      <c r="ET822" s="1881">
        <v>0</v>
      </c>
      <c r="EU822" s="1880">
        <v>117.54</v>
      </c>
      <c r="EV822" s="1880">
        <v>0</v>
      </c>
      <c r="EW822" s="1880"/>
      <c r="EX822" s="1880"/>
      <c r="EY822" s="1880"/>
      <c r="EZ822" s="1883">
        <v>0</v>
      </c>
      <c r="FA822" s="1883">
        <v>0</v>
      </c>
      <c r="FB822" s="1883">
        <v>0</v>
      </c>
      <c r="FC822" s="1883">
        <v>1040</v>
      </c>
      <c r="FD822" s="1883"/>
      <c r="FE822" s="1883">
        <v>0</v>
      </c>
      <c r="FF822" s="1883"/>
      <c r="FG822" s="1880"/>
      <c r="FH822" s="1883">
        <v>0</v>
      </c>
      <c r="FI822" s="1880"/>
      <c r="FJ822" s="1880"/>
      <c r="FK822" s="1883">
        <v>0</v>
      </c>
      <c r="FL822" s="1883"/>
      <c r="FM822" s="1880">
        <v>0</v>
      </c>
      <c r="FN822" s="1880">
        <v>0</v>
      </c>
      <c r="FO822" s="1880">
        <v>0</v>
      </c>
      <c r="FP822" s="1880"/>
      <c r="FQ822" s="1880">
        <v>1439.8</v>
      </c>
      <c r="FR822" s="1886">
        <v>1160.2</v>
      </c>
      <c r="FT822" s="2012">
        <v>223.42</v>
      </c>
      <c r="FU822" s="2010">
        <v>55.854999999999997</v>
      </c>
      <c r="GB822" s="2015">
        <f t="shared" si="90"/>
        <v>3.3333333335576754E-3</v>
      </c>
      <c r="GC822" s="2015">
        <v>2482.46</v>
      </c>
      <c r="GE822" s="2015">
        <f t="shared" si="91"/>
        <v>2482.46</v>
      </c>
    </row>
    <row r="823" spans="2:187">
      <c r="B823" s="1857">
        <v>37</v>
      </c>
      <c r="C823" s="1975" t="s">
        <v>632</v>
      </c>
      <c r="D823" s="1887" t="s">
        <v>3</v>
      </c>
      <c r="E823" s="1888" t="s">
        <v>61</v>
      </c>
      <c r="F823" s="1860" t="s">
        <v>62</v>
      </c>
      <c r="G823" s="1889">
        <v>27048</v>
      </c>
      <c r="H823" s="1860" t="s">
        <v>494</v>
      </c>
      <c r="I823" s="1975" t="s">
        <v>456</v>
      </c>
      <c r="J823" s="1890" t="s">
        <v>455</v>
      </c>
      <c r="K823" s="1891" t="s">
        <v>456</v>
      </c>
      <c r="L823" s="1891">
        <v>100001</v>
      </c>
      <c r="M823" s="1858" t="s">
        <v>470</v>
      </c>
      <c r="N823" s="1859">
        <v>1</v>
      </c>
      <c r="O823" s="1860" t="s">
        <v>477</v>
      </c>
      <c r="P823" s="1860" t="s">
        <v>478</v>
      </c>
      <c r="Q823" s="1861">
        <v>1</v>
      </c>
      <c r="R823" s="1860" t="s">
        <v>495</v>
      </c>
      <c r="S823" s="1862" t="s">
        <v>478</v>
      </c>
      <c r="T823" s="1860" t="s">
        <v>461</v>
      </c>
      <c r="U823" s="1860" t="s">
        <v>241</v>
      </c>
      <c r="V823" s="1863" t="s">
        <v>553</v>
      </c>
      <c r="W823" s="1863"/>
      <c r="X823" s="1864" t="s">
        <v>32</v>
      </c>
      <c r="Y823" s="1865" t="s">
        <v>63</v>
      </c>
      <c r="Z823" s="1910"/>
      <c r="AA823" s="1911"/>
      <c r="AB823" s="1970">
        <v>44677</v>
      </c>
      <c r="AC823" s="1912"/>
      <c r="AD823" s="1913"/>
      <c r="AE823" s="1912" t="s">
        <v>511</v>
      </c>
      <c r="AF823" s="1912" t="s">
        <v>566</v>
      </c>
      <c r="AG823" s="1914"/>
      <c r="AH823" s="1915"/>
      <c r="AI823" s="1868"/>
      <c r="AJ823" s="1868"/>
      <c r="AK823" s="1868"/>
      <c r="AL823" s="1868"/>
      <c r="AM823" s="1868"/>
      <c r="AN823" s="1868"/>
      <c r="AO823" s="1902" t="s">
        <v>467</v>
      </c>
      <c r="AP823" s="1871" t="s">
        <v>594</v>
      </c>
      <c r="AQ823" s="1873" t="s">
        <v>466</v>
      </c>
      <c r="AR823" s="1874">
        <v>1800</v>
      </c>
      <c r="AS823" s="1858">
        <v>30</v>
      </c>
      <c r="AT823" s="1875">
        <v>0</v>
      </c>
      <c r="AU823" s="1875">
        <v>0</v>
      </c>
      <c r="AV823" s="1858"/>
      <c r="AW823" s="1858"/>
      <c r="AX823" s="1858"/>
      <c r="AY823" s="1858"/>
      <c r="AZ823" s="1858"/>
      <c r="BA823" s="1876"/>
      <c r="BB823" s="1869">
        <v>0</v>
      </c>
      <c r="BC823" s="1875"/>
      <c r="BD823" s="1875"/>
      <c r="BE823" s="1875"/>
      <c r="BF823" s="1876"/>
      <c r="BG823" s="1869">
        <v>0</v>
      </c>
      <c r="BH823" s="1869">
        <v>0</v>
      </c>
      <c r="BI823" s="1869">
        <v>15</v>
      </c>
      <c r="BJ823" s="1877">
        <v>0</v>
      </c>
      <c r="BK823" s="1878">
        <v>0</v>
      </c>
      <c r="BL823" s="1878">
        <v>0</v>
      </c>
      <c r="BM823" s="1869">
        <v>0</v>
      </c>
      <c r="BN823" s="1878">
        <v>0</v>
      </c>
      <c r="BO823" s="1869">
        <v>0</v>
      </c>
      <c r="BP823" s="1879">
        <v>240</v>
      </c>
      <c r="BQ823" s="1880">
        <v>1800</v>
      </c>
      <c r="BR823" s="1880">
        <v>113</v>
      </c>
      <c r="BS823" s="1880">
        <v>0</v>
      </c>
      <c r="BT823" s="1881">
        <v>0</v>
      </c>
      <c r="BU823" s="1880">
        <v>0</v>
      </c>
      <c r="BV823" s="1880">
        <v>0</v>
      </c>
      <c r="BW823" s="1880">
        <v>0</v>
      </c>
      <c r="BX823" s="1880"/>
      <c r="BY823" s="1880"/>
      <c r="BZ823" s="1880"/>
      <c r="CA823" s="1880"/>
      <c r="CB823" s="1880">
        <v>0</v>
      </c>
      <c r="CC823" s="1880">
        <v>0</v>
      </c>
      <c r="CD823" s="1880">
        <v>239.125</v>
      </c>
      <c r="CE823" s="1880"/>
      <c r="CF823" s="1880">
        <v>0</v>
      </c>
      <c r="CG823" s="1880"/>
      <c r="CH823" s="1880">
        <v>0</v>
      </c>
      <c r="CI823" s="1880"/>
      <c r="CJ823" s="1880"/>
      <c r="CK823" s="1880"/>
      <c r="CL823" s="1880"/>
      <c r="CM823" s="1880"/>
      <c r="CN823" s="1880"/>
      <c r="CO823" s="1880">
        <v>0</v>
      </c>
      <c r="CP823" s="1880"/>
      <c r="CQ823" s="1880"/>
      <c r="CR823" s="1880"/>
      <c r="CS823" s="1880"/>
      <c r="CT823" s="1880"/>
      <c r="CU823" s="1880"/>
      <c r="CV823" s="1880">
        <v>0</v>
      </c>
      <c r="CW823" s="1880"/>
      <c r="CX823" s="1880"/>
      <c r="CY823" s="1880"/>
      <c r="CZ823" s="1880"/>
      <c r="DA823" s="1880"/>
      <c r="DB823" s="1880"/>
      <c r="DC823" s="1880"/>
      <c r="DD823" s="1880"/>
      <c r="DE823" s="1880"/>
      <c r="DF823" s="1880"/>
      <c r="DG823" s="1880"/>
      <c r="DH823" s="1880"/>
      <c r="DI823" s="1880"/>
      <c r="DJ823" s="1880"/>
      <c r="DK823" s="1880"/>
      <c r="DL823" s="1880"/>
      <c r="DM823" s="1880"/>
      <c r="DN823" s="1880"/>
      <c r="DO823" s="1880"/>
      <c r="DP823" s="1880"/>
      <c r="DQ823" s="1880"/>
      <c r="DR823" s="1880"/>
      <c r="DS823" s="1880"/>
      <c r="DT823" s="1880"/>
      <c r="DU823" s="1880"/>
      <c r="DV823" s="1880"/>
      <c r="DW823" s="1880"/>
      <c r="DX823" s="1880"/>
      <c r="DY823" s="1880"/>
      <c r="DZ823" s="1882"/>
      <c r="EA823" s="1883"/>
      <c r="EB823" s="1880"/>
      <c r="EC823" s="1880"/>
      <c r="ED823" s="1880"/>
      <c r="EE823" s="1880"/>
      <c r="EF823" s="1880"/>
      <c r="EG823" s="1880"/>
      <c r="EH823" s="1880"/>
      <c r="EI823" s="1880"/>
      <c r="EJ823" s="1880"/>
      <c r="EK823" s="1880"/>
      <c r="EL823" s="1884">
        <v>2152.125</v>
      </c>
      <c r="EM823" s="1884">
        <v>2152.125</v>
      </c>
      <c r="EN823" s="1885">
        <v>215.21</v>
      </c>
      <c r="EO823" s="1885">
        <v>0</v>
      </c>
      <c r="EP823" s="1885">
        <v>29.48</v>
      </c>
      <c r="EQ823" s="1885">
        <v>0</v>
      </c>
      <c r="ER823" s="1885">
        <v>0</v>
      </c>
      <c r="ES823" s="1880">
        <v>0</v>
      </c>
      <c r="ET823" s="1881">
        <v>0</v>
      </c>
      <c r="EU823" s="1880">
        <v>0</v>
      </c>
      <c r="EV823" s="1880">
        <v>0</v>
      </c>
      <c r="EW823" s="1880"/>
      <c r="EX823" s="1880"/>
      <c r="EY823" s="1880"/>
      <c r="EZ823" s="1883">
        <v>0</v>
      </c>
      <c r="FA823" s="1883">
        <v>0</v>
      </c>
      <c r="FB823" s="1883">
        <v>0</v>
      </c>
      <c r="FC823" s="1883">
        <v>765.2</v>
      </c>
      <c r="FD823" s="1883"/>
      <c r="FE823" s="1883">
        <v>0</v>
      </c>
      <c r="FF823" s="1883"/>
      <c r="FG823" s="1880"/>
      <c r="FH823" s="1883">
        <v>150</v>
      </c>
      <c r="FI823" s="1880"/>
      <c r="FJ823" s="1880"/>
      <c r="FK823" s="1883">
        <v>0</v>
      </c>
      <c r="FL823" s="1883"/>
      <c r="FM823" s="1880">
        <v>0</v>
      </c>
      <c r="FN823" s="1880">
        <v>0</v>
      </c>
      <c r="FO823" s="1880">
        <v>0</v>
      </c>
      <c r="FP823" s="1880"/>
      <c r="FQ823" s="1880">
        <v>1159.8900000000001</v>
      </c>
      <c r="FR823" s="1886">
        <v>992.24</v>
      </c>
      <c r="FT823" s="2012">
        <v>193.69</v>
      </c>
      <c r="FU823" s="2010">
        <v>0</v>
      </c>
      <c r="GB823" s="2015">
        <f t="shared" si="90"/>
        <v>-5.0000000001091394E-3</v>
      </c>
      <c r="GC823" s="2015">
        <v>2152.13</v>
      </c>
      <c r="GE823" s="2015">
        <f t="shared" si="91"/>
        <v>2152.13</v>
      </c>
    </row>
    <row r="824" spans="2:187">
      <c r="B824" s="1857">
        <v>38</v>
      </c>
      <c r="C824" s="1975" t="s">
        <v>632</v>
      </c>
      <c r="D824" s="1887" t="s">
        <v>3</v>
      </c>
      <c r="E824" s="1888" t="s">
        <v>133</v>
      </c>
      <c r="F824" s="1860" t="s">
        <v>134</v>
      </c>
      <c r="G824" s="1889">
        <v>36953</v>
      </c>
      <c r="H824" s="1860" t="s">
        <v>494</v>
      </c>
      <c r="I824" s="1860" t="s">
        <v>456</v>
      </c>
      <c r="J824" s="1890" t="s">
        <v>455</v>
      </c>
      <c r="K824" s="1891" t="s">
        <v>456</v>
      </c>
      <c r="L824" s="1891">
        <v>100001</v>
      </c>
      <c r="M824" s="1858" t="s">
        <v>470</v>
      </c>
      <c r="N824" s="1859">
        <v>1</v>
      </c>
      <c r="O824" s="1860" t="s">
        <v>477</v>
      </c>
      <c r="P824" s="1860" t="s">
        <v>478</v>
      </c>
      <c r="Q824" s="1861">
        <v>1</v>
      </c>
      <c r="R824" s="1860" t="s">
        <v>495</v>
      </c>
      <c r="S824" s="1862" t="s">
        <v>478</v>
      </c>
      <c r="T824" s="1860" t="s">
        <v>461</v>
      </c>
      <c r="U824" s="1860" t="s">
        <v>268</v>
      </c>
      <c r="V824" s="1863" t="s">
        <v>553</v>
      </c>
      <c r="W824" s="1863"/>
      <c r="X824" s="1864" t="s">
        <v>32</v>
      </c>
      <c r="Y824" s="1865" t="s">
        <v>1073</v>
      </c>
      <c r="Z824" s="1858"/>
      <c r="AA824" s="1868"/>
      <c r="AB824" s="1970">
        <v>44799</v>
      </c>
      <c r="AC824" s="1868"/>
      <c r="AD824" s="1867"/>
      <c r="AE824" s="1868" t="s">
        <v>496</v>
      </c>
      <c r="AF824" s="1868" t="s">
        <v>567</v>
      </c>
      <c r="AG824" s="1869"/>
      <c r="AH824" s="1870"/>
      <c r="AI824" s="1868"/>
      <c r="AJ824" s="1868"/>
      <c r="AK824" s="1868"/>
      <c r="AL824" s="1868"/>
      <c r="AM824" s="1868"/>
      <c r="AN824" s="1868"/>
      <c r="AO824" s="1939" t="s">
        <v>466</v>
      </c>
      <c r="AP824" s="1871" t="s">
        <v>594</v>
      </c>
      <c r="AQ824" s="1873" t="s">
        <v>467</v>
      </c>
      <c r="AR824" s="1874">
        <v>2200</v>
      </c>
      <c r="AS824" s="1858">
        <v>30</v>
      </c>
      <c r="AT824" s="1875">
        <v>0</v>
      </c>
      <c r="AU824" s="1875">
        <v>0</v>
      </c>
      <c r="AV824" s="1858"/>
      <c r="AW824" s="1858"/>
      <c r="AX824" s="1858"/>
      <c r="AY824" s="1858"/>
      <c r="AZ824" s="1858"/>
      <c r="BA824" s="1876"/>
      <c r="BB824" s="1869">
        <v>0</v>
      </c>
      <c r="BC824" s="1875"/>
      <c r="BD824" s="1875"/>
      <c r="BE824" s="1875"/>
      <c r="BF824" s="1876"/>
      <c r="BG824" s="1869">
        <v>0</v>
      </c>
      <c r="BH824" s="1869">
        <v>0</v>
      </c>
      <c r="BI824" s="1869">
        <v>0</v>
      </c>
      <c r="BJ824" s="1877">
        <v>0</v>
      </c>
      <c r="BK824" s="1878">
        <v>0</v>
      </c>
      <c r="BL824" s="1878">
        <v>0</v>
      </c>
      <c r="BM824" s="1869">
        <v>0</v>
      </c>
      <c r="BN824" s="1878">
        <v>0</v>
      </c>
      <c r="BO824" s="1869">
        <v>1.7166666666666668</v>
      </c>
      <c r="BP824" s="1879">
        <v>240</v>
      </c>
      <c r="BQ824" s="1880">
        <v>2200</v>
      </c>
      <c r="BR824" s="1880">
        <v>0</v>
      </c>
      <c r="BS824" s="1880">
        <v>0</v>
      </c>
      <c r="BT824" s="1881">
        <v>0</v>
      </c>
      <c r="BU824" s="1880">
        <v>0</v>
      </c>
      <c r="BV824" s="1880">
        <v>0</v>
      </c>
      <c r="BW824" s="1880">
        <v>0</v>
      </c>
      <c r="BX824" s="1880"/>
      <c r="BY824" s="1880"/>
      <c r="BZ824" s="1880"/>
      <c r="CA824" s="1880"/>
      <c r="CB824" s="1880">
        <v>0</v>
      </c>
      <c r="CC824" s="1880">
        <v>0</v>
      </c>
      <c r="CD824" s="1880">
        <v>0</v>
      </c>
      <c r="CE824" s="1880"/>
      <c r="CF824" s="1880">
        <v>0</v>
      </c>
      <c r="CG824" s="1880"/>
      <c r="CH824" s="1880">
        <v>0</v>
      </c>
      <c r="CI824" s="1880"/>
      <c r="CJ824" s="1880"/>
      <c r="CK824" s="1880"/>
      <c r="CL824" s="1880"/>
      <c r="CM824" s="1880"/>
      <c r="CN824" s="1880"/>
      <c r="CO824" s="1880">
        <v>0</v>
      </c>
      <c r="CP824" s="1880"/>
      <c r="CQ824" s="1880"/>
      <c r="CR824" s="1880"/>
      <c r="CS824" s="1880"/>
      <c r="CT824" s="1880"/>
      <c r="CU824" s="1880"/>
      <c r="CV824" s="1880">
        <v>0</v>
      </c>
      <c r="CW824" s="1880"/>
      <c r="CX824" s="1880"/>
      <c r="CY824" s="1880"/>
      <c r="CZ824" s="1880"/>
      <c r="DA824" s="1880"/>
      <c r="DB824" s="1880"/>
      <c r="DC824" s="1880"/>
      <c r="DD824" s="1880"/>
      <c r="DE824" s="1880"/>
      <c r="DF824" s="1880"/>
      <c r="DG824" s="1880"/>
      <c r="DH824" s="1880"/>
      <c r="DI824" s="1880"/>
      <c r="DJ824" s="1880"/>
      <c r="DK824" s="1880"/>
      <c r="DL824" s="1880"/>
      <c r="DM824" s="1880"/>
      <c r="DN824" s="1880"/>
      <c r="DO824" s="1880"/>
      <c r="DP824" s="1880"/>
      <c r="DQ824" s="1880"/>
      <c r="DR824" s="1880"/>
      <c r="DS824" s="1880"/>
      <c r="DT824" s="1880"/>
      <c r="DU824" s="1880"/>
      <c r="DV824" s="1880"/>
      <c r="DW824" s="1880"/>
      <c r="DX824" s="1880"/>
      <c r="DY824" s="1880"/>
      <c r="DZ824" s="1882"/>
      <c r="EA824" s="1883"/>
      <c r="EB824" s="1880"/>
      <c r="EC824" s="1880"/>
      <c r="ED824" s="1880"/>
      <c r="EE824" s="1880"/>
      <c r="EF824" s="1880"/>
      <c r="EG824" s="1880"/>
      <c r="EH824" s="1880"/>
      <c r="EI824" s="1880"/>
      <c r="EJ824" s="1880"/>
      <c r="EK824" s="1880"/>
      <c r="EL824" s="1884">
        <v>2184.2600000000002</v>
      </c>
      <c r="EM824" s="1884">
        <v>2200</v>
      </c>
      <c r="EN824" s="1885">
        <v>218.43</v>
      </c>
      <c r="EO824" s="1885">
        <v>0</v>
      </c>
      <c r="EP824" s="1885">
        <v>29.92</v>
      </c>
      <c r="EQ824" s="1885">
        <v>0</v>
      </c>
      <c r="ER824" s="1885">
        <v>0</v>
      </c>
      <c r="ES824" s="1880">
        <v>0</v>
      </c>
      <c r="ET824" s="1881">
        <v>0</v>
      </c>
      <c r="EU824" s="1880">
        <v>15.74</v>
      </c>
      <c r="EV824" s="1880">
        <v>0</v>
      </c>
      <c r="EW824" s="1880"/>
      <c r="EX824" s="1880"/>
      <c r="EY824" s="1880"/>
      <c r="EZ824" s="1883">
        <v>0</v>
      </c>
      <c r="FA824" s="1883">
        <v>11.74</v>
      </c>
      <c r="FB824" s="1883">
        <v>0</v>
      </c>
      <c r="FC824" s="1883">
        <v>880</v>
      </c>
      <c r="FD824" s="1883"/>
      <c r="FE824" s="1883">
        <v>0</v>
      </c>
      <c r="FF824" s="1883"/>
      <c r="FG824" s="1880"/>
      <c r="FH824" s="1883">
        <v>333.34</v>
      </c>
      <c r="FI824" s="1880"/>
      <c r="FJ824" s="1880"/>
      <c r="FK824" s="1883">
        <v>0</v>
      </c>
      <c r="FL824" s="1883"/>
      <c r="FM824" s="1880">
        <v>0</v>
      </c>
      <c r="FN824" s="1880">
        <v>0</v>
      </c>
      <c r="FO824" s="1880">
        <v>0</v>
      </c>
      <c r="FP824" s="1880"/>
      <c r="FQ824" s="1880">
        <v>1489.17</v>
      </c>
      <c r="FR824" s="1886">
        <v>710.83</v>
      </c>
      <c r="FT824" s="2012">
        <v>196.58</v>
      </c>
      <c r="FU824" s="2010">
        <v>49.145000000000003</v>
      </c>
      <c r="GB824" s="2015">
        <f t="shared" si="90"/>
        <v>0</v>
      </c>
      <c r="GC824" s="2015">
        <v>2184.2600000000002</v>
      </c>
      <c r="GE824" s="2015">
        <f t="shared" si="91"/>
        <v>2184.2600000000002</v>
      </c>
    </row>
    <row r="825" spans="2:187">
      <c r="B825" s="1857">
        <v>39</v>
      </c>
      <c r="C825" s="1975" t="s">
        <v>632</v>
      </c>
      <c r="D825" s="1887" t="s">
        <v>3</v>
      </c>
      <c r="E825" s="1888" t="s">
        <v>126</v>
      </c>
      <c r="F825" s="1860" t="s">
        <v>127</v>
      </c>
      <c r="G825" s="1889">
        <v>34064</v>
      </c>
      <c r="H825" s="1860" t="s">
        <v>469</v>
      </c>
      <c r="I825" s="1975" t="s">
        <v>456</v>
      </c>
      <c r="J825" s="1890" t="s">
        <v>455</v>
      </c>
      <c r="K825" s="1916" t="s">
        <v>456</v>
      </c>
      <c r="L825" s="1916">
        <v>100001</v>
      </c>
      <c r="M825" s="1858" t="s">
        <v>470</v>
      </c>
      <c r="N825" s="1917">
        <v>1</v>
      </c>
      <c r="O825" s="1918" t="s">
        <v>471</v>
      </c>
      <c r="P825" s="1918" t="s">
        <v>472</v>
      </c>
      <c r="Q825" s="1919">
        <v>1</v>
      </c>
      <c r="R825" s="1860" t="s">
        <v>473</v>
      </c>
      <c r="S825" s="1862" t="s">
        <v>474</v>
      </c>
      <c r="T825" s="1860" t="s">
        <v>461</v>
      </c>
      <c r="U825" s="1860" t="s">
        <v>266</v>
      </c>
      <c r="V825" s="1863" t="s">
        <v>553</v>
      </c>
      <c r="W825" s="1863"/>
      <c r="X825" s="1864" t="s">
        <v>1062</v>
      </c>
      <c r="Y825" s="1865" t="s">
        <v>128</v>
      </c>
      <c r="Z825" s="1858"/>
      <c r="AA825" s="1868"/>
      <c r="AB825" s="1970">
        <v>44911</v>
      </c>
      <c r="AC825" s="1868"/>
      <c r="AD825" s="1913"/>
      <c r="AE825" s="1912" t="s">
        <v>481</v>
      </c>
      <c r="AF825" s="1912" t="s">
        <v>568</v>
      </c>
      <c r="AG825" s="1914"/>
      <c r="AH825" s="1915"/>
      <c r="AI825" s="1868"/>
      <c r="AJ825" s="1868"/>
      <c r="AK825" s="1868"/>
      <c r="AL825" s="1868"/>
      <c r="AM825" s="1868"/>
      <c r="AN825" s="1868"/>
      <c r="AO825" s="1902" t="s">
        <v>467</v>
      </c>
      <c r="AP825" s="1871" t="s">
        <v>595</v>
      </c>
      <c r="AQ825" s="1873" t="s">
        <v>466</v>
      </c>
      <c r="AR825" s="1874">
        <v>2200</v>
      </c>
      <c r="AS825" s="1858">
        <v>30</v>
      </c>
      <c r="AT825" s="1875">
        <v>0</v>
      </c>
      <c r="AU825" s="1875">
        <v>0</v>
      </c>
      <c r="AV825" s="1858"/>
      <c r="AW825" s="1858"/>
      <c r="AX825" s="1858"/>
      <c r="AY825" s="1858"/>
      <c r="AZ825" s="1858"/>
      <c r="BA825" s="1876"/>
      <c r="BB825" s="1869">
        <v>0</v>
      </c>
      <c r="BC825" s="1875"/>
      <c r="BD825" s="1875"/>
      <c r="BE825" s="1875"/>
      <c r="BF825" s="1876"/>
      <c r="BG825" s="1869">
        <v>0</v>
      </c>
      <c r="BH825" s="1869">
        <v>0</v>
      </c>
      <c r="BI825" s="1869">
        <v>0</v>
      </c>
      <c r="BJ825" s="1877">
        <v>0</v>
      </c>
      <c r="BK825" s="1878">
        <v>0</v>
      </c>
      <c r="BL825" s="1878">
        <v>0</v>
      </c>
      <c r="BM825" s="1869">
        <v>0</v>
      </c>
      <c r="BN825" s="1878">
        <v>0</v>
      </c>
      <c r="BO825" s="1869">
        <v>17.183333333333334</v>
      </c>
      <c r="BP825" s="1879">
        <v>240</v>
      </c>
      <c r="BQ825" s="1880">
        <v>2200</v>
      </c>
      <c r="BR825" s="1880">
        <v>113</v>
      </c>
      <c r="BS825" s="1880">
        <v>0</v>
      </c>
      <c r="BT825" s="1881">
        <v>0</v>
      </c>
      <c r="BU825" s="1880">
        <v>0</v>
      </c>
      <c r="BV825" s="1880">
        <v>0</v>
      </c>
      <c r="BW825" s="1880">
        <v>0</v>
      </c>
      <c r="BX825" s="1880"/>
      <c r="BY825" s="1880"/>
      <c r="BZ825" s="1880"/>
      <c r="CA825" s="1880"/>
      <c r="CB825" s="1880">
        <v>0</v>
      </c>
      <c r="CC825" s="1880">
        <v>0</v>
      </c>
      <c r="CD825" s="1880">
        <v>0</v>
      </c>
      <c r="CE825" s="1880"/>
      <c r="CF825" s="1880">
        <v>0</v>
      </c>
      <c r="CG825" s="1880"/>
      <c r="CH825" s="1880">
        <v>0</v>
      </c>
      <c r="CI825" s="1880"/>
      <c r="CJ825" s="1880"/>
      <c r="CK825" s="1880"/>
      <c r="CL825" s="1880"/>
      <c r="CM825" s="1880"/>
      <c r="CN825" s="1880"/>
      <c r="CO825" s="1880">
        <v>0</v>
      </c>
      <c r="CP825" s="1880"/>
      <c r="CQ825" s="1880"/>
      <c r="CR825" s="1880"/>
      <c r="CS825" s="1880"/>
      <c r="CT825" s="1880"/>
      <c r="CU825" s="1880"/>
      <c r="CV825" s="1880">
        <v>0</v>
      </c>
      <c r="CW825" s="1880"/>
      <c r="CX825" s="1880"/>
      <c r="CY825" s="1880"/>
      <c r="CZ825" s="1880"/>
      <c r="DA825" s="1880"/>
      <c r="DB825" s="1880"/>
      <c r="DC825" s="1880"/>
      <c r="DD825" s="1880"/>
      <c r="DE825" s="1880"/>
      <c r="DF825" s="1880"/>
      <c r="DG825" s="1880"/>
      <c r="DH825" s="1880"/>
      <c r="DI825" s="1880"/>
      <c r="DJ825" s="1880"/>
      <c r="DK825" s="1880"/>
      <c r="DL825" s="1880"/>
      <c r="DM825" s="1880"/>
      <c r="DN825" s="1880"/>
      <c r="DO825" s="1880"/>
      <c r="DP825" s="1880"/>
      <c r="DQ825" s="1880"/>
      <c r="DR825" s="1880"/>
      <c r="DS825" s="1880"/>
      <c r="DT825" s="1880"/>
      <c r="DU825" s="1880"/>
      <c r="DV825" s="1880"/>
      <c r="DW825" s="1880"/>
      <c r="DX825" s="1880"/>
      <c r="DY825" s="1880"/>
      <c r="DZ825" s="1882"/>
      <c r="EA825" s="1883"/>
      <c r="EB825" s="1880"/>
      <c r="EC825" s="1880"/>
      <c r="ED825" s="1880"/>
      <c r="EE825" s="1880"/>
      <c r="EF825" s="1880"/>
      <c r="EG825" s="1880"/>
      <c r="EH825" s="1880"/>
      <c r="EI825" s="1880"/>
      <c r="EJ825" s="1880"/>
      <c r="EK825" s="1880"/>
      <c r="EL825" s="1884">
        <v>2155.4899999999998</v>
      </c>
      <c r="EM825" s="1884">
        <v>2313</v>
      </c>
      <c r="EN825" s="1885">
        <v>215.55</v>
      </c>
      <c r="EO825" s="1885">
        <v>0</v>
      </c>
      <c r="EP825" s="1885">
        <v>29.53</v>
      </c>
      <c r="EQ825" s="1885">
        <v>0</v>
      </c>
      <c r="ER825" s="1885">
        <v>0</v>
      </c>
      <c r="ES825" s="1880">
        <v>0</v>
      </c>
      <c r="ET825" s="1881">
        <v>0</v>
      </c>
      <c r="EU825" s="1880">
        <v>157.51</v>
      </c>
      <c r="EV825" s="1880">
        <v>0</v>
      </c>
      <c r="EW825" s="1880"/>
      <c r="EX825" s="1880"/>
      <c r="EY825" s="1880"/>
      <c r="EZ825" s="1883">
        <v>0</v>
      </c>
      <c r="FA825" s="1883">
        <v>0</v>
      </c>
      <c r="FB825" s="1883">
        <v>0</v>
      </c>
      <c r="FC825" s="1883">
        <v>925.2</v>
      </c>
      <c r="FD825" s="1883"/>
      <c r="FE825" s="1883">
        <v>0</v>
      </c>
      <c r="FF825" s="1883"/>
      <c r="FG825" s="1880"/>
      <c r="FH825" s="1883">
        <v>0</v>
      </c>
      <c r="FI825" s="1880"/>
      <c r="FJ825" s="1880"/>
      <c r="FK825" s="1883">
        <v>0</v>
      </c>
      <c r="FL825" s="1883"/>
      <c r="FM825" s="1880">
        <v>0</v>
      </c>
      <c r="FN825" s="1880">
        <v>0</v>
      </c>
      <c r="FO825" s="1880">
        <v>0</v>
      </c>
      <c r="FP825" s="1880"/>
      <c r="FQ825" s="1880">
        <v>1327.79</v>
      </c>
      <c r="FR825" s="1886">
        <v>985.21</v>
      </c>
      <c r="FT825" s="2012">
        <v>193.99</v>
      </c>
      <c r="FU825" s="2010">
        <v>0</v>
      </c>
      <c r="GB825" s="2015">
        <f t="shared" si="90"/>
        <v>0</v>
      </c>
      <c r="GC825" s="2015">
        <v>2155.4899999999998</v>
      </c>
      <c r="GE825" s="2015">
        <f t="shared" si="91"/>
        <v>2155.4899999999998</v>
      </c>
    </row>
    <row r="826" spans="2:187">
      <c r="B826" s="1857">
        <v>40</v>
      </c>
      <c r="C826" s="1975" t="s">
        <v>632</v>
      </c>
      <c r="D826" s="1887" t="s">
        <v>3</v>
      </c>
      <c r="E826" s="1888" t="s">
        <v>90</v>
      </c>
      <c r="F826" s="1860" t="s">
        <v>570</v>
      </c>
      <c r="G826" s="1889">
        <v>30884</v>
      </c>
      <c r="H826" s="1860" t="s">
        <v>494</v>
      </c>
      <c r="I826" s="1975" t="s">
        <v>456</v>
      </c>
      <c r="J826" s="1890" t="s">
        <v>455</v>
      </c>
      <c r="K826" s="1916" t="s">
        <v>456</v>
      </c>
      <c r="L826" s="1891">
        <v>100001</v>
      </c>
      <c r="M826" s="1858" t="s">
        <v>470</v>
      </c>
      <c r="N826" s="1859">
        <v>1</v>
      </c>
      <c r="O826" s="1860" t="s">
        <v>477</v>
      </c>
      <c r="P826" s="1860" t="s">
        <v>478</v>
      </c>
      <c r="Q826" s="1861">
        <v>1</v>
      </c>
      <c r="R826" s="1860" t="s">
        <v>495</v>
      </c>
      <c r="S826" s="1862" t="s">
        <v>478</v>
      </c>
      <c r="T826" s="1860" t="s">
        <v>545</v>
      </c>
      <c r="U826" s="1860" t="s">
        <v>250</v>
      </c>
      <c r="V826" s="1863" t="s">
        <v>462</v>
      </c>
      <c r="W826" s="1863"/>
      <c r="X826" s="1864" t="s">
        <v>32</v>
      </c>
      <c r="Y826" s="1865" t="s">
        <v>1074</v>
      </c>
      <c r="Z826" s="1983"/>
      <c r="AA826" s="1868"/>
      <c r="AB826" s="1970">
        <v>44935</v>
      </c>
      <c r="AC826" s="1984"/>
      <c r="AD826" s="1985"/>
      <c r="AE826" s="1984" t="s">
        <v>533</v>
      </c>
      <c r="AF826" s="1984" t="s">
        <v>571</v>
      </c>
      <c r="AG826" s="1986"/>
      <c r="AH826" s="1987"/>
      <c r="AI826" s="1868"/>
      <c r="AJ826" s="1868"/>
      <c r="AK826" s="1868"/>
      <c r="AL826" s="1868"/>
      <c r="AM826" s="1868"/>
      <c r="AN826" s="1868"/>
      <c r="AO826" s="1902" t="s">
        <v>467</v>
      </c>
      <c r="AP826" s="1871" t="s">
        <v>595</v>
      </c>
      <c r="AQ826" s="1873" t="s">
        <v>466</v>
      </c>
      <c r="AR826" s="1874">
        <v>1800</v>
      </c>
      <c r="AS826" s="1858">
        <v>23</v>
      </c>
      <c r="AT826" s="1875">
        <v>0</v>
      </c>
      <c r="AU826" s="1875">
        <v>7</v>
      </c>
      <c r="AV826" s="1858"/>
      <c r="AW826" s="1858"/>
      <c r="AX826" s="1858"/>
      <c r="AY826" s="1858"/>
      <c r="AZ826" s="1858"/>
      <c r="BA826" s="1876"/>
      <c r="BB826" s="1869">
        <v>0</v>
      </c>
      <c r="BC826" s="1875"/>
      <c r="BD826" s="1875"/>
      <c r="BE826" s="1875"/>
      <c r="BF826" s="1876"/>
      <c r="BG826" s="1869">
        <v>0</v>
      </c>
      <c r="BH826" s="1869">
        <v>0</v>
      </c>
      <c r="BI826" s="1869">
        <v>0</v>
      </c>
      <c r="BJ826" s="1877">
        <v>0</v>
      </c>
      <c r="BK826" s="1878">
        <v>0</v>
      </c>
      <c r="BL826" s="1878">
        <v>0</v>
      </c>
      <c r="BM826" s="1869">
        <v>0</v>
      </c>
      <c r="BN826" s="1878">
        <v>0</v>
      </c>
      <c r="BO826" s="1869">
        <v>0</v>
      </c>
      <c r="BP826" s="1879">
        <v>184</v>
      </c>
      <c r="BQ826" s="1880">
        <v>1380</v>
      </c>
      <c r="BR826" s="1880">
        <v>113</v>
      </c>
      <c r="BS826" s="1880">
        <v>0</v>
      </c>
      <c r="BT826" s="1881">
        <v>446.37</v>
      </c>
      <c r="BU826" s="1880">
        <v>0</v>
      </c>
      <c r="BV826" s="1880">
        <v>0</v>
      </c>
      <c r="BW826" s="1880">
        <v>0</v>
      </c>
      <c r="BX826" s="1880"/>
      <c r="BY826" s="1880"/>
      <c r="BZ826" s="1880"/>
      <c r="CA826" s="1880"/>
      <c r="CB826" s="1880">
        <v>0</v>
      </c>
      <c r="CC826" s="1880">
        <v>0</v>
      </c>
      <c r="CD826" s="1880">
        <v>0</v>
      </c>
      <c r="CE826" s="1880"/>
      <c r="CF826" s="1880">
        <v>0</v>
      </c>
      <c r="CG826" s="1880"/>
      <c r="CH826" s="1880">
        <v>0</v>
      </c>
      <c r="CI826" s="1880"/>
      <c r="CJ826" s="1880"/>
      <c r="CK826" s="1880"/>
      <c r="CL826" s="1880"/>
      <c r="CM826" s="1880"/>
      <c r="CN826" s="1880"/>
      <c r="CO826" s="1880">
        <v>0</v>
      </c>
      <c r="CP826" s="1880"/>
      <c r="CQ826" s="1880"/>
      <c r="CR826" s="1880"/>
      <c r="CS826" s="1880"/>
      <c r="CT826" s="1880"/>
      <c r="CU826" s="1880"/>
      <c r="CV826" s="1880">
        <v>0</v>
      </c>
      <c r="CW826" s="1880"/>
      <c r="CX826" s="1880"/>
      <c r="CY826" s="1880"/>
      <c r="CZ826" s="1880"/>
      <c r="DA826" s="1880"/>
      <c r="DB826" s="1880"/>
      <c r="DC826" s="1880"/>
      <c r="DD826" s="1880"/>
      <c r="DE826" s="1880"/>
      <c r="DF826" s="1880"/>
      <c r="DG826" s="1880"/>
      <c r="DH826" s="1880"/>
      <c r="DI826" s="1880"/>
      <c r="DJ826" s="1880"/>
      <c r="DK826" s="1880"/>
      <c r="DL826" s="1880"/>
      <c r="DM826" s="1880"/>
      <c r="DN826" s="1880"/>
      <c r="DO826" s="1880"/>
      <c r="DP826" s="1880"/>
      <c r="DQ826" s="1880"/>
      <c r="DR826" s="1880"/>
      <c r="DS826" s="1880"/>
      <c r="DT826" s="1880"/>
      <c r="DU826" s="1880"/>
      <c r="DV826" s="1880"/>
      <c r="DW826" s="1880"/>
      <c r="DX826" s="1880"/>
      <c r="DY826" s="1880"/>
      <c r="DZ826" s="1882"/>
      <c r="EA826" s="1883"/>
      <c r="EB826" s="1880"/>
      <c r="EC826" s="1880"/>
      <c r="ED826" s="1880"/>
      <c r="EE826" s="1880"/>
      <c r="EF826" s="1880"/>
      <c r="EG826" s="1880"/>
      <c r="EH826" s="1880"/>
      <c r="EI826" s="1880"/>
      <c r="EJ826" s="1880"/>
      <c r="EK826" s="1880"/>
      <c r="EL826" s="1884">
        <v>1939.37</v>
      </c>
      <c r="EM826" s="1884">
        <v>1939.37</v>
      </c>
      <c r="EN826" s="1885">
        <v>193.94</v>
      </c>
      <c r="EO826" s="1885">
        <v>0</v>
      </c>
      <c r="EP826" s="1885">
        <v>26.57</v>
      </c>
      <c r="EQ826" s="1885">
        <v>0</v>
      </c>
      <c r="ER826" s="1885">
        <v>0</v>
      </c>
      <c r="ES826" s="1880">
        <v>0</v>
      </c>
      <c r="ET826" s="1881">
        <v>0</v>
      </c>
      <c r="EU826" s="1880">
        <v>0</v>
      </c>
      <c r="EV826" s="1880">
        <v>0</v>
      </c>
      <c r="EW826" s="1880"/>
      <c r="EX826" s="1880"/>
      <c r="EY826" s="1880"/>
      <c r="EZ826" s="1883">
        <v>0</v>
      </c>
      <c r="FA826" s="1883">
        <v>0</v>
      </c>
      <c r="FB826" s="1883">
        <v>0</v>
      </c>
      <c r="FC826" s="1883">
        <v>765.2</v>
      </c>
      <c r="FD826" s="1883"/>
      <c r="FE826" s="1883">
        <v>0</v>
      </c>
      <c r="FF826" s="1883"/>
      <c r="FG826" s="1880"/>
      <c r="FH826" s="1883">
        <v>0</v>
      </c>
      <c r="FI826" s="1880"/>
      <c r="FJ826" s="1880"/>
      <c r="FK826" s="1883">
        <v>0</v>
      </c>
      <c r="FL826" s="1883"/>
      <c r="FM826" s="1880">
        <v>0</v>
      </c>
      <c r="FN826" s="1880">
        <v>0</v>
      </c>
      <c r="FO826" s="1880">
        <v>0</v>
      </c>
      <c r="FP826" s="1880"/>
      <c r="FQ826" s="1880">
        <v>985.71</v>
      </c>
      <c r="FR826" s="1886">
        <v>953.66</v>
      </c>
      <c r="FT826" s="2012">
        <v>174.54</v>
      </c>
      <c r="FU826" s="2010">
        <v>0</v>
      </c>
      <c r="GB826" s="2015">
        <f t="shared" si="90"/>
        <v>0</v>
      </c>
      <c r="GC826" s="2015">
        <v>1939.37</v>
      </c>
      <c r="GE826" s="2015">
        <f t="shared" si="91"/>
        <v>1939.37</v>
      </c>
    </row>
    <row r="827" spans="2:187">
      <c r="B827" s="1857">
        <v>41</v>
      </c>
      <c r="C827" s="1975" t="s">
        <v>632</v>
      </c>
      <c r="D827" s="1887" t="s">
        <v>3</v>
      </c>
      <c r="E827" s="1888" t="s">
        <v>174</v>
      </c>
      <c r="F827" s="1920" t="s">
        <v>175</v>
      </c>
      <c r="G827" s="1921">
        <v>35323</v>
      </c>
      <c r="H827" s="1920" t="s">
        <v>484</v>
      </c>
      <c r="I827" s="1975" t="s">
        <v>456</v>
      </c>
      <c r="J827" s="1922" t="s">
        <v>455</v>
      </c>
      <c r="K827" s="1923" t="s">
        <v>456</v>
      </c>
      <c r="L827" s="1924">
        <v>100001</v>
      </c>
      <c r="M827" s="1904" t="s">
        <v>457</v>
      </c>
      <c r="N827" s="1925">
        <v>1</v>
      </c>
      <c r="O827" s="1920" t="s">
        <v>458</v>
      </c>
      <c r="P827" s="1920" t="s">
        <v>459</v>
      </c>
      <c r="Q827" s="1926">
        <v>0</v>
      </c>
      <c r="R827" s="1920" t="s">
        <v>485</v>
      </c>
      <c r="S827" s="1927" t="s">
        <v>486</v>
      </c>
      <c r="T827" s="1920" t="s">
        <v>461</v>
      </c>
      <c r="U827" s="1860" t="s">
        <v>279</v>
      </c>
      <c r="V827" s="1928" t="s">
        <v>553</v>
      </c>
      <c r="W827" s="1928"/>
      <c r="X827" s="1864" t="s">
        <v>32</v>
      </c>
      <c r="Y827" s="1865" t="s">
        <v>1075</v>
      </c>
      <c r="Z827" s="1858"/>
      <c r="AA827" s="1868"/>
      <c r="AB827" s="1970">
        <v>45125</v>
      </c>
      <c r="AC827" s="1868"/>
      <c r="AD827" s="1906"/>
      <c r="AE827" s="1868" t="s">
        <v>481</v>
      </c>
      <c r="AF827" s="1868" t="s">
        <v>574</v>
      </c>
      <c r="AG827" s="1908"/>
      <c r="AH827" s="1909"/>
      <c r="AI827" s="1907"/>
      <c r="AJ827" s="1907"/>
      <c r="AK827" s="1907"/>
      <c r="AL827" s="1907"/>
      <c r="AM827" s="1907"/>
      <c r="AN827" s="1907"/>
      <c r="AO827" s="1902" t="s">
        <v>467</v>
      </c>
      <c r="AP827" s="1929" t="s">
        <v>594</v>
      </c>
      <c r="AQ827" s="1930" t="s">
        <v>467</v>
      </c>
      <c r="AR827" s="1931">
        <v>2000</v>
      </c>
      <c r="AS827" s="1858">
        <v>30</v>
      </c>
      <c r="AT827" s="1875">
        <v>0</v>
      </c>
      <c r="AU827" s="1875">
        <v>0</v>
      </c>
      <c r="AV827" s="1904"/>
      <c r="AW827" s="1904"/>
      <c r="AX827" s="1904"/>
      <c r="AY827" s="1904"/>
      <c r="AZ827" s="1904"/>
      <c r="BA827" s="1932"/>
      <c r="BB827" s="1869">
        <v>0</v>
      </c>
      <c r="BC827" s="1933"/>
      <c r="BD827" s="1933"/>
      <c r="BE827" s="1933"/>
      <c r="BF827" s="1876"/>
      <c r="BG827" s="1869">
        <v>0</v>
      </c>
      <c r="BH827" s="1869">
        <v>0</v>
      </c>
      <c r="BI827" s="1869">
        <v>0</v>
      </c>
      <c r="BJ827" s="1877">
        <v>0</v>
      </c>
      <c r="BK827" s="1878">
        <v>0</v>
      </c>
      <c r="BL827" s="1878">
        <v>0</v>
      </c>
      <c r="BM827" s="1869">
        <v>0</v>
      </c>
      <c r="BN827" s="1878">
        <v>0</v>
      </c>
      <c r="BO827" s="1869">
        <v>12.566666666666665</v>
      </c>
      <c r="BP827" s="1934">
        <v>240</v>
      </c>
      <c r="BQ827" s="1880">
        <v>2000.0000000000002</v>
      </c>
      <c r="BR827" s="1880">
        <v>0</v>
      </c>
      <c r="BS827" s="1880">
        <v>0</v>
      </c>
      <c r="BT827" s="1881">
        <v>0</v>
      </c>
      <c r="BU827" s="1880">
        <v>0</v>
      </c>
      <c r="BV827" s="1935">
        <v>0</v>
      </c>
      <c r="BW827" s="1935">
        <v>0</v>
      </c>
      <c r="BX827" s="1935"/>
      <c r="BY827" s="1880"/>
      <c r="BZ827" s="1935"/>
      <c r="CA827" s="1935"/>
      <c r="CB827" s="1880">
        <v>0</v>
      </c>
      <c r="CC827" s="1880">
        <v>0</v>
      </c>
      <c r="CD827" s="1880">
        <v>0</v>
      </c>
      <c r="CE827" s="1880"/>
      <c r="CF827" s="1880">
        <v>0</v>
      </c>
      <c r="CG827" s="1935"/>
      <c r="CH827" s="1880">
        <v>0</v>
      </c>
      <c r="CI827" s="1880"/>
      <c r="CJ827" s="1880"/>
      <c r="CK827" s="1880"/>
      <c r="CL827" s="1880"/>
      <c r="CM827" s="1880"/>
      <c r="CN827" s="1880"/>
      <c r="CO827" s="1880">
        <v>0</v>
      </c>
      <c r="CP827" s="1880"/>
      <c r="CQ827" s="1880"/>
      <c r="CR827" s="1935"/>
      <c r="CS827" s="1935"/>
      <c r="CT827" s="1935"/>
      <c r="CU827" s="1880"/>
      <c r="CV827" s="1880">
        <v>0</v>
      </c>
      <c r="CW827" s="1935"/>
      <c r="CX827" s="1935"/>
      <c r="CY827" s="1935"/>
      <c r="CZ827" s="1935"/>
      <c r="DA827" s="1935"/>
      <c r="DB827" s="1935"/>
      <c r="DC827" s="1880"/>
      <c r="DD827" s="1935"/>
      <c r="DE827" s="1935"/>
      <c r="DF827" s="1880"/>
      <c r="DG827" s="1880"/>
      <c r="DH827" s="1935"/>
      <c r="DI827" s="1935"/>
      <c r="DJ827" s="1935"/>
      <c r="DK827" s="1880"/>
      <c r="DL827" s="1880"/>
      <c r="DM827" s="1935"/>
      <c r="DN827" s="1935"/>
      <c r="DO827" s="1935"/>
      <c r="DP827" s="1935"/>
      <c r="DQ827" s="1935"/>
      <c r="DR827" s="1935"/>
      <c r="DS827" s="1935"/>
      <c r="DT827" s="1935"/>
      <c r="DU827" s="1935"/>
      <c r="DV827" s="1935"/>
      <c r="DW827" s="1935"/>
      <c r="DX827" s="1935"/>
      <c r="DY827" s="1935"/>
      <c r="DZ827" s="1936"/>
      <c r="EA827" s="1881"/>
      <c r="EB827" s="1935"/>
      <c r="EC827" s="1935"/>
      <c r="ED827" s="1935"/>
      <c r="EE827" s="1935"/>
      <c r="EF827" s="1935"/>
      <c r="EG827" s="1935"/>
      <c r="EH827" s="1935"/>
      <c r="EI827" s="1935"/>
      <c r="EJ827" s="1935"/>
      <c r="EK827" s="1935"/>
      <c r="EL827" s="1884">
        <v>1895.2800000000002</v>
      </c>
      <c r="EM827" s="1937">
        <v>2000.0000000000002</v>
      </c>
      <c r="EN827" s="1885">
        <v>189.53</v>
      </c>
      <c r="EO827" s="1885">
        <v>0</v>
      </c>
      <c r="EP827" s="1885">
        <v>25.97</v>
      </c>
      <c r="EQ827" s="1885">
        <v>0</v>
      </c>
      <c r="ER827" s="1885">
        <v>0</v>
      </c>
      <c r="ES827" s="1880">
        <v>0</v>
      </c>
      <c r="ET827" s="1881">
        <v>0</v>
      </c>
      <c r="EU827" s="1880">
        <v>104.72</v>
      </c>
      <c r="EV827" s="1880">
        <v>0</v>
      </c>
      <c r="EW827" s="1935"/>
      <c r="EX827" s="1935"/>
      <c r="EY827" s="1935"/>
      <c r="EZ827" s="1883">
        <v>0</v>
      </c>
      <c r="FA827" s="1883">
        <v>0</v>
      </c>
      <c r="FB827" s="1883">
        <v>0</v>
      </c>
      <c r="FC827" s="1883">
        <v>800</v>
      </c>
      <c r="FD827" s="1881"/>
      <c r="FE827" s="1883">
        <v>0</v>
      </c>
      <c r="FF827" s="1881"/>
      <c r="FG827" s="1880"/>
      <c r="FH827" s="1883">
        <v>0</v>
      </c>
      <c r="FI827" s="1935"/>
      <c r="FJ827" s="1880"/>
      <c r="FK827" s="1883">
        <v>0</v>
      </c>
      <c r="FL827" s="1881"/>
      <c r="FM827" s="1880">
        <v>0</v>
      </c>
      <c r="FN827" s="1880">
        <v>0</v>
      </c>
      <c r="FO827" s="1880">
        <v>0</v>
      </c>
      <c r="FP827" s="1880"/>
      <c r="FQ827" s="1935">
        <v>1120.22</v>
      </c>
      <c r="FR827" s="1886">
        <v>879.78</v>
      </c>
      <c r="FT827" s="2012">
        <v>170.58</v>
      </c>
      <c r="FU827" s="2010">
        <v>0</v>
      </c>
      <c r="GB827" s="2015">
        <f t="shared" si="90"/>
        <v>0</v>
      </c>
      <c r="GC827" s="2015">
        <v>1895.28</v>
      </c>
      <c r="GE827" s="2015">
        <f t="shared" si="91"/>
        <v>1895.28</v>
      </c>
    </row>
    <row r="828" spans="2:187">
      <c r="B828" s="1857">
        <v>42</v>
      </c>
      <c r="C828" s="1975" t="s">
        <v>632</v>
      </c>
      <c r="D828" s="1887" t="s">
        <v>539</v>
      </c>
      <c r="E828" s="1888" t="s">
        <v>190</v>
      </c>
      <c r="F828" s="1860" t="s">
        <v>191</v>
      </c>
      <c r="G828" s="1889">
        <v>32274</v>
      </c>
      <c r="H828" s="1860" t="s">
        <v>555</v>
      </c>
      <c r="I828" s="1860" t="s">
        <v>456</v>
      </c>
      <c r="J828" s="1890" t="s">
        <v>455</v>
      </c>
      <c r="K828" s="1891" t="s">
        <v>456</v>
      </c>
      <c r="L828" s="1891">
        <v>100001</v>
      </c>
      <c r="M828" s="1858" t="s">
        <v>470</v>
      </c>
      <c r="N828" s="1859">
        <v>1</v>
      </c>
      <c r="O828" s="1860" t="s">
        <v>477</v>
      </c>
      <c r="P828" s="1860" t="s">
        <v>478</v>
      </c>
      <c r="Q828" s="1861">
        <v>1</v>
      </c>
      <c r="R828" s="1860" t="s">
        <v>556</v>
      </c>
      <c r="S828" s="1862" t="s">
        <v>555</v>
      </c>
      <c r="T828" s="1860" t="s">
        <v>461</v>
      </c>
      <c r="U828" s="1860" t="s">
        <v>286</v>
      </c>
      <c r="V828" s="1863" t="s">
        <v>462</v>
      </c>
      <c r="W828" s="1863" t="s">
        <v>529</v>
      </c>
      <c r="X828" s="1864" t="s">
        <v>75</v>
      </c>
      <c r="Y828" s="1865" t="s">
        <v>213</v>
      </c>
      <c r="Z828" s="1858"/>
      <c r="AA828" s="1868"/>
      <c r="AB828" s="1970">
        <v>45170</v>
      </c>
      <c r="AC828" s="1868"/>
      <c r="AD828" s="1867"/>
      <c r="AE828" s="1868" t="s">
        <v>496</v>
      </c>
      <c r="AF828" s="1868" t="s">
        <v>575</v>
      </c>
      <c r="AG828" s="1869"/>
      <c r="AH828" s="1870"/>
      <c r="AI828" s="1855" t="s">
        <v>1026</v>
      </c>
      <c r="AJ828" s="1971" t="s">
        <v>991</v>
      </c>
      <c r="AK828" s="1868"/>
      <c r="AL828" s="1972"/>
      <c r="AM828" s="1868"/>
      <c r="AN828" s="1868"/>
      <c r="AO828" s="1902" t="s">
        <v>467</v>
      </c>
      <c r="AP828" s="1871" t="s">
        <v>595</v>
      </c>
      <c r="AQ828" s="1873" t="s">
        <v>466</v>
      </c>
      <c r="AR828" s="1874">
        <v>20192.990620136417</v>
      </c>
      <c r="AS828" s="1858">
        <v>30</v>
      </c>
      <c r="AT828" s="1875">
        <v>0</v>
      </c>
      <c r="AU828" s="1875">
        <v>0</v>
      </c>
      <c r="AV828" s="1858"/>
      <c r="AW828" s="1858"/>
      <c r="AX828" s="1858"/>
      <c r="AY828" s="1858"/>
      <c r="AZ828" s="1858"/>
      <c r="BA828" s="1876"/>
      <c r="BB828" s="1869">
        <v>0</v>
      </c>
      <c r="BC828" s="1875"/>
      <c r="BD828" s="1875"/>
      <c r="BE828" s="1875"/>
      <c r="BF828" s="1876"/>
      <c r="BG828" s="1869">
        <v>0</v>
      </c>
      <c r="BH828" s="1869">
        <v>0</v>
      </c>
      <c r="BI828" s="1869">
        <v>0</v>
      </c>
      <c r="BJ828" s="1877">
        <v>0</v>
      </c>
      <c r="BK828" s="1878">
        <v>0</v>
      </c>
      <c r="BL828" s="1878">
        <v>0</v>
      </c>
      <c r="BM828" s="1869">
        <v>0</v>
      </c>
      <c r="BN828" s="1878">
        <v>0</v>
      </c>
      <c r="BO828" s="1869">
        <v>0</v>
      </c>
      <c r="BP828" s="1879">
        <v>240</v>
      </c>
      <c r="BQ828" s="1880">
        <v>20192.990620136417</v>
      </c>
      <c r="BR828" s="1880">
        <v>113</v>
      </c>
      <c r="BS828" s="1880">
        <v>0</v>
      </c>
      <c r="BT828" s="1881">
        <v>0</v>
      </c>
      <c r="BU828" s="1880">
        <v>0</v>
      </c>
      <c r="BV828" s="1880">
        <v>0</v>
      </c>
      <c r="BW828" s="1880">
        <v>0</v>
      </c>
      <c r="BX828" s="1880"/>
      <c r="BY828" s="1880"/>
      <c r="BZ828" s="1880"/>
      <c r="CA828" s="1880"/>
      <c r="CB828" s="1880">
        <v>0</v>
      </c>
      <c r="CC828" s="1880">
        <v>0</v>
      </c>
      <c r="CD828" s="1880">
        <v>0</v>
      </c>
      <c r="CE828" s="1880"/>
      <c r="CF828" s="1880">
        <v>0</v>
      </c>
      <c r="CG828" s="1880"/>
      <c r="CH828" s="1880">
        <v>0</v>
      </c>
      <c r="CI828" s="1880"/>
      <c r="CJ828" s="1880"/>
      <c r="CK828" s="1880"/>
      <c r="CL828" s="1880"/>
      <c r="CM828" s="1880"/>
      <c r="CN828" s="1880"/>
      <c r="CO828" s="1880">
        <v>0</v>
      </c>
      <c r="CP828" s="1880"/>
      <c r="CQ828" s="1880"/>
      <c r="CR828" s="1935"/>
      <c r="CS828" s="1935"/>
      <c r="CT828" s="1935"/>
      <c r="CU828" s="1880"/>
      <c r="CV828" s="1880">
        <v>0</v>
      </c>
      <c r="CW828" s="1880"/>
      <c r="CX828" s="1880">
        <v>3384.3317700227362</v>
      </c>
      <c r="CY828" s="1880">
        <v>304.58985930204625</v>
      </c>
      <c r="CZ828" s="1880"/>
      <c r="DA828" s="1880"/>
      <c r="DB828" s="1880"/>
      <c r="DC828" s="1880"/>
      <c r="DD828" s="1880"/>
      <c r="DE828" s="1880"/>
      <c r="DF828" s="1880"/>
      <c r="DG828" s="1880"/>
      <c r="DH828" s="1880"/>
      <c r="DI828" s="1880"/>
      <c r="DJ828" s="1880"/>
      <c r="DK828" s="1880"/>
      <c r="DL828" s="1883"/>
      <c r="DM828" s="1880"/>
      <c r="DN828" s="1880"/>
      <c r="DO828" s="1880"/>
      <c r="DP828" s="1880"/>
      <c r="DQ828" s="1880"/>
      <c r="DR828" s="1880"/>
      <c r="DS828" s="1880"/>
      <c r="DT828" s="1880"/>
      <c r="DU828" s="1880"/>
      <c r="DV828" s="1880"/>
      <c r="DW828" s="1880">
        <v>1974.1935325132629</v>
      </c>
      <c r="DX828" s="1880"/>
      <c r="DY828" s="1880"/>
      <c r="DZ828" s="1880"/>
      <c r="EA828" s="1883"/>
      <c r="EB828" s="1880"/>
      <c r="EC828" s="1880"/>
      <c r="ED828" s="1880"/>
      <c r="EE828" s="1880"/>
      <c r="EF828" s="1880"/>
      <c r="EG828" s="1880"/>
      <c r="EH828" s="1880"/>
      <c r="EI828" s="1880"/>
      <c r="EJ828" s="1880"/>
      <c r="EK828" s="1880"/>
      <c r="EL828" s="1884">
        <v>20305.990620136417</v>
      </c>
      <c r="EM828" s="1884">
        <v>25969.105781974464</v>
      </c>
      <c r="EN828" s="1885">
        <v>2030.6</v>
      </c>
      <c r="EO828" s="1885">
        <v>0</v>
      </c>
      <c r="EP828" s="1885">
        <v>166.85</v>
      </c>
      <c r="EQ828" s="1938">
        <v>0</v>
      </c>
      <c r="ER828" s="1885">
        <v>0</v>
      </c>
      <c r="ES828" s="1880">
        <v>0</v>
      </c>
      <c r="ET828" s="1881">
        <v>3388.16</v>
      </c>
      <c r="EU828" s="1880">
        <v>0</v>
      </c>
      <c r="EV828" s="1880">
        <v>0</v>
      </c>
      <c r="EW828" s="1880"/>
      <c r="EX828" s="1880"/>
      <c r="EY828" s="1880"/>
      <c r="EZ828" s="1883">
        <v>0</v>
      </c>
      <c r="FA828" s="1883">
        <v>0</v>
      </c>
      <c r="FB828" s="1883">
        <v>0</v>
      </c>
      <c r="FC828" s="1883">
        <v>20382</v>
      </c>
      <c r="FD828" s="1883"/>
      <c r="FE828" s="1883">
        <v>1.5</v>
      </c>
      <c r="FF828" s="1883"/>
      <c r="FG828" s="1880"/>
      <c r="FH828" s="1883">
        <v>0</v>
      </c>
      <c r="FI828" s="1880"/>
      <c r="FJ828" s="1880"/>
      <c r="FK828" s="1883">
        <v>0</v>
      </c>
      <c r="FL828" s="1883"/>
      <c r="FM828" s="1880">
        <v>0</v>
      </c>
      <c r="FN828" s="1880">
        <v>0</v>
      </c>
      <c r="FO828" s="1880">
        <v>0</v>
      </c>
      <c r="FP828" s="1880"/>
      <c r="FQ828" s="1880">
        <v>25969.11</v>
      </c>
      <c r="FR828" s="1886">
        <v>0</v>
      </c>
      <c r="FT828" s="2012">
        <v>1827.54</v>
      </c>
      <c r="FU828" s="2010">
        <v>0</v>
      </c>
      <c r="GB828" s="2015">
        <f t="shared" si="90"/>
        <v>-9.3798635825805832E-3</v>
      </c>
      <c r="GC828" s="2015">
        <v>20306</v>
      </c>
      <c r="GE828" s="2015">
        <f t="shared" si="91"/>
        <v>23690.331770022734</v>
      </c>
    </row>
    <row r="829" spans="2:187">
      <c r="B829" s="1857">
        <v>43</v>
      </c>
      <c r="C829" s="1975" t="s">
        <v>632</v>
      </c>
      <c r="D829" s="1887" t="s">
        <v>539</v>
      </c>
      <c r="E829" s="1888" t="s">
        <v>194</v>
      </c>
      <c r="F829" s="1860" t="s">
        <v>195</v>
      </c>
      <c r="G829" s="1889">
        <v>32866</v>
      </c>
      <c r="H829" s="1860" t="s">
        <v>494</v>
      </c>
      <c r="I829" s="1860" t="s">
        <v>456</v>
      </c>
      <c r="J829" s="1890" t="s">
        <v>455</v>
      </c>
      <c r="K829" s="1891" t="s">
        <v>456</v>
      </c>
      <c r="L829" s="1891">
        <v>100001</v>
      </c>
      <c r="M829" s="1858" t="s">
        <v>470</v>
      </c>
      <c r="N829" s="1859">
        <v>1</v>
      </c>
      <c r="O829" s="1860" t="s">
        <v>477</v>
      </c>
      <c r="P829" s="1860" t="s">
        <v>478</v>
      </c>
      <c r="Q829" s="1861">
        <v>1</v>
      </c>
      <c r="R829" s="1860" t="s">
        <v>495</v>
      </c>
      <c r="S829" s="1862" t="s">
        <v>478</v>
      </c>
      <c r="T829" s="1860" t="s">
        <v>461</v>
      </c>
      <c r="U829" s="1860" t="s">
        <v>288</v>
      </c>
      <c r="V829" s="1863" t="s">
        <v>462</v>
      </c>
      <c r="W829" s="1863" t="s">
        <v>529</v>
      </c>
      <c r="X829" s="1864" t="s">
        <v>219</v>
      </c>
      <c r="Y829" s="1865">
        <v>2100152084</v>
      </c>
      <c r="Z829" s="1858"/>
      <c r="AA829" s="1868"/>
      <c r="AB829" s="1970">
        <v>45170</v>
      </c>
      <c r="AC829" s="1868"/>
      <c r="AD829" s="1867"/>
      <c r="AE829" s="1868" t="s">
        <v>496</v>
      </c>
      <c r="AF829" s="1868" t="s">
        <v>576</v>
      </c>
      <c r="AG829" s="1869"/>
      <c r="AH829" s="1870"/>
      <c r="AI829" s="1855" t="s">
        <v>1026</v>
      </c>
      <c r="AJ829" s="1971" t="s">
        <v>992</v>
      </c>
      <c r="AK829" s="1868"/>
      <c r="AL829" s="1868"/>
      <c r="AM829" s="1868"/>
      <c r="AN829" s="1868"/>
      <c r="AO829" s="1902" t="s">
        <v>467</v>
      </c>
      <c r="AP829" s="1871" t="s">
        <v>594</v>
      </c>
      <c r="AQ829" s="1873" t="s">
        <v>466</v>
      </c>
      <c r="AR829" s="1874">
        <v>24313.920949602893</v>
      </c>
      <c r="AS829" s="1858">
        <v>30</v>
      </c>
      <c r="AT829" s="1875">
        <v>0</v>
      </c>
      <c r="AU829" s="1875">
        <v>0</v>
      </c>
      <c r="AV829" s="1858"/>
      <c r="AW829" s="1858"/>
      <c r="AX829" s="1858"/>
      <c r="AY829" s="1858"/>
      <c r="AZ829" s="1858"/>
      <c r="BA829" s="1876"/>
      <c r="BB829" s="1869">
        <v>0</v>
      </c>
      <c r="BC829" s="1875"/>
      <c r="BD829" s="1875"/>
      <c r="BE829" s="1875"/>
      <c r="BF829" s="1876"/>
      <c r="BG829" s="1869">
        <v>0</v>
      </c>
      <c r="BH829" s="1869">
        <v>0</v>
      </c>
      <c r="BI829" s="1869">
        <v>0</v>
      </c>
      <c r="BJ829" s="1877">
        <v>0</v>
      </c>
      <c r="BK829" s="1878">
        <v>0</v>
      </c>
      <c r="BL829" s="1878">
        <v>0</v>
      </c>
      <c r="BM829" s="1869">
        <v>0</v>
      </c>
      <c r="BN829" s="1878">
        <v>0</v>
      </c>
      <c r="BO829" s="1869">
        <v>0</v>
      </c>
      <c r="BP829" s="1879">
        <v>240</v>
      </c>
      <c r="BQ829" s="1880">
        <v>24313.920949602893</v>
      </c>
      <c r="BR829" s="1880">
        <v>113</v>
      </c>
      <c r="BS829" s="1880">
        <v>0</v>
      </c>
      <c r="BT829" s="1881">
        <v>0</v>
      </c>
      <c r="BU829" s="1880">
        <v>0</v>
      </c>
      <c r="BV829" s="1880">
        <v>0</v>
      </c>
      <c r="BW829" s="1880">
        <v>0</v>
      </c>
      <c r="BX829" s="1880"/>
      <c r="BY829" s="1880"/>
      <c r="BZ829" s="1880"/>
      <c r="CA829" s="1880"/>
      <c r="CB829" s="1880">
        <v>0</v>
      </c>
      <c r="CC829" s="1880">
        <v>0</v>
      </c>
      <c r="CD829" s="1880">
        <v>0</v>
      </c>
      <c r="CE829" s="1880"/>
      <c r="CF829" s="1880">
        <v>0</v>
      </c>
      <c r="CG829" s="1880"/>
      <c r="CH829" s="1880">
        <v>0</v>
      </c>
      <c r="CI829" s="1880"/>
      <c r="CJ829" s="1880"/>
      <c r="CK829" s="1880"/>
      <c r="CL829" s="1880"/>
      <c r="CM829" s="1880"/>
      <c r="CN829" s="1880"/>
      <c r="CO829" s="1880">
        <v>0</v>
      </c>
      <c r="CP829" s="1880"/>
      <c r="CQ829" s="1880"/>
      <c r="CR829" s="1935"/>
      <c r="CS829" s="1935"/>
      <c r="CT829" s="1935"/>
      <c r="CU829" s="1880"/>
      <c r="CV829" s="1880">
        <v>0</v>
      </c>
      <c r="CW829" s="1880"/>
      <c r="CX829" s="1880">
        <v>4071.1534916004821</v>
      </c>
      <c r="CY829" s="1880">
        <v>366.40381424404336</v>
      </c>
      <c r="CZ829" s="1880"/>
      <c r="DA829" s="1880"/>
      <c r="DB829" s="1880"/>
      <c r="DC829" s="1880"/>
      <c r="DD829" s="1880"/>
      <c r="DE829" s="1880"/>
      <c r="DF829" s="1880"/>
      <c r="DG829" s="1880"/>
      <c r="DH829" s="1880"/>
      <c r="DI829" s="1880"/>
      <c r="DJ829" s="1880"/>
      <c r="DK829" s="1880"/>
      <c r="DL829" s="1883"/>
      <c r="DM829" s="1880"/>
      <c r="DN829" s="1880"/>
      <c r="DO829" s="1880"/>
      <c r="DP829" s="1880"/>
      <c r="DQ829" s="1880"/>
      <c r="DR829" s="1880"/>
      <c r="DS829" s="1880"/>
      <c r="DT829" s="1880"/>
      <c r="DU829" s="1880"/>
      <c r="DV829" s="1880"/>
      <c r="DW829" s="1880">
        <v>2374.8395367669477</v>
      </c>
      <c r="DX829" s="1880"/>
      <c r="DY829" s="1880"/>
      <c r="DZ829" s="1880"/>
      <c r="EA829" s="1883"/>
      <c r="EB829" s="1880"/>
      <c r="EC829" s="1880"/>
      <c r="ED829" s="1880"/>
      <c r="EE829" s="1880"/>
      <c r="EF829" s="1880"/>
      <c r="EG829" s="1880"/>
      <c r="EH829" s="1880"/>
      <c r="EI829" s="1880"/>
      <c r="EJ829" s="1880"/>
      <c r="EK829" s="1880"/>
      <c r="EL829" s="1884">
        <v>24426.920949602893</v>
      </c>
      <c r="EM829" s="1884">
        <v>31239.317792214366</v>
      </c>
      <c r="EN829" s="1885">
        <v>2442.69</v>
      </c>
      <c r="EO829" s="1885">
        <v>0</v>
      </c>
      <c r="EP829" s="1885">
        <v>166.85</v>
      </c>
      <c r="EQ829" s="1938">
        <v>0</v>
      </c>
      <c r="ER829" s="1885">
        <v>0</v>
      </c>
      <c r="ES829" s="1880">
        <v>0</v>
      </c>
      <c r="ET829" s="1881">
        <v>4849.28</v>
      </c>
      <c r="EU829" s="1880">
        <v>0</v>
      </c>
      <c r="EV829" s="1880">
        <v>0</v>
      </c>
      <c r="EW829" s="1880"/>
      <c r="EX829" s="1880"/>
      <c r="EY829" s="1880"/>
      <c r="EZ829" s="1883">
        <v>0</v>
      </c>
      <c r="FA829" s="1883">
        <v>0</v>
      </c>
      <c r="FB829" s="1883">
        <v>0</v>
      </c>
      <c r="FC829" s="1883">
        <v>23779</v>
      </c>
      <c r="FD829" s="1883"/>
      <c r="FE829" s="1883">
        <v>1.5</v>
      </c>
      <c r="FF829" s="1883"/>
      <c r="FG829" s="1880"/>
      <c r="FH829" s="1883">
        <v>0</v>
      </c>
      <c r="FI829" s="1880"/>
      <c r="FJ829" s="1880"/>
      <c r="FK829" s="1883">
        <v>0</v>
      </c>
      <c r="FL829" s="1883"/>
      <c r="FM829" s="1880">
        <v>0</v>
      </c>
      <c r="FN829" s="1880">
        <v>0</v>
      </c>
      <c r="FO829" s="1880">
        <v>0</v>
      </c>
      <c r="FP829" s="1880"/>
      <c r="FQ829" s="1880">
        <v>31239.32</v>
      </c>
      <c r="FR829" s="1886">
        <v>0</v>
      </c>
      <c r="FT829" s="2012">
        <v>2198.42</v>
      </c>
      <c r="FU829" s="2010">
        <v>0</v>
      </c>
      <c r="GB829" s="2015">
        <f t="shared" si="90"/>
        <v>-9.050397107785102E-3</v>
      </c>
      <c r="GC829" s="2015">
        <v>24426.93</v>
      </c>
      <c r="GE829" s="2015">
        <f t="shared" si="91"/>
        <v>28498.083491600482</v>
      </c>
    </row>
    <row r="830" spans="2:187">
      <c r="B830" s="1857">
        <v>44</v>
      </c>
      <c r="C830" s="1975" t="s">
        <v>632</v>
      </c>
      <c r="D830" s="1887" t="s">
        <v>539</v>
      </c>
      <c r="E830" s="1888" t="s">
        <v>192</v>
      </c>
      <c r="F830" s="1860" t="s">
        <v>193</v>
      </c>
      <c r="G830" s="1889">
        <v>34000</v>
      </c>
      <c r="H830" s="1860" t="s">
        <v>494</v>
      </c>
      <c r="I830" s="1860" t="s">
        <v>456</v>
      </c>
      <c r="J830" s="1890" t="s">
        <v>455</v>
      </c>
      <c r="K830" s="1916" t="s">
        <v>456</v>
      </c>
      <c r="L830" s="1891">
        <v>100001</v>
      </c>
      <c r="M830" s="1858" t="s">
        <v>470</v>
      </c>
      <c r="N830" s="1859">
        <v>1</v>
      </c>
      <c r="O830" s="1860" t="s">
        <v>477</v>
      </c>
      <c r="P830" s="1860" t="s">
        <v>478</v>
      </c>
      <c r="Q830" s="1861">
        <v>1</v>
      </c>
      <c r="R830" s="1860" t="s">
        <v>495</v>
      </c>
      <c r="S830" s="1862" t="s">
        <v>478</v>
      </c>
      <c r="T830" s="1860" t="s">
        <v>461</v>
      </c>
      <c r="U830" s="1860" t="s">
        <v>287</v>
      </c>
      <c r="V830" s="1863" t="s">
        <v>462</v>
      </c>
      <c r="W830" s="1863" t="s">
        <v>529</v>
      </c>
      <c r="X830" s="1864" t="s">
        <v>75</v>
      </c>
      <c r="Y830" s="1865" t="s">
        <v>216</v>
      </c>
      <c r="Z830" s="1858"/>
      <c r="AA830" s="1868"/>
      <c r="AB830" s="1970">
        <v>45170</v>
      </c>
      <c r="AC830" s="1868"/>
      <c r="AD830" s="1867"/>
      <c r="AE830" s="1868" t="s">
        <v>496</v>
      </c>
      <c r="AF830" s="1868" t="s">
        <v>577</v>
      </c>
      <c r="AG830" s="1869"/>
      <c r="AH830" s="1870"/>
      <c r="AI830" s="1855" t="s">
        <v>1026</v>
      </c>
      <c r="AJ830" s="1971" t="s">
        <v>991</v>
      </c>
      <c r="AK830" s="1868"/>
      <c r="AL830" s="1868"/>
      <c r="AM830" s="1868"/>
      <c r="AN830" s="1868"/>
      <c r="AO830" s="1902" t="s">
        <v>467</v>
      </c>
      <c r="AP830" s="1871" t="s">
        <v>594</v>
      </c>
      <c r="AQ830" s="1873" t="s">
        <v>466</v>
      </c>
      <c r="AR830" s="1874">
        <v>20192.990620136417</v>
      </c>
      <c r="AS830" s="1858">
        <v>30</v>
      </c>
      <c r="AT830" s="1875">
        <v>0</v>
      </c>
      <c r="AU830" s="1875">
        <v>0</v>
      </c>
      <c r="AV830" s="1858"/>
      <c r="AW830" s="1858"/>
      <c r="AX830" s="1858"/>
      <c r="AY830" s="1858"/>
      <c r="AZ830" s="1858"/>
      <c r="BA830" s="1876"/>
      <c r="BB830" s="1869">
        <v>0</v>
      </c>
      <c r="BC830" s="1875"/>
      <c r="BD830" s="1875"/>
      <c r="BE830" s="1875"/>
      <c r="BF830" s="1876"/>
      <c r="BG830" s="1869">
        <v>0</v>
      </c>
      <c r="BH830" s="1869">
        <v>0</v>
      </c>
      <c r="BI830" s="1869">
        <v>0</v>
      </c>
      <c r="BJ830" s="1877">
        <v>0</v>
      </c>
      <c r="BK830" s="1878">
        <v>0</v>
      </c>
      <c r="BL830" s="1878">
        <v>0</v>
      </c>
      <c r="BM830" s="1869">
        <v>0</v>
      </c>
      <c r="BN830" s="1878">
        <v>0</v>
      </c>
      <c r="BO830" s="1869">
        <v>0</v>
      </c>
      <c r="BP830" s="1879">
        <v>240</v>
      </c>
      <c r="BQ830" s="1880">
        <v>20192.990620136417</v>
      </c>
      <c r="BR830" s="1880">
        <v>113</v>
      </c>
      <c r="BS830" s="1880">
        <v>0</v>
      </c>
      <c r="BT830" s="1881">
        <v>0</v>
      </c>
      <c r="BU830" s="1880">
        <v>0</v>
      </c>
      <c r="BV830" s="1880">
        <v>0</v>
      </c>
      <c r="BW830" s="1880">
        <v>0</v>
      </c>
      <c r="BX830" s="1880"/>
      <c r="BY830" s="1880"/>
      <c r="BZ830" s="1880"/>
      <c r="CA830" s="1880"/>
      <c r="CB830" s="1880">
        <v>0</v>
      </c>
      <c r="CC830" s="1880">
        <v>0</v>
      </c>
      <c r="CD830" s="1880">
        <v>0</v>
      </c>
      <c r="CE830" s="1880"/>
      <c r="CF830" s="1880">
        <v>0</v>
      </c>
      <c r="CG830" s="1880"/>
      <c r="CH830" s="1880">
        <v>0</v>
      </c>
      <c r="CI830" s="1880"/>
      <c r="CJ830" s="1880"/>
      <c r="CK830" s="1880"/>
      <c r="CL830" s="1880"/>
      <c r="CM830" s="1880"/>
      <c r="CN830" s="1880"/>
      <c r="CO830" s="1880">
        <v>0</v>
      </c>
      <c r="CP830" s="1880"/>
      <c r="CQ830" s="1880"/>
      <c r="CR830" s="1935"/>
      <c r="CS830" s="1935"/>
      <c r="CT830" s="1935"/>
      <c r="CU830" s="1880"/>
      <c r="CV830" s="1880">
        <v>0</v>
      </c>
      <c r="CW830" s="1880"/>
      <c r="CX830" s="1880">
        <v>3384.3317700227362</v>
      </c>
      <c r="CY830" s="1880">
        <v>304.58985930204625</v>
      </c>
      <c r="CZ830" s="1880"/>
      <c r="DA830" s="1880"/>
      <c r="DB830" s="1880"/>
      <c r="DC830" s="1880"/>
      <c r="DD830" s="1880"/>
      <c r="DE830" s="1880"/>
      <c r="DF830" s="1880"/>
      <c r="DG830" s="1880"/>
      <c r="DH830" s="1880"/>
      <c r="DI830" s="1880"/>
      <c r="DJ830" s="1880"/>
      <c r="DK830" s="1880"/>
      <c r="DL830" s="1883"/>
      <c r="DM830" s="1880"/>
      <c r="DN830" s="1880"/>
      <c r="DO830" s="1880"/>
      <c r="DP830" s="1880"/>
      <c r="DQ830" s="1880"/>
      <c r="DR830" s="1880"/>
      <c r="DS830" s="1880"/>
      <c r="DT830" s="1880"/>
      <c r="DU830" s="1880"/>
      <c r="DV830" s="1880"/>
      <c r="DW830" s="1880">
        <v>1974.1935325132629</v>
      </c>
      <c r="DX830" s="1880"/>
      <c r="DY830" s="1880"/>
      <c r="DZ830" s="1880"/>
      <c r="EA830" s="1883"/>
      <c r="EB830" s="1880"/>
      <c r="EC830" s="1880"/>
      <c r="ED830" s="1880"/>
      <c r="EE830" s="1880"/>
      <c r="EF830" s="1880"/>
      <c r="EG830" s="1880"/>
      <c r="EH830" s="1880"/>
      <c r="EI830" s="1880"/>
      <c r="EJ830" s="1880"/>
      <c r="EK830" s="1880"/>
      <c r="EL830" s="1884">
        <v>20305.990620136417</v>
      </c>
      <c r="EM830" s="1884">
        <v>25969.105781974464</v>
      </c>
      <c r="EN830" s="1885">
        <v>2030.6</v>
      </c>
      <c r="EO830" s="1885">
        <v>0</v>
      </c>
      <c r="EP830" s="1885">
        <v>166.85</v>
      </c>
      <c r="EQ830" s="1938">
        <v>0</v>
      </c>
      <c r="ER830" s="1885">
        <v>0</v>
      </c>
      <c r="ES830" s="1880">
        <v>0</v>
      </c>
      <c r="ET830" s="1881">
        <v>3388.16</v>
      </c>
      <c r="EU830" s="1880">
        <v>0</v>
      </c>
      <c r="EV830" s="1880">
        <v>0</v>
      </c>
      <c r="EW830" s="1880"/>
      <c r="EX830" s="1880"/>
      <c r="EY830" s="1880"/>
      <c r="EZ830" s="1883">
        <v>0</v>
      </c>
      <c r="FA830" s="1883">
        <v>0</v>
      </c>
      <c r="FB830" s="1883">
        <v>0</v>
      </c>
      <c r="FC830" s="1883">
        <v>20382</v>
      </c>
      <c r="FD830" s="1883"/>
      <c r="FE830" s="1883">
        <v>1.5</v>
      </c>
      <c r="FF830" s="1883"/>
      <c r="FG830" s="1880"/>
      <c r="FH830" s="1883">
        <v>0</v>
      </c>
      <c r="FI830" s="1880"/>
      <c r="FJ830" s="1880"/>
      <c r="FK830" s="1883">
        <v>0</v>
      </c>
      <c r="FL830" s="1883"/>
      <c r="FM830" s="1880">
        <v>0</v>
      </c>
      <c r="FN830" s="1880">
        <v>0</v>
      </c>
      <c r="FO830" s="1880">
        <v>0</v>
      </c>
      <c r="FP830" s="1880"/>
      <c r="FQ830" s="1880">
        <v>25969.11</v>
      </c>
      <c r="FR830" s="1886">
        <v>0</v>
      </c>
      <c r="FT830" s="2012">
        <v>1827.54</v>
      </c>
      <c r="FU830" s="2010">
        <v>0</v>
      </c>
      <c r="GB830" s="2015">
        <f t="shared" si="90"/>
        <v>-9.3798635825805832E-3</v>
      </c>
      <c r="GC830" s="2015">
        <v>20306</v>
      </c>
      <c r="GE830" s="2015">
        <f t="shared" si="91"/>
        <v>23690.331770022734</v>
      </c>
    </row>
    <row r="831" spans="2:187">
      <c r="B831" s="1857">
        <v>45</v>
      </c>
      <c r="C831" s="1975" t="s">
        <v>632</v>
      </c>
      <c r="D831" s="1887" t="s">
        <v>3</v>
      </c>
      <c r="E831" s="1888" t="s">
        <v>176</v>
      </c>
      <c r="F831" s="1975" t="s">
        <v>578</v>
      </c>
      <c r="G831" s="1978">
        <v>34578</v>
      </c>
      <c r="H831" s="1975" t="s">
        <v>585</v>
      </c>
      <c r="I831" s="1975" t="s">
        <v>456</v>
      </c>
      <c r="J831" s="1979" t="s">
        <v>455</v>
      </c>
      <c r="K831" s="1988" t="s">
        <v>456</v>
      </c>
      <c r="L831" s="1980">
        <v>100001</v>
      </c>
      <c r="M831" s="1983" t="s">
        <v>470</v>
      </c>
      <c r="N831" s="1989">
        <v>1</v>
      </c>
      <c r="O831" s="1975" t="s">
        <v>477</v>
      </c>
      <c r="P831" s="1975" t="s">
        <v>478</v>
      </c>
      <c r="Q831" s="1861">
        <v>1</v>
      </c>
      <c r="R831" s="1860" t="s">
        <v>564</v>
      </c>
      <c r="S831" s="1862" t="s">
        <v>563</v>
      </c>
      <c r="T831" s="1860" t="s">
        <v>461</v>
      </c>
      <c r="U831" s="1860" t="s">
        <v>277</v>
      </c>
      <c r="V831" s="1863" t="s">
        <v>553</v>
      </c>
      <c r="W831" s="1990"/>
      <c r="X831" s="1864" t="s">
        <v>32</v>
      </c>
      <c r="Y831" s="1865" t="s">
        <v>993</v>
      </c>
      <c r="Z831" s="1858"/>
      <c r="AA831" s="1868"/>
      <c r="AB831" s="1970">
        <v>45181</v>
      </c>
      <c r="AC831" s="1868"/>
      <c r="AD831" s="1867"/>
      <c r="AE831" s="1868" t="s">
        <v>481</v>
      </c>
      <c r="AF831" s="1868" t="s">
        <v>579</v>
      </c>
      <c r="AG831" s="1869"/>
      <c r="AH831" s="1870"/>
      <c r="AI831" s="1868"/>
      <c r="AJ831" s="1868"/>
      <c r="AK831" s="1868"/>
      <c r="AL831" s="1868"/>
      <c r="AM831" s="1868"/>
      <c r="AN831" s="1868"/>
      <c r="AO831" s="1939" t="s">
        <v>466</v>
      </c>
      <c r="AP831" s="1871" t="s">
        <v>595</v>
      </c>
      <c r="AQ831" s="1873" t="s">
        <v>467</v>
      </c>
      <c r="AR831" s="1874">
        <v>3700</v>
      </c>
      <c r="AS831" s="1858">
        <v>27</v>
      </c>
      <c r="AT831" s="1875">
        <v>0</v>
      </c>
      <c r="AU831" s="1875">
        <v>3</v>
      </c>
      <c r="AV831" s="1983"/>
      <c r="AW831" s="1983"/>
      <c r="AX831" s="1983"/>
      <c r="AY831" s="1858"/>
      <c r="AZ831" s="1858"/>
      <c r="BA831" s="1991"/>
      <c r="BB831" s="1869">
        <v>0</v>
      </c>
      <c r="BC831" s="1992"/>
      <c r="BD831" s="1992"/>
      <c r="BE831" s="1992"/>
      <c r="BF831" s="1876"/>
      <c r="BG831" s="1869">
        <v>0</v>
      </c>
      <c r="BH831" s="1869">
        <v>0</v>
      </c>
      <c r="BI831" s="1869">
        <v>0</v>
      </c>
      <c r="BJ831" s="1877">
        <v>0</v>
      </c>
      <c r="BK831" s="1878">
        <v>0</v>
      </c>
      <c r="BL831" s="1878">
        <v>0</v>
      </c>
      <c r="BM831" s="1869">
        <v>0</v>
      </c>
      <c r="BN831" s="1878">
        <v>0</v>
      </c>
      <c r="BO831" s="1869">
        <v>0.89999999999999991</v>
      </c>
      <c r="BP831" s="1879">
        <v>216</v>
      </c>
      <c r="BQ831" s="1880">
        <v>3330</v>
      </c>
      <c r="BR831" s="1880">
        <v>0</v>
      </c>
      <c r="BS831" s="1880">
        <v>0</v>
      </c>
      <c r="BT831" s="1883">
        <v>370</v>
      </c>
      <c r="BU831" s="1880">
        <v>0</v>
      </c>
      <c r="BV831" s="1981">
        <v>0</v>
      </c>
      <c r="BW831" s="1981">
        <v>0</v>
      </c>
      <c r="BX831" s="1880"/>
      <c r="BY831" s="1880"/>
      <c r="BZ831" s="1880"/>
      <c r="CA831" s="1981"/>
      <c r="CB831" s="1880">
        <v>0</v>
      </c>
      <c r="CC831" s="1880">
        <v>0</v>
      </c>
      <c r="CD831" s="1880">
        <v>0</v>
      </c>
      <c r="CE831" s="1880"/>
      <c r="CF831" s="1880">
        <v>0</v>
      </c>
      <c r="CG831" s="1940"/>
      <c r="CH831" s="1880">
        <v>0</v>
      </c>
      <c r="CI831" s="1880"/>
      <c r="CJ831" s="1880"/>
      <c r="CK831" s="1880"/>
      <c r="CL831" s="1880"/>
      <c r="CM831" s="1880"/>
      <c r="CN831" s="1880"/>
      <c r="CO831" s="1880">
        <v>0</v>
      </c>
      <c r="CP831" s="1880"/>
      <c r="CQ831" s="1880"/>
      <c r="CR831" s="1935"/>
      <c r="CS831" s="1935"/>
      <c r="CT831" s="1935"/>
      <c r="CU831" s="1880"/>
      <c r="CV831" s="1880">
        <v>0</v>
      </c>
      <c r="CW831" s="1940"/>
      <c r="CX831" s="1880"/>
      <c r="CY831" s="1880"/>
      <c r="CZ831" s="1940"/>
      <c r="DA831" s="1940"/>
      <c r="DB831" s="1940"/>
      <c r="DC831" s="1880"/>
      <c r="DD831" s="1981"/>
      <c r="DE831" s="1981"/>
      <c r="DF831" s="1880"/>
      <c r="DG831" s="1880"/>
      <c r="DH831" s="1940"/>
      <c r="DI831" s="1940"/>
      <c r="DJ831" s="1981"/>
      <c r="DK831" s="1880"/>
      <c r="DL831" s="1880"/>
      <c r="DM831" s="1940"/>
      <c r="DN831" s="1940"/>
      <c r="DO831" s="1940"/>
      <c r="DP831" s="1940"/>
      <c r="DQ831" s="1940"/>
      <c r="DR831" s="1940"/>
      <c r="DS831" s="1940"/>
      <c r="DT831" s="1940"/>
      <c r="DU831" s="1940"/>
      <c r="DV831" s="1940"/>
      <c r="DW831" s="1880"/>
      <c r="DX831" s="1981"/>
      <c r="DY831" s="1981"/>
      <c r="DZ831" s="1973"/>
      <c r="EA831" s="1941"/>
      <c r="EB831" s="1940"/>
      <c r="EC831" s="1940"/>
      <c r="ED831" s="1940"/>
      <c r="EE831" s="1940"/>
      <c r="EF831" s="1940"/>
      <c r="EG831" s="1940"/>
      <c r="EH831" s="1940"/>
      <c r="EI831" s="1940"/>
      <c r="EJ831" s="1940"/>
      <c r="EK831" s="1940"/>
      <c r="EL831" s="1884">
        <v>3686.12</v>
      </c>
      <c r="EM831" s="1982">
        <v>3700</v>
      </c>
      <c r="EN831" s="1885">
        <v>368.61</v>
      </c>
      <c r="EO831" s="1885">
        <v>0</v>
      </c>
      <c r="EP831" s="1885">
        <v>50.5</v>
      </c>
      <c r="EQ831" s="1885">
        <v>0</v>
      </c>
      <c r="ER831" s="1885">
        <v>0</v>
      </c>
      <c r="ES831" s="1880">
        <v>0</v>
      </c>
      <c r="ET831" s="1881">
        <v>32.57</v>
      </c>
      <c r="EU831" s="1880">
        <v>13.88</v>
      </c>
      <c r="EV831" s="1880">
        <v>0</v>
      </c>
      <c r="EW831" s="1940"/>
      <c r="EX831" s="1940"/>
      <c r="EY831" s="1981"/>
      <c r="EZ831" s="1883">
        <v>0</v>
      </c>
      <c r="FA831" s="1883">
        <v>34.94</v>
      </c>
      <c r="FB831" s="1883">
        <v>0</v>
      </c>
      <c r="FC831" s="1883">
        <v>1480</v>
      </c>
      <c r="FD831" s="1883"/>
      <c r="FE831" s="1883">
        <v>0</v>
      </c>
      <c r="FF831" s="1941"/>
      <c r="FG831" s="1880"/>
      <c r="FH831" s="1883">
        <v>0</v>
      </c>
      <c r="FI831" s="1981"/>
      <c r="FJ831" s="1880"/>
      <c r="FK831" s="1883">
        <v>0</v>
      </c>
      <c r="FL831" s="1941"/>
      <c r="FM831" s="1880">
        <v>0</v>
      </c>
      <c r="FN831" s="1880">
        <v>0</v>
      </c>
      <c r="FO831" s="1880">
        <v>0</v>
      </c>
      <c r="FP831" s="1880"/>
      <c r="FQ831" s="1880">
        <v>1980.5</v>
      </c>
      <c r="FR831" s="1886">
        <v>1719.5</v>
      </c>
      <c r="FT831" s="2012">
        <v>331.75</v>
      </c>
      <c r="FU831" s="2010">
        <v>82.9375</v>
      </c>
      <c r="GB831" s="2015">
        <f t="shared" si="90"/>
        <v>0</v>
      </c>
      <c r="GC831" s="2015">
        <v>3686.12</v>
      </c>
      <c r="GE831" s="2015">
        <f t="shared" si="91"/>
        <v>3686.12</v>
      </c>
    </row>
    <row r="832" spans="2:187">
      <c r="B832" s="1857">
        <v>46</v>
      </c>
      <c r="C832" s="1975" t="s">
        <v>632</v>
      </c>
      <c r="D832" s="1887" t="s">
        <v>3</v>
      </c>
      <c r="E832" s="1888" t="s">
        <v>169</v>
      </c>
      <c r="F832" s="1860" t="s">
        <v>580</v>
      </c>
      <c r="G832" s="1889">
        <v>34389</v>
      </c>
      <c r="H832" s="1860" t="s">
        <v>585</v>
      </c>
      <c r="I832" s="1860" t="s">
        <v>456</v>
      </c>
      <c r="J832" s="1890" t="s">
        <v>455</v>
      </c>
      <c r="K832" s="1916" t="s">
        <v>456</v>
      </c>
      <c r="L832" s="1891">
        <v>100001</v>
      </c>
      <c r="M832" s="1858" t="s">
        <v>470</v>
      </c>
      <c r="N832" s="1859">
        <v>1</v>
      </c>
      <c r="O832" s="1860" t="s">
        <v>477</v>
      </c>
      <c r="P832" s="1860" t="s">
        <v>478</v>
      </c>
      <c r="Q832" s="1861">
        <v>1</v>
      </c>
      <c r="R832" s="1860" t="s">
        <v>564</v>
      </c>
      <c r="S832" s="1862" t="s">
        <v>563</v>
      </c>
      <c r="T832" s="1860" t="s">
        <v>461</v>
      </c>
      <c r="U832" s="1860" t="s">
        <v>277</v>
      </c>
      <c r="V832" s="1863" t="s">
        <v>553</v>
      </c>
      <c r="W832" s="1863"/>
      <c r="X832" s="1864" t="s">
        <v>32</v>
      </c>
      <c r="Y832" s="1865" t="s">
        <v>207</v>
      </c>
      <c r="Z832" s="1858"/>
      <c r="AA832" s="1868"/>
      <c r="AB832" s="1970">
        <v>45181</v>
      </c>
      <c r="AC832" s="1868"/>
      <c r="AD832" s="1867"/>
      <c r="AE832" s="1868" t="s">
        <v>481</v>
      </c>
      <c r="AF832" s="1868" t="s">
        <v>581</v>
      </c>
      <c r="AG832" s="1869"/>
      <c r="AH832" s="1870"/>
      <c r="AI832" s="1868"/>
      <c r="AJ832" s="1868"/>
      <c r="AK832" s="1868"/>
      <c r="AL832" s="1868"/>
      <c r="AM832" s="1868"/>
      <c r="AN832" s="1868"/>
      <c r="AO832" s="1939" t="s">
        <v>466</v>
      </c>
      <c r="AP832" s="1871" t="s">
        <v>594</v>
      </c>
      <c r="AQ832" s="1873" t="s">
        <v>467</v>
      </c>
      <c r="AR832" s="1874">
        <v>4700</v>
      </c>
      <c r="AS832" s="1858">
        <v>30</v>
      </c>
      <c r="AT832" s="1875">
        <v>0</v>
      </c>
      <c r="AU832" s="1875">
        <v>0</v>
      </c>
      <c r="AV832" s="1858"/>
      <c r="AW832" s="1858"/>
      <c r="AX832" s="1858"/>
      <c r="AY832" s="1858"/>
      <c r="AZ832" s="1858"/>
      <c r="BA832" s="1876"/>
      <c r="BB832" s="1869">
        <v>0</v>
      </c>
      <c r="BC832" s="1875"/>
      <c r="BD832" s="1875"/>
      <c r="BE832" s="1875"/>
      <c r="BF832" s="1876"/>
      <c r="BG832" s="1869">
        <v>0</v>
      </c>
      <c r="BH832" s="1869">
        <v>0</v>
      </c>
      <c r="BI832" s="1869">
        <v>0</v>
      </c>
      <c r="BJ832" s="1877">
        <v>0</v>
      </c>
      <c r="BK832" s="1878">
        <v>0</v>
      </c>
      <c r="BL832" s="1878">
        <v>0</v>
      </c>
      <c r="BM832" s="1869">
        <v>0</v>
      </c>
      <c r="BN832" s="1878">
        <v>0</v>
      </c>
      <c r="BO832" s="1869">
        <v>0</v>
      </c>
      <c r="BP832" s="1879">
        <v>240</v>
      </c>
      <c r="BQ832" s="1880">
        <v>4700</v>
      </c>
      <c r="BR832" s="1880">
        <v>0</v>
      </c>
      <c r="BS832" s="1880">
        <v>0</v>
      </c>
      <c r="BT832" s="1883">
        <v>0</v>
      </c>
      <c r="BU832" s="1880">
        <v>0</v>
      </c>
      <c r="BV832" s="1880">
        <v>0</v>
      </c>
      <c r="BW832" s="1880">
        <v>0</v>
      </c>
      <c r="BX832" s="1880"/>
      <c r="BY832" s="1880"/>
      <c r="BZ832" s="1880"/>
      <c r="CA832" s="1880"/>
      <c r="CB832" s="1880">
        <v>0</v>
      </c>
      <c r="CC832" s="1880">
        <v>0</v>
      </c>
      <c r="CD832" s="1880">
        <v>0</v>
      </c>
      <c r="CE832" s="1880"/>
      <c r="CF832" s="1880">
        <v>0</v>
      </c>
      <c r="CG832" s="1935"/>
      <c r="CH832" s="1880">
        <v>0</v>
      </c>
      <c r="CI832" s="1880"/>
      <c r="CJ832" s="1880"/>
      <c r="CK832" s="1880"/>
      <c r="CL832" s="1880"/>
      <c r="CM832" s="1880"/>
      <c r="CN832" s="1880"/>
      <c r="CO832" s="1880">
        <v>0</v>
      </c>
      <c r="CP832" s="1880"/>
      <c r="CQ832" s="1880"/>
      <c r="CR832" s="1935"/>
      <c r="CS832" s="1935"/>
      <c r="CT832" s="1935"/>
      <c r="CU832" s="1880"/>
      <c r="CV832" s="1880">
        <v>0</v>
      </c>
      <c r="CW832" s="1935"/>
      <c r="CX832" s="1880"/>
      <c r="CY832" s="1880"/>
      <c r="CZ832" s="1935"/>
      <c r="DA832" s="1935"/>
      <c r="DB832" s="1935"/>
      <c r="DC832" s="1880"/>
      <c r="DD832" s="1880"/>
      <c r="DE832" s="1880"/>
      <c r="DF832" s="1880"/>
      <c r="DG832" s="1880"/>
      <c r="DH832" s="1935"/>
      <c r="DI832" s="1935"/>
      <c r="DJ832" s="1880"/>
      <c r="DK832" s="1880"/>
      <c r="DL832" s="1880"/>
      <c r="DM832" s="1935"/>
      <c r="DN832" s="1935"/>
      <c r="DO832" s="1935"/>
      <c r="DP832" s="1935"/>
      <c r="DQ832" s="1935"/>
      <c r="DR832" s="1935"/>
      <c r="DS832" s="1935"/>
      <c r="DT832" s="1935"/>
      <c r="DU832" s="1935"/>
      <c r="DV832" s="1942"/>
      <c r="DW832" s="1880"/>
      <c r="DX832" s="1880"/>
      <c r="DY832" s="1880"/>
      <c r="DZ832" s="1936"/>
      <c r="EA832" s="1881"/>
      <c r="EB832" s="1935"/>
      <c r="EC832" s="1935"/>
      <c r="ED832" s="1935"/>
      <c r="EE832" s="1935"/>
      <c r="EF832" s="1935"/>
      <c r="EG832" s="1935"/>
      <c r="EH832" s="1935"/>
      <c r="EI832" s="1935"/>
      <c r="EJ832" s="1935"/>
      <c r="EK832" s="1935"/>
      <c r="EL832" s="1884">
        <v>4700</v>
      </c>
      <c r="EM832" s="1884">
        <v>4700</v>
      </c>
      <c r="EN832" s="1885">
        <v>470</v>
      </c>
      <c r="EO832" s="1885">
        <v>0</v>
      </c>
      <c r="EP832" s="1885">
        <v>64.39</v>
      </c>
      <c r="EQ832" s="1885">
        <v>0</v>
      </c>
      <c r="ER832" s="1885">
        <v>0</v>
      </c>
      <c r="ES832" s="1880">
        <v>0</v>
      </c>
      <c r="ET832" s="1881">
        <v>205.56</v>
      </c>
      <c r="EU832" s="1880">
        <v>0</v>
      </c>
      <c r="EV832" s="1880">
        <v>0</v>
      </c>
      <c r="EW832" s="1935"/>
      <c r="EX832" s="1935"/>
      <c r="EY832" s="1880"/>
      <c r="EZ832" s="1883">
        <v>131.71</v>
      </c>
      <c r="FA832" s="1883">
        <v>0</v>
      </c>
      <c r="FB832" s="1883">
        <v>0</v>
      </c>
      <c r="FC832" s="1883">
        <v>1880</v>
      </c>
      <c r="FD832" s="1883"/>
      <c r="FE832" s="1883">
        <v>0</v>
      </c>
      <c r="FF832" s="1883"/>
      <c r="FG832" s="1880"/>
      <c r="FH832" s="1883">
        <v>0</v>
      </c>
      <c r="FI832" s="1880"/>
      <c r="FJ832" s="1880"/>
      <c r="FK832" s="1883">
        <v>0</v>
      </c>
      <c r="FL832" s="1881"/>
      <c r="FM832" s="1880">
        <v>0</v>
      </c>
      <c r="FN832" s="1880">
        <v>0</v>
      </c>
      <c r="FO832" s="1880">
        <v>0</v>
      </c>
      <c r="FP832" s="1880"/>
      <c r="FQ832" s="1880">
        <v>2751.66</v>
      </c>
      <c r="FR832" s="1886">
        <v>1948.34</v>
      </c>
      <c r="FT832" s="2012">
        <v>423</v>
      </c>
      <c r="FU832" s="2010">
        <v>105.75</v>
      </c>
      <c r="GB832" s="2015">
        <f t="shared" si="90"/>
        <v>0</v>
      </c>
      <c r="GC832" s="2015">
        <v>4700</v>
      </c>
      <c r="GE832" s="2015">
        <f t="shared" si="91"/>
        <v>4700</v>
      </c>
    </row>
    <row r="833" spans="2:187">
      <c r="B833" s="1857">
        <v>47</v>
      </c>
      <c r="C833" s="1975" t="s">
        <v>632</v>
      </c>
      <c r="D833" s="1887" t="s">
        <v>3</v>
      </c>
      <c r="E833" s="1888" t="s">
        <v>76</v>
      </c>
      <c r="F833" s="1860" t="s">
        <v>582</v>
      </c>
      <c r="G833" s="1889">
        <v>30552</v>
      </c>
      <c r="H833" s="1860" t="s">
        <v>537</v>
      </c>
      <c r="I833" s="1860" t="s">
        <v>456</v>
      </c>
      <c r="J833" s="1890" t="s">
        <v>455</v>
      </c>
      <c r="K833" s="1916" t="s">
        <v>456</v>
      </c>
      <c r="L833" s="1891">
        <v>100001</v>
      </c>
      <c r="M833" s="1858" t="s">
        <v>470</v>
      </c>
      <c r="N833" s="1859">
        <v>1</v>
      </c>
      <c r="O833" s="1860" t="s">
        <v>477</v>
      </c>
      <c r="P833" s="1920" t="s">
        <v>478</v>
      </c>
      <c r="Q833" s="1861">
        <v>1</v>
      </c>
      <c r="R833" s="1860" t="s">
        <v>538</v>
      </c>
      <c r="S833" s="1862" t="s">
        <v>537</v>
      </c>
      <c r="T833" s="1860" t="s">
        <v>461</v>
      </c>
      <c r="U833" s="1860" t="s">
        <v>633</v>
      </c>
      <c r="V833" s="1863" t="s">
        <v>553</v>
      </c>
      <c r="W833" s="1928"/>
      <c r="X833" s="1864" t="s">
        <v>32</v>
      </c>
      <c r="Y833" s="1865" t="s">
        <v>246</v>
      </c>
      <c r="Z833" s="1858"/>
      <c r="AA833" s="1868"/>
      <c r="AB833" s="1970">
        <v>45181</v>
      </c>
      <c r="AC833" s="1868"/>
      <c r="AD833" s="1867"/>
      <c r="AE833" s="1868" t="s">
        <v>503</v>
      </c>
      <c r="AF833" s="1868" t="s">
        <v>583</v>
      </c>
      <c r="AG833" s="1869"/>
      <c r="AH833" s="1870"/>
      <c r="AI833" s="1868"/>
      <c r="AJ833" s="1868"/>
      <c r="AK833" s="1868"/>
      <c r="AL833" s="1868"/>
      <c r="AM833" s="1868"/>
      <c r="AN833" s="1868"/>
      <c r="AO833" s="1939" t="s">
        <v>466</v>
      </c>
      <c r="AP833" s="1871" t="s">
        <v>595</v>
      </c>
      <c r="AQ833" s="1873" t="s">
        <v>467</v>
      </c>
      <c r="AR833" s="1874">
        <v>6500</v>
      </c>
      <c r="AS833" s="1858">
        <v>28</v>
      </c>
      <c r="AT833" s="1875">
        <v>0</v>
      </c>
      <c r="AU833" s="1875">
        <v>2</v>
      </c>
      <c r="AV833" s="1904"/>
      <c r="AW833" s="1904"/>
      <c r="AX833" s="1904"/>
      <c r="AY833" s="1858"/>
      <c r="AZ833" s="1858"/>
      <c r="BA833" s="1932"/>
      <c r="BB833" s="1869">
        <v>0</v>
      </c>
      <c r="BC833" s="1933"/>
      <c r="BD833" s="1933"/>
      <c r="BE833" s="1933"/>
      <c r="BF833" s="1876"/>
      <c r="BG833" s="1869">
        <v>0</v>
      </c>
      <c r="BH833" s="1869">
        <v>0</v>
      </c>
      <c r="BI833" s="1869">
        <v>0</v>
      </c>
      <c r="BJ833" s="1877">
        <v>0</v>
      </c>
      <c r="BK833" s="1878">
        <v>0</v>
      </c>
      <c r="BL833" s="1878">
        <v>0</v>
      </c>
      <c r="BM833" s="1869">
        <v>0</v>
      </c>
      <c r="BN833" s="1878">
        <v>0</v>
      </c>
      <c r="BO833" s="1869">
        <v>0</v>
      </c>
      <c r="BP833" s="1879">
        <v>224</v>
      </c>
      <c r="BQ833" s="1880">
        <v>6066.6666666666661</v>
      </c>
      <c r="BR833" s="1880">
        <v>0</v>
      </c>
      <c r="BS833" s="1880">
        <v>0</v>
      </c>
      <c r="BT833" s="1883">
        <v>433.33</v>
      </c>
      <c r="BU833" s="1880">
        <v>0</v>
      </c>
      <c r="BV833" s="1935">
        <v>0</v>
      </c>
      <c r="BW833" s="1935">
        <v>0</v>
      </c>
      <c r="BX833" s="1880"/>
      <c r="BY833" s="1880"/>
      <c r="BZ833" s="1880"/>
      <c r="CA833" s="1935"/>
      <c r="CB833" s="1880">
        <v>0</v>
      </c>
      <c r="CC833" s="1880">
        <v>0</v>
      </c>
      <c r="CD833" s="1880">
        <v>0</v>
      </c>
      <c r="CE833" s="1880"/>
      <c r="CF833" s="1880">
        <v>0</v>
      </c>
      <c r="CG833" s="1935"/>
      <c r="CH833" s="1880">
        <v>0</v>
      </c>
      <c r="CI833" s="1880"/>
      <c r="CJ833" s="1880"/>
      <c r="CK833" s="1880"/>
      <c r="CL833" s="1880"/>
      <c r="CM833" s="1880"/>
      <c r="CN833" s="1880"/>
      <c r="CO833" s="1880">
        <v>0</v>
      </c>
      <c r="CP833" s="1880"/>
      <c r="CQ833" s="1880"/>
      <c r="CR833" s="1935"/>
      <c r="CS833" s="1935"/>
      <c r="CT833" s="1935"/>
      <c r="CU833" s="1880"/>
      <c r="CV833" s="1880">
        <v>0</v>
      </c>
      <c r="CW833" s="1935"/>
      <c r="CX833" s="1880"/>
      <c r="CY833" s="1880"/>
      <c r="CZ833" s="1880"/>
      <c r="DA833" s="1880"/>
      <c r="DB833" s="1880"/>
      <c r="DC833" s="1880"/>
      <c r="DD833" s="1880"/>
      <c r="DE833" s="1880"/>
      <c r="DF833" s="1880"/>
      <c r="DG833" s="1880"/>
      <c r="DH833" s="1880"/>
      <c r="DI833" s="1880"/>
      <c r="DJ833" s="1880"/>
      <c r="DK833" s="1880"/>
      <c r="DL833" s="1880"/>
      <c r="DM833" s="1880"/>
      <c r="DN833" s="1880"/>
      <c r="DO833" s="1880"/>
      <c r="DP833" s="1880"/>
      <c r="DQ833" s="1880"/>
      <c r="DR833" s="1880"/>
      <c r="DS833" s="1880"/>
      <c r="DT833" s="1880"/>
      <c r="DU833" s="1880"/>
      <c r="DV833" s="1880"/>
      <c r="DW833" s="1880"/>
      <c r="DX833" s="1880"/>
      <c r="DY833" s="1880"/>
      <c r="DZ833" s="1880"/>
      <c r="EA833" s="1883"/>
      <c r="EB833" s="1880"/>
      <c r="EC833" s="1880"/>
      <c r="ED833" s="1880"/>
      <c r="EE833" s="1880"/>
      <c r="EF833" s="1880"/>
      <c r="EG833" s="1880"/>
      <c r="EH833" s="1880"/>
      <c r="EI833" s="1880"/>
      <c r="EJ833" s="1880"/>
      <c r="EK833" s="1880"/>
      <c r="EL833" s="1884">
        <v>6499.996666666666</v>
      </c>
      <c r="EM833" s="1937">
        <v>6499.996666666666</v>
      </c>
      <c r="EN833" s="1885">
        <v>650</v>
      </c>
      <c r="EO833" s="1885">
        <v>104</v>
      </c>
      <c r="EP833" s="1885">
        <v>89.05</v>
      </c>
      <c r="EQ833" s="1885">
        <v>0</v>
      </c>
      <c r="ER833" s="1885">
        <v>0</v>
      </c>
      <c r="ES833" s="1880">
        <v>0</v>
      </c>
      <c r="ET833" s="1881">
        <v>495.31</v>
      </c>
      <c r="EU833" s="1880">
        <v>0</v>
      </c>
      <c r="EV833" s="1880">
        <v>0</v>
      </c>
      <c r="EW833" s="1935"/>
      <c r="EX833" s="1935"/>
      <c r="EY833" s="1935"/>
      <c r="EZ833" s="1883">
        <v>131.71</v>
      </c>
      <c r="FA833" s="1883">
        <v>0</v>
      </c>
      <c r="FB833" s="1883">
        <v>0</v>
      </c>
      <c r="FC833" s="1883">
        <v>2600</v>
      </c>
      <c r="FD833" s="1883"/>
      <c r="FE833" s="1883">
        <v>0</v>
      </c>
      <c r="FF833" s="1881"/>
      <c r="FG833" s="1880"/>
      <c r="FH833" s="1883">
        <v>188.89</v>
      </c>
      <c r="FI833" s="1935"/>
      <c r="FJ833" s="1880"/>
      <c r="FK833" s="1883">
        <v>48</v>
      </c>
      <c r="FL833" s="1881"/>
      <c r="FM833" s="1880">
        <v>0</v>
      </c>
      <c r="FN833" s="1880">
        <v>0</v>
      </c>
      <c r="FO833" s="1880">
        <v>0</v>
      </c>
      <c r="FP833" s="1880"/>
      <c r="FQ833" s="1880">
        <v>4306.96</v>
      </c>
      <c r="FR833" s="1886">
        <v>2193.04</v>
      </c>
      <c r="FT833" s="2012">
        <v>585</v>
      </c>
      <c r="FU833" s="2010">
        <v>146.25</v>
      </c>
      <c r="GB833" s="2015">
        <f t="shared" si="90"/>
        <v>-3.3333333340124227E-3</v>
      </c>
      <c r="GC833" s="2015">
        <v>6500</v>
      </c>
      <c r="GE833" s="2015">
        <f t="shared" si="91"/>
        <v>6500</v>
      </c>
    </row>
    <row r="834" spans="2:187">
      <c r="B834" s="1857">
        <v>48</v>
      </c>
      <c r="C834" s="1975" t="s">
        <v>632</v>
      </c>
      <c r="D834" s="1887" t="s">
        <v>539</v>
      </c>
      <c r="E834" s="1888" t="s">
        <v>188</v>
      </c>
      <c r="F834" s="1888" t="s">
        <v>189</v>
      </c>
      <c r="G834" s="1889">
        <v>30790</v>
      </c>
      <c r="H834" s="1860" t="s">
        <v>585</v>
      </c>
      <c r="I834" s="1860" t="s">
        <v>456</v>
      </c>
      <c r="J834" s="1890" t="s">
        <v>455</v>
      </c>
      <c r="K834" s="1891" t="s">
        <v>456</v>
      </c>
      <c r="L834" s="1891">
        <v>100001</v>
      </c>
      <c r="M834" s="1858" t="s">
        <v>470</v>
      </c>
      <c r="N834" s="1859">
        <v>1</v>
      </c>
      <c r="O834" s="1860" t="s">
        <v>477</v>
      </c>
      <c r="P834" s="1860" t="s">
        <v>478</v>
      </c>
      <c r="Q834" s="1861">
        <v>1</v>
      </c>
      <c r="R834" s="1860"/>
      <c r="S834" s="1862" t="s">
        <v>585</v>
      </c>
      <c r="T834" s="1860" t="s">
        <v>461</v>
      </c>
      <c r="U834" s="1860" t="s">
        <v>284</v>
      </c>
      <c r="V834" s="1863" t="s">
        <v>586</v>
      </c>
      <c r="W834" s="1863" t="s">
        <v>529</v>
      </c>
      <c r="X834" s="1864" t="s">
        <v>32</v>
      </c>
      <c r="Y834" s="1865" t="s">
        <v>1076</v>
      </c>
      <c r="Z834" s="1858"/>
      <c r="AA834" s="1945"/>
      <c r="AB834" s="1970">
        <v>45261</v>
      </c>
      <c r="AC834" s="1868"/>
      <c r="AD834" s="1867"/>
      <c r="AE834" s="1868" t="s">
        <v>496</v>
      </c>
      <c r="AF834" s="1868" t="s">
        <v>596</v>
      </c>
      <c r="AG834" s="1869"/>
      <c r="AH834" s="1870"/>
      <c r="AI834" s="1855" t="s">
        <v>587</v>
      </c>
      <c r="AJ834" s="1901" t="s">
        <v>597</v>
      </c>
      <c r="AK834" s="1945"/>
      <c r="AL834" s="1945"/>
      <c r="AM834" s="1945"/>
      <c r="AN834" s="1945"/>
      <c r="AO834" s="1902" t="s">
        <v>467</v>
      </c>
      <c r="AP834" s="1871" t="s">
        <v>594</v>
      </c>
      <c r="AQ834" s="1945" t="s">
        <v>466</v>
      </c>
      <c r="AR834" s="1874">
        <v>22080.5</v>
      </c>
      <c r="AS834" s="1858">
        <v>30</v>
      </c>
      <c r="AT834" s="1875">
        <v>0</v>
      </c>
      <c r="AU834" s="1875">
        <v>0</v>
      </c>
      <c r="AV834" s="1858"/>
      <c r="AW834" s="1858"/>
      <c r="AX834" s="1858"/>
      <c r="AY834" s="1858"/>
      <c r="AZ834" s="1858"/>
      <c r="BA834" s="1876"/>
      <c r="BB834" s="1869">
        <v>0</v>
      </c>
      <c r="BC834" s="1875"/>
      <c r="BD834" s="1875"/>
      <c r="BE834" s="1875"/>
      <c r="BF834" s="1876"/>
      <c r="BG834" s="1869">
        <v>0</v>
      </c>
      <c r="BH834" s="1869">
        <v>0</v>
      </c>
      <c r="BI834" s="1869">
        <v>0</v>
      </c>
      <c r="BJ834" s="1877">
        <v>0</v>
      </c>
      <c r="BK834" s="1878">
        <v>0</v>
      </c>
      <c r="BL834" s="1878">
        <v>0</v>
      </c>
      <c r="BM834" s="1869">
        <v>0</v>
      </c>
      <c r="BN834" s="1878">
        <v>0</v>
      </c>
      <c r="BO834" s="1869">
        <v>0</v>
      </c>
      <c r="BP834" s="1879">
        <v>240</v>
      </c>
      <c r="BQ834" s="1880">
        <v>22080.5</v>
      </c>
      <c r="BR834" s="1880">
        <v>113</v>
      </c>
      <c r="BS834" s="1880">
        <v>0</v>
      </c>
      <c r="BT834" s="1881">
        <v>0</v>
      </c>
      <c r="BU834" s="1880">
        <v>0</v>
      </c>
      <c r="BV834" s="1880">
        <v>0</v>
      </c>
      <c r="BW834" s="1880">
        <v>0</v>
      </c>
      <c r="BX834" s="1880"/>
      <c r="BY834" s="1880"/>
      <c r="BZ834" s="1880"/>
      <c r="CA834" s="1880"/>
      <c r="CB834" s="1880">
        <v>0</v>
      </c>
      <c r="CC834" s="1880">
        <v>0</v>
      </c>
      <c r="CD834" s="1880">
        <v>0</v>
      </c>
      <c r="CE834" s="1880"/>
      <c r="CF834" s="1880">
        <v>0</v>
      </c>
      <c r="CG834" s="1880"/>
      <c r="CH834" s="1880">
        <v>0</v>
      </c>
      <c r="CI834" s="1880"/>
      <c r="CJ834" s="1880"/>
      <c r="CK834" s="1880"/>
      <c r="CL834" s="1880"/>
      <c r="CM834" s="1880"/>
      <c r="CN834" s="1880"/>
      <c r="CO834" s="1880">
        <v>0</v>
      </c>
      <c r="CP834" s="1880"/>
      <c r="CQ834" s="1880"/>
      <c r="CR834" s="1935"/>
      <c r="CS834" s="1935"/>
      <c r="CT834" s="1935"/>
      <c r="CU834" s="1880"/>
      <c r="CV834" s="1880">
        <v>0</v>
      </c>
      <c r="CW834" s="1943"/>
      <c r="CX834" s="1943"/>
      <c r="CY834" s="1943"/>
      <c r="CZ834" s="1943"/>
      <c r="DA834" s="1943"/>
      <c r="DB834" s="1943"/>
      <c r="DC834" s="1880"/>
      <c r="DD834" s="1880"/>
      <c r="DE834" s="1880"/>
      <c r="DF834" s="1880"/>
      <c r="DG834" s="1880"/>
      <c r="DH834" s="1943"/>
      <c r="DI834" s="1943"/>
      <c r="DJ834" s="1880"/>
      <c r="DK834" s="1880"/>
      <c r="DL834" s="1880"/>
      <c r="DM834" s="1943"/>
      <c r="DN834" s="1943"/>
      <c r="DO834" s="1943"/>
      <c r="DP834" s="1944"/>
      <c r="DQ834" s="1943"/>
      <c r="DR834" s="1943"/>
      <c r="DS834" s="1943"/>
      <c r="DT834" s="1943"/>
      <c r="DU834" s="1943"/>
      <c r="DV834" s="1943"/>
      <c r="DW834" s="1943"/>
      <c r="DX834" s="1880"/>
      <c r="DY834" s="1880"/>
      <c r="DZ834" s="1943"/>
      <c r="EA834" s="1943"/>
      <c r="EB834" s="1943"/>
      <c r="EC834" s="1943"/>
      <c r="ED834" s="1943"/>
      <c r="EE834" s="1943"/>
      <c r="EF834" s="1943"/>
      <c r="EG834" s="1943"/>
      <c r="EH834" s="1943"/>
      <c r="EI834" s="1943"/>
      <c r="EJ834" s="1943"/>
      <c r="EK834" s="1943"/>
      <c r="EL834" s="1884">
        <v>22193.5</v>
      </c>
      <c r="EM834" s="1884">
        <v>22193.5</v>
      </c>
      <c r="EN834" s="1885">
        <v>2219.35</v>
      </c>
      <c r="EO834" s="1885">
        <v>0</v>
      </c>
      <c r="EP834" s="1885">
        <v>166.85</v>
      </c>
      <c r="EQ834" s="1938">
        <v>0</v>
      </c>
      <c r="ER834" s="1885">
        <v>0</v>
      </c>
      <c r="ES834" s="1880">
        <v>0</v>
      </c>
      <c r="ET834" s="1974">
        <v>6658.05</v>
      </c>
      <c r="EU834" s="1880">
        <v>0</v>
      </c>
      <c r="EV834" s="1880">
        <v>0</v>
      </c>
      <c r="EW834" s="1880"/>
      <c r="EX834" s="1880"/>
      <c r="EY834" s="1880"/>
      <c r="EZ834" s="1883">
        <v>0</v>
      </c>
      <c r="FA834" s="1883">
        <v>0</v>
      </c>
      <c r="FB834" s="1883">
        <v>0</v>
      </c>
      <c r="FC834" s="1883">
        <v>8876.360999999999</v>
      </c>
      <c r="FD834" s="1883"/>
      <c r="FE834" s="1883">
        <v>1.5</v>
      </c>
      <c r="FF834" s="1943"/>
      <c r="FG834" s="1880"/>
      <c r="FH834" s="1883">
        <v>0</v>
      </c>
      <c r="FI834" s="1880"/>
      <c r="FJ834" s="1880"/>
      <c r="FK834" s="1883">
        <v>0</v>
      </c>
      <c r="FL834" s="1943"/>
      <c r="FM834" s="1880">
        <v>0</v>
      </c>
      <c r="FN834" s="1880">
        <v>0</v>
      </c>
      <c r="FO834" s="1880">
        <v>0</v>
      </c>
      <c r="FP834" s="1880"/>
      <c r="FQ834" s="1880">
        <v>17922.11</v>
      </c>
      <c r="FR834" s="1886">
        <v>4271.3900000000003</v>
      </c>
      <c r="FT834" s="2012">
        <v>1997.42</v>
      </c>
      <c r="FU834" s="2010">
        <v>0</v>
      </c>
      <c r="GB834" s="2015">
        <f t="shared" si="90"/>
        <v>0</v>
      </c>
      <c r="GC834" s="2015">
        <v>22193.5</v>
      </c>
      <c r="GE834" s="2015">
        <f t="shared" si="91"/>
        <v>22193.5</v>
      </c>
    </row>
    <row r="835" spans="2:187">
      <c r="B835" s="1857">
        <v>49</v>
      </c>
      <c r="C835" s="1975" t="s">
        <v>632</v>
      </c>
      <c r="D835" s="1887" t="s">
        <v>3</v>
      </c>
      <c r="E835" s="1888" t="s">
        <v>183</v>
      </c>
      <c r="F835" s="1977" t="s">
        <v>184</v>
      </c>
      <c r="G835" s="1978">
        <v>34900</v>
      </c>
      <c r="H835" s="1975" t="s">
        <v>484</v>
      </c>
      <c r="I835" s="1975" t="s">
        <v>456</v>
      </c>
      <c r="J835" s="1979" t="s">
        <v>455</v>
      </c>
      <c r="K835" s="1988" t="s">
        <v>456</v>
      </c>
      <c r="L835" s="1980">
        <v>100001</v>
      </c>
      <c r="M835" s="1983" t="s">
        <v>457</v>
      </c>
      <c r="N835" s="1989">
        <v>1</v>
      </c>
      <c r="O835" s="1975" t="s">
        <v>458</v>
      </c>
      <c r="P835" s="1975" t="s">
        <v>459</v>
      </c>
      <c r="Q835" s="1993">
        <v>0</v>
      </c>
      <c r="R835" s="1975" t="s">
        <v>485</v>
      </c>
      <c r="S835" s="1994" t="s">
        <v>486</v>
      </c>
      <c r="T835" s="1975" t="s">
        <v>461</v>
      </c>
      <c r="U835" s="1860" t="s">
        <v>281</v>
      </c>
      <c r="V835" s="1990" t="s">
        <v>553</v>
      </c>
      <c r="W835" s="1990"/>
      <c r="X835" s="1864" t="s">
        <v>32</v>
      </c>
      <c r="Y835" s="1865" t="s">
        <v>282</v>
      </c>
      <c r="Z835" s="1858"/>
      <c r="AA835" s="1868"/>
      <c r="AB835" s="1970">
        <v>45261</v>
      </c>
      <c r="AC835" s="1868"/>
      <c r="AD835" s="1867"/>
      <c r="AE835" s="1868" t="s">
        <v>481</v>
      </c>
      <c r="AF835" s="1868" t="s">
        <v>588</v>
      </c>
      <c r="AG835" s="1869"/>
      <c r="AH835" s="1870"/>
      <c r="AI835" s="1868"/>
      <c r="AJ835" s="1868"/>
      <c r="AK835" s="1868"/>
      <c r="AL835" s="1868"/>
      <c r="AM835" s="1868"/>
      <c r="AN835" s="1868"/>
      <c r="AO835" s="1939" t="s">
        <v>466</v>
      </c>
      <c r="AP835" s="1871" t="s">
        <v>595</v>
      </c>
      <c r="AQ835" s="1945" t="s">
        <v>466</v>
      </c>
      <c r="AR835" s="1874">
        <v>2200</v>
      </c>
      <c r="AS835" s="1858">
        <v>30</v>
      </c>
      <c r="AT835" s="1875">
        <v>0</v>
      </c>
      <c r="AU835" s="1875">
        <v>0</v>
      </c>
      <c r="AV835" s="1983"/>
      <c r="AW835" s="1983"/>
      <c r="AX835" s="1983"/>
      <c r="AY835" s="1858"/>
      <c r="AZ835" s="1858"/>
      <c r="BA835" s="1991"/>
      <c r="BB835" s="1869">
        <v>0</v>
      </c>
      <c r="BC835" s="1992"/>
      <c r="BD835" s="1992"/>
      <c r="BE835" s="1992"/>
      <c r="BF835" s="1876"/>
      <c r="BG835" s="1869">
        <v>0</v>
      </c>
      <c r="BH835" s="1869">
        <v>0</v>
      </c>
      <c r="BI835" s="1869">
        <v>0</v>
      </c>
      <c r="BJ835" s="1877">
        <v>0</v>
      </c>
      <c r="BK835" s="1878">
        <v>0</v>
      </c>
      <c r="BL835" s="1878">
        <v>0</v>
      </c>
      <c r="BM835" s="1869">
        <v>0</v>
      </c>
      <c r="BN835" s="1878">
        <v>0</v>
      </c>
      <c r="BO835" s="1869">
        <v>8.8833333333333329</v>
      </c>
      <c r="BP835" s="1879">
        <v>240</v>
      </c>
      <c r="BQ835" s="1880">
        <v>2200</v>
      </c>
      <c r="BR835" s="1880">
        <v>113</v>
      </c>
      <c r="BS835" s="1880">
        <v>0</v>
      </c>
      <c r="BT835" s="1883">
        <v>0</v>
      </c>
      <c r="BU835" s="1880">
        <v>0</v>
      </c>
      <c r="BV835" s="1981">
        <v>0</v>
      </c>
      <c r="BW835" s="1981">
        <v>0</v>
      </c>
      <c r="BX835" s="1880"/>
      <c r="BY835" s="1880"/>
      <c r="BZ835" s="1880"/>
      <c r="CA835" s="1981"/>
      <c r="CB835" s="1880">
        <v>0</v>
      </c>
      <c r="CC835" s="1880">
        <v>0</v>
      </c>
      <c r="CD835" s="1880">
        <v>0</v>
      </c>
      <c r="CE835" s="1880"/>
      <c r="CF835" s="1880">
        <v>0</v>
      </c>
      <c r="CG835" s="1940"/>
      <c r="CH835" s="1880">
        <v>0</v>
      </c>
      <c r="CI835" s="1880"/>
      <c r="CJ835" s="1880"/>
      <c r="CK835" s="1880"/>
      <c r="CL835" s="1880"/>
      <c r="CM835" s="1880"/>
      <c r="CN835" s="1880"/>
      <c r="CO835" s="1880">
        <v>0</v>
      </c>
      <c r="CP835" s="1880"/>
      <c r="CQ835" s="1880"/>
      <c r="CR835" s="1935"/>
      <c r="CS835" s="1935"/>
      <c r="CT835" s="1935"/>
      <c r="CU835" s="1880"/>
      <c r="CV835" s="1880">
        <v>0</v>
      </c>
      <c r="CW835" s="1995"/>
      <c r="CX835" s="1943"/>
      <c r="CY835" s="1943"/>
      <c r="CZ835" s="1943"/>
      <c r="DA835" s="1943"/>
      <c r="DB835" s="1943"/>
      <c r="DC835" s="1880"/>
      <c r="DD835" s="1880"/>
      <c r="DE835" s="1880"/>
      <c r="DF835" s="1880"/>
      <c r="DG835" s="1880"/>
      <c r="DH835" s="1943"/>
      <c r="DI835" s="1943"/>
      <c r="DJ835" s="1880"/>
      <c r="DK835" s="1880"/>
      <c r="DL835" s="1880"/>
      <c r="DM835" s="1943"/>
      <c r="DN835" s="1943"/>
      <c r="DO835" s="1943"/>
      <c r="DP835" s="1943"/>
      <c r="DQ835" s="1943"/>
      <c r="DR835" s="1943"/>
      <c r="DS835" s="1943"/>
      <c r="DT835" s="1943"/>
      <c r="DU835" s="1943"/>
      <c r="DV835" s="1943"/>
      <c r="DW835" s="1943"/>
      <c r="DX835" s="1880"/>
      <c r="DY835" s="1880"/>
      <c r="DZ835" s="1943"/>
      <c r="EA835" s="1943"/>
      <c r="EB835" s="1943"/>
      <c r="EC835" s="1943"/>
      <c r="ED835" s="1943"/>
      <c r="EE835" s="1943"/>
      <c r="EF835" s="1943"/>
      <c r="EG835" s="1943"/>
      <c r="EH835" s="1943"/>
      <c r="EI835" s="1943"/>
      <c r="EJ835" s="1943"/>
      <c r="EK835" s="1943"/>
      <c r="EL835" s="1884">
        <v>2231.5700000000002</v>
      </c>
      <c r="EM835" s="1982">
        <v>2313</v>
      </c>
      <c r="EN835" s="1885">
        <v>223.16</v>
      </c>
      <c r="EO835" s="1885">
        <v>0</v>
      </c>
      <c r="EP835" s="1885">
        <v>30.57</v>
      </c>
      <c r="EQ835" s="1885">
        <v>0</v>
      </c>
      <c r="ER835" s="1885">
        <v>0</v>
      </c>
      <c r="ES835" s="1880">
        <v>0</v>
      </c>
      <c r="ET835" s="1881">
        <v>0</v>
      </c>
      <c r="EU835" s="1880">
        <v>81.430000000000007</v>
      </c>
      <c r="EV835" s="1880">
        <v>0</v>
      </c>
      <c r="EW835" s="1940"/>
      <c r="EX835" s="1940"/>
      <c r="EY835" s="1981"/>
      <c r="EZ835" s="1883">
        <v>0</v>
      </c>
      <c r="FA835" s="1883">
        <v>0</v>
      </c>
      <c r="FB835" s="1883">
        <v>0</v>
      </c>
      <c r="FC835" s="1883">
        <v>925.2</v>
      </c>
      <c r="FD835" s="1883"/>
      <c r="FE835" s="1883">
        <v>0</v>
      </c>
      <c r="FF835" s="1995"/>
      <c r="FG835" s="1880"/>
      <c r="FH835" s="1883">
        <v>0</v>
      </c>
      <c r="FI835" s="1981"/>
      <c r="FJ835" s="1880"/>
      <c r="FK835" s="1883">
        <v>0</v>
      </c>
      <c r="FL835" s="1995"/>
      <c r="FM835" s="1880">
        <v>0</v>
      </c>
      <c r="FN835" s="1880">
        <v>0</v>
      </c>
      <c r="FO835" s="1880">
        <v>0</v>
      </c>
      <c r="FP835" s="1880"/>
      <c r="FQ835" s="1880">
        <v>1260.3599999999999</v>
      </c>
      <c r="FR835" s="1886">
        <v>1052.6400000000001</v>
      </c>
      <c r="FT835" s="2012">
        <v>200.84</v>
      </c>
      <c r="FU835" s="2010">
        <v>50.21</v>
      </c>
      <c r="GB835" s="2015">
        <f t="shared" si="90"/>
        <v>0</v>
      </c>
      <c r="GC835" s="2015">
        <v>2231.5700000000002</v>
      </c>
      <c r="GE835" s="2015">
        <f t="shared" si="91"/>
        <v>2231.5700000000002</v>
      </c>
    </row>
    <row r="836" spans="2:187">
      <c r="B836" s="1857">
        <v>50</v>
      </c>
      <c r="C836" s="1975" t="s">
        <v>632</v>
      </c>
      <c r="D836" s="1887" t="s">
        <v>3</v>
      </c>
      <c r="E836" s="1888" t="s">
        <v>109</v>
      </c>
      <c r="F836" s="1860" t="s">
        <v>110</v>
      </c>
      <c r="G836" s="1889">
        <v>33405</v>
      </c>
      <c r="H836" s="1860" t="s">
        <v>537</v>
      </c>
      <c r="I836" s="1975" t="s">
        <v>456</v>
      </c>
      <c r="J836" s="1890" t="s">
        <v>455</v>
      </c>
      <c r="K836" s="1891" t="s">
        <v>456</v>
      </c>
      <c r="L836" s="1891">
        <v>100001</v>
      </c>
      <c r="M836" s="1858" t="s">
        <v>470</v>
      </c>
      <c r="N836" s="1859">
        <v>1</v>
      </c>
      <c r="O836" s="1860" t="s">
        <v>477</v>
      </c>
      <c r="P836" s="1860" t="s">
        <v>478</v>
      </c>
      <c r="Q836" s="1861">
        <v>1</v>
      </c>
      <c r="R836" s="1860" t="s">
        <v>538</v>
      </c>
      <c r="S836" s="1862" t="s">
        <v>537</v>
      </c>
      <c r="T836" s="1860" t="s">
        <v>461</v>
      </c>
      <c r="U836" s="1860" t="s">
        <v>258</v>
      </c>
      <c r="V836" s="1863" t="s">
        <v>553</v>
      </c>
      <c r="W836" s="1863"/>
      <c r="X836" s="1864" t="s">
        <v>32</v>
      </c>
      <c r="Y836" s="1865" t="s">
        <v>259</v>
      </c>
      <c r="Z836" s="1858"/>
      <c r="AA836" s="1868"/>
      <c r="AB836" s="1970">
        <v>45292</v>
      </c>
      <c r="AC836" s="1868"/>
      <c r="AD836" s="1867"/>
      <c r="AE836" s="1868" t="s">
        <v>492</v>
      </c>
      <c r="AF836" s="1868" t="s">
        <v>589</v>
      </c>
      <c r="AG836" s="1869"/>
      <c r="AH836" s="1870"/>
      <c r="AI836" s="1868"/>
      <c r="AJ836" s="1868"/>
      <c r="AK836" s="1856">
        <v>200</v>
      </c>
      <c r="AL836" s="1868"/>
      <c r="AM836" s="1868"/>
      <c r="AN836" s="1868"/>
      <c r="AO836" s="1902" t="s">
        <v>466</v>
      </c>
      <c r="AP836" s="1873" t="s">
        <v>595</v>
      </c>
      <c r="AQ836" s="1873" t="s">
        <v>466</v>
      </c>
      <c r="AR836" s="1874">
        <v>2500</v>
      </c>
      <c r="AS836" s="1858">
        <v>30</v>
      </c>
      <c r="AT836" s="1875">
        <v>0</v>
      </c>
      <c r="AU836" s="1875">
        <v>0</v>
      </c>
      <c r="AV836" s="1858"/>
      <c r="AW836" s="1858"/>
      <c r="AX836" s="1858"/>
      <c r="AY836" s="1858"/>
      <c r="AZ836" s="1858"/>
      <c r="BA836" s="1876"/>
      <c r="BB836" s="1869">
        <v>0</v>
      </c>
      <c r="BC836" s="1875"/>
      <c r="BD836" s="1875"/>
      <c r="BE836" s="1875"/>
      <c r="BF836" s="1876"/>
      <c r="BG836" s="1869">
        <v>0</v>
      </c>
      <c r="BH836" s="1869">
        <v>0</v>
      </c>
      <c r="BI836" s="1869">
        <v>0</v>
      </c>
      <c r="BJ836" s="1877">
        <v>0</v>
      </c>
      <c r="BK836" s="1878">
        <v>0</v>
      </c>
      <c r="BL836" s="1878">
        <v>0</v>
      </c>
      <c r="BM836" s="1869">
        <v>0</v>
      </c>
      <c r="BN836" s="1878">
        <v>0</v>
      </c>
      <c r="BO836" s="1869">
        <v>2.8333333333333339</v>
      </c>
      <c r="BP836" s="1879">
        <v>240</v>
      </c>
      <c r="BQ836" s="1880">
        <v>2500</v>
      </c>
      <c r="BR836" s="1880">
        <v>113</v>
      </c>
      <c r="BS836" s="1880">
        <v>0</v>
      </c>
      <c r="BT836" s="1883">
        <v>0</v>
      </c>
      <c r="BU836" s="1880">
        <v>0</v>
      </c>
      <c r="BV836" s="1880">
        <v>0</v>
      </c>
      <c r="BW836" s="1880">
        <v>0</v>
      </c>
      <c r="BX836" s="1880"/>
      <c r="BY836" s="1880"/>
      <c r="BZ836" s="1880"/>
      <c r="CA836" s="1880"/>
      <c r="CB836" s="1880">
        <v>0</v>
      </c>
      <c r="CC836" s="1880">
        <v>0</v>
      </c>
      <c r="CD836" s="1880">
        <v>0</v>
      </c>
      <c r="CE836" s="1880"/>
      <c r="CF836" s="1880">
        <v>0</v>
      </c>
      <c r="CG836" s="1935"/>
      <c r="CH836" s="1880">
        <v>0</v>
      </c>
      <c r="CI836" s="1880"/>
      <c r="CJ836" s="1880"/>
      <c r="CK836" s="1880"/>
      <c r="CL836" s="1880"/>
      <c r="CM836" s="1880"/>
      <c r="CN836" s="1880"/>
      <c r="CO836" s="1880">
        <v>0</v>
      </c>
      <c r="CP836" s="1880"/>
      <c r="CQ836" s="1880"/>
      <c r="CR836" s="1935"/>
      <c r="CS836" s="1935"/>
      <c r="CT836" s="1935"/>
      <c r="CU836" s="1880"/>
      <c r="CV836" s="1880">
        <v>200</v>
      </c>
      <c r="CW836" s="1943"/>
      <c r="CX836" s="1943"/>
      <c r="CY836" s="1943"/>
      <c r="CZ836" s="1943"/>
      <c r="DA836" s="1943"/>
      <c r="DB836" s="1943"/>
      <c r="DC836" s="1880"/>
      <c r="DD836" s="1880"/>
      <c r="DE836" s="1880"/>
      <c r="DF836" s="1880"/>
      <c r="DG836" s="1880"/>
      <c r="DH836" s="1943"/>
      <c r="DI836" s="1943"/>
      <c r="DJ836" s="1880"/>
      <c r="DK836" s="1880"/>
      <c r="DL836" s="1880"/>
      <c r="DM836" s="1943"/>
      <c r="DN836" s="1943"/>
      <c r="DO836" s="1943"/>
      <c r="DP836" s="1943"/>
      <c r="DQ836" s="1943"/>
      <c r="DR836" s="1943"/>
      <c r="DS836" s="1943"/>
      <c r="DT836" s="1943"/>
      <c r="DU836" s="1943"/>
      <c r="DV836" s="1943"/>
      <c r="DW836" s="1943"/>
      <c r="DX836" s="1880"/>
      <c r="DY836" s="1880"/>
      <c r="DZ836" s="1943"/>
      <c r="EA836" s="1943"/>
      <c r="EB836" s="1943"/>
      <c r="EC836" s="1943"/>
      <c r="ED836" s="1943"/>
      <c r="EE836" s="1943"/>
      <c r="EF836" s="1943"/>
      <c r="EG836" s="1943"/>
      <c r="EH836" s="1943"/>
      <c r="EI836" s="1943"/>
      <c r="EJ836" s="1943"/>
      <c r="EK836" s="1943"/>
      <c r="EL836" s="1884">
        <v>2583.4899999999998</v>
      </c>
      <c r="EM836" s="1884">
        <v>2813</v>
      </c>
      <c r="EN836" s="1885">
        <v>258.35000000000002</v>
      </c>
      <c r="EO836" s="1885">
        <v>43.66</v>
      </c>
      <c r="EP836" s="1885">
        <v>35.39</v>
      </c>
      <c r="EQ836" s="1885">
        <v>0</v>
      </c>
      <c r="ER836" s="1885">
        <v>0</v>
      </c>
      <c r="ES836" s="1880">
        <v>0</v>
      </c>
      <c r="ET836" s="1881">
        <v>8.01</v>
      </c>
      <c r="EU836" s="1880">
        <v>29.51</v>
      </c>
      <c r="EV836" s="1880">
        <v>0</v>
      </c>
      <c r="EW836" s="1935"/>
      <c r="EX836" s="1935"/>
      <c r="EY836" s="1880"/>
      <c r="EZ836" s="1883">
        <v>263.44</v>
      </c>
      <c r="FA836" s="1883">
        <v>0</v>
      </c>
      <c r="FB836" s="1883">
        <v>0</v>
      </c>
      <c r="FC836" s="1883">
        <v>1125.2</v>
      </c>
      <c r="FD836" s="1883"/>
      <c r="FE836" s="1883">
        <v>0</v>
      </c>
      <c r="FF836" s="1943"/>
      <c r="FG836" s="1880"/>
      <c r="FH836" s="1883">
        <v>0</v>
      </c>
      <c r="FI836" s="1880"/>
      <c r="FJ836" s="1880"/>
      <c r="FK836" s="1883">
        <v>0</v>
      </c>
      <c r="FL836" s="1943"/>
      <c r="FM836" s="1880">
        <v>0</v>
      </c>
      <c r="FN836" s="1880">
        <v>0</v>
      </c>
      <c r="FO836" s="1880">
        <v>0</v>
      </c>
      <c r="FP836" s="1880"/>
      <c r="FQ836" s="1880">
        <v>1763.56</v>
      </c>
      <c r="FR836" s="1886">
        <v>1049.44</v>
      </c>
      <c r="FT836" s="2012">
        <v>232.51</v>
      </c>
      <c r="FU836" s="2010">
        <v>58.127499999999998</v>
      </c>
      <c r="GB836" s="2015">
        <f t="shared" si="90"/>
        <v>0</v>
      </c>
      <c r="GC836" s="2015">
        <v>2583.4899999999998</v>
      </c>
      <c r="GE836" s="2015">
        <f t="shared" si="91"/>
        <v>2583.4899999999998</v>
      </c>
    </row>
    <row r="837" spans="2:187">
      <c r="B837" s="1857">
        <v>51</v>
      </c>
      <c r="C837" s="1975" t="s">
        <v>632</v>
      </c>
      <c r="D837" s="1887" t="s">
        <v>3</v>
      </c>
      <c r="E837" s="1888" t="s">
        <v>151</v>
      </c>
      <c r="F837" s="1888" t="s">
        <v>598</v>
      </c>
      <c r="G837" s="1889">
        <v>33196</v>
      </c>
      <c r="H837" s="1860" t="s">
        <v>484</v>
      </c>
      <c r="I837" s="1975" t="s">
        <v>456</v>
      </c>
      <c r="J837" s="1890" t="s">
        <v>455</v>
      </c>
      <c r="K837" s="1916" t="s">
        <v>456</v>
      </c>
      <c r="L837" s="1891">
        <v>100001</v>
      </c>
      <c r="M837" s="1858" t="s">
        <v>457</v>
      </c>
      <c r="N837" s="1859">
        <v>1</v>
      </c>
      <c r="O837" s="1860" t="s">
        <v>458</v>
      </c>
      <c r="P837" s="1860" t="s">
        <v>459</v>
      </c>
      <c r="Q837" s="1861">
        <v>0</v>
      </c>
      <c r="R837" s="1860" t="s">
        <v>485</v>
      </c>
      <c r="S837" s="1862" t="s">
        <v>486</v>
      </c>
      <c r="T837" s="1860" t="s">
        <v>461</v>
      </c>
      <c r="U837" s="1860" t="s">
        <v>264</v>
      </c>
      <c r="V837" s="1863" t="s">
        <v>553</v>
      </c>
      <c r="W837" s="1863"/>
      <c r="X837" s="1864" t="s">
        <v>32</v>
      </c>
      <c r="Y837" s="1865" t="s">
        <v>270</v>
      </c>
      <c r="Z837" s="1983"/>
      <c r="AA837" s="1984"/>
      <c r="AB837" s="1970">
        <v>45313</v>
      </c>
      <c r="AC837" s="1984"/>
      <c r="AD837" s="1985"/>
      <c r="AE837" s="1984" t="s">
        <v>533</v>
      </c>
      <c r="AF837" s="1984" t="s">
        <v>599</v>
      </c>
      <c r="AG837" s="1869"/>
      <c r="AH837" s="1870"/>
      <c r="AI837" s="1868"/>
      <c r="AJ837" s="1868"/>
      <c r="AK837" s="1868"/>
      <c r="AL837" s="1868"/>
      <c r="AM837" s="1868"/>
      <c r="AN837" s="1868"/>
      <c r="AO837" s="1939" t="s">
        <v>466</v>
      </c>
      <c r="AP837" s="1871" t="s">
        <v>595</v>
      </c>
      <c r="AQ837" s="1945" t="s">
        <v>466</v>
      </c>
      <c r="AR837" s="1874">
        <v>2500</v>
      </c>
      <c r="AS837" s="1858">
        <v>30</v>
      </c>
      <c r="AT837" s="1875">
        <v>0</v>
      </c>
      <c r="AU837" s="1875">
        <v>0</v>
      </c>
      <c r="AV837" s="1858"/>
      <c r="AW837" s="1858"/>
      <c r="AX837" s="1858"/>
      <c r="AY837" s="1858"/>
      <c r="AZ837" s="1858"/>
      <c r="BA837" s="1876"/>
      <c r="BB837" s="1869">
        <v>0</v>
      </c>
      <c r="BC837" s="1875"/>
      <c r="BD837" s="1875"/>
      <c r="BE837" s="1875"/>
      <c r="BF837" s="1876"/>
      <c r="BG837" s="1869">
        <v>0</v>
      </c>
      <c r="BH837" s="1869">
        <v>0</v>
      </c>
      <c r="BI837" s="1869">
        <v>0</v>
      </c>
      <c r="BJ837" s="1877">
        <v>0</v>
      </c>
      <c r="BK837" s="1878">
        <v>0</v>
      </c>
      <c r="BL837" s="1878">
        <v>0</v>
      </c>
      <c r="BM837" s="1869">
        <v>0</v>
      </c>
      <c r="BN837" s="1878">
        <v>0</v>
      </c>
      <c r="BO837" s="1869">
        <v>5.0999999999999996</v>
      </c>
      <c r="BP837" s="1879">
        <v>240</v>
      </c>
      <c r="BQ837" s="1880">
        <v>2500</v>
      </c>
      <c r="BR837" s="1880">
        <v>113</v>
      </c>
      <c r="BS837" s="1880">
        <v>0</v>
      </c>
      <c r="BT837" s="1883">
        <v>0</v>
      </c>
      <c r="BU837" s="1880">
        <v>0</v>
      </c>
      <c r="BV837" s="1880">
        <v>0</v>
      </c>
      <c r="BW837" s="1880">
        <v>0</v>
      </c>
      <c r="BX837" s="1880"/>
      <c r="BY837" s="1880"/>
      <c r="BZ837" s="1880"/>
      <c r="CA837" s="1880"/>
      <c r="CB837" s="1880">
        <v>0</v>
      </c>
      <c r="CC837" s="1880">
        <v>0</v>
      </c>
      <c r="CD837" s="1880">
        <v>0</v>
      </c>
      <c r="CE837" s="1880"/>
      <c r="CF837" s="1880">
        <v>0</v>
      </c>
      <c r="CG837" s="1935"/>
      <c r="CH837" s="1880">
        <v>0</v>
      </c>
      <c r="CI837" s="1880"/>
      <c r="CJ837" s="1880"/>
      <c r="CK837" s="1880"/>
      <c r="CL837" s="1880"/>
      <c r="CM837" s="1880"/>
      <c r="CN837" s="1880"/>
      <c r="CO837" s="1880">
        <v>0</v>
      </c>
      <c r="CP837" s="1880"/>
      <c r="CQ837" s="1880"/>
      <c r="CR837" s="1935"/>
      <c r="CS837" s="1935"/>
      <c r="CT837" s="1935"/>
      <c r="CU837" s="1880"/>
      <c r="CV837" s="1880">
        <v>0</v>
      </c>
      <c r="CW837" s="1943"/>
      <c r="CX837" s="1943"/>
      <c r="CY837" s="1943"/>
      <c r="CZ837" s="1943"/>
      <c r="DA837" s="1943"/>
      <c r="DB837" s="1943"/>
      <c r="DC837" s="1880"/>
      <c r="DD837" s="1880"/>
      <c r="DE837" s="1880"/>
      <c r="DF837" s="1880"/>
      <c r="DG837" s="1880"/>
      <c r="DH837" s="1943"/>
      <c r="DI837" s="1943"/>
      <c r="DJ837" s="1880"/>
      <c r="DK837" s="1880"/>
      <c r="DL837" s="1880"/>
      <c r="DM837" s="1943"/>
      <c r="DN837" s="1943"/>
      <c r="DO837" s="1943"/>
      <c r="DP837" s="1943"/>
      <c r="DQ837" s="1943"/>
      <c r="DR837" s="1943"/>
      <c r="DS837" s="1943"/>
      <c r="DT837" s="1943"/>
      <c r="DU837" s="1943"/>
      <c r="DV837" s="1943"/>
      <c r="DW837" s="1943"/>
      <c r="DX837" s="1880"/>
      <c r="DY837" s="1880"/>
      <c r="DZ837" s="1943"/>
      <c r="EA837" s="1943"/>
      <c r="EB837" s="1943"/>
      <c r="EC837" s="1943"/>
      <c r="ED837" s="1943"/>
      <c r="EE837" s="1943"/>
      <c r="EF837" s="1943"/>
      <c r="EG837" s="1943"/>
      <c r="EH837" s="1943"/>
      <c r="EI837" s="1943"/>
      <c r="EJ837" s="1943"/>
      <c r="EK837" s="1943"/>
      <c r="EL837" s="1884">
        <v>2559.87</v>
      </c>
      <c r="EM837" s="1884">
        <v>2613</v>
      </c>
      <c r="EN837" s="1885">
        <v>255.99</v>
      </c>
      <c r="EO837" s="1885">
        <v>0</v>
      </c>
      <c r="EP837" s="1885">
        <v>35.07</v>
      </c>
      <c r="EQ837" s="1885">
        <v>0</v>
      </c>
      <c r="ER837" s="1885">
        <v>0</v>
      </c>
      <c r="ES837" s="1880">
        <v>0</v>
      </c>
      <c r="ET837" s="1881">
        <v>0</v>
      </c>
      <c r="EU837" s="1880">
        <v>53.13</v>
      </c>
      <c r="EV837" s="1880">
        <v>0</v>
      </c>
      <c r="EW837" s="1935"/>
      <c r="EX837" s="1935"/>
      <c r="EY837" s="1880"/>
      <c r="EZ837" s="1883">
        <v>131.71</v>
      </c>
      <c r="FA837" s="1883">
        <v>0</v>
      </c>
      <c r="FB837" s="1883">
        <v>0</v>
      </c>
      <c r="FC837" s="1883">
        <v>1045.2</v>
      </c>
      <c r="FD837" s="1883"/>
      <c r="FE837" s="1883">
        <v>0</v>
      </c>
      <c r="FF837" s="1943"/>
      <c r="FG837" s="1880"/>
      <c r="FH837" s="1883">
        <v>0</v>
      </c>
      <c r="FI837" s="1880"/>
      <c r="FJ837" s="1880"/>
      <c r="FK837" s="1883">
        <v>48</v>
      </c>
      <c r="FL837" s="1943"/>
      <c r="FM837" s="1880">
        <v>0</v>
      </c>
      <c r="FN837" s="1880">
        <v>0</v>
      </c>
      <c r="FO837" s="1880">
        <v>0</v>
      </c>
      <c r="FP837" s="1880"/>
      <c r="FQ837" s="1880">
        <v>1569.1</v>
      </c>
      <c r="FR837" s="1886">
        <v>1043.9000000000001</v>
      </c>
      <c r="FT837" s="2012">
        <v>230.39</v>
      </c>
      <c r="FU837" s="2010">
        <v>57.597499999999997</v>
      </c>
      <c r="GB837" s="2015">
        <f t="shared" si="90"/>
        <v>0</v>
      </c>
      <c r="GC837" s="2015">
        <v>2559.87</v>
      </c>
      <c r="GE837" s="2015">
        <f t="shared" si="91"/>
        <v>2559.87</v>
      </c>
    </row>
    <row r="838" spans="2:187">
      <c r="B838" s="1857">
        <v>52</v>
      </c>
      <c r="C838" s="1975" t="s">
        <v>632</v>
      </c>
      <c r="D838" s="1887" t="s">
        <v>3</v>
      </c>
      <c r="E838" s="1946" t="s">
        <v>201</v>
      </c>
      <c r="F838" s="1954" t="s">
        <v>618</v>
      </c>
      <c r="G838" s="1889">
        <v>35104</v>
      </c>
      <c r="H838" s="1860" t="s">
        <v>537</v>
      </c>
      <c r="I838" s="1860" t="s">
        <v>456</v>
      </c>
      <c r="J838" s="1948" t="s">
        <v>455</v>
      </c>
      <c r="K838" s="1949" t="s">
        <v>456</v>
      </c>
      <c r="L838" s="1891">
        <v>100001</v>
      </c>
      <c r="M838" s="1858" t="s">
        <v>470</v>
      </c>
      <c r="N838" s="1859">
        <v>1</v>
      </c>
      <c r="O838" s="1860" t="s">
        <v>477</v>
      </c>
      <c r="P838" s="1860" t="s">
        <v>478</v>
      </c>
      <c r="Q838" s="1861">
        <v>1</v>
      </c>
      <c r="R838" s="1860" t="s">
        <v>538</v>
      </c>
      <c r="S838" s="1950" t="s">
        <v>537</v>
      </c>
      <c r="T838" s="1860" t="s">
        <v>461</v>
      </c>
      <c r="U838" s="1860" t="s">
        <v>289</v>
      </c>
      <c r="V838" s="1863" t="s">
        <v>553</v>
      </c>
      <c r="W838" s="1863"/>
      <c r="X838" s="1864" t="s">
        <v>32</v>
      </c>
      <c r="Y838" s="1865" t="s">
        <v>290</v>
      </c>
      <c r="Z838" s="1858"/>
      <c r="AA838" s="1868"/>
      <c r="AB838" s="1970">
        <v>45481</v>
      </c>
      <c r="AC838" s="1868"/>
      <c r="AD838" s="1867"/>
      <c r="AE838" s="1868" t="s">
        <v>464</v>
      </c>
      <c r="AF838" s="1868" t="s">
        <v>619</v>
      </c>
      <c r="AG838" s="1869"/>
      <c r="AH838" s="1870"/>
      <c r="AI838" s="1868"/>
      <c r="AJ838" s="1868"/>
      <c r="AK838" s="1868"/>
      <c r="AL838" s="1868"/>
      <c r="AM838" s="1868"/>
      <c r="AN838" s="1868"/>
      <c r="AO838" s="1939" t="s">
        <v>467</v>
      </c>
      <c r="AP838" s="1871" t="s">
        <v>594</v>
      </c>
      <c r="AQ838" s="1873" t="s">
        <v>466</v>
      </c>
      <c r="AR838" s="1874">
        <v>6000</v>
      </c>
      <c r="AS838" s="1858">
        <v>28</v>
      </c>
      <c r="AT838" s="1875">
        <v>1</v>
      </c>
      <c r="AU838" s="1875">
        <v>1</v>
      </c>
      <c r="AV838" s="1858"/>
      <c r="AW838" s="1858"/>
      <c r="AX838" s="1858"/>
      <c r="AY838" s="1858"/>
      <c r="AZ838" s="1858"/>
      <c r="BA838" s="1876"/>
      <c r="BB838" s="1869">
        <v>0</v>
      </c>
      <c r="BC838" s="1875"/>
      <c r="BD838" s="1875"/>
      <c r="BE838" s="1875"/>
      <c r="BF838" s="1876"/>
      <c r="BG838" s="1869">
        <v>0</v>
      </c>
      <c r="BH838" s="1869">
        <v>0</v>
      </c>
      <c r="BI838" s="1869">
        <v>0</v>
      </c>
      <c r="BJ838" s="1877">
        <v>0</v>
      </c>
      <c r="BK838" s="1878">
        <v>0</v>
      </c>
      <c r="BL838" s="1878">
        <v>0</v>
      </c>
      <c r="BM838" s="1869">
        <v>0</v>
      </c>
      <c r="BN838" s="1878">
        <v>0</v>
      </c>
      <c r="BO838" s="1869">
        <v>0</v>
      </c>
      <c r="BP838" s="1879">
        <v>224</v>
      </c>
      <c r="BQ838" s="1880">
        <v>5600</v>
      </c>
      <c r="BR838" s="1880">
        <v>113</v>
      </c>
      <c r="BS838" s="1880">
        <v>200</v>
      </c>
      <c r="BT838" s="1881">
        <v>203.77</v>
      </c>
      <c r="BU838" s="1880">
        <v>0</v>
      </c>
      <c r="BV838" s="1880">
        <v>0</v>
      </c>
      <c r="BW838" s="1880">
        <v>0</v>
      </c>
      <c r="BX838" s="1880"/>
      <c r="BY838" s="1880"/>
      <c r="BZ838" s="1880"/>
      <c r="CA838" s="1880"/>
      <c r="CB838" s="1880">
        <v>0</v>
      </c>
      <c r="CC838" s="1880">
        <v>0</v>
      </c>
      <c r="CD838" s="1880">
        <v>0</v>
      </c>
      <c r="CE838" s="1880"/>
      <c r="CF838" s="1880">
        <v>0</v>
      </c>
      <c r="CG838" s="1880"/>
      <c r="CH838" s="1880">
        <v>0</v>
      </c>
      <c r="CI838" s="1880"/>
      <c r="CJ838" s="1880"/>
      <c r="CK838" s="1880"/>
      <c r="CL838" s="1880"/>
      <c r="CM838" s="1880"/>
      <c r="CN838" s="1880"/>
      <c r="CO838" s="1880">
        <v>0</v>
      </c>
      <c r="CP838" s="1880"/>
      <c r="CQ838" s="1880"/>
      <c r="CR838" s="1880"/>
      <c r="CS838" s="1880"/>
      <c r="CT838" s="1880"/>
      <c r="CU838" s="1880"/>
      <c r="CV838" s="1880">
        <v>0</v>
      </c>
      <c r="CW838" s="1943"/>
      <c r="CX838" s="1943"/>
      <c r="CY838" s="1943"/>
      <c r="CZ838" s="1943"/>
      <c r="DA838" s="1943"/>
      <c r="DB838" s="1943"/>
      <c r="DC838" s="1880"/>
      <c r="DD838" s="1880"/>
      <c r="DE838" s="1880"/>
      <c r="DF838" s="1880"/>
      <c r="DG838" s="1880"/>
      <c r="DH838" s="1943"/>
      <c r="DI838" s="1943"/>
      <c r="DJ838" s="1880"/>
      <c r="DK838" s="1880"/>
      <c r="DL838" s="1880"/>
      <c r="DM838" s="1943"/>
      <c r="DN838" s="1943"/>
      <c r="DO838" s="1943"/>
      <c r="DP838" s="1943"/>
      <c r="DQ838" s="1943"/>
      <c r="DR838" s="1943"/>
      <c r="DS838" s="1943"/>
      <c r="DT838" s="1943"/>
      <c r="DU838" s="1943"/>
      <c r="DV838" s="1943"/>
      <c r="DW838" s="1943"/>
      <c r="DX838" s="1880"/>
      <c r="DY838" s="1880"/>
      <c r="DZ838" s="1943"/>
      <c r="EA838" s="1943"/>
      <c r="EB838" s="1943"/>
      <c r="EC838" s="1943"/>
      <c r="ED838" s="1943"/>
      <c r="EE838" s="1943"/>
      <c r="EF838" s="1943"/>
      <c r="EG838" s="1943"/>
      <c r="EH838" s="1943"/>
      <c r="EI838" s="1943"/>
      <c r="EJ838" s="1943"/>
      <c r="EK838" s="1943"/>
      <c r="EL838" s="1884">
        <v>6116.77</v>
      </c>
      <c r="EM838" s="1884">
        <v>6116.77</v>
      </c>
      <c r="EN838" s="1885">
        <v>611.67999999999995</v>
      </c>
      <c r="EO838" s="1885">
        <v>94.81</v>
      </c>
      <c r="EP838" s="1885">
        <v>83.8</v>
      </c>
      <c r="EQ838" s="1885">
        <v>0</v>
      </c>
      <c r="ER838" s="1885">
        <v>0</v>
      </c>
      <c r="ES838" s="1880">
        <v>0</v>
      </c>
      <c r="ET838" s="1881">
        <v>439.4</v>
      </c>
      <c r="EU838" s="1880">
        <v>0</v>
      </c>
      <c r="EV838" s="1880">
        <v>0</v>
      </c>
      <c r="EW838" s="1880"/>
      <c r="EX838" s="1880"/>
      <c r="EY838" s="1880"/>
      <c r="EZ838" s="1883">
        <v>0</v>
      </c>
      <c r="FA838" s="1883">
        <v>0</v>
      </c>
      <c r="FB838" s="1883">
        <v>0</v>
      </c>
      <c r="FC838" s="1883">
        <v>2445.2000000000003</v>
      </c>
      <c r="FD838" s="1883"/>
      <c r="FE838" s="1883">
        <v>0</v>
      </c>
      <c r="FF838" s="1943"/>
      <c r="FG838" s="1880"/>
      <c r="FH838" s="1883">
        <v>0</v>
      </c>
      <c r="FI838" s="1880"/>
      <c r="FJ838" s="1880"/>
      <c r="FK838" s="1883">
        <v>0</v>
      </c>
      <c r="FL838" s="1943"/>
      <c r="FM838" s="1880">
        <v>0</v>
      </c>
      <c r="FN838" s="1880">
        <v>0</v>
      </c>
      <c r="FO838" s="1880">
        <v>0</v>
      </c>
      <c r="FP838" s="1880"/>
      <c r="FQ838" s="1880">
        <v>3674.89</v>
      </c>
      <c r="FR838" s="1886">
        <v>2441.88</v>
      </c>
      <c r="FT838" s="2012">
        <v>550.51</v>
      </c>
      <c r="FU838" s="2010">
        <v>0</v>
      </c>
      <c r="GB838" s="2015">
        <f t="shared" si="90"/>
        <v>0</v>
      </c>
      <c r="GC838" s="2015">
        <v>6116.77</v>
      </c>
      <c r="GE838" s="2015">
        <f t="shared" si="91"/>
        <v>6116.77</v>
      </c>
    </row>
    <row r="839" spans="2:187">
      <c r="B839" s="1857">
        <v>53</v>
      </c>
      <c r="C839" s="1975" t="s">
        <v>632</v>
      </c>
      <c r="D839" s="1887" t="s">
        <v>3</v>
      </c>
      <c r="E839" s="1946" t="s">
        <v>203</v>
      </c>
      <c r="F839" s="1947" t="s">
        <v>620</v>
      </c>
      <c r="G839" s="1889">
        <v>34830</v>
      </c>
      <c r="H839" s="1860" t="s">
        <v>484</v>
      </c>
      <c r="I839" s="1975" t="s">
        <v>456</v>
      </c>
      <c r="J839" s="1948" t="s">
        <v>455</v>
      </c>
      <c r="K839" s="1949" t="s">
        <v>456</v>
      </c>
      <c r="L839" s="1891">
        <v>100001</v>
      </c>
      <c r="M839" s="1858" t="s">
        <v>457</v>
      </c>
      <c r="N839" s="1859">
        <v>1</v>
      </c>
      <c r="O839" s="1860" t="s">
        <v>458</v>
      </c>
      <c r="P839" s="1860" t="s">
        <v>459</v>
      </c>
      <c r="Q839" s="1861">
        <v>0</v>
      </c>
      <c r="R839" s="1860" t="s">
        <v>485</v>
      </c>
      <c r="S839" s="1950" t="s">
        <v>486</v>
      </c>
      <c r="T839" s="1860" t="s">
        <v>461</v>
      </c>
      <c r="U839" s="1860" t="s">
        <v>263</v>
      </c>
      <c r="V839" s="1863" t="s">
        <v>553</v>
      </c>
      <c r="W839" s="1863"/>
      <c r="X839" s="1864" t="s">
        <v>1059</v>
      </c>
      <c r="Y839" s="1865" t="s">
        <v>291</v>
      </c>
      <c r="Z839" s="1858"/>
      <c r="AA839" s="1868"/>
      <c r="AB839" s="1970">
        <v>45481</v>
      </c>
      <c r="AC839" s="1868"/>
      <c r="AD839" s="1867"/>
      <c r="AE839" s="1868" t="s">
        <v>533</v>
      </c>
      <c r="AF839" s="1868" t="s">
        <v>621</v>
      </c>
      <c r="AG839" s="1869"/>
      <c r="AH839" s="1870"/>
      <c r="AI839" s="1868"/>
      <c r="AJ839" s="1868"/>
      <c r="AK839" s="1868"/>
      <c r="AL839" s="1868"/>
      <c r="AM839" s="1868"/>
      <c r="AN839" s="1868"/>
      <c r="AO839" s="1939" t="s">
        <v>466</v>
      </c>
      <c r="AP839" s="1871" t="s">
        <v>595</v>
      </c>
      <c r="AQ839" s="1873" t="s">
        <v>466</v>
      </c>
      <c r="AR839" s="1874">
        <v>2200</v>
      </c>
      <c r="AS839" s="1858">
        <v>30</v>
      </c>
      <c r="AT839" s="1875">
        <v>0</v>
      </c>
      <c r="AU839" s="1875">
        <v>0</v>
      </c>
      <c r="AV839" s="1858"/>
      <c r="AW839" s="1858"/>
      <c r="AX839" s="1858"/>
      <c r="AY839" s="1858"/>
      <c r="AZ839" s="1858"/>
      <c r="BA839" s="1876"/>
      <c r="BB839" s="1869">
        <v>0</v>
      </c>
      <c r="BC839" s="1875"/>
      <c r="BD839" s="1875"/>
      <c r="BE839" s="1875"/>
      <c r="BF839" s="1876"/>
      <c r="BG839" s="1869">
        <v>0</v>
      </c>
      <c r="BH839" s="1869">
        <v>0</v>
      </c>
      <c r="BI839" s="1869">
        <v>0</v>
      </c>
      <c r="BJ839" s="1877">
        <v>7</v>
      </c>
      <c r="BK839" s="1878">
        <v>0</v>
      </c>
      <c r="BL839" s="1878">
        <v>0</v>
      </c>
      <c r="BM839" s="1869">
        <v>0</v>
      </c>
      <c r="BN839" s="1878">
        <v>0</v>
      </c>
      <c r="BO839" s="1869">
        <v>3.6833333333333331</v>
      </c>
      <c r="BP839" s="1879">
        <v>240</v>
      </c>
      <c r="BQ839" s="1880">
        <v>2200</v>
      </c>
      <c r="BR839" s="1880">
        <v>113</v>
      </c>
      <c r="BS839" s="1880">
        <v>0</v>
      </c>
      <c r="BT839" s="1883">
        <v>0</v>
      </c>
      <c r="BU839" s="1880">
        <v>0</v>
      </c>
      <c r="BV839" s="1880">
        <v>0</v>
      </c>
      <c r="BW839" s="1880">
        <v>0</v>
      </c>
      <c r="BX839" s="1880"/>
      <c r="BY839" s="1880"/>
      <c r="BZ839" s="1880"/>
      <c r="CA839" s="1880"/>
      <c r="CB839" s="1880">
        <v>0</v>
      </c>
      <c r="CC839" s="1880">
        <v>0</v>
      </c>
      <c r="CD839" s="1880">
        <v>0</v>
      </c>
      <c r="CE839" s="1880"/>
      <c r="CF839" s="1880">
        <v>134.93</v>
      </c>
      <c r="CG839" s="1880"/>
      <c r="CH839" s="1880">
        <v>0</v>
      </c>
      <c r="CI839" s="1880"/>
      <c r="CJ839" s="1880"/>
      <c r="CK839" s="1880"/>
      <c r="CL839" s="1880"/>
      <c r="CM839" s="1880"/>
      <c r="CN839" s="1880"/>
      <c r="CO839" s="1880">
        <v>0</v>
      </c>
      <c r="CP839" s="1880"/>
      <c r="CQ839" s="1880"/>
      <c r="CR839" s="1880"/>
      <c r="CS839" s="1880"/>
      <c r="CT839" s="1880"/>
      <c r="CU839" s="1880"/>
      <c r="CV839" s="1880">
        <v>0</v>
      </c>
      <c r="CW839" s="1943"/>
      <c r="CX839" s="1943"/>
      <c r="CY839" s="1943"/>
      <c r="CZ839" s="1943"/>
      <c r="DA839" s="1943"/>
      <c r="DB839" s="1943"/>
      <c r="DC839" s="1880"/>
      <c r="DD839" s="1880"/>
      <c r="DE839" s="1880"/>
      <c r="DF839" s="1880"/>
      <c r="DG839" s="1880"/>
      <c r="DH839" s="1943"/>
      <c r="DI839" s="1943"/>
      <c r="DJ839" s="1880"/>
      <c r="DK839" s="1880"/>
      <c r="DL839" s="1880"/>
      <c r="DM839" s="1943"/>
      <c r="DN839" s="1943"/>
      <c r="DO839" s="1943"/>
      <c r="DP839" s="1943"/>
      <c r="DQ839" s="1943"/>
      <c r="DR839" s="1943"/>
      <c r="DS839" s="1943"/>
      <c r="DT839" s="1943"/>
      <c r="DU839" s="1943"/>
      <c r="DV839" s="1943"/>
      <c r="DW839" s="1943"/>
      <c r="DX839" s="1880"/>
      <c r="DY839" s="1880"/>
      <c r="DZ839" s="1943"/>
      <c r="EA839" s="1943"/>
      <c r="EB839" s="1943"/>
      <c r="EC839" s="1943"/>
      <c r="ED839" s="1943"/>
      <c r="EE839" s="1943"/>
      <c r="EF839" s="1943"/>
      <c r="EG839" s="1943"/>
      <c r="EH839" s="1943"/>
      <c r="EI839" s="1943"/>
      <c r="EJ839" s="1943"/>
      <c r="EK839" s="1943"/>
      <c r="EL839" s="1884">
        <v>2414.1699999999996</v>
      </c>
      <c r="EM839" s="1884">
        <v>2447.9299999999998</v>
      </c>
      <c r="EN839" s="1885">
        <v>241.42</v>
      </c>
      <c r="EO839" s="1885">
        <v>0</v>
      </c>
      <c r="EP839" s="1885">
        <v>33.07</v>
      </c>
      <c r="EQ839" s="1885">
        <v>0</v>
      </c>
      <c r="ER839" s="1885">
        <v>0</v>
      </c>
      <c r="ES839" s="1880">
        <v>0</v>
      </c>
      <c r="ET839" s="1881">
        <v>0</v>
      </c>
      <c r="EU839" s="1880">
        <v>33.76</v>
      </c>
      <c r="EV839" s="1880">
        <v>0</v>
      </c>
      <c r="EW839" s="1880"/>
      <c r="EX839" s="1880"/>
      <c r="EY839" s="1880"/>
      <c r="EZ839" s="1883">
        <v>131.71</v>
      </c>
      <c r="FA839" s="1883">
        <v>0</v>
      </c>
      <c r="FB839" s="1883">
        <v>0</v>
      </c>
      <c r="FC839" s="1883">
        <v>925.2</v>
      </c>
      <c r="FD839" s="1883"/>
      <c r="FE839" s="1883">
        <v>0</v>
      </c>
      <c r="FF839" s="1943"/>
      <c r="FG839" s="1880"/>
      <c r="FH839" s="1883">
        <v>0</v>
      </c>
      <c r="FI839" s="1880"/>
      <c r="FJ839" s="1880"/>
      <c r="FK839" s="1883">
        <v>0</v>
      </c>
      <c r="FL839" s="1943"/>
      <c r="FM839" s="1880">
        <v>0</v>
      </c>
      <c r="FN839" s="1880">
        <v>0</v>
      </c>
      <c r="FO839" s="1880">
        <v>0</v>
      </c>
      <c r="FP839" s="1880"/>
      <c r="FQ839" s="1880">
        <v>1365.16</v>
      </c>
      <c r="FR839" s="1886">
        <v>1082.77</v>
      </c>
      <c r="FT839" s="2012">
        <v>217.28</v>
      </c>
      <c r="FU839" s="2010">
        <v>54.32</v>
      </c>
      <c r="GB839" s="2015">
        <f t="shared" si="90"/>
        <v>0</v>
      </c>
      <c r="GC839" s="2015">
        <v>2414.17</v>
      </c>
      <c r="GE839" s="2015">
        <f t="shared" si="91"/>
        <v>2414.17</v>
      </c>
    </row>
    <row r="840" spans="2:187">
      <c r="B840" s="1857">
        <v>54</v>
      </c>
      <c r="C840" s="1975" t="s">
        <v>632</v>
      </c>
      <c r="D840" s="1887" t="s">
        <v>3</v>
      </c>
      <c r="E840" s="1946" t="s">
        <v>205</v>
      </c>
      <c r="F840" s="1947" t="s">
        <v>206</v>
      </c>
      <c r="G840" s="1951">
        <v>32317</v>
      </c>
      <c r="H840" s="1860" t="s">
        <v>600</v>
      </c>
      <c r="I840" s="1975" t="s">
        <v>456</v>
      </c>
      <c r="J840" s="1948" t="s">
        <v>455</v>
      </c>
      <c r="K840" s="1949" t="s">
        <v>456</v>
      </c>
      <c r="L840" s="1891">
        <v>100001</v>
      </c>
      <c r="M840" s="1858" t="s">
        <v>457</v>
      </c>
      <c r="N840" s="1859">
        <v>1</v>
      </c>
      <c r="O840" s="1860" t="s">
        <v>458</v>
      </c>
      <c r="P840" s="1860" t="s">
        <v>459</v>
      </c>
      <c r="Q840" s="1861">
        <v>0</v>
      </c>
      <c r="R840" s="1860" t="s">
        <v>485</v>
      </c>
      <c r="S840" s="1952" t="s">
        <v>980</v>
      </c>
      <c r="T840" s="1860" t="s">
        <v>461</v>
      </c>
      <c r="U840" s="1860" t="s">
        <v>981</v>
      </c>
      <c r="V840" s="1863" t="s">
        <v>553</v>
      </c>
      <c r="W840" s="1868"/>
      <c r="X840" s="1864" t="s">
        <v>1062</v>
      </c>
      <c r="Y840" s="1865" t="s">
        <v>293</v>
      </c>
      <c r="Z840" s="1858"/>
      <c r="AA840" s="1868"/>
      <c r="AB840" s="1970">
        <v>45541</v>
      </c>
      <c r="AC840" s="1868"/>
      <c r="AD840" s="1867"/>
      <c r="AE840" s="1868" t="s">
        <v>492</v>
      </c>
      <c r="AF840" s="1868" t="s">
        <v>626</v>
      </c>
      <c r="AG840" s="1868"/>
      <c r="AH840" s="1868"/>
      <c r="AI840" s="1868"/>
      <c r="AJ840" s="1868"/>
      <c r="AK840" s="1868"/>
      <c r="AL840" s="1868"/>
      <c r="AM840" s="1868"/>
      <c r="AN840" s="1868"/>
      <c r="AO840" s="1939" t="s">
        <v>466</v>
      </c>
      <c r="AP840" s="1871" t="s">
        <v>595</v>
      </c>
      <c r="AQ840" s="1873" t="s">
        <v>467</v>
      </c>
      <c r="AR840" s="1874">
        <v>3100</v>
      </c>
      <c r="AS840" s="1858">
        <v>30</v>
      </c>
      <c r="AT840" s="1875">
        <v>0</v>
      </c>
      <c r="AU840" s="1875">
        <v>0</v>
      </c>
      <c r="AV840" s="1858"/>
      <c r="AW840" s="1858"/>
      <c r="AX840" s="1858"/>
      <c r="AY840" s="1858"/>
      <c r="AZ840" s="1858"/>
      <c r="BA840" s="1876"/>
      <c r="BB840" s="1869">
        <v>0</v>
      </c>
      <c r="BC840" s="1875"/>
      <c r="BD840" s="1875"/>
      <c r="BE840" s="1875"/>
      <c r="BF840" s="1876"/>
      <c r="BG840" s="1869">
        <v>0</v>
      </c>
      <c r="BH840" s="1869">
        <v>0</v>
      </c>
      <c r="BI840" s="1869">
        <v>0</v>
      </c>
      <c r="BJ840" s="1877">
        <v>0</v>
      </c>
      <c r="BK840" s="1878">
        <v>0</v>
      </c>
      <c r="BL840" s="1878">
        <v>0</v>
      </c>
      <c r="BM840" s="1869">
        <v>0</v>
      </c>
      <c r="BN840" s="1878">
        <v>0</v>
      </c>
      <c r="BO840" s="1869">
        <v>0</v>
      </c>
      <c r="BP840" s="1879">
        <v>240</v>
      </c>
      <c r="BQ840" s="1880">
        <v>3100</v>
      </c>
      <c r="BR840" s="1880">
        <v>0</v>
      </c>
      <c r="BS840" s="1880">
        <v>0</v>
      </c>
      <c r="BT840" s="1881">
        <v>0</v>
      </c>
      <c r="BU840" s="1880">
        <v>0</v>
      </c>
      <c r="BV840" s="1880">
        <v>0</v>
      </c>
      <c r="BW840" s="1880">
        <v>0</v>
      </c>
      <c r="BX840" s="1943"/>
      <c r="BY840" s="1880"/>
      <c r="BZ840" s="1880"/>
      <c r="CA840" s="1943"/>
      <c r="CB840" s="1880">
        <v>0</v>
      </c>
      <c r="CC840" s="1880">
        <v>0</v>
      </c>
      <c r="CD840" s="1880">
        <v>0</v>
      </c>
      <c r="CE840" s="1880"/>
      <c r="CF840" s="1880">
        <v>0</v>
      </c>
      <c r="CG840" s="1880"/>
      <c r="CH840" s="1880">
        <v>9</v>
      </c>
      <c r="CI840" s="1880"/>
      <c r="CJ840" s="1943"/>
      <c r="CK840" s="1943"/>
      <c r="CL840" s="1943"/>
      <c r="CM840" s="1880"/>
      <c r="CN840" s="1880"/>
      <c r="CO840" s="1880">
        <v>0</v>
      </c>
      <c r="CP840" s="1880"/>
      <c r="CQ840" s="1880"/>
      <c r="CR840" s="1880"/>
      <c r="CS840" s="1880"/>
      <c r="CT840" s="1880"/>
      <c r="CU840" s="1880"/>
      <c r="CV840" s="1880">
        <v>0</v>
      </c>
      <c r="CW840" s="1943"/>
      <c r="CX840" s="1943"/>
      <c r="CY840" s="1943"/>
      <c r="CZ840" s="1943"/>
      <c r="DA840" s="1943"/>
      <c r="DB840" s="1943"/>
      <c r="DC840" s="1880"/>
      <c r="DD840" s="1880"/>
      <c r="DE840" s="1880"/>
      <c r="DF840" s="1880"/>
      <c r="DG840" s="1880"/>
      <c r="DH840" s="1943"/>
      <c r="DI840" s="1943"/>
      <c r="DJ840" s="1880"/>
      <c r="DK840" s="1880"/>
      <c r="DL840" s="1880"/>
      <c r="DM840" s="1943"/>
      <c r="DN840" s="1943"/>
      <c r="DO840" s="1943"/>
      <c r="DP840" s="1943"/>
      <c r="DQ840" s="1943"/>
      <c r="DR840" s="1943"/>
      <c r="DS840" s="1943"/>
      <c r="DT840" s="1943"/>
      <c r="DU840" s="1943"/>
      <c r="DV840" s="1943"/>
      <c r="DW840" s="1943"/>
      <c r="DX840" s="1943"/>
      <c r="DY840" s="1880"/>
      <c r="DZ840" s="1943"/>
      <c r="EA840" s="1943"/>
      <c r="EB840" s="1943"/>
      <c r="EC840" s="1943"/>
      <c r="ED840" s="1943"/>
      <c r="EE840" s="1943"/>
      <c r="EF840" s="1943"/>
      <c r="EG840" s="1943"/>
      <c r="EH840" s="1943"/>
      <c r="EI840" s="1943"/>
      <c r="EJ840" s="1943"/>
      <c r="EK840" s="1943"/>
      <c r="EL840" s="1884">
        <v>3109</v>
      </c>
      <c r="EM840" s="1884">
        <v>3109</v>
      </c>
      <c r="EN840" s="1885">
        <v>310.89999999999998</v>
      </c>
      <c r="EO840" s="1885">
        <v>52.54</v>
      </c>
      <c r="EP840" s="1885">
        <v>42.59</v>
      </c>
      <c r="EQ840" s="1885">
        <v>0</v>
      </c>
      <c r="ER840" s="1885">
        <v>0</v>
      </c>
      <c r="ES840" s="1880">
        <v>0</v>
      </c>
      <c r="ET840" s="1881">
        <v>44.6</v>
      </c>
      <c r="EU840" s="1880">
        <v>0</v>
      </c>
      <c r="EV840" s="1880">
        <v>0</v>
      </c>
      <c r="EW840" s="1880"/>
      <c r="EX840" s="1880"/>
      <c r="EY840" s="1880"/>
      <c r="EZ840" s="1883">
        <v>0</v>
      </c>
      <c r="FA840" s="1883">
        <v>0</v>
      </c>
      <c r="FB840" s="1883">
        <v>0</v>
      </c>
      <c r="FC840" s="1883">
        <v>1240</v>
      </c>
      <c r="FD840" s="1883"/>
      <c r="FE840" s="1883">
        <v>0</v>
      </c>
      <c r="FF840" s="1943"/>
      <c r="FG840" s="1880"/>
      <c r="FH840" s="1883">
        <v>0</v>
      </c>
      <c r="FI840" s="1880"/>
      <c r="FJ840" s="1880"/>
      <c r="FK840" s="1883">
        <v>0</v>
      </c>
      <c r="FL840" s="1943"/>
      <c r="FM840" s="1880">
        <v>0</v>
      </c>
      <c r="FN840" s="1880">
        <v>9</v>
      </c>
      <c r="FO840" s="1880">
        <v>4</v>
      </c>
      <c r="FP840" s="1880"/>
      <c r="FQ840" s="1880">
        <v>1703.63</v>
      </c>
      <c r="FR840" s="1886">
        <v>1405.37</v>
      </c>
      <c r="FT840" s="2012">
        <v>279.81</v>
      </c>
      <c r="FU840" s="2010">
        <v>69.952500000000001</v>
      </c>
      <c r="GB840" s="2015">
        <f t="shared" si="90"/>
        <v>0</v>
      </c>
      <c r="GC840" s="2015">
        <v>3109</v>
      </c>
      <c r="GE840" s="2015">
        <f t="shared" si="91"/>
        <v>3109</v>
      </c>
    </row>
    <row r="841" spans="2:187">
      <c r="B841" s="1857">
        <v>55</v>
      </c>
      <c r="C841" s="1975" t="s">
        <v>632</v>
      </c>
      <c r="D841" s="1887" t="s">
        <v>3</v>
      </c>
      <c r="E841" s="1946" t="s">
        <v>208</v>
      </c>
      <c r="F841" s="1947" t="s">
        <v>209</v>
      </c>
      <c r="G841" s="1951">
        <v>34284</v>
      </c>
      <c r="H841" s="1860" t="s">
        <v>630</v>
      </c>
      <c r="I841" s="1975" t="s">
        <v>456</v>
      </c>
      <c r="J841" s="1948" t="s">
        <v>455</v>
      </c>
      <c r="K841" s="1949" t="s">
        <v>456</v>
      </c>
      <c r="L841" s="1891">
        <v>100002</v>
      </c>
      <c r="M841" s="1858" t="s">
        <v>457</v>
      </c>
      <c r="N841" s="1859">
        <v>1</v>
      </c>
      <c r="O841" s="1860" t="s">
        <v>458</v>
      </c>
      <c r="P841" s="1860" t="s">
        <v>459</v>
      </c>
      <c r="Q841" s="1861">
        <v>1</v>
      </c>
      <c r="R841" s="1860" t="s">
        <v>485</v>
      </c>
      <c r="S841" s="1855" t="s">
        <v>630</v>
      </c>
      <c r="T841" s="1860" t="s">
        <v>461</v>
      </c>
      <c r="U841" s="1860" t="s">
        <v>264</v>
      </c>
      <c r="V841" s="1863" t="s">
        <v>553</v>
      </c>
      <c r="W841" s="1868"/>
      <c r="X841" s="1864" t="s">
        <v>32</v>
      </c>
      <c r="Y841" s="1865" t="s">
        <v>294</v>
      </c>
      <c r="Z841" s="1858"/>
      <c r="AA841" s="1868"/>
      <c r="AB841" s="1970">
        <v>45574</v>
      </c>
      <c r="AC841" s="1868"/>
      <c r="AD841" s="1868"/>
      <c r="AE841" s="1868" t="s">
        <v>533</v>
      </c>
      <c r="AF841" s="1868" t="s">
        <v>631</v>
      </c>
      <c r="AG841" s="1868"/>
      <c r="AH841" s="1868"/>
      <c r="AI841" s="1868"/>
      <c r="AJ841" s="1868"/>
      <c r="AK841" s="1868"/>
      <c r="AL841" s="1868"/>
      <c r="AM841" s="1868"/>
      <c r="AN841" s="1868"/>
      <c r="AO841" s="1939" t="s">
        <v>466</v>
      </c>
      <c r="AP841" s="1939" t="s">
        <v>595</v>
      </c>
      <c r="AQ841" s="1939" t="s">
        <v>467</v>
      </c>
      <c r="AR841" s="1874">
        <v>3000</v>
      </c>
      <c r="AS841" s="1858">
        <v>23</v>
      </c>
      <c r="AT841" s="1875">
        <v>0</v>
      </c>
      <c r="AU841" s="1875">
        <v>7</v>
      </c>
      <c r="AV841" s="1858"/>
      <c r="AW841" s="1858"/>
      <c r="AX841" s="1858"/>
      <c r="AY841" s="1858"/>
      <c r="AZ841" s="1858"/>
      <c r="BA841" s="1876"/>
      <c r="BB841" s="1869">
        <v>0</v>
      </c>
      <c r="BC841" s="1875"/>
      <c r="BD841" s="1875"/>
      <c r="BE841" s="1875"/>
      <c r="BF841" s="1876"/>
      <c r="BG841" s="1869">
        <v>0</v>
      </c>
      <c r="BH841" s="1869">
        <v>0</v>
      </c>
      <c r="BI841" s="1869">
        <v>0</v>
      </c>
      <c r="BJ841" s="1877">
        <v>9</v>
      </c>
      <c r="BK841" s="1878">
        <v>0</v>
      </c>
      <c r="BL841" s="1878">
        <v>0</v>
      </c>
      <c r="BM841" s="1869">
        <v>0</v>
      </c>
      <c r="BN841" s="1878">
        <v>0</v>
      </c>
      <c r="BO841" s="1869">
        <v>0.46666666666666667</v>
      </c>
      <c r="BP841" s="1879">
        <v>184</v>
      </c>
      <c r="BQ841" s="1880">
        <v>2300</v>
      </c>
      <c r="BR841" s="1880">
        <v>0</v>
      </c>
      <c r="BS841" s="1880">
        <v>0</v>
      </c>
      <c r="BT841" s="1881">
        <v>754.93</v>
      </c>
      <c r="BU841" s="1880">
        <v>0</v>
      </c>
      <c r="BV841" s="1880">
        <v>0</v>
      </c>
      <c r="BW841" s="1880">
        <v>0</v>
      </c>
      <c r="BX841" s="1943"/>
      <c r="BY841" s="1880"/>
      <c r="BZ841" s="1880"/>
      <c r="CA841" s="1943"/>
      <c r="CB841" s="1880">
        <v>0</v>
      </c>
      <c r="CC841" s="1880">
        <v>0</v>
      </c>
      <c r="CD841" s="1880">
        <v>0</v>
      </c>
      <c r="CE841" s="1880"/>
      <c r="CF841" s="1880">
        <v>225</v>
      </c>
      <c r="CG841" s="1880"/>
      <c r="CH841" s="1880">
        <v>0</v>
      </c>
      <c r="CI841" s="1880"/>
      <c r="CJ841" s="1943"/>
      <c r="CK841" s="1943"/>
      <c r="CL841" s="1943"/>
      <c r="CM841" s="1880"/>
      <c r="CN841" s="1880"/>
      <c r="CO841" s="1880">
        <v>0</v>
      </c>
      <c r="CP841" s="1880"/>
      <c r="CQ841" s="1880"/>
      <c r="CR841" s="1880"/>
      <c r="CS841" s="1880"/>
      <c r="CT841" s="1880"/>
      <c r="CU841" s="1880"/>
      <c r="CV841" s="1880">
        <v>0</v>
      </c>
      <c r="CW841" s="1943"/>
      <c r="CX841" s="1943"/>
      <c r="CY841" s="1943"/>
      <c r="CZ841" s="1943"/>
      <c r="DA841" s="1943"/>
      <c r="DB841" s="1943"/>
      <c r="DC841" s="1880"/>
      <c r="DD841" s="1880"/>
      <c r="DE841" s="1880"/>
      <c r="DF841" s="1880"/>
      <c r="DG841" s="1880"/>
      <c r="DH841" s="1943"/>
      <c r="DI841" s="1943"/>
      <c r="DJ841" s="1880"/>
      <c r="DK841" s="1880"/>
      <c r="DL841" s="1880"/>
      <c r="DM841" s="1943"/>
      <c r="DN841" s="1943"/>
      <c r="DO841" s="1943"/>
      <c r="DP841" s="1943"/>
      <c r="DQ841" s="1943"/>
      <c r="DR841" s="1943"/>
      <c r="DS841" s="1943"/>
      <c r="DT841" s="1943"/>
      <c r="DU841" s="1943"/>
      <c r="DV841" s="1943"/>
      <c r="DW841" s="1943"/>
      <c r="DX841" s="1943"/>
      <c r="DY841" s="1880"/>
      <c r="DZ841" s="1943"/>
      <c r="EA841" s="1943"/>
      <c r="EB841" s="1943"/>
      <c r="EC841" s="1943"/>
      <c r="ED841" s="1943"/>
      <c r="EE841" s="1943"/>
      <c r="EF841" s="1943"/>
      <c r="EG841" s="1943"/>
      <c r="EH841" s="1943"/>
      <c r="EI841" s="1943"/>
      <c r="EJ841" s="1943"/>
      <c r="EK841" s="1943"/>
      <c r="EL841" s="1884">
        <v>3274.1</v>
      </c>
      <c r="EM841" s="1884">
        <v>3279.93</v>
      </c>
      <c r="EN841" s="1885">
        <v>327.41000000000003</v>
      </c>
      <c r="EO841" s="1885">
        <v>0</v>
      </c>
      <c r="EP841" s="1885">
        <v>44.86</v>
      </c>
      <c r="EQ841" s="1885">
        <v>0</v>
      </c>
      <c r="ER841" s="1885">
        <v>0</v>
      </c>
      <c r="ES841" s="1880">
        <v>0</v>
      </c>
      <c r="ET841" s="1881">
        <v>78.63</v>
      </c>
      <c r="EU841" s="1880">
        <v>5.83</v>
      </c>
      <c r="EV841" s="1880">
        <v>0</v>
      </c>
      <c r="EW841" s="1880"/>
      <c r="EX841" s="1880"/>
      <c r="EY841" s="1880"/>
      <c r="EZ841" s="1883">
        <v>0</v>
      </c>
      <c r="FA841" s="1883">
        <v>0</v>
      </c>
      <c r="FB841" s="1883">
        <v>0</v>
      </c>
      <c r="FC841" s="1883">
        <v>1200</v>
      </c>
      <c r="FD841" s="1883"/>
      <c r="FE841" s="1883">
        <v>0</v>
      </c>
      <c r="FF841" s="1943"/>
      <c r="FG841" s="1880"/>
      <c r="FH841" s="1883">
        <v>0</v>
      </c>
      <c r="FI841" s="1880"/>
      <c r="FJ841" s="1880"/>
      <c r="FK841" s="1883">
        <v>0</v>
      </c>
      <c r="FL841" s="1943"/>
      <c r="FM841" s="1880">
        <v>0</v>
      </c>
      <c r="FN841" s="1880">
        <v>0</v>
      </c>
      <c r="FO841" s="1880">
        <v>0</v>
      </c>
      <c r="FP841" s="1880"/>
      <c r="FQ841" s="1880">
        <v>1656.73</v>
      </c>
      <c r="FR841" s="1886">
        <v>1623.2</v>
      </c>
      <c r="FT841" s="2012">
        <v>294.67</v>
      </c>
      <c r="FU841" s="2010">
        <v>73.667500000000004</v>
      </c>
      <c r="GB841" s="2015">
        <f t="shared" si="90"/>
        <v>0</v>
      </c>
      <c r="GC841" s="2015">
        <v>3274.1</v>
      </c>
      <c r="GE841" s="2015">
        <f t="shared" si="91"/>
        <v>3274.1</v>
      </c>
    </row>
    <row r="842" spans="2:187">
      <c r="B842" s="1857">
        <v>56</v>
      </c>
      <c r="C842" s="1975" t="s">
        <v>632</v>
      </c>
      <c r="D842" s="1887" t="s">
        <v>3</v>
      </c>
      <c r="E842" s="1953" t="s">
        <v>211</v>
      </c>
      <c r="F842" s="1954" t="s">
        <v>634</v>
      </c>
      <c r="G842" s="1951">
        <v>35985</v>
      </c>
      <c r="H842" s="1860" t="s">
        <v>635</v>
      </c>
      <c r="I842" s="1860" t="s">
        <v>295</v>
      </c>
      <c r="J842" s="1948" t="s">
        <v>455</v>
      </c>
      <c r="K842" s="1949" t="s">
        <v>456</v>
      </c>
      <c r="L842" s="1891">
        <v>100002</v>
      </c>
      <c r="M842" s="1858" t="s">
        <v>457</v>
      </c>
      <c r="N842" s="1859">
        <v>1</v>
      </c>
      <c r="O842" s="1860" t="s">
        <v>458</v>
      </c>
      <c r="P842" s="1860" t="s">
        <v>459</v>
      </c>
      <c r="Q842" s="1861">
        <v>1</v>
      </c>
      <c r="R842" s="1860" t="s">
        <v>485</v>
      </c>
      <c r="S842" s="1855" t="s">
        <v>635</v>
      </c>
      <c r="T842" s="1860" t="s">
        <v>461</v>
      </c>
      <c r="U842" s="1860" t="s">
        <v>295</v>
      </c>
      <c r="V842" s="1863" t="s">
        <v>553</v>
      </c>
      <c r="W842" s="1907"/>
      <c r="X842" s="1864" t="s">
        <v>32</v>
      </c>
      <c r="Y842" s="1865" t="s">
        <v>296</v>
      </c>
      <c r="Z842" s="1858"/>
      <c r="AA842" s="1868"/>
      <c r="AB842" s="1970">
        <v>45600</v>
      </c>
      <c r="AC842" s="1868"/>
      <c r="AD842" s="1868"/>
      <c r="AE842" s="1868" t="s">
        <v>496</v>
      </c>
      <c r="AF842" s="1868" t="s">
        <v>636</v>
      </c>
      <c r="AG842" s="1868"/>
      <c r="AH842" s="1868"/>
      <c r="AI842" s="1868"/>
      <c r="AJ842" s="1868"/>
      <c r="AK842" s="1868"/>
      <c r="AL842" s="1868"/>
      <c r="AM842" s="1868"/>
      <c r="AN842" s="1868"/>
      <c r="AO842" s="1939" t="s">
        <v>466</v>
      </c>
      <c r="AP842" s="1939" t="s">
        <v>595</v>
      </c>
      <c r="AQ842" s="1939" t="s">
        <v>467</v>
      </c>
      <c r="AR842" s="1874">
        <v>2000</v>
      </c>
      <c r="AS842" s="1858">
        <v>30</v>
      </c>
      <c r="AT842" s="1875">
        <v>0</v>
      </c>
      <c r="AU842" s="1875">
        <v>0</v>
      </c>
      <c r="AV842" s="1858"/>
      <c r="AW842" s="1858"/>
      <c r="AX842" s="1858"/>
      <c r="AY842" s="1858"/>
      <c r="AZ842" s="1858"/>
      <c r="BA842" s="1876"/>
      <c r="BB842" s="1869">
        <v>0</v>
      </c>
      <c r="BC842" s="1875"/>
      <c r="BD842" s="1875"/>
      <c r="BE842" s="1875"/>
      <c r="BF842" s="1876"/>
      <c r="BG842" s="1869">
        <v>0</v>
      </c>
      <c r="BH842" s="1869">
        <v>0</v>
      </c>
      <c r="BI842" s="1869">
        <v>0</v>
      </c>
      <c r="BJ842" s="1877">
        <v>0</v>
      </c>
      <c r="BK842" s="1878">
        <v>0</v>
      </c>
      <c r="BL842" s="1878">
        <v>0</v>
      </c>
      <c r="BM842" s="1869">
        <v>0</v>
      </c>
      <c r="BN842" s="1878">
        <v>0</v>
      </c>
      <c r="BO842" s="1869">
        <v>0.7</v>
      </c>
      <c r="BP842" s="1879">
        <v>240</v>
      </c>
      <c r="BQ842" s="1880">
        <v>2000.0000000000002</v>
      </c>
      <c r="BR842" s="1880">
        <v>0</v>
      </c>
      <c r="BS842" s="1880">
        <v>0</v>
      </c>
      <c r="BT842" s="1881">
        <v>0</v>
      </c>
      <c r="BU842" s="1880">
        <v>0</v>
      </c>
      <c r="BV842" s="1880">
        <v>0</v>
      </c>
      <c r="BW842" s="1880">
        <v>0</v>
      </c>
      <c r="BX842" s="1943"/>
      <c r="BY842" s="1880"/>
      <c r="BZ842" s="1880"/>
      <c r="CA842" s="1943"/>
      <c r="CB842" s="1880">
        <v>0</v>
      </c>
      <c r="CC842" s="1880">
        <v>0</v>
      </c>
      <c r="CD842" s="1880">
        <v>0</v>
      </c>
      <c r="CE842" s="1880"/>
      <c r="CF842" s="1880">
        <v>0</v>
      </c>
      <c r="CG842" s="1880"/>
      <c r="CH842" s="1880">
        <v>0</v>
      </c>
      <c r="CI842" s="1880"/>
      <c r="CJ842" s="1943"/>
      <c r="CK842" s="1943"/>
      <c r="CL842" s="1943"/>
      <c r="CM842" s="1880"/>
      <c r="CN842" s="1880"/>
      <c r="CO842" s="1880">
        <v>0</v>
      </c>
      <c r="CP842" s="1880"/>
      <c r="CQ842" s="1880"/>
      <c r="CR842" s="1880"/>
      <c r="CS842" s="1880"/>
      <c r="CT842" s="1880"/>
      <c r="CU842" s="1880"/>
      <c r="CV842" s="1880">
        <v>0</v>
      </c>
      <c r="CW842" s="1943"/>
      <c r="CX842" s="1943"/>
      <c r="CY842" s="1943"/>
      <c r="CZ842" s="1943"/>
      <c r="DA842" s="1943"/>
      <c r="DB842" s="1943"/>
      <c r="DC842" s="1880"/>
      <c r="DD842" s="1880"/>
      <c r="DE842" s="1880"/>
      <c r="DF842" s="1880"/>
      <c r="DG842" s="1880"/>
      <c r="DH842" s="1943"/>
      <c r="DI842" s="1943"/>
      <c r="DJ842" s="1880"/>
      <c r="DK842" s="1880"/>
      <c r="DL842" s="1880"/>
      <c r="DM842" s="1943"/>
      <c r="DN842" s="1943"/>
      <c r="DO842" s="1943"/>
      <c r="DP842" s="1943"/>
      <c r="DQ842" s="1943"/>
      <c r="DR842" s="1943"/>
      <c r="DS842" s="1943"/>
      <c r="DT842" s="1943"/>
      <c r="DU842" s="1943"/>
      <c r="DV842" s="1943"/>
      <c r="DW842" s="1943"/>
      <c r="DX842" s="1943"/>
      <c r="DY842" s="1880"/>
      <c r="DZ842" s="1943"/>
      <c r="EA842" s="1943"/>
      <c r="EB842" s="1943"/>
      <c r="EC842" s="1943"/>
      <c r="ED842" s="1943"/>
      <c r="EE842" s="1943"/>
      <c r="EF842" s="1943"/>
      <c r="EG842" s="1943"/>
      <c r="EH842" s="1943"/>
      <c r="EI842" s="1943"/>
      <c r="EJ842" s="1943"/>
      <c r="EK842" s="1943"/>
      <c r="EL842" s="1884">
        <v>1994.1700000000003</v>
      </c>
      <c r="EM842" s="1884">
        <v>2000.0000000000002</v>
      </c>
      <c r="EN842" s="1885">
        <v>199.42</v>
      </c>
      <c r="EO842" s="1885">
        <v>0</v>
      </c>
      <c r="EP842" s="1885">
        <v>27.32</v>
      </c>
      <c r="EQ842" s="1885">
        <v>0</v>
      </c>
      <c r="ER842" s="1885">
        <v>0</v>
      </c>
      <c r="ES842" s="1880">
        <v>0</v>
      </c>
      <c r="ET842" s="1881">
        <v>0</v>
      </c>
      <c r="EU842" s="1880">
        <v>5.83</v>
      </c>
      <c r="EV842" s="1880">
        <v>0</v>
      </c>
      <c r="EW842" s="1880"/>
      <c r="EX842" s="1880"/>
      <c r="EY842" s="1880"/>
      <c r="EZ842" s="1883">
        <v>0</v>
      </c>
      <c r="FA842" s="1883">
        <v>0</v>
      </c>
      <c r="FB842" s="1883">
        <v>0</v>
      </c>
      <c r="FC842" s="1883">
        <v>800</v>
      </c>
      <c r="FD842" s="1883"/>
      <c r="FE842" s="1883">
        <v>0</v>
      </c>
      <c r="FF842" s="1943"/>
      <c r="FG842" s="1880"/>
      <c r="FH842" s="1883">
        <v>0</v>
      </c>
      <c r="FI842" s="1880"/>
      <c r="FJ842" s="1880"/>
      <c r="FK842" s="1883">
        <v>0</v>
      </c>
      <c r="FL842" s="1943"/>
      <c r="FM842" s="1880">
        <v>0</v>
      </c>
      <c r="FN842" s="1880">
        <v>0</v>
      </c>
      <c r="FO842" s="1880">
        <v>0</v>
      </c>
      <c r="FP842" s="1880"/>
      <c r="FQ842" s="1880">
        <v>1032.57</v>
      </c>
      <c r="FR842" s="1886">
        <v>967.43</v>
      </c>
      <c r="FT842" s="2012">
        <v>179.48</v>
      </c>
      <c r="FU842" s="2010">
        <v>44.87</v>
      </c>
      <c r="GB842" s="2015">
        <f t="shared" si="90"/>
        <v>0</v>
      </c>
      <c r="GC842" s="2015">
        <v>1994.17</v>
      </c>
      <c r="GE842" s="2015">
        <f t="shared" si="91"/>
        <v>1994.17</v>
      </c>
    </row>
    <row r="843" spans="2:187">
      <c r="B843" s="1857">
        <v>57</v>
      </c>
      <c r="C843" s="1975" t="s">
        <v>632</v>
      </c>
      <c r="D843" s="1887" t="s">
        <v>3</v>
      </c>
      <c r="E843" s="1953" t="s">
        <v>217</v>
      </c>
      <c r="F843" s="1954" t="s">
        <v>218</v>
      </c>
      <c r="G843" s="1951">
        <v>34298</v>
      </c>
      <c r="H843" s="1860" t="s">
        <v>476</v>
      </c>
      <c r="I843" s="1860" t="s">
        <v>456</v>
      </c>
      <c r="J843" s="1890" t="s">
        <v>455</v>
      </c>
      <c r="K843" s="1916" t="s">
        <v>456</v>
      </c>
      <c r="L843" s="1916">
        <v>100001</v>
      </c>
      <c r="M843" s="1858" t="s">
        <v>470</v>
      </c>
      <c r="N843" s="1917">
        <v>1</v>
      </c>
      <c r="O843" s="1860" t="s">
        <v>458</v>
      </c>
      <c r="P843" s="1860" t="s">
        <v>478</v>
      </c>
      <c r="Q843" s="1861">
        <v>1</v>
      </c>
      <c r="R843" s="1860" t="s">
        <v>479</v>
      </c>
      <c r="S843" s="1855" t="s">
        <v>480</v>
      </c>
      <c r="T843" s="1860" t="s">
        <v>461</v>
      </c>
      <c r="U843" s="1860" t="s">
        <v>298</v>
      </c>
      <c r="V843" s="1863" t="s">
        <v>553</v>
      </c>
      <c r="W843" s="1868"/>
      <c r="X843" s="1864" t="s">
        <v>32</v>
      </c>
      <c r="Y843" s="1865" t="s">
        <v>994</v>
      </c>
      <c r="Z843" s="1858"/>
      <c r="AA843" s="1868"/>
      <c r="AB843" s="1970">
        <v>45627</v>
      </c>
      <c r="AC843" s="1868"/>
      <c r="AD843" s="1868"/>
      <c r="AE843" s="1868" t="s">
        <v>464</v>
      </c>
      <c r="AF843" s="1868" t="s">
        <v>641</v>
      </c>
      <c r="AG843" s="1868"/>
      <c r="AH843" s="1868"/>
      <c r="AI843" s="1868"/>
      <c r="AJ843" s="1868"/>
      <c r="AK843" s="1868"/>
      <c r="AL843" s="1868"/>
      <c r="AM843" s="1868"/>
      <c r="AN843" s="1868"/>
      <c r="AO843" s="1939" t="s">
        <v>466</v>
      </c>
      <c r="AP843" s="1939" t="s">
        <v>594</v>
      </c>
      <c r="AQ843" s="1939" t="s">
        <v>467</v>
      </c>
      <c r="AR843" s="1874">
        <v>3200</v>
      </c>
      <c r="AS843" s="1858">
        <v>23</v>
      </c>
      <c r="AT843" s="1875">
        <v>0</v>
      </c>
      <c r="AU843" s="1875">
        <v>7</v>
      </c>
      <c r="AV843" s="1858"/>
      <c r="AW843" s="1858"/>
      <c r="AX843" s="1858"/>
      <c r="AY843" s="1858"/>
      <c r="AZ843" s="1858"/>
      <c r="BA843" s="1876"/>
      <c r="BB843" s="1869">
        <v>0</v>
      </c>
      <c r="BC843" s="1875"/>
      <c r="BD843" s="1875"/>
      <c r="BE843" s="1875"/>
      <c r="BF843" s="1876"/>
      <c r="BG843" s="1869">
        <v>0</v>
      </c>
      <c r="BH843" s="1869">
        <v>0</v>
      </c>
      <c r="BI843" s="1869">
        <v>0</v>
      </c>
      <c r="BJ843" s="1877">
        <v>0</v>
      </c>
      <c r="BK843" s="1878">
        <v>0</v>
      </c>
      <c r="BL843" s="1878">
        <v>0</v>
      </c>
      <c r="BM843" s="1869">
        <v>0</v>
      </c>
      <c r="BN843" s="1878">
        <v>0</v>
      </c>
      <c r="BO843" s="1869">
        <v>2.3833333333333333</v>
      </c>
      <c r="BP843" s="1879">
        <v>184</v>
      </c>
      <c r="BQ843" s="1880">
        <v>2453.3333333333335</v>
      </c>
      <c r="BR843" s="1880">
        <v>0</v>
      </c>
      <c r="BS843" s="1880">
        <v>0</v>
      </c>
      <c r="BT843" s="1881">
        <v>746.67</v>
      </c>
      <c r="BU843" s="1880">
        <v>0</v>
      </c>
      <c r="BV843" s="1880">
        <v>0</v>
      </c>
      <c r="BW843" s="1880">
        <v>0</v>
      </c>
      <c r="BX843" s="1943"/>
      <c r="BY843" s="1880"/>
      <c r="BZ843" s="1880"/>
      <c r="CA843" s="1943"/>
      <c r="CB843" s="1880">
        <v>0</v>
      </c>
      <c r="CC843" s="1880">
        <v>0</v>
      </c>
      <c r="CD843" s="1880">
        <v>0</v>
      </c>
      <c r="CE843" s="1880"/>
      <c r="CF843" s="1880">
        <v>0</v>
      </c>
      <c r="CG843" s="1880"/>
      <c r="CH843" s="1880">
        <v>0</v>
      </c>
      <c r="CI843" s="1880"/>
      <c r="CJ843" s="1943"/>
      <c r="CK843" s="1943"/>
      <c r="CL843" s="1943"/>
      <c r="CM843" s="1880"/>
      <c r="CN843" s="1880"/>
      <c r="CO843" s="1880">
        <v>0</v>
      </c>
      <c r="CP843" s="1880"/>
      <c r="CQ843" s="1880"/>
      <c r="CR843" s="1880"/>
      <c r="CS843" s="1880"/>
      <c r="CT843" s="1880"/>
      <c r="CU843" s="1880"/>
      <c r="CV843" s="1880">
        <v>0</v>
      </c>
      <c r="CW843" s="1943"/>
      <c r="CX843" s="1943"/>
      <c r="CY843" s="1943"/>
      <c r="CZ843" s="1943"/>
      <c r="DA843" s="1943"/>
      <c r="DB843" s="1943"/>
      <c r="DC843" s="1880"/>
      <c r="DD843" s="1880"/>
      <c r="DE843" s="1880"/>
      <c r="DF843" s="1880"/>
      <c r="DG843" s="1880"/>
      <c r="DH843" s="1943"/>
      <c r="DI843" s="1943"/>
      <c r="DJ843" s="1880"/>
      <c r="DK843" s="1880"/>
      <c r="DL843" s="1880"/>
      <c r="DM843" s="1943"/>
      <c r="DN843" s="1943"/>
      <c r="DO843" s="1943"/>
      <c r="DP843" s="1943"/>
      <c r="DQ843" s="1943"/>
      <c r="DR843" s="1943"/>
      <c r="DS843" s="1943"/>
      <c r="DT843" s="1943"/>
      <c r="DU843" s="1943"/>
      <c r="DV843" s="1943"/>
      <c r="DW843" s="1943"/>
      <c r="DX843" s="1943"/>
      <c r="DY843" s="1880"/>
      <c r="DZ843" s="1943"/>
      <c r="EA843" s="1943"/>
      <c r="EB843" s="1943"/>
      <c r="EC843" s="1943"/>
      <c r="ED843" s="1943"/>
      <c r="EE843" s="1943"/>
      <c r="EF843" s="1943"/>
      <c r="EG843" s="1943"/>
      <c r="EH843" s="1943"/>
      <c r="EI843" s="1943"/>
      <c r="EJ843" s="1943"/>
      <c r="EK843" s="1943"/>
      <c r="EL843" s="1884">
        <v>3168.2233333333334</v>
      </c>
      <c r="EM843" s="1884">
        <v>3200.0033333333336</v>
      </c>
      <c r="EN843" s="1885">
        <v>316.82</v>
      </c>
      <c r="EO843" s="1885">
        <v>49.11</v>
      </c>
      <c r="EP843" s="1885">
        <v>43.4</v>
      </c>
      <c r="EQ843" s="1885">
        <v>0</v>
      </c>
      <c r="ER843" s="1885">
        <v>0</v>
      </c>
      <c r="ES843" s="1880">
        <v>0</v>
      </c>
      <c r="ET843" s="1881">
        <v>48.59</v>
      </c>
      <c r="EU843" s="1880">
        <v>31.78</v>
      </c>
      <c r="EV843" s="1880">
        <v>0</v>
      </c>
      <c r="EW843" s="1880"/>
      <c r="EX843" s="1880"/>
      <c r="EY843" s="1880"/>
      <c r="EZ843" s="1883">
        <v>0</v>
      </c>
      <c r="FA843" s="1883">
        <v>0</v>
      </c>
      <c r="FB843" s="1883">
        <v>0</v>
      </c>
      <c r="FC843" s="1883">
        <v>1280</v>
      </c>
      <c r="FD843" s="1883"/>
      <c r="FE843" s="1883">
        <v>0</v>
      </c>
      <c r="FF843" s="1943"/>
      <c r="FG843" s="1880"/>
      <c r="FH843" s="1883">
        <v>0</v>
      </c>
      <c r="FI843" s="1880"/>
      <c r="FJ843" s="1880"/>
      <c r="FK843" s="1883">
        <v>0</v>
      </c>
      <c r="FL843" s="1943"/>
      <c r="FM843" s="1880">
        <v>0</v>
      </c>
      <c r="FN843" s="1880">
        <v>0</v>
      </c>
      <c r="FO843" s="1880">
        <v>0</v>
      </c>
      <c r="FP843" s="1880"/>
      <c r="FQ843" s="1880">
        <v>1769.7</v>
      </c>
      <c r="FR843" s="1886">
        <v>1430.3</v>
      </c>
      <c r="FT843" s="2012">
        <v>285.14</v>
      </c>
      <c r="FU843" s="2010">
        <v>71.284999999999997</v>
      </c>
      <c r="GB843" s="2015">
        <f t="shared" si="90"/>
        <v>3.3333333335576754E-3</v>
      </c>
      <c r="GC843" s="2015">
        <v>3168.22</v>
      </c>
      <c r="GE843" s="2015">
        <f t="shared" si="91"/>
        <v>3168.22</v>
      </c>
    </row>
    <row r="844" spans="2:187">
      <c r="B844" s="1857">
        <v>58</v>
      </c>
      <c r="C844" s="1975" t="s">
        <v>632</v>
      </c>
      <c r="D844" s="1887" t="s">
        <v>3</v>
      </c>
      <c r="E844" s="1953" t="s">
        <v>222</v>
      </c>
      <c r="F844" s="1954" t="s">
        <v>223</v>
      </c>
      <c r="G844" s="1951">
        <v>34758</v>
      </c>
      <c r="H844" s="1860" t="s">
        <v>585</v>
      </c>
      <c r="I844" s="1860" t="s">
        <v>456</v>
      </c>
      <c r="J844" s="1890" t="s">
        <v>455</v>
      </c>
      <c r="K844" s="1916" t="s">
        <v>456</v>
      </c>
      <c r="L844" s="1916">
        <v>100001</v>
      </c>
      <c r="M844" s="1858" t="s">
        <v>470</v>
      </c>
      <c r="N844" s="1917">
        <v>1</v>
      </c>
      <c r="O844" s="1920" t="s">
        <v>458</v>
      </c>
      <c r="P844" s="1920" t="s">
        <v>459</v>
      </c>
      <c r="Q844" s="1926">
        <v>1</v>
      </c>
      <c r="R844" s="1920" t="s">
        <v>485</v>
      </c>
      <c r="S844" s="1955" t="s">
        <v>1013</v>
      </c>
      <c r="T844" s="1860" t="s">
        <v>461</v>
      </c>
      <c r="U844" s="1860" t="s">
        <v>277</v>
      </c>
      <c r="V844" s="1863" t="s">
        <v>553</v>
      </c>
      <c r="W844" s="1868"/>
      <c r="X844" s="1864" t="s">
        <v>1062</v>
      </c>
      <c r="Y844" s="1865" t="s">
        <v>301</v>
      </c>
      <c r="Z844" s="1858"/>
      <c r="AA844" s="1868"/>
      <c r="AB844" s="1970">
        <v>45628</v>
      </c>
      <c r="AC844" s="1868"/>
      <c r="AD844" s="1868"/>
      <c r="AE844" s="1868" t="s">
        <v>496</v>
      </c>
      <c r="AF844" s="1868" t="s">
        <v>644</v>
      </c>
      <c r="AG844" s="1868"/>
      <c r="AH844" s="1868"/>
      <c r="AI844" s="1868"/>
      <c r="AJ844" s="1868"/>
      <c r="AK844" s="1868"/>
      <c r="AL844" s="1868"/>
      <c r="AM844" s="1868"/>
      <c r="AN844" s="1868"/>
      <c r="AO844" s="1939" t="s">
        <v>466</v>
      </c>
      <c r="AP844" s="1871" t="s">
        <v>595</v>
      </c>
      <c r="AQ844" s="1939" t="s">
        <v>467</v>
      </c>
      <c r="AR844" s="1956">
        <v>3500</v>
      </c>
      <c r="AS844" s="1858">
        <v>20</v>
      </c>
      <c r="AT844" s="1875">
        <v>0</v>
      </c>
      <c r="AU844" s="1875">
        <v>10</v>
      </c>
      <c r="AV844" s="1858"/>
      <c r="AW844" s="1858"/>
      <c r="AX844" s="1858"/>
      <c r="AY844" s="1858"/>
      <c r="AZ844" s="1858"/>
      <c r="BA844" s="1876"/>
      <c r="BB844" s="1869">
        <v>0</v>
      </c>
      <c r="BC844" s="1875"/>
      <c r="BD844" s="1875"/>
      <c r="BE844" s="1875"/>
      <c r="BF844" s="1876"/>
      <c r="BG844" s="1869">
        <v>0</v>
      </c>
      <c r="BH844" s="1869">
        <v>0</v>
      </c>
      <c r="BI844" s="1869">
        <v>0</v>
      </c>
      <c r="BJ844" s="1877">
        <v>0</v>
      </c>
      <c r="BK844" s="1878">
        <v>0</v>
      </c>
      <c r="BL844" s="1878">
        <v>0</v>
      </c>
      <c r="BM844" s="1869">
        <v>0</v>
      </c>
      <c r="BN844" s="1878">
        <v>0</v>
      </c>
      <c r="BO844" s="1869">
        <v>0.76666666666666661</v>
      </c>
      <c r="BP844" s="1879">
        <v>160</v>
      </c>
      <c r="BQ844" s="1880">
        <v>2333.3333333333335</v>
      </c>
      <c r="BR844" s="1880">
        <v>0</v>
      </c>
      <c r="BS844" s="1880">
        <v>0</v>
      </c>
      <c r="BT844" s="1881">
        <v>1166.67</v>
      </c>
      <c r="BU844" s="1880">
        <v>0</v>
      </c>
      <c r="BV844" s="1880">
        <v>0</v>
      </c>
      <c r="BW844" s="1880">
        <v>0</v>
      </c>
      <c r="BX844" s="1943"/>
      <c r="BY844" s="1880"/>
      <c r="BZ844" s="1880"/>
      <c r="CA844" s="1943"/>
      <c r="CB844" s="1880">
        <v>0</v>
      </c>
      <c r="CC844" s="1880">
        <v>0</v>
      </c>
      <c r="CD844" s="1880">
        <v>0</v>
      </c>
      <c r="CE844" s="1880"/>
      <c r="CF844" s="1880">
        <v>0</v>
      </c>
      <c r="CG844" s="1880"/>
      <c r="CH844" s="1880">
        <v>0</v>
      </c>
      <c r="CI844" s="1880"/>
      <c r="CJ844" s="1943"/>
      <c r="CK844" s="1943"/>
      <c r="CL844" s="1943"/>
      <c r="CM844" s="1880"/>
      <c r="CN844" s="1880"/>
      <c r="CO844" s="1880">
        <v>0</v>
      </c>
      <c r="CP844" s="1880"/>
      <c r="CQ844" s="1880"/>
      <c r="CR844" s="1880"/>
      <c r="CS844" s="1880"/>
      <c r="CT844" s="1880"/>
      <c r="CU844" s="1880"/>
      <c r="CV844" s="1880">
        <v>0</v>
      </c>
      <c r="CW844" s="1943"/>
      <c r="CX844" s="1943"/>
      <c r="CY844" s="1943"/>
      <c r="CZ844" s="1943"/>
      <c r="DA844" s="1943"/>
      <c r="DB844" s="1943"/>
      <c r="DC844" s="1880"/>
      <c r="DD844" s="1880"/>
      <c r="DE844" s="1880"/>
      <c r="DF844" s="1880"/>
      <c r="DG844" s="1880"/>
      <c r="DH844" s="1943"/>
      <c r="DI844" s="1943"/>
      <c r="DJ844" s="1880"/>
      <c r="DK844" s="1880"/>
      <c r="DL844" s="1880"/>
      <c r="DM844" s="1943"/>
      <c r="DN844" s="1943"/>
      <c r="DO844" s="1943"/>
      <c r="DP844" s="1943"/>
      <c r="DQ844" s="1943"/>
      <c r="DR844" s="1943"/>
      <c r="DS844" s="1943"/>
      <c r="DT844" s="1943"/>
      <c r="DU844" s="1943"/>
      <c r="DV844" s="1943"/>
      <c r="DW844" s="1943"/>
      <c r="DX844" s="1943"/>
      <c r="DY844" s="1880"/>
      <c r="DZ844" s="1943"/>
      <c r="EA844" s="1943"/>
      <c r="EB844" s="1943"/>
      <c r="EC844" s="1943"/>
      <c r="ED844" s="1943"/>
      <c r="EE844" s="1943"/>
      <c r="EF844" s="1943"/>
      <c r="EG844" s="1943"/>
      <c r="EH844" s="1943"/>
      <c r="EI844" s="1943"/>
      <c r="EJ844" s="1943"/>
      <c r="EK844" s="1943"/>
      <c r="EL844" s="1884">
        <v>3488.8233333333337</v>
      </c>
      <c r="EM844" s="1884">
        <v>3500.0033333333336</v>
      </c>
      <c r="EN844" s="1885">
        <v>348.88</v>
      </c>
      <c r="EO844" s="1885">
        <v>0</v>
      </c>
      <c r="EP844" s="1885">
        <v>47.8</v>
      </c>
      <c r="EQ844" s="1885">
        <v>0</v>
      </c>
      <c r="ER844" s="1885">
        <v>0</v>
      </c>
      <c r="ES844" s="1880">
        <v>0</v>
      </c>
      <c r="ET844" s="1881">
        <v>79.489999999999995</v>
      </c>
      <c r="EU844" s="1880">
        <v>11.18</v>
      </c>
      <c r="EV844" s="1880">
        <v>0</v>
      </c>
      <c r="EW844" s="1880"/>
      <c r="EX844" s="1880"/>
      <c r="EY844" s="1880"/>
      <c r="EZ844" s="1883">
        <v>0</v>
      </c>
      <c r="FA844" s="1883">
        <v>0</v>
      </c>
      <c r="FB844" s="1883">
        <v>0</v>
      </c>
      <c r="FC844" s="1883">
        <v>1400</v>
      </c>
      <c r="FD844" s="1883"/>
      <c r="FE844" s="1883">
        <v>0</v>
      </c>
      <c r="FF844" s="1943"/>
      <c r="FG844" s="1880"/>
      <c r="FH844" s="1883">
        <v>0</v>
      </c>
      <c r="FI844" s="1880"/>
      <c r="FJ844" s="1880"/>
      <c r="FK844" s="1883">
        <v>0</v>
      </c>
      <c r="FL844" s="1943"/>
      <c r="FM844" s="1880">
        <v>0</v>
      </c>
      <c r="FN844" s="1880">
        <v>0</v>
      </c>
      <c r="FO844" s="1880">
        <v>0</v>
      </c>
      <c r="FP844" s="1880"/>
      <c r="FQ844" s="1880">
        <v>1887.35</v>
      </c>
      <c r="FR844" s="1886">
        <v>1612.65</v>
      </c>
      <c r="FT844" s="2012">
        <v>313.99</v>
      </c>
      <c r="FU844" s="2010">
        <v>78.497500000000002</v>
      </c>
      <c r="GB844" s="2015">
        <f t="shared" si="90"/>
        <v>3.3333333335576754E-3</v>
      </c>
      <c r="GC844" s="2015">
        <v>3488.82</v>
      </c>
      <c r="GE844" s="2015">
        <f t="shared" si="91"/>
        <v>3488.82</v>
      </c>
    </row>
    <row r="845" spans="2:187">
      <c r="B845" s="1857">
        <v>59</v>
      </c>
      <c r="C845" s="1975" t="s">
        <v>632</v>
      </c>
      <c r="D845" s="1887" t="s">
        <v>3</v>
      </c>
      <c r="E845" s="1953" t="s">
        <v>830</v>
      </c>
      <c r="F845" s="1954" t="s">
        <v>833</v>
      </c>
      <c r="G845" s="1957">
        <v>35479</v>
      </c>
      <c r="H845" s="1860" t="s">
        <v>476</v>
      </c>
      <c r="I845" s="1860" t="s">
        <v>456</v>
      </c>
      <c r="J845" s="1922" t="s">
        <v>455</v>
      </c>
      <c r="K845" s="1923" t="s">
        <v>456</v>
      </c>
      <c r="L845" s="1923">
        <v>100001</v>
      </c>
      <c r="M845" s="1904" t="s">
        <v>470</v>
      </c>
      <c r="N845" s="1958">
        <v>1</v>
      </c>
      <c r="O845" s="1920" t="s">
        <v>458</v>
      </c>
      <c r="P845" s="1920" t="s">
        <v>459</v>
      </c>
      <c r="Q845" s="1926">
        <v>1</v>
      </c>
      <c r="R845" s="1920" t="s">
        <v>485</v>
      </c>
      <c r="S845" s="1955" t="s">
        <v>537</v>
      </c>
      <c r="T845" s="1920" t="s">
        <v>461</v>
      </c>
      <c r="U845" s="1860" t="s">
        <v>912</v>
      </c>
      <c r="V845" s="1928" t="s">
        <v>553</v>
      </c>
      <c r="W845" s="1959"/>
      <c r="X845" s="1864" t="s">
        <v>1059</v>
      </c>
      <c r="Y845" s="1865" t="s">
        <v>913</v>
      </c>
      <c r="Z845" s="1858"/>
      <c r="AA845" s="1907"/>
      <c r="AB845" s="1970">
        <v>45658</v>
      </c>
      <c r="AC845" s="1960"/>
      <c r="AD845" s="1868"/>
      <c r="AE845" s="1868" t="s">
        <v>496</v>
      </c>
      <c r="AF845" s="1868" t="s">
        <v>914</v>
      </c>
      <c r="AG845" s="1868"/>
      <c r="AH845" s="1868"/>
      <c r="AI845" s="1868"/>
      <c r="AJ845" s="1868"/>
      <c r="AK845" s="1907"/>
      <c r="AL845" s="1907"/>
      <c r="AM845" s="1907"/>
      <c r="AN845" s="1907"/>
      <c r="AO845" s="1961" t="s">
        <v>467</v>
      </c>
      <c r="AP845" s="1962" t="s">
        <v>594</v>
      </c>
      <c r="AQ845" s="1962" t="s">
        <v>467</v>
      </c>
      <c r="AR845" s="1963">
        <v>2400</v>
      </c>
      <c r="AS845" s="1858">
        <v>30</v>
      </c>
      <c r="AT845" s="1875">
        <v>0</v>
      </c>
      <c r="AU845" s="1875">
        <v>0</v>
      </c>
      <c r="AV845" s="1904"/>
      <c r="AW845" s="1904"/>
      <c r="AX845" s="1904"/>
      <c r="AY845" s="1904"/>
      <c r="AZ845" s="1904"/>
      <c r="BA845" s="1932"/>
      <c r="BB845" s="1869">
        <v>0</v>
      </c>
      <c r="BC845" s="1933"/>
      <c r="BD845" s="1933"/>
      <c r="BE845" s="1933"/>
      <c r="BF845" s="1876"/>
      <c r="BG845" s="1869">
        <v>0</v>
      </c>
      <c r="BH845" s="1869">
        <v>0</v>
      </c>
      <c r="BI845" s="1869">
        <v>0</v>
      </c>
      <c r="BJ845" s="1877">
        <v>0</v>
      </c>
      <c r="BK845" s="1878">
        <v>0</v>
      </c>
      <c r="BL845" s="1878">
        <v>0</v>
      </c>
      <c r="BM845" s="1869">
        <v>0</v>
      </c>
      <c r="BN845" s="1878">
        <v>0</v>
      </c>
      <c r="BO845" s="1869">
        <v>0.16666666666666666</v>
      </c>
      <c r="BP845" s="1934">
        <v>240</v>
      </c>
      <c r="BQ845" s="1880">
        <v>2400</v>
      </c>
      <c r="BR845" s="1880">
        <v>0</v>
      </c>
      <c r="BS845" s="1880">
        <v>0</v>
      </c>
      <c r="BT845" s="1881">
        <v>0</v>
      </c>
      <c r="BU845" s="1880">
        <v>0</v>
      </c>
      <c r="BV845" s="1880">
        <v>0</v>
      </c>
      <c r="BW845" s="1880">
        <v>0</v>
      </c>
      <c r="BX845" s="1964"/>
      <c r="BY845" s="1880"/>
      <c r="BZ845" s="1935"/>
      <c r="CA845" s="1964"/>
      <c r="CB845" s="1880">
        <v>0</v>
      </c>
      <c r="CC845" s="1880">
        <v>0</v>
      </c>
      <c r="CD845" s="1880">
        <v>0</v>
      </c>
      <c r="CE845" s="1880"/>
      <c r="CF845" s="1880">
        <v>0</v>
      </c>
      <c r="CG845" s="1935"/>
      <c r="CH845" s="1880">
        <v>0</v>
      </c>
      <c r="CI845" s="1880"/>
      <c r="CJ845" s="1964"/>
      <c r="CK845" s="1964"/>
      <c r="CL845" s="1964"/>
      <c r="CM845" s="1935"/>
      <c r="CN845" s="1880"/>
      <c r="CO845" s="1880">
        <v>0</v>
      </c>
      <c r="CP845" s="1880"/>
      <c r="CQ845" s="1935"/>
      <c r="CR845" s="1935"/>
      <c r="CS845" s="1935"/>
      <c r="CT845" s="1935"/>
      <c r="CU845" s="1935"/>
      <c r="CV845" s="1880">
        <v>0</v>
      </c>
      <c r="CW845" s="1964"/>
      <c r="CX845" s="1964"/>
      <c r="CY845" s="1964"/>
      <c r="CZ845" s="1964"/>
      <c r="DA845" s="1964"/>
      <c r="DB845" s="1964"/>
      <c r="DC845" s="1880"/>
      <c r="DD845" s="1935"/>
      <c r="DE845" s="1935"/>
      <c r="DF845" s="1880"/>
      <c r="DG845" s="1880"/>
      <c r="DH845" s="1964"/>
      <c r="DI845" s="1964"/>
      <c r="DJ845" s="1935"/>
      <c r="DK845" s="1935"/>
      <c r="DL845" s="1935"/>
      <c r="DM845" s="1964"/>
      <c r="DN845" s="1964"/>
      <c r="DO845" s="1964"/>
      <c r="DP845" s="1964"/>
      <c r="DQ845" s="1964"/>
      <c r="DR845" s="1964"/>
      <c r="DS845" s="1964"/>
      <c r="DT845" s="1964"/>
      <c r="DU845" s="1964"/>
      <c r="DV845" s="1964"/>
      <c r="DW845" s="1964"/>
      <c r="DX845" s="1964"/>
      <c r="DY845" s="1935"/>
      <c r="DZ845" s="1964"/>
      <c r="EA845" s="1964"/>
      <c r="EB845" s="1964"/>
      <c r="EC845" s="1964"/>
      <c r="ED845" s="1964"/>
      <c r="EE845" s="1964"/>
      <c r="EF845" s="1964"/>
      <c r="EG845" s="1964"/>
      <c r="EH845" s="1964"/>
      <c r="EI845" s="1964"/>
      <c r="EJ845" s="1964"/>
      <c r="EK845" s="1964"/>
      <c r="EL845" s="1884">
        <v>2398.33</v>
      </c>
      <c r="EM845" s="1937">
        <v>2400</v>
      </c>
      <c r="EN845" s="1885">
        <v>239.83</v>
      </c>
      <c r="EO845" s="1885">
        <v>0</v>
      </c>
      <c r="EP845" s="1885">
        <v>32.86</v>
      </c>
      <c r="EQ845" s="1965">
        <v>0</v>
      </c>
      <c r="ER845" s="1965">
        <v>0</v>
      </c>
      <c r="ES845" s="1880">
        <v>0</v>
      </c>
      <c r="ET845" s="1881">
        <v>0</v>
      </c>
      <c r="EU845" s="1880">
        <v>1.67</v>
      </c>
      <c r="EV845" s="1880">
        <v>0</v>
      </c>
      <c r="EW845" s="1935"/>
      <c r="EX845" s="1935"/>
      <c r="EY845" s="1935"/>
      <c r="EZ845" s="1883">
        <v>0</v>
      </c>
      <c r="FA845" s="1883">
        <v>0</v>
      </c>
      <c r="FB845" s="1883">
        <v>0</v>
      </c>
      <c r="FC845" s="1883">
        <v>960</v>
      </c>
      <c r="FD845" s="1881"/>
      <c r="FE845" s="1883">
        <v>0</v>
      </c>
      <c r="FF845" s="1964"/>
      <c r="FG845" s="1880"/>
      <c r="FH845" s="1883">
        <v>0</v>
      </c>
      <c r="FI845" s="1935"/>
      <c r="FJ845" s="1880"/>
      <c r="FK845" s="1883">
        <v>0</v>
      </c>
      <c r="FL845" s="1964"/>
      <c r="FM845" s="1880">
        <v>0</v>
      </c>
      <c r="FN845" s="1880">
        <v>0</v>
      </c>
      <c r="FO845" s="1880">
        <v>0</v>
      </c>
      <c r="FP845" s="1880"/>
      <c r="FQ845" s="1935">
        <v>1234.3599999999999</v>
      </c>
      <c r="FR845" s="1886">
        <v>1165.6400000000001</v>
      </c>
      <c r="FT845" s="2012">
        <v>215.85</v>
      </c>
      <c r="FU845" s="2011">
        <v>0</v>
      </c>
      <c r="GB845" s="2015">
        <f t="shared" si="90"/>
        <v>0</v>
      </c>
      <c r="GC845" s="2015">
        <v>2398.33</v>
      </c>
      <c r="GE845" s="2015">
        <f t="shared" si="91"/>
        <v>2398.33</v>
      </c>
    </row>
    <row r="846" spans="2:187">
      <c r="B846" s="1857">
        <v>60</v>
      </c>
      <c r="C846" s="1975" t="s">
        <v>632</v>
      </c>
      <c r="D846" s="1887" t="s">
        <v>3</v>
      </c>
      <c r="E846" s="1946" t="s">
        <v>832</v>
      </c>
      <c r="F846" s="1947" t="s">
        <v>835</v>
      </c>
      <c r="G846" s="1966">
        <v>35104</v>
      </c>
      <c r="H846" s="1860" t="s">
        <v>494</v>
      </c>
      <c r="I846" s="1860" t="s">
        <v>456</v>
      </c>
      <c r="J846" s="1922" t="s">
        <v>455</v>
      </c>
      <c r="K846" s="1923" t="s">
        <v>456</v>
      </c>
      <c r="L846" s="1923">
        <v>100001</v>
      </c>
      <c r="M846" s="1904" t="s">
        <v>470</v>
      </c>
      <c r="N846" s="1958">
        <v>1</v>
      </c>
      <c r="O846" s="1920" t="s">
        <v>477</v>
      </c>
      <c r="P846" s="1920" t="s">
        <v>478</v>
      </c>
      <c r="Q846" s="1926">
        <v>1</v>
      </c>
      <c r="R846" s="1920" t="s">
        <v>485</v>
      </c>
      <c r="S846" s="1955" t="s">
        <v>478</v>
      </c>
      <c r="T846" s="1920" t="s">
        <v>461</v>
      </c>
      <c r="U846" s="1860" t="s">
        <v>250</v>
      </c>
      <c r="V846" s="1928" t="s">
        <v>553</v>
      </c>
      <c r="W846" s="1907"/>
      <c r="X846" s="1864" t="s">
        <v>32</v>
      </c>
      <c r="Y846" s="1865" t="s">
        <v>922</v>
      </c>
      <c r="Z846" s="1904"/>
      <c r="AA846" s="1907"/>
      <c r="AB846" s="1970">
        <v>45689</v>
      </c>
      <c r="AC846" s="1907"/>
      <c r="AD846" s="1868"/>
      <c r="AE846" s="1868" t="s">
        <v>496</v>
      </c>
      <c r="AF846" s="1868" t="s">
        <v>923</v>
      </c>
      <c r="AG846" s="1868"/>
      <c r="AH846" s="1868"/>
      <c r="AI846" s="1868"/>
      <c r="AJ846" s="1868"/>
      <c r="AK846" s="1907"/>
      <c r="AL846" s="1907"/>
      <c r="AM846" s="1907"/>
      <c r="AN846" s="1907"/>
      <c r="AO846" s="1967" t="s">
        <v>467</v>
      </c>
      <c r="AP846" s="1929" t="s">
        <v>595</v>
      </c>
      <c r="AQ846" s="1967" t="s">
        <v>466</v>
      </c>
      <c r="AR846" s="1963">
        <v>1800</v>
      </c>
      <c r="AS846" s="1858">
        <v>30</v>
      </c>
      <c r="AT846" s="1875">
        <v>0</v>
      </c>
      <c r="AU846" s="1875">
        <v>0</v>
      </c>
      <c r="AV846" s="1904"/>
      <c r="AW846" s="1904"/>
      <c r="AX846" s="1904"/>
      <c r="AY846" s="1904"/>
      <c r="AZ846" s="1904"/>
      <c r="BA846" s="1932"/>
      <c r="BB846" s="1869">
        <v>0</v>
      </c>
      <c r="BC846" s="1933"/>
      <c r="BD846" s="1933"/>
      <c r="BE846" s="1933"/>
      <c r="BF846" s="1876"/>
      <c r="BG846" s="1869">
        <v>0</v>
      </c>
      <c r="BH846" s="1869">
        <v>0</v>
      </c>
      <c r="BI846" s="1869">
        <v>0</v>
      </c>
      <c r="BJ846" s="1877">
        <v>0</v>
      </c>
      <c r="BK846" s="1878">
        <v>0</v>
      </c>
      <c r="BL846" s="1878">
        <v>0</v>
      </c>
      <c r="BM846" s="1869">
        <v>0</v>
      </c>
      <c r="BN846" s="1878">
        <v>0</v>
      </c>
      <c r="BO846" s="1869">
        <v>0</v>
      </c>
      <c r="BP846" s="1934">
        <v>240</v>
      </c>
      <c r="BQ846" s="1880">
        <v>1800</v>
      </c>
      <c r="BR846" s="1880">
        <v>113</v>
      </c>
      <c r="BS846" s="1880">
        <v>0</v>
      </c>
      <c r="BT846" s="1881">
        <v>0</v>
      </c>
      <c r="BU846" s="1880">
        <v>0</v>
      </c>
      <c r="BV846" s="1935">
        <v>0</v>
      </c>
      <c r="BW846" s="1935">
        <v>0</v>
      </c>
      <c r="BX846" s="1964"/>
      <c r="BY846" s="1880"/>
      <c r="BZ846" s="1935"/>
      <c r="CA846" s="1964"/>
      <c r="CB846" s="1880">
        <v>0</v>
      </c>
      <c r="CC846" s="1880">
        <v>0</v>
      </c>
      <c r="CD846" s="1880">
        <v>0</v>
      </c>
      <c r="CE846" s="1935"/>
      <c r="CF846" s="1880">
        <v>0</v>
      </c>
      <c r="CG846" s="1935"/>
      <c r="CH846" s="1880">
        <v>9</v>
      </c>
      <c r="CI846" s="1880"/>
      <c r="CJ846" s="1964"/>
      <c r="CK846" s="1964"/>
      <c r="CL846" s="1964"/>
      <c r="CM846" s="1935"/>
      <c r="CN846" s="1880"/>
      <c r="CO846" s="1880">
        <v>0</v>
      </c>
      <c r="CP846" s="1880"/>
      <c r="CQ846" s="1935"/>
      <c r="CR846" s="1935"/>
      <c r="CS846" s="1935"/>
      <c r="CT846" s="1935"/>
      <c r="CU846" s="1935"/>
      <c r="CV846" s="1880">
        <v>0</v>
      </c>
      <c r="CW846" s="1964"/>
      <c r="CX846" s="1964"/>
      <c r="CY846" s="1964"/>
      <c r="CZ846" s="1964"/>
      <c r="DA846" s="1964"/>
      <c r="DB846" s="1964"/>
      <c r="DC846" s="1880"/>
      <c r="DD846" s="1935"/>
      <c r="DE846" s="1935"/>
      <c r="DF846" s="1880"/>
      <c r="DG846" s="1880"/>
      <c r="DH846" s="1964"/>
      <c r="DI846" s="1964"/>
      <c r="DJ846" s="1935"/>
      <c r="DK846" s="1935"/>
      <c r="DL846" s="1935"/>
      <c r="DM846" s="1964"/>
      <c r="DN846" s="1964"/>
      <c r="DO846" s="1964"/>
      <c r="DP846" s="1964"/>
      <c r="DQ846" s="1964"/>
      <c r="DR846" s="1964"/>
      <c r="DS846" s="1964"/>
      <c r="DT846" s="1964"/>
      <c r="DU846" s="1964"/>
      <c r="DV846" s="1964"/>
      <c r="DW846" s="1964"/>
      <c r="DX846" s="1964"/>
      <c r="DY846" s="1935"/>
      <c r="DZ846" s="1964"/>
      <c r="EA846" s="1964"/>
      <c r="EB846" s="1964"/>
      <c r="EC846" s="1964"/>
      <c r="ED846" s="1964"/>
      <c r="EE846" s="1964"/>
      <c r="EF846" s="1964"/>
      <c r="EG846" s="1964"/>
      <c r="EH846" s="1964"/>
      <c r="EI846" s="1964"/>
      <c r="EJ846" s="1964"/>
      <c r="EK846" s="1964"/>
      <c r="EL846" s="1884">
        <v>1922</v>
      </c>
      <c r="EM846" s="1937">
        <v>1922</v>
      </c>
      <c r="EN846" s="1885">
        <v>192.2</v>
      </c>
      <c r="EO846" s="1885">
        <v>0</v>
      </c>
      <c r="EP846" s="1885">
        <v>26.33</v>
      </c>
      <c r="EQ846" s="1965">
        <v>0</v>
      </c>
      <c r="ER846" s="1965">
        <v>0</v>
      </c>
      <c r="ES846" s="1880">
        <v>0</v>
      </c>
      <c r="ET846" s="1881">
        <v>0</v>
      </c>
      <c r="EU846" s="1880">
        <v>0</v>
      </c>
      <c r="EV846" s="1880">
        <v>0</v>
      </c>
      <c r="EW846" s="1935"/>
      <c r="EX846" s="1935"/>
      <c r="EY846" s="1935"/>
      <c r="EZ846" s="1883">
        <v>0</v>
      </c>
      <c r="FA846" s="1883">
        <v>0</v>
      </c>
      <c r="FB846" s="1883">
        <v>0</v>
      </c>
      <c r="FC846" s="1883">
        <v>765.2</v>
      </c>
      <c r="FD846" s="1881"/>
      <c r="FE846" s="1883">
        <v>0</v>
      </c>
      <c r="FF846" s="1964"/>
      <c r="FG846" s="1880"/>
      <c r="FH846" s="1883">
        <v>100</v>
      </c>
      <c r="FI846" s="1935"/>
      <c r="FJ846" s="1880"/>
      <c r="FK846" s="1883">
        <v>0</v>
      </c>
      <c r="FL846" s="1964"/>
      <c r="FM846" s="1880">
        <v>0</v>
      </c>
      <c r="FN846" s="1880">
        <v>9</v>
      </c>
      <c r="FO846" s="1880">
        <v>4</v>
      </c>
      <c r="FP846" s="1880"/>
      <c r="FQ846" s="1935">
        <v>1096.73</v>
      </c>
      <c r="FR846" s="1886">
        <v>825.27</v>
      </c>
      <c r="FT846" s="2012">
        <v>172.98</v>
      </c>
      <c r="FU846" s="2011">
        <v>0</v>
      </c>
      <c r="GB846" s="2015">
        <f t="shared" si="90"/>
        <v>0</v>
      </c>
      <c r="GC846" s="2015">
        <v>1922</v>
      </c>
      <c r="GE846" s="2015">
        <f t="shared" si="91"/>
        <v>1922</v>
      </c>
    </row>
    <row r="847" spans="2:187">
      <c r="B847" s="1857">
        <v>61</v>
      </c>
      <c r="C847" s="1975" t="s">
        <v>632</v>
      </c>
      <c r="D847" s="1887" t="s">
        <v>539</v>
      </c>
      <c r="E847" s="1953" t="s">
        <v>863</v>
      </c>
      <c r="F847" s="1954" t="s">
        <v>864</v>
      </c>
      <c r="G847" s="1968">
        <v>32899</v>
      </c>
      <c r="H847" s="1860" t="s">
        <v>469</v>
      </c>
      <c r="I847" s="1860" t="s">
        <v>456</v>
      </c>
      <c r="J847" s="1890" t="s">
        <v>455</v>
      </c>
      <c r="K847" s="1916" t="s">
        <v>456</v>
      </c>
      <c r="L847" s="1916">
        <v>100001</v>
      </c>
      <c r="M847" s="1858" t="s">
        <v>470</v>
      </c>
      <c r="N847" s="1917">
        <v>1</v>
      </c>
      <c r="O847" s="1860" t="s">
        <v>477</v>
      </c>
      <c r="P847" s="1918" t="s">
        <v>478</v>
      </c>
      <c r="Q847" s="1861">
        <v>1</v>
      </c>
      <c r="R847" s="1860" t="s">
        <v>485</v>
      </c>
      <c r="S847" s="1969" t="s">
        <v>478</v>
      </c>
      <c r="T847" s="1860" t="s">
        <v>461</v>
      </c>
      <c r="U847" s="1860" t="s">
        <v>931</v>
      </c>
      <c r="V847" s="1863" t="s">
        <v>553</v>
      </c>
      <c r="W847" s="1868"/>
      <c r="X847" s="1864" t="s">
        <v>219</v>
      </c>
      <c r="Y847" s="1865" t="s">
        <v>958</v>
      </c>
      <c r="Z847" s="1858"/>
      <c r="AA847" s="1868"/>
      <c r="AB847" s="1970" t="s">
        <v>903</v>
      </c>
      <c r="AC847" s="1868"/>
      <c r="AD847" s="1868"/>
      <c r="AE847" s="1868" t="s">
        <v>496</v>
      </c>
      <c r="AF847" s="1868" t="s">
        <v>933</v>
      </c>
      <c r="AG847" s="1868"/>
      <c r="AH847" s="1868"/>
      <c r="AI847" s="1855" t="s">
        <v>587</v>
      </c>
      <c r="AJ847" s="1868" t="s">
        <v>982</v>
      </c>
      <c r="AK847" s="1868"/>
      <c r="AL847" s="1868"/>
      <c r="AM847" s="1868"/>
      <c r="AN847" s="1868"/>
      <c r="AO847" s="1939" t="s">
        <v>467</v>
      </c>
      <c r="AP847" s="1871" t="s">
        <v>594</v>
      </c>
      <c r="AQ847" s="1939" t="s">
        <v>467</v>
      </c>
      <c r="AR847" s="1874">
        <v>4076.3999999999996</v>
      </c>
      <c r="AS847" s="1858">
        <v>30</v>
      </c>
      <c r="AT847" s="1875">
        <v>0</v>
      </c>
      <c r="AU847" s="1875">
        <v>0</v>
      </c>
      <c r="AV847" s="1858"/>
      <c r="AW847" s="1858"/>
      <c r="AX847" s="1858"/>
      <c r="AY847" s="1858"/>
      <c r="AZ847" s="1858"/>
      <c r="BA847" s="1876"/>
      <c r="BB847" s="1869">
        <v>0</v>
      </c>
      <c r="BC847" s="1875"/>
      <c r="BD847" s="1875"/>
      <c r="BE847" s="1875"/>
      <c r="BF847" s="1876"/>
      <c r="BG847" s="1869">
        <v>0</v>
      </c>
      <c r="BH847" s="1869">
        <v>0</v>
      </c>
      <c r="BI847" s="1869">
        <v>0</v>
      </c>
      <c r="BJ847" s="1877">
        <v>0</v>
      </c>
      <c r="BK847" s="1878">
        <v>0</v>
      </c>
      <c r="BL847" s="1878">
        <v>0</v>
      </c>
      <c r="BM847" s="1869">
        <v>0</v>
      </c>
      <c r="BN847" s="1878">
        <v>0</v>
      </c>
      <c r="BO847" s="1869">
        <v>0</v>
      </c>
      <c r="BP847" s="1879">
        <v>240</v>
      </c>
      <c r="BQ847" s="1880">
        <v>4076.3999999999996</v>
      </c>
      <c r="BR847" s="1880">
        <v>0</v>
      </c>
      <c r="BS847" s="1880">
        <v>0</v>
      </c>
      <c r="BT847" s="1883">
        <v>0</v>
      </c>
      <c r="BU847" s="1880">
        <v>0</v>
      </c>
      <c r="BV847" s="1880">
        <v>0</v>
      </c>
      <c r="BW847" s="1880">
        <v>0</v>
      </c>
      <c r="BX847" s="1943"/>
      <c r="BY847" s="1880"/>
      <c r="BZ847" s="1880"/>
      <c r="CA847" s="1943"/>
      <c r="CB847" s="1880">
        <v>0</v>
      </c>
      <c r="CC847" s="1880">
        <v>0</v>
      </c>
      <c r="CD847" s="1880">
        <v>0</v>
      </c>
      <c r="CE847" s="1880"/>
      <c r="CF847" s="1880">
        <v>0</v>
      </c>
      <c r="CG847" s="1880"/>
      <c r="CH847" s="1880">
        <v>0</v>
      </c>
      <c r="CI847" s="1880"/>
      <c r="CJ847" s="1943"/>
      <c r="CK847" s="1943"/>
      <c r="CL847" s="1943"/>
      <c r="CM847" s="1880"/>
      <c r="CN847" s="1880"/>
      <c r="CO847" s="1880">
        <v>0</v>
      </c>
      <c r="CP847" s="1880"/>
      <c r="CQ847" s="1935"/>
      <c r="CR847" s="1935"/>
      <c r="CS847" s="1935"/>
      <c r="CT847" s="1935"/>
      <c r="CU847" s="1935"/>
      <c r="CV847" s="1880">
        <v>0</v>
      </c>
      <c r="CW847" s="1943"/>
      <c r="CX847" s="1943"/>
      <c r="CY847" s="1943"/>
      <c r="CZ847" s="1943"/>
      <c r="DA847" s="1943"/>
      <c r="DB847" s="1943"/>
      <c r="DC847" s="1880"/>
      <c r="DD847" s="1880"/>
      <c r="DE847" s="1880"/>
      <c r="DF847" s="1880"/>
      <c r="DG847" s="1880"/>
      <c r="DH847" s="1943"/>
      <c r="DI847" s="1943"/>
      <c r="DJ847" s="1880"/>
      <c r="DK847" s="1880"/>
      <c r="DL847" s="1880"/>
      <c r="DM847" s="1943"/>
      <c r="DN847" s="1943"/>
      <c r="DO847" s="1943"/>
      <c r="DP847" s="1943"/>
      <c r="DQ847" s="1943"/>
      <c r="DR847" s="1943"/>
      <c r="DS847" s="1943"/>
      <c r="DT847" s="1943"/>
      <c r="DU847" s="1943"/>
      <c r="DV847" s="1943"/>
      <c r="DW847" s="1943"/>
      <c r="DX847" s="1943"/>
      <c r="DY847" s="1880"/>
      <c r="DZ847" s="1943"/>
      <c r="EA847" s="1943"/>
      <c r="EB847" s="1943"/>
      <c r="EC847" s="1943"/>
      <c r="ED847" s="1943"/>
      <c r="EE847" s="1943"/>
      <c r="EF847" s="1943"/>
      <c r="EG847" s="1943"/>
      <c r="EH847" s="1943"/>
      <c r="EI847" s="1943"/>
      <c r="EJ847" s="1943"/>
      <c r="EK847" s="1943"/>
      <c r="EL847" s="1884">
        <v>4076.3999999999996</v>
      </c>
      <c r="EM847" s="1884">
        <v>4076.3999999999996</v>
      </c>
      <c r="EN847" s="1885">
        <v>407.64</v>
      </c>
      <c r="EO847" s="1885">
        <v>0</v>
      </c>
      <c r="EP847" s="1885">
        <v>55.85</v>
      </c>
      <c r="EQ847" s="1885">
        <v>0</v>
      </c>
      <c r="ER847" s="1885">
        <v>0</v>
      </c>
      <c r="ES847" s="1880">
        <v>0</v>
      </c>
      <c r="ET847" s="1883">
        <v>46.06</v>
      </c>
      <c r="EU847" s="1880">
        <v>0</v>
      </c>
      <c r="EV847" s="1880">
        <v>0</v>
      </c>
      <c r="EW847" s="1880"/>
      <c r="EX847" s="1880"/>
      <c r="EY847" s="1880"/>
      <c r="EZ847" s="1883">
        <v>0</v>
      </c>
      <c r="FA847" s="1883">
        <v>0</v>
      </c>
      <c r="FB847" s="1883">
        <v>0</v>
      </c>
      <c r="FC847" s="1883">
        <v>3566.85</v>
      </c>
      <c r="FD847" s="1883"/>
      <c r="FE847" s="1883">
        <v>0</v>
      </c>
      <c r="FF847" s="1943"/>
      <c r="FG847" s="1880"/>
      <c r="FH847" s="1883">
        <v>0</v>
      </c>
      <c r="FI847" s="1880"/>
      <c r="FJ847" s="1880"/>
      <c r="FK847" s="1883">
        <v>0</v>
      </c>
      <c r="FL847" s="1943"/>
      <c r="FM847" s="1880">
        <v>0</v>
      </c>
      <c r="FN847" s="1880">
        <v>0</v>
      </c>
      <c r="FO847" s="1880">
        <v>0</v>
      </c>
      <c r="FP847" s="1880"/>
      <c r="FQ847" s="1880">
        <v>4076.4</v>
      </c>
      <c r="FR847" s="1886">
        <v>0</v>
      </c>
      <c r="FT847" s="2012">
        <v>366.88</v>
      </c>
      <c r="FU847" s="2011">
        <v>0</v>
      </c>
      <c r="GB847" s="2015">
        <f t="shared" si="90"/>
        <v>0</v>
      </c>
      <c r="GC847" s="2015">
        <v>4076.4</v>
      </c>
      <c r="GE847" s="2015">
        <f t="shared" si="91"/>
        <v>4076.4</v>
      </c>
    </row>
    <row r="848" spans="2:187">
      <c r="B848" s="1857">
        <v>62</v>
      </c>
      <c r="C848" s="1975" t="s">
        <v>632</v>
      </c>
      <c r="D848" s="1887" t="s">
        <v>3</v>
      </c>
      <c r="E848" s="1946" t="s">
        <v>867</v>
      </c>
      <c r="F848" s="1947" t="s">
        <v>868</v>
      </c>
      <c r="G848" s="1968">
        <v>35843</v>
      </c>
      <c r="H848" s="1860" t="s">
        <v>1011</v>
      </c>
      <c r="I848" s="1860" t="s">
        <v>456</v>
      </c>
      <c r="J848" s="1890" t="s">
        <v>455</v>
      </c>
      <c r="K848" s="1916" t="s">
        <v>456</v>
      </c>
      <c r="L848" s="1916">
        <v>100001</v>
      </c>
      <c r="M848" s="1858" t="s">
        <v>470</v>
      </c>
      <c r="N848" s="1917">
        <v>1</v>
      </c>
      <c r="O848" s="1860" t="s">
        <v>477</v>
      </c>
      <c r="P848" s="1918" t="s">
        <v>478</v>
      </c>
      <c r="Q848" s="1861">
        <v>1</v>
      </c>
      <c r="R848" s="1860" t="s">
        <v>485</v>
      </c>
      <c r="S848" s="1855" t="s">
        <v>974</v>
      </c>
      <c r="T848" s="1860" t="s">
        <v>461</v>
      </c>
      <c r="U848" s="1860" t="s">
        <v>280</v>
      </c>
      <c r="V848" s="1863" t="s">
        <v>553</v>
      </c>
      <c r="W848" s="1868"/>
      <c r="X848" s="1864" t="s">
        <v>1062</v>
      </c>
      <c r="Y848" s="1865" t="s">
        <v>995</v>
      </c>
      <c r="Z848" s="1858"/>
      <c r="AA848" s="1868"/>
      <c r="AB848" s="1970">
        <v>45784</v>
      </c>
      <c r="AC848" s="1868"/>
      <c r="AD848" s="1868"/>
      <c r="AE848" s="1868" t="s">
        <v>496</v>
      </c>
      <c r="AF848" s="1868" t="s">
        <v>976</v>
      </c>
      <c r="AG848" s="1868"/>
      <c r="AH848" s="1868"/>
      <c r="AI848" s="1868"/>
      <c r="AJ848" s="1868"/>
      <c r="AK848" s="1868"/>
      <c r="AL848" s="1868"/>
      <c r="AM848" s="1868"/>
      <c r="AN848" s="1868"/>
      <c r="AO848" s="1939" t="s">
        <v>466</v>
      </c>
      <c r="AP848" s="1871" t="s">
        <v>595</v>
      </c>
      <c r="AQ848" s="1855" t="s">
        <v>467</v>
      </c>
      <c r="AR848" s="1956">
        <v>2800</v>
      </c>
      <c r="AS848" s="1858">
        <v>30</v>
      </c>
      <c r="AT848" s="1875">
        <v>0</v>
      </c>
      <c r="AU848" s="1875">
        <v>0</v>
      </c>
      <c r="AV848" s="1858"/>
      <c r="AW848" s="1858"/>
      <c r="AX848" s="1858"/>
      <c r="AY848" s="1858"/>
      <c r="AZ848" s="1858"/>
      <c r="BA848" s="1876"/>
      <c r="BB848" s="1869">
        <v>0</v>
      </c>
      <c r="BC848" s="1875"/>
      <c r="BD848" s="1875"/>
      <c r="BE848" s="1875"/>
      <c r="BF848" s="1876"/>
      <c r="BG848" s="1869">
        <v>0</v>
      </c>
      <c r="BH848" s="1869">
        <v>0</v>
      </c>
      <c r="BI848" s="1869">
        <v>0</v>
      </c>
      <c r="BJ848" s="1877">
        <v>0</v>
      </c>
      <c r="BK848" s="1878">
        <v>0</v>
      </c>
      <c r="BL848" s="1878">
        <v>0</v>
      </c>
      <c r="BM848" s="1869">
        <v>0</v>
      </c>
      <c r="BN848" s="1878">
        <v>0</v>
      </c>
      <c r="BO848" s="1869">
        <v>0.96666666666666656</v>
      </c>
      <c r="BP848" s="1879">
        <v>240</v>
      </c>
      <c r="BQ848" s="1880">
        <v>2800</v>
      </c>
      <c r="BR848" s="1880">
        <v>0</v>
      </c>
      <c r="BS848" s="1880">
        <v>0</v>
      </c>
      <c r="BT848" s="1881">
        <v>0</v>
      </c>
      <c r="BU848" s="1880">
        <v>0</v>
      </c>
      <c r="BV848" s="1880">
        <v>0</v>
      </c>
      <c r="BW848" s="1880">
        <v>0</v>
      </c>
      <c r="BX848" s="1943"/>
      <c r="BY848" s="1880"/>
      <c r="BZ848" s="1880"/>
      <c r="CA848" s="1943"/>
      <c r="CB848" s="1880">
        <v>0</v>
      </c>
      <c r="CC848" s="1880">
        <v>0</v>
      </c>
      <c r="CD848" s="1880">
        <v>0</v>
      </c>
      <c r="CE848" s="1880"/>
      <c r="CF848" s="1880">
        <v>0</v>
      </c>
      <c r="CG848" s="1880"/>
      <c r="CH848" s="1880">
        <v>0</v>
      </c>
      <c r="CI848" s="1880"/>
      <c r="CJ848" s="1943"/>
      <c r="CK848" s="1943"/>
      <c r="CL848" s="1943"/>
      <c r="CM848" s="1880"/>
      <c r="CN848" s="1880"/>
      <c r="CO848" s="1880">
        <v>0</v>
      </c>
      <c r="CP848" s="1880"/>
      <c r="CQ848" s="1935"/>
      <c r="CR848" s="1935"/>
      <c r="CS848" s="1935"/>
      <c r="CT848" s="1935"/>
      <c r="CU848" s="1935"/>
      <c r="CV848" s="1880">
        <v>0</v>
      </c>
      <c r="CW848" s="1943"/>
      <c r="CX848" s="1943"/>
      <c r="CY848" s="1943"/>
      <c r="CZ848" s="1943"/>
      <c r="DA848" s="1943"/>
      <c r="DB848" s="1943"/>
      <c r="DC848" s="1880"/>
      <c r="DD848" s="1880"/>
      <c r="DE848" s="1880"/>
      <c r="DF848" s="1880"/>
      <c r="DG848" s="1880"/>
      <c r="DH848" s="1943"/>
      <c r="DI848" s="1943"/>
      <c r="DJ848" s="1880"/>
      <c r="DK848" s="1880"/>
      <c r="DL848" s="1880"/>
      <c r="DM848" s="1943"/>
      <c r="DN848" s="1943"/>
      <c r="DO848" s="1943"/>
      <c r="DP848" s="1943"/>
      <c r="DQ848" s="1943"/>
      <c r="DR848" s="1943"/>
      <c r="DS848" s="1943"/>
      <c r="DT848" s="1943"/>
      <c r="DU848" s="1943"/>
      <c r="DV848" s="1943"/>
      <c r="DW848" s="1943"/>
      <c r="DX848" s="1943"/>
      <c r="DY848" s="1880"/>
      <c r="DZ848" s="1943"/>
      <c r="EA848" s="1943"/>
      <c r="EB848" s="1943"/>
      <c r="EC848" s="1943"/>
      <c r="ED848" s="1943"/>
      <c r="EE848" s="1943"/>
      <c r="EF848" s="1943"/>
      <c r="EG848" s="1943"/>
      <c r="EH848" s="1943"/>
      <c r="EI848" s="1943"/>
      <c r="EJ848" s="1943"/>
      <c r="EK848" s="1943"/>
      <c r="EL848" s="1884">
        <v>2788.72</v>
      </c>
      <c r="EM848" s="1884">
        <v>2800</v>
      </c>
      <c r="EN848" s="1885">
        <v>278.87</v>
      </c>
      <c r="EO848" s="1885">
        <v>0</v>
      </c>
      <c r="EP848" s="1885">
        <v>38.21</v>
      </c>
      <c r="EQ848" s="1885">
        <v>0</v>
      </c>
      <c r="ER848" s="1885">
        <v>0</v>
      </c>
      <c r="ES848" s="1880">
        <v>0</v>
      </c>
      <c r="ET848" s="1881">
        <v>0</v>
      </c>
      <c r="EU848" s="1880">
        <v>11.28</v>
      </c>
      <c r="EV848" s="1880">
        <v>0</v>
      </c>
      <c r="EW848" s="1880"/>
      <c r="EX848" s="1880"/>
      <c r="EY848" s="1880"/>
      <c r="EZ848" s="1883">
        <v>0</v>
      </c>
      <c r="FA848" s="1883">
        <v>0</v>
      </c>
      <c r="FB848" s="1883">
        <v>0</v>
      </c>
      <c r="FC848" s="1883">
        <v>880</v>
      </c>
      <c r="FD848" s="1883"/>
      <c r="FE848" s="1883">
        <v>0</v>
      </c>
      <c r="FF848" s="1943"/>
      <c r="FG848" s="1880"/>
      <c r="FH848" s="1883">
        <v>0</v>
      </c>
      <c r="FI848" s="1880"/>
      <c r="FJ848" s="1880"/>
      <c r="FK848" s="1883">
        <v>0</v>
      </c>
      <c r="FL848" s="1943"/>
      <c r="FM848" s="1880">
        <v>0</v>
      </c>
      <c r="FN848" s="1880">
        <v>0</v>
      </c>
      <c r="FO848" s="1880">
        <v>0</v>
      </c>
      <c r="FP848" s="1880"/>
      <c r="FQ848" s="1880">
        <v>1208.3599999999999</v>
      </c>
      <c r="FR848" s="1886">
        <v>1591.64</v>
      </c>
      <c r="FT848" s="2012">
        <v>250.98</v>
      </c>
      <c r="FU848" s="2011">
        <v>62.744999999999997</v>
      </c>
      <c r="GB848" s="2015">
        <f t="shared" si="90"/>
        <v>0</v>
      </c>
      <c r="GC848" s="2015">
        <v>2788.72</v>
      </c>
      <c r="GE848" s="2015">
        <f t="shared" si="91"/>
        <v>2788.72</v>
      </c>
    </row>
    <row r="849" spans="2:187">
      <c r="B849" s="1857">
        <v>63</v>
      </c>
      <c r="C849" s="1975" t="s">
        <v>632</v>
      </c>
      <c r="D849" s="1887" t="s">
        <v>3</v>
      </c>
      <c r="E849" s="1946" t="s">
        <v>869</v>
      </c>
      <c r="F849" s="1947" t="s">
        <v>870</v>
      </c>
      <c r="G849" s="1968">
        <v>30587</v>
      </c>
      <c r="H849" s="1860" t="s">
        <v>555</v>
      </c>
      <c r="I849" s="1975" t="s">
        <v>456</v>
      </c>
      <c r="J849" s="1890" t="s">
        <v>455</v>
      </c>
      <c r="K849" s="1891" t="s">
        <v>456</v>
      </c>
      <c r="L849" s="1891">
        <v>100001</v>
      </c>
      <c r="M849" s="1858" t="s">
        <v>470</v>
      </c>
      <c r="N849" s="1859">
        <v>1</v>
      </c>
      <c r="O849" s="1860" t="s">
        <v>477</v>
      </c>
      <c r="P849" s="1860" t="s">
        <v>478</v>
      </c>
      <c r="Q849" s="1861">
        <v>1</v>
      </c>
      <c r="R849" s="1860" t="s">
        <v>556</v>
      </c>
      <c r="S849" s="1855" t="s">
        <v>555</v>
      </c>
      <c r="T849" s="1860" t="s">
        <v>461</v>
      </c>
      <c r="U849" s="1860" t="s">
        <v>996</v>
      </c>
      <c r="V849" s="1863" t="s">
        <v>997</v>
      </c>
      <c r="W849" s="1868"/>
      <c r="X849" s="1864" t="s">
        <v>1059</v>
      </c>
      <c r="Y849" s="1865" t="s">
        <v>998</v>
      </c>
      <c r="Z849" s="1858"/>
      <c r="AA849" s="1868"/>
      <c r="AB849" s="1970">
        <v>45839</v>
      </c>
      <c r="AC849" s="1868"/>
      <c r="AD849" s="1868"/>
      <c r="AE849" s="1868" t="s">
        <v>464</v>
      </c>
      <c r="AF849" s="1868" t="s">
        <v>999</v>
      </c>
      <c r="AG849" s="1868"/>
      <c r="AH849" s="1868"/>
      <c r="AI849" s="1868"/>
      <c r="AJ849" s="1868"/>
      <c r="AK849" s="1868"/>
      <c r="AL849" s="1868"/>
      <c r="AM849" s="1868"/>
      <c r="AN849" s="1868"/>
      <c r="AO849" s="1939" t="s">
        <v>466</v>
      </c>
      <c r="AP849" s="1871" t="s">
        <v>595</v>
      </c>
      <c r="AQ849" s="1855" t="s">
        <v>466</v>
      </c>
      <c r="AR849" s="1956">
        <v>11000</v>
      </c>
      <c r="AS849" s="1858">
        <v>30</v>
      </c>
      <c r="AT849" s="1875">
        <v>0</v>
      </c>
      <c r="AU849" s="1875">
        <v>0</v>
      </c>
      <c r="AV849" s="1858"/>
      <c r="AW849" s="1858"/>
      <c r="AX849" s="1858"/>
      <c r="AY849" s="1858"/>
      <c r="AZ849" s="1858"/>
      <c r="BA849" s="1876"/>
      <c r="BB849" s="1869">
        <v>0</v>
      </c>
      <c r="BC849" s="1875"/>
      <c r="BD849" s="1875"/>
      <c r="BE849" s="1875"/>
      <c r="BF849" s="1876"/>
      <c r="BG849" s="1869">
        <v>0</v>
      </c>
      <c r="BH849" s="1869">
        <v>0</v>
      </c>
      <c r="BI849" s="1869">
        <v>0</v>
      </c>
      <c r="BJ849" s="1877">
        <v>0</v>
      </c>
      <c r="BK849" s="1878">
        <v>0</v>
      </c>
      <c r="BL849" s="1878">
        <v>0</v>
      </c>
      <c r="BM849" s="1869">
        <v>0</v>
      </c>
      <c r="BN849" s="1878">
        <v>0</v>
      </c>
      <c r="BO849" s="1869">
        <v>0</v>
      </c>
      <c r="BP849" s="1879">
        <v>240</v>
      </c>
      <c r="BQ849" s="1880">
        <v>11000</v>
      </c>
      <c r="BR849" s="1880">
        <v>113</v>
      </c>
      <c r="BS849" s="1880">
        <v>0</v>
      </c>
      <c r="BT849" s="1881">
        <v>0</v>
      </c>
      <c r="BU849" s="1880">
        <v>0</v>
      </c>
      <c r="BV849" s="1880">
        <v>0</v>
      </c>
      <c r="BW849" s="1880">
        <v>0</v>
      </c>
      <c r="BX849" s="1943"/>
      <c r="BY849" s="1880"/>
      <c r="BZ849" s="1880"/>
      <c r="CA849" s="1943"/>
      <c r="CB849" s="1880">
        <v>0</v>
      </c>
      <c r="CC849" s="1880">
        <v>0</v>
      </c>
      <c r="CD849" s="1880">
        <v>0</v>
      </c>
      <c r="CE849" s="1880"/>
      <c r="CF849" s="1880">
        <v>0</v>
      </c>
      <c r="CG849" s="1880"/>
      <c r="CH849" s="1880">
        <v>0</v>
      </c>
      <c r="CI849" s="1880"/>
      <c r="CJ849" s="1943"/>
      <c r="CK849" s="1943"/>
      <c r="CL849" s="1943"/>
      <c r="CM849" s="1880"/>
      <c r="CN849" s="1880"/>
      <c r="CO849" s="1880">
        <v>0</v>
      </c>
      <c r="CP849" s="1880"/>
      <c r="CQ849" s="1935"/>
      <c r="CR849" s="1935"/>
      <c r="CS849" s="1935"/>
      <c r="CT849" s="1935"/>
      <c r="CU849" s="1935"/>
      <c r="CV849" s="1880">
        <v>0</v>
      </c>
      <c r="CW849" s="1943"/>
      <c r="CX849" s="1943"/>
      <c r="CY849" s="1943"/>
      <c r="CZ849" s="1943"/>
      <c r="DA849" s="1943"/>
      <c r="DB849" s="1943"/>
      <c r="DC849" s="1880"/>
      <c r="DD849" s="1880"/>
      <c r="DE849" s="1880"/>
      <c r="DF849" s="1880"/>
      <c r="DG849" s="1880"/>
      <c r="DH849" s="1943"/>
      <c r="DI849" s="1943"/>
      <c r="DJ849" s="1880"/>
      <c r="DK849" s="1880"/>
      <c r="DL849" s="1880"/>
      <c r="DM849" s="1943"/>
      <c r="DN849" s="1943"/>
      <c r="DO849" s="1943"/>
      <c r="DP849" s="1943"/>
      <c r="DQ849" s="1943"/>
      <c r="DR849" s="1943"/>
      <c r="DS849" s="1943"/>
      <c r="DT849" s="1943"/>
      <c r="DU849" s="1943"/>
      <c r="DV849" s="1943"/>
      <c r="DW849" s="1943"/>
      <c r="DX849" s="1943"/>
      <c r="DY849" s="1880"/>
      <c r="DZ849" s="1943"/>
      <c r="EA849" s="1943"/>
      <c r="EB849" s="1943"/>
      <c r="EC849" s="1943"/>
      <c r="ED849" s="1943"/>
      <c r="EE849" s="1943"/>
      <c r="EF849" s="1943"/>
      <c r="EG849" s="1943"/>
      <c r="EH849" s="1943"/>
      <c r="EI849" s="1943"/>
      <c r="EJ849" s="1943"/>
      <c r="EK849" s="1943"/>
      <c r="EL849" s="1884">
        <v>11113</v>
      </c>
      <c r="EM849" s="1884">
        <v>11113</v>
      </c>
      <c r="EN849" s="1885">
        <v>1111.3</v>
      </c>
      <c r="EO849" s="1885">
        <v>172.25</v>
      </c>
      <c r="EP849" s="1885">
        <v>152.25</v>
      </c>
      <c r="EQ849" s="1885">
        <v>0</v>
      </c>
      <c r="ER849" s="1885">
        <v>0</v>
      </c>
      <c r="ES849" s="1880">
        <v>0</v>
      </c>
      <c r="ET849" s="1881">
        <v>2014.48</v>
      </c>
      <c r="EU849" s="1880">
        <v>0</v>
      </c>
      <c r="EV849" s="1880">
        <v>0</v>
      </c>
      <c r="EW849" s="1880"/>
      <c r="EX849" s="1880"/>
      <c r="EY849" s="1880"/>
      <c r="EZ849" s="1883">
        <v>263.44</v>
      </c>
      <c r="FA849" s="1883">
        <v>0</v>
      </c>
      <c r="FB849" s="1883">
        <v>0</v>
      </c>
      <c r="FC849" s="1883">
        <v>4445.2</v>
      </c>
      <c r="FD849" s="1883"/>
      <c r="FE849" s="1883">
        <v>0</v>
      </c>
      <c r="FF849" s="1943"/>
      <c r="FG849" s="1880"/>
      <c r="FH849" s="1883">
        <v>0</v>
      </c>
      <c r="FI849" s="1880"/>
      <c r="FJ849" s="1880"/>
      <c r="FK849" s="1883">
        <v>96.06</v>
      </c>
      <c r="FL849" s="1943"/>
      <c r="FM849" s="1880">
        <v>0</v>
      </c>
      <c r="FN849" s="1880">
        <v>0</v>
      </c>
      <c r="FO849" s="1880">
        <v>0</v>
      </c>
      <c r="FP849" s="1880"/>
      <c r="FQ849" s="1880">
        <v>8254.98</v>
      </c>
      <c r="FR849" s="1886">
        <v>2858.02</v>
      </c>
      <c r="FT849" s="2012">
        <v>1000.17</v>
      </c>
      <c r="FU849" s="2011">
        <v>250.04249999999999</v>
      </c>
      <c r="GB849" s="2015">
        <f t="shared" si="90"/>
        <v>0</v>
      </c>
      <c r="GC849" s="2015">
        <v>11113</v>
      </c>
      <c r="GE849" s="2015">
        <f t="shared" si="91"/>
        <v>11113</v>
      </c>
    </row>
    <row r="850" spans="2:187">
      <c r="B850" s="1857">
        <v>64</v>
      </c>
      <c r="C850" s="1975" t="s">
        <v>632</v>
      </c>
      <c r="D850" s="1887" t="s">
        <v>3</v>
      </c>
      <c r="E850" s="1946" t="s">
        <v>873</v>
      </c>
      <c r="F850" s="1947" t="s">
        <v>1000</v>
      </c>
      <c r="G850" s="1968">
        <v>36652</v>
      </c>
      <c r="H850" s="1860" t="s">
        <v>469</v>
      </c>
      <c r="I850" s="1975" t="s">
        <v>456</v>
      </c>
      <c r="J850" s="1890" t="s">
        <v>455</v>
      </c>
      <c r="K850" s="1891" t="s">
        <v>456</v>
      </c>
      <c r="L850" s="1891">
        <v>100001</v>
      </c>
      <c r="M850" s="1858" t="s">
        <v>470</v>
      </c>
      <c r="N850" s="1859">
        <v>1</v>
      </c>
      <c r="O850" s="1860" t="s">
        <v>471</v>
      </c>
      <c r="P850" s="1860" t="s">
        <v>472</v>
      </c>
      <c r="Q850" s="1861">
        <v>1</v>
      </c>
      <c r="R850" s="1860" t="s">
        <v>473</v>
      </c>
      <c r="S850" s="1855" t="s">
        <v>469</v>
      </c>
      <c r="T850" s="1860" t="s">
        <v>461</v>
      </c>
      <c r="U850" s="1860" t="s">
        <v>1001</v>
      </c>
      <c r="V850" s="1863" t="s">
        <v>1002</v>
      </c>
      <c r="W850" s="1868"/>
      <c r="X850" s="1864" t="s">
        <v>1062</v>
      </c>
      <c r="Y850" s="1865" t="s">
        <v>1003</v>
      </c>
      <c r="Z850" s="1858"/>
      <c r="AA850" s="1868"/>
      <c r="AB850" s="1970">
        <v>45852</v>
      </c>
      <c r="AC850" s="1868"/>
      <c r="AD850" s="1868"/>
      <c r="AE850" s="1868" t="s">
        <v>496</v>
      </c>
      <c r="AF850" s="1868" t="s">
        <v>1004</v>
      </c>
      <c r="AG850" s="1868"/>
      <c r="AH850" s="1868"/>
      <c r="AI850" s="1868"/>
      <c r="AJ850" s="1868"/>
      <c r="AK850" s="1868"/>
      <c r="AL850" s="1868"/>
      <c r="AM850" s="1868"/>
      <c r="AN850" s="1868"/>
      <c r="AO850" s="1939" t="s">
        <v>466</v>
      </c>
      <c r="AP850" s="1871" t="s">
        <v>595</v>
      </c>
      <c r="AQ850" s="1855" t="s">
        <v>467</v>
      </c>
      <c r="AR850" s="1956">
        <v>2500</v>
      </c>
      <c r="AS850" s="1858">
        <v>27</v>
      </c>
      <c r="AT850" s="1875">
        <v>3</v>
      </c>
      <c r="AU850" s="1875">
        <v>0</v>
      </c>
      <c r="AV850" s="1858"/>
      <c r="AW850" s="1858"/>
      <c r="AX850" s="1858"/>
      <c r="AY850" s="1858"/>
      <c r="AZ850" s="1858"/>
      <c r="BA850" s="1876"/>
      <c r="BB850" s="1869">
        <v>0</v>
      </c>
      <c r="BC850" s="1875"/>
      <c r="BD850" s="1875"/>
      <c r="BE850" s="1875"/>
      <c r="BF850" s="1876"/>
      <c r="BG850" s="1869">
        <v>0</v>
      </c>
      <c r="BH850" s="1869">
        <v>0</v>
      </c>
      <c r="BI850" s="1869">
        <v>0</v>
      </c>
      <c r="BJ850" s="1877">
        <v>0</v>
      </c>
      <c r="BK850" s="1878">
        <v>0</v>
      </c>
      <c r="BL850" s="1878">
        <v>0</v>
      </c>
      <c r="BM850" s="1869">
        <v>0</v>
      </c>
      <c r="BN850" s="1878">
        <v>0</v>
      </c>
      <c r="BO850" s="1869">
        <v>2.8666666666666667</v>
      </c>
      <c r="BP850" s="1879">
        <v>216</v>
      </c>
      <c r="BQ850" s="1880">
        <v>2250</v>
      </c>
      <c r="BR850" s="1880">
        <v>0</v>
      </c>
      <c r="BS850" s="1880">
        <v>250</v>
      </c>
      <c r="BT850" s="1881">
        <v>0</v>
      </c>
      <c r="BU850" s="1880">
        <v>0</v>
      </c>
      <c r="BV850" s="1880">
        <v>0</v>
      </c>
      <c r="BW850" s="1880">
        <v>0</v>
      </c>
      <c r="BX850" s="1943"/>
      <c r="BY850" s="1880"/>
      <c r="BZ850" s="1880"/>
      <c r="CA850" s="1943"/>
      <c r="CB850" s="1880">
        <v>0</v>
      </c>
      <c r="CC850" s="1880">
        <v>0</v>
      </c>
      <c r="CD850" s="1880">
        <v>0</v>
      </c>
      <c r="CE850" s="1880"/>
      <c r="CF850" s="1880">
        <v>0</v>
      </c>
      <c r="CG850" s="1880"/>
      <c r="CH850" s="1880">
        <v>0</v>
      </c>
      <c r="CI850" s="1880"/>
      <c r="CJ850" s="1943"/>
      <c r="CK850" s="1943"/>
      <c r="CL850" s="1943"/>
      <c r="CM850" s="1880"/>
      <c r="CN850" s="1880"/>
      <c r="CO850" s="1880">
        <v>0</v>
      </c>
      <c r="CP850" s="1880"/>
      <c r="CQ850" s="1935"/>
      <c r="CR850" s="1935"/>
      <c r="CS850" s="1935"/>
      <c r="CT850" s="1935"/>
      <c r="CU850" s="1935"/>
      <c r="CV850" s="1880">
        <v>0</v>
      </c>
      <c r="CW850" s="1943"/>
      <c r="CX850" s="1943"/>
      <c r="CY850" s="1943"/>
      <c r="CZ850" s="1943"/>
      <c r="DA850" s="1943"/>
      <c r="DB850" s="1943"/>
      <c r="DC850" s="1880"/>
      <c r="DD850" s="1880"/>
      <c r="DE850" s="1880"/>
      <c r="DF850" s="1880"/>
      <c r="DG850" s="1880"/>
      <c r="DH850" s="1943"/>
      <c r="DI850" s="1943"/>
      <c r="DJ850" s="1880"/>
      <c r="DK850" s="1880"/>
      <c r="DL850" s="1880"/>
      <c r="DM850" s="1943"/>
      <c r="DN850" s="1943"/>
      <c r="DO850" s="1943"/>
      <c r="DP850" s="1943"/>
      <c r="DQ850" s="1943"/>
      <c r="DR850" s="1943"/>
      <c r="DS850" s="1943"/>
      <c r="DT850" s="1943"/>
      <c r="DU850" s="1943"/>
      <c r="DV850" s="1943"/>
      <c r="DW850" s="1943"/>
      <c r="DX850" s="1943"/>
      <c r="DY850" s="1880"/>
      <c r="DZ850" s="1943"/>
      <c r="EA850" s="1943"/>
      <c r="EB850" s="1943"/>
      <c r="EC850" s="1943"/>
      <c r="ED850" s="1943"/>
      <c r="EE850" s="1943"/>
      <c r="EF850" s="1943"/>
      <c r="EG850" s="1943"/>
      <c r="EH850" s="1943"/>
      <c r="EI850" s="1943"/>
      <c r="EJ850" s="1943"/>
      <c r="EK850" s="1943"/>
      <c r="EL850" s="1884">
        <v>2470.14</v>
      </c>
      <c r="EM850" s="1884">
        <v>2500</v>
      </c>
      <c r="EN850" s="1885">
        <v>247.01</v>
      </c>
      <c r="EO850" s="1885">
        <v>0</v>
      </c>
      <c r="EP850" s="1885">
        <v>33.840000000000003</v>
      </c>
      <c r="EQ850" s="1885">
        <v>0</v>
      </c>
      <c r="ER850" s="1885">
        <v>0</v>
      </c>
      <c r="ES850" s="1880">
        <v>0</v>
      </c>
      <c r="ET850" s="1881">
        <v>0</v>
      </c>
      <c r="EU850" s="1880">
        <v>29.86</v>
      </c>
      <c r="EV850" s="1880">
        <v>0</v>
      </c>
      <c r="EW850" s="1880"/>
      <c r="EX850" s="1880"/>
      <c r="EY850" s="1880"/>
      <c r="EZ850" s="1883">
        <v>0</v>
      </c>
      <c r="FA850" s="1883">
        <v>0</v>
      </c>
      <c r="FB850" s="1883">
        <v>0</v>
      </c>
      <c r="FC850" s="1883">
        <v>1000</v>
      </c>
      <c r="FD850" s="1883"/>
      <c r="FE850" s="1883">
        <v>0</v>
      </c>
      <c r="FF850" s="1943"/>
      <c r="FG850" s="1880"/>
      <c r="FH850" s="1883">
        <v>0</v>
      </c>
      <c r="FI850" s="1880"/>
      <c r="FJ850" s="1880"/>
      <c r="FK850" s="1883">
        <v>0</v>
      </c>
      <c r="FL850" s="1943"/>
      <c r="FM850" s="1880">
        <v>0</v>
      </c>
      <c r="FN850" s="1880">
        <v>0</v>
      </c>
      <c r="FO850" s="1880">
        <v>0</v>
      </c>
      <c r="FP850" s="1880"/>
      <c r="FQ850" s="1880">
        <v>1310.71</v>
      </c>
      <c r="FR850" s="1886">
        <v>1189.29</v>
      </c>
      <c r="FT850" s="2012">
        <v>222.31</v>
      </c>
      <c r="FU850" s="2011">
        <v>55.577500000000001</v>
      </c>
      <c r="GB850" s="2015">
        <f t="shared" si="90"/>
        <v>0</v>
      </c>
      <c r="GC850" s="2015">
        <v>2470.14</v>
      </c>
      <c r="GE850" s="2015">
        <f t="shared" si="91"/>
        <v>2470.14</v>
      </c>
    </row>
    <row r="851" spans="2:187">
      <c r="B851" s="1857">
        <v>65</v>
      </c>
      <c r="C851" s="1975" t="s">
        <v>632</v>
      </c>
      <c r="D851" s="1887" t="s">
        <v>3</v>
      </c>
      <c r="E851" s="1946" t="s">
        <v>877</v>
      </c>
      <c r="F851" s="1947" t="s">
        <v>878</v>
      </c>
      <c r="G851" s="1968">
        <v>34392</v>
      </c>
      <c r="H851" s="1860" t="s">
        <v>555</v>
      </c>
      <c r="I851" s="1975" t="s">
        <v>456</v>
      </c>
      <c r="J851" s="1890" t="s">
        <v>455</v>
      </c>
      <c r="K851" s="1891" t="s">
        <v>456</v>
      </c>
      <c r="L851" s="1891">
        <v>100001</v>
      </c>
      <c r="M851" s="1858" t="s">
        <v>470</v>
      </c>
      <c r="N851" s="1859">
        <v>1</v>
      </c>
      <c r="O851" s="1860" t="s">
        <v>477</v>
      </c>
      <c r="P851" s="1860" t="s">
        <v>478</v>
      </c>
      <c r="Q851" s="1861">
        <v>1</v>
      </c>
      <c r="R851" s="1860" t="s">
        <v>556</v>
      </c>
      <c r="S851" s="1855" t="s">
        <v>555</v>
      </c>
      <c r="T851" s="1860" t="s">
        <v>461</v>
      </c>
      <c r="U851" s="1860" t="s">
        <v>1016</v>
      </c>
      <c r="V851" s="1863" t="s">
        <v>553</v>
      </c>
      <c r="W851" s="1868"/>
      <c r="X851" s="1864" t="s">
        <v>32</v>
      </c>
      <c r="Y851" s="1865" t="s">
        <v>1077</v>
      </c>
      <c r="Z851" s="1858"/>
      <c r="AA851" s="1868"/>
      <c r="AB851" s="1970">
        <v>45870</v>
      </c>
      <c r="AC851" s="1868"/>
      <c r="AD851" s="1868"/>
      <c r="AE851" s="1868" t="s">
        <v>496</v>
      </c>
      <c r="AF851" s="1868" t="s">
        <v>1017</v>
      </c>
      <c r="AG851" s="1868"/>
      <c r="AH851" s="1868"/>
      <c r="AI851" s="1868"/>
      <c r="AJ851" s="1868"/>
      <c r="AK851" s="1868"/>
      <c r="AL851" s="1868"/>
      <c r="AM851" s="1868"/>
      <c r="AN851" s="1868"/>
      <c r="AO851" s="1939" t="s">
        <v>466</v>
      </c>
      <c r="AP851" s="1871" t="s">
        <v>595</v>
      </c>
      <c r="AQ851" s="1855" t="s">
        <v>467</v>
      </c>
      <c r="AR851" s="1956">
        <v>3500</v>
      </c>
      <c r="AS851" s="1858">
        <v>28</v>
      </c>
      <c r="AT851" s="1875">
        <v>0</v>
      </c>
      <c r="AU851" s="1875">
        <v>0</v>
      </c>
      <c r="AV851" s="1858"/>
      <c r="AW851" s="1858"/>
      <c r="AX851" s="1858"/>
      <c r="AY851" s="1858"/>
      <c r="AZ851" s="1858"/>
      <c r="BA851" s="1876"/>
      <c r="BB851" s="1869">
        <v>2</v>
      </c>
      <c r="BC851" s="1875"/>
      <c r="BD851" s="1875"/>
      <c r="BE851" s="1875"/>
      <c r="BF851" s="1876"/>
      <c r="BG851" s="1869">
        <v>0</v>
      </c>
      <c r="BH851" s="1869">
        <v>0</v>
      </c>
      <c r="BI851" s="1869">
        <v>0</v>
      </c>
      <c r="BJ851" s="1877">
        <v>0</v>
      </c>
      <c r="BK851" s="1878">
        <v>0</v>
      </c>
      <c r="BL851" s="1878">
        <v>0</v>
      </c>
      <c r="BM851" s="1869">
        <v>0</v>
      </c>
      <c r="BN851" s="1878">
        <v>0</v>
      </c>
      <c r="BO851" s="1869">
        <v>0</v>
      </c>
      <c r="BP851" s="1879">
        <v>224</v>
      </c>
      <c r="BQ851" s="1880">
        <v>3266.666666666667</v>
      </c>
      <c r="BR851" s="1880">
        <v>0</v>
      </c>
      <c r="BS851" s="1880">
        <v>0</v>
      </c>
      <c r="BT851" s="1881">
        <v>0</v>
      </c>
      <c r="BU851" s="1880">
        <v>0</v>
      </c>
      <c r="BV851" s="1880">
        <v>0</v>
      </c>
      <c r="BW851" s="1880">
        <v>0</v>
      </c>
      <c r="BX851" s="1943"/>
      <c r="BY851" s="1880"/>
      <c r="BZ851" s="1880"/>
      <c r="CA851" s="1943"/>
      <c r="CB851" s="1880">
        <v>0</v>
      </c>
      <c r="CC851" s="1880">
        <v>0</v>
      </c>
      <c r="CD851" s="1880">
        <v>0</v>
      </c>
      <c r="CE851" s="1880"/>
      <c r="CF851" s="1880">
        <v>0</v>
      </c>
      <c r="CG851" s="1880"/>
      <c r="CH851" s="1880">
        <v>0</v>
      </c>
      <c r="CI851" s="1880"/>
      <c r="CJ851" s="1943"/>
      <c r="CK851" s="1943"/>
      <c r="CL851" s="1943"/>
      <c r="CM851" s="1880"/>
      <c r="CN851" s="1880"/>
      <c r="CO851" s="1880">
        <v>0</v>
      </c>
      <c r="CP851" s="1880"/>
      <c r="CQ851" s="1935"/>
      <c r="CR851" s="1935"/>
      <c r="CS851" s="1935"/>
      <c r="CT851" s="1935"/>
      <c r="CU851" s="1935"/>
      <c r="CV851" s="1880">
        <v>0</v>
      </c>
      <c r="CW851" s="1943"/>
      <c r="CX851" s="1943"/>
      <c r="CY851" s="1943"/>
      <c r="CZ851" s="1943"/>
      <c r="DA851" s="1943"/>
      <c r="DB851" s="1943"/>
      <c r="DC851" s="1880"/>
      <c r="DD851" s="1880"/>
      <c r="DE851" s="1880"/>
      <c r="DF851" s="1880"/>
      <c r="DG851" s="1880"/>
      <c r="DH851" s="1943"/>
      <c r="DI851" s="1943"/>
      <c r="DJ851" s="1880"/>
      <c r="DK851" s="1880"/>
      <c r="DL851" s="1880"/>
      <c r="DM851" s="1943"/>
      <c r="DN851" s="1943"/>
      <c r="DO851" s="1943"/>
      <c r="DP851" s="1943"/>
      <c r="DQ851" s="1943"/>
      <c r="DR851" s="1943"/>
      <c r="DS851" s="1943"/>
      <c r="DT851" s="1943"/>
      <c r="DU851" s="1943"/>
      <c r="DV851" s="1943"/>
      <c r="DW851" s="1943"/>
      <c r="DX851" s="1943"/>
      <c r="DY851" s="1880"/>
      <c r="DZ851" s="1943"/>
      <c r="EA851" s="1943"/>
      <c r="EB851" s="1943"/>
      <c r="EC851" s="1943"/>
      <c r="ED851" s="1943"/>
      <c r="EE851" s="1943"/>
      <c r="EF851" s="1943"/>
      <c r="EG851" s="1943"/>
      <c r="EH851" s="1943"/>
      <c r="EI851" s="1943"/>
      <c r="EJ851" s="1943"/>
      <c r="EK851" s="1943"/>
      <c r="EL851" s="1884">
        <v>3266.666666666667</v>
      </c>
      <c r="EM851" s="1884">
        <v>3266.666666666667</v>
      </c>
      <c r="EN851" s="1885">
        <v>326.67</v>
      </c>
      <c r="EO851" s="1885">
        <v>0</v>
      </c>
      <c r="EP851" s="1885">
        <v>44.75</v>
      </c>
      <c r="EQ851" s="1885">
        <v>0</v>
      </c>
      <c r="ER851" s="1885">
        <v>0</v>
      </c>
      <c r="ES851" s="1880">
        <v>0</v>
      </c>
      <c r="ET851" s="1881">
        <v>105.89</v>
      </c>
      <c r="EU851" s="1880">
        <v>0</v>
      </c>
      <c r="EV851" s="1880">
        <v>0</v>
      </c>
      <c r="EW851" s="1880"/>
      <c r="EX851" s="1880"/>
      <c r="EY851" s="1880"/>
      <c r="EZ851" s="1883">
        <v>0</v>
      </c>
      <c r="FA851" s="1883">
        <v>0</v>
      </c>
      <c r="FB851" s="1883">
        <v>0</v>
      </c>
      <c r="FC851" s="1883">
        <v>1400</v>
      </c>
      <c r="FD851" s="1883"/>
      <c r="FE851" s="1883">
        <v>0</v>
      </c>
      <c r="FF851" s="1943"/>
      <c r="FG851" s="1880"/>
      <c r="FH851" s="1883">
        <v>0</v>
      </c>
      <c r="FI851" s="1880"/>
      <c r="FJ851" s="1880"/>
      <c r="FK851" s="1883">
        <v>0</v>
      </c>
      <c r="FL851" s="1943"/>
      <c r="FM851" s="1880">
        <v>0</v>
      </c>
      <c r="FN851" s="1880">
        <v>0</v>
      </c>
      <c r="FO851" s="1880">
        <v>0</v>
      </c>
      <c r="FP851" s="1880"/>
      <c r="FQ851" s="1880">
        <v>1877.31</v>
      </c>
      <c r="FR851" s="1886">
        <v>1389.36</v>
      </c>
      <c r="FT851" s="2012">
        <v>294</v>
      </c>
      <c r="FU851" s="2011">
        <v>73.5</v>
      </c>
      <c r="GB851" s="2015">
        <f t="shared" ref="GB851:GB862" si="92">+EL851-BZ851-CA851-GC851</f>
        <v>-3.333333333102928E-3</v>
      </c>
      <c r="GC851" s="2015">
        <v>3266.67</v>
      </c>
      <c r="GE851" s="2015">
        <f t="shared" ref="GE851:GE862" si="93">+GC851+DF851+CX851+EH851</f>
        <v>3266.67</v>
      </c>
    </row>
    <row r="852" spans="2:187">
      <c r="B852" s="1857">
        <v>66</v>
      </c>
      <c r="C852" s="1975" t="s">
        <v>632</v>
      </c>
      <c r="D852" s="1887" t="s">
        <v>3</v>
      </c>
      <c r="E852" s="1953" t="s">
        <v>220</v>
      </c>
      <c r="F852" s="1954" t="s">
        <v>221</v>
      </c>
      <c r="G852" s="1968">
        <v>34224</v>
      </c>
      <c r="H852" s="1860" t="s">
        <v>1018</v>
      </c>
      <c r="I852" s="1975" t="s">
        <v>456</v>
      </c>
      <c r="J852" s="1890" t="s">
        <v>455</v>
      </c>
      <c r="K852" s="1891" t="s">
        <v>456</v>
      </c>
      <c r="L852" s="1891">
        <v>100001</v>
      </c>
      <c r="M852" s="1858" t="s">
        <v>470</v>
      </c>
      <c r="N852" s="1859">
        <v>1</v>
      </c>
      <c r="O852" s="1860" t="s">
        <v>477</v>
      </c>
      <c r="P852" s="1860" t="s">
        <v>478</v>
      </c>
      <c r="Q852" s="1861">
        <v>1</v>
      </c>
      <c r="R852" s="1860"/>
      <c r="S852" s="1855" t="s">
        <v>1018</v>
      </c>
      <c r="T852" s="1860" t="s">
        <v>461</v>
      </c>
      <c r="U852" s="1860" t="s">
        <v>299</v>
      </c>
      <c r="V852" s="1863" t="s">
        <v>553</v>
      </c>
      <c r="W852" s="1868"/>
      <c r="X852" s="1864" t="s">
        <v>1059</v>
      </c>
      <c r="Y852" s="1865" t="s">
        <v>300</v>
      </c>
      <c r="Z852" s="1858"/>
      <c r="AA852" s="1868"/>
      <c r="AB852" s="1970">
        <v>45887</v>
      </c>
      <c r="AC852" s="1868"/>
      <c r="AD852" s="1868"/>
      <c r="AE852" s="1868" t="s">
        <v>481</v>
      </c>
      <c r="AF852" s="1868" t="s">
        <v>643</v>
      </c>
      <c r="AG852" s="1868"/>
      <c r="AH852" s="1868"/>
      <c r="AI852" s="1868"/>
      <c r="AJ852" s="1868"/>
      <c r="AK852" s="1868"/>
      <c r="AL852" s="1868"/>
      <c r="AM852" s="1868"/>
      <c r="AN852" s="1868"/>
      <c r="AO852" s="1939" t="s">
        <v>467</v>
      </c>
      <c r="AP852" s="1871" t="s">
        <v>595</v>
      </c>
      <c r="AQ852" s="1855" t="s">
        <v>467</v>
      </c>
      <c r="AR852" s="1956">
        <v>4600</v>
      </c>
      <c r="AS852" s="1858">
        <v>29</v>
      </c>
      <c r="AT852" s="1875">
        <v>1</v>
      </c>
      <c r="AU852" s="1875">
        <v>0</v>
      </c>
      <c r="AV852" s="1858"/>
      <c r="AW852" s="1858"/>
      <c r="AX852" s="1858"/>
      <c r="AY852" s="1858"/>
      <c r="AZ852" s="1858"/>
      <c r="BA852" s="1876"/>
      <c r="BB852" s="1869">
        <v>0</v>
      </c>
      <c r="BC852" s="1875"/>
      <c r="BD852" s="1875"/>
      <c r="BE852" s="1875"/>
      <c r="BF852" s="1876"/>
      <c r="BG852" s="1869">
        <v>0</v>
      </c>
      <c r="BH852" s="1869">
        <v>0</v>
      </c>
      <c r="BI852" s="1869">
        <v>0</v>
      </c>
      <c r="BJ852" s="1877">
        <v>0</v>
      </c>
      <c r="BK852" s="1878">
        <v>0</v>
      </c>
      <c r="BL852" s="1878">
        <v>0</v>
      </c>
      <c r="BM852" s="1869">
        <v>0</v>
      </c>
      <c r="BN852" s="1878">
        <v>0</v>
      </c>
      <c r="BO852" s="1869">
        <v>0</v>
      </c>
      <c r="BP852" s="1879">
        <v>232</v>
      </c>
      <c r="BQ852" s="1880">
        <v>4446.666666666667</v>
      </c>
      <c r="BR852" s="1880">
        <v>0</v>
      </c>
      <c r="BS852" s="1880">
        <v>153.33333333333334</v>
      </c>
      <c r="BT852" s="1881">
        <v>0</v>
      </c>
      <c r="BU852" s="1880">
        <v>0</v>
      </c>
      <c r="BV852" s="1880">
        <v>0</v>
      </c>
      <c r="BW852" s="1880">
        <v>0</v>
      </c>
      <c r="BX852" s="1943"/>
      <c r="BY852" s="1880"/>
      <c r="BZ852" s="1880"/>
      <c r="CA852" s="1943"/>
      <c r="CB852" s="1880">
        <v>0</v>
      </c>
      <c r="CC852" s="1880">
        <v>0</v>
      </c>
      <c r="CD852" s="1880">
        <v>0</v>
      </c>
      <c r="CE852" s="1880"/>
      <c r="CF852" s="1880">
        <v>0</v>
      </c>
      <c r="CG852" s="1880"/>
      <c r="CH852" s="1880">
        <v>0</v>
      </c>
      <c r="CI852" s="1880"/>
      <c r="CJ852" s="1943"/>
      <c r="CK852" s="1943"/>
      <c r="CL852" s="1943"/>
      <c r="CM852" s="1880"/>
      <c r="CN852" s="1880"/>
      <c r="CO852" s="1880">
        <v>0</v>
      </c>
      <c r="CP852" s="1880"/>
      <c r="CQ852" s="1935"/>
      <c r="CR852" s="1935"/>
      <c r="CS852" s="1935"/>
      <c r="CT852" s="1935"/>
      <c r="CU852" s="1935"/>
      <c r="CV852" s="1880">
        <v>0</v>
      </c>
      <c r="CW852" s="1943"/>
      <c r="CX852" s="1943"/>
      <c r="CY852" s="1943"/>
      <c r="CZ852" s="1943"/>
      <c r="DA852" s="1943"/>
      <c r="DB852" s="1943"/>
      <c r="DC852" s="1880"/>
      <c r="DD852" s="1880"/>
      <c r="DE852" s="1880"/>
      <c r="DF852" s="1880"/>
      <c r="DG852" s="1880"/>
      <c r="DH852" s="1943"/>
      <c r="DI852" s="1943"/>
      <c r="DJ852" s="1880"/>
      <c r="DK852" s="1880"/>
      <c r="DL852" s="1880"/>
      <c r="DM852" s="1943"/>
      <c r="DN852" s="1943"/>
      <c r="DO852" s="1943"/>
      <c r="DP852" s="1943"/>
      <c r="DQ852" s="1943"/>
      <c r="DR852" s="1943"/>
      <c r="DS852" s="1943"/>
      <c r="DT852" s="1943"/>
      <c r="DU852" s="1943"/>
      <c r="DV852" s="1943"/>
      <c r="DW852" s="1943"/>
      <c r="DX852" s="1943"/>
      <c r="DY852" s="1880"/>
      <c r="DZ852" s="1943"/>
      <c r="EA852" s="1943"/>
      <c r="EB852" s="1943"/>
      <c r="EC852" s="1943"/>
      <c r="ED852" s="1943"/>
      <c r="EE852" s="1943"/>
      <c r="EF852" s="1943"/>
      <c r="EG852" s="1943"/>
      <c r="EH852" s="1943"/>
      <c r="EI852" s="1943"/>
      <c r="EJ852" s="1943"/>
      <c r="EK852" s="1943"/>
      <c r="EL852" s="1884">
        <v>4600</v>
      </c>
      <c r="EM852" s="1884">
        <v>4600</v>
      </c>
      <c r="EN852" s="1885">
        <v>460</v>
      </c>
      <c r="EO852" s="1885">
        <v>0</v>
      </c>
      <c r="EP852" s="1885">
        <v>63.02</v>
      </c>
      <c r="EQ852" s="1885">
        <v>0</v>
      </c>
      <c r="ER852" s="1885">
        <v>0</v>
      </c>
      <c r="ES852" s="1880">
        <v>0</v>
      </c>
      <c r="ET852" s="1881">
        <v>0</v>
      </c>
      <c r="EU852" s="1880">
        <v>0</v>
      </c>
      <c r="EV852" s="1880">
        <v>0</v>
      </c>
      <c r="EW852" s="1880"/>
      <c r="EX852" s="1880"/>
      <c r="EY852" s="1880"/>
      <c r="EZ852" s="1883">
        <v>0</v>
      </c>
      <c r="FA852" s="1883">
        <v>0</v>
      </c>
      <c r="FB852" s="1883">
        <v>0</v>
      </c>
      <c r="FC852" s="1883">
        <v>1840</v>
      </c>
      <c r="FD852" s="1883"/>
      <c r="FE852" s="1883">
        <v>0</v>
      </c>
      <c r="FF852" s="1943"/>
      <c r="FG852" s="1880"/>
      <c r="FH852" s="1883">
        <v>0</v>
      </c>
      <c r="FI852" s="1880"/>
      <c r="FJ852" s="1880"/>
      <c r="FK852" s="1883">
        <v>0</v>
      </c>
      <c r="FL852" s="1943"/>
      <c r="FM852" s="1880">
        <v>0</v>
      </c>
      <c r="FN852" s="1880">
        <v>0</v>
      </c>
      <c r="FO852" s="1880">
        <v>0</v>
      </c>
      <c r="FP852" s="1880"/>
      <c r="FQ852" s="1880">
        <v>2363.02</v>
      </c>
      <c r="FR852" s="1886">
        <v>2236.98</v>
      </c>
      <c r="FT852" s="2012">
        <v>414</v>
      </c>
      <c r="FU852" s="2011">
        <v>0</v>
      </c>
      <c r="GB852" s="2015">
        <f t="shared" si="92"/>
        <v>0</v>
      </c>
      <c r="GC852" s="2015">
        <v>4600</v>
      </c>
      <c r="GE852" s="2015">
        <f t="shared" si="93"/>
        <v>4600</v>
      </c>
    </row>
    <row r="853" spans="2:187">
      <c r="B853" s="1857">
        <v>67</v>
      </c>
      <c r="C853" s="1975" t="s">
        <v>632</v>
      </c>
      <c r="D853" s="1887" t="s">
        <v>3</v>
      </c>
      <c r="E853" s="1953" t="s">
        <v>881</v>
      </c>
      <c r="F853" s="1954" t="s">
        <v>882</v>
      </c>
      <c r="G853" s="1968">
        <v>35200</v>
      </c>
      <c r="H853" s="1860" t="s">
        <v>469</v>
      </c>
      <c r="I853" s="1975" t="s">
        <v>456</v>
      </c>
      <c r="J853" s="1890" t="s">
        <v>455</v>
      </c>
      <c r="K853" s="1891" t="s">
        <v>456</v>
      </c>
      <c r="L853" s="1891">
        <v>100001</v>
      </c>
      <c r="M853" s="1858" t="s">
        <v>470</v>
      </c>
      <c r="N853" s="1859">
        <v>1</v>
      </c>
      <c r="O853" s="1860" t="s">
        <v>471</v>
      </c>
      <c r="P853" s="1860" t="s">
        <v>472</v>
      </c>
      <c r="Q853" s="1861">
        <v>1</v>
      </c>
      <c r="R853" s="1860" t="s">
        <v>485</v>
      </c>
      <c r="S853" s="1855" t="s">
        <v>472</v>
      </c>
      <c r="T853" s="1860" t="s">
        <v>461</v>
      </c>
      <c r="U853" s="1860" t="s">
        <v>1023</v>
      </c>
      <c r="V853" s="1863" t="s">
        <v>553</v>
      </c>
      <c r="W853" s="1868"/>
      <c r="X853" s="1864" t="s">
        <v>32</v>
      </c>
      <c r="Y853" s="1865" t="s">
        <v>1078</v>
      </c>
      <c r="Z853" s="1858"/>
      <c r="AA853" s="1855"/>
      <c r="AB853" s="1970">
        <v>45908</v>
      </c>
      <c r="AC853" s="1868"/>
      <c r="AD853" s="1868"/>
      <c r="AE853" s="1868" t="s">
        <v>496</v>
      </c>
      <c r="AF853" s="1868" t="s">
        <v>1025</v>
      </c>
      <c r="AG853" s="1868"/>
      <c r="AH853" s="1868"/>
      <c r="AI853" s="1868"/>
      <c r="AJ853" s="1868"/>
      <c r="AK853" s="1868"/>
      <c r="AL853" s="1868"/>
      <c r="AM853" s="1868"/>
      <c r="AN853" s="1868"/>
      <c r="AO853" s="1939" t="s">
        <v>466</v>
      </c>
      <c r="AP853" s="1871" t="s">
        <v>595</v>
      </c>
      <c r="AQ853" s="1855" t="s">
        <v>467</v>
      </c>
      <c r="AR853" s="1956">
        <v>3100</v>
      </c>
      <c r="AS853" s="1858">
        <v>30</v>
      </c>
      <c r="AT853" s="1875">
        <v>0</v>
      </c>
      <c r="AU853" s="1875">
        <v>0</v>
      </c>
      <c r="AV853" s="1858"/>
      <c r="AW853" s="1858"/>
      <c r="AX853" s="1858"/>
      <c r="AY853" s="1858"/>
      <c r="AZ853" s="1858"/>
      <c r="BA853" s="1876"/>
      <c r="BB853" s="1869">
        <v>0</v>
      </c>
      <c r="BC853" s="1875"/>
      <c r="BD853" s="1875"/>
      <c r="BE853" s="1875"/>
      <c r="BF853" s="1876"/>
      <c r="BG853" s="1869">
        <v>0</v>
      </c>
      <c r="BH853" s="1869">
        <v>0</v>
      </c>
      <c r="BI853" s="1869">
        <v>0</v>
      </c>
      <c r="BJ853" s="1877">
        <v>0</v>
      </c>
      <c r="BK853" s="1878">
        <v>0</v>
      </c>
      <c r="BL853" s="1878">
        <v>0</v>
      </c>
      <c r="BM853" s="1869">
        <v>0</v>
      </c>
      <c r="BN853" s="1878">
        <v>0</v>
      </c>
      <c r="BO853" s="1869">
        <v>0.98333333333333339</v>
      </c>
      <c r="BP853" s="1879">
        <v>240</v>
      </c>
      <c r="BQ853" s="1880">
        <v>3100</v>
      </c>
      <c r="BR853" s="1880">
        <v>0</v>
      </c>
      <c r="BS853" s="1880">
        <v>0</v>
      </c>
      <c r="BT853" s="1881">
        <v>0</v>
      </c>
      <c r="BU853" s="1880">
        <v>0</v>
      </c>
      <c r="BV853" s="1880">
        <v>0</v>
      </c>
      <c r="BW853" s="1880">
        <v>0</v>
      </c>
      <c r="BX853" s="1943"/>
      <c r="BY853" s="1880"/>
      <c r="BZ853" s="1880"/>
      <c r="CA853" s="1943"/>
      <c r="CB853" s="1880">
        <v>0</v>
      </c>
      <c r="CC853" s="1880">
        <v>0</v>
      </c>
      <c r="CD853" s="1880">
        <v>0</v>
      </c>
      <c r="CE853" s="1880"/>
      <c r="CF853" s="1880">
        <v>0</v>
      </c>
      <c r="CG853" s="1880"/>
      <c r="CH853" s="1880">
        <v>0</v>
      </c>
      <c r="CI853" s="1880"/>
      <c r="CJ853" s="1943"/>
      <c r="CK853" s="1943"/>
      <c r="CL853" s="1943"/>
      <c r="CM853" s="1880"/>
      <c r="CN853" s="1880"/>
      <c r="CO853" s="1880">
        <v>0</v>
      </c>
      <c r="CP853" s="1880"/>
      <c r="CQ853" s="1935"/>
      <c r="CR853" s="1935"/>
      <c r="CS853" s="1935"/>
      <c r="CT853" s="1935"/>
      <c r="CU853" s="1935"/>
      <c r="CV853" s="1880">
        <v>0</v>
      </c>
      <c r="CW853" s="1943"/>
      <c r="CX853" s="1943"/>
      <c r="CY853" s="1943"/>
      <c r="CZ853" s="1943"/>
      <c r="DA853" s="1943"/>
      <c r="DB853" s="1943"/>
      <c r="DC853" s="1880"/>
      <c r="DD853" s="1880"/>
      <c r="DE853" s="1880"/>
      <c r="DF853" s="1880"/>
      <c r="DG853" s="1880"/>
      <c r="DH853" s="1943"/>
      <c r="DI853" s="1943"/>
      <c r="DJ853" s="1880"/>
      <c r="DK853" s="1880"/>
      <c r="DL853" s="1880"/>
      <c r="DM853" s="1943"/>
      <c r="DN853" s="1943"/>
      <c r="DO853" s="1943"/>
      <c r="DP853" s="1943"/>
      <c r="DQ853" s="1943"/>
      <c r="DR853" s="1943"/>
      <c r="DS853" s="1943"/>
      <c r="DT853" s="1943"/>
      <c r="DU853" s="1943"/>
      <c r="DV853" s="1943"/>
      <c r="DW853" s="1943"/>
      <c r="DX853" s="1943"/>
      <c r="DY853" s="1880"/>
      <c r="DZ853" s="1943"/>
      <c r="EA853" s="1943"/>
      <c r="EB853" s="1943"/>
      <c r="EC853" s="1943"/>
      <c r="ED853" s="1943"/>
      <c r="EE853" s="1943"/>
      <c r="EF853" s="1943"/>
      <c r="EG853" s="1943"/>
      <c r="EH853" s="1943"/>
      <c r="EI853" s="1943"/>
      <c r="EJ853" s="1943"/>
      <c r="EK853" s="1943"/>
      <c r="EL853" s="1884">
        <v>3087.3</v>
      </c>
      <c r="EM853" s="1884">
        <v>3100</v>
      </c>
      <c r="EN853" s="1885">
        <v>308.73</v>
      </c>
      <c r="EO853" s="1885">
        <v>0</v>
      </c>
      <c r="EP853" s="1885">
        <v>42.3</v>
      </c>
      <c r="EQ853" s="1885">
        <v>0</v>
      </c>
      <c r="ER853" s="1885">
        <v>0</v>
      </c>
      <c r="ES853" s="1880">
        <v>0</v>
      </c>
      <c r="ET853" s="1881">
        <v>0</v>
      </c>
      <c r="EU853" s="1880">
        <v>12.7</v>
      </c>
      <c r="EV853" s="1880">
        <v>0</v>
      </c>
      <c r="EW853" s="1880"/>
      <c r="EX853" s="1880"/>
      <c r="EY853" s="1880"/>
      <c r="EZ853" s="1883">
        <v>0</v>
      </c>
      <c r="FA853" s="1883">
        <v>0</v>
      </c>
      <c r="FB853" s="1883">
        <v>0</v>
      </c>
      <c r="FC853" s="1883">
        <v>1240</v>
      </c>
      <c r="FD853" s="1883"/>
      <c r="FE853" s="1883">
        <v>0</v>
      </c>
      <c r="FF853" s="1943"/>
      <c r="FG853" s="1880"/>
      <c r="FH853" s="1883">
        <v>0</v>
      </c>
      <c r="FI853" s="1880"/>
      <c r="FJ853" s="1880"/>
      <c r="FK853" s="1883">
        <v>0</v>
      </c>
      <c r="FL853" s="1943"/>
      <c r="FM853" s="1880">
        <v>0</v>
      </c>
      <c r="FN853" s="1880">
        <v>0</v>
      </c>
      <c r="FO853" s="1880">
        <v>0</v>
      </c>
      <c r="FP853" s="1880"/>
      <c r="FQ853" s="1880">
        <v>1603.73</v>
      </c>
      <c r="FR853" s="1886">
        <v>1496.27</v>
      </c>
      <c r="FT853" s="2012">
        <v>277.86</v>
      </c>
      <c r="FU853" s="2011">
        <v>69.465000000000003</v>
      </c>
      <c r="GB853" s="2015">
        <f t="shared" si="92"/>
        <v>0</v>
      </c>
      <c r="GC853" s="2015">
        <v>3087.3</v>
      </c>
      <c r="GE853" s="2015">
        <f t="shared" si="93"/>
        <v>3087.3</v>
      </c>
    </row>
    <row r="854" spans="2:187">
      <c r="B854" s="1857">
        <v>68</v>
      </c>
      <c r="C854" s="1975" t="s">
        <v>632</v>
      </c>
      <c r="D854" s="1887" t="s">
        <v>3</v>
      </c>
      <c r="E854" s="1953" t="s">
        <v>879</v>
      </c>
      <c r="F854" s="1954" t="s">
        <v>880</v>
      </c>
      <c r="G854" s="1968">
        <v>37618</v>
      </c>
      <c r="H854" s="1860" t="s">
        <v>494</v>
      </c>
      <c r="I854" s="1975" t="s">
        <v>456</v>
      </c>
      <c r="J854" s="1890" t="s">
        <v>455</v>
      </c>
      <c r="K854" s="1891" t="s">
        <v>456</v>
      </c>
      <c r="L854" s="1891">
        <v>100001</v>
      </c>
      <c r="M854" s="1858" t="s">
        <v>470</v>
      </c>
      <c r="N854" s="1859">
        <v>1</v>
      </c>
      <c r="O854" s="1860" t="s">
        <v>477</v>
      </c>
      <c r="P854" s="1918" t="s">
        <v>478</v>
      </c>
      <c r="Q854" s="1861">
        <v>1</v>
      </c>
      <c r="R854" s="1860" t="s">
        <v>485</v>
      </c>
      <c r="S854" s="1855" t="s">
        <v>478</v>
      </c>
      <c r="T854" s="1860" t="s">
        <v>461</v>
      </c>
      <c r="U854" s="1860" t="s">
        <v>1027</v>
      </c>
      <c r="V854" s="1863" t="s">
        <v>553</v>
      </c>
      <c r="W854" s="1868"/>
      <c r="X854" s="1864" t="s">
        <v>32</v>
      </c>
      <c r="Y854" s="1865" t="s">
        <v>1079</v>
      </c>
      <c r="Z854" s="1858"/>
      <c r="AA854" s="1855"/>
      <c r="AB854" s="1970">
        <v>45894</v>
      </c>
      <c r="AC854" s="1868"/>
      <c r="AD854" s="1868"/>
      <c r="AE854" s="1868" t="s">
        <v>511</v>
      </c>
      <c r="AF854" s="1868" t="s">
        <v>1035</v>
      </c>
      <c r="AG854" s="1868"/>
      <c r="AH854" s="1868"/>
      <c r="AI854" s="1868"/>
      <c r="AJ854" s="1868"/>
      <c r="AK854" s="1868"/>
      <c r="AL854" s="1868"/>
      <c r="AM854" s="1868"/>
      <c r="AN854" s="1868"/>
      <c r="AO854" s="1939" t="s">
        <v>467</v>
      </c>
      <c r="AP854" s="1871" t="s">
        <v>595</v>
      </c>
      <c r="AQ854" s="1855" t="s">
        <v>467</v>
      </c>
      <c r="AR854" s="1956">
        <v>2200</v>
      </c>
      <c r="AS854" s="1858">
        <v>30</v>
      </c>
      <c r="AT854" s="1875">
        <v>0</v>
      </c>
      <c r="AU854" s="1875">
        <v>0</v>
      </c>
      <c r="AV854" s="1858"/>
      <c r="AW854" s="1858"/>
      <c r="AX854" s="1858"/>
      <c r="AY854" s="1858"/>
      <c r="AZ854" s="1858"/>
      <c r="BA854" s="1876"/>
      <c r="BB854" s="1869">
        <v>0</v>
      </c>
      <c r="BC854" s="1875"/>
      <c r="BD854" s="1875"/>
      <c r="BE854" s="1875"/>
      <c r="BF854" s="1876"/>
      <c r="BG854" s="1869">
        <v>0</v>
      </c>
      <c r="BH854" s="1869">
        <v>0</v>
      </c>
      <c r="BI854" s="1869">
        <v>0</v>
      </c>
      <c r="BJ854" s="1877">
        <v>0</v>
      </c>
      <c r="BK854" s="1878">
        <v>0</v>
      </c>
      <c r="BL854" s="1878">
        <v>0</v>
      </c>
      <c r="BM854" s="1869">
        <v>0</v>
      </c>
      <c r="BN854" s="1878">
        <v>0</v>
      </c>
      <c r="BO854" s="1869">
        <v>3.083333333333333</v>
      </c>
      <c r="BP854" s="1879">
        <v>240</v>
      </c>
      <c r="BQ854" s="1880">
        <v>2200</v>
      </c>
      <c r="BR854" s="1880">
        <v>0</v>
      </c>
      <c r="BS854" s="1880">
        <v>0</v>
      </c>
      <c r="BT854" s="1881">
        <v>0</v>
      </c>
      <c r="BU854" s="1880">
        <v>0</v>
      </c>
      <c r="BV854" s="1880">
        <v>0</v>
      </c>
      <c r="BW854" s="1880">
        <v>0</v>
      </c>
      <c r="BX854" s="1943"/>
      <c r="BY854" s="1880"/>
      <c r="BZ854" s="1880"/>
      <c r="CA854" s="1943"/>
      <c r="CB854" s="1880">
        <v>0</v>
      </c>
      <c r="CC854" s="1880">
        <v>0</v>
      </c>
      <c r="CD854" s="1880">
        <v>0</v>
      </c>
      <c r="CE854" s="1880"/>
      <c r="CF854" s="1880">
        <v>0</v>
      </c>
      <c r="CG854" s="1880"/>
      <c r="CH854" s="1880">
        <v>0</v>
      </c>
      <c r="CI854" s="1880"/>
      <c r="CJ854" s="1943"/>
      <c r="CK854" s="1943"/>
      <c r="CL854" s="1943"/>
      <c r="CM854" s="1880"/>
      <c r="CN854" s="1880"/>
      <c r="CO854" s="1880">
        <v>0</v>
      </c>
      <c r="CP854" s="1880"/>
      <c r="CQ854" s="1935"/>
      <c r="CR854" s="1935"/>
      <c r="CS854" s="1935"/>
      <c r="CT854" s="1935"/>
      <c r="CU854" s="1935"/>
      <c r="CV854" s="1880">
        <v>0</v>
      </c>
      <c r="CW854" s="1943"/>
      <c r="CX854" s="1943"/>
      <c r="CY854" s="1943"/>
      <c r="CZ854" s="1943"/>
      <c r="DA854" s="1943"/>
      <c r="DB854" s="1943"/>
      <c r="DC854" s="1880"/>
      <c r="DD854" s="1880"/>
      <c r="DE854" s="1880"/>
      <c r="DF854" s="1880"/>
      <c r="DG854" s="1880"/>
      <c r="DH854" s="1943"/>
      <c r="DI854" s="1943"/>
      <c r="DJ854" s="1880"/>
      <c r="DK854" s="1880"/>
      <c r="DL854" s="1880"/>
      <c r="DM854" s="1943"/>
      <c r="DN854" s="1943"/>
      <c r="DO854" s="1943"/>
      <c r="DP854" s="1943"/>
      <c r="DQ854" s="1943"/>
      <c r="DR854" s="1943"/>
      <c r="DS854" s="1943"/>
      <c r="DT854" s="1943"/>
      <c r="DU854" s="1943"/>
      <c r="DV854" s="1943"/>
      <c r="DW854" s="1943"/>
      <c r="DX854" s="1943"/>
      <c r="DY854" s="1880"/>
      <c r="DZ854" s="1943"/>
      <c r="EA854" s="1943"/>
      <c r="EB854" s="1943"/>
      <c r="EC854" s="1943"/>
      <c r="ED854" s="1943"/>
      <c r="EE854" s="1943"/>
      <c r="EF854" s="1943"/>
      <c r="EG854" s="1943"/>
      <c r="EH854" s="1943"/>
      <c r="EI854" s="1943"/>
      <c r="EJ854" s="1943"/>
      <c r="EK854" s="1943"/>
      <c r="EL854" s="1884">
        <v>2171.7399999999998</v>
      </c>
      <c r="EM854" s="1884">
        <v>2200</v>
      </c>
      <c r="EN854" s="1885">
        <v>217.17</v>
      </c>
      <c r="EO854" s="1885">
        <v>0</v>
      </c>
      <c r="EP854" s="1885">
        <v>29.75</v>
      </c>
      <c r="EQ854" s="1885">
        <v>0</v>
      </c>
      <c r="ER854" s="1885">
        <v>0</v>
      </c>
      <c r="ES854" s="1880">
        <v>0</v>
      </c>
      <c r="ET854" s="1881">
        <v>0</v>
      </c>
      <c r="EU854" s="1880">
        <v>28.26</v>
      </c>
      <c r="EV854" s="1880">
        <v>0</v>
      </c>
      <c r="EW854" s="1880"/>
      <c r="EX854" s="1880"/>
      <c r="EY854" s="1880"/>
      <c r="EZ854" s="1883">
        <v>0</v>
      </c>
      <c r="FA854" s="1883">
        <v>0</v>
      </c>
      <c r="FB854" s="1883">
        <v>0</v>
      </c>
      <c r="FC854" s="1883">
        <v>880</v>
      </c>
      <c r="FD854" s="1883"/>
      <c r="FE854" s="1883">
        <v>0</v>
      </c>
      <c r="FF854" s="1943"/>
      <c r="FG854" s="1880"/>
      <c r="FH854" s="1883">
        <v>0</v>
      </c>
      <c r="FI854" s="1880"/>
      <c r="FJ854" s="1880"/>
      <c r="FK854" s="1883">
        <v>0</v>
      </c>
      <c r="FL854" s="1943"/>
      <c r="FM854" s="1880">
        <v>0</v>
      </c>
      <c r="FN854" s="1880">
        <v>0</v>
      </c>
      <c r="FO854" s="1880">
        <v>0</v>
      </c>
      <c r="FP854" s="1880"/>
      <c r="FQ854" s="1880">
        <v>1155.18</v>
      </c>
      <c r="FR854" s="1886">
        <v>1044.82</v>
      </c>
      <c r="FT854" s="2012">
        <v>195.46</v>
      </c>
      <c r="FU854" s="2011">
        <v>0</v>
      </c>
      <c r="GB854" s="2015">
        <f t="shared" si="92"/>
        <v>0</v>
      </c>
      <c r="GC854" s="2015">
        <v>2171.7399999999998</v>
      </c>
      <c r="GE854" s="2015">
        <f t="shared" si="93"/>
        <v>2171.7399999999998</v>
      </c>
    </row>
    <row r="855" spans="2:187">
      <c r="B855" s="1857">
        <v>69</v>
      </c>
      <c r="C855" s="1975" t="s">
        <v>632</v>
      </c>
      <c r="D855" s="1887" t="s">
        <v>3</v>
      </c>
      <c r="E855" s="1953" t="s">
        <v>875</v>
      </c>
      <c r="F855" s="1954" t="s">
        <v>876</v>
      </c>
      <c r="G855" s="1968">
        <v>32531</v>
      </c>
      <c r="H855" s="1860" t="s">
        <v>630</v>
      </c>
      <c r="I855" s="1975" t="s">
        <v>456</v>
      </c>
      <c r="J855" s="1890" t="s">
        <v>455</v>
      </c>
      <c r="K855" s="1891" t="s">
        <v>456</v>
      </c>
      <c r="L855" s="1891">
        <v>100001</v>
      </c>
      <c r="M855" s="1858" t="s">
        <v>457</v>
      </c>
      <c r="N855" s="1859">
        <v>1</v>
      </c>
      <c r="O855" s="1860" t="s">
        <v>458</v>
      </c>
      <c r="P855" s="1860" t="s">
        <v>478</v>
      </c>
      <c r="Q855" s="1861">
        <v>1</v>
      </c>
      <c r="R855" s="1860" t="s">
        <v>485</v>
      </c>
      <c r="S855" s="1855" t="s">
        <v>1011</v>
      </c>
      <c r="T855" s="1860" t="s">
        <v>461</v>
      </c>
      <c r="U855" s="1860" t="s">
        <v>281</v>
      </c>
      <c r="V855" s="1863" t="s">
        <v>553</v>
      </c>
      <c r="W855" s="1868"/>
      <c r="X855" s="1864" t="s">
        <v>32</v>
      </c>
      <c r="Y855" s="1865" t="s">
        <v>1080</v>
      </c>
      <c r="Z855" s="1858" t="s">
        <v>25</v>
      </c>
      <c r="AA855" s="1855" t="s">
        <v>1020</v>
      </c>
      <c r="AB855" s="1970">
        <v>45887</v>
      </c>
      <c r="AC855" s="1868"/>
      <c r="AD855" s="1868"/>
      <c r="AE855" s="1868" t="s">
        <v>503</v>
      </c>
      <c r="AF855" s="1868" t="s">
        <v>1021</v>
      </c>
      <c r="AG855" s="1868"/>
      <c r="AH855" s="1868"/>
      <c r="AI855" s="1868"/>
      <c r="AJ855" s="1868"/>
      <c r="AK855" s="1868"/>
      <c r="AL855" s="1868"/>
      <c r="AM855" s="1868"/>
      <c r="AN855" s="1868"/>
      <c r="AO855" s="1939" t="s">
        <v>467</v>
      </c>
      <c r="AP855" s="1871" t="s">
        <v>595</v>
      </c>
      <c r="AQ855" s="1855" t="s">
        <v>467</v>
      </c>
      <c r="AR855" s="1956">
        <v>2000</v>
      </c>
      <c r="AS855" s="1858">
        <v>30</v>
      </c>
      <c r="AT855" s="1875">
        <v>0</v>
      </c>
      <c r="AU855" s="1875">
        <v>0</v>
      </c>
      <c r="AV855" s="1858"/>
      <c r="AW855" s="1858"/>
      <c r="AX855" s="1858"/>
      <c r="AY855" s="1858"/>
      <c r="AZ855" s="1858"/>
      <c r="BA855" s="1876"/>
      <c r="BB855" s="1869">
        <v>0</v>
      </c>
      <c r="BC855" s="1875"/>
      <c r="BD855" s="1875"/>
      <c r="BE855" s="1875"/>
      <c r="BF855" s="1876"/>
      <c r="BG855" s="1869">
        <v>0</v>
      </c>
      <c r="BH855" s="1869">
        <v>0</v>
      </c>
      <c r="BI855" s="1869">
        <v>0</v>
      </c>
      <c r="BJ855" s="1877">
        <v>0</v>
      </c>
      <c r="BK855" s="1878">
        <v>0</v>
      </c>
      <c r="BL855" s="1878">
        <v>0</v>
      </c>
      <c r="BM855" s="1869">
        <v>0</v>
      </c>
      <c r="BN855" s="1878">
        <v>0</v>
      </c>
      <c r="BO855" s="1869">
        <v>11.133333333333336</v>
      </c>
      <c r="BP855" s="1879">
        <v>240</v>
      </c>
      <c r="BQ855" s="1880">
        <v>2000.0000000000002</v>
      </c>
      <c r="BR855" s="1880">
        <v>0</v>
      </c>
      <c r="BS855" s="1880">
        <v>0</v>
      </c>
      <c r="BT855" s="1881">
        <v>0</v>
      </c>
      <c r="BU855" s="1880">
        <v>0</v>
      </c>
      <c r="BV855" s="1880">
        <v>0</v>
      </c>
      <c r="BW855" s="1880">
        <v>0</v>
      </c>
      <c r="BX855" s="1943"/>
      <c r="BY855" s="1880"/>
      <c r="BZ855" s="1880"/>
      <c r="CA855" s="1943"/>
      <c r="CB855" s="1880">
        <v>0</v>
      </c>
      <c r="CC855" s="1880">
        <v>0</v>
      </c>
      <c r="CD855" s="1880">
        <v>0</v>
      </c>
      <c r="CE855" s="1880"/>
      <c r="CF855" s="1880">
        <v>0</v>
      </c>
      <c r="CG855" s="1880"/>
      <c r="CH855" s="1880">
        <v>0</v>
      </c>
      <c r="CI855" s="1880"/>
      <c r="CJ855" s="1943"/>
      <c r="CK855" s="1943"/>
      <c r="CL855" s="1943"/>
      <c r="CM855" s="1880"/>
      <c r="CN855" s="1880"/>
      <c r="CO855" s="1880">
        <v>0</v>
      </c>
      <c r="CP855" s="1880"/>
      <c r="CQ855" s="1935"/>
      <c r="CR855" s="1935"/>
      <c r="CS855" s="1935"/>
      <c r="CT855" s="1935"/>
      <c r="CU855" s="1935"/>
      <c r="CV855" s="1880">
        <v>0</v>
      </c>
      <c r="CW855" s="1943"/>
      <c r="CX855" s="1943"/>
      <c r="CY855" s="1943"/>
      <c r="CZ855" s="1943"/>
      <c r="DA855" s="1943"/>
      <c r="DB855" s="1943"/>
      <c r="DC855" s="1880"/>
      <c r="DD855" s="1880"/>
      <c r="DE855" s="1880"/>
      <c r="DF855" s="1880"/>
      <c r="DG855" s="1880"/>
      <c r="DH855" s="1943"/>
      <c r="DI855" s="1943"/>
      <c r="DJ855" s="1880"/>
      <c r="DK855" s="1880"/>
      <c r="DL855" s="1880"/>
      <c r="DM855" s="1943"/>
      <c r="DN855" s="1943"/>
      <c r="DO855" s="1943"/>
      <c r="DP855" s="1943"/>
      <c r="DQ855" s="1943"/>
      <c r="DR855" s="1943"/>
      <c r="DS855" s="1943"/>
      <c r="DT855" s="1943"/>
      <c r="DU855" s="1943"/>
      <c r="DV855" s="1943"/>
      <c r="DW855" s="1943"/>
      <c r="DX855" s="1943"/>
      <c r="DY855" s="1880"/>
      <c r="DZ855" s="1943"/>
      <c r="EA855" s="1943"/>
      <c r="EB855" s="1943"/>
      <c r="EC855" s="1943"/>
      <c r="ED855" s="1943"/>
      <c r="EE855" s="1943"/>
      <c r="EF855" s="1943"/>
      <c r="EG855" s="1943"/>
      <c r="EH855" s="1943"/>
      <c r="EI855" s="1943"/>
      <c r="EJ855" s="1943"/>
      <c r="EK855" s="1943"/>
      <c r="EL855" s="1884">
        <v>1907.2200000000003</v>
      </c>
      <c r="EM855" s="1884">
        <v>2000.0000000000002</v>
      </c>
      <c r="EN855" s="1885">
        <v>190.72</v>
      </c>
      <c r="EO855" s="1885">
        <v>30.52</v>
      </c>
      <c r="EP855" s="1885">
        <v>26.13</v>
      </c>
      <c r="EQ855" s="1885">
        <v>0</v>
      </c>
      <c r="ER855" s="1885">
        <v>0</v>
      </c>
      <c r="ES855" s="1880">
        <v>0</v>
      </c>
      <c r="ET855" s="1881">
        <v>0</v>
      </c>
      <c r="EU855" s="1880">
        <v>92.78</v>
      </c>
      <c r="EV855" s="1880">
        <v>0</v>
      </c>
      <c r="EW855" s="1880"/>
      <c r="EX855" s="1880"/>
      <c r="EY855" s="1880"/>
      <c r="EZ855" s="1883">
        <v>0</v>
      </c>
      <c r="FA855" s="1883">
        <v>0</v>
      </c>
      <c r="FB855" s="1883">
        <v>0</v>
      </c>
      <c r="FC855" s="1883">
        <v>800</v>
      </c>
      <c r="FD855" s="1883"/>
      <c r="FE855" s="1883">
        <v>0</v>
      </c>
      <c r="FF855" s="1943"/>
      <c r="FG855" s="1880"/>
      <c r="FH855" s="1883">
        <v>0</v>
      </c>
      <c r="FI855" s="1880"/>
      <c r="FJ855" s="1880"/>
      <c r="FK855" s="1883">
        <v>0</v>
      </c>
      <c r="FL855" s="1943"/>
      <c r="FM855" s="1880">
        <v>0</v>
      </c>
      <c r="FN855" s="1880">
        <v>0</v>
      </c>
      <c r="FO855" s="1880">
        <v>0</v>
      </c>
      <c r="FP855" s="1880"/>
      <c r="FQ855" s="1880">
        <v>1140.1500000000001</v>
      </c>
      <c r="FR855" s="1886">
        <v>859.85</v>
      </c>
      <c r="FT855" s="2012">
        <v>171.65</v>
      </c>
      <c r="FU855" s="2011">
        <v>0</v>
      </c>
      <c r="GB855" s="2015">
        <f t="shared" si="92"/>
        <v>0</v>
      </c>
      <c r="GC855" s="2015">
        <v>1907.22</v>
      </c>
      <c r="GE855" s="2015">
        <f t="shared" si="93"/>
        <v>1907.22</v>
      </c>
    </row>
    <row r="856" spans="2:187">
      <c r="B856" s="1857">
        <v>70</v>
      </c>
      <c r="C856" s="1975" t="s">
        <v>632</v>
      </c>
      <c r="D856" s="1887" t="s">
        <v>3</v>
      </c>
      <c r="E856" s="1953" t="s">
        <v>887</v>
      </c>
      <c r="F856" s="1954" t="s">
        <v>888</v>
      </c>
      <c r="G856" s="1968">
        <v>35615</v>
      </c>
      <c r="H856" s="1860" t="s">
        <v>980</v>
      </c>
      <c r="I856" s="1975" t="s">
        <v>456</v>
      </c>
      <c r="J856" s="1890" t="s">
        <v>455</v>
      </c>
      <c r="K856" s="1891" t="s">
        <v>456</v>
      </c>
      <c r="L856" s="1891">
        <v>100001</v>
      </c>
      <c r="M856" s="1858" t="s">
        <v>470</v>
      </c>
      <c r="N856" s="1859">
        <v>1</v>
      </c>
      <c r="O856" s="1860" t="s">
        <v>458</v>
      </c>
      <c r="P856" s="1860" t="s">
        <v>478</v>
      </c>
      <c r="Q856" s="1861"/>
      <c r="R856" s="1860" t="s">
        <v>485</v>
      </c>
      <c r="S856" s="1855" t="s">
        <v>980</v>
      </c>
      <c r="T856" s="1860" t="s">
        <v>461</v>
      </c>
      <c r="U856" s="1860" t="s">
        <v>1036</v>
      </c>
      <c r="V856" s="1863" t="s">
        <v>553</v>
      </c>
      <c r="W856" s="1868"/>
      <c r="X856" s="1864" t="s">
        <v>1059</v>
      </c>
      <c r="Y856" s="1865" t="s">
        <v>1037</v>
      </c>
      <c r="Z856" s="1858"/>
      <c r="AA856" s="1855"/>
      <c r="AB856" s="1970">
        <v>45931</v>
      </c>
      <c r="AC856" s="1868"/>
      <c r="AD856" s="1868"/>
      <c r="AE856" s="1868" t="s">
        <v>496</v>
      </c>
      <c r="AF856" s="1868" t="s">
        <v>1038</v>
      </c>
      <c r="AG856" s="1868"/>
      <c r="AH856" s="1868"/>
      <c r="AI856" s="1868"/>
      <c r="AJ856" s="1868"/>
      <c r="AK856" s="1868"/>
      <c r="AL856" s="1868"/>
      <c r="AM856" s="1868"/>
      <c r="AN856" s="1868"/>
      <c r="AO856" s="1939" t="s">
        <v>466</v>
      </c>
      <c r="AP856" s="1871" t="s">
        <v>595</v>
      </c>
      <c r="AQ856" s="1855" t="s">
        <v>467</v>
      </c>
      <c r="AR856" s="1956">
        <v>4100</v>
      </c>
      <c r="AS856" s="1858">
        <v>30</v>
      </c>
      <c r="AT856" s="1875">
        <v>0</v>
      </c>
      <c r="AU856" s="1875">
        <v>0</v>
      </c>
      <c r="AV856" s="1858"/>
      <c r="AW856" s="1858"/>
      <c r="AX856" s="1858"/>
      <c r="AY856" s="1858"/>
      <c r="AZ856" s="1858"/>
      <c r="BA856" s="1876"/>
      <c r="BB856" s="1869">
        <v>0</v>
      </c>
      <c r="BC856" s="1875"/>
      <c r="BD856" s="1875"/>
      <c r="BE856" s="1875"/>
      <c r="BF856" s="1876"/>
      <c r="BG856" s="1869">
        <v>0</v>
      </c>
      <c r="BH856" s="1869">
        <v>0</v>
      </c>
      <c r="BI856" s="1869">
        <v>0</v>
      </c>
      <c r="BJ856" s="1877">
        <v>0</v>
      </c>
      <c r="BK856" s="1878">
        <v>0</v>
      </c>
      <c r="BL856" s="1878">
        <v>0</v>
      </c>
      <c r="BM856" s="1869">
        <v>0</v>
      </c>
      <c r="BN856" s="1878">
        <v>0</v>
      </c>
      <c r="BO856" s="1869">
        <v>0</v>
      </c>
      <c r="BP856" s="1879">
        <v>240</v>
      </c>
      <c r="BQ856" s="1880">
        <v>4100</v>
      </c>
      <c r="BR856" s="1880">
        <v>0</v>
      </c>
      <c r="BS856" s="1880">
        <v>0</v>
      </c>
      <c r="BT856" s="1881">
        <v>0</v>
      </c>
      <c r="BU856" s="1880">
        <v>0</v>
      </c>
      <c r="BV856" s="1880">
        <v>0</v>
      </c>
      <c r="BW856" s="1880">
        <v>0</v>
      </c>
      <c r="BX856" s="1943"/>
      <c r="BY856" s="1880"/>
      <c r="BZ856" s="1880"/>
      <c r="CA856" s="1943"/>
      <c r="CB856" s="1880">
        <v>0</v>
      </c>
      <c r="CC856" s="1880">
        <v>0</v>
      </c>
      <c r="CD856" s="1880">
        <v>0</v>
      </c>
      <c r="CE856" s="1880"/>
      <c r="CF856" s="1880">
        <v>0</v>
      </c>
      <c r="CG856" s="1880"/>
      <c r="CH856" s="1880">
        <v>0</v>
      </c>
      <c r="CI856" s="1880"/>
      <c r="CJ856" s="1943"/>
      <c r="CK856" s="1943"/>
      <c r="CL856" s="1943"/>
      <c r="CM856" s="1880"/>
      <c r="CN856" s="1880"/>
      <c r="CO856" s="1880">
        <v>0</v>
      </c>
      <c r="CP856" s="1880"/>
      <c r="CQ856" s="1935"/>
      <c r="CR856" s="1935"/>
      <c r="CS856" s="1935"/>
      <c r="CT856" s="1935"/>
      <c r="CU856" s="1935"/>
      <c r="CV856" s="1880">
        <v>0</v>
      </c>
      <c r="CW856" s="1943"/>
      <c r="CX856" s="1943"/>
      <c r="CY856" s="1943"/>
      <c r="CZ856" s="1943"/>
      <c r="DA856" s="1943"/>
      <c r="DB856" s="1943"/>
      <c r="DC856" s="1880"/>
      <c r="DD856" s="1880"/>
      <c r="DE856" s="1880"/>
      <c r="DF856" s="1880"/>
      <c r="DG856" s="1880"/>
      <c r="DH856" s="1943"/>
      <c r="DI856" s="1943"/>
      <c r="DJ856" s="1880"/>
      <c r="DK856" s="1880"/>
      <c r="DL856" s="1880"/>
      <c r="DM856" s="1943"/>
      <c r="DN856" s="1943"/>
      <c r="DO856" s="1943"/>
      <c r="DP856" s="1943"/>
      <c r="DQ856" s="1943"/>
      <c r="DR856" s="1943"/>
      <c r="DS856" s="1943"/>
      <c r="DT856" s="1943"/>
      <c r="DU856" s="1943"/>
      <c r="DV856" s="1943"/>
      <c r="DW856" s="1943"/>
      <c r="DX856" s="1943"/>
      <c r="DY856" s="1880"/>
      <c r="DZ856" s="1943"/>
      <c r="EA856" s="1943"/>
      <c r="EB856" s="1943"/>
      <c r="EC856" s="1943"/>
      <c r="ED856" s="1943"/>
      <c r="EE856" s="1943"/>
      <c r="EF856" s="1943"/>
      <c r="EG856" s="1943"/>
      <c r="EH856" s="1943"/>
      <c r="EI856" s="1943"/>
      <c r="EJ856" s="1943"/>
      <c r="EK856" s="1943"/>
      <c r="EL856" s="1884">
        <v>4100</v>
      </c>
      <c r="EM856" s="1884">
        <v>4100</v>
      </c>
      <c r="EN856" s="1885">
        <v>410</v>
      </c>
      <c r="EO856" s="1885">
        <v>0</v>
      </c>
      <c r="EP856" s="1885">
        <v>56.17</v>
      </c>
      <c r="EQ856" s="1885">
        <v>0</v>
      </c>
      <c r="ER856" s="1885">
        <v>0</v>
      </c>
      <c r="ES856" s="1880">
        <v>0</v>
      </c>
      <c r="ET856" s="1881">
        <v>0</v>
      </c>
      <c r="EU856" s="1880">
        <v>0</v>
      </c>
      <c r="EV856" s="1880">
        <v>0</v>
      </c>
      <c r="EW856" s="1880"/>
      <c r="EX856" s="1880"/>
      <c r="EY856" s="1880"/>
      <c r="EZ856" s="1883">
        <v>0</v>
      </c>
      <c r="FA856" s="1883">
        <v>0</v>
      </c>
      <c r="FB856" s="1883">
        <v>0</v>
      </c>
      <c r="FC856" s="1883">
        <v>1640</v>
      </c>
      <c r="FD856" s="1883"/>
      <c r="FE856" s="1883">
        <v>0</v>
      </c>
      <c r="FF856" s="1943"/>
      <c r="FG856" s="1880"/>
      <c r="FH856" s="1883">
        <v>0</v>
      </c>
      <c r="FI856" s="1880"/>
      <c r="FJ856" s="1880"/>
      <c r="FK856" s="1883">
        <v>0</v>
      </c>
      <c r="FL856" s="1943"/>
      <c r="FM856" s="1880">
        <v>0</v>
      </c>
      <c r="FN856" s="1880">
        <v>0</v>
      </c>
      <c r="FO856" s="1880">
        <v>0</v>
      </c>
      <c r="FP856" s="1880"/>
      <c r="FQ856" s="1880">
        <v>2106.17</v>
      </c>
      <c r="FR856" s="1886">
        <v>1993.83</v>
      </c>
      <c r="FT856" s="2012">
        <v>369</v>
      </c>
      <c r="FU856" s="2011">
        <v>92.25</v>
      </c>
      <c r="GB856" s="2015">
        <f t="shared" si="92"/>
        <v>0</v>
      </c>
      <c r="GC856" s="2015">
        <v>4100</v>
      </c>
      <c r="GE856" s="2015">
        <f t="shared" si="93"/>
        <v>4100</v>
      </c>
    </row>
    <row r="857" spans="2:187">
      <c r="B857" s="1857">
        <v>71</v>
      </c>
      <c r="C857" s="1975" t="s">
        <v>632</v>
      </c>
      <c r="D857" s="1887" t="s">
        <v>3</v>
      </c>
      <c r="E857" s="1953" t="s">
        <v>889</v>
      </c>
      <c r="F857" s="1954" t="s">
        <v>1039</v>
      </c>
      <c r="G857" s="1968">
        <v>35412</v>
      </c>
      <c r="H857" s="1860" t="s">
        <v>478</v>
      </c>
      <c r="I857" s="1975" t="s">
        <v>456</v>
      </c>
      <c r="J857" s="1890" t="s">
        <v>455</v>
      </c>
      <c r="K857" s="1891" t="s">
        <v>456</v>
      </c>
      <c r="L857" s="1891">
        <v>100001</v>
      </c>
      <c r="M857" s="1858" t="s">
        <v>470</v>
      </c>
      <c r="N857" s="1859">
        <v>1</v>
      </c>
      <c r="O857" s="1860" t="s">
        <v>458</v>
      </c>
      <c r="P857" s="1860" t="s">
        <v>478</v>
      </c>
      <c r="Q857" s="1861">
        <v>1</v>
      </c>
      <c r="R857" s="1860" t="s">
        <v>485</v>
      </c>
      <c r="S857" s="1855" t="s">
        <v>478</v>
      </c>
      <c r="T857" s="1860" t="s">
        <v>461</v>
      </c>
      <c r="U857" s="1860" t="s">
        <v>1040</v>
      </c>
      <c r="V857" s="1863" t="s">
        <v>553</v>
      </c>
      <c r="W857" s="1868"/>
      <c r="X857" s="1864" t="s">
        <v>1062</v>
      </c>
      <c r="Y857" s="1865" t="s">
        <v>1041</v>
      </c>
      <c r="Z857" s="1858"/>
      <c r="AA857" s="1855"/>
      <c r="AB857" s="1970">
        <v>45931</v>
      </c>
      <c r="AC857" s="1868"/>
      <c r="AD857" s="1868"/>
      <c r="AE857" s="1868" t="s">
        <v>533</v>
      </c>
      <c r="AF857" s="1868" t="s">
        <v>1042</v>
      </c>
      <c r="AG857" s="1868"/>
      <c r="AH857" s="1868"/>
      <c r="AI857" s="1868"/>
      <c r="AJ857" s="1868"/>
      <c r="AK857" s="1868"/>
      <c r="AL857" s="1868"/>
      <c r="AM857" s="1868"/>
      <c r="AN857" s="1868"/>
      <c r="AO857" s="1939" t="s">
        <v>467</v>
      </c>
      <c r="AP857" s="1871" t="s">
        <v>595</v>
      </c>
      <c r="AQ857" s="1855" t="s">
        <v>467</v>
      </c>
      <c r="AR857" s="1956">
        <v>1800</v>
      </c>
      <c r="AS857" s="1858">
        <v>30</v>
      </c>
      <c r="AT857" s="1875">
        <v>0</v>
      </c>
      <c r="AU857" s="1875">
        <v>0</v>
      </c>
      <c r="AV857" s="1858"/>
      <c r="AW857" s="1858"/>
      <c r="AX857" s="1858"/>
      <c r="AY857" s="1858"/>
      <c r="AZ857" s="1858"/>
      <c r="BA857" s="1876"/>
      <c r="BB857" s="1869">
        <v>0</v>
      </c>
      <c r="BC857" s="1875"/>
      <c r="BD857" s="1875"/>
      <c r="BE857" s="1875"/>
      <c r="BF857" s="1876"/>
      <c r="BG857" s="1869">
        <v>0</v>
      </c>
      <c r="BH857" s="1869">
        <v>0</v>
      </c>
      <c r="BI857" s="1869">
        <v>0</v>
      </c>
      <c r="BJ857" s="1877">
        <v>0</v>
      </c>
      <c r="BK857" s="1878">
        <v>0</v>
      </c>
      <c r="BL857" s="1878">
        <v>0</v>
      </c>
      <c r="BM857" s="1869">
        <v>0</v>
      </c>
      <c r="BN857" s="1878">
        <v>0</v>
      </c>
      <c r="BO857" s="1869">
        <v>0</v>
      </c>
      <c r="BP857" s="1879">
        <v>240</v>
      </c>
      <c r="BQ857" s="1880">
        <v>1800</v>
      </c>
      <c r="BR857" s="1880">
        <v>0</v>
      </c>
      <c r="BS857" s="1880">
        <v>0</v>
      </c>
      <c r="BT857" s="1881">
        <v>0</v>
      </c>
      <c r="BU857" s="1880">
        <v>0</v>
      </c>
      <c r="BV857" s="1880">
        <v>0</v>
      </c>
      <c r="BW857" s="1880">
        <v>0</v>
      </c>
      <c r="BX857" s="1943"/>
      <c r="BY857" s="1880"/>
      <c r="BZ857" s="1880"/>
      <c r="CA857" s="1943"/>
      <c r="CB857" s="1880">
        <v>0</v>
      </c>
      <c r="CC857" s="1880">
        <v>0</v>
      </c>
      <c r="CD857" s="1880">
        <v>0</v>
      </c>
      <c r="CE857" s="1880"/>
      <c r="CF857" s="1880">
        <v>0</v>
      </c>
      <c r="CG857" s="1880"/>
      <c r="CH857" s="1880">
        <v>0</v>
      </c>
      <c r="CI857" s="1880"/>
      <c r="CJ857" s="1943"/>
      <c r="CK857" s="1943"/>
      <c r="CL857" s="1943"/>
      <c r="CM857" s="1880"/>
      <c r="CN857" s="1880"/>
      <c r="CO857" s="1880">
        <v>0</v>
      </c>
      <c r="CP857" s="1880"/>
      <c r="CQ857" s="1935"/>
      <c r="CR857" s="1935"/>
      <c r="CS857" s="1935"/>
      <c r="CT857" s="1935"/>
      <c r="CU857" s="1935"/>
      <c r="CV857" s="1880">
        <v>0</v>
      </c>
      <c r="CW857" s="1943"/>
      <c r="CX857" s="1943"/>
      <c r="CY857" s="1943"/>
      <c r="CZ857" s="1943"/>
      <c r="DA857" s="1943"/>
      <c r="DB857" s="1943"/>
      <c r="DC857" s="1880"/>
      <c r="DD857" s="1880"/>
      <c r="DE857" s="1880"/>
      <c r="DF857" s="1880"/>
      <c r="DG857" s="1880"/>
      <c r="DH857" s="1943"/>
      <c r="DI857" s="1943"/>
      <c r="DJ857" s="1880"/>
      <c r="DK857" s="1880"/>
      <c r="DL857" s="1880"/>
      <c r="DM857" s="1943"/>
      <c r="DN857" s="1943"/>
      <c r="DO857" s="1943"/>
      <c r="DP857" s="1943"/>
      <c r="DQ857" s="1943"/>
      <c r="DR857" s="1943"/>
      <c r="DS857" s="1943"/>
      <c r="DT857" s="1943"/>
      <c r="DU857" s="1943"/>
      <c r="DV857" s="1943"/>
      <c r="DW857" s="1943"/>
      <c r="DX857" s="1943"/>
      <c r="DY857" s="1880"/>
      <c r="DZ857" s="1943"/>
      <c r="EA857" s="1943"/>
      <c r="EB857" s="1943"/>
      <c r="EC857" s="1943"/>
      <c r="ED857" s="1943"/>
      <c r="EE857" s="1943"/>
      <c r="EF857" s="1943"/>
      <c r="EG857" s="1943"/>
      <c r="EH857" s="1943"/>
      <c r="EI857" s="1943"/>
      <c r="EJ857" s="1943"/>
      <c r="EK857" s="1943"/>
      <c r="EL857" s="1884">
        <v>1800</v>
      </c>
      <c r="EM857" s="1884">
        <v>1800</v>
      </c>
      <c r="EN857" s="1885">
        <v>180</v>
      </c>
      <c r="EO857" s="1885">
        <v>0</v>
      </c>
      <c r="EP857" s="1885">
        <v>24.66</v>
      </c>
      <c r="EQ857" s="1885">
        <v>0</v>
      </c>
      <c r="ER857" s="1885">
        <v>0</v>
      </c>
      <c r="ES857" s="1880">
        <v>0</v>
      </c>
      <c r="ET857" s="1881">
        <v>0</v>
      </c>
      <c r="EU857" s="1880">
        <v>0</v>
      </c>
      <c r="EV857" s="1880">
        <v>0</v>
      </c>
      <c r="EW857" s="1880"/>
      <c r="EX857" s="1880"/>
      <c r="EY857" s="1880"/>
      <c r="EZ857" s="1883">
        <v>0</v>
      </c>
      <c r="FA857" s="1883">
        <v>0</v>
      </c>
      <c r="FB857" s="1883">
        <v>0</v>
      </c>
      <c r="FC857" s="1883">
        <v>720</v>
      </c>
      <c r="FD857" s="1883"/>
      <c r="FE857" s="1883">
        <v>0</v>
      </c>
      <c r="FF857" s="1943"/>
      <c r="FG857" s="1880"/>
      <c r="FH857" s="1883">
        <v>0</v>
      </c>
      <c r="FI857" s="1880"/>
      <c r="FJ857" s="1880"/>
      <c r="FK857" s="1883">
        <v>0</v>
      </c>
      <c r="FL857" s="1943"/>
      <c r="FM857" s="1880">
        <v>0</v>
      </c>
      <c r="FN857" s="1880">
        <v>0</v>
      </c>
      <c r="FO857" s="1880">
        <v>0</v>
      </c>
      <c r="FP857" s="1880"/>
      <c r="FQ857" s="1880">
        <v>924.66</v>
      </c>
      <c r="FR857" s="1886">
        <v>875.34</v>
      </c>
      <c r="FT857" s="2012">
        <v>162</v>
      </c>
      <c r="FU857" s="2011">
        <v>0</v>
      </c>
      <c r="GB857" s="2015">
        <f t="shared" si="92"/>
        <v>0</v>
      </c>
      <c r="GC857" s="2015">
        <v>1800</v>
      </c>
      <c r="GE857" s="2015">
        <f t="shared" si="93"/>
        <v>1800</v>
      </c>
    </row>
    <row r="858" spans="2:187">
      <c r="B858" s="1857">
        <v>72</v>
      </c>
      <c r="C858" s="1975" t="s">
        <v>632</v>
      </c>
      <c r="D858" s="1887" t="s">
        <v>3</v>
      </c>
      <c r="E858" s="1953" t="s">
        <v>885</v>
      </c>
      <c r="F858" s="1954" t="s">
        <v>1043</v>
      </c>
      <c r="G858" s="1968">
        <v>32844</v>
      </c>
      <c r="H858" s="1860" t="s">
        <v>469</v>
      </c>
      <c r="I858" s="1975" t="s">
        <v>456</v>
      </c>
      <c r="J858" s="1890" t="s">
        <v>455</v>
      </c>
      <c r="K858" s="1891" t="s">
        <v>456</v>
      </c>
      <c r="L858" s="1891">
        <v>100001</v>
      </c>
      <c r="M858" s="1858" t="s">
        <v>470</v>
      </c>
      <c r="N858" s="1859">
        <v>1</v>
      </c>
      <c r="O858" s="1860" t="s">
        <v>471</v>
      </c>
      <c r="P858" s="1860" t="s">
        <v>472</v>
      </c>
      <c r="Q858" s="1861">
        <v>1</v>
      </c>
      <c r="R858" s="1860" t="s">
        <v>473</v>
      </c>
      <c r="S858" s="1855" t="s">
        <v>469</v>
      </c>
      <c r="T858" s="1860" t="s">
        <v>461</v>
      </c>
      <c r="U858" s="1860" t="s">
        <v>1044</v>
      </c>
      <c r="V858" s="1863" t="s">
        <v>553</v>
      </c>
      <c r="W858" s="1868"/>
      <c r="X858" s="1864" t="s">
        <v>1062</v>
      </c>
      <c r="Y858" s="1865" t="s">
        <v>1045</v>
      </c>
      <c r="Z858" s="1858"/>
      <c r="AA858" s="1855"/>
      <c r="AB858" s="1970">
        <v>45943</v>
      </c>
      <c r="AC858" s="1868"/>
      <c r="AD858" s="1868"/>
      <c r="AE858" s="1868" t="s">
        <v>503</v>
      </c>
      <c r="AF858" s="1868" t="s">
        <v>1046</v>
      </c>
      <c r="AG858" s="1868"/>
      <c r="AH858" s="1868"/>
      <c r="AI858" s="1868"/>
      <c r="AJ858" s="1868"/>
      <c r="AK858" s="1868"/>
      <c r="AL858" s="1868"/>
      <c r="AM858" s="1868"/>
      <c r="AN858" s="1868"/>
      <c r="AO858" s="1939" t="s">
        <v>467</v>
      </c>
      <c r="AP858" s="1871" t="s">
        <v>595</v>
      </c>
      <c r="AQ858" s="1855" t="s">
        <v>466</v>
      </c>
      <c r="AR858" s="1956">
        <v>3700</v>
      </c>
      <c r="AS858" s="1858">
        <v>30</v>
      </c>
      <c r="AT858" s="1875">
        <v>0</v>
      </c>
      <c r="AU858" s="1875">
        <v>0</v>
      </c>
      <c r="AV858" s="1858"/>
      <c r="AW858" s="1858"/>
      <c r="AX858" s="1858"/>
      <c r="AY858" s="1858"/>
      <c r="AZ858" s="1858"/>
      <c r="BA858" s="1876"/>
      <c r="BB858" s="1869">
        <v>0</v>
      </c>
      <c r="BC858" s="1875"/>
      <c r="BD858" s="1875"/>
      <c r="BE858" s="1875"/>
      <c r="BF858" s="1876"/>
      <c r="BG858" s="1869">
        <v>0</v>
      </c>
      <c r="BH858" s="1869">
        <v>0</v>
      </c>
      <c r="BI858" s="1869">
        <v>0</v>
      </c>
      <c r="BJ858" s="1877">
        <v>0</v>
      </c>
      <c r="BK858" s="1878">
        <v>0</v>
      </c>
      <c r="BL858" s="1878">
        <v>0</v>
      </c>
      <c r="BM858" s="1869">
        <v>0</v>
      </c>
      <c r="BN858" s="1878">
        <v>0</v>
      </c>
      <c r="BO858" s="1869">
        <v>3.5499999999999994</v>
      </c>
      <c r="BP858" s="1879">
        <v>240</v>
      </c>
      <c r="BQ858" s="1880">
        <v>3700</v>
      </c>
      <c r="BR858" s="1880">
        <v>113</v>
      </c>
      <c r="BS858" s="1880">
        <v>0</v>
      </c>
      <c r="BT858" s="1881">
        <v>0</v>
      </c>
      <c r="BU858" s="1880">
        <v>0</v>
      </c>
      <c r="BV858" s="1880">
        <v>0</v>
      </c>
      <c r="BW858" s="1880">
        <v>0</v>
      </c>
      <c r="BX858" s="1943"/>
      <c r="BY858" s="1880"/>
      <c r="BZ858" s="1880"/>
      <c r="CA858" s="1943"/>
      <c r="CB858" s="1880">
        <v>0</v>
      </c>
      <c r="CC858" s="1880">
        <v>0</v>
      </c>
      <c r="CD858" s="1880">
        <v>0</v>
      </c>
      <c r="CE858" s="1880"/>
      <c r="CF858" s="1880">
        <v>0</v>
      </c>
      <c r="CG858" s="1880"/>
      <c r="CH858" s="1880">
        <v>0</v>
      </c>
      <c r="CI858" s="1880"/>
      <c r="CJ858" s="1943"/>
      <c r="CK858" s="1943"/>
      <c r="CL858" s="1943"/>
      <c r="CM858" s="1880"/>
      <c r="CN858" s="1880"/>
      <c r="CO858" s="1880">
        <v>0</v>
      </c>
      <c r="CP858" s="1880"/>
      <c r="CQ858" s="1935"/>
      <c r="CR858" s="1935"/>
      <c r="CS858" s="1935"/>
      <c r="CT858" s="1935"/>
      <c r="CU858" s="1935"/>
      <c r="CV858" s="1880">
        <v>0</v>
      </c>
      <c r="CW858" s="1943"/>
      <c r="CX858" s="1943"/>
      <c r="CY858" s="1943"/>
      <c r="CZ858" s="1943"/>
      <c r="DA858" s="1943"/>
      <c r="DB858" s="1943"/>
      <c r="DC858" s="1880"/>
      <c r="DD858" s="1880"/>
      <c r="DE858" s="1880"/>
      <c r="DF858" s="1880"/>
      <c r="DG858" s="1880"/>
      <c r="DH858" s="1943"/>
      <c r="DI858" s="1943"/>
      <c r="DJ858" s="1880"/>
      <c r="DK858" s="1880"/>
      <c r="DL858" s="1880"/>
      <c r="DM858" s="1943"/>
      <c r="DN858" s="1943"/>
      <c r="DO858" s="1943"/>
      <c r="DP858" s="1943"/>
      <c r="DQ858" s="1943"/>
      <c r="DR858" s="1943"/>
      <c r="DS858" s="1943"/>
      <c r="DT858" s="1943"/>
      <c r="DU858" s="1943"/>
      <c r="DV858" s="1943"/>
      <c r="DW858" s="1943"/>
      <c r="DX858" s="1943"/>
      <c r="DY858" s="1880"/>
      <c r="DZ858" s="1943"/>
      <c r="EA858" s="1943"/>
      <c r="EB858" s="1943"/>
      <c r="EC858" s="1943"/>
      <c r="ED858" s="1943"/>
      <c r="EE858" s="1943"/>
      <c r="EF858" s="1943"/>
      <c r="EG858" s="1943"/>
      <c r="EH858" s="1943"/>
      <c r="EI858" s="1943"/>
      <c r="EJ858" s="1943"/>
      <c r="EK858" s="1943"/>
      <c r="EL858" s="1884">
        <v>3758.27</v>
      </c>
      <c r="EM858" s="1884">
        <v>3813</v>
      </c>
      <c r="EN858" s="1885">
        <v>375.83</v>
      </c>
      <c r="EO858" s="1885">
        <v>60.13</v>
      </c>
      <c r="EP858" s="1885">
        <v>51.49</v>
      </c>
      <c r="EQ858" s="1885">
        <v>0</v>
      </c>
      <c r="ER858" s="1885">
        <v>0</v>
      </c>
      <c r="ES858" s="1880">
        <v>0</v>
      </c>
      <c r="ET858" s="1881">
        <v>0</v>
      </c>
      <c r="EU858" s="1880">
        <v>54.73</v>
      </c>
      <c r="EV858" s="1880">
        <v>0</v>
      </c>
      <c r="EW858" s="1880"/>
      <c r="EX858" s="1880"/>
      <c r="EY858" s="1880"/>
      <c r="EZ858" s="1883">
        <v>0</v>
      </c>
      <c r="FA858" s="1883">
        <v>0</v>
      </c>
      <c r="FB858" s="1883">
        <v>0</v>
      </c>
      <c r="FC858" s="1883">
        <v>1525.2</v>
      </c>
      <c r="FD858" s="1883"/>
      <c r="FE858" s="1883">
        <v>0</v>
      </c>
      <c r="FF858" s="1943"/>
      <c r="FG858" s="1880"/>
      <c r="FH858" s="1883">
        <v>0</v>
      </c>
      <c r="FI858" s="1880"/>
      <c r="FJ858" s="1880"/>
      <c r="FK858" s="1883">
        <v>0</v>
      </c>
      <c r="FL858" s="1943"/>
      <c r="FM858" s="1880">
        <v>0</v>
      </c>
      <c r="FN858" s="1880">
        <v>0</v>
      </c>
      <c r="FO858" s="1880">
        <v>0</v>
      </c>
      <c r="FP858" s="1880"/>
      <c r="FQ858" s="1880">
        <v>2067.38</v>
      </c>
      <c r="FR858" s="1886">
        <v>1745.62</v>
      </c>
      <c r="FT858" s="2012">
        <v>338.24</v>
      </c>
      <c r="FU858" s="2011">
        <v>0</v>
      </c>
      <c r="GB858" s="2015">
        <f t="shared" si="92"/>
        <v>0</v>
      </c>
      <c r="GC858" s="2015">
        <v>3758.27</v>
      </c>
      <c r="GE858" s="2015">
        <f t="shared" si="93"/>
        <v>3758.27</v>
      </c>
    </row>
    <row r="859" spans="2:187">
      <c r="B859" s="1857">
        <v>73</v>
      </c>
      <c r="C859" s="1975" t="s">
        <v>632</v>
      </c>
      <c r="D859" s="1887" t="s">
        <v>3</v>
      </c>
      <c r="E859" s="1953" t="s">
        <v>883</v>
      </c>
      <c r="F859" s="1954" t="s">
        <v>884</v>
      </c>
      <c r="G859" s="1968">
        <v>28169</v>
      </c>
      <c r="H859" s="1860" t="s">
        <v>478</v>
      </c>
      <c r="I859" s="1975" t="s">
        <v>456</v>
      </c>
      <c r="J859" s="1890" t="s">
        <v>455</v>
      </c>
      <c r="K859" s="1891" t="s">
        <v>456</v>
      </c>
      <c r="L859" s="1891">
        <v>100001</v>
      </c>
      <c r="M859" s="1858" t="s">
        <v>470</v>
      </c>
      <c r="N859" s="1859">
        <v>1</v>
      </c>
      <c r="O859" s="1860" t="s">
        <v>458</v>
      </c>
      <c r="P859" s="1860" t="s">
        <v>478</v>
      </c>
      <c r="Q859" s="1861">
        <v>1</v>
      </c>
      <c r="R859" s="1860" t="s">
        <v>485</v>
      </c>
      <c r="S859" s="1855" t="s">
        <v>478</v>
      </c>
      <c r="T859" s="1860" t="s">
        <v>461</v>
      </c>
      <c r="U859" s="1860" t="s">
        <v>250</v>
      </c>
      <c r="V859" s="1863" t="s">
        <v>553</v>
      </c>
      <c r="W859" s="1868"/>
      <c r="X859" s="1864" t="s">
        <v>32</v>
      </c>
      <c r="Y859" s="1865" t="s">
        <v>1081</v>
      </c>
      <c r="Z859" s="1858" t="s">
        <v>25</v>
      </c>
      <c r="AA859" s="1855" t="s">
        <v>1047</v>
      </c>
      <c r="AB859" s="1970">
        <v>45943</v>
      </c>
      <c r="AC859" s="1868"/>
      <c r="AD859" s="1868"/>
      <c r="AE859" s="1868" t="s">
        <v>496</v>
      </c>
      <c r="AF859" s="1868" t="s">
        <v>1048</v>
      </c>
      <c r="AG859" s="1868"/>
      <c r="AH859" s="1868"/>
      <c r="AI859" s="1868"/>
      <c r="AJ859" s="1868"/>
      <c r="AK859" s="1868"/>
      <c r="AL859" s="1868"/>
      <c r="AM859" s="1868"/>
      <c r="AN859" s="1868"/>
      <c r="AO859" s="1939" t="s">
        <v>467</v>
      </c>
      <c r="AP859" s="1871" t="s">
        <v>595</v>
      </c>
      <c r="AQ859" s="1855" t="s">
        <v>466</v>
      </c>
      <c r="AR859" s="1956">
        <v>1800</v>
      </c>
      <c r="AS859" s="1858">
        <v>30</v>
      </c>
      <c r="AT859" s="1875">
        <v>0</v>
      </c>
      <c r="AU859" s="1875">
        <v>0</v>
      </c>
      <c r="AV859" s="1858"/>
      <c r="AW859" s="1858"/>
      <c r="AX859" s="1858"/>
      <c r="AY859" s="1858"/>
      <c r="AZ859" s="1858"/>
      <c r="BA859" s="1876"/>
      <c r="BB859" s="1869">
        <v>0</v>
      </c>
      <c r="BC859" s="1875"/>
      <c r="BD859" s="1875"/>
      <c r="BE859" s="1875"/>
      <c r="BF859" s="1876"/>
      <c r="BG859" s="1869">
        <v>0</v>
      </c>
      <c r="BH859" s="1869">
        <v>0</v>
      </c>
      <c r="BI859" s="1869">
        <v>0</v>
      </c>
      <c r="BJ859" s="1877">
        <v>0</v>
      </c>
      <c r="BK859" s="1878">
        <v>0</v>
      </c>
      <c r="BL859" s="1878">
        <v>0</v>
      </c>
      <c r="BM859" s="1869">
        <v>0</v>
      </c>
      <c r="BN859" s="1878">
        <v>0</v>
      </c>
      <c r="BO859" s="1869">
        <v>0</v>
      </c>
      <c r="BP859" s="1879">
        <v>240</v>
      </c>
      <c r="BQ859" s="1880">
        <v>1800</v>
      </c>
      <c r="BR859" s="1880">
        <v>113</v>
      </c>
      <c r="BS859" s="1880">
        <v>0</v>
      </c>
      <c r="BT859" s="1881">
        <v>0</v>
      </c>
      <c r="BU859" s="1880">
        <v>0</v>
      </c>
      <c r="BV859" s="1880">
        <v>0</v>
      </c>
      <c r="BW859" s="1880">
        <v>0</v>
      </c>
      <c r="BX859" s="1943"/>
      <c r="BY859" s="1880"/>
      <c r="BZ859" s="1880"/>
      <c r="CA859" s="1943"/>
      <c r="CB859" s="1880">
        <v>0</v>
      </c>
      <c r="CC859" s="1880">
        <v>0</v>
      </c>
      <c r="CD859" s="1880">
        <v>0</v>
      </c>
      <c r="CE859" s="1880"/>
      <c r="CF859" s="1880">
        <v>0</v>
      </c>
      <c r="CG859" s="1880"/>
      <c r="CH859" s="1880">
        <v>0</v>
      </c>
      <c r="CI859" s="1880"/>
      <c r="CJ859" s="1943"/>
      <c r="CK859" s="1943"/>
      <c r="CL859" s="1943"/>
      <c r="CM859" s="1880"/>
      <c r="CN859" s="1880"/>
      <c r="CO859" s="1880">
        <v>0</v>
      </c>
      <c r="CP859" s="1880"/>
      <c r="CQ859" s="1935"/>
      <c r="CR859" s="1935"/>
      <c r="CS859" s="1935"/>
      <c r="CT859" s="1935"/>
      <c r="CU859" s="1935"/>
      <c r="CV859" s="1880">
        <v>0</v>
      </c>
      <c r="CW859" s="1943"/>
      <c r="CX859" s="1943"/>
      <c r="CY859" s="1943"/>
      <c r="CZ859" s="1943"/>
      <c r="DA859" s="1943"/>
      <c r="DB859" s="1943"/>
      <c r="DC859" s="1880"/>
      <c r="DD859" s="1880"/>
      <c r="DE859" s="1880"/>
      <c r="DF859" s="1880"/>
      <c r="DG859" s="1880"/>
      <c r="DH859" s="1943"/>
      <c r="DI859" s="1943"/>
      <c r="DJ859" s="1880"/>
      <c r="DK859" s="1880"/>
      <c r="DL859" s="1880"/>
      <c r="DM859" s="1943"/>
      <c r="DN859" s="1943"/>
      <c r="DO859" s="1943"/>
      <c r="DP859" s="1943"/>
      <c r="DQ859" s="1943"/>
      <c r="DR859" s="1943"/>
      <c r="DS859" s="1943"/>
      <c r="DT859" s="1943"/>
      <c r="DU859" s="1943"/>
      <c r="DV859" s="1943"/>
      <c r="DW859" s="1943"/>
      <c r="DX859" s="1943"/>
      <c r="DY859" s="1880"/>
      <c r="DZ859" s="1943"/>
      <c r="EA859" s="1943"/>
      <c r="EB859" s="1943"/>
      <c r="EC859" s="1943"/>
      <c r="ED859" s="1943"/>
      <c r="EE859" s="1943"/>
      <c r="EF859" s="1943"/>
      <c r="EG859" s="1943"/>
      <c r="EH859" s="1943"/>
      <c r="EI859" s="1943"/>
      <c r="EJ859" s="1943"/>
      <c r="EK859" s="1943"/>
      <c r="EL859" s="1884">
        <v>1913</v>
      </c>
      <c r="EM859" s="1884">
        <v>1913</v>
      </c>
      <c r="EN859" s="1885">
        <v>191.3</v>
      </c>
      <c r="EO859" s="1885">
        <v>0</v>
      </c>
      <c r="EP859" s="1885">
        <v>26.21</v>
      </c>
      <c r="EQ859" s="1885">
        <v>0</v>
      </c>
      <c r="ER859" s="1885">
        <v>0</v>
      </c>
      <c r="ES859" s="1880">
        <v>0</v>
      </c>
      <c r="ET859" s="1881">
        <v>0</v>
      </c>
      <c r="EU859" s="1880">
        <v>0</v>
      </c>
      <c r="EV859" s="1880">
        <v>0</v>
      </c>
      <c r="EW859" s="1880"/>
      <c r="EX859" s="1880"/>
      <c r="EY859" s="1880"/>
      <c r="EZ859" s="1883">
        <v>0</v>
      </c>
      <c r="FA859" s="1883">
        <v>0</v>
      </c>
      <c r="FB859" s="1883">
        <v>0</v>
      </c>
      <c r="FC859" s="1883">
        <v>720</v>
      </c>
      <c r="FD859" s="1883"/>
      <c r="FE859" s="1883">
        <v>0</v>
      </c>
      <c r="FF859" s="1943"/>
      <c r="FG859" s="1880"/>
      <c r="FH859" s="1883">
        <v>0</v>
      </c>
      <c r="FI859" s="1880"/>
      <c r="FJ859" s="1880"/>
      <c r="FK859" s="1883">
        <v>0</v>
      </c>
      <c r="FL859" s="1943"/>
      <c r="FM859" s="1880">
        <v>0</v>
      </c>
      <c r="FN859" s="1880">
        <v>0</v>
      </c>
      <c r="FO859" s="1880">
        <v>0</v>
      </c>
      <c r="FP859" s="1880"/>
      <c r="FQ859" s="1880">
        <v>937.51</v>
      </c>
      <c r="FR859" s="1886">
        <v>975.49</v>
      </c>
      <c r="FT859" s="2012">
        <v>172.17</v>
      </c>
      <c r="FU859" s="2011">
        <v>0</v>
      </c>
      <c r="GB859" s="2015">
        <f t="shared" si="92"/>
        <v>0</v>
      </c>
      <c r="GC859" s="2015">
        <v>1913</v>
      </c>
      <c r="GE859" s="2015">
        <f t="shared" si="93"/>
        <v>1913</v>
      </c>
    </row>
    <row r="860" spans="2:187">
      <c r="B860" s="1857">
        <v>74</v>
      </c>
      <c r="C860" s="1975" t="s">
        <v>632</v>
      </c>
      <c r="D860" s="1887" t="s">
        <v>3</v>
      </c>
      <c r="E860" s="1953" t="s">
        <v>893</v>
      </c>
      <c r="F860" s="1954" t="s">
        <v>894</v>
      </c>
      <c r="G860" s="1968">
        <v>33878</v>
      </c>
      <c r="H860" s="1860" t="s">
        <v>478</v>
      </c>
      <c r="I860" s="1975" t="s">
        <v>456</v>
      </c>
      <c r="J860" s="1890" t="s">
        <v>455</v>
      </c>
      <c r="K860" s="1891" t="s">
        <v>456</v>
      </c>
      <c r="L860" s="1891">
        <v>100001</v>
      </c>
      <c r="M860" s="1858" t="s">
        <v>470</v>
      </c>
      <c r="N860" s="1859">
        <v>1</v>
      </c>
      <c r="O860" s="1860" t="s">
        <v>458</v>
      </c>
      <c r="P860" s="1860" t="s">
        <v>478</v>
      </c>
      <c r="Q860" s="1861">
        <v>1</v>
      </c>
      <c r="R860" s="1860" t="s">
        <v>485</v>
      </c>
      <c r="S860" s="1855" t="s">
        <v>478</v>
      </c>
      <c r="T860" s="1860" t="s">
        <v>461</v>
      </c>
      <c r="U860" s="1860" t="s">
        <v>263</v>
      </c>
      <c r="V860" s="1863" t="s">
        <v>553</v>
      </c>
      <c r="W860" s="1868"/>
      <c r="X860" s="1864" t="s">
        <v>1062</v>
      </c>
      <c r="Y860" s="1865" t="s">
        <v>1082</v>
      </c>
      <c r="Z860" s="1858"/>
      <c r="AA860" s="1855"/>
      <c r="AB860" s="1970">
        <v>45964</v>
      </c>
      <c r="AC860" s="1868"/>
      <c r="AD860" s="1868"/>
      <c r="AE860" s="1868" t="s">
        <v>533</v>
      </c>
      <c r="AF860" s="1868" t="s">
        <v>1083</v>
      </c>
      <c r="AG860" s="1868"/>
      <c r="AH860" s="1868"/>
      <c r="AI860" s="1868"/>
      <c r="AJ860" s="1868"/>
      <c r="AK860" s="1868"/>
      <c r="AL860" s="1868"/>
      <c r="AM860" s="1868"/>
      <c r="AN860" s="1868"/>
      <c r="AO860" s="1939" t="s">
        <v>467</v>
      </c>
      <c r="AP860" s="1871" t="s">
        <v>595</v>
      </c>
      <c r="AQ860" s="1855" t="s">
        <v>466</v>
      </c>
      <c r="AR860" s="1956">
        <v>2200</v>
      </c>
      <c r="AS860" s="1858">
        <v>28</v>
      </c>
      <c r="AT860" s="1875">
        <v>0</v>
      </c>
      <c r="AU860" s="1875">
        <v>0</v>
      </c>
      <c r="AV860" s="1858"/>
      <c r="AW860" s="1858"/>
      <c r="AX860" s="1858"/>
      <c r="AY860" s="1858"/>
      <c r="AZ860" s="1858"/>
      <c r="BA860" s="1876"/>
      <c r="BB860" s="1869">
        <v>0</v>
      </c>
      <c r="BC860" s="1875"/>
      <c r="BD860" s="1875"/>
      <c r="BE860" s="1875"/>
      <c r="BF860" s="1876"/>
      <c r="BG860" s="1869">
        <v>0</v>
      </c>
      <c r="BH860" s="1869">
        <v>0</v>
      </c>
      <c r="BI860" s="1869">
        <v>0</v>
      </c>
      <c r="BJ860" s="1877">
        <v>0</v>
      </c>
      <c r="BK860" s="1878"/>
      <c r="BL860" s="1878"/>
      <c r="BM860" s="1869"/>
      <c r="BN860" s="1878"/>
      <c r="BO860" s="1869">
        <v>2.9166666666666665</v>
      </c>
      <c r="BP860" s="1879">
        <v>224</v>
      </c>
      <c r="BQ860" s="1880">
        <v>2053.333333333333</v>
      </c>
      <c r="BR860" s="1880">
        <v>113</v>
      </c>
      <c r="BS860" s="1880">
        <v>0</v>
      </c>
      <c r="BT860" s="1881">
        <v>0</v>
      </c>
      <c r="BU860" s="1880"/>
      <c r="BV860" s="1880"/>
      <c r="BW860" s="1880"/>
      <c r="BX860" s="1943"/>
      <c r="BY860" s="1880"/>
      <c r="BZ860" s="1880"/>
      <c r="CA860" s="1943"/>
      <c r="CB860" s="1880">
        <v>0</v>
      </c>
      <c r="CC860" s="1880">
        <v>0</v>
      </c>
      <c r="CD860" s="1880">
        <v>0</v>
      </c>
      <c r="CE860" s="1880"/>
      <c r="CF860" s="1880">
        <v>0</v>
      </c>
      <c r="CG860" s="1880"/>
      <c r="CH860" s="1880">
        <v>0</v>
      </c>
      <c r="CI860" s="1880"/>
      <c r="CJ860" s="1943"/>
      <c r="CK860" s="1943"/>
      <c r="CL860" s="1943"/>
      <c r="CM860" s="1880"/>
      <c r="CN860" s="1880"/>
      <c r="CO860" s="1880">
        <v>0</v>
      </c>
      <c r="CP860" s="1880"/>
      <c r="CQ860" s="1935"/>
      <c r="CR860" s="1935"/>
      <c r="CS860" s="1935"/>
      <c r="CT860" s="1935"/>
      <c r="CU860" s="1935"/>
      <c r="CV860" s="1880">
        <v>0</v>
      </c>
      <c r="CW860" s="1943"/>
      <c r="CX860" s="1943"/>
      <c r="CY860" s="1943"/>
      <c r="CZ860" s="1943"/>
      <c r="DA860" s="1943"/>
      <c r="DB860" s="1943"/>
      <c r="DC860" s="1880"/>
      <c r="DD860" s="1880"/>
      <c r="DE860" s="1880"/>
      <c r="DF860" s="1880"/>
      <c r="DG860" s="1880"/>
      <c r="DH860" s="1943"/>
      <c r="DI860" s="1943"/>
      <c r="DJ860" s="1880"/>
      <c r="DK860" s="1880"/>
      <c r="DL860" s="1880"/>
      <c r="DM860" s="1943"/>
      <c r="DN860" s="1943"/>
      <c r="DO860" s="1943"/>
      <c r="DP860" s="1943"/>
      <c r="DQ860" s="1943"/>
      <c r="DR860" s="1943"/>
      <c r="DS860" s="1943"/>
      <c r="DT860" s="1943"/>
      <c r="DU860" s="1943"/>
      <c r="DV860" s="1943"/>
      <c r="DW860" s="1943"/>
      <c r="DX860" s="1943"/>
      <c r="DY860" s="1880"/>
      <c r="DZ860" s="1943"/>
      <c r="EA860" s="1943"/>
      <c r="EB860" s="1943"/>
      <c r="EC860" s="1943"/>
      <c r="ED860" s="1943"/>
      <c r="EE860" s="1943"/>
      <c r="EF860" s="1943"/>
      <c r="EG860" s="1943"/>
      <c r="EH860" s="1943"/>
      <c r="EI860" s="1943"/>
      <c r="EJ860" s="1943"/>
      <c r="EK860" s="1943"/>
      <c r="EL860" s="1884">
        <v>2139.5933333333332</v>
      </c>
      <c r="EM860" s="1884">
        <v>2166.333333333333</v>
      </c>
      <c r="EN860" s="1885">
        <v>213.96</v>
      </c>
      <c r="EO860" s="1885">
        <v>0</v>
      </c>
      <c r="EP860" s="1885">
        <v>29.31</v>
      </c>
      <c r="EQ860" s="1885">
        <v>0</v>
      </c>
      <c r="ER860" s="1885">
        <v>0</v>
      </c>
      <c r="ES860" s="1880">
        <v>0</v>
      </c>
      <c r="ET860" s="1881">
        <v>0</v>
      </c>
      <c r="EU860" s="1880">
        <v>26.74</v>
      </c>
      <c r="EV860" s="1880">
        <v>0</v>
      </c>
      <c r="EW860" s="1880"/>
      <c r="EX860" s="1880"/>
      <c r="EY860" s="1880"/>
      <c r="EZ860" s="1883">
        <v>0</v>
      </c>
      <c r="FA860" s="1883">
        <v>0</v>
      </c>
      <c r="FB860" s="1883">
        <v>0</v>
      </c>
      <c r="FC860" s="1883">
        <v>866.5333333333333</v>
      </c>
      <c r="FD860" s="1883"/>
      <c r="FE860" s="1883">
        <v>0</v>
      </c>
      <c r="FF860" s="1943"/>
      <c r="FG860" s="1880"/>
      <c r="FH860" s="1883">
        <v>0</v>
      </c>
      <c r="FI860" s="1880"/>
      <c r="FJ860" s="1880"/>
      <c r="FK860" s="1883">
        <v>0</v>
      </c>
      <c r="FL860" s="1943"/>
      <c r="FM860" s="1880"/>
      <c r="FN860" s="1880">
        <v>0</v>
      </c>
      <c r="FO860" s="1880">
        <v>0</v>
      </c>
      <c r="FP860" s="1880"/>
      <c r="FQ860" s="1880">
        <v>1136.54</v>
      </c>
      <c r="FR860" s="1886">
        <v>1029.79</v>
      </c>
      <c r="FT860" s="2012">
        <v>192.56</v>
      </c>
      <c r="FU860" s="2011">
        <v>0</v>
      </c>
      <c r="GB860" s="2015">
        <f t="shared" si="92"/>
        <v>3.333333333102928E-3</v>
      </c>
      <c r="GC860" s="2015">
        <v>2139.59</v>
      </c>
      <c r="GE860" s="2015">
        <f t="shared" si="93"/>
        <v>2139.59</v>
      </c>
    </row>
    <row r="861" spans="2:187">
      <c r="B861" s="1857">
        <v>75</v>
      </c>
      <c r="C861" s="1975" t="s">
        <v>632</v>
      </c>
      <c r="D861" s="1887" t="s">
        <v>3</v>
      </c>
      <c r="E861" s="1953" t="s">
        <v>891</v>
      </c>
      <c r="F861" s="1954" t="s">
        <v>892</v>
      </c>
      <c r="G861" s="1968">
        <v>33682</v>
      </c>
      <c r="H861" s="1860" t="s">
        <v>478</v>
      </c>
      <c r="I861" s="1975" t="s">
        <v>456</v>
      </c>
      <c r="J861" s="1890" t="s">
        <v>455</v>
      </c>
      <c r="K861" s="1891" t="s">
        <v>456</v>
      </c>
      <c r="L861" s="1891">
        <v>100001</v>
      </c>
      <c r="M861" s="1858" t="s">
        <v>470</v>
      </c>
      <c r="N861" s="1859">
        <v>1</v>
      </c>
      <c r="O861" s="1860" t="s">
        <v>458</v>
      </c>
      <c r="P861" s="1860" t="s">
        <v>478</v>
      </c>
      <c r="Q861" s="1861">
        <v>1</v>
      </c>
      <c r="R861" s="1860" t="s">
        <v>485</v>
      </c>
      <c r="S861" s="1855" t="s">
        <v>478</v>
      </c>
      <c r="T861" s="1860" t="s">
        <v>461</v>
      </c>
      <c r="U861" s="1860" t="s">
        <v>1084</v>
      </c>
      <c r="V861" s="1863" t="s">
        <v>553</v>
      </c>
      <c r="W861" s="1868"/>
      <c r="X861" s="1864" t="s">
        <v>32</v>
      </c>
      <c r="Y861" s="1865" t="s">
        <v>1085</v>
      </c>
      <c r="Z861" s="1858"/>
      <c r="AA861" s="1855"/>
      <c r="AB861" s="1970">
        <v>45964</v>
      </c>
      <c r="AC861" s="1868"/>
      <c r="AD861" s="1868"/>
      <c r="AE861" s="1868" t="s">
        <v>464</v>
      </c>
      <c r="AF861" s="1868" t="s">
        <v>1086</v>
      </c>
      <c r="AG861" s="1868"/>
      <c r="AH861" s="1868"/>
      <c r="AI861" s="1868"/>
      <c r="AJ861" s="1868"/>
      <c r="AK861" s="1868"/>
      <c r="AL861" s="1868"/>
      <c r="AM861" s="1868"/>
      <c r="AN861" s="1868"/>
      <c r="AO861" s="1939" t="s">
        <v>467</v>
      </c>
      <c r="AP861" s="1871" t="s">
        <v>595</v>
      </c>
      <c r="AQ861" s="1855" t="s">
        <v>467</v>
      </c>
      <c r="AR861" s="1956">
        <v>5000</v>
      </c>
      <c r="AS861" s="1858">
        <v>28</v>
      </c>
      <c r="AT861" s="1875">
        <v>0</v>
      </c>
      <c r="AU861" s="1875">
        <v>0</v>
      </c>
      <c r="AV861" s="1858"/>
      <c r="AW861" s="1858"/>
      <c r="AX861" s="1858"/>
      <c r="AY861" s="1858"/>
      <c r="AZ861" s="1858"/>
      <c r="BA861" s="1876"/>
      <c r="BB861" s="1869">
        <v>0</v>
      </c>
      <c r="BC861" s="1875"/>
      <c r="BD861" s="1875"/>
      <c r="BE861" s="1875"/>
      <c r="BF861" s="1876"/>
      <c r="BG861" s="1869">
        <v>0</v>
      </c>
      <c r="BH861" s="1869">
        <v>0</v>
      </c>
      <c r="BI861" s="1869">
        <v>0</v>
      </c>
      <c r="BJ861" s="1877">
        <v>0</v>
      </c>
      <c r="BK861" s="1878"/>
      <c r="BL861" s="1878"/>
      <c r="BM861" s="1869"/>
      <c r="BN861" s="1878"/>
      <c r="BO861" s="1869">
        <v>0</v>
      </c>
      <c r="BP861" s="1879">
        <v>224</v>
      </c>
      <c r="BQ861" s="1880">
        <v>4666.6666666666661</v>
      </c>
      <c r="BR861" s="1880">
        <v>0</v>
      </c>
      <c r="BS861" s="1880">
        <v>0</v>
      </c>
      <c r="BT861" s="1881">
        <v>0</v>
      </c>
      <c r="BU861" s="1880"/>
      <c r="BV861" s="1880"/>
      <c r="BW861" s="1880"/>
      <c r="BX861" s="1943"/>
      <c r="BY861" s="1880"/>
      <c r="BZ861" s="1880"/>
      <c r="CA861" s="1943"/>
      <c r="CB861" s="1880">
        <v>0</v>
      </c>
      <c r="CC861" s="1880">
        <v>0</v>
      </c>
      <c r="CD861" s="1880">
        <v>0</v>
      </c>
      <c r="CE861" s="1880"/>
      <c r="CF861" s="1880">
        <v>0</v>
      </c>
      <c r="CG861" s="1880"/>
      <c r="CH861" s="1880">
        <v>0</v>
      </c>
      <c r="CI861" s="1880"/>
      <c r="CJ861" s="1943"/>
      <c r="CK861" s="1943"/>
      <c r="CL861" s="1943"/>
      <c r="CM861" s="1880"/>
      <c r="CN861" s="1880"/>
      <c r="CO861" s="1880">
        <v>0</v>
      </c>
      <c r="CP861" s="1880"/>
      <c r="CQ861" s="1935"/>
      <c r="CR861" s="1935"/>
      <c r="CS861" s="1935"/>
      <c r="CT861" s="1935"/>
      <c r="CU861" s="1935"/>
      <c r="CV861" s="1880">
        <v>0</v>
      </c>
      <c r="CW861" s="1943"/>
      <c r="CX861" s="1943"/>
      <c r="CY861" s="1943"/>
      <c r="CZ861" s="1943"/>
      <c r="DA861" s="1943"/>
      <c r="DB861" s="1943"/>
      <c r="DC861" s="1880"/>
      <c r="DD861" s="1880"/>
      <c r="DE861" s="1880"/>
      <c r="DF861" s="1880"/>
      <c r="DG861" s="1880"/>
      <c r="DH861" s="1943"/>
      <c r="DI861" s="1943"/>
      <c r="DJ861" s="1880"/>
      <c r="DK861" s="1880"/>
      <c r="DL861" s="1880"/>
      <c r="DM861" s="1943"/>
      <c r="DN861" s="1943"/>
      <c r="DO861" s="1943"/>
      <c r="DP861" s="1943"/>
      <c r="DQ861" s="1943"/>
      <c r="DR861" s="1943"/>
      <c r="DS861" s="1943"/>
      <c r="DT861" s="1943"/>
      <c r="DU861" s="1943"/>
      <c r="DV861" s="1943"/>
      <c r="DW861" s="1943"/>
      <c r="DX861" s="1943"/>
      <c r="DY861" s="1880"/>
      <c r="DZ861" s="1943"/>
      <c r="EA861" s="1943"/>
      <c r="EB861" s="1943"/>
      <c r="EC861" s="1943"/>
      <c r="ED861" s="1943"/>
      <c r="EE861" s="1943"/>
      <c r="EF861" s="1943"/>
      <c r="EG861" s="1943"/>
      <c r="EH861" s="1943"/>
      <c r="EI861" s="1943"/>
      <c r="EJ861" s="1943"/>
      <c r="EK861" s="1943"/>
      <c r="EL861" s="1884">
        <v>4666.6666666666661</v>
      </c>
      <c r="EM861" s="1884">
        <v>4666.6666666666661</v>
      </c>
      <c r="EN861" s="1885">
        <v>466.67</v>
      </c>
      <c r="EO861" s="1885">
        <v>72.33</v>
      </c>
      <c r="EP861" s="1885">
        <v>63.93</v>
      </c>
      <c r="EQ861" s="1885">
        <v>0</v>
      </c>
      <c r="ER861" s="1885">
        <v>0</v>
      </c>
      <c r="ES861" s="1880">
        <v>0</v>
      </c>
      <c r="ET861" s="1881">
        <v>740.25</v>
      </c>
      <c r="EU861" s="1880">
        <v>0</v>
      </c>
      <c r="EV861" s="1880">
        <v>0</v>
      </c>
      <c r="EW861" s="1880"/>
      <c r="EX861" s="1880"/>
      <c r="EY861" s="1880"/>
      <c r="EZ861" s="1883">
        <v>0</v>
      </c>
      <c r="FA861" s="1883">
        <v>0</v>
      </c>
      <c r="FB861" s="1883">
        <v>0</v>
      </c>
      <c r="FC861" s="1883">
        <v>1866.6666666666665</v>
      </c>
      <c r="FD861" s="1883"/>
      <c r="FE861" s="1883">
        <v>0</v>
      </c>
      <c r="FF861" s="1943"/>
      <c r="FG861" s="1880"/>
      <c r="FH861" s="1883">
        <v>0</v>
      </c>
      <c r="FI861" s="1880"/>
      <c r="FJ861" s="1880"/>
      <c r="FK861" s="1883">
        <v>0</v>
      </c>
      <c r="FL861" s="1943"/>
      <c r="FM861" s="1880"/>
      <c r="FN861" s="1880">
        <v>0</v>
      </c>
      <c r="FO861" s="1880">
        <v>0</v>
      </c>
      <c r="FP861" s="1880"/>
      <c r="FQ861" s="1880">
        <v>3209.85</v>
      </c>
      <c r="FR861" s="1886">
        <v>1456.82</v>
      </c>
      <c r="FT861" s="2012">
        <v>420</v>
      </c>
      <c r="FU861" s="2011">
        <v>0</v>
      </c>
      <c r="GB861" s="2015">
        <f t="shared" si="92"/>
        <v>-3.3333333340124227E-3</v>
      </c>
      <c r="GC861" s="2015">
        <v>4666.67</v>
      </c>
      <c r="GE861" s="2015">
        <f t="shared" si="93"/>
        <v>4666.67</v>
      </c>
    </row>
    <row r="862" spans="2:187">
      <c r="B862" s="1857">
        <v>76</v>
      </c>
      <c r="C862" s="1975" t="s">
        <v>632</v>
      </c>
      <c r="D862" s="1887" t="s">
        <v>3</v>
      </c>
      <c r="E862" s="1953" t="s">
        <v>895</v>
      </c>
      <c r="F862" s="1954" t="s">
        <v>896</v>
      </c>
      <c r="G862" s="1968">
        <v>34092</v>
      </c>
      <c r="H862" s="1860" t="s">
        <v>478</v>
      </c>
      <c r="I862" s="1975" t="s">
        <v>456</v>
      </c>
      <c r="J862" s="1890" t="s">
        <v>455</v>
      </c>
      <c r="K862" s="1891" t="s">
        <v>456</v>
      </c>
      <c r="L862" s="1891">
        <v>100001</v>
      </c>
      <c r="M862" s="1858" t="s">
        <v>470</v>
      </c>
      <c r="N862" s="1859">
        <v>1</v>
      </c>
      <c r="O862" s="1860" t="s">
        <v>458</v>
      </c>
      <c r="P862" s="1860" t="s">
        <v>478</v>
      </c>
      <c r="Q862" s="1861">
        <v>1</v>
      </c>
      <c r="R862" s="1860" t="s">
        <v>485</v>
      </c>
      <c r="S862" s="1855" t="s">
        <v>478</v>
      </c>
      <c r="T862" s="1860" t="s">
        <v>461</v>
      </c>
      <c r="U862" s="1860" t="s">
        <v>1087</v>
      </c>
      <c r="V862" s="1863" t="s">
        <v>553</v>
      </c>
      <c r="W862" s="1868"/>
      <c r="X862" s="1864" t="s">
        <v>32</v>
      </c>
      <c r="Y862" s="1865" t="s">
        <v>1088</v>
      </c>
      <c r="Z862" s="1858"/>
      <c r="AA862" s="1855"/>
      <c r="AB862" s="1970">
        <v>45962</v>
      </c>
      <c r="AC862" s="1868"/>
      <c r="AD862" s="1868"/>
      <c r="AE862" s="1868" t="s">
        <v>533</v>
      </c>
      <c r="AF862" s="1868" t="s">
        <v>1089</v>
      </c>
      <c r="AG862" s="1868"/>
      <c r="AH862" s="1868"/>
      <c r="AI862" s="1868"/>
      <c r="AJ862" s="1868"/>
      <c r="AK862" s="1868"/>
      <c r="AL862" s="1868"/>
      <c r="AM862" s="1868"/>
      <c r="AN862" s="1868"/>
      <c r="AO862" s="1939" t="s">
        <v>467</v>
      </c>
      <c r="AP862" s="1871" t="s">
        <v>595</v>
      </c>
      <c r="AQ862" s="1855" t="s">
        <v>466</v>
      </c>
      <c r="AR862" s="1956">
        <v>5000</v>
      </c>
      <c r="AS862" s="1858">
        <v>30</v>
      </c>
      <c r="AT862" s="1875">
        <v>0</v>
      </c>
      <c r="AU862" s="1875">
        <v>0</v>
      </c>
      <c r="AV862" s="1858"/>
      <c r="AW862" s="1858"/>
      <c r="AX862" s="1858"/>
      <c r="AY862" s="1858"/>
      <c r="AZ862" s="1858"/>
      <c r="BA862" s="1876"/>
      <c r="BB862" s="1869">
        <v>0</v>
      </c>
      <c r="BC862" s="1875"/>
      <c r="BD862" s="1875"/>
      <c r="BE862" s="1875"/>
      <c r="BF862" s="1876"/>
      <c r="BG862" s="1869">
        <v>0</v>
      </c>
      <c r="BH862" s="1869">
        <v>0</v>
      </c>
      <c r="BI862" s="1869">
        <v>0</v>
      </c>
      <c r="BJ862" s="1877">
        <v>0</v>
      </c>
      <c r="BK862" s="1878"/>
      <c r="BL862" s="1878"/>
      <c r="BM862" s="1869"/>
      <c r="BN862" s="1878"/>
      <c r="BO862" s="1869">
        <v>0</v>
      </c>
      <c r="BP862" s="1879">
        <v>240</v>
      </c>
      <c r="BQ862" s="1880">
        <v>5000</v>
      </c>
      <c r="BR862" s="1880">
        <v>113</v>
      </c>
      <c r="BS862" s="1880">
        <v>0</v>
      </c>
      <c r="BT862" s="1881">
        <v>0</v>
      </c>
      <c r="BU862" s="1880"/>
      <c r="BV862" s="1880"/>
      <c r="BW862" s="1880"/>
      <c r="BX862" s="1943"/>
      <c r="BY862" s="1880"/>
      <c r="BZ862" s="1880"/>
      <c r="CA862" s="1943"/>
      <c r="CB862" s="1880">
        <v>0</v>
      </c>
      <c r="CC862" s="1880">
        <v>0</v>
      </c>
      <c r="CD862" s="1880">
        <v>0</v>
      </c>
      <c r="CE862" s="1880"/>
      <c r="CF862" s="1880">
        <v>0</v>
      </c>
      <c r="CG862" s="1880"/>
      <c r="CH862" s="1880">
        <v>0</v>
      </c>
      <c r="CI862" s="1880"/>
      <c r="CJ862" s="1943"/>
      <c r="CK862" s="1943"/>
      <c r="CL862" s="1943"/>
      <c r="CM862" s="1880"/>
      <c r="CN862" s="1880"/>
      <c r="CO862" s="1880">
        <v>0</v>
      </c>
      <c r="CP862" s="1880"/>
      <c r="CQ862" s="1935"/>
      <c r="CR862" s="1935"/>
      <c r="CS862" s="1935"/>
      <c r="CT862" s="1935"/>
      <c r="CU862" s="1935"/>
      <c r="CV862" s="1880">
        <v>0</v>
      </c>
      <c r="CW862" s="1943"/>
      <c r="CX862" s="1943"/>
      <c r="CY862" s="1943"/>
      <c r="CZ862" s="1943"/>
      <c r="DA862" s="1943"/>
      <c r="DB862" s="1943"/>
      <c r="DC862" s="1880"/>
      <c r="DD862" s="1880"/>
      <c r="DE862" s="1880"/>
      <c r="DF862" s="1880"/>
      <c r="DG862" s="1880"/>
      <c r="DH862" s="1943"/>
      <c r="DI862" s="1943"/>
      <c r="DJ862" s="1880"/>
      <c r="DK862" s="1880"/>
      <c r="DL862" s="1880"/>
      <c r="DM862" s="1943"/>
      <c r="DN862" s="1943"/>
      <c r="DO862" s="1943"/>
      <c r="DP862" s="1943"/>
      <c r="DQ862" s="1943"/>
      <c r="DR862" s="1943"/>
      <c r="DS862" s="1943"/>
      <c r="DT862" s="1943"/>
      <c r="DU862" s="1943"/>
      <c r="DV862" s="1943"/>
      <c r="DW862" s="1943"/>
      <c r="DX862" s="1943"/>
      <c r="DY862" s="1880"/>
      <c r="DZ862" s="1943"/>
      <c r="EA862" s="1943"/>
      <c r="EB862" s="1943"/>
      <c r="EC862" s="1943"/>
      <c r="ED862" s="1943"/>
      <c r="EE862" s="1943"/>
      <c r="EF862" s="1943"/>
      <c r="EG862" s="1943"/>
      <c r="EH862" s="1943"/>
      <c r="EI862" s="1943"/>
      <c r="EJ862" s="1943"/>
      <c r="EK862" s="1943"/>
      <c r="EL862" s="1884">
        <v>5113</v>
      </c>
      <c r="EM862" s="1884">
        <v>5113</v>
      </c>
      <c r="EN862" s="1885">
        <v>511.3</v>
      </c>
      <c r="EO862" s="1885">
        <v>0</v>
      </c>
      <c r="EP862" s="1885">
        <v>70.05</v>
      </c>
      <c r="EQ862" s="1885">
        <v>0</v>
      </c>
      <c r="ER862" s="1885">
        <v>0</v>
      </c>
      <c r="ES862" s="1880">
        <v>0</v>
      </c>
      <c r="ET862" s="1881">
        <v>0</v>
      </c>
      <c r="EU862" s="1880">
        <v>0</v>
      </c>
      <c r="EV862" s="1880">
        <v>0</v>
      </c>
      <c r="EW862" s="1880"/>
      <c r="EX862" s="1880"/>
      <c r="EY862" s="1880"/>
      <c r="EZ862" s="1883">
        <v>0</v>
      </c>
      <c r="FA862" s="1883">
        <v>0</v>
      </c>
      <c r="FB862" s="1883">
        <v>0</v>
      </c>
      <c r="FC862" s="1883">
        <v>2045.2</v>
      </c>
      <c r="FD862" s="1883"/>
      <c r="FE862" s="1883">
        <v>0</v>
      </c>
      <c r="FF862" s="1943"/>
      <c r="FG862" s="1880"/>
      <c r="FH862" s="1883">
        <v>0</v>
      </c>
      <c r="FI862" s="1880"/>
      <c r="FJ862" s="1880"/>
      <c r="FK862" s="1883">
        <v>0</v>
      </c>
      <c r="FL862" s="1943"/>
      <c r="FM862" s="1880"/>
      <c r="FN862" s="1880">
        <v>0</v>
      </c>
      <c r="FO862" s="1880">
        <v>0</v>
      </c>
      <c r="FP862" s="1880"/>
      <c r="FQ862" s="1880">
        <v>2626.55</v>
      </c>
      <c r="FR862" s="1886">
        <v>2486.4499999999998</v>
      </c>
      <c r="FT862" s="2012">
        <v>460.17</v>
      </c>
      <c r="FU862" s="2011">
        <v>0</v>
      </c>
      <c r="GB862" s="2015">
        <f t="shared" si="92"/>
        <v>0</v>
      </c>
      <c r="GC862" s="2015">
        <v>5113</v>
      </c>
      <c r="GE862" s="2015">
        <f t="shared" si="93"/>
        <v>5113</v>
      </c>
    </row>
    <row r="863" spans="2:187" ht="15.75" thickBot="1">
      <c r="AK863" s="2009">
        <v>200</v>
      </c>
      <c r="AL863" s="2009">
        <v>380</v>
      </c>
      <c r="AM863" s="2009">
        <v>0</v>
      </c>
      <c r="AN863" s="2009">
        <v>0</v>
      </c>
      <c r="AO863" s="2009">
        <v>0</v>
      </c>
      <c r="AP863" s="2009">
        <v>0</v>
      </c>
      <c r="AQ863" s="2009">
        <v>0</v>
      </c>
      <c r="AR863" s="2009">
        <v>575043.82015818241</v>
      </c>
      <c r="AS863" s="2009">
        <v>2107</v>
      </c>
      <c r="AT863" s="2009">
        <v>10</v>
      </c>
      <c r="AU863" s="2009">
        <v>122</v>
      </c>
      <c r="AV863" s="2009">
        <v>0</v>
      </c>
      <c r="AW863" s="2009">
        <v>0</v>
      </c>
      <c r="AX863" s="2009">
        <v>0</v>
      </c>
      <c r="AY863" s="2009">
        <v>31</v>
      </c>
      <c r="AZ863" s="2009">
        <v>4</v>
      </c>
      <c r="BA863" s="2009">
        <v>0</v>
      </c>
      <c r="BB863" s="2009">
        <v>2</v>
      </c>
      <c r="BC863" s="2009">
        <v>0</v>
      </c>
      <c r="BD863" s="2009">
        <v>0</v>
      </c>
      <c r="BE863" s="2009">
        <v>0</v>
      </c>
      <c r="BF863" s="2009">
        <v>0</v>
      </c>
      <c r="BG863" s="2009">
        <v>12</v>
      </c>
      <c r="BH863" s="2009">
        <v>21</v>
      </c>
      <c r="BI863" s="2009">
        <v>37</v>
      </c>
      <c r="BJ863" s="2009">
        <v>41.8</v>
      </c>
      <c r="BK863" s="2009">
        <v>0</v>
      </c>
      <c r="BL863" s="2009">
        <v>0</v>
      </c>
      <c r="BM863" s="2009">
        <v>0</v>
      </c>
      <c r="BN863" s="2009">
        <v>0</v>
      </c>
      <c r="BO863" s="2009">
        <v>190.36666666666665</v>
      </c>
      <c r="BP863" s="2009">
        <v>16856</v>
      </c>
      <c r="BQ863" s="2009">
        <v>551152.48682484892</v>
      </c>
      <c r="BR863" s="2009">
        <v>4633</v>
      </c>
      <c r="BS863" s="2009">
        <v>1103.3333333333333</v>
      </c>
      <c r="BT863" s="2009">
        <v>18673.469999999994</v>
      </c>
      <c r="BU863" s="2009">
        <v>0</v>
      </c>
      <c r="BV863" s="2009">
        <v>0</v>
      </c>
      <c r="BW863" s="2009">
        <v>0</v>
      </c>
      <c r="BX863" s="2009">
        <v>380</v>
      </c>
      <c r="BY863" s="2009">
        <v>0</v>
      </c>
      <c r="BZ863" s="2009">
        <v>3503.6194444444441</v>
      </c>
      <c r="CA863" s="2009">
        <v>725.34255555555546</v>
      </c>
      <c r="CB863" s="2009">
        <v>194.5625</v>
      </c>
      <c r="CC863" s="2009">
        <v>367.72312499999998</v>
      </c>
      <c r="CD863" s="2009">
        <v>809.8416666666667</v>
      </c>
      <c r="CE863" s="2009">
        <v>0</v>
      </c>
      <c r="CF863" s="2009">
        <v>1261.6400000000001</v>
      </c>
      <c r="CG863" s="2009">
        <v>0</v>
      </c>
      <c r="CH863" s="2009">
        <v>18</v>
      </c>
      <c r="CI863" s="2009">
        <v>0</v>
      </c>
      <c r="CJ863" s="2009">
        <v>0</v>
      </c>
      <c r="CK863" s="2009">
        <v>0</v>
      </c>
      <c r="CL863" s="2009">
        <v>0</v>
      </c>
      <c r="CM863" s="2009">
        <v>200</v>
      </c>
      <c r="CN863" s="2009">
        <v>0</v>
      </c>
      <c r="CO863" s="2009">
        <v>0</v>
      </c>
      <c r="CP863" s="2009">
        <v>0</v>
      </c>
      <c r="CQ863" s="2009">
        <v>0</v>
      </c>
      <c r="CR863" s="2009">
        <v>0</v>
      </c>
      <c r="CS863" s="2009">
        <v>0</v>
      </c>
      <c r="CT863" s="2009">
        <v>0</v>
      </c>
      <c r="CU863" s="2009">
        <v>0</v>
      </c>
      <c r="CV863" s="2009">
        <v>200</v>
      </c>
      <c r="CW863" s="2009">
        <v>0</v>
      </c>
      <c r="CX863" s="2009">
        <v>42893.15335969704</v>
      </c>
      <c r="CY863" s="2009">
        <v>3139.1837349915845</v>
      </c>
      <c r="CZ863" s="2009">
        <v>0</v>
      </c>
      <c r="DA863" s="2009">
        <v>0</v>
      </c>
      <c r="DB863" s="2009">
        <v>0</v>
      </c>
      <c r="DC863" s="2009">
        <v>0</v>
      </c>
      <c r="DD863" s="2009">
        <v>0</v>
      </c>
      <c r="DE863" s="2009">
        <v>0</v>
      </c>
      <c r="DF863" s="2009">
        <v>0</v>
      </c>
      <c r="DG863" s="2009">
        <v>0</v>
      </c>
      <c r="DH863" s="2009">
        <v>0</v>
      </c>
      <c r="DI863" s="2009">
        <v>0</v>
      </c>
      <c r="DJ863" s="2009">
        <v>0</v>
      </c>
      <c r="DK863" s="2009">
        <v>0</v>
      </c>
      <c r="DL863" s="2009">
        <v>0</v>
      </c>
      <c r="DM863" s="2009">
        <v>0</v>
      </c>
      <c r="DN863" s="2009">
        <v>0</v>
      </c>
      <c r="DO863" s="2009">
        <v>0</v>
      </c>
      <c r="DP863" s="2009">
        <v>0</v>
      </c>
      <c r="DQ863" s="2009">
        <v>0</v>
      </c>
      <c r="DR863" s="2009">
        <v>0</v>
      </c>
      <c r="DS863" s="2009">
        <v>0</v>
      </c>
      <c r="DT863" s="2009">
        <v>0</v>
      </c>
      <c r="DU863" s="2009">
        <v>0</v>
      </c>
      <c r="DV863" s="2009">
        <v>0</v>
      </c>
      <c r="DW863" s="2009">
        <v>25021.006126489941</v>
      </c>
      <c r="DX863" s="2009">
        <v>0</v>
      </c>
      <c r="DY863" s="2009">
        <v>2001.18</v>
      </c>
      <c r="DZ863" s="2009">
        <v>0</v>
      </c>
      <c r="EA863" s="2009">
        <v>0</v>
      </c>
      <c r="EB863" s="2009">
        <v>0</v>
      </c>
      <c r="EC863" s="2009">
        <v>0</v>
      </c>
      <c r="ED863" s="2009">
        <v>0</v>
      </c>
      <c r="EE863" s="2009">
        <v>0</v>
      </c>
      <c r="EF863" s="2009">
        <v>0</v>
      </c>
      <c r="EG863" s="2009">
        <v>0</v>
      </c>
      <c r="EH863" s="2009">
        <v>0</v>
      </c>
      <c r="EI863" s="2009">
        <v>0</v>
      </c>
      <c r="EJ863" s="2009">
        <v>0</v>
      </c>
      <c r="EK863" s="2009">
        <v>0</v>
      </c>
      <c r="EL863" s="2009">
        <v>580667.26944984891</v>
      </c>
      <c r="EM863" s="2009">
        <v>656277.54267102771</v>
      </c>
      <c r="EN863" s="2009">
        <v>57251.37</v>
      </c>
      <c r="EO863" s="2009">
        <v>2941.84</v>
      </c>
      <c r="EP863" s="2009">
        <v>4974.010000000002</v>
      </c>
      <c r="EQ863" s="2009">
        <v>0</v>
      </c>
      <c r="ER863" s="2009">
        <v>0</v>
      </c>
      <c r="ES863" s="2009">
        <v>1060</v>
      </c>
      <c r="ET863" s="2009">
        <v>105941.50372083335</v>
      </c>
      <c r="EU863" s="2009">
        <v>2355.7500000000009</v>
      </c>
      <c r="EV863" s="2009">
        <v>0</v>
      </c>
      <c r="EW863" s="2009">
        <v>0</v>
      </c>
      <c r="EX863" s="2009">
        <v>0</v>
      </c>
      <c r="EY863" s="2009">
        <v>0</v>
      </c>
      <c r="EZ863" s="2009">
        <v>4514.0899999999992</v>
      </c>
      <c r="FA863" s="2009">
        <v>1989.5100000000002</v>
      </c>
      <c r="FB863" s="2009">
        <v>770.43000000000006</v>
      </c>
      <c r="FC863" s="2009">
        <v>281407.88800000021</v>
      </c>
      <c r="FD863" s="2009">
        <v>5</v>
      </c>
      <c r="FE863" s="2009">
        <v>11.67</v>
      </c>
      <c r="FF863" s="2009">
        <v>0</v>
      </c>
      <c r="FG863" s="2009">
        <v>0</v>
      </c>
      <c r="FH863" s="2009">
        <v>3627.23</v>
      </c>
      <c r="FI863" s="2009">
        <v>0</v>
      </c>
      <c r="FJ863" s="2009">
        <v>0</v>
      </c>
      <c r="FK863" s="2009">
        <v>444</v>
      </c>
      <c r="FL863" s="2009">
        <v>0</v>
      </c>
      <c r="FM863" s="2009">
        <v>0</v>
      </c>
      <c r="FN863" s="2009">
        <v>18</v>
      </c>
      <c r="FO863" s="2009">
        <v>8</v>
      </c>
      <c r="FP863" s="2009">
        <v>0</v>
      </c>
      <c r="FQ863" s="2009">
        <v>467320.2899999998</v>
      </c>
      <c r="FR863" s="2009">
        <v>188957.26999999996</v>
      </c>
      <c r="FT863" s="2009">
        <v>51879.451299999979</v>
      </c>
      <c r="FU863" s="2009">
        <v>9186.0661499999987</v>
      </c>
      <c r="GE863" s="2015"/>
    </row>
    <row r="864" spans="2:187">
      <c r="GE864" s="2015"/>
    </row>
    <row r="865" spans="2:187">
      <c r="GE865" s="2015"/>
    </row>
    <row r="866" spans="2:187" ht="14.45" customHeight="1">
      <c r="B866" s="2080" t="s">
        <v>302</v>
      </c>
      <c r="C866" s="2081"/>
      <c r="D866" s="2081"/>
      <c r="E866" s="2081"/>
      <c r="F866" s="2081"/>
      <c r="G866" s="2081"/>
      <c r="H866" s="2081"/>
      <c r="I866" s="2081"/>
      <c r="J866" s="2081"/>
      <c r="K866" s="2081"/>
      <c r="L866" s="2081"/>
      <c r="M866" s="2081"/>
      <c r="N866" s="2081"/>
      <c r="O866" s="1417"/>
      <c r="P866" s="2082" t="s">
        <v>303</v>
      </c>
      <c r="Q866" s="2083"/>
      <c r="R866" s="2083"/>
      <c r="S866" s="2083"/>
      <c r="T866" s="2083"/>
      <c r="U866" s="2084"/>
      <c r="V866" s="2082" t="s">
        <v>304</v>
      </c>
      <c r="W866" s="2084"/>
      <c r="X866" s="2081" t="s">
        <v>305</v>
      </c>
      <c r="Y866" s="2081"/>
      <c r="Z866" s="2081" t="s">
        <v>306</v>
      </c>
      <c r="AA866" s="2081"/>
      <c r="AB866" s="2081" t="s">
        <v>307</v>
      </c>
      <c r="AC866" s="2081"/>
      <c r="AD866" s="2081"/>
      <c r="AE866" s="2081" t="s">
        <v>308</v>
      </c>
      <c r="AF866" s="2081"/>
      <c r="AG866" s="2081"/>
      <c r="AH866" s="1417"/>
      <c r="AI866" s="2081" t="s">
        <v>309</v>
      </c>
      <c r="AJ866" s="2081"/>
      <c r="AK866" s="2081" t="s">
        <v>310</v>
      </c>
      <c r="AL866" s="2081"/>
      <c r="AM866" s="2081"/>
      <c r="AN866" s="2081"/>
      <c r="AO866" s="2081"/>
      <c r="AP866" s="2081"/>
      <c r="AQ866" s="2081"/>
      <c r="AR866" s="2081"/>
      <c r="AS866" s="2081" t="s">
        <v>311</v>
      </c>
      <c r="AT866" s="2081"/>
      <c r="AU866" s="2081"/>
      <c r="AV866" s="2081"/>
      <c r="AW866" s="2081"/>
      <c r="AX866" s="2081"/>
      <c r="AY866" s="2081"/>
      <c r="AZ866" s="2081"/>
      <c r="BA866" s="2081"/>
      <c r="BB866" s="2081"/>
      <c r="BC866" s="2081"/>
      <c r="BD866" s="2081"/>
      <c r="BE866" s="2081"/>
      <c r="BF866" s="2081"/>
      <c r="BG866" s="2081" t="s">
        <v>312</v>
      </c>
      <c r="BH866" s="2081"/>
      <c r="BI866" s="2081"/>
      <c r="BJ866" s="2081"/>
      <c r="BK866" s="2081" t="s">
        <v>313</v>
      </c>
      <c r="BL866" s="2081"/>
      <c r="BM866" s="2081"/>
      <c r="BN866" s="2081"/>
      <c r="BO866" s="2088" t="s">
        <v>314</v>
      </c>
      <c r="BP866" s="2088" t="s">
        <v>315</v>
      </c>
      <c r="BQ866" s="2081" t="s">
        <v>316</v>
      </c>
      <c r="BR866" s="2081"/>
      <c r="BS866" s="2081"/>
      <c r="BT866" s="2081"/>
      <c r="BU866" s="2081"/>
      <c r="BV866" s="2081"/>
      <c r="BW866" s="2081"/>
      <c r="BX866" s="2081"/>
      <c r="BY866" s="2081"/>
      <c r="BZ866" s="2081"/>
      <c r="CA866" s="2081"/>
      <c r="CB866" s="2081"/>
      <c r="CC866" s="2081"/>
      <c r="CD866" s="2081"/>
      <c r="CE866" s="2081"/>
      <c r="CF866" s="2081"/>
      <c r="CG866" s="2081"/>
      <c r="CH866" s="2081"/>
      <c r="CI866" s="2081"/>
      <c r="CJ866" s="2081"/>
      <c r="CK866" s="2081"/>
      <c r="CL866" s="2081"/>
      <c r="CM866" s="2081"/>
      <c r="CN866" s="2081"/>
      <c r="CO866" s="2081"/>
      <c r="CP866" s="2081"/>
      <c r="CQ866" s="2081"/>
      <c r="CR866" s="2081"/>
      <c r="CS866" s="2081"/>
      <c r="CT866" s="2081"/>
      <c r="CU866" s="2081"/>
      <c r="CV866" s="2081"/>
      <c r="CW866" s="2081"/>
      <c r="CX866" s="2081"/>
      <c r="CY866" s="2081"/>
      <c r="CZ866" s="2081"/>
      <c r="DA866" s="2081"/>
      <c r="DB866" s="2081"/>
      <c r="DC866" s="2081"/>
      <c r="DD866" s="2081"/>
      <c r="DE866" s="2081"/>
      <c r="DF866" s="2081"/>
      <c r="DG866" s="2081"/>
      <c r="DH866" s="2081"/>
      <c r="DI866" s="2081"/>
      <c r="DJ866" s="2081"/>
      <c r="DK866" s="2081"/>
      <c r="DL866" s="2081"/>
      <c r="DM866" s="2081"/>
      <c r="DN866" s="2081"/>
      <c r="DO866" s="2081"/>
      <c r="DP866" s="2081"/>
      <c r="DQ866" s="2081"/>
      <c r="DR866" s="2081"/>
      <c r="DS866" s="2081"/>
      <c r="DT866" s="2081"/>
      <c r="DU866" s="2081"/>
      <c r="DV866" s="2081"/>
      <c r="DW866" s="2081"/>
      <c r="DX866" s="2081"/>
      <c r="DY866" s="2081"/>
      <c r="DZ866" s="2081"/>
      <c r="EA866" s="2081"/>
      <c r="EB866" s="2081"/>
      <c r="EC866" s="2081"/>
      <c r="ED866" s="2081"/>
      <c r="EE866" s="2081"/>
      <c r="EF866" s="2081"/>
      <c r="EG866" s="2081"/>
      <c r="EH866" s="2081"/>
      <c r="EI866" s="2081"/>
      <c r="EJ866" s="2081"/>
      <c r="EK866" s="2081"/>
      <c r="EL866" s="2096" t="s">
        <v>317</v>
      </c>
      <c r="EM866" s="2096" t="s">
        <v>318</v>
      </c>
      <c r="EN866" s="2081" t="s">
        <v>319</v>
      </c>
      <c r="EO866" s="2081"/>
      <c r="EP866" s="2081"/>
      <c r="EQ866" s="2081"/>
      <c r="ER866" s="2081"/>
      <c r="ES866" s="2081"/>
      <c r="ET866" s="2081"/>
      <c r="EU866" s="2081"/>
      <c r="EV866" s="2081"/>
      <c r="EW866" s="2081"/>
      <c r="EX866" s="2081"/>
      <c r="EY866" s="2081"/>
      <c r="EZ866" s="2081"/>
      <c r="FA866" s="2081"/>
      <c r="FB866" s="2081"/>
      <c r="FC866" s="2081"/>
      <c r="FD866" s="2081"/>
      <c r="FE866" s="2081"/>
      <c r="FF866" s="2081"/>
      <c r="FG866" s="2081"/>
      <c r="FH866" s="2081"/>
      <c r="FI866" s="2081"/>
      <c r="FJ866" s="2081"/>
      <c r="FK866" s="2081"/>
      <c r="FL866" s="2081"/>
      <c r="FM866" s="2081"/>
      <c r="FN866" s="2081"/>
      <c r="FO866" s="2081"/>
      <c r="FP866" s="2081"/>
      <c r="FQ866" s="2081"/>
      <c r="FR866" s="2096" t="s">
        <v>320</v>
      </c>
      <c r="FT866" s="2098"/>
      <c r="FU866" s="2099"/>
      <c r="FV866" s="2099"/>
      <c r="FW866" s="2100"/>
      <c r="FX866" s="2094" t="s">
        <v>321</v>
      </c>
      <c r="FY866" s="1604"/>
      <c r="GE866" s="2015"/>
    </row>
    <row r="867" spans="2:187" ht="27.6" customHeight="1">
      <c r="B867" s="2091" t="s">
        <v>2</v>
      </c>
      <c r="C867" s="2087" t="s">
        <v>608</v>
      </c>
      <c r="D867" s="2087" t="s">
        <v>322</v>
      </c>
      <c r="E867" s="2087" t="s">
        <v>323</v>
      </c>
      <c r="F867" s="2087" t="s">
        <v>4</v>
      </c>
      <c r="G867" s="2087" t="s">
        <v>324</v>
      </c>
      <c r="H867" s="2087" t="s">
        <v>6</v>
      </c>
      <c r="I867" s="2087" t="s">
        <v>325</v>
      </c>
      <c r="J867" s="1419" t="s">
        <v>326</v>
      </c>
      <c r="K867" s="1420" t="s">
        <v>327</v>
      </c>
      <c r="L867" s="1421" t="s">
        <v>328</v>
      </c>
      <c r="M867" s="1421" t="s">
        <v>329</v>
      </c>
      <c r="N867" s="1421" t="s">
        <v>330</v>
      </c>
      <c r="O867" s="1421" t="s">
        <v>331</v>
      </c>
      <c r="P867" s="1421" t="s">
        <v>332</v>
      </c>
      <c r="Q867" s="1421" t="s">
        <v>330</v>
      </c>
      <c r="R867" s="1422" t="s">
        <v>333</v>
      </c>
      <c r="S867" s="1422" t="s">
        <v>334</v>
      </c>
      <c r="T867" s="2087" t="s">
        <v>335</v>
      </c>
      <c r="U867" s="2087" t="s">
        <v>5</v>
      </c>
      <c r="V867" s="2087" t="s">
        <v>336</v>
      </c>
      <c r="W867" s="2087" t="s">
        <v>337</v>
      </c>
      <c r="X867" s="2087" t="s">
        <v>229</v>
      </c>
      <c r="Y867" s="2087" t="s">
        <v>338</v>
      </c>
      <c r="Z867" s="2087" t="s">
        <v>229</v>
      </c>
      <c r="AA867" s="2087" t="s">
        <v>339</v>
      </c>
      <c r="AB867" s="2087" t="s">
        <v>340</v>
      </c>
      <c r="AC867" s="2087" t="s">
        <v>9</v>
      </c>
      <c r="AD867" s="2087" t="s">
        <v>341</v>
      </c>
      <c r="AE867" s="2087" t="s">
        <v>342</v>
      </c>
      <c r="AF867" s="2087" t="s">
        <v>343</v>
      </c>
      <c r="AG867" s="2087" t="s">
        <v>344</v>
      </c>
      <c r="AH867" s="2087" t="s">
        <v>345</v>
      </c>
      <c r="AI867" s="2087" t="s">
        <v>346</v>
      </c>
      <c r="AJ867" s="2087" t="s">
        <v>347</v>
      </c>
      <c r="AK867" s="2087" t="s">
        <v>348</v>
      </c>
      <c r="AL867" s="2087" t="s">
        <v>349</v>
      </c>
      <c r="AM867" s="2087" t="s">
        <v>350</v>
      </c>
      <c r="AN867" s="2087" t="s">
        <v>351</v>
      </c>
      <c r="AO867" s="2087" t="s">
        <v>352</v>
      </c>
      <c r="AP867" s="2087" t="s">
        <v>590</v>
      </c>
      <c r="AQ867" s="2087" t="s">
        <v>353</v>
      </c>
      <c r="AR867" s="2087" t="s">
        <v>354</v>
      </c>
      <c r="AS867" s="2090" t="s">
        <v>355</v>
      </c>
      <c r="AT867" s="2090" t="s">
        <v>356</v>
      </c>
      <c r="AU867" s="2090" t="s">
        <v>357</v>
      </c>
      <c r="AV867" s="2090" t="s">
        <v>358</v>
      </c>
      <c r="AW867" s="2090" t="s">
        <v>359</v>
      </c>
      <c r="AX867" s="2090" t="s">
        <v>360</v>
      </c>
      <c r="AY867" s="2090" t="s">
        <v>361</v>
      </c>
      <c r="AZ867" s="2090" t="s">
        <v>362</v>
      </c>
      <c r="BA867" s="2090" t="s">
        <v>363</v>
      </c>
      <c r="BB867" s="2090" t="s">
        <v>364</v>
      </c>
      <c r="BC867" s="2090" t="s">
        <v>365</v>
      </c>
      <c r="BD867" s="2090" t="s">
        <v>366</v>
      </c>
      <c r="BE867" s="2090" t="s">
        <v>367</v>
      </c>
      <c r="BF867" s="2090"/>
      <c r="BG867" s="2090">
        <v>0.25</v>
      </c>
      <c r="BH867" s="2090">
        <v>0.35</v>
      </c>
      <c r="BI867" s="2090" t="s">
        <v>368</v>
      </c>
      <c r="BJ867" s="2090" t="s">
        <v>369</v>
      </c>
      <c r="BK867" s="2090">
        <v>0.25</v>
      </c>
      <c r="BL867" s="2090">
        <v>0.35</v>
      </c>
      <c r="BM867" s="2090" t="s">
        <v>368</v>
      </c>
      <c r="BN867" s="2090" t="s">
        <v>369</v>
      </c>
      <c r="BO867" s="2088"/>
      <c r="BP867" s="2088"/>
      <c r="BQ867" s="2087" t="s">
        <v>370</v>
      </c>
      <c r="BR867" s="2087"/>
      <c r="BS867" s="1422"/>
      <c r="BT867" s="1422"/>
      <c r="BU867" s="1422"/>
      <c r="BV867" s="2087"/>
      <c r="BW867" s="2087"/>
      <c r="BX867" s="2087"/>
      <c r="BY867" s="2087"/>
      <c r="BZ867" s="2087"/>
      <c r="CA867" s="2087"/>
      <c r="CB867" s="2087"/>
      <c r="CC867" s="2087"/>
      <c r="CD867" s="2087"/>
      <c r="CE867" s="2087"/>
      <c r="CF867" s="2087"/>
      <c r="CG867" s="2087"/>
      <c r="CH867" s="2087"/>
      <c r="CI867" s="2087"/>
      <c r="CJ867" s="2087"/>
      <c r="CK867" s="2087"/>
      <c r="CL867" s="2087"/>
      <c r="CM867" s="2087"/>
      <c r="CN867" s="2087"/>
      <c r="CO867" s="2087"/>
      <c r="CP867" s="2087"/>
      <c r="CQ867" s="2087"/>
      <c r="CR867" s="2087"/>
      <c r="CS867" s="2087"/>
      <c r="CT867" s="2087"/>
      <c r="CU867" s="2087"/>
      <c r="CV867" s="2087" t="s">
        <v>371</v>
      </c>
      <c r="CW867" s="2087"/>
      <c r="CX867" s="2087"/>
      <c r="CY867" s="2087"/>
      <c r="CZ867" s="2087"/>
      <c r="DA867" s="2087"/>
      <c r="DB867" s="2087"/>
      <c r="DC867" s="2087"/>
      <c r="DD867" s="2087"/>
      <c r="DE867" s="2087"/>
      <c r="DF867" s="2087"/>
      <c r="DG867" s="2087"/>
      <c r="DH867" s="2087"/>
      <c r="DI867" s="2087"/>
      <c r="DJ867" s="2087"/>
      <c r="DK867" s="2087"/>
      <c r="DL867" s="2087"/>
      <c r="DM867" s="2087"/>
      <c r="DN867" s="2087"/>
      <c r="DO867" s="2087"/>
      <c r="DP867" s="2087" t="s">
        <v>372</v>
      </c>
      <c r="DQ867" s="2087"/>
      <c r="DR867" s="2087"/>
      <c r="DS867" s="2087"/>
      <c r="DT867" s="2087"/>
      <c r="DU867" s="2087"/>
      <c r="DV867" s="2087"/>
      <c r="DW867" s="2087"/>
      <c r="DX867" s="2087"/>
      <c r="DY867" s="2087"/>
      <c r="DZ867" s="2087"/>
      <c r="EA867" s="2087"/>
      <c r="EB867" s="2087" t="s">
        <v>373</v>
      </c>
      <c r="EC867" s="2087"/>
      <c r="ED867" s="2087"/>
      <c r="EE867" s="2087"/>
      <c r="EF867" s="2087"/>
      <c r="EG867" s="2087"/>
      <c r="EH867" s="2087"/>
      <c r="EI867" s="2087"/>
      <c r="EJ867" s="2087"/>
      <c r="EK867" s="2087"/>
      <c r="EL867" s="2096"/>
      <c r="EM867" s="2096"/>
      <c r="EN867" s="2087" t="s">
        <v>374</v>
      </c>
      <c r="EO867" s="2087"/>
      <c r="EP867" s="2087"/>
      <c r="EQ867" s="2087"/>
      <c r="ER867" s="2087"/>
      <c r="ES867" s="2087"/>
      <c r="ET867" s="1418" t="s">
        <v>375</v>
      </c>
      <c r="EU867" s="2087" t="s">
        <v>376</v>
      </c>
      <c r="EV867" s="2087"/>
      <c r="EW867" s="2087"/>
      <c r="EX867" s="2087"/>
      <c r="EY867" s="2087" t="s">
        <v>377</v>
      </c>
      <c r="EZ867" s="2087"/>
      <c r="FA867" s="2087"/>
      <c r="FB867" s="2087"/>
      <c r="FC867" s="2087"/>
      <c r="FD867" s="2087"/>
      <c r="FE867" s="2087"/>
      <c r="FF867" s="2087"/>
      <c r="FG867" s="2087"/>
      <c r="FH867" s="2087"/>
      <c r="FI867" s="2087"/>
      <c r="FJ867" s="2087"/>
      <c r="FK867" s="2087"/>
      <c r="FL867" s="2087"/>
      <c r="FM867" s="2087"/>
      <c r="FN867" s="2087"/>
      <c r="FO867" s="2087"/>
      <c r="FP867" s="2087"/>
      <c r="FQ867" s="2087" t="s">
        <v>378</v>
      </c>
      <c r="FR867" s="2096"/>
      <c r="FT867" s="2094" t="s">
        <v>21</v>
      </c>
      <c r="FU867" s="2094" t="s">
        <v>231</v>
      </c>
      <c r="FV867" s="2094"/>
      <c r="FW867" s="2094"/>
      <c r="FX867" s="2095"/>
      <c r="FY867" s="2094" t="s">
        <v>907</v>
      </c>
      <c r="GE867" s="2015"/>
    </row>
    <row r="868" spans="2:187" ht="33.6" customHeight="1">
      <c r="B868" s="2092"/>
      <c r="C868" s="1422"/>
      <c r="D868" s="1422"/>
      <c r="E868" s="1422"/>
      <c r="F868" s="1422"/>
      <c r="G868" s="1422"/>
      <c r="H868" s="1422"/>
      <c r="I868" s="1422"/>
      <c r="J868" s="1419" t="s">
        <v>326</v>
      </c>
      <c r="K868" s="1420" t="s">
        <v>327</v>
      </c>
      <c r="L868" s="1421" t="s">
        <v>328</v>
      </c>
      <c r="M868" s="1421" t="s">
        <v>329</v>
      </c>
      <c r="N868" s="1421" t="s">
        <v>330</v>
      </c>
      <c r="O868" s="1421" t="s">
        <v>331</v>
      </c>
      <c r="P868" s="1421" t="s">
        <v>332</v>
      </c>
      <c r="Q868" s="1421" t="s">
        <v>330</v>
      </c>
      <c r="R868" s="2093"/>
      <c r="S868" s="2093"/>
      <c r="T868" s="1422"/>
      <c r="U868" s="1422"/>
      <c r="V868" s="1422"/>
      <c r="W868" s="1422"/>
      <c r="X868" s="1422"/>
      <c r="Y868" s="1422"/>
      <c r="Z868" s="1422"/>
      <c r="AA868" s="1422"/>
      <c r="AB868" s="1422"/>
      <c r="AC868" s="1422"/>
      <c r="AD868" s="1422"/>
      <c r="AE868" s="1422"/>
      <c r="AF868" s="1422"/>
      <c r="AG868" s="1422"/>
      <c r="AH868" s="1422"/>
      <c r="AI868" s="1422"/>
      <c r="AJ868" s="1422"/>
      <c r="AK868" s="1422"/>
      <c r="AL868" s="1422"/>
      <c r="AM868" s="1422"/>
      <c r="AN868" s="1422"/>
      <c r="AO868" s="1422"/>
      <c r="AP868" s="1422"/>
      <c r="AQ868" s="1422"/>
      <c r="AR868" s="1422"/>
      <c r="AS868" s="1422"/>
      <c r="AT868" s="1422"/>
      <c r="AU868" s="1422"/>
      <c r="AV868" s="1422"/>
      <c r="AW868" s="1422"/>
      <c r="AX868" s="1422"/>
      <c r="AY868" s="1422"/>
      <c r="AZ868" s="1422"/>
      <c r="BA868" s="1422"/>
      <c r="BB868" s="1422"/>
      <c r="BC868" s="1422"/>
      <c r="BD868" s="1422"/>
      <c r="BE868" s="1422"/>
      <c r="BF868" s="1422"/>
      <c r="BG868" s="1422"/>
      <c r="BH868" s="1422"/>
      <c r="BI868" s="1422"/>
      <c r="BJ868" s="1422"/>
      <c r="BK868" s="1422"/>
      <c r="BL868" s="1422"/>
      <c r="BM868" s="1422"/>
      <c r="BN868" s="1422"/>
      <c r="BO868" s="2089"/>
      <c r="BP868" s="2089"/>
      <c r="BQ868" s="1422" t="s">
        <v>379</v>
      </c>
      <c r="BR868" s="1423" t="s">
        <v>380</v>
      </c>
      <c r="BS868" s="1419" t="s">
        <v>356</v>
      </c>
      <c r="BT868" s="1420" t="s">
        <v>381</v>
      </c>
      <c r="BU868" s="1838" t="s">
        <v>358</v>
      </c>
      <c r="BV868" s="1425" t="s">
        <v>359</v>
      </c>
      <c r="BW868" s="1421" t="s">
        <v>360</v>
      </c>
      <c r="BX868" s="1421" t="s">
        <v>382</v>
      </c>
      <c r="BY868" s="1421" t="s">
        <v>383</v>
      </c>
      <c r="BZ868" s="1421" t="s">
        <v>384</v>
      </c>
      <c r="CA868" s="1421" t="s">
        <v>362</v>
      </c>
      <c r="CB868" s="1421" t="s">
        <v>385</v>
      </c>
      <c r="CC868" s="1421" t="s">
        <v>386</v>
      </c>
      <c r="CD868" s="1421" t="s">
        <v>387</v>
      </c>
      <c r="CE868" s="1421" t="s">
        <v>388</v>
      </c>
      <c r="CF868" s="1421" t="s">
        <v>389</v>
      </c>
      <c r="CG868" s="1421" t="s">
        <v>390</v>
      </c>
      <c r="CH868" s="1421" t="s">
        <v>1008</v>
      </c>
      <c r="CI868" s="1421" t="s">
        <v>391</v>
      </c>
      <c r="CJ868" s="1421"/>
      <c r="CK868" s="1421" t="s">
        <v>392</v>
      </c>
      <c r="CL868" s="1421" t="s">
        <v>393</v>
      </c>
      <c r="CM868" s="1421" t="s">
        <v>601</v>
      </c>
      <c r="CN868" s="1421" t="s">
        <v>394</v>
      </c>
      <c r="CO868" s="1421" t="s">
        <v>313</v>
      </c>
      <c r="CP868" s="1421"/>
      <c r="CQ868" s="1421" t="s">
        <v>1090</v>
      </c>
      <c r="CR868" s="1421"/>
      <c r="CS868" s="1421"/>
      <c r="CT868" s="1421"/>
      <c r="CU868" s="1421"/>
      <c r="CV868" s="1421" t="s">
        <v>395</v>
      </c>
      <c r="CW868" s="1421" t="s">
        <v>396</v>
      </c>
      <c r="CX868" s="1421" t="s">
        <v>397</v>
      </c>
      <c r="CY868" s="1421" t="s">
        <v>398</v>
      </c>
      <c r="CZ868" s="1421" t="s">
        <v>399</v>
      </c>
      <c r="DA868" s="1421" t="s">
        <v>400</v>
      </c>
      <c r="DB868" s="1421" t="s">
        <v>401</v>
      </c>
      <c r="DC868" s="1421" t="s">
        <v>614</v>
      </c>
      <c r="DD868" s="1421" t="s">
        <v>402</v>
      </c>
      <c r="DE868" s="1421" t="s">
        <v>403</v>
      </c>
      <c r="DF868" s="1421" t="s">
        <v>404</v>
      </c>
      <c r="DG868" s="1421" t="s">
        <v>405</v>
      </c>
      <c r="DH868" s="1421" t="s">
        <v>1091</v>
      </c>
      <c r="DI868" s="1421" t="s">
        <v>407</v>
      </c>
      <c r="DJ868" s="1421" t="s">
        <v>408</v>
      </c>
      <c r="DK868" s="1421" t="s">
        <v>637</v>
      </c>
      <c r="DL868" s="1421" t="s">
        <v>409</v>
      </c>
      <c r="DM868" s="1421" t="s">
        <v>410</v>
      </c>
      <c r="DN868" s="1421" t="s">
        <v>411</v>
      </c>
      <c r="DO868" s="1421" t="s">
        <v>412</v>
      </c>
      <c r="DP868" s="1421" t="s">
        <v>413</v>
      </c>
      <c r="DQ868" s="1421" t="s">
        <v>414</v>
      </c>
      <c r="DR868" s="1421" t="s">
        <v>415</v>
      </c>
      <c r="DS868" s="1421" t="s">
        <v>416</v>
      </c>
      <c r="DT868" s="1421" t="s">
        <v>417</v>
      </c>
      <c r="DU868" s="1421" t="s">
        <v>306</v>
      </c>
      <c r="DV868" s="1421" t="s">
        <v>418</v>
      </c>
      <c r="DW868" s="1421" t="s">
        <v>419</v>
      </c>
      <c r="DX868" s="1421" t="s">
        <v>592</v>
      </c>
      <c r="DY868" s="1421" t="s">
        <v>420</v>
      </c>
      <c r="DZ868" s="1421"/>
      <c r="EA868" s="1421"/>
      <c r="EB868" s="1421" t="s">
        <v>421</v>
      </c>
      <c r="EC868" s="1421" t="s">
        <v>422</v>
      </c>
      <c r="ED868" s="1421" t="s">
        <v>423</v>
      </c>
      <c r="EE868" s="1421" t="s">
        <v>424</v>
      </c>
      <c r="EF868" s="1421" t="s">
        <v>425</v>
      </c>
      <c r="EG868" s="1421" t="s">
        <v>426</v>
      </c>
      <c r="EH868" s="1421" t="s">
        <v>427</v>
      </c>
      <c r="EI868" s="1421" t="s">
        <v>428</v>
      </c>
      <c r="EJ868" s="1421" t="s">
        <v>429</v>
      </c>
      <c r="EK868" s="1421" t="s">
        <v>430</v>
      </c>
      <c r="EL868" s="2097"/>
      <c r="EM868" s="2097"/>
      <c r="EN868" s="1422" t="s">
        <v>431</v>
      </c>
      <c r="EO868" s="1422" t="s">
        <v>432</v>
      </c>
      <c r="EP868" s="1422" t="s">
        <v>433</v>
      </c>
      <c r="EQ868" s="1422" t="s">
        <v>434</v>
      </c>
      <c r="ER868" s="1422" t="s">
        <v>435</v>
      </c>
      <c r="ES868" s="1422" t="s">
        <v>436</v>
      </c>
      <c r="ET868" s="1422" t="s">
        <v>437</v>
      </c>
      <c r="EU868" s="1421" t="s">
        <v>438</v>
      </c>
      <c r="EV868" s="1421" t="s">
        <v>363</v>
      </c>
      <c r="EW868" s="1421" t="s">
        <v>439</v>
      </c>
      <c r="EX868" s="1421"/>
      <c r="EY868" s="1421" t="s">
        <v>614</v>
      </c>
      <c r="EZ868" s="1421" t="s">
        <v>440</v>
      </c>
      <c r="FA868" s="1421" t="s">
        <v>441</v>
      </c>
      <c r="FB868" s="1421" t="s">
        <v>442</v>
      </c>
      <c r="FC868" s="1421" t="s">
        <v>443</v>
      </c>
      <c r="FD868" s="1421" t="s">
        <v>444</v>
      </c>
      <c r="FE868" s="1421" t="s">
        <v>1049</v>
      </c>
      <c r="FF868" s="1421" t="s">
        <v>1092</v>
      </c>
      <c r="FG868" s="1421" t="s">
        <v>592</v>
      </c>
      <c r="FH868" s="1421" t="s">
        <v>18</v>
      </c>
      <c r="FI868" s="1421" t="s">
        <v>1093</v>
      </c>
      <c r="FJ868" s="1421" t="s">
        <v>1094</v>
      </c>
      <c r="FK868" s="1421" t="s">
        <v>1050</v>
      </c>
      <c r="FL868" s="1421" t="s">
        <v>1095</v>
      </c>
      <c r="FM868" s="1421" t="s">
        <v>984</v>
      </c>
      <c r="FN868" s="1421" t="s">
        <v>449</v>
      </c>
      <c r="FO868" s="1421" t="s">
        <v>450</v>
      </c>
      <c r="FP868" s="1421" t="s">
        <v>985</v>
      </c>
      <c r="FQ868" s="1422"/>
      <c r="FR868" s="2097"/>
      <c r="FT868" s="2102"/>
      <c r="FU868" s="2102"/>
      <c r="FV868" s="2102"/>
      <c r="FW868" s="2102"/>
      <c r="FX868" s="2101"/>
      <c r="FY868" s="2102"/>
      <c r="GE868" s="2015"/>
    </row>
    <row r="869" spans="2:187">
      <c r="B869" s="2014">
        <v>1</v>
      </c>
      <c r="C869" s="919" t="s">
        <v>639</v>
      </c>
      <c r="D869" s="920" t="s">
        <v>3</v>
      </c>
      <c r="E869" s="921" t="s">
        <v>102</v>
      </c>
      <c r="F869" s="919" t="s">
        <v>452</v>
      </c>
      <c r="G869" s="922">
        <v>32348</v>
      </c>
      <c r="H869" s="919" t="s">
        <v>453</v>
      </c>
      <c r="I869" s="919" t="s">
        <v>456</v>
      </c>
      <c r="J869" s="923" t="s">
        <v>455</v>
      </c>
      <c r="K869" s="924" t="s">
        <v>456</v>
      </c>
      <c r="L869" s="924">
        <v>100002</v>
      </c>
      <c r="M869" s="1837" t="s">
        <v>457</v>
      </c>
      <c r="N869" s="1997">
        <v>1</v>
      </c>
      <c r="O869" s="1832" t="s">
        <v>458</v>
      </c>
      <c r="P869" s="1832" t="s">
        <v>459</v>
      </c>
      <c r="Q869" s="1836">
        <v>1</v>
      </c>
      <c r="R869" s="1832" t="s">
        <v>460</v>
      </c>
      <c r="S869" s="1835" t="s">
        <v>453</v>
      </c>
      <c r="T869" s="1832" t="s">
        <v>461</v>
      </c>
      <c r="U869" s="2001" t="s">
        <v>255</v>
      </c>
      <c r="V869" s="1834" t="s">
        <v>462</v>
      </c>
      <c r="W869" s="1834" t="s">
        <v>463</v>
      </c>
      <c r="X869" s="2002" t="s">
        <v>32</v>
      </c>
      <c r="Y869" s="1833" t="s">
        <v>256</v>
      </c>
      <c r="Z869" s="1837"/>
      <c r="AA869" s="1837"/>
      <c r="AB869" s="1831">
        <v>42948</v>
      </c>
      <c r="AC869" s="1830"/>
      <c r="AD869" s="1998"/>
      <c r="AE869" s="1829" t="s">
        <v>464</v>
      </c>
      <c r="AF869" s="1829" t="s">
        <v>465</v>
      </c>
      <c r="AG869" s="1999"/>
      <c r="AH869" s="1828"/>
      <c r="AI869" s="1828"/>
      <c r="AJ869" s="1828"/>
      <c r="AK869" s="1827"/>
      <c r="AL869" s="1999">
        <v>380</v>
      </c>
      <c r="AM869" s="1827"/>
      <c r="AN869" s="1827"/>
      <c r="AO869" s="1826" t="s">
        <v>466</v>
      </c>
      <c r="AP869" s="1827" t="s">
        <v>594</v>
      </c>
      <c r="AQ869" s="2000" t="s">
        <v>467</v>
      </c>
      <c r="AR869" s="1825">
        <v>9540</v>
      </c>
      <c r="AS869" s="1837">
        <v>29</v>
      </c>
      <c r="AT869" s="1824">
        <v>0</v>
      </c>
      <c r="AU869" s="1824">
        <v>1</v>
      </c>
      <c r="AV869" s="1837"/>
      <c r="AW869" s="1837"/>
      <c r="AX869" s="1837"/>
      <c r="AY869" s="1837"/>
      <c r="AZ869" s="1837"/>
      <c r="BA869" s="1823"/>
      <c r="BB869" s="1999">
        <v>0</v>
      </c>
      <c r="BC869" s="1824"/>
      <c r="BD869" s="1824"/>
      <c r="BE869" s="1824"/>
      <c r="BF869" s="1823"/>
      <c r="BG869" s="1999">
        <v>0</v>
      </c>
      <c r="BH869" s="1999">
        <v>0</v>
      </c>
      <c r="BI869" s="1999">
        <v>0</v>
      </c>
      <c r="BJ869" s="1822">
        <v>0</v>
      </c>
      <c r="BK869" s="1821">
        <v>0</v>
      </c>
      <c r="BL869" s="1821">
        <v>0</v>
      </c>
      <c r="BM869" s="1999">
        <v>0</v>
      </c>
      <c r="BN869" s="1821">
        <v>0</v>
      </c>
      <c r="BO869" s="1999">
        <v>0</v>
      </c>
      <c r="BP869" s="1820">
        <v>232</v>
      </c>
      <c r="BQ869" s="1819">
        <v>9222</v>
      </c>
      <c r="BR869" s="1819">
        <v>0</v>
      </c>
      <c r="BS869" s="1819">
        <v>0</v>
      </c>
      <c r="BT869" s="1818">
        <v>354.52</v>
      </c>
      <c r="BU869" s="1819">
        <v>0</v>
      </c>
      <c r="BV869" s="1819">
        <v>0</v>
      </c>
      <c r="BW869" s="1819">
        <v>0</v>
      </c>
      <c r="BX869" s="1819">
        <v>380</v>
      </c>
      <c r="BY869" s="1819"/>
      <c r="BZ869" s="1819"/>
      <c r="CA869" s="1819"/>
      <c r="CB869" s="1819">
        <v>0</v>
      </c>
      <c r="CC869" s="1819">
        <v>0</v>
      </c>
      <c r="CD869" s="1819">
        <v>0</v>
      </c>
      <c r="CE869" s="1819"/>
      <c r="CF869" s="1819">
        <v>0</v>
      </c>
      <c r="CG869" s="1819"/>
      <c r="CH869" s="1819">
        <v>0</v>
      </c>
      <c r="CI869" s="1819">
        <v>0</v>
      </c>
      <c r="CJ869" s="1819"/>
      <c r="CK869" s="1819"/>
      <c r="CL869" s="1819"/>
      <c r="CM869" s="1819"/>
      <c r="CN869" s="1819"/>
      <c r="CO869" s="1819">
        <v>0</v>
      </c>
      <c r="CP869" s="1819"/>
      <c r="CQ869" s="1819">
        <v>5617.8075000000008</v>
      </c>
      <c r="CR869" s="1819"/>
      <c r="CS869" s="1819"/>
      <c r="CT869" s="1819"/>
      <c r="CU869" s="1819"/>
      <c r="CV869" s="1819">
        <v>0</v>
      </c>
      <c r="CW869" s="1819"/>
      <c r="CX869" s="1819"/>
      <c r="CY869" s="1819"/>
      <c r="CZ869" s="1819"/>
      <c r="DA869" s="1819"/>
      <c r="DB869" s="1819"/>
      <c r="DC869" s="1819"/>
      <c r="DD869" s="1819"/>
      <c r="DE869" s="1819"/>
      <c r="DF869" s="1819">
        <v>10635.5</v>
      </c>
      <c r="DG869" s="1819">
        <v>717.9</v>
      </c>
      <c r="DH869" s="1819"/>
      <c r="DI869" s="1819"/>
      <c r="DJ869" s="1819">
        <v>116.4406779661017</v>
      </c>
      <c r="DK869" s="1819"/>
      <c r="DL869" s="1819"/>
      <c r="DM869" s="1819"/>
      <c r="DN869" s="1819"/>
      <c r="DO869" s="1819"/>
      <c r="DP869" s="1819"/>
      <c r="DQ869" s="1819"/>
      <c r="DR869" s="1819">
        <v>0</v>
      </c>
      <c r="DS869" s="1819"/>
      <c r="DT869" s="1819"/>
      <c r="DU869" s="1819"/>
      <c r="DV869" s="1819"/>
      <c r="DW869" s="1819"/>
      <c r="DX869" s="1819"/>
      <c r="DY869" s="1819"/>
      <c r="DZ869" s="1817"/>
      <c r="EA869" s="1816"/>
      <c r="EB869" s="1819"/>
      <c r="EC869" s="1819"/>
      <c r="ED869" s="1819"/>
      <c r="EE869" s="1819"/>
      <c r="EF869" s="1819"/>
      <c r="EG869" s="1819"/>
      <c r="EH869" s="1819"/>
      <c r="EI869" s="1819"/>
      <c r="EJ869" s="1819"/>
      <c r="EK869" s="1819"/>
      <c r="EL869" s="1815">
        <v>15574.327500000001</v>
      </c>
      <c r="EM869" s="1815">
        <v>27044.168177966101</v>
      </c>
      <c r="EN869" s="1814">
        <v>1557.43</v>
      </c>
      <c r="EO869" s="1814">
        <v>241.4</v>
      </c>
      <c r="EP869" s="1814">
        <v>166.85</v>
      </c>
      <c r="EQ869" s="1814">
        <v>0</v>
      </c>
      <c r="ER869" s="1814">
        <v>0</v>
      </c>
      <c r="ES869" s="1819">
        <v>0</v>
      </c>
      <c r="ET869" s="1818">
        <v>2097.1</v>
      </c>
      <c r="EU869" s="1819">
        <v>0</v>
      </c>
      <c r="EV869" s="1819">
        <v>0</v>
      </c>
      <c r="EW869" s="1819"/>
      <c r="EX869" s="1819"/>
      <c r="EY869" s="1819"/>
      <c r="EZ869" s="1816">
        <v>0</v>
      </c>
      <c r="FA869" s="1816">
        <v>43.79</v>
      </c>
      <c r="FB869" s="1816">
        <v>0</v>
      </c>
      <c r="FC869" s="1816">
        <v>3968</v>
      </c>
      <c r="FD869" s="1816"/>
      <c r="FE869" s="1816"/>
      <c r="FF869" s="1816"/>
      <c r="FG869" s="1819"/>
      <c r="FH869" s="1816">
        <v>1855</v>
      </c>
      <c r="FI869" s="1819">
        <v>116.4406779661017</v>
      </c>
      <c r="FJ869" s="1819"/>
      <c r="FK869" s="1816">
        <v>0</v>
      </c>
      <c r="FL869" s="1816">
        <v>11353.4</v>
      </c>
      <c r="FM869" s="1819">
        <v>0</v>
      </c>
      <c r="FN869" s="1819">
        <v>0</v>
      </c>
      <c r="FO869" s="1819">
        <v>0</v>
      </c>
      <c r="FP869" s="1819">
        <v>0</v>
      </c>
      <c r="FQ869" s="1819">
        <v>21399.41</v>
      </c>
      <c r="FR869" s="1813">
        <v>5644.76</v>
      </c>
      <c r="FT869" s="1667"/>
      <c r="FU869" s="1666">
        <v>5644.76</v>
      </c>
      <c r="FV869" s="1666">
        <v>1895.91</v>
      </c>
      <c r="FW869" s="1667">
        <v>0</v>
      </c>
      <c r="FX869" s="1608">
        <v>1401.69</v>
      </c>
      <c r="FY869" s="1667">
        <v>0</v>
      </c>
      <c r="GB869" s="2015">
        <f t="shared" ref="GB869:GB932" si="94">+EL869-BZ869-CA869-GC869</f>
        <v>-2.4999999986903276E-3</v>
      </c>
      <c r="GC869" s="2015">
        <v>15574.33</v>
      </c>
      <c r="GE869" s="2015">
        <f t="shared" ref="GE869:GE932" si="95">+GC869+DF869+CX869+EH869</f>
        <v>26209.83</v>
      </c>
    </row>
    <row r="870" spans="2:187">
      <c r="B870" s="2014">
        <v>2</v>
      </c>
      <c r="C870" s="919" t="s">
        <v>639</v>
      </c>
      <c r="D870" s="920" t="s">
        <v>3</v>
      </c>
      <c r="E870" s="921" t="s">
        <v>37</v>
      </c>
      <c r="F870" s="919" t="s">
        <v>468</v>
      </c>
      <c r="G870" s="922">
        <v>25197</v>
      </c>
      <c r="H870" s="919" t="s">
        <v>469</v>
      </c>
      <c r="I870" s="919" t="s">
        <v>456</v>
      </c>
      <c r="J870" s="923" t="s">
        <v>455</v>
      </c>
      <c r="K870" s="924" t="s">
        <v>456</v>
      </c>
      <c r="L870" s="924">
        <v>100001</v>
      </c>
      <c r="M870" s="1837" t="s">
        <v>470</v>
      </c>
      <c r="N870" s="1997">
        <v>1</v>
      </c>
      <c r="O870" s="1832" t="s">
        <v>471</v>
      </c>
      <c r="P870" s="1832" t="s">
        <v>472</v>
      </c>
      <c r="Q870" s="1836">
        <v>1</v>
      </c>
      <c r="R870" s="1832" t="s">
        <v>473</v>
      </c>
      <c r="S870" s="1835" t="s">
        <v>474</v>
      </c>
      <c r="T870" s="1832" t="s">
        <v>461</v>
      </c>
      <c r="U870" s="2001" t="s">
        <v>235</v>
      </c>
      <c r="V870" s="1834" t="s">
        <v>462</v>
      </c>
      <c r="W870" s="1834"/>
      <c r="X870" s="2002" t="s">
        <v>32</v>
      </c>
      <c r="Y870" s="1833" t="s">
        <v>1051</v>
      </c>
      <c r="Z870" s="1837"/>
      <c r="AA870" s="1837"/>
      <c r="AB870" s="1831">
        <v>43003</v>
      </c>
      <c r="AC870" s="1830"/>
      <c r="AD870" s="1998"/>
      <c r="AE870" s="1829" t="s">
        <v>522</v>
      </c>
      <c r="AF870" s="1829" t="s">
        <v>475</v>
      </c>
      <c r="AG870" s="1999"/>
      <c r="AH870" s="1828"/>
      <c r="AI870" s="1828"/>
      <c r="AJ870" s="1828"/>
      <c r="AK870" s="1827"/>
      <c r="AL870" s="1999"/>
      <c r="AM870" s="1827"/>
      <c r="AN870" s="1827"/>
      <c r="AO870" s="1826" t="s">
        <v>466</v>
      </c>
      <c r="AP870" s="1827" t="s">
        <v>595</v>
      </c>
      <c r="AQ870" s="2000" t="s">
        <v>467</v>
      </c>
      <c r="AR870" s="1825">
        <v>12000</v>
      </c>
      <c r="AS870" s="1837">
        <v>30</v>
      </c>
      <c r="AT870" s="1824">
        <v>0</v>
      </c>
      <c r="AU870" s="1824">
        <v>0</v>
      </c>
      <c r="AV870" s="1837"/>
      <c r="AW870" s="1837"/>
      <c r="AX870" s="1837"/>
      <c r="AY870" s="1837"/>
      <c r="AZ870" s="1837"/>
      <c r="BA870" s="1823"/>
      <c r="BB870" s="1999">
        <v>0</v>
      </c>
      <c r="BC870" s="1824"/>
      <c r="BD870" s="1824"/>
      <c r="BE870" s="1824"/>
      <c r="BF870" s="1823"/>
      <c r="BG870" s="1999">
        <v>0</v>
      </c>
      <c r="BH870" s="1999">
        <v>0</v>
      </c>
      <c r="BI870" s="1999">
        <v>0</v>
      </c>
      <c r="BJ870" s="1822">
        <v>0</v>
      </c>
      <c r="BK870" s="1821">
        <v>0</v>
      </c>
      <c r="BL870" s="1821">
        <v>0</v>
      </c>
      <c r="BM870" s="1999">
        <v>0</v>
      </c>
      <c r="BN870" s="1821">
        <v>0</v>
      </c>
      <c r="BO870" s="1999">
        <v>0.83333333333333326</v>
      </c>
      <c r="BP870" s="1820">
        <v>240</v>
      </c>
      <c r="BQ870" s="1819">
        <v>12000</v>
      </c>
      <c r="BR870" s="1819">
        <v>0</v>
      </c>
      <c r="BS870" s="1819">
        <v>0</v>
      </c>
      <c r="BT870" s="1818">
        <v>0</v>
      </c>
      <c r="BU870" s="1819">
        <v>0</v>
      </c>
      <c r="BV870" s="1819">
        <v>0</v>
      </c>
      <c r="BW870" s="1819">
        <v>0</v>
      </c>
      <c r="BX870" s="1819"/>
      <c r="BY870" s="1819"/>
      <c r="BZ870" s="1819"/>
      <c r="CA870" s="1819"/>
      <c r="CB870" s="1819">
        <v>0</v>
      </c>
      <c r="CC870" s="1819">
        <v>0</v>
      </c>
      <c r="CD870" s="1819">
        <v>0</v>
      </c>
      <c r="CE870" s="1819"/>
      <c r="CF870" s="1819">
        <v>0</v>
      </c>
      <c r="CG870" s="1819"/>
      <c r="CH870" s="1819">
        <v>0</v>
      </c>
      <c r="CI870" s="1819">
        <v>0</v>
      </c>
      <c r="CJ870" s="1819"/>
      <c r="CK870" s="1819"/>
      <c r="CL870" s="1819"/>
      <c r="CM870" s="1819"/>
      <c r="CN870" s="1819"/>
      <c r="CO870" s="1819">
        <v>0</v>
      </c>
      <c r="CP870" s="1819"/>
      <c r="CQ870" s="1819">
        <v>6064.2000000000007</v>
      </c>
      <c r="CR870" s="1819"/>
      <c r="CS870" s="1819"/>
      <c r="CT870" s="1819"/>
      <c r="CU870" s="1819"/>
      <c r="CV870" s="1819">
        <v>0</v>
      </c>
      <c r="CW870" s="1819"/>
      <c r="CX870" s="1819"/>
      <c r="CY870" s="1819"/>
      <c r="CZ870" s="1819"/>
      <c r="DA870" s="1819"/>
      <c r="DB870" s="1819"/>
      <c r="DC870" s="1819"/>
      <c r="DD870" s="1819"/>
      <c r="DE870" s="1819"/>
      <c r="DF870" s="1819">
        <v>12000</v>
      </c>
      <c r="DG870" s="1819">
        <v>810</v>
      </c>
      <c r="DH870" s="1819"/>
      <c r="DI870" s="1819"/>
      <c r="DJ870" s="1819">
        <v>116.4406779661017</v>
      </c>
      <c r="DK870" s="1819"/>
      <c r="DL870" s="1819"/>
      <c r="DM870" s="1819"/>
      <c r="DN870" s="1819"/>
      <c r="DO870" s="1819"/>
      <c r="DP870" s="1819"/>
      <c r="DQ870" s="1819"/>
      <c r="DR870" s="1819">
        <v>0</v>
      </c>
      <c r="DS870" s="1819"/>
      <c r="DT870" s="1819"/>
      <c r="DU870" s="1819"/>
      <c r="DV870" s="1819"/>
      <c r="DW870" s="1819"/>
      <c r="DX870" s="1819"/>
      <c r="DY870" s="1819"/>
      <c r="DZ870" s="1817"/>
      <c r="EA870" s="1816"/>
      <c r="EB870" s="1819"/>
      <c r="EC870" s="1819"/>
      <c r="ED870" s="1819"/>
      <c r="EE870" s="1819"/>
      <c r="EF870" s="1819"/>
      <c r="EG870" s="1819"/>
      <c r="EH870" s="1819"/>
      <c r="EI870" s="1819"/>
      <c r="EJ870" s="1819"/>
      <c r="EK870" s="1819"/>
      <c r="EL870" s="1815">
        <v>18022.530000000002</v>
      </c>
      <c r="EM870" s="1815">
        <v>30990.640677966101</v>
      </c>
      <c r="EN870" s="1814">
        <v>1802.25</v>
      </c>
      <c r="EO870" s="1814">
        <v>264.93</v>
      </c>
      <c r="EP870" s="1814">
        <v>166.85</v>
      </c>
      <c r="EQ870" s="1814">
        <v>0</v>
      </c>
      <c r="ER870" s="1814">
        <v>0</v>
      </c>
      <c r="ES870" s="1819">
        <v>0</v>
      </c>
      <c r="ET870" s="1818">
        <v>2507.79</v>
      </c>
      <c r="EU870" s="1819">
        <v>41.67</v>
      </c>
      <c r="EV870" s="1819">
        <v>0</v>
      </c>
      <c r="EW870" s="1819"/>
      <c r="EX870" s="1819"/>
      <c r="EY870" s="1819"/>
      <c r="EZ870" s="1816">
        <v>99.59</v>
      </c>
      <c r="FA870" s="1816">
        <v>232.09</v>
      </c>
      <c r="FB870" s="1816">
        <v>62.8</v>
      </c>
      <c r="FC870" s="1816">
        <v>4800</v>
      </c>
      <c r="FD870" s="1816"/>
      <c r="FE870" s="1816"/>
      <c r="FF870" s="1816"/>
      <c r="FG870" s="1819"/>
      <c r="FH870" s="1816">
        <v>0</v>
      </c>
      <c r="FI870" s="1819">
        <v>116.4406779661017</v>
      </c>
      <c r="FJ870" s="1819"/>
      <c r="FK870" s="1816">
        <v>0</v>
      </c>
      <c r="FL870" s="1816">
        <v>12810</v>
      </c>
      <c r="FM870" s="1819">
        <v>0</v>
      </c>
      <c r="FN870" s="1819">
        <v>0</v>
      </c>
      <c r="FO870" s="1819">
        <v>0</v>
      </c>
      <c r="FP870" s="1819">
        <v>0</v>
      </c>
      <c r="FQ870" s="1819">
        <v>22904.41</v>
      </c>
      <c r="FR870" s="1813">
        <v>8086.23</v>
      </c>
      <c r="FT870" s="1667"/>
      <c r="FU870" s="1666">
        <v>8086.23</v>
      </c>
      <c r="FV870" s="1666">
        <v>3793.56</v>
      </c>
      <c r="FW870" s="1667">
        <v>0</v>
      </c>
      <c r="FX870" s="1608">
        <v>1622.03</v>
      </c>
      <c r="FY870" s="1667">
        <v>0</v>
      </c>
      <c r="GB870" s="2015">
        <f t="shared" si="94"/>
        <v>0</v>
      </c>
      <c r="GC870" s="2015">
        <v>18022.53</v>
      </c>
      <c r="GE870" s="2015">
        <f t="shared" si="95"/>
        <v>30022.53</v>
      </c>
    </row>
    <row r="871" spans="2:187">
      <c r="B871" s="2014">
        <v>3</v>
      </c>
      <c r="C871" s="919" t="s">
        <v>639</v>
      </c>
      <c r="D871" s="920" t="s">
        <v>3</v>
      </c>
      <c r="E871" s="921" t="s">
        <v>114</v>
      </c>
      <c r="F871" s="919" t="s">
        <v>115</v>
      </c>
      <c r="G871" s="922">
        <v>33606</v>
      </c>
      <c r="H871" s="919" t="s">
        <v>476</v>
      </c>
      <c r="I871" s="919" t="s">
        <v>456</v>
      </c>
      <c r="J871" s="923" t="s">
        <v>455</v>
      </c>
      <c r="K871" s="924" t="s">
        <v>456</v>
      </c>
      <c r="L871" s="924">
        <v>100001</v>
      </c>
      <c r="M871" s="1837" t="s">
        <v>470</v>
      </c>
      <c r="N871" s="1997">
        <v>1</v>
      </c>
      <c r="O871" s="1832" t="s">
        <v>477</v>
      </c>
      <c r="P871" s="1832" t="s">
        <v>478</v>
      </c>
      <c r="Q871" s="1836">
        <v>1</v>
      </c>
      <c r="R871" s="1832" t="s">
        <v>479</v>
      </c>
      <c r="S871" s="1835" t="s">
        <v>480</v>
      </c>
      <c r="T871" s="1832" t="s">
        <v>461</v>
      </c>
      <c r="U871" s="2001" t="s">
        <v>624</v>
      </c>
      <c r="V871" s="1834" t="s">
        <v>462</v>
      </c>
      <c r="W871" s="1834"/>
      <c r="X871" s="2002" t="s">
        <v>32</v>
      </c>
      <c r="Y871" s="1833" t="s">
        <v>1052</v>
      </c>
      <c r="Z871" s="1837"/>
      <c r="AA871" s="1837"/>
      <c r="AB871" s="1831">
        <v>43374</v>
      </c>
      <c r="AC871" s="1830"/>
      <c r="AD871" s="1998"/>
      <c r="AE871" s="1829" t="s">
        <v>481</v>
      </c>
      <c r="AF871" s="1829" t="s">
        <v>482</v>
      </c>
      <c r="AG871" s="1999"/>
      <c r="AH871" s="1828"/>
      <c r="AI871" s="1828"/>
      <c r="AJ871" s="1828"/>
      <c r="AK871" s="1827"/>
      <c r="AL871" s="1999"/>
      <c r="AM871" s="1827"/>
      <c r="AN871" s="1827"/>
      <c r="AO871" s="1826" t="s">
        <v>466</v>
      </c>
      <c r="AP871" s="1827" t="s">
        <v>595</v>
      </c>
      <c r="AQ871" s="2000" t="s">
        <v>467</v>
      </c>
      <c r="AR871" s="1825">
        <v>3200</v>
      </c>
      <c r="AS871" s="1837">
        <v>30</v>
      </c>
      <c r="AT871" s="1824">
        <v>0</v>
      </c>
      <c r="AU871" s="1824">
        <v>0</v>
      </c>
      <c r="AV871" s="1837"/>
      <c r="AW871" s="1837"/>
      <c r="AX871" s="1837"/>
      <c r="AY871" s="1837"/>
      <c r="AZ871" s="1837"/>
      <c r="BA871" s="1823"/>
      <c r="BB871" s="1999">
        <v>0</v>
      </c>
      <c r="BC871" s="1824"/>
      <c r="BD871" s="1824"/>
      <c r="BE871" s="1824"/>
      <c r="BF871" s="1823"/>
      <c r="BG871" s="1999">
        <v>0</v>
      </c>
      <c r="BH871" s="1999">
        <v>0</v>
      </c>
      <c r="BI871" s="1999">
        <v>0</v>
      </c>
      <c r="BJ871" s="1822">
        <v>0</v>
      </c>
      <c r="BK871" s="1821">
        <v>0</v>
      </c>
      <c r="BL871" s="1821">
        <v>0</v>
      </c>
      <c r="BM871" s="1999">
        <v>0</v>
      </c>
      <c r="BN871" s="1821">
        <v>0</v>
      </c>
      <c r="BO871" s="1999">
        <v>0.16666666666666666</v>
      </c>
      <c r="BP871" s="1820">
        <v>240</v>
      </c>
      <c r="BQ871" s="1819">
        <v>3200</v>
      </c>
      <c r="BR871" s="1819">
        <v>0</v>
      </c>
      <c r="BS871" s="1819">
        <v>0</v>
      </c>
      <c r="BT871" s="1818">
        <v>0</v>
      </c>
      <c r="BU871" s="1819">
        <v>0</v>
      </c>
      <c r="BV871" s="1819">
        <v>0</v>
      </c>
      <c r="BW871" s="1819">
        <v>0</v>
      </c>
      <c r="BX871" s="1819"/>
      <c r="BY871" s="1819"/>
      <c r="BZ871" s="1819"/>
      <c r="CA871" s="1819"/>
      <c r="CB871" s="1819">
        <v>0</v>
      </c>
      <c r="CC871" s="1819">
        <v>0</v>
      </c>
      <c r="CD871" s="1819">
        <v>0</v>
      </c>
      <c r="CE871" s="1819"/>
      <c r="CF871" s="1819">
        <v>0</v>
      </c>
      <c r="CG871" s="1819"/>
      <c r="CH871" s="1819">
        <v>0</v>
      </c>
      <c r="CI871" s="1819">
        <v>0</v>
      </c>
      <c r="CJ871" s="1819"/>
      <c r="CK871" s="1819"/>
      <c r="CL871" s="1819"/>
      <c r="CM871" s="1819"/>
      <c r="CN871" s="1819"/>
      <c r="CO871" s="1819">
        <v>0</v>
      </c>
      <c r="CP871" s="1819"/>
      <c r="CQ871" s="1819">
        <v>1162.3050000000001</v>
      </c>
      <c r="CR871" s="1819"/>
      <c r="CS871" s="1819"/>
      <c r="CT871" s="1819"/>
      <c r="CU871" s="1819"/>
      <c r="CV871" s="1819">
        <v>0</v>
      </c>
      <c r="CW871" s="1819"/>
      <c r="CX871" s="1819"/>
      <c r="CY871" s="1819"/>
      <c r="CZ871" s="1819"/>
      <c r="DA871" s="1819"/>
      <c r="DB871" s="1819"/>
      <c r="DC871" s="1819"/>
      <c r="DD871" s="1819"/>
      <c r="DE871" s="1819"/>
      <c r="DF871" s="1819">
        <v>3200</v>
      </c>
      <c r="DG871" s="1819">
        <v>216</v>
      </c>
      <c r="DH871" s="1819"/>
      <c r="DI871" s="1819"/>
      <c r="DJ871" s="1819">
        <v>116.4406779661017</v>
      </c>
      <c r="DK871" s="1819"/>
      <c r="DL871" s="1819"/>
      <c r="DM871" s="1819"/>
      <c r="DN871" s="1819"/>
      <c r="DO871" s="1819"/>
      <c r="DP871" s="1819"/>
      <c r="DQ871" s="1819"/>
      <c r="DR871" s="1819">
        <v>0</v>
      </c>
      <c r="DS871" s="1819"/>
      <c r="DT871" s="1819"/>
      <c r="DU871" s="1819"/>
      <c r="DV871" s="1819"/>
      <c r="DW871" s="1819"/>
      <c r="DX871" s="1819"/>
      <c r="DY871" s="1819"/>
      <c r="DZ871" s="1817"/>
      <c r="EA871" s="1816"/>
      <c r="EB871" s="1819"/>
      <c r="EC871" s="1819"/>
      <c r="ED871" s="1819"/>
      <c r="EE871" s="1819"/>
      <c r="EF871" s="1819"/>
      <c r="EG871" s="1819"/>
      <c r="EH871" s="1819"/>
      <c r="EI871" s="1819"/>
      <c r="EJ871" s="1819"/>
      <c r="EK871" s="1819"/>
      <c r="EL871" s="1815">
        <v>4360.085</v>
      </c>
      <c r="EM871" s="1815">
        <v>7894.7456779661024</v>
      </c>
      <c r="EN871" s="1814">
        <v>436.01</v>
      </c>
      <c r="EO871" s="1814">
        <v>0</v>
      </c>
      <c r="EP871" s="1814">
        <v>59.73</v>
      </c>
      <c r="EQ871" s="1814">
        <v>0</v>
      </c>
      <c r="ER871" s="1814">
        <v>0</v>
      </c>
      <c r="ES871" s="1819">
        <v>0</v>
      </c>
      <c r="ET871" s="1818">
        <v>153.63</v>
      </c>
      <c r="EU871" s="1819">
        <v>2.2200000000000002</v>
      </c>
      <c r="EV871" s="1819">
        <v>0</v>
      </c>
      <c r="EW871" s="1819"/>
      <c r="EX871" s="1819"/>
      <c r="EY871" s="1819"/>
      <c r="EZ871" s="1816">
        <v>0</v>
      </c>
      <c r="FA871" s="1816">
        <v>0</v>
      </c>
      <c r="FB871" s="1816">
        <v>0</v>
      </c>
      <c r="FC871" s="1816">
        <v>1280</v>
      </c>
      <c r="FD871" s="1816"/>
      <c r="FE871" s="1816"/>
      <c r="FF871" s="1816"/>
      <c r="FG871" s="1819"/>
      <c r="FH871" s="1816">
        <v>0</v>
      </c>
      <c r="FI871" s="1819">
        <v>116.4406779661017</v>
      </c>
      <c r="FJ871" s="1819"/>
      <c r="FK871" s="1816">
        <v>0</v>
      </c>
      <c r="FL871" s="1816">
        <v>3416</v>
      </c>
      <c r="FM871" s="1819">
        <v>0</v>
      </c>
      <c r="FN871" s="1819">
        <v>0</v>
      </c>
      <c r="FO871" s="1819">
        <v>0</v>
      </c>
      <c r="FP871" s="1819">
        <v>0</v>
      </c>
      <c r="FQ871" s="1819">
        <v>5464.03</v>
      </c>
      <c r="FR871" s="1813">
        <v>2430.7199999999998</v>
      </c>
      <c r="FT871" s="1667"/>
      <c r="FU871" s="1666">
        <v>2430.7199999999998</v>
      </c>
      <c r="FV871" s="1666">
        <v>1504.28</v>
      </c>
      <c r="FW871" s="1667">
        <v>0</v>
      </c>
      <c r="FX871" s="1607">
        <v>392.41</v>
      </c>
      <c r="FY871" s="1667">
        <v>0</v>
      </c>
      <c r="GB871" s="2015">
        <f t="shared" si="94"/>
        <v>-5.0000000001091394E-3</v>
      </c>
      <c r="GC871" s="2015">
        <v>4360.09</v>
      </c>
      <c r="GE871" s="2015">
        <f t="shared" si="95"/>
        <v>7560.09</v>
      </c>
    </row>
    <row r="872" spans="2:187">
      <c r="B872" s="2014">
        <v>4</v>
      </c>
      <c r="C872" s="919" t="s">
        <v>639</v>
      </c>
      <c r="D872" s="920" t="s">
        <v>3</v>
      </c>
      <c r="E872" s="921" t="s">
        <v>40</v>
      </c>
      <c r="F872" s="919" t="s">
        <v>483</v>
      </c>
      <c r="G872" s="922">
        <v>24997</v>
      </c>
      <c r="H872" s="919" t="s">
        <v>484</v>
      </c>
      <c r="I872" s="919" t="s">
        <v>456</v>
      </c>
      <c r="J872" s="923" t="s">
        <v>455</v>
      </c>
      <c r="K872" s="924" t="s">
        <v>456</v>
      </c>
      <c r="L872" s="924">
        <v>100002</v>
      </c>
      <c r="M872" s="1837" t="s">
        <v>457</v>
      </c>
      <c r="N872" s="1997">
        <v>1</v>
      </c>
      <c r="O872" s="1832" t="s">
        <v>458</v>
      </c>
      <c r="P872" s="1832" t="s">
        <v>459</v>
      </c>
      <c r="Q872" s="1836">
        <v>0</v>
      </c>
      <c r="R872" s="1832" t="s">
        <v>485</v>
      </c>
      <c r="S872" s="1835" t="s">
        <v>486</v>
      </c>
      <c r="T872" s="1832" t="s">
        <v>461</v>
      </c>
      <c r="U872" s="2001" t="s">
        <v>233</v>
      </c>
      <c r="V872" s="1834" t="s">
        <v>462</v>
      </c>
      <c r="W872" s="1834"/>
      <c r="X872" s="2002" t="s">
        <v>32</v>
      </c>
      <c r="Y872" s="1833" t="s">
        <v>1053</v>
      </c>
      <c r="Z872" s="1837"/>
      <c r="AA872" s="1837"/>
      <c r="AB872" s="1831">
        <v>42985</v>
      </c>
      <c r="AC872" s="1830"/>
      <c r="AD872" s="1998"/>
      <c r="AE872" s="1829" t="s">
        <v>464</v>
      </c>
      <c r="AF872" s="1829" t="s">
        <v>487</v>
      </c>
      <c r="AG872" s="1999"/>
      <c r="AH872" s="1828"/>
      <c r="AI872" s="1828"/>
      <c r="AJ872" s="1828"/>
      <c r="AK872" s="1827"/>
      <c r="AL872" s="1999"/>
      <c r="AM872" s="1827"/>
      <c r="AN872" s="1827"/>
      <c r="AO872" s="1826" t="s">
        <v>466</v>
      </c>
      <c r="AP872" s="1827" t="s">
        <v>594</v>
      </c>
      <c r="AQ872" s="2000" t="s">
        <v>466</v>
      </c>
      <c r="AR872" s="1825">
        <v>4600</v>
      </c>
      <c r="AS872" s="1837">
        <v>30</v>
      </c>
      <c r="AT872" s="1824">
        <v>0</v>
      </c>
      <c r="AU872" s="1824">
        <v>0</v>
      </c>
      <c r="AV872" s="1837"/>
      <c r="AW872" s="1837"/>
      <c r="AX872" s="1837"/>
      <c r="AY872" s="1837"/>
      <c r="AZ872" s="1837"/>
      <c r="BA872" s="1823"/>
      <c r="BB872" s="1999">
        <v>0</v>
      </c>
      <c r="BC872" s="1824"/>
      <c r="BD872" s="1824"/>
      <c r="BE872" s="1824"/>
      <c r="BF872" s="1823"/>
      <c r="BG872" s="1999">
        <v>0</v>
      </c>
      <c r="BH872" s="1999">
        <v>0</v>
      </c>
      <c r="BI872" s="1999">
        <v>0</v>
      </c>
      <c r="BJ872" s="1822">
        <v>8</v>
      </c>
      <c r="BK872" s="1821">
        <v>0</v>
      </c>
      <c r="BL872" s="1821">
        <v>0</v>
      </c>
      <c r="BM872" s="1999">
        <v>0</v>
      </c>
      <c r="BN872" s="1821">
        <v>0</v>
      </c>
      <c r="BO872" s="1999">
        <v>0.71666666666666667</v>
      </c>
      <c r="BP872" s="1820">
        <v>240</v>
      </c>
      <c r="BQ872" s="1819">
        <v>4600</v>
      </c>
      <c r="BR872" s="1819">
        <v>113</v>
      </c>
      <c r="BS872" s="1819">
        <v>0</v>
      </c>
      <c r="BT872" s="1818">
        <v>0</v>
      </c>
      <c r="BU872" s="1819">
        <v>0</v>
      </c>
      <c r="BV872" s="1819">
        <v>0</v>
      </c>
      <c r="BW872" s="1819">
        <v>0</v>
      </c>
      <c r="BX872" s="1819"/>
      <c r="BY872" s="1819"/>
      <c r="BZ872" s="1819"/>
      <c r="CA872" s="1819"/>
      <c r="CB872" s="1819">
        <v>0</v>
      </c>
      <c r="CC872" s="1819">
        <v>0</v>
      </c>
      <c r="CD872" s="1819">
        <v>0</v>
      </c>
      <c r="CE872" s="1819"/>
      <c r="CF872" s="1819">
        <v>314.2</v>
      </c>
      <c r="CG872" s="1819"/>
      <c r="CH872" s="1819">
        <v>0</v>
      </c>
      <c r="CI872" s="1819">
        <v>0</v>
      </c>
      <c r="CJ872" s="1819"/>
      <c r="CK872" s="1819"/>
      <c r="CL872" s="1819"/>
      <c r="CM872" s="1819"/>
      <c r="CN872" s="1819"/>
      <c r="CO872" s="1819">
        <v>0</v>
      </c>
      <c r="CP872" s="1819"/>
      <c r="CQ872" s="1819">
        <v>1549.74</v>
      </c>
      <c r="CR872" s="1819"/>
      <c r="CS872" s="1819"/>
      <c r="CT872" s="1819"/>
      <c r="CU872" s="1819"/>
      <c r="CV872" s="1819">
        <v>0</v>
      </c>
      <c r="CW872" s="1819"/>
      <c r="CX872" s="1819"/>
      <c r="CY872" s="1819"/>
      <c r="CZ872" s="1819"/>
      <c r="DA872" s="1819"/>
      <c r="DB872" s="1819"/>
      <c r="DC872" s="1819"/>
      <c r="DD872" s="1819"/>
      <c r="DE872" s="1819"/>
      <c r="DF872" s="1819">
        <v>4915.92</v>
      </c>
      <c r="DG872" s="1819">
        <v>331.82</v>
      </c>
      <c r="DH872" s="1819"/>
      <c r="DI872" s="1819"/>
      <c r="DJ872" s="1819">
        <v>116.4406779661017</v>
      </c>
      <c r="DK872" s="1819"/>
      <c r="DL872" s="1819"/>
      <c r="DM872" s="1819"/>
      <c r="DN872" s="1819"/>
      <c r="DO872" s="1819"/>
      <c r="DP872" s="1819"/>
      <c r="DQ872" s="1819"/>
      <c r="DR872" s="1819">
        <v>0</v>
      </c>
      <c r="DS872" s="1819"/>
      <c r="DT872" s="1819"/>
      <c r="DU872" s="1819"/>
      <c r="DV872" s="1819"/>
      <c r="DW872" s="1819"/>
      <c r="DX872" s="1819"/>
      <c r="DY872" s="1819"/>
      <c r="DZ872" s="1817"/>
      <c r="EA872" s="1816"/>
      <c r="EB872" s="1819"/>
      <c r="EC872" s="1819"/>
      <c r="ED872" s="1819"/>
      <c r="EE872" s="1819"/>
      <c r="EF872" s="1819"/>
      <c r="EG872" s="1819"/>
      <c r="EH872" s="1819"/>
      <c r="EI872" s="1819"/>
      <c r="EJ872" s="1819"/>
      <c r="EK872" s="1819"/>
      <c r="EL872" s="1815">
        <v>6563.2</v>
      </c>
      <c r="EM872" s="1815">
        <v>11941.120677966102</v>
      </c>
      <c r="EN872" s="1814">
        <v>656.32</v>
      </c>
      <c r="EO872" s="1814">
        <v>101.73</v>
      </c>
      <c r="EP872" s="1814">
        <v>89.92</v>
      </c>
      <c r="EQ872" s="1814">
        <v>0</v>
      </c>
      <c r="ER872" s="1814">
        <v>0</v>
      </c>
      <c r="ES872" s="1819">
        <v>0</v>
      </c>
      <c r="ET872" s="1818">
        <v>496.26</v>
      </c>
      <c r="EU872" s="1819">
        <v>13.74</v>
      </c>
      <c r="EV872" s="1819">
        <v>0</v>
      </c>
      <c r="EW872" s="1819"/>
      <c r="EX872" s="1819"/>
      <c r="EY872" s="1819"/>
      <c r="EZ872" s="1816">
        <v>239.23</v>
      </c>
      <c r="FA872" s="1816">
        <v>510.86</v>
      </c>
      <c r="FB872" s="1816">
        <v>0</v>
      </c>
      <c r="FC872" s="1816">
        <v>1885.2</v>
      </c>
      <c r="FD872" s="1816">
        <v>5</v>
      </c>
      <c r="FE872" s="1816"/>
      <c r="FF872" s="1816"/>
      <c r="FG872" s="1819"/>
      <c r="FH872" s="1816">
        <v>516.30999999999995</v>
      </c>
      <c r="FI872" s="1819">
        <v>116.4406779661017</v>
      </c>
      <c r="FJ872" s="1819"/>
      <c r="FK872" s="1816">
        <v>0</v>
      </c>
      <c r="FL872" s="1816">
        <v>5247.74</v>
      </c>
      <c r="FM872" s="1819">
        <v>0</v>
      </c>
      <c r="FN872" s="1819">
        <v>0</v>
      </c>
      <c r="FO872" s="1819">
        <v>0</v>
      </c>
      <c r="FP872" s="1819">
        <v>0</v>
      </c>
      <c r="FQ872" s="1819">
        <v>9878.75</v>
      </c>
      <c r="FR872" s="1813">
        <v>2062.37</v>
      </c>
      <c r="FT872" s="1667"/>
      <c r="FU872" s="1666">
        <v>2062.37</v>
      </c>
      <c r="FV872" s="1666">
        <v>1247.9000000000001</v>
      </c>
      <c r="FW872" s="1667">
        <v>0</v>
      </c>
      <c r="FX872" s="1607">
        <v>590.69000000000005</v>
      </c>
      <c r="FY872" s="1667">
        <v>0</v>
      </c>
      <c r="GB872" s="2015">
        <f t="shared" si="94"/>
        <v>0</v>
      </c>
      <c r="GC872" s="2015">
        <v>6563.2</v>
      </c>
      <c r="GE872" s="2015">
        <f t="shared" si="95"/>
        <v>11479.119999999999</v>
      </c>
    </row>
    <row r="873" spans="2:187">
      <c r="B873" s="2014">
        <v>5</v>
      </c>
      <c r="C873" s="919" t="s">
        <v>639</v>
      </c>
      <c r="D873" s="920" t="s">
        <v>3</v>
      </c>
      <c r="E873" s="921" t="s">
        <v>130</v>
      </c>
      <c r="F873" s="919" t="s">
        <v>131</v>
      </c>
      <c r="G873" s="922">
        <v>34886</v>
      </c>
      <c r="H873" s="919" t="s">
        <v>488</v>
      </c>
      <c r="I873" s="919" t="s">
        <v>456</v>
      </c>
      <c r="J873" s="923" t="s">
        <v>455</v>
      </c>
      <c r="K873" s="924" t="s">
        <v>456</v>
      </c>
      <c r="L873" s="924">
        <v>100002</v>
      </c>
      <c r="M873" s="1837" t="s">
        <v>457</v>
      </c>
      <c r="N873" s="1997">
        <v>0</v>
      </c>
      <c r="O873" s="1832" t="s">
        <v>458</v>
      </c>
      <c r="P873" s="1832" t="s">
        <v>459</v>
      </c>
      <c r="Q873" s="1836">
        <v>0</v>
      </c>
      <c r="R873" s="1832" t="s">
        <v>489</v>
      </c>
      <c r="S873" s="1835" t="s">
        <v>488</v>
      </c>
      <c r="T873" s="1832" t="s">
        <v>461</v>
      </c>
      <c r="U873" s="2001" t="s">
        <v>267</v>
      </c>
      <c r="V873" s="1834" t="s">
        <v>462</v>
      </c>
      <c r="W873" s="1834"/>
      <c r="X873" s="2002" t="s">
        <v>32</v>
      </c>
      <c r="Y873" s="1833" t="s">
        <v>1054</v>
      </c>
      <c r="Z873" s="1837"/>
      <c r="AA873" s="1837"/>
      <c r="AB873" s="1831">
        <v>43243</v>
      </c>
      <c r="AC873" s="1830"/>
      <c r="AD873" s="1998"/>
      <c r="AE873" s="1829" t="s">
        <v>481</v>
      </c>
      <c r="AF873" s="1829" t="s">
        <v>490</v>
      </c>
      <c r="AG873" s="1999"/>
      <c r="AH873" s="1828"/>
      <c r="AI873" s="1828"/>
      <c r="AJ873" s="1828"/>
      <c r="AK873" s="1827"/>
      <c r="AL873" s="1999"/>
      <c r="AM873" s="1827"/>
      <c r="AN873" s="1827"/>
      <c r="AO873" s="1826" t="s">
        <v>466</v>
      </c>
      <c r="AP873" s="1827" t="s">
        <v>595</v>
      </c>
      <c r="AQ873" s="2000" t="s">
        <v>466</v>
      </c>
      <c r="AR873" s="1825">
        <v>2500</v>
      </c>
      <c r="AS873" s="1837">
        <v>28</v>
      </c>
      <c r="AT873" s="1824">
        <v>0</v>
      </c>
      <c r="AU873" s="1824">
        <v>2</v>
      </c>
      <c r="AV873" s="1837"/>
      <c r="AW873" s="1837"/>
      <c r="AX873" s="1837"/>
      <c r="AY873" s="1837"/>
      <c r="AZ873" s="1837"/>
      <c r="BA873" s="1823"/>
      <c r="BB873" s="1999">
        <v>0</v>
      </c>
      <c r="BC873" s="1824"/>
      <c r="BD873" s="1824"/>
      <c r="BE873" s="1824"/>
      <c r="BF873" s="1823"/>
      <c r="BG873" s="1999">
        <v>0</v>
      </c>
      <c r="BH873" s="1999">
        <v>0</v>
      </c>
      <c r="BI873" s="1999">
        <v>0</v>
      </c>
      <c r="BJ873" s="1822">
        <v>4</v>
      </c>
      <c r="BK873" s="1821">
        <v>0</v>
      </c>
      <c r="BL873" s="1821">
        <v>0</v>
      </c>
      <c r="BM873" s="1999">
        <v>0</v>
      </c>
      <c r="BN873" s="1821">
        <v>0</v>
      </c>
      <c r="BO873" s="1999">
        <v>6.9666666666666659</v>
      </c>
      <c r="BP873" s="1820">
        <v>224</v>
      </c>
      <c r="BQ873" s="1819">
        <v>2333.333333333333</v>
      </c>
      <c r="BR873" s="1819">
        <v>113</v>
      </c>
      <c r="BS873" s="1819">
        <v>0</v>
      </c>
      <c r="BT873" s="1818">
        <v>174.2</v>
      </c>
      <c r="BU873" s="1819">
        <v>0</v>
      </c>
      <c r="BV873" s="1819">
        <v>0</v>
      </c>
      <c r="BW873" s="1819">
        <v>0</v>
      </c>
      <c r="BX873" s="1819"/>
      <c r="BY873" s="1819"/>
      <c r="BZ873" s="1819"/>
      <c r="CA873" s="1819"/>
      <c r="CB873" s="1819">
        <v>0</v>
      </c>
      <c r="CC873" s="1819">
        <v>0</v>
      </c>
      <c r="CD873" s="1819">
        <v>0</v>
      </c>
      <c r="CE873" s="1819"/>
      <c r="CF873" s="1819">
        <v>87.1</v>
      </c>
      <c r="CG873" s="1819"/>
      <c r="CH873" s="1819">
        <v>0</v>
      </c>
      <c r="CI873" s="1819">
        <v>0</v>
      </c>
      <c r="CJ873" s="1819"/>
      <c r="CK873" s="1819"/>
      <c r="CL873" s="1819"/>
      <c r="CM873" s="1819"/>
      <c r="CN873" s="1819"/>
      <c r="CO873" s="1819">
        <v>0</v>
      </c>
      <c r="CP873" s="1819"/>
      <c r="CQ873" s="1819">
        <v>968.58750000000009</v>
      </c>
      <c r="CR873" s="1819"/>
      <c r="CS873" s="1819"/>
      <c r="CT873" s="1819"/>
      <c r="CU873" s="1819"/>
      <c r="CV873" s="1819">
        <v>0</v>
      </c>
      <c r="CW873" s="1819"/>
      <c r="CX873" s="1819"/>
      <c r="CY873" s="1819"/>
      <c r="CZ873" s="1819"/>
      <c r="DA873" s="1819"/>
      <c r="DB873" s="1819"/>
      <c r="DC873" s="1819"/>
      <c r="DD873" s="1819"/>
      <c r="DE873" s="1819"/>
      <c r="DF873" s="1819">
        <v>2613</v>
      </c>
      <c r="DG873" s="1819">
        <v>176.38</v>
      </c>
      <c r="DH873" s="1819"/>
      <c r="DI873" s="1819"/>
      <c r="DJ873" s="1819">
        <v>116.4406779661017</v>
      </c>
      <c r="DK873" s="1819"/>
      <c r="DL873" s="1819"/>
      <c r="DM873" s="1819"/>
      <c r="DN873" s="1819"/>
      <c r="DO873" s="1819"/>
      <c r="DP873" s="1819"/>
      <c r="DQ873" s="1819"/>
      <c r="DR873" s="1819">
        <v>576.5953457627121</v>
      </c>
      <c r="DS873" s="1819"/>
      <c r="DT873" s="1819"/>
      <c r="DU873" s="1819"/>
      <c r="DV873" s="1819"/>
      <c r="DW873" s="1819"/>
      <c r="DX873" s="1819"/>
      <c r="DY873" s="1819"/>
      <c r="DZ873" s="1817"/>
      <c r="EA873" s="1816"/>
      <c r="EB873" s="1819"/>
      <c r="EC873" s="1819"/>
      <c r="ED873" s="1819"/>
      <c r="EE873" s="1819"/>
      <c r="EF873" s="1819"/>
      <c r="EG873" s="1819"/>
      <c r="EH873" s="1819"/>
      <c r="EI873" s="1819"/>
      <c r="EJ873" s="1819"/>
      <c r="EK873" s="1819"/>
      <c r="EL873" s="1815">
        <v>3603.6508333333327</v>
      </c>
      <c r="EM873" s="1815">
        <v>7158.6368570621462</v>
      </c>
      <c r="EN873" s="1814">
        <v>360.37</v>
      </c>
      <c r="EO873" s="1814">
        <v>0</v>
      </c>
      <c r="EP873" s="1814">
        <v>49.37</v>
      </c>
      <c r="EQ873" s="1814">
        <v>0</v>
      </c>
      <c r="ER873" s="1814">
        <v>0</v>
      </c>
      <c r="ES873" s="1819">
        <v>0</v>
      </c>
      <c r="ET873" s="1818">
        <v>0</v>
      </c>
      <c r="EU873" s="1819">
        <v>72.569999999999993</v>
      </c>
      <c r="EV873" s="1819">
        <v>0</v>
      </c>
      <c r="EW873" s="1819"/>
      <c r="EX873" s="1819"/>
      <c r="EY873" s="1819"/>
      <c r="EZ873" s="1816">
        <v>263.42</v>
      </c>
      <c r="FA873" s="1816">
        <v>69.88</v>
      </c>
      <c r="FB873" s="1816">
        <v>0</v>
      </c>
      <c r="FC873" s="1816">
        <v>1045.2</v>
      </c>
      <c r="FD873" s="1816"/>
      <c r="FE873" s="1816"/>
      <c r="FF873" s="1816"/>
      <c r="FG873" s="1819"/>
      <c r="FH873" s="1816">
        <v>0</v>
      </c>
      <c r="FI873" s="1819">
        <v>116.4406779661017</v>
      </c>
      <c r="FJ873" s="1819"/>
      <c r="FK873" s="1816">
        <v>0</v>
      </c>
      <c r="FL873" s="1816">
        <v>2789.38</v>
      </c>
      <c r="FM873" s="1819">
        <v>0</v>
      </c>
      <c r="FN873" s="1819">
        <v>0</v>
      </c>
      <c r="FO873" s="1819">
        <v>0</v>
      </c>
      <c r="FP873" s="1819">
        <v>0</v>
      </c>
      <c r="FQ873" s="1819">
        <v>4766.63</v>
      </c>
      <c r="FR873" s="1813">
        <v>2392.0100000000002</v>
      </c>
      <c r="FT873" s="1667"/>
      <c r="FU873" s="1666">
        <v>2392.0100000000002</v>
      </c>
      <c r="FV873" s="1667">
        <v>976.08</v>
      </c>
      <c r="FW873" s="1667">
        <v>0</v>
      </c>
      <c r="FX873" s="1607">
        <v>324.33</v>
      </c>
      <c r="FY873" s="1667">
        <v>0</v>
      </c>
      <c r="GB873" s="2015">
        <f t="shared" si="94"/>
        <v>8.3333333259361098E-4</v>
      </c>
      <c r="GC873" s="2015">
        <v>3603.65</v>
      </c>
      <c r="GE873" s="2015">
        <f t="shared" si="95"/>
        <v>6216.65</v>
      </c>
    </row>
    <row r="874" spans="2:187">
      <c r="B874" s="2014">
        <v>6</v>
      </c>
      <c r="C874" s="919" t="s">
        <v>639</v>
      </c>
      <c r="D874" s="920" t="s">
        <v>3</v>
      </c>
      <c r="E874" s="921" t="s">
        <v>43</v>
      </c>
      <c r="F874" s="919" t="s">
        <v>491</v>
      </c>
      <c r="G874" s="922">
        <v>26663</v>
      </c>
      <c r="H874" s="919" t="s">
        <v>469</v>
      </c>
      <c r="I874" s="919" t="s">
        <v>456</v>
      </c>
      <c r="J874" s="923" t="s">
        <v>455</v>
      </c>
      <c r="K874" s="924" t="s">
        <v>456</v>
      </c>
      <c r="L874" s="924">
        <v>100001</v>
      </c>
      <c r="M874" s="1837" t="s">
        <v>470</v>
      </c>
      <c r="N874" s="1997">
        <v>1</v>
      </c>
      <c r="O874" s="1832" t="s">
        <v>471</v>
      </c>
      <c r="P874" s="1832" t="s">
        <v>472</v>
      </c>
      <c r="Q874" s="1836">
        <v>1</v>
      </c>
      <c r="R874" s="1832" t="s">
        <v>473</v>
      </c>
      <c r="S874" s="1835" t="s">
        <v>474</v>
      </c>
      <c r="T874" s="1832" t="s">
        <v>461</v>
      </c>
      <c r="U874" s="2001" t="s">
        <v>236</v>
      </c>
      <c r="V874" s="1834" t="s">
        <v>462</v>
      </c>
      <c r="W874" s="1834"/>
      <c r="X874" s="2002" t="s">
        <v>32</v>
      </c>
      <c r="Y874" s="1833" t="s">
        <v>1055</v>
      </c>
      <c r="Z874" s="1837"/>
      <c r="AA874" s="1837"/>
      <c r="AB874" s="1831">
        <v>42985</v>
      </c>
      <c r="AC874" s="1830"/>
      <c r="AD874" s="1998"/>
      <c r="AE874" s="1829" t="s">
        <v>522</v>
      </c>
      <c r="AF874" s="1829" t="s">
        <v>493</v>
      </c>
      <c r="AG874" s="1999"/>
      <c r="AH874" s="1828"/>
      <c r="AI874" s="1828"/>
      <c r="AJ874" s="1828"/>
      <c r="AK874" s="1827"/>
      <c r="AL874" s="1999"/>
      <c r="AM874" s="1827"/>
      <c r="AN874" s="1827"/>
      <c r="AO874" s="1826" t="s">
        <v>466</v>
      </c>
      <c r="AP874" s="1827" t="s">
        <v>595</v>
      </c>
      <c r="AQ874" s="2000" t="s">
        <v>466</v>
      </c>
      <c r="AR874" s="1825">
        <v>8500</v>
      </c>
      <c r="AS874" s="1837">
        <v>30</v>
      </c>
      <c r="AT874" s="1824">
        <v>0</v>
      </c>
      <c r="AU874" s="1824">
        <v>0</v>
      </c>
      <c r="AV874" s="1837"/>
      <c r="AW874" s="1837"/>
      <c r="AX874" s="1837"/>
      <c r="AY874" s="1837"/>
      <c r="AZ874" s="1837"/>
      <c r="BA874" s="1823"/>
      <c r="BB874" s="1999">
        <v>0</v>
      </c>
      <c r="BC874" s="1824"/>
      <c r="BD874" s="1824"/>
      <c r="BE874" s="1824"/>
      <c r="BF874" s="1823"/>
      <c r="BG874" s="1999">
        <v>0</v>
      </c>
      <c r="BH874" s="1999">
        <v>0</v>
      </c>
      <c r="BI874" s="1999">
        <v>0</v>
      </c>
      <c r="BJ874" s="1822">
        <v>4.5</v>
      </c>
      <c r="BK874" s="1821">
        <v>0</v>
      </c>
      <c r="BL874" s="1821">
        <v>0</v>
      </c>
      <c r="BM874" s="1999">
        <v>0</v>
      </c>
      <c r="BN874" s="1821">
        <v>0</v>
      </c>
      <c r="BO874" s="1999">
        <v>0</v>
      </c>
      <c r="BP874" s="1820">
        <v>240</v>
      </c>
      <c r="BQ874" s="1819">
        <v>8500</v>
      </c>
      <c r="BR874" s="1819">
        <v>113</v>
      </c>
      <c r="BS874" s="1819">
        <v>0</v>
      </c>
      <c r="BT874" s="1818">
        <v>0</v>
      </c>
      <c r="BU874" s="1819">
        <v>0</v>
      </c>
      <c r="BV874" s="1819">
        <v>0</v>
      </c>
      <c r="BW874" s="1819">
        <v>0</v>
      </c>
      <c r="BX874" s="1819"/>
      <c r="BY874" s="1819"/>
      <c r="BZ874" s="1819"/>
      <c r="CA874" s="1819"/>
      <c r="CB874" s="1819">
        <v>0</v>
      </c>
      <c r="CC874" s="1819">
        <v>0</v>
      </c>
      <c r="CD874" s="1819">
        <v>0</v>
      </c>
      <c r="CE874" s="1819"/>
      <c r="CF874" s="1819">
        <v>322.99</v>
      </c>
      <c r="CG874" s="1819"/>
      <c r="CH874" s="1819">
        <v>0</v>
      </c>
      <c r="CI874" s="1819">
        <v>0</v>
      </c>
      <c r="CJ874" s="1819"/>
      <c r="CK874" s="1819"/>
      <c r="CL874" s="1819"/>
      <c r="CM874" s="1812"/>
      <c r="CN874" s="1819"/>
      <c r="CO874" s="1819">
        <v>0</v>
      </c>
      <c r="CP874" s="1819"/>
      <c r="CQ874" s="1819">
        <v>6064.2000000000007</v>
      </c>
      <c r="CR874" s="1819"/>
      <c r="CS874" s="1819"/>
      <c r="CT874" s="1819"/>
      <c r="CU874" s="1819"/>
      <c r="CV874" s="1819">
        <v>0</v>
      </c>
      <c r="CW874" s="1819"/>
      <c r="CX874" s="1819"/>
      <c r="CY874" s="1819"/>
      <c r="CZ874" s="1819"/>
      <c r="DA874" s="1819"/>
      <c r="DB874" s="1819"/>
      <c r="DC874" s="1819"/>
      <c r="DD874" s="1819"/>
      <c r="DE874" s="1819"/>
      <c r="DF874" s="1819">
        <v>8613</v>
      </c>
      <c r="DG874" s="1819">
        <v>581.38</v>
      </c>
      <c r="DH874" s="1819"/>
      <c r="DI874" s="1819"/>
      <c r="DJ874" s="1819">
        <v>116.4406779661017</v>
      </c>
      <c r="DK874" s="1819"/>
      <c r="DL874" s="1819"/>
      <c r="DM874" s="1819"/>
      <c r="DN874" s="1819"/>
      <c r="DO874" s="1819"/>
      <c r="DP874" s="1819"/>
      <c r="DQ874" s="1819"/>
      <c r="DR874" s="1819">
        <v>0</v>
      </c>
      <c r="DS874" s="1819"/>
      <c r="DT874" s="1819"/>
      <c r="DU874" s="1819"/>
      <c r="DV874" s="1819"/>
      <c r="DW874" s="1819"/>
      <c r="DX874" s="1819"/>
      <c r="DY874" s="1819"/>
      <c r="DZ874" s="1817"/>
      <c r="EA874" s="1816"/>
      <c r="EB874" s="1819"/>
      <c r="EC874" s="1819"/>
      <c r="ED874" s="1819"/>
      <c r="EE874" s="1819"/>
      <c r="EF874" s="1819"/>
      <c r="EG874" s="1819"/>
      <c r="EH874" s="1819"/>
      <c r="EI874" s="1819"/>
      <c r="EJ874" s="1819"/>
      <c r="EK874" s="1819"/>
      <c r="EL874" s="1815">
        <v>15000.19</v>
      </c>
      <c r="EM874" s="1815">
        <v>24311.010677966104</v>
      </c>
      <c r="EN874" s="1814">
        <v>1500.02</v>
      </c>
      <c r="EO874" s="1814">
        <v>220.5</v>
      </c>
      <c r="EP874" s="1814">
        <v>166.85</v>
      </c>
      <c r="EQ874" s="1814">
        <v>0</v>
      </c>
      <c r="ER874" s="1814">
        <v>0</v>
      </c>
      <c r="ES874" s="1819">
        <v>0</v>
      </c>
      <c r="ET874" s="1818">
        <v>1877.34</v>
      </c>
      <c r="EU874" s="1819">
        <v>0</v>
      </c>
      <c r="EV874" s="1819">
        <v>0</v>
      </c>
      <c r="EW874" s="1819"/>
      <c r="EX874" s="1819"/>
      <c r="EY874" s="1819"/>
      <c r="EZ874" s="1816">
        <v>160.81</v>
      </c>
      <c r="FA874" s="1816">
        <v>175.79</v>
      </c>
      <c r="FB874" s="1816">
        <v>0</v>
      </c>
      <c r="FC874" s="1816">
        <v>3445.2000000000003</v>
      </c>
      <c r="FD874" s="1816"/>
      <c r="FE874" s="1816"/>
      <c r="FF874" s="1816"/>
      <c r="FG874" s="1819"/>
      <c r="FH874" s="1816">
        <v>0</v>
      </c>
      <c r="FI874" s="1819">
        <v>116.4406779661017</v>
      </c>
      <c r="FJ874" s="1819"/>
      <c r="FK874" s="1816">
        <v>0</v>
      </c>
      <c r="FL874" s="1816">
        <v>9194.3799999999992</v>
      </c>
      <c r="FM874" s="1819">
        <v>0</v>
      </c>
      <c r="FN874" s="1819">
        <v>0</v>
      </c>
      <c r="FO874" s="1819">
        <v>0</v>
      </c>
      <c r="FP874" s="1819">
        <v>0</v>
      </c>
      <c r="FQ874" s="1819">
        <v>16857.330000000002</v>
      </c>
      <c r="FR874" s="1813">
        <v>7453.68</v>
      </c>
      <c r="FT874" s="1667"/>
      <c r="FU874" s="1666">
        <v>7453.68</v>
      </c>
      <c r="FV874" s="1666">
        <v>2928.03</v>
      </c>
      <c r="FW874" s="1667">
        <v>0</v>
      </c>
      <c r="FX874" s="1608">
        <v>1350.02</v>
      </c>
      <c r="FY874" s="1667">
        <v>0</v>
      </c>
      <c r="GB874" s="2015">
        <f t="shared" si="94"/>
        <v>0</v>
      </c>
      <c r="GC874" s="2015">
        <v>15000.19</v>
      </c>
      <c r="GE874" s="2015">
        <f t="shared" si="95"/>
        <v>23613.190000000002</v>
      </c>
    </row>
    <row r="875" spans="2:187">
      <c r="B875" s="2014">
        <v>7</v>
      </c>
      <c r="C875" s="919" t="s">
        <v>639</v>
      </c>
      <c r="D875" s="920" t="s">
        <v>3</v>
      </c>
      <c r="E875" s="921" t="s">
        <v>22</v>
      </c>
      <c r="F875" s="919" t="s">
        <v>23</v>
      </c>
      <c r="G875" s="922">
        <v>25690</v>
      </c>
      <c r="H875" s="919" t="s">
        <v>494</v>
      </c>
      <c r="I875" s="919" t="s">
        <v>456</v>
      </c>
      <c r="J875" s="923" t="s">
        <v>455</v>
      </c>
      <c r="K875" s="924" t="s">
        <v>456</v>
      </c>
      <c r="L875" s="924">
        <v>100001</v>
      </c>
      <c r="M875" s="1837" t="s">
        <v>470</v>
      </c>
      <c r="N875" s="1997">
        <v>1</v>
      </c>
      <c r="O875" s="1832" t="s">
        <v>477</v>
      </c>
      <c r="P875" s="1832" t="s">
        <v>478</v>
      </c>
      <c r="Q875" s="1836">
        <v>1</v>
      </c>
      <c r="R875" s="1832" t="s">
        <v>495</v>
      </c>
      <c r="S875" s="1835" t="s">
        <v>478</v>
      </c>
      <c r="T875" s="1832" t="s">
        <v>461</v>
      </c>
      <c r="U875" s="2001" t="s">
        <v>230</v>
      </c>
      <c r="V875" s="1834" t="s">
        <v>462</v>
      </c>
      <c r="W875" s="1834"/>
      <c r="X875" s="2002" t="s">
        <v>32</v>
      </c>
      <c r="Y875" s="1833" t="s">
        <v>26</v>
      </c>
      <c r="Z875" s="1811" t="s">
        <v>25</v>
      </c>
      <c r="AA875" s="1811" t="s">
        <v>1032</v>
      </c>
      <c r="AB875" s="1831">
        <v>43357</v>
      </c>
      <c r="AC875" s="1830"/>
      <c r="AD875" s="1998"/>
      <c r="AE875" s="1829" t="s">
        <v>496</v>
      </c>
      <c r="AF875" s="1829" t="s">
        <v>497</v>
      </c>
      <c r="AG875" s="1999"/>
      <c r="AH875" s="1828"/>
      <c r="AI875" s="1828"/>
      <c r="AJ875" s="1828"/>
      <c r="AK875" s="1827"/>
      <c r="AL875" s="1999"/>
      <c r="AM875" s="1827"/>
      <c r="AN875" s="1827"/>
      <c r="AO875" s="1826" t="s">
        <v>466</v>
      </c>
      <c r="AP875" s="1827" t="s">
        <v>594</v>
      </c>
      <c r="AQ875" s="2000" t="s">
        <v>466</v>
      </c>
      <c r="AR875" s="1825">
        <v>3000</v>
      </c>
      <c r="AS875" s="1837">
        <v>30</v>
      </c>
      <c r="AT875" s="1824">
        <v>0</v>
      </c>
      <c r="AU875" s="1824">
        <v>0</v>
      </c>
      <c r="AV875" s="1837"/>
      <c r="AW875" s="1837"/>
      <c r="AX875" s="1837"/>
      <c r="AY875" s="1837"/>
      <c r="AZ875" s="1837"/>
      <c r="BA875" s="1823"/>
      <c r="BB875" s="1999">
        <v>0</v>
      </c>
      <c r="BC875" s="1824"/>
      <c r="BD875" s="1824"/>
      <c r="BE875" s="1824"/>
      <c r="BF875" s="1823"/>
      <c r="BG875" s="1999">
        <v>12</v>
      </c>
      <c r="BH875" s="1999">
        <v>29</v>
      </c>
      <c r="BI875" s="1999">
        <v>11</v>
      </c>
      <c r="BJ875" s="1822">
        <v>0</v>
      </c>
      <c r="BK875" s="1821">
        <v>0</v>
      </c>
      <c r="BL875" s="1821">
        <v>0</v>
      </c>
      <c r="BM875" s="1999">
        <v>0</v>
      </c>
      <c r="BN875" s="1821">
        <v>0</v>
      </c>
      <c r="BO875" s="1999">
        <v>0</v>
      </c>
      <c r="BP875" s="1820">
        <v>240</v>
      </c>
      <c r="BQ875" s="1819">
        <v>3000</v>
      </c>
      <c r="BR875" s="1819">
        <v>113</v>
      </c>
      <c r="BS875" s="1819">
        <v>0</v>
      </c>
      <c r="BT875" s="1818">
        <v>0</v>
      </c>
      <c r="BU875" s="1819">
        <v>0</v>
      </c>
      <c r="BV875" s="1819">
        <v>0</v>
      </c>
      <c r="BW875" s="1819">
        <v>0</v>
      </c>
      <c r="BX875" s="1819"/>
      <c r="BY875" s="1819"/>
      <c r="BZ875" s="1819"/>
      <c r="CA875" s="1819"/>
      <c r="CB875" s="1819">
        <v>194.5625</v>
      </c>
      <c r="CC875" s="1819">
        <v>507.80812500000002</v>
      </c>
      <c r="CD875" s="1819">
        <v>285.35833333333335</v>
      </c>
      <c r="CE875" s="1819"/>
      <c r="CF875" s="1819">
        <v>0</v>
      </c>
      <c r="CG875" s="1819"/>
      <c r="CH875" s="1819">
        <v>0</v>
      </c>
      <c r="CI875" s="1819">
        <v>0</v>
      </c>
      <c r="CJ875" s="1819"/>
      <c r="CK875" s="1819"/>
      <c r="CL875" s="1819"/>
      <c r="CM875" s="1812"/>
      <c r="CN875" s="1819"/>
      <c r="CO875" s="1819">
        <v>0</v>
      </c>
      <c r="CP875" s="1819"/>
      <c r="CQ875" s="1819">
        <v>774.87</v>
      </c>
      <c r="CR875" s="1819"/>
      <c r="CS875" s="1819"/>
      <c r="CT875" s="1819"/>
      <c r="CU875" s="1819"/>
      <c r="CV875" s="1819">
        <v>0</v>
      </c>
      <c r="CW875" s="1819"/>
      <c r="CX875" s="1819"/>
      <c r="CY875" s="1819"/>
      <c r="CZ875" s="1819"/>
      <c r="DA875" s="1819"/>
      <c r="DB875" s="1819"/>
      <c r="DC875" s="1819"/>
      <c r="DD875" s="1819"/>
      <c r="DE875" s="1819"/>
      <c r="DF875" s="1819">
        <v>4351.66</v>
      </c>
      <c r="DG875" s="1819">
        <v>293.74</v>
      </c>
      <c r="DH875" s="1819"/>
      <c r="DI875" s="1819"/>
      <c r="DJ875" s="1819">
        <v>116.4406779661017</v>
      </c>
      <c r="DK875" s="1819"/>
      <c r="DL875" s="1819"/>
      <c r="DM875" s="1819"/>
      <c r="DN875" s="1819"/>
      <c r="DO875" s="1819"/>
      <c r="DP875" s="1819"/>
      <c r="DQ875" s="1819"/>
      <c r="DR875" s="1819">
        <v>0</v>
      </c>
      <c r="DS875" s="1819"/>
      <c r="DT875" s="1819"/>
      <c r="DU875" s="1819"/>
      <c r="DV875" s="1819"/>
      <c r="DW875" s="1819"/>
      <c r="DX875" s="1819"/>
      <c r="DY875" s="1819"/>
      <c r="DZ875" s="1817"/>
      <c r="EA875" s="1816"/>
      <c r="EB875" s="1819"/>
      <c r="EC875" s="1819"/>
      <c r="ED875" s="1819"/>
      <c r="EE875" s="1819"/>
      <c r="EF875" s="1819"/>
      <c r="EG875" s="1819"/>
      <c r="EH875" s="1819"/>
      <c r="EI875" s="1819"/>
      <c r="EJ875" s="1819"/>
      <c r="EK875" s="1819"/>
      <c r="EL875" s="1815">
        <v>4875.598958333333</v>
      </c>
      <c r="EM875" s="1815">
        <v>9637.4396362994339</v>
      </c>
      <c r="EN875" s="1814">
        <v>487.56</v>
      </c>
      <c r="EO875" s="1814">
        <v>0</v>
      </c>
      <c r="EP875" s="1814">
        <v>66.8</v>
      </c>
      <c r="EQ875" s="1814">
        <v>0</v>
      </c>
      <c r="ER875" s="1814">
        <v>0</v>
      </c>
      <c r="ES875" s="1819">
        <v>0</v>
      </c>
      <c r="ET875" s="1818">
        <v>348.84</v>
      </c>
      <c r="EU875" s="1819">
        <v>0</v>
      </c>
      <c r="EV875" s="1819">
        <v>0</v>
      </c>
      <c r="EW875" s="1819"/>
      <c r="EX875" s="1819"/>
      <c r="EY875" s="1819"/>
      <c r="EZ875" s="1816">
        <v>131.71</v>
      </c>
      <c r="FA875" s="1816">
        <v>0</v>
      </c>
      <c r="FB875" s="1816">
        <v>0</v>
      </c>
      <c r="FC875" s="1816">
        <v>1245.2</v>
      </c>
      <c r="FD875" s="1816"/>
      <c r="FE875" s="1816"/>
      <c r="FF875" s="1816"/>
      <c r="FG875" s="1819"/>
      <c r="FH875" s="1816">
        <v>500</v>
      </c>
      <c r="FI875" s="1819">
        <v>116.4406779661017</v>
      </c>
      <c r="FJ875" s="1819"/>
      <c r="FK875" s="1816">
        <v>48</v>
      </c>
      <c r="FL875" s="1816">
        <v>1995.3999999999996</v>
      </c>
      <c r="FM875" s="1819">
        <v>0</v>
      </c>
      <c r="FN875" s="1819">
        <v>0</v>
      </c>
      <c r="FO875" s="1819">
        <v>0</v>
      </c>
      <c r="FP875" s="1819">
        <v>2650</v>
      </c>
      <c r="FQ875" s="1819">
        <v>7589.95</v>
      </c>
      <c r="FR875" s="1813">
        <v>2047.49</v>
      </c>
      <c r="FT875" s="1667"/>
      <c r="FU875" s="1666">
        <v>2047.49</v>
      </c>
      <c r="FV875" s="1666">
        <v>1830.43</v>
      </c>
      <c r="FW875" s="1667">
        <v>0</v>
      </c>
      <c r="FX875" s="1607">
        <v>438.8</v>
      </c>
      <c r="FY875" s="1667">
        <v>0</v>
      </c>
      <c r="GB875" s="2015">
        <f t="shared" si="94"/>
        <v>-1.0416666673336294E-3</v>
      </c>
      <c r="GC875" s="2015">
        <v>4875.6000000000004</v>
      </c>
      <c r="GE875" s="2015">
        <f t="shared" si="95"/>
        <v>9227.26</v>
      </c>
    </row>
    <row r="876" spans="2:187">
      <c r="B876" s="2014">
        <v>8</v>
      </c>
      <c r="C876" s="919" t="s">
        <v>639</v>
      </c>
      <c r="D876" s="920" t="s">
        <v>3</v>
      </c>
      <c r="E876" s="921" t="s">
        <v>70</v>
      </c>
      <c r="F876" s="919" t="s">
        <v>498</v>
      </c>
      <c r="G876" s="922">
        <v>29363</v>
      </c>
      <c r="H876" s="919" t="s">
        <v>469</v>
      </c>
      <c r="I876" s="919" t="s">
        <v>456</v>
      </c>
      <c r="J876" s="923" t="s">
        <v>455</v>
      </c>
      <c r="K876" s="924" t="s">
        <v>456</v>
      </c>
      <c r="L876" s="924">
        <v>100001</v>
      </c>
      <c r="M876" s="1837" t="s">
        <v>470</v>
      </c>
      <c r="N876" s="1997">
        <v>1</v>
      </c>
      <c r="O876" s="1832" t="s">
        <v>471</v>
      </c>
      <c r="P876" s="1832" t="s">
        <v>472</v>
      </c>
      <c r="Q876" s="1836">
        <v>1</v>
      </c>
      <c r="R876" s="1832" t="s">
        <v>473</v>
      </c>
      <c r="S876" s="1835" t="s">
        <v>474</v>
      </c>
      <c r="T876" s="1832" t="s">
        <v>461</v>
      </c>
      <c r="U876" s="2001" t="s">
        <v>244</v>
      </c>
      <c r="V876" s="1834" t="s">
        <v>462</v>
      </c>
      <c r="W876" s="1834"/>
      <c r="X876" s="2002" t="s">
        <v>32</v>
      </c>
      <c r="Y876" s="1833" t="s">
        <v>1056</v>
      </c>
      <c r="Z876" s="1837"/>
      <c r="AA876" s="1837"/>
      <c r="AB876" s="1831">
        <v>42985</v>
      </c>
      <c r="AC876" s="1830"/>
      <c r="AD876" s="1998"/>
      <c r="AE876" s="1829" t="s">
        <v>492</v>
      </c>
      <c r="AF876" s="1829" t="s">
        <v>499</v>
      </c>
      <c r="AG876" s="1999"/>
      <c r="AH876" s="1828"/>
      <c r="AI876" s="1828"/>
      <c r="AJ876" s="1828"/>
      <c r="AK876" s="1827"/>
      <c r="AL876" s="1999"/>
      <c r="AM876" s="1827"/>
      <c r="AN876" s="1827"/>
      <c r="AO876" s="1826" t="s">
        <v>466</v>
      </c>
      <c r="AP876" s="1827" t="s">
        <v>595</v>
      </c>
      <c r="AQ876" s="2000" t="s">
        <v>466</v>
      </c>
      <c r="AR876" s="1825">
        <v>10000</v>
      </c>
      <c r="AS876" s="1837">
        <v>28</v>
      </c>
      <c r="AT876" s="1824">
        <v>2</v>
      </c>
      <c r="AU876" s="1824">
        <v>0</v>
      </c>
      <c r="AV876" s="1837"/>
      <c r="AW876" s="1837"/>
      <c r="AX876" s="1837"/>
      <c r="AY876" s="1837"/>
      <c r="AZ876" s="1837"/>
      <c r="BA876" s="1823"/>
      <c r="BB876" s="1999">
        <v>0</v>
      </c>
      <c r="BC876" s="1824"/>
      <c r="BD876" s="1824"/>
      <c r="BE876" s="1824"/>
      <c r="BF876" s="1823"/>
      <c r="BG876" s="1999">
        <v>0</v>
      </c>
      <c r="BH876" s="1999">
        <v>0</v>
      </c>
      <c r="BI876" s="1999">
        <v>0</v>
      </c>
      <c r="BJ876" s="1822">
        <v>0</v>
      </c>
      <c r="BK876" s="1821">
        <v>0</v>
      </c>
      <c r="BL876" s="1821">
        <v>0</v>
      </c>
      <c r="BM876" s="1999">
        <v>0</v>
      </c>
      <c r="BN876" s="1821">
        <v>0</v>
      </c>
      <c r="BO876" s="1999">
        <v>0</v>
      </c>
      <c r="BP876" s="1820">
        <v>224</v>
      </c>
      <c r="BQ876" s="1819">
        <v>9333.3333333333321</v>
      </c>
      <c r="BR876" s="1819">
        <v>113</v>
      </c>
      <c r="BS876" s="1819">
        <v>666.66666666666663</v>
      </c>
      <c r="BT876" s="1818">
        <v>0</v>
      </c>
      <c r="BU876" s="1819">
        <v>0</v>
      </c>
      <c r="BV876" s="1819">
        <v>0</v>
      </c>
      <c r="BW876" s="1819">
        <v>0</v>
      </c>
      <c r="BX876" s="1819"/>
      <c r="BY876" s="1819"/>
      <c r="BZ876" s="1819"/>
      <c r="CA876" s="1819"/>
      <c r="CB876" s="1819">
        <v>0</v>
      </c>
      <c r="CC876" s="1819">
        <v>0</v>
      </c>
      <c r="CD876" s="1819">
        <v>0</v>
      </c>
      <c r="CE876" s="1819"/>
      <c r="CF876" s="1819">
        <v>0</v>
      </c>
      <c r="CG876" s="1819"/>
      <c r="CH876" s="1819">
        <v>0</v>
      </c>
      <c r="CI876" s="1819">
        <v>0</v>
      </c>
      <c r="CJ876" s="1819"/>
      <c r="CK876" s="1819"/>
      <c r="CL876" s="1819"/>
      <c r="CM876" s="1812"/>
      <c r="CN876" s="1819"/>
      <c r="CO876" s="1819">
        <v>0</v>
      </c>
      <c r="CP876" s="1819"/>
      <c r="CQ876" s="1819">
        <v>6064.2000000000007</v>
      </c>
      <c r="CR876" s="1819"/>
      <c r="CS876" s="1819"/>
      <c r="CT876" s="1819"/>
      <c r="CU876" s="1819"/>
      <c r="CV876" s="1819">
        <v>0</v>
      </c>
      <c r="CW876" s="1819"/>
      <c r="CX876" s="1819"/>
      <c r="CY876" s="1819"/>
      <c r="CZ876" s="1819"/>
      <c r="DA876" s="1819"/>
      <c r="DB876" s="1819"/>
      <c r="DC876" s="1819"/>
      <c r="DD876" s="1819"/>
      <c r="DE876" s="1819"/>
      <c r="DF876" s="1819">
        <v>10113</v>
      </c>
      <c r="DG876" s="1819">
        <v>682.63</v>
      </c>
      <c r="DH876" s="1819"/>
      <c r="DI876" s="1819"/>
      <c r="DJ876" s="1819">
        <v>116.4406779661017</v>
      </c>
      <c r="DK876" s="1819"/>
      <c r="DL876" s="1819"/>
      <c r="DM876" s="1819"/>
      <c r="DN876" s="1819"/>
      <c r="DO876" s="1819"/>
      <c r="DP876" s="1819"/>
      <c r="DQ876" s="1819"/>
      <c r="DR876" s="1819">
        <v>0</v>
      </c>
      <c r="DS876" s="1819"/>
      <c r="DT876" s="1819"/>
      <c r="DU876" s="1819"/>
      <c r="DV876" s="1819"/>
      <c r="DW876" s="1819"/>
      <c r="DX876" s="1819"/>
      <c r="DY876" s="1819"/>
      <c r="DZ876" s="1817"/>
      <c r="EA876" s="1816"/>
      <c r="EB876" s="1819"/>
      <c r="EC876" s="1819"/>
      <c r="ED876" s="1819"/>
      <c r="EE876" s="1819"/>
      <c r="EF876" s="1819"/>
      <c r="EG876" s="1819"/>
      <c r="EH876" s="1819"/>
      <c r="EI876" s="1819"/>
      <c r="EJ876" s="1819"/>
      <c r="EK876" s="1819"/>
      <c r="EL876" s="1815">
        <v>16177.199999999999</v>
      </c>
      <c r="EM876" s="1815">
        <v>27089.270677966098</v>
      </c>
      <c r="EN876" s="1814">
        <v>1617.72</v>
      </c>
      <c r="EO876" s="1814">
        <v>273.39</v>
      </c>
      <c r="EP876" s="1814">
        <v>166.85</v>
      </c>
      <c r="EQ876" s="1814">
        <v>0</v>
      </c>
      <c r="ER876" s="1814">
        <v>0</v>
      </c>
      <c r="ES876" s="1819">
        <v>0</v>
      </c>
      <c r="ET876" s="1818">
        <v>2115.46</v>
      </c>
      <c r="EU876" s="1819">
        <v>0</v>
      </c>
      <c r="EV876" s="1819">
        <v>0</v>
      </c>
      <c r="EW876" s="1819"/>
      <c r="EX876" s="1819"/>
      <c r="EY876" s="1819"/>
      <c r="EZ876" s="1816">
        <v>185.17</v>
      </c>
      <c r="FA876" s="1816">
        <v>90.45</v>
      </c>
      <c r="FB876" s="1816">
        <v>0</v>
      </c>
      <c r="FC876" s="1816">
        <v>4045.2000000000003</v>
      </c>
      <c r="FD876" s="1816"/>
      <c r="FE876" s="1816"/>
      <c r="FF876" s="1816"/>
      <c r="FG876" s="1819"/>
      <c r="FH876" s="1816">
        <v>0</v>
      </c>
      <c r="FI876" s="1819">
        <v>116.4406779661017</v>
      </c>
      <c r="FJ876" s="1819"/>
      <c r="FK876" s="1816">
        <v>0</v>
      </c>
      <c r="FL876" s="1816">
        <v>10795.63</v>
      </c>
      <c r="FM876" s="1819">
        <v>0</v>
      </c>
      <c r="FN876" s="1819">
        <v>0</v>
      </c>
      <c r="FO876" s="1819">
        <v>0</v>
      </c>
      <c r="FP876" s="1819">
        <v>0</v>
      </c>
      <c r="FQ876" s="1819">
        <v>19406.310000000001</v>
      </c>
      <c r="FR876" s="1813">
        <v>7682.96</v>
      </c>
      <c r="FT876" s="1667"/>
      <c r="FU876" s="1666">
        <v>7682.96</v>
      </c>
      <c r="FV876" s="1666">
        <v>3367.28</v>
      </c>
      <c r="FW876" s="1667">
        <v>0</v>
      </c>
      <c r="FX876" s="1608">
        <v>1455.95</v>
      </c>
      <c r="FY876" s="1667">
        <v>0</v>
      </c>
      <c r="GB876" s="2015">
        <f t="shared" si="94"/>
        <v>0</v>
      </c>
      <c r="GC876" s="2015">
        <v>16177.2</v>
      </c>
      <c r="GE876" s="2015">
        <f t="shared" si="95"/>
        <v>26290.2</v>
      </c>
    </row>
    <row r="877" spans="2:187">
      <c r="B877" s="2014">
        <v>9</v>
      </c>
      <c r="C877" s="919" t="s">
        <v>639</v>
      </c>
      <c r="D877" s="920" t="s">
        <v>3</v>
      </c>
      <c r="E877" s="921" t="s">
        <v>58</v>
      </c>
      <c r="F877" s="919" t="s">
        <v>500</v>
      </c>
      <c r="G877" s="922">
        <v>26055</v>
      </c>
      <c r="H877" s="919" t="s">
        <v>501</v>
      </c>
      <c r="I877" s="919" t="s">
        <v>456</v>
      </c>
      <c r="J877" s="923" t="s">
        <v>455</v>
      </c>
      <c r="K877" s="924" t="s">
        <v>456</v>
      </c>
      <c r="L877" s="924">
        <v>100002</v>
      </c>
      <c r="M877" s="1837" t="s">
        <v>457</v>
      </c>
      <c r="N877" s="1997">
        <v>1</v>
      </c>
      <c r="O877" s="1832" t="s">
        <v>458</v>
      </c>
      <c r="P877" s="1832" t="s">
        <v>459</v>
      </c>
      <c r="Q877" s="1836">
        <v>0</v>
      </c>
      <c r="R877" s="1832" t="s">
        <v>485</v>
      </c>
      <c r="S877" s="1835" t="s">
        <v>486</v>
      </c>
      <c r="T877" s="1832" t="s">
        <v>461</v>
      </c>
      <c r="U877" s="2001" t="s">
        <v>240</v>
      </c>
      <c r="V877" s="1834" t="s">
        <v>462</v>
      </c>
      <c r="W877" s="1834" t="s">
        <v>463</v>
      </c>
      <c r="X877" s="2002" t="s">
        <v>32</v>
      </c>
      <c r="Y877" s="1833" t="s">
        <v>1057</v>
      </c>
      <c r="Z877" s="1837"/>
      <c r="AA877" s="1837"/>
      <c r="AB877" s="1831">
        <v>42985</v>
      </c>
      <c r="AC877" s="1830"/>
      <c r="AD877" s="1998"/>
      <c r="AE877" s="1829" t="s">
        <v>464</v>
      </c>
      <c r="AF877" s="1829" t="s">
        <v>502</v>
      </c>
      <c r="AG877" s="1999"/>
      <c r="AH877" s="1828"/>
      <c r="AI877" s="1828"/>
      <c r="AJ877" s="1828"/>
      <c r="AK877" s="1827"/>
      <c r="AL877" s="1999"/>
      <c r="AM877" s="1827"/>
      <c r="AN877" s="1827"/>
      <c r="AO877" s="1826" t="s">
        <v>466</v>
      </c>
      <c r="AP877" s="1827" t="s">
        <v>594</v>
      </c>
      <c r="AQ877" s="2000" t="s">
        <v>466</v>
      </c>
      <c r="AR877" s="1825">
        <v>7000</v>
      </c>
      <c r="AS877" s="1837">
        <v>30</v>
      </c>
      <c r="AT877" s="1824">
        <v>0</v>
      </c>
      <c r="AU877" s="1824">
        <v>0</v>
      </c>
      <c r="AV877" s="1837"/>
      <c r="AW877" s="1837"/>
      <c r="AX877" s="1837"/>
      <c r="AY877" s="1837"/>
      <c r="AZ877" s="1837"/>
      <c r="BA877" s="1823"/>
      <c r="BB877" s="1999">
        <v>0</v>
      </c>
      <c r="BC877" s="1824"/>
      <c r="BD877" s="1824"/>
      <c r="BE877" s="1824"/>
      <c r="BF877" s="1823"/>
      <c r="BG877" s="1999">
        <v>0</v>
      </c>
      <c r="BH877" s="1999">
        <v>0</v>
      </c>
      <c r="BI877" s="1999">
        <v>0</v>
      </c>
      <c r="BJ877" s="1822">
        <v>0</v>
      </c>
      <c r="BK877" s="1821">
        <v>0</v>
      </c>
      <c r="BL877" s="1821">
        <v>0</v>
      </c>
      <c r="BM877" s="1999">
        <v>0</v>
      </c>
      <c r="BN877" s="1821">
        <v>0</v>
      </c>
      <c r="BO877" s="1999">
        <v>0</v>
      </c>
      <c r="BP877" s="1820">
        <v>240</v>
      </c>
      <c r="BQ877" s="1819">
        <v>7000</v>
      </c>
      <c r="BR877" s="1819">
        <v>113</v>
      </c>
      <c r="BS877" s="1819">
        <v>0</v>
      </c>
      <c r="BT877" s="1818">
        <v>0</v>
      </c>
      <c r="BU877" s="1819">
        <v>0</v>
      </c>
      <c r="BV877" s="1819">
        <v>0</v>
      </c>
      <c r="BW877" s="1819">
        <v>0</v>
      </c>
      <c r="BX877" s="1819"/>
      <c r="BY877" s="1819"/>
      <c r="BZ877" s="1819"/>
      <c r="CA877" s="1819"/>
      <c r="CB877" s="1819">
        <v>0</v>
      </c>
      <c r="CC877" s="1819">
        <v>0</v>
      </c>
      <c r="CD877" s="1819">
        <v>0</v>
      </c>
      <c r="CE877" s="1819"/>
      <c r="CF877" s="1819">
        <v>0</v>
      </c>
      <c r="CG877" s="1819"/>
      <c r="CH877" s="1819">
        <v>0</v>
      </c>
      <c r="CI877" s="1819">
        <v>0</v>
      </c>
      <c r="CJ877" s="1819"/>
      <c r="CK877" s="1819"/>
      <c r="CL877" s="1819"/>
      <c r="CM877" s="1812"/>
      <c r="CN877" s="1819"/>
      <c r="CO877" s="1819">
        <v>0</v>
      </c>
      <c r="CP877" s="1819"/>
      <c r="CQ877" s="1819">
        <v>3099.48</v>
      </c>
      <c r="CR877" s="1819"/>
      <c r="CS877" s="1819"/>
      <c r="CT877" s="1819"/>
      <c r="CU877" s="1819"/>
      <c r="CV877" s="1819">
        <v>0</v>
      </c>
      <c r="CW877" s="1819"/>
      <c r="CX877" s="1819"/>
      <c r="CY877" s="1819"/>
      <c r="CZ877" s="1819"/>
      <c r="DA877" s="1819"/>
      <c r="DB877" s="1819"/>
      <c r="DC877" s="1819"/>
      <c r="DD877" s="1819"/>
      <c r="DE877" s="1819"/>
      <c r="DF877" s="1819">
        <v>7574.36</v>
      </c>
      <c r="DG877" s="1819">
        <v>511.27</v>
      </c>
      <c r="DH877" s="1819"/>
      <c r="DI877" s="1819"/>
      <c r="DJ877" s="1819">
        <v>116.4406779661017</v>
      </c>
      <c r="DK877" s="1819"/>
      <c r="DL877" s="1819"/>
      <c r="DM877" s="1819"/>
      <c r="DN877" s="1819"/>
      <c r="DO877" s="1819"/>
      <c r="DP877" s="1819"/>
      <c r="DQ877" s="1819"/>
      <c r="DR877" s="1819">
        <v>0</v>
      </c>
      <c r="DS877" s="1819"/>
      <c r="DT877" s="1819"/>
      <c r="DU877" s="1819"/>
      <c r="DV877" s="1819"/>
      <c r="DW877" s="1819"/>
      <c r="DX877" s="1819"/>
      <c r="DY877" s="1819"/>
      <c r="DZ877" s="1817"/>
      <c r="EA877" s="1816"/>
      <c r="EB877" s="1819"/>
      <c r="EC877" s="1819"/>
      <c r="ED877" s="1819"/>
      <c r="EE877" s="1819"/>
      <c r="EF877" s="1819"/>
      <c r="EG877" s="1819"/>
      <c r="EH877" s="1819"/>
      <c r="EI877" s="1819"/>
      <c r="EJ877" s="1819"/>
      <c r="EK877" s="1819"/>
      <c r="EL877" s="1815">
        <v>10212.48</v>
      </c>
      <c r="EM877" s="1815">
        <v>18414.550677966101</v>
      </c>
      <c r="EN877" s="1814">
        <v>1021.25</v>
      </c>
      <c r="EO877" s="1814">
        <v>158.29</v>
      </c>
      <c r="EP877" s="1814">
        <v>139.91</v>
      </c>
      <c r="EQ877" s="1814">
        <v>0</v>
      </c>
      <c r="ER877" s="1814">
        <v>0</v>
      </c>
      <c r="ES877" s="1819">
        <v>0</v>
      </c>
      <c r="ET877" s="1818">
        <v>1065.27</v>
      </c>
      <c r="EU877" s="1819">
        <v>0</v>
      </c>
      <c r="EV877" s="1819">
        <v>0</v>
      </c>
      <c r="EW877" s="1819"/>
      <c r="EX877" s="1819"/>
      <c r="EY877" s="1819"/>
      <c r="EZ877" s="1816">
        <v>101.52</v>
      </c>
      <c r="FA877" s="1816">
        <v>0</v>
      </c>
      <c r="FB877" s="1816">
        <v>0</v>
      </c>
      <c r="FC877" s="1816">
        <v>2845.2000000000003</v>
      </c>
      <c r="FD877" s="1816"/>
      <c r="FE877" s="1816"/>
      <c r="FF877" s="1816"/>
      <c r="FG877" s="1819"/>
      <c r="FH877" s="1816">
        <v>0</v>
      </c>
      <c r="FI877" s="1819">
        <v>116.4406779661017</v>
      </c>
      <c r="FJ877" s="1819"/>
      <c r="FK877" s="1816">
        <v>84.99</v>
      </c>
      <c r="FL877" s="1816">
        <v>8085.63</v>
      </c>
      <c r="FM877" s="1819">
        <v>0</v>
      </c>
      <c r="FN877" s="1819">
        <v>0</v>
      </c>
      <c r="FO877" s="1819">
        <v>0</v>
      </c>
      <c r="FP877" s="1819">
        <v>0</v>
      </c>
      <c r="FQ877" s="1819">
        <v>13618.5</v>
      </c>
      <c r="FR877" s="1813">
        <v>4796.05</v>
      </c>
      <c r="FT877" s="1667"/>
      <c r="FU877" s="1666">
        <v>4796.05</v>
      </c>
      <c r="FV877" s="1666">
        <v>2937.76</v>
      </c>
      <c r="FW877" s="1667">
        <v>0</v>
      </c>
      <c r="FX877" s="1607">
        <v>919.12</v>
      </c>
      <c r="FY877" s="1667">
        <v>0</v>
      </c>
      <c r="GB877" s="2015">
        <f t="shared" si="94"/>
        <v>0</v>
      </c>
      <c r="GC877" s="2015">
        <v>10212.48</v>
      </c>
      <c r="GE877" s="2015">
        <f t="shared" si="95"/>
        <v>17786.84</v>
      </c>
    </row>
    <row r="878" spans="2:187">
      <c r="B878" s="2014">
        <v>10</v>
      </c>
      <c r="C878" s="919" t="s">
        <v>639</v>
      </c>
      <c r="D878" s="920" t="s">
        <v>3</v>
      </c>
      <c r="E878" s="921" t="s">
        <v>30</v>
      </c>
      <c r="F878" s="919" t="s">
        <v>31</v>
      </c>
      <c r="G878" s="922">
        <v>25577</v>
      </c>
      <c r="H878" s="919" t="s">
        <v>484</v>
      </c>
      <c r="I878" s="919" t="s">
        <v>456</v>
      </c>
      <c r="J878" s="923" t="s">
        <v>455</v>
      </c>
      <c r="K878" s="924" t="s">
        <v>456</v>
      </c>
      <c r="L878" s="924">
        <v>100002</v>
      </c>
      <c r="M878" s="1837" t="s">
        <v>457</v>
      </c>
      <c r="N878" s="1997">
        <v>1</v>
      </c>
      <c r="O878" s="1832" t="s">
        <v>458</v>
      </c>
      <c r="P878" s="1832" t="s">
        <v>459</v>
      </c>
      <c r="Q878" s="1836">
        <v>0</v>
      </c>
      <c r="R878" s="1832" t="s">
        <v>485</v>
      </c>
      <c r="S878" s="1835" t="s">
        <v>486</v>
      </c>
      <c r="T878" s="1832" t="s">
        <v>461</v>
      </c>
      <c r="U878" s="2001" t="s">
        <v>233</v>
      </c>
      <c r="V878" s="1834" t="s">
        <v>462</v>
      </c>
      <c r="W878" s="1834"/>
      <c r="X878" s="2002" t="s">
        <v>32</v>
      </c>
      <c r="Y878" s="1833" t="s">
        <v>1058</v>
      </c>
      <c r="Z878" s="1837"/>
      <c r="AA878" s="1837"/>
      <c r="AB878" s="1831">
        <v>43160</v>
      </c>
      <c r="AC878" s="1830"/>
      <c r="AD878" s="1998"/>
      <c r="AE878" s="1829" t="s">
        <v>503</v>
      </c>
      <c r="AF878" s="1829" t="s">
        <v>504</v>
      </c>
      <c r="AG878" s="1999"/>
      <c r="AH878" s="1828"/>
      <c r="AI878" s="1828"/>
      <c r="AJ878" s="1828"/>
      <c r="AK878" s="1827"/>
      <c r="AL878" s="1999"/>
      <c r="AM878" s="1827"/>
      <c r="AN878" s="1827"/>
      <c r="AO878" s="1826" t="s">
        <v>467</v>
      </c>
      <c r="AP878" s="1827" t="s">
        <v>595</v>
      </c>
      <c r="AQ878" s="2000" t="s">
        <v>466</v>
      </c>
      <c r="AR878" s="1825">
        <v>5000</v>
      </c>
      <c r="AS878" s="1837">
        <v>30</v>
      </c>
      <c r="AT878" s="1824">
        <v>0</v>
      </c>
      <c r="AU878" s="1824">
        <v>0</v>
      </c>
      <c r="AV878" s="1837"/>
      <c r="AW878" s="1837"/>
      <c r="AX878" s="1837"/>
      <c r="AY878" s="1837"/>
      <c r="AZ878" s="1837"/>
      <c r="BA878" s="1823"/>
      <c r="BB878" s="1999">
        <v>0</v>
      </c>
      <c r="BC878" s="1824"/>
      <c r="BD878" s="1824"/>
      <c r="BE878" s="1824"/>
      <c r="BF878" s="1823"/>
      <c r="BG878" s="1999">
        <v>0</v>
      </c>
      <c r="BH878" s="1999">
        <v>0</v>
      </c>
      <c r="BI878" s="1999">
        <v>0</v>
      </c>
      <c r="BJ878" s="1822">
        <v>10.5</v>
      </c>
      <c r="BK878" s="1821">
        <v>0</v>
      </c>
      <c r="BL878" s="1821">
        <v>0</v>
      </c>
      <c r="BM878" s="1999">
        <v>0</v>
      </c>
      <c r="BN878" s="1821">
        <v>0</v>
      </c>
      <c r="BO878" s="1999">
        <v>2.9833333333333338</v>
      </c>
      <c r="BP878" s="1820">
        <v>240</v>
      </c>
      <c r="BQ878" s="1819">
        <v>5000</v>
      </c>
      <c r="BR878" s="1819">
        <v>113</v>
      </c>
      <c r="BS878" s="1819">
        <v>0</v>
      </c>
      <c r="BT878" s="1818">
        <v>0</v>
      </c>
      <c r="BU878" s="1819">
        <v>0</v>
      </c>
      <c r="BV878" s="1819">
        <v>0</v>
      </c>
      <c r="BW878" s="1819">
        <v>0</v>
      </c>
      <c r="BX878" s="1819"/>
      <c r="BY878" s="1819"/>
      <c r="BZ878" s="1819"/>
      <c r="CA878" s="1819"/>
      <c r="CB878" s="1819">
        <v>0</v>
      </c>
      <c r="CC878" s="1819">
        <v>0</v>
      </c>
      <c r="CD878" s="1819">
        <v>0</v>
      </c>
      <c r="CE878" s="1819"/>
      <c r="CF878" s="1819">
        <v>447.39</v>
      </c>
      <c r="CG878" s="1819"/>
      <c r="CH878" s="1819">
        <v>0</v>
      </c>
      <c r="CI878" s="1819">
        <v>0</v>
      </c>
      <c r="CJ878" s="1819"/>
      <c r="CK878" s="1819"/>
      <c r="CL878" s="1819"/>
      <c r="CM878" s="1812"/>
      <c r="CN878" s="1819"/>
      <c r="CO878" s="1819">
        <v>0</v>
      </c>
      <c r="CP878" s="1819"/>
      <c r="CQ878" s="1819">
        <v>1549.74</v>
      </c>
      <c r="CR878" s="1819"/>
      <c r="CS878" s="1819"/>
      <c r="CT878" s="1819"/>
      <c r="CU878" s="1819"/>
      <c r="CV878" s="1819">
        <v>0</v>
      </c>
      <c r="CW878" s="1819"/>
      <c r="CX878" s="1819"/>
      <c r="CY878" s="1819"/>
      <c r="CZ878" s="1819"/>
      <c r="DA878" s="1819"/>
      <c r="DB878" s="1819"/>
      <c r="DC878" s="1819"/>
      <c r="DD878" s="1819"/>
      <c r="DE878" s="1819"/>
      <c r="DF878" s="1819">
        <v>5567.85</v>
      </c>
      <c r="DG878" s="1819">
        <v>501.11</v>
      </c>
      <c r="DH878" s="1819"/>
      <c r="DI878" s="1819"/>
      <c r="DJ878" s="1819">
        <v>116.4406779661017</v>
      </c>
      <c r="DK878" s="1819"/>
      <c r="DL878" s="1819"/>
      <c r="DM878" s="1819"/>
      <c r="DN878" s="1819"/>
      <c r="DO878" s="1819"/>
      <c r="DP878" s="1819"/>
      <c r="DQ878" s="1819"/>
      <c r="DR878" s="1819">
        <v>0</v>
      </c>
      <c r="DS878" s="1819"/>
      <c r="DT878" s="1819"/>
      <c r="DU878" s="1819"/>
      <c r="DV878" s="1819"/>
      <c r="DW878" s="1819"/>
      <c r="DX878" s="1819"/>
      <c r="DY878" s="1819"/>
      <c r="DZ878" s="1817"/>
      <c r="EA878" s="1816"/>
      <c r="EB878" s="1819"/>
      <c r="EC878" s="1819"/>
      <c r="ED878" s="1819"/>
      <c r="EE878" s="1819"/>
      <c r="EF878" s="1819"/>
      <c r="EG878" s="1819"/>
      <c r="EH878" s="1819"/>
      <c r="EI878" s="1819"/>
      <c r="EJ878" s="1819"/>
      <c r="EK878" s="1819"/>
      <c r="EL878" s="1815">
        <v>7047.9800000000005</v>
      </c>
      <c r="EM878" s="1815">
        <v>13295.530677966102</v>
      </c>
      <c r="EN878" s="1814">
        <v>704.8</v>
      </c>
      <c r="EO878" s="1814">
        <v>112.77</v>
      </c>
      <c r="EP878" s="1814">
        <v>96.56</v>
      </c>
      <c r="EQ878" s="1814">
        <v>0</v>
      </c>
      <c r="ER878" s="1814">
        <v>0</v>
      </c>
      <c r="ES878" s="1819">
        <v>0</v>
      </c>
      <c r="ET878" s="1818">
        <v>558.15</v>
      </c>
      <c r="EU878" s="1819">
        <v>62.15</v>
      </c>
      <c r="EV878" s="1819">
        <v>0</v>
      </c>
      <c r="EW878" s="1819"/>
      <c r="EX878" s="1819"/>
      <c r="EY878" s="1819"/>
      <c r="EZ878" s="1816">
        <v>0</v>
      </c>
      <c r="FA878" s="1816">
        <v>0</v>
      </c>
      <c r="FB878" s="1816">
        <v>0</v>
      </c>
      <c r="FC878" s="1816">
        <v>2045.2</v>
      </c>
      <c r="FD878" s="1816"/>
      <c r="FE878" s="1816"/>
      <c r="FF878" s="1816"/>
      <c r="FG878" s="1819"/>
      <c r="FH878" s="1816">
        <v>0</v>
      </c>
      <c r="FI878" s="1819">
        <v>116.4406779661017</v>
      </c>
      <c r="FJ878" s="1819"/>
      <c r="FK878" s="1816">
        <v>0</v>
      </c>
      <c r="FL878" s="1816">
        <v>6068.96</v>
      </c>
      <c r="FM878" s="1819">
        <v>0</v>
      </c>
      <c r="FN878" s="1819">
        <v>0</v>
      </c>
      <c r="FO878" s="1819">
        <v>0</v>
      </c>
      <c r="FP878" s="1819">
        <v>0</v>
      </c>
      <c r="FQ878" s="1819">
        <v>9765.0300000000007</v>
      </c>
      <c r="FR878" s="1813">
        <v>3530.5</v>
      </c>
      <c r="FT878" s="1667"/>
      <c r="FU878" s="1666">
        <v>3530.5</v>
      </c>
      <c r="FV878" s="1666">
        <v>2462.3000000000002</v>
      </c>
      <c r="FW878" s="1667">
        <v>0</v>
      </c>
      <c r="FX878" s="1607">
        <v>634.32000000000005</v>
      </c>
      <c r="FY878" s="1667">
        <v>0</v>
      </c>
      <c r="GB878" s="2015">
        <f t="shared" si="94"/>
        <v>0</v>
      </c>
      <c r="GC878" s="2015">
        <v>7047.98</v>
      </c>
      <c r="GE878" s="2015">
        <f t="shared" si="95"/>
        <v>12615.83</v>
      </c>
    </row>
    <row r="879" spans="2:187">
      <c r="B879" s="2014">
        <v>11</v>
      </c>
      <c r="C879" s="919" t="s">
        <v>639</v>
      </c>
      <c r="D879" s="920" t="s">
        <v>3</v>
      </c>
      <c r="E879" s="921" t="s">
        <v>93</v>
      </c>
      <c r="F879" s="919" t="s">
        <v>505</v>
      </c>
      <c r="G879" s="922">
        <v>31251</v>
      </c>
      <c r="H879" s="919" t="s">
        <v>1011</v>
      </c>
      <c r="I879" s="919" t="s">
        <v>506</v>
      </c>
      <c r="J879" s="923" t="s">
        <v>507</v>
      </c>
      <c r="K879" s="924" t="s">
        <v>508</v>
      </c>
      <c r="L879" s="924">
        <v>100002</v>
      </c>
      <c r="M879" s="1837" t="s">
        <v>457</v>
      </c>
      <c r="N879" s="1997">
        <v>1</v>
      </c>
      <c r="O879" s="1832" t="s">
        <v>458</v>
      </c>
      <c r="P879" s="1832" t="s">
        <v>459</v>
      </c>
      <c r="Q879" s="1836">
        <v>0</v>
      </c>
      <c r="R879" s="1832" t="s">
        <v>485</v>
      </c>
      <c r="S879" s="1835" t="s">
        <v>486</v>
      </c>
      <c r="T879" s="1832" t="s">
        <v>461</v>
      </c>
      <c r="U879" s="2001" t="s">
        <v>928</v>
      </c>
      <c r="V879" s="1834" t="s">
        <v>462</v>
      </c>
      <c r="W879" s="1834"/>
      <c r="X879" s="2002" t="s">
        <v>32</v>
      </c>
      <c r="Y879" s="1833" t="s">
        <v>252</v>
      </c>
      <c r="Z879" s="1837"/>
      <c r="AA879" s="1837"/>
      <c r="AB879" s="1831">
        <v>43206</v>
      </c>
      <c r="AC879" s="1830"/>
      <c r="AD879" s="1998"/>
      <c r="AE879" s="1829" t="s">
        <v>436</v>
      </c>
      <c r="AF879" s="1829" t="s">
        <v>509</v>
      </c>
      <c r="AG879" s="1999"/>
      <c r="AH879" s="1828"/>
      <c r="AI879" s="1828"/>
      <c r="AJ879" s="1828"/>
      <c r="AK879" s="1827"/>
      <c r="AL879" s="1999"/>
      <c r="AM879" s="1827"/>
      <c r="AN879" s="1827"/>
      <c r="AO879" s="1826" t="s">
        <v>467</v>
      </c>
      <c r="AP879" s="1827" t="s">
        <v>595</v>
      </c>
      <c r="AQ879" s="2000" t="s">
        <v>466</v>
      </c>
      <c r="AR879" s="1825">
        <v>4800</v>
      </c>
      <c r="AS879" s="1837">
        <v>30</v>
      </c>
      <c r="AT879" s="1824">
        <v>0</v>
      </c>
      <c r="AU879" s="1824">
        <v>0</v>
      </c>
      <c r="AV879" s="1837"/>
      <c r="AW879" s="1837"/>
      <c r="AX879" s="1837"/>
      <c r="AY879" s="1837"/>
      <c r="AZ879" s="1837"/>
      <c r="BA879" s="1823"/>
      <c r="BB879" s="1999">
        <v>0</v>
      </c>
      <c r="BC879" s="1824"/>
      <c r="BD879" s="1824"/>
      <c r="BE879" s="1824"/>
      <c r="BF879" s="1823"/>
      <c r="BG879" s="1999">
        <v>0</v>
      </c>
      <c r="BH879" s="1999">
        <v>0</v>
      </c>
      <c r="BI879" s="1999">
        <v>0</v>
      </c>
      <c r="BJ879" s="1822">
        <v>0</v>
      </c>
      <c r="BK879" s="1821">
        <v>0</v>
      </c>
      <c r="BL879" s="1821">
        <v>0</v>
      </c>
      <c r="BM879" s="1999">
        <v>0</v>
      </c>
      <c r="BN879" s="1821">
        <v>0</v>
      </c>
      <c r="BO879" s="1999">
        <v>0</v>
      </c>
      <c r="BP879" s="1820">
        <v>240</v>
      </c>
      <c r="BQ879" s="1819">
        <v>4800</v>
      </c>
      <c r="BR879" s="1819">
        <v>113</v>
      </c>
      <c r="BS879" s="1819">
        <v>0</v>
      </c>
      <c r="BT879" s="1818">
        <v>0</v>
      </c>
      <c r="BU879" s="1819">
        <v>0</v>
      </c>
      <c r="BV879" s="1819">
        <v>0</v>
      </c>
      <c r="BW879" s="1819">
        <v>0</v>
      </c>
      <c r="BX879" s="1819"/>
      <c r="BY879" s="1819"/>
      <c r="BZ879" s="1819"/>
      <c r="CA879" s="1819"/>
      <c r="CB879" s="1819">
        <v>0</v>
      </c>
      <c r="CC879" s="1819">
        <v>0</v>
      </c>
      <c r="CD879" s="1819">
        <v>0</v>
      </c>
      <c r="CE879" s="1819"/>
      <c r="CF879" s="1819">
        <v>0</v>
      </c>
      <c r="CG879" s="1819"/>
      <c r="CH879" s="1819">
        <v>0</v>
      </c>
      <c r="CI879" s="1819">
        <v>224.67</v>
      </c>
      <c r="CJ879" s="1819"/>
      <c r="CK879" s="1819"/>
      <c r="CL879" s="1819"/>
      <c r="CM879" s="1812"/>
      <c r="CN879" s="1819"/>
      <c r="CO879" s="1819">
        <v>0</v>
      </c>
      <c r="CP879" s="1819"/>
      <c r="CQ879" s="1819">
        <v>1162.3050000000001</v>
      </c>
      <c r="CR879" s="1819"/>
      <c r="CS879" s="1819"/>
      <c r="CT879" s="1819"/>
      <c r="CU879" s="1819"/>
      <c r="CV879" s="1819">
        <v>0</v>
      </c>
      <c r="CW879" s="1819"/>
      <c r="CX879" s="1819"/>
      <c r="CY879" s="1819"/>
      <c r="CZ879" s="1819"/>
      <c r="DA879" s="1819"/>
      <c r="DB879" s="1819"/>
      <c r="DC879" s="1819"/>
      <c r="DD879" s="1819"/>
      <c r="DE879" s="1819"/>
      <c r="DF879" s="1819">
        <v>5240.53</v>
      </c>
      <c r="DG879" s="1819">
        <v>471.65</v>
      </c>
      <c r="DH879" s="1819"/>
      <c r="DI879" s="1819"/>
      <c r="DJ879" s="1819">
        <v>116.4406779661017</v>
      </c>
      <c r="DK879" s="1819"/>
      <c r="DL879" s="1819"/>
      <c r="DM879" s="1819"/>
      <c r="DN879" s="1819"/>
      <c r="DO879" s="1819"/>
      <c r="DP879" s="1819"/>
      <c r="DQ879" s="1819"/>
      <c r="DR879" s="1819">
        <v>0</v>
      </c>
      <c r="DS879" s="1819"/>
      <c r="DT879" s="1819"/>
      <c r="DU879" s="1819"/>
      <c r="DV879" s="1819"/>
      <c r="DW879" s="1819"/>
      <c r="DX879" s="1819"/>
      <c r="DY879" s="1819"/>
      <c r="DZ879" s="1817"/>
      <c r="EA879" s="1816"/>
      <c r="EB879" s="1819"/>
      <c r="EC879" s="1819"/>
      <c r="ED879" s="1819"/>
      <c r="EE879" s="1819"/>
      <c r="EF879" s="1819"/>
      <c r="EG879" s="1819"/>
      <c r="EH879" s="1819"/>
      <c r="EI879" s="1819"/>
      <c r="EJ879" s="1819"/>
      <c r="EK879" s="1819"/>
      <c r="EL879" s="1815">
        <v>6299.9750000000004</v>
      </c>
      <c r="EM879" s="1815">
        <v>12128.595677966103</v>
      </c>
      <c r="EN879" s="1814">
        <v>0</v>
      </c>
      <c r="EO879" s="1814">
        <v>0</v>
      </c>
      <c r="EP879" s="1814">
        <v>0</v>
      </c>
      <c r="EQ879" s="1814">
        <v>0</v>
      </c>
      <c r="ER879" s="1814">
        <v>0</v>
      </c>
      <c r="ES879" s="1819">
        <v>819</v>
      </c>
      <c r="ET879" s="1818">
        <v>392.32</v>
      </c>
      <c r="EU879" s="1819">
        <v>0</v>
      </c>
      <c r="EV879" s="1819">
        <v>0</v>
      </c>
      <c r="EW879" s="1819"/>
      <c r="EX879" s="1819"/>
      <c r="EY879" s="1819"/>
      <c r="EZ879" s="1816">
        <v>0</v>
      </c>
      <c r="FA879" s="1816">
        <v>0</v>
      </c>
      <c r="FB879" s="1816">
        <v>0</v>
      </c>
      <c r="FC879" s="1816">
        <v>1965.2</v>
      </c>
      <c r="FD879" s="1816"/>
      <c r="FE879" s="1816"/>
      <c r="FF879" s="1816"/>
      <c r="FG879" s="1819"/>
      <c r="FH879" s="1816">
        <v>500</v>
      </c>
      <c r="FI879" s="1819">
        <v>116.4406779661017</v>
      </c>
      <c r="FJ879" s="1819"/>
      <c r="FK879" s="1816">
        <v>0</v>
      </c>
      <c r="FL879" s="1816">
        <v>1712.1800000000003</v>
      </c>
      <c r="FM879" s="1819">
        <v>0</v>
      </c>
      <c r="FN879" s="1819">
        <v>0</v>
      </c>
      <c r="FO879" s="1819">
        <v>0</v>
      </c>
      <c r="FP879" s="1819">
        <v>4000</v>
      </c>
      <c r="FQ879" s="1819">
        <v>9505.14</v>
      </c>
      <c r="FR879" s="1813">
        <v>2623.46</v>
      </c>
      <c r="FT879" s="1667"/>
      <c r="FU879" s="1666">
        <v>2623.46</v>
      </c>
      <c r="FV879" s="1666">
        <v>2086.6</v>
      </c>
      <c r="FW879" s="1667">
        <v>0</v>
      </c>
      <c r="FX879" s="1607">
        <v>567</v>
      </c>
      <c r="FY879" s="1667">
        <v>0</v>
      </c>
      <c r="GB879" s="2015">
        <f t="shared" si="94"/>
        <v>-4.9999999991996447E-3</v>
      </c>
      <c r="GC879" s="2015">
        <v>6299.98</v>
      </c>
      <c r="GE879" s="2015">
        <f t="shared" si="95"/>
        <v>11540.509999999998</v>
      </c>
    </row>
    <row r="880" spans="2:187">
      <c r="B880" s="2014">
        <v>12</v>
      </c>
      <c r="C880" s="919" t="s">
        <v>639</v>
      </c>
      <c r="D880" s="920" t="s">
        <v>3</v>
      </c>
      <c r="E880" s="921" t="s">
        <v>80</v>
      </c>
      <c r="F880" s="919" t="s">
        <v>510</v>
      </c>
      <c r="G880" s="922">
        <v>30662</v>
      </c>
      <c r="H880" s="919" t="s">
        <v>469</v>
      </c>
      <c r="I880" s="919" t="s">
        <v>456</v>
      </c>
      <c r="J880" s="923" t="s">
        <v>455</v>
      </c>
      <c r="K880" s="924" t="s">
        <v>456</v>
      </c>
      <c r="L880" s="924">
        <v>100001</v>
      </c>
      <c r="M880" s="1837" t="s">
        <v>470</v>
      </c>
      <c r="N880" s="1997">
        <v>1</v>
      </c>
      <c r="O880" s="1832" t="s">
        <v>471</v>
      </c>
      <c r="P880" s="1832" t="s">
        <v>472</v>
      </c>
      <c r="Q880" s="1836">
        <v>1</v>
      </c>
      <c r="R880" s="1832" t="s">
        <v>473</v>
      </c>
      <c r="S880" s="1835" t="s">
        <v>474</v>
      </c>
      <c r="T880" s="1832" t="s">
        <v>461</v>
      </c>
      <c r="U880" s="2001" t="s">
        <v>274</v>
      </c>
      <c r="V880" s="1834" t="s">
        <v>462</v>
      </c>
      <c r="W880" s="1834"/>
      <c r="X880" s="2002" t="s">
        <v>1059</v>
      </c>
      <c r="Y880" s="1833" t="s">
        <v>1060</v>
      </c>
      <c r="Z880" s="1837"/>
      <c r="AA880" s="1837"/>
      <c r="AB880" s="1831">
        <v>43252</v>
      </c>
      <c r="AC880" s="1830"/>
      <c r="AD880" s="1998"/>
      <c r="AE880" s="1829" t="s">
        <v>511</v>
      </c>
      <c r="AF880" s="1829" t="s">
        <v>512</v>
      </c>
      <c r="AG880" s="1999"/>
      <c r="AH880" s="1828"/>
      <c r="AI880" s="1828"/>
      <c r="AJ880" s="1828"/>
      <c r="AK880" s="1827"/>
      <c r="AL880" s="1999"/>
      <c r="AM880" s="1827"/>
      <c r="AN880" s="1827"/>
      <c r="AO880" s="1826" t="s">
        <v>466</v>
      </c>
      <c r="AP880" s="1827" t="s">
        <v>595</v>
      </c>
      <c r="AQ880" s="2000" t="s">
        <v>466</v>
      </c>
      <c r="AR880" s="1825">
        <v>4300</v>
      </c>
      <c r="AS880" s="1837">
        <v>30</v>
      </c>
      <c r="AT880" s="1824">
        <v>0</v>
      </c>
      <c r="AU880" s="1824">
        <v>0</v>
      </c>
      <c r="AV880" s="1837"/>
      <c r="AW880" s="1837"/>
      <c r="AX880" s="1837"/>
      <c r="AY880" s="1837"/>
      <c r="AZ880" s="1837"/>
      <c r="BA880" s="1823"/>
      <c r="BB880" s="1999">
        <v>0</v>
      </c>
      <c r="BC880" s="1824"/>
      <c r="BD880" s="1824"/>
      <c r="BE880" s="1824"/>
      <c r="BF880" s="1823"/>
      <c r="BG880" s="1999">
        <v>0</v>
      </c>
      <c r="BH880" s="1999">
        <v>0</v>
      </c>
      <c r="BI880" s="1999">
        <v>0</v>
      </c>
      <c r="BJ880" s="1822">
        <v>0</v>
      </c>
      <c r="BK880" s="1821">
        <v>0</v>
      </c>
      <c r="BL880" s="1821">
        <v>0</v>
      </c>
      <c r="BM880" s="1999">
        <v>0</v>
      </c>
      <c r="BN880" s="1821">
        <v>0</v>
      </c>
      <c r="BO880" s="1999">
        <v>2.9666666666666668</v>
      </c>
      <c r="BP880" s="1820">
        <v>240</v>
      </c>
      <c r="BQ880" s="1819">
        <v>4300</v>
      </c>
      <c r="BR880" s="1819">
        <v>113</v>
      </c>
      <c r="BS880" s="1819">
        <v>0</v>
      </c>
      <c r="BT880" s="1818">
        <v>0</v>
      </c>
      <c r="BU880" s="1819">
        <v>0</v>
      </c>
      <c r="BV880" s="1819">
        <v>0</v>
      </c>
      <c r="BW880" s="1819">
        <v>0</v>
      </c>
      <c r="BX880" s="1819"/>
      <c r="BY880" s="1819"/>
      <c r="BZ880" s="1819"/>
      <c r="CA880" s="1819"/>
      <c r="CB880" s="1819">
        <v>0</v>
      </c>
      <c r="CC880" s="1819">
        <v>0</v>
      </c>
      <c r="CD880" s="1819">
        <v>0</v>
      </c>
      <c r="CE880" s="1819"/>
      <c r="CF880" s="1819">
        <v>0</v>
      </c>
      <c r="CG880" s="1819"/>
      <c r="CH880" s="1819">
        <v>0</v>
      </c>
      <c r="CI880" s="1819">
        <v>0</v>
      </c>
      <c r="CJ880" s="1819"/>
      <c r="CK880" s="1819"/>
      <c r="CL880" s="1819"/>
      <c r="CM880" s="1812">
        <v>200</v>
      </c>
      <c r="CN880" s="1819"/>
      <c r="CO880" s="1819">
        <v>0</v>
      </c>
      <c r="CP880" s="1819"/>
      <c r="CQ880" s="1819">
        <v>1590.1680000000001</v>
      </c>
      <c r="CR880" s="1819"/>
      <c r="CS880" s="1819"/>
      <c r="CT880" s="1819"/>
      <c r="CU880" s="1819"/>
      <c r="CV880" s="1819">
        <v>0</v>
      </c>
      <c r="CW880" s="1819"/>
      <c r="CX880" s="1819"/>
      <c r="CY880" s="1819"/>
      <c r="CZ880" s="1819"/>
      <c r="DA880" s="1819"/>
      <c r="DB880" s="1819"/>
      <c r="DC880" s="1819"/>
      <c r="DD880" s="1819"/>
      <c r="DE880" s="1819"/>
      <c r="DF880" s="1819">
        <v>4413</v>
      </c>
      <c r="DG880" s="1819">
        <v>297.88</v>
      </c>
      <c r="DH880" s="1819"/>
      <c r="DI880" s="1819"/>
      <c r="DJ880" s="1819">
        <v>116.4406779661017</v>
      </c>
      <c r="DK880" s="1819"/>
      <c r="DL880" s="1819"/>
      <c r="DM880" s="1819"/>
      <c r="DN880" s="1819"/>
      <c r="DO880" s="1819"/>
      <c r="DP880" s="1819"/>
      <c r="DQ880" s="1819"/>
      <c r="DR880" s="1819">
        <v>0</v>
      </c>
      <c r="DS880" s="1819"/>
      <c r="DT880" s="1819"/>
      <c r="DU880" s="1819"/>
      <c r="DV880" s="1819"/>
      <c r="DW880" s="1819"/>
      <c r="DX880" s="1819"/>
      <c r="DY880" s="1819"/>
      <c r="DZ880" s="1817"/>
      <c r="EA880" s="1816"/>
      <c r="EB880" s="1819"/>
      <c r="EC880" s="1819"/>
      <c r="ED880" s="1819"/>
      <c r="EE880" s="1819"/>
      <c r="EF880" s="1819"/>
      <c r="EG880" s="1819"/>
      <c r="EH880" s="1819"/>
      <c r="EI880" s="1819"/>
      <c r="EJ880" s="1819"/>
      <c r="EK880" s="1819"/>
      <c r="EL880" s="1815">
        <v>6150.018</v>
      </c>
      <c r="EM880" s="1815">
        <v>11030.488677966101</v>
      </c>
      <c r="EN880" s="1814">
        <v>615</v>
      </c>
      <c r="EO880" s="1814">
        <v>0</v>
      </c>
      <c r="EP880" s="1814">
        <v>84.26</v>
      </c>
      <c r="EQ880" s="1814">
        <v>0</v>
      </c>
      <c r="ER880" s="1814">
        <v>0</v>
      </c>
      <c r="ES880" s="1819">
        <v>0</v>
      </c>
      <c r="ET880" s="1818">
        <v>409.1</v>
      </c>
      <c r="EU880" s="1819">
        <v>53.15</v>
      </c>
      <c r="EV880" s="1819">
        <v>0</v>
      </c>
      <c r="EW880" s="1819"/>
      <c r="EX880" s="1819"/>
      <c r="EY880" s="1819"/>
      <c r="EZ880" s="1816">
        <v>396.63</v>
      </c>
      <c r="FA880" s="1816">
        <v>145.97999999999999</v>
      </c>
      <c r="FB880" s="1816">
        <v>0</v>
      </c>
      <c r="FC880" s="1816">
        <v>1765.2</v>
      </c>
      <c r="FD880" s="1816"/>
      <c r="FE880" s="1816"/>
      <c r="FF880" s="1816"/>
      <c r="FG880" s="1819"/>
      <c r="FH880" s="1816">
        <v>0</v>
      </c>
      <c r="FI880" s="1819">
        <v>116.4406779661017</v>
      </c>
      <c r="FJ880" s="1819"/>
      <c r="FK880" s="1816">
        <v>144</v>
      </c>
      <c r="FL880" s="1816">
        <v>4710.88</v>
      </c>
      <c r="FM880" s="1819">
        <v>0</v>
      </c>
      <c r="FN880" s="1819">
        <v>0</v>
      </c>
      <c r="FO880" s="1819">
        <v>0</v>
      </c>
      <c r="FP880" s="1819">
        <v>0</v>
      </c>
      <c r="FQ880" s="1819">
        <v>8440.64</v>
      </c>
      <c r="FR880" s="1813">
        <v>2589.85</v>
      </c>
      <c r="FT880" s="1667"/>
      <c r="FU880" s="1666">
        <v>2589.85</v>
      </c>
      <c r="FV880" s="1666">
        <v>1489.72</v>
      </c>
      <c r="FW880" s="1667">
        <v>0</v>
      </c>
      <c r="FX880" s="1607">
        <v>553.5</v>
      </c>
      <c r="FY880" s="1667">
        <v>0</v>
      </c>
      <c r="GB880" s="2015">
        <f t="shared" si="94"/>
        <v>-2.0000000004074536E-3</v>
      </c>
      <c r="GC880" s="2015">
        <v>6150.02</v>
      </c>
      <c r="GE880" s="2015">
        <f t="shared" si="95"/>
        <v>10563.02</v>
      </c>
    </row>
    <row r="881" spans="2:187">
      <c r="B881" s="2014">
        <v>13</v>
      </c>
      <c r="C881" s="919" t="s">
        <v>639</v>
      </c>
      <c r="D881" s="920" t="s">
        <v>3</v>
      </c>
      <c r="E881" s="921" t="s">
        <v>67</v>
      </c>
      <c r="F881" s="919" t="s">
        <v>513</v>
      </c>
      <c r="G881" s="922">
        <v>29312</v>
      </c>
      <c r="H881" s="919" t="s">
        <v>488</v>
      </c>
      <c r="I881" s="919" t="s">
        <v>456</v>
      </c>
      <c r="J881" s="923" t="s">
        <v>455</v>
      </c>
      <c r="K881" s="924" t="s">
        <v>456</v>
      </c>
      <c r="L881" s="924">
        <v>100002</v>
      </c>
      <c r="M881" s="1837" t="s">
        <v>457</v>
      </c>
      <c r="N881" s="1997">
        <v>0</v>
      </c>
      <c r="O881" s="1832" t="s">
        <v>458</v>
      </c>
      <c r="P881" s="1832" t="s">
        <v>459</v>
      </c>
      <c r="Q881" s="1836">
        <v>0</v>
      </c>
      <c r="R881" s="1832" t="s">
        <v>489</v>
      </c>
      <c r="S881" s="1835" t="s">
        <v>488</v>
      </c>
      <c r="T881" s="1832" t="s">
        <v>461</v>
      </c>
      <c r="U881" s="2001" t="s">
        <v>243</v>
      </c>
      <c r="V881" s="1834" t="s">
        <v>462</v>
      </c>
      <c r="W881" s="1834"/>
      <c r="X881" s="2002" t="s">
        <v>32</v>
      </c>
      <c r="Y881" s="1833" t="s">
        <v>1061</v>
      </c>
      <c r="Z881" s="1837"/>
      <c r="AA881" s="1837"/>
      <c r="AB881" s="1831">
        <v>42985</v>
      </c>
      <c r="AC881" s="1830"/>
      <c r="AD881" s="1998"/>
      <c r="AE881" s="1829" t="s">
        <v>522</v>
      </c>
      <c r="AF881" s="1829" t="s">
        <v>514</v>
      </c>
      <c r="AG881" s="1999"/>
      <c r="AH881" s="1828"/>
      <c r="AI881" s="1828"/>
      <c r="AJ881" s="1828"/>
      <c r="AK881" s="1827"/>
      <c r="AL881" s="1999"/>
      <c r="AM881" s="1827"/>
      <c r="AN881" s="1827"/>
      <c r="AO881" s="1826" t="s">
        <v>467</v>
      </c>
      <c r="AP881" s="1827" t="s">
        <v>595</v>
      </c>
      <c r="AQ881" s="2000" t="s">
        <v>466</v>
      </c>
      <c r="AR881" s="1825">
        <v>5040</v>
      </c>
      <c r="AS881" s="1837">
        <v>28</v>
      </c>
      <c r="AT881" s="1824">
        <v>0</v>
      </c>
      <c r="AU881" s="1824">
        <v>2</v>
      </c>
      <c r="AV881" s="1837"/>
      <c r="AW881" s="1837"/>
      <c r="AX881" s="1837"/>
      <c r="AY881" s="1837"/>
      <c r="AZ881" s="1837"/>
      <c r="BA881" s="1823"/>
      <c r="BB881" s="1999">
        <v>0</v>
      </c>
      <c r="BC881" s="1824"/>
      <c r="BD881" s="1824"/>
      <c r="BE881" s="1824"/>
      <c r="BF881" s="1823"/>
      <c r="BG881" s="1999">
        <v>0</v>
      </c>
      <c r="BH881" s="1999">
        <v>0</v>
      </c>
      <c r="BI881" s="1999">
        <v>0</v>
      </c>
      <c r="BJ881" s="1822">
        <v>3.4</v>
      </c>
      <c r="BK881" s="1821">
        <v>0</v>
      </c>
      <c r="BL881" s="1821">
        <v>0</v>
      </c>
      <c r="BM881" s="1999">
        <v>0</v>
      </c>
      <c r="BN881" s="1821">
        <v>0</v>
      </c>
      <c r="BO881" s="1999">
        <v>0.30000000000000004</v>
      </c>
      <c r="BP881" s="1820">
        <v>224</v>
      </c>
      <c r="BQ881" s="1819">
        <v>4704</v>
      </c>
      <c r="BR881" s="1819">
        <v>113</v>
      </c>
      <c r="BS881" s="1819">
        <v>0</v>
      </c>
      <c r="BT881" s="1818">
        <v>343.53</v>
      </c>
      <c r="BU881" s="1819">
        <v>0</v>
      </c>
      <c r="BV881" s="1819">
        <v>0</v>
      </c>
      <c r="BW881" s="1819">
        <v>0</v>
      </c>
      <c r="BX881" s="1819"/>
      <c r="BY881" s="1819"/>
      <c r="BZ881" s="1819"/>
      <c r="CA881" s="1819"/>
      <c r="CB881" s="1819">
        <v>0</v>
      </c>
      <c r="CC881" s="1819">
        <v>0</v>
      </c>
      <c r="CD881" s="1819">
        <v>0</v>
      </c>
      <c r="CE881" s="1819"/>
      <c r="CF881" s="1819">
        <v>146</v>
      </c>
      <c r="CG881" s="1819"/>
      <c r="CH881" s="1819">
        <v>0</v>
      </c>
      <c r="CI881" s="1819">
        <v>0</v>
      </c>
      <c r="CJ881" s="1819"/>
      <c r="CK881" s="1819"/>
      <c r="CL881" s="1819"/>
      <c r="CM881" s="1812"/>
      <c r="CN881" s="1819"/>
      <c r="CO881" s="1819">
        <v>0</v>
      </c>
      <c r="CP881" s="1819"/>
      <c r="CQ881" s="1819">
        <v>2324.61</v>
      </c>
      <c r="CR881" s="1819"/>
      <c r="CS881" s="1819"/>
      <c r="CT881" s="1819"/>
      <c r="CU881" s="1819"/>
      <c r="CV881" s="1819">
        <v>0</v>
      </c>
      <c r="CW881" s="1819"/>
      <c r="CX881" s="1819"/>
      <c r="CY881" s="1819"/>
      <c r="CZ881" s="1819"/>
      <c r="DA881" s="1819"/>
      <c r="DB881" s="1819"/>
      <c r="DC881" s="1819"/>
      <c r="DD881" s="1819"/>
      <c r="DE881" s="1819"/>
      <c r="DF881" s="1819">
        <v>5153</v>
      </c>
      <c r="DG881" s="1819">
        <v>463.77</v>
      </c>
      <c r="DH881" s="1819"/>
      <c r="DI881" s="1819"/>
      <c r="DJ881" s="1819">
        <v>116.4406779661017</v>
      </c>
      <c r="DK881" s="1819"/>
      <c r="DL881" s="1819"/>
      <c r="DM881" s="1819"/>
      <c r="DN881" s="1819"/>
      <c r="DO881" s="1819"/>
      <c r="DP881" s="1819"/>
      <c r="DQ881" s="1819"/>
      <c r="DR881" s="1819">
        <v>0</v>
      </c>
      <c r="DS881" s="1819"/>
      <c r="DT881" s="1819"/>
      <c r="DU881" s="1819"/>
      <c r="DV881" s="1819"/>
      <c r="DW881" s="1819"/>
      <c r="DX881" s="1819"/>
      <c r="DY881" s="1819"/>
      <c r="DZ881" s="1817"/>
      <c r="EA881" s="1816"/>
      <c r="EB881" s="1819"/>
      <c r="EC881" s="1819"/>
      <c r="ED881" s="1819"/>
      <c r="EE881" s="1819"/>
      <c r="EF881" s="1819"/>
      <c r="EG881" s="1819"/>
      <c r="EH881" s="1819"/>
      <c r="EI881" s="1819"/>
      <c r="EJ881" s="1819"/>
      <c r="EK881" s="1819"/>
      <c r="EL881" s="1815">
        <v>7624.8399999999992</v>
      </c>
      <c r="EM881" s="1815">
        <v>13364.350677966102</v>
      </c>
      <c r="EN881" s="1814">
        <v>762.48</v>
      </c>
      <c r="EO881" s="1814">
        <v>112.09</v>
      </c>
      <c r="EP881" s="1814">
        <v>104.46</v>
      </c>
      <c r="EQ881" s="1814">
        <v>0</v>
      </c>
      <c r="ER881" s="1814">
        <v>0</v>
      </c>
      <c r="ES881" s="1819">
        <v>0</v>
      </c>
      <c r="ET881" s="1818">
        <v>574.80999999999995</v>
      </c>
      <c r="EU881" s="1819">
        <v>6.3</v>
      </c>
      <c r="EV881" s="1819">
        <v>0</v>
      </c>
      <c r="EW881" s="1819"/>
      <c r="EX881" s="1819"/>
      <c r="EY881" s="1819"/>
      <c r="EZ881" s="1816">
        <v>0</v>
      </c>
      <c r="FA881" s="1816">
        <v>113.93</v>
      </c>
      <c r="FB881" s="1816">
        <v>0</v>
      </c>
      <c r="FC881" s="1816">
        <v>2061.2000000000003</v>
      </c>
      <c r="FD881" s="1816"/>
      <c r="FE881" s="1816"/>
      <c r="FF881" s="1816"/>
      <c r="FG881" s="1819"/>
      <c r="FH881" s="1816">
        <v>0</v>
      </c>
      <c r="FI881" s="1819">
        <v>116.4406779661017</v>
      </c>
      <c r="FJ881" s="1819"/>
      <c r="FK881" s="1816">
        <v>0</v>
      </c>
      <c r="FL881" s="1816">
        <v>5616.77</v>
      </c>
      <c r="FM881" s="1819">
        <v>0</v>
      </c>
      <c r="FN881" s="1819">
        <v>0</v>
      </c>
      <c r="FO881" s="1819">
        <v>0</v>
      </c>
      <c r="FP881" s="1819">
        <v>0</v>
      </c>
      <c r="FQ881" s="1819">
        <v>9468.48</v>
      </c>
      <c r="FR881" s="1813">
        <v>3895.87</v>
      </c>
      <c r="FT881" s="1667"/>
      <c r="FU881" s="1666">
        <v>3895.87</v>
      </c>
      <c r="FV881" s="1666">
        <v>1908.48</v>
      </c>
      <c r="FW881" s="1667">
        <v>0</v>
      </c>
      <c r="FX881" s="1607">
        <v>686.24</v>
      </c>
      <c r="FY881" s="1667">
        <v>0</v>
      </c>
      <c r="GB881" s="2015">
        <f t="shared" si="94"/>
        <v>0</v>
      </c>
      <c r="GC881" s="2015">
        <v>7624.84</v>
      </c>
      <c r="GE881" s="2015">
        <f t="shared" si="95"/>
        <v>12777.84</v>
      </c>
    </row>
    <row r="882" spans="2:187" ht="12.6" customHeight="1">
      <c r="B882" s="2014">
        <v>14</v>
      </c>
      <c r="C882" s="919" t="s">
        <v>639</v>
      </c>
      <c r="D882" s="1810" t="s">
        <v>3</v>
      </c>
      <c r="E882" s="1809" t="s">
        <v>124</v>
      </c>
      <c r="F882" s="1832" t="s">
        <v>125</v>
      </c>
      <c r="G882" s="1808">
        <v>34101</v>
      </c>
      <c r="H882" s="919" t="s">
        <v>469</v>
      </c>
      <c r="I882" s="1832" t="s">
        <v>506</v>
      </c>
      <c r="J882" s="1807" t="s">
        <v>507</v>
      </c>
      <c r="K882" s="1806" t="s">
        <v>508</v>
      </c>
      <c r="L882" s="1806">
        <v>100002</v>
      </c>
      <c r="M882" s="1837" t="s">
        <v>457</v>
      </c>
      <c r="N882" s="1997">
        <v>1</v>
      </c>
      <c r="O882" s="1832" t="s">
        <v>471</v>
      </c>
      <c r="P882" s="1832" t="s">
        <v>472</v>
      </c>
      <c r="Q882" s="1836">
        <v>0</v>
      </c>
      <c r="R882" s="1832" t="s">
        <v>473</v>
      </c>
      <c r="S882" s="1835" t="s">
        <v>474</v>
      </c>
      <c r="T882" s="1832" t="s">
        <v>461</v>
      </c>
      <c r="U882" s="1805" t="s">
        <v>1029</v>
      </c>
      <c r="V882" s="1834" t="s">
        <v>462</v>
      </c>
      <c r="W882" s="1834"/>
      <c r="X882" s="2002" t="s">
        <v>32</v>
      </c>
      <c r="Y882" s="1833" t="s">
        <v>265</v>
      </c>
      <c r="Z882" s="1837"/>
      <c r="AA882" s="1837"/>
      <c r="AB882" s="1831">
        <v>43402</v>
      </c>
      <c r="AC882" s="1830"/>
      <c r="AD882" s="1998"/>
      <c r="AE882" s="1829" t="s">
        <v>481</v>
      </c>
      <c r="AF882" s="1829" t="s">
        <v>515</v>
      </c>
      <c r="AG882" s="1999"/>
      <c r="AH882" s="1828"/>
      <c r="AI882" s="1828"/>
      <c r="AJ882" s="1828"/>
      <c r="AK882" s="1827"/>
      <c r="AL882" s="1999"/>
      <c r="AM882" s="1827"/>
      <c r="AN882" s="1827"/>
      <c r="AO882" s="1826" t="s">
        <v>466</v>
      </c>
      <c r="AP882" s="1827" t="s">
        <v>594</v>
      </c>
      <c r="AQ882" s="2000" t="s">
        <v>467</v>
      </c>
      <c r="AR882" s="1825">
        <v>3600</v>
      </c>
      <c r="AS882" s="1837">
        <v>30</v>
      </c>
      <c r="AT882" s="1824">
        <v>0</v>
      </c>
      <c r="AU882" s="1824">
        <v>0</v>
      </c>
      <c r="AV882" s="1837"/>
      <c r="AW882" s="1837"/>
      <c r="AX882" s="1837"/>
      <c r="AY882" s="1837"/>
      <c r="AZ882" s="1837"/>
      <c r="BA882" s="1823"/>
      <c r="BB882" s="1999">
        <v>0</v>
      </c>
      <c r="BC882" s="1824"/>
      <c r="BD882" s="1824"/>
      <c r="BE882" s="1824"/>
      <c r="BF882" s="1823"/>
      <c r="BG882" s="1999">
        <v>0</v>
      </c>
      <c r="BH882" s="1999">
        <v>0</v>
      </c>
      <c r="BI882" s="1999">
        <v>0</v>
      </c>
      <c r="BJ882" s="1822">
        <v>17</v>
      </c>
      <c r="BK882" s="1821">
        <v>0</v>
      </c>
      <c r="BL882" s="1821">
        <v>0</v>
      </c>
      <c r="BM882" s="1999">
        <v>0</v>
      </c>
      <c r="BN882" s="1821">
        <v>0</v>
      </c>
      <c r="BO882" s="1999">
        <v>1.8166666666666667</v>
      </c>
      <c r="BP882" s="1820">
        <v>240</v>
      </c>
      <c r="BQ882" s="1819">
        <v>3600</v>
      </c>
      <c r="BR882" s="1819">
        <v>0</v>
      </c>
      <c r="BS882" s="1819">
        <v>0</v>
      </c>
      <c r="BT882" s="1818">
        <v>0</v>
      </c>
      <c r="BU882" s="1819">
        <v>0</v>
      </c>
      <c r="BV882" s="1819">
        <v>0</v>
      </c>
      <c r="BW882" s="1819">
        <v>0</v>
      </c>
      <c r="BX882" s="1819"/>
      <c r="BY882" s="1819"/>
      <c r="BZ882" s="1819"/>
      <c r="CA882" s="1819"/>
      <c r="CB882" s="1819">
        <v>0</v>
      </c>
      <c r="CC882" s="1819">
        <v>0</v>
      </c>
      <c r="CD882" s="1819">
        <v>0</v>
      </c>
      <c r="CE882" s="1819"/>
      <c r="CF882" s="1819">
        <v>510</v>
      </c>
      <c r="CG882" s="1819"/>
      <c r="CH882" s="1819">
        <v>0</v>
      </c>
      <c r="CI882" s="1819">
        <v>0</v>
      </c>
      <c r="CJ882" s="1819"/>
      <c r="CK882" s="1819"/>
      <c r="CL882" s="1819"/>
      <c r="CM882" s="1812"/>
      <c r="CN882" s="1819"/>
      <c r="CO882" s="1819">
        <v>0</v>
      </c>
      <c r="CP882" s="1819"/>
      <c r="CQ882" s="1819">
        <v>795.08400000000006</v>
      </c>
      <c r="CR882" s="1819"/>
      <c r="CS882" s="1819"/>
      <c r="CT882" s="1819"/>
      <c r="CU882" s="1819"/>
      <c r="CV882" s="1819">
        <v>0</v>
      </c>
      <c r="CW882" s="1819"/>
      <c r="CX882" s="1819"/>
      <c r="CY882" s="1819"/>
      <c r="CZ882" s="1819"/>
      <c r="DA882" s="1819"/>
      <c r="DB882" s="1819"/>
      <c r="DC882" s="1819"/>
      <c r="DD882" s="1819"/>
      <c r="DE882" s="1819"/>
      <c r="DF882" s="1819">
        <v>3600</v>
      </c>
      <c r="DG882" s="1819">
        <v>243</v>
      </c>
      <c r="DH882" s="1819"/>
      <c r="DI882" s="1819"/>
      <c r="DJ882" s="1819">
        <v>116.4406779661017</v>
      </c>
      <c r="DK882" s="1819"/>
      <c r="DL882" s="1819"/>
      <c r="DM882" s="1819"/>
      <c r="DN882" s="1819"/>
      <c r="DO882" s="1819"/>
      <c r="DP882" s="1819"/>
      <c r="DQ882" s="1819"/>
      <c r="DR882" s="1819">
        <v>0</v>
      </c>
      <c r="DS882" s="1819"/>
      <c r="DT882" s="1819"/>
      <c r="DU882" s="1819"/>
      <c r="DV882" s="1819"/>
      <c r="DW882" s="1819"/>
      <c r="DX882" s="1819"/>
      <c r="DY882" s="1819"/>
      <c r="DZ882" s="1817"/>
      <c r="EA882" s="1816"/>
      <c r="EB882" s="1819"/>
      <c r="EC882" s="1819"/>
      <c r="ED882" s="1819"/>
      <c r="EE882" s="1819"/>
      <c r="EF882" s="1819"/>
      <c r="EG882" s="1819"/>
      <c r="EH882" s="1819"/>
      <c r="EI882" s="1819"/>
      <c r="EJ882" s="1819"/>
      <c r="EK882" s="1819"/>
      <c r="EL882" s="1815">
        <v>4877.8339999999998</v>
      </c>
      <c r="EM882" s="1815">
        <v>8864.5246779661011</v>
      </c>
      <c r="EN882" s="1814">
        <v>487.78</v>
      </c>
      <c r="EO882" s="1814">
        <v>0</v>
      </c>
      <c r="EP882" s="1814">
        <v>66.83</v>
      </c>
      <c r="EQ882" s="1814">
        <v>0</v>
      </c>
      <c r="ER882" s="1814">
        <v>0</v>
      </c>
      <c r="ES882" s="1819">
        <v>0</v>
      </c>
      <c r="ET882" s="1818">
        <v>193.37</v>
      </c>
      <c r="EU882" s="1819">
        <v>27.25</v>
      </c>
      <c r="EV882" s="1819">
        <v>0</v>
      </c>
      <c r="EW882" s="1819"/>
      <c r="EX882" s="1819"/>
      <c r="EY882" s="1819"/>
      <c r="EZ882" s="1816">
        <v>0</v>
      </c>
      <c r="FA882" s="1816">
        <v>0</v>
      </c>
      <c r="FB882" s="1816">
        <v>0</v>
      </c>
      <c r="FC882" s="1804">
        <v>1440</v>
      </c>
      <c r="FD882" s="1804"/>
      <c r="FE882" s="1804"/>
      <c r="FF882" s="1804"/>
      <c r="FG882" s="1812"/>
      <c r="FH882" s="1804">
        <v>0</v>
      </c>
      <c r="FI882" s="1812">
        <v>116.4406779661017</v>
      </c>
      <c r="FJ882" s="1819"/>
      <c r="FK882" s="1816">
        <v>0</v>
      </c>
      <c r="FL882" s="1816">
        <v>3843</v>
      </c>
      <c r="FM882" s="1819">
        <v>0</v>
      </c>
      <c r="FN882" s="1819">
        <v>0</v>
      </c>
      <c r="FO882" s="1819">
        <v>0</v>
      </c>
      <c r="FP882" s="1819">
        <v>0</v>
      </c>
      <c r="FQ882" s="1819">
        <v>6174.67</v>
      </c>
      <c r="FR882" s="1813">
        <v>2689.85</v>
      </c>
      <c r="FT882" s="1667"/>
      <c r="FU882" s="1666">
        <v>2689.85</v>
      </c>
      <c r="FV882" s="1666">
        <v>1264.3800000000001</v>
      </c>
      <c r="FW882" s="1667">
        <v>0</v>
      </c>
      <c r="FX882" s="1607">
        <v>439.01</v>
      </c>
      <c r="FY882" s="1667">
        <v>0</v>
      </c>
      <c r="GB882" s="2015">
        <f t="shared" si="94"/>
        <v>3.9999999999054126E-3</v>
      </c>
      <c r="GC882" s="2015">
        <v>4877.83</v>
      </c>
      <c r="GE882" s="2015">
        <f t="shared" si="95"/>
        <v>8477.83</v>
      </c>
    </row>
    <row r="883" spans="2:187">
      <c r="B883" s="2014">
        <v>15</v>
      </c>
      <c r="C883" s="919" t="s">
        <v>639</v>
      </c>
      <c r="D883" s="1810" t="s">
        <v>3</v>
      </c>
      <c r="E883" s="1809" t="s">
        <v>118</v>
      </c>
      <c r="F883" s="1832" t="s">
        <v>119</v>
      </c>
      <c r="G883" s="1808">
        <v>33735</v>
      </c>
      <c r="H883" s="919" t="s">
        <v>1011</v>
      </c>
      <c r="I883" s="1832" t="s">
        <v>506</v>
      </c>
      <c r="J883" s="1807" t="s">
        <v>507</v>
      </c>
      <c r="K883" s="1806" t="s">
        <v>508</v>
      </c>
      <c r="L883" s="1806">
        <v>100002</v>
      </c>
      <c r="M883" s="1837" t="s">
        <v>457</v>
      </c>
      <c r="N883" s="1997">
        <v>1</v>
      </c>
      <c r="O883" s="1832" t="s">
        <v>458</v>
      </c>
      <c r="P883" s="1832" t="s">
        <v>459</v>
      </c>
      <c r="Q883" s="1836">
        <v>0</v>
      </c>
      <c r="R883" s="1832" t="s">
        <v>485</v>
      </c>
      <c r="S883" s="1835" t="s">
        <v>486</v>
      </c>
      <c r="T883" s="1832" t="s">
        <v>461</v>
      </c>
      <c r="U883" s="1803" t="s">
        <v>262</v>
      </c>
      <c r="V883" s="1834" t="s">
        <v>462</v>
      </c>
      <c r="W883" s="1834"/>
      <c r="X883" s="2002" t="s">
        <v>1062</v>
      </c>
      <c r="Y883" s="1833" t="s">
        <v>120</v>
      </c>
      <c r="Z883" s="1837"/>
      <c r="AA883" s="1837"/>
      <c r="AB883" s="1831">
        <v>43160</v>
      </c>
      <c r="AC883" s="1830"/>
      <c r="AD883" s="1998"/>
      <c r="AE883" s="1829" t="s">
        <v>436</v>
      </c>
      <c r="AF883" s="1829" t="s">
        <v>509</v>
      </c>
      <c r="AG883" s="1999"/>
      <c r="AH883" s="1828"/>
      <c r="AI883" s="1828"/>
      <c r="AJ883" s="1828"/>
      <c r="AK883" s="1827"/>
      <c r="AL883" s="1999"/>
      <c r="AM883" s="1827"/>
      <c r="AN883" s="1827"/>
      <c r="AO883" s="1826" t="s">
        <v>466</v>
      </c>
      <c r="AP883" s="1827" t="s">
        <v>595</v>
      </c>
      <c r="AQ883" s="2000" t="s">
        <v>466</v>
      </c>
      <c r="AR883" s="1825">
        <v>3200</v>
      </c>
      <c r="AS883" s="1837">
        <v>30</v>
      </c>
      <c r="AT883" s="1824">
        <v>0</v>
      </c>
      <c r="AU883" s="1824">
        <v>0</v>
      </c>
      <c r="AV883" s="1837"/>
      <c r="AW883" s="1837"/>
      <c r="AX883" s="1837"/>
      <c r="AY883" s="1837"/>
      <c r="AZ883" s="1837"/>
      <c r="BA883" s="1823"/>
      <c r="BB883" s="1999">
        <v>0</v>
      </c>
      <c r="BC883" s="1824"/>
      <c r="BD883" s="1824"/>
      <c r="BE883" s="1824"/>
      <c r="BF883" s="1823"/>
      <c r="BG883" s="1999">
        <v>0</v>
      </c>
      <c r="BH883" s="1999">
        <v>0</v>
      </c>
      <c r="BI883" s="1999">
        <v>0</v>
      </c>
      <c r="BJ883" s="1822">
        <v>0</v>
      </c>
      <c r="BK883" s="1821">
        <v>0</v>
      </c>
      <c r="BL883" s="1821">
        <v>0</v>
      </c>
      <c r="BM883" s="1999">
        <v>0</v>
      </c>
      <c r="BN883" s="1821">
        <v>0</v>
      </c>
      <c r="BO883" s="1999">
        <v>1.2833333333333332</v>
      </c>
      <c r="BP883" s="1820">
        <v>240</v>
      </c>
      <c r="BQ883" s="1819">
        <v>3200</v>
      </c>
      <c r="BR883" s="1819">
        <v>113</v>
      </c>
      <c r="BS883" s="1819">
        <v>0</v>
      </c>
      <c r="BT883" s="1818">
        <v>0</v>
      </c>
      <c r="BU883" s="1819">
        <v>0</v>
      </c>
      <c r="BV883" s="1819">
        <v>0</v>
      </c>
      <c r="BW883" s="1819">
        <v>0</v>
      </c>
      <c r="BX883" s="1819"/>
      <c r="BY883" s="1819"/>
      <c r="BZ883" s="1819"/>
      <c r="CA883" s="1819"/>
      <c r="CB883" s="1819">
        <v>0</v>
      </c>
      <c r="CC883" s="1819">
        <v>0</v>
      </c>
      <c r="CD883" s="1819">
        <v>0</v>
      </c>
      <c r="CE883" s="1819"/>
      <c r="CF883" s="1819">
        <v>0</v>
      </c>
      <c r="CG883" s="1819"/>
      <c r="CH883" s="1819">
        <v>0</v>
      </c>
      <c r="CI883" s="1819">
        <v>0</v>
      </c>
      <c r="CJ883" s="1819"/>
      <c r="CK883" s="1819"/>
      <c r="CL883" s="1819"/>
      <c r="CM883" s="1812"/>
      <c r="CN883" s="1819"/>
      <c r="CO883" s="1819">
        <v>0</v>
      </c>
      <c r="CP883" s="1819"/>
      <c r="CQ883" s="1819">
        <v>774.87</v>
      </c>
      <c r="CR883" s="1819"/>
      <c r="CS883" s="1819"/>
      <c r="CT883" s="1819"/>
      <c r="CU883" s="1819"/>
      <c r="CV883" s="1819">
        <v>0</v>
      </c>
      <c r="CW883" s="1819"/>
      <c r="CX883" s="1819"/>
      <c r="CY883" s="1819"/>
      <c r="CZ883" s="1819"/>
      <c r="DA883" s="1819"/>
      <c r="DB883" s="1819"/>
      <c r="DC883" s="1819"/>
      <c r="DD883" s="1819"/>
      <c r="DE883" s="1819"/>
      <c r="DF883" s="1819">
        <v>3313</v>
      </c>
      <c r="DG883" s="1819">
        <v>223.63</v>
      </c>
      <c r="DH883" s="1819"/>
      <c r="DI883" s="1819"/>
      <c r="DJ883" s="1819">
        <v>116.4406779661017</v>
      </c>
      <c r="DK883" s="1819"/>
      <c r="DL883" s="1819"/>
      <c r="DM883" s="1819"/>
      <c r="DN883" s="1819"/>
      <c r="DO883" s="1819"/>
      <c r="DP883" s="1819"/>
      <c r="DQ883" s="1819"/>
      <c r="DR883" s="1819">
        <v>0</v>
      </c>
      <c r="DS883" s="1819"/>
      <c r="DT883" s="1819"/>
      <c r="DU883" s="1819"/>
      <c r="DV883" s="1819"/>
      <c r="DW883" s="1819"/>
      <c r="DX883" s="1819"/>
      <c r="DY883" s="1819"/>
      <c r="DZ883" s="1817"/>
      <c r="EA883" s="1816"/>
      <c r="EB883" s="1819"/>
      <c r="EC883" s="1819"/>
      <c r="ED883" s="1819"/>
      <c r="EE883" s="1819"/>
      <c r="EF883" s="1819"/>
      <c r="EG883" s="1819"/>
      <c r="EH883" s="1819"/>
      <c r="EI883" s="1819"/>
      <c r="EJ883" s="1819"/>
      <c r="EK883" s="1819"/>
      <c r="EL883" s="1815">
        <v>4070.7599999999998</v>
      </c>
      <c r="EM883" s="1815">
        <v>7740.9406779661022</v>
      </c>
      <c r="EN883" s="1814">
        <v>0</v>
      </c>
      <c r="EO883" s="1814">
        <v>0</v>
      </c>
      <c r="EP883" s="1814">
        <v>0</v>
      </c>
      <c r="EQ883" s="1814">
        <v>0</v>
      </c>
      <c r="ER883" s="1814">
        <v>0</v>
      </c>
      <c r="ES883" s="1819">
        <v>529.20000000000005</v>
      </c>
      <c r="ET883" s="1818">
        <v>148.38</v>
      </c>
      <c r="EU883" s="1819">
        <v>17.11</v>
      </c>
      <c r="EV883" s="1819">
        <v>0</v>
      </c>
      <c r="EW883" s="1819"/>
      <c r="EX883" s="1819"/>
      <c r="EY883" s="1819"/>
      <c r="EZ883" s="1816">
        <v>131.71</v>
      </c>
      <c r="FA883" s="1816">
        <v>0</v>
      </c>
      <c r="FB883" s="1816">
        <v>0</v>
      </c>
      <c r="FC883" s="1804">
        <v>1325.2</v>
      </c>
      <c r="FD883" s="1804"/>
      <c r="FE883" s="1804"/>
      <c r="FF883" s="1804"/>
      <c r="FG883" s="1812"/>
      <c r="FH883" s="1804">
        <v>0</v>
      </c>
      <c r="FI883" s="1812">
        <v>116.4406779661017</v>
      </c>
      <c r="FJ883" s="1819"/>
      <c r="FK883" s="1816">
        <v>0</v>
      </c>
      <c r="FL883" s="1816">
        <v>3536.63</v>
      </c>
      <c r="FM883" s="1819">
        <v>0</v>
      </c>
      <c r="FN883" s="1819">
        <v>0</v>
      </c>
      <c r="FO883" s="1819">
        <v>0</v>
      </c>
      <c r="FP883" s="1819">
        <v>0</v>
      </c>
      <c r="FQ883" s="1819">
        <v>5804.67</v>
      </c>
      <c r="FR883" s="1813">
        <v>1936.27</v>
      </c>
      <c r="FT883" s="1667"/>
      <c r="FU883" s="1666">
        <v>1936.27</v>
      </c>
      <c r="FV883" s="1666">
        <v>1379.99</v>
      </c>
      <c r="FW883" s="1667">
        <v>0</v>
      </c>
      <c r="FX883" s="1607">
        <v>366.37</v>
      </c>
      <c r="FY883" s="1667">
        <v>0</v>
      </c>
      <c r="GB883" s="2015">
        <f t="shared" si="94"/>
        <v>0</v>
      </c>
      <c r="GC883" s="2015">
        <v>4070.76</v>
      </c>
      <c r="GE883" s="2015">
        <f t="shared" si="95"/>
        <v>7383.76</v>
      </c>
    </row>
    <row r="884" spans="2:187">
      <c r="B884" s="2014">
        <v>16</v>
      </c>
      <c r="C884" s="919" t="s">
        <v>639</v>
      </c>
      <c r="D884" s="1810" t="s">
        <v>3</v>
      </c>
      <c r="E884" s="1809" t="s">
        <v>52</v>
      </c>
      <c r="F884" s="1832" t="s">
        <v>516</v>
      </c>
      <c r="G884" s="1808">
        <v>28257</v>
      </c>
      <c r="H884" s="1832" t="s">
        <v>484</v>
      </c>
      <c r="I884" s="919" t="s">
        <v>456</v>
      </c>
      <c r="J884" s="1807" t="s">
        <v>455</v>
      </c>
      <c r="K884" s="1806" t="s">
        <v>456</v>
      </c>
      <c r="L884" s="1806">
        <v>100002</v>
      </c>
      <c r="M884" s="1837" t="s">
        <v>457</v>
      </c>
      <c r="N884" s="1997">
        <v>1</v>
      </c>
      <c r="O884" s="1832" t="s">
        <v>458</v>
      </c>
      <c r="P884" s="1832" t="s">
        <v>459</v>
      </c>
      <c r="Q884" s="1836">
        <v>0</v>
      </c>
      <c r="R884" s="1832" t="s">
        <v>485</v>
      </c>
      <c r="S884" s="1835" t="s">
        <v>486</v>
      </c>
      <c r="T884" s="1832" t="s">
        <v>461</v>
      </c>
      <c r="U884" s="1803" t="s">
        <v>239</v>
      </c>
      <c r="V884" s="1834" t="s">
        <v>462</v>
      </c>
      <c r="W884" s="1834"/>
      <c r="X884" s="2002" t="s">
        <v>32</v>
      </c>
      <c r="Y884" s="1833" t="s">
        <v>1063</v>
      </c>
      <c r="Z884" s="1837"/>
      <c r="AA884" s="1837"/>
      <c r="AB884" s="1831">
        <v>43070</v>
      </c>
      <c r="AC884" s="1830"/>
      <c r="AD884" s="1998"/>
      <c r="AE884" s="1829" t="s">
        <v>492</v>
      </c>
      <c r="AF884" s="1829" t="s">
        <v>517</v>
      </c>
      <c r="AG884" s="1999"/>
      <c r="AH884" s="1828"/>
      <c r="AI884" s="1828"/>
      <c r="AJ884" s="1828"/>
      <c r="AK884" s="1827"/>
      <c r="AL884" s="1999"/>
      <c r="AM884" s="1827"/>
      <c r="AN884" s="1827"/>
      <c r="AO884" s="1826" t="s">
        <v>467</v>
      </c>
      <c r="AP884" s="1827" t="s">
        <v>594</v>
      </c>
      <c r="AQ884" s="2000" t="s">
        <v>466</v>
      </c>
      <c r="AR884" s="1825">
        <v>4000</v>
      </c>
      <c r="AS884" s="1837">
        <v>25</v>
      </c>
      <c r="AT884" s="1824">
        <v>0</v>
      </c>
      <c r="AU884" s="1824">
        <v>5</v>
      </c>
      <c r="AV884" s="1837"/>
      <c r="AW884" s="1837"/>
      <c r="AX884" s="1837"/>
      <c r="AY884" s="1837"/>
      <c r="AZ884" s="1837"/>
      <c r="BA884" s="1823"/>
      <c r="BB884" s="1999">
        <v>0</v>
      </c>
      <c r="BC884" s="1824"/>
      <c r="BD884" s="1824"/>
      <c r="BE884" s="1824"/>
      <c r="BF884" s="1823"/>
      <c r="BG884" s="1999">
        <v>0</v>
      </c>
      <c r="BH884" s="1999">
        <v>0</v>
      </c>
      <c r="BI884" s="1999">
        <v>0</v>
      </c>
      <c r="BJ884" s="1822">
        <v>11</v>
      </c>
      <c r="BK884" s="1821">
        <v>0</v>
      </c>
      <c r="BL884" s="1821">
        <v>0</v>
      </c>
      <c r="BM884" s="1999">
        <v>0</v>
      </c>
      <c r="BN884" s="1821">
        <v>0</v>
      </c>
      <c r="BO884" s="1999">
        <v>1.5333333333333332</v>
      </c>
      <c r="BP884" s="1820">
        <v>200</v>
      </c>
      <c r="BQ884" s="1819">
        <v>3333.3333333333335</v>
      </c>
      <c r="BR884" s="1819">
        <v>113</v>
      </c>
      <c r="BS884" s="1819">
        <v>0</v>
      </c>
      <c r="BT884" s="1818">
        <v>685.5</v>
      </c>
      <c r="BU884" s="1819">
        <v>0</v>
      </c>
      <c r="BV884" s="1819">
        <v>0</v>
      </c>
      <c r="BW884" s="1819">
        <v>0</v>
      </c>
      <c r="BX884" s="1819"/>
      <c r="BY884" s="1819"/>
      <c r="BZ884" s="1819"/>
      <c r="CA884" s="1819"/>
      <c r="CB884" s="1819">
        <v>0</v>
      </c>
      <c r="CC884" s="1819">
        <v>0</v>
      </c>
      <c r="CD884" s="1819">
        <v>0</v>
      </c>
      <c r="CE884" s="1819"/>
      <c r="CF884" s="1819">
        <v>377.03</v>
      </c>
      <c r="CG884" s="1819"/>
      <c r="CH884" s="1819">
        <v>0</v>
      </c>
      <c r="CI884" s="1819">
        <v>0</v>
      </c>
      <c r="CJ884" s="1819"/>
      <c r="CK884" s="1819"/>
      <c r="CL884" s="1819"/>
      <c r="CM884" s="1812"/>
      <c r="CN884" s="1819"/>
      <c r="CO884" s="1819">
        <v>0</v>
      </c>
      <c r="CP884" s="1819"/>
      <c r="CQ884" s="1819">
        <v>1162.3050000000001</v>
      </c>
      <c r="CR884" s="1819"/>
      <c r="CS884" s="1819"/>
      <c r="CT884" s="1819"/>
      <c r="CU884" s="1819"/>
      <c r="CV884" s="1819">
        <v>0</v>
      </c>
      <c r="CW884" s="1819"/>
      <c r="CX884" s="1819"/>
      <c r="CY884" s="1819"/>
      <c r="CZ884" s="1819"/>
      <c r="DA884" s="1819"/>
      <c r="DB884" s="1819"/>
      <c r="DC884" s="1819"/>
      <c r="DD884" s="1819"/>
      <c r="DE884" s="1819"/>
      <c r="DF884" s="1819">
        <v>4113</v>
      </c>
      <c r="DG884" s="1819">
        <v>370.17</v>
      </c>
      <c r="DH884" s="1819"/>
      <c r="DI884" s="1819"/>
      <c r="DJ884" s="1819">
        <v>116.4406779661017</v>
      </c>
      <c r="DK884" s="1819"/>
      <c r="DL884" s="1819"/>
      <c r="DM884" s="1819"/>
      <c r="DN884" s="1819"/>
      <c r="DO884" s="1819"/>
      <c r="DP884" s="1819"/>
      <c r="DQ884" s="1819"/>
      <c r="DR884" s="1819">
        <v>0</v>
      </c>
      <c r="DS884" s="1819"/>
      <c r="DT884" s="1819"/>
      <c r="DU884" s="1819"/>
      <c r="DV884" s="1819"/>
      <c r="DW884" s="1819"/>
      <c r="DX884" s="1819"/>
      <c r="DY884" s="1819"/>
      <c r="DZ884" s="1817"/>
      <c r="EA884" s="1816"/>
      <c r="EB884" s="1819"/>
      <c r="EC884" s="1819"/>
      <c r="ED884" s="1819"/>
      <c r="EE884" s="1819"/>
      <c r="EF884" s="1819"/>
      <c r="EG884" s="1819"/>
      <c r="EH884" s="1819"/>
      <c r="EI884" s="1819"/>
      <c r="EJ884" s="1819"/>
      <c r="EK884" s="1819"/>
      <c r="EL884" s="1815">
        <v>5645.6083333333336</v>
      </c>
      <c r="EM884" s="1815">
        <v>10270.779011299437</v>
      </c>
      <c r="EN884" s="1814">
        <v>564.55999999999995</v>
      </c>
      <c r="EO884" s="1814">
        <v>95.41</v>
      </c>
      <c r="EP884" s="1814">
        <v>77.34</v>
      </c>
      <c r="EQ884" s="1814">
        <v>0</v>
      </c>
      <c r="ER884" s="1814">
        <v>0</v>
      </c>
      <c r="ES884" s="1819">
        <v>0</v>
      </c>
      <c r="ET884" s="1818">
        <v>314.06</v>
      </c>
      <c r="EU884" s="1819">
        <v>25.56</v>
      </c>
      <c r="EV884" s="1819">
        <v>0</v>
      </c>
      <c r="EW884" s="1819"/>
      <c r="EX884" s="1819"/>
      <c r="EY884" s="1819"/>
      <c r="EZ884" s="1816">
        <v>0</v>
      </c>
      <c r="FA884" s="1816">
        <v>0</v>
      </c>
      <c r="FB884" s="1816">
        <v>0</v>
      </c>
      <c r="FC884" s="1804">
        <v>1645.2</v>
      </c>
      <c r="FD884" s="1804"/>
      <c r="FE884" s="1804"/>
      <c r="FF884" s="1804"/>
      <c r="FG884" s="1812"/>
      <c r="FH884" s="1804">
        <v>0</v>
      </c>
      <c r="FI884" s="1812">
        <v>116.4406779661017</v>
      </c>
      <c r="FJ884" s="1819"/>
      <c r="FK884" s="1816">
        <v>0</v>
      </c>
      <c r="FL884" s="1816">
        <v>4483.17</v>
      </c>
      <c r="FM884" s="1819">
        <v>0</v>
      </c>
      <c r="FN884" s="1819">
        <v>0</v>
      </c>
      <c r="FO884" s="1819">
        <v>0</v>
      </c>
      <c r="FP884" s="1819">
        <v>0</v>
      </c>
      <c r="FQ884" s="1819">
        <v>7321.74</v>
      </c>
      <c r="FR884" s="1813">
        <v>2949.04</v>
      </c>
      <c r="FT884" s="1667"/>
      <c r="FU884" s="1666">
        <v>2949.04</v>
      </c>
      <c r="FV884" s="1666">
        <v>1913.1</v>
      </c>
      <c r="FW884" s="1667">
        <v>0</v>
      </c>
      <c r="FX884" s="1607">
        <v>508.1</v>
      </c>
      <c r="FY884" s="1667">
        <v>0</v>
      </c>
      <c r="GB884" s="2015">
        <f t="shared" si="94"/>
        <v>-1.6666666660967167E-3</v>
      </c>
      <c r="GC884" s="2015">
        <v>5645.61</v>
      </c>
      <c r="GE884" s="2015">
        <f t="shared" si="95"/>
        <v>9758.61</v>
      </c>
    </row>
    <row r="885" spans="2:187">
      <c r="B885" s="2014">
        <v>17</v>
      </c>
      <c r="C885" s="919" t="s">
        <v>639</v>
      </c>
      <c r="D885" s="1810" t="s">
        <v>3</v>
      </c>
      <c r="E885" s="1809" t="s">
        <v>55</v>
      </c>
      <c r="F885" s="1832" t="s">
        <v>56</v>
      </c>
      <c r="G885" s="1808">
        <v>28453</v>
      </c>
      <c r="H885" s="1832" t="s">
        <v>494</v>
      </c>
      <c r="I885" s="919" t="s">
        <v>456</v>
      </c>
      <c r="J885" s="1807" t="s">
        <v>455</v>
      </c>
      <c r="K885" s="1806" t="s">
        <v>456</v>
      </c>
      <c r="L885" s="1806">
        <v>100001</v>
      </c>
      <c r="M885" s="1837" t="s">
        <v>470</v>
      </c>
      <c r="N885" s="1997">
        <v>1</v>
      </c>
      <c r="O885" s="1832" t="s">
        <v>477</v>
      </c>
      <c r="P885" s="1832" t="s">
        <v>478</v>
      </c>
      <c r="Q885" s="1836">
        <v>1</v>
      </c>
      <c r="R885" s="1832" t="s">
        <v>495</v>
      </c>
      <c r="S885" s="1835" t="s">
        <v>478</v>
      </c>
      <c r="T885" s="1832" t="s">
        <v>461</v>
      </c>
      <c r="U885" s="1803" t="s">
        <v>1033</v>
      </c>
      <c r="V885" s="1834" t="s">
        <v>462</v>
      </c>
      <c r="W885" s="1834" t="s">
        <v>463</v>
      </c>
      <c r="X885" s="2002" t="s">
        <v>32</v>
      </c>
      <c r="Y885" s="1833" t="s">
        <v>1064</v>
      </c>
      <c r="Z885" s="1837"/>
      <c r="AA885" s="1837"/>
      <c r="AB885" s="1831">
        <v>43382</v>
      </c>
      <c r="AC885" s="1830"/>
      <c r="AD885" s="1998"/>
      <c r="AE885" s="1829" t="s">
        <v>503</v>
      </c>
      <c r="AF885" s="1829" t="s">
        <v>518</v>
      </c>
      <c r="AG885" s="1999"/>
      <c r="AH885" s="1828"/>
      <c r="AI885" s="1828"/>
      <c r="AJ885" s="1828"/>
      <c r="AK885" s="1827"/>
      <c r="AL885" s="1999"/>
      <c r="AM885" s="1827"/>
      <c r="AN885" s="1827"/>
      <c r="AO885" s="1826" t="s">
        <v>466</v>
      </c>
      <c r="AP885" s="1827" t="s">
        <v>595</v>
      </c>
      <c r="AQ885" s="1853" t="s">
        <v>466</v>
      </c>
      <c r="AR885" s="1825">
        <v>8000</v>
      </c>
      <c r="AS885" s="1837">
        <v>30</v>
      </c>
      <c r="AT885" s="1824">
        <v>0</v>
      </c>
      <c r="AU885" s="1824">
        <v>0</v>
      </c>
      <c r="AV885" s="1837"/>
      <c r="AW885" s="1837"/>
      <c r="AX885" s="1837"/>
      <c r="AY885" s="1837"/>
      <c r="AZ885" s="1837"/>
      <c r="BA885" s="1823"/>
      <c r="BB885" s="1999">
        <v>0</v>
      </c>
      <c r="BC885" s="1824"/>
      <c r="BD885" s="1824"/>
      <c r="BE885" s="1824"/>
      <c r="BF885" s="1823"/>
      <c r="BG885" s="1999">
        <v>0</v>
      </c>
      <c r="BH885" s="1999">
        <v>0</v>
      </c>
      <c r="BI885" s="1999">
        <v>0</v>
      </c>
      <c r="BJ885" s="1822">
        <v>0</v>
      </c>
      <c r="BK885" s="1821">
        <v>0</v>
      </c>
      <c r="BL885" s="1821">
        <v>0</v>
      </c>
      <c r="BM885" s="1999">
        <v>0</v>
      </c>
      <c r="BN885" s="1821">
        <v>0</v>
      </c>
      <c r="BO885" s="1999">
        <v>0</v>
      </c>
      <c r="BP885" s="1820">
        <v>240</v>
      </c>
      <c r="BQ885" s="1819">
        <v>8000.0000000000009</v>
      </c>
      <c r="BR885" s="1819">
        <v>113</v>
      </c>
      <c r="BS885" s="1819">
        <v>0</v>
      </c>
      <c r="BT885" s="1818">
        <v>0</v>
      </c>
      <c r="BU885" s="1819">
        <v>0</v>
      </c>
      <c r="BV885" s="1819">
        <v>0</v>
      </c>
      <c r="BW885" s="1819">
        <v>0</v>
      </c>
      <c r="BX885" s="1819"/>
      <c r="BY885" s="1819"/>
      <c r="BZ885" s="1819"/>
      <c r="CA885" s="1819"/>
      <c r="CB885" s="1819">
        <v>0</v>
      </c>
      <c r="CC885" s="1819">
        <v>0</v>
      </c>
      <c r="CD885" s="1819">
        <v>0</v>
      </c>
      <c r="CE885" s="1819"/>
      <c r="CF885" s="1819">
        <v>0</v>
      </c>
      <c r="CG885" s="1819"/>
      <c r="CH885" s="1819">
        <v>18</v>
      </c>
      <c r="CI885" s="1819">
        <v>0</v>
      </c>
      <c r="CJ885" s="1819"/>
      <c r="CK885" s="1819"/>
      <c r="CL885" s="1819"/>
      <c r="CM885" s="1819"/>
      <c r="CN885" s="1819"/>
      <c r="CO885" s="1819">
        <v>0</v>
      </c>
      <c r="CP885" s="1819"/>
      <c r="CQ885" s="1819">
        <v>0</v>
      </c>
      <c r="CR885" s="1819"/>
      <c r="CS885" s="1819"/>
      <c r="CT885" s="1819"/>
      <c r="CU885" s="1819"/>
      <c r="CV885" s="1819">
        <v>0</v>
      </c>
      <c r="CW885" s="1819"/>
      <c r="CX885" s="1819"/>
      <c r="CY885" s="1819"/>
      <c r="CZ885" s="1819"/>
      <c r="DA885" s="1819"/>
      <c r="DB885" s="1819"/>
      <c r="DC885" s="1819"/>
      <c r="DD885" s="1819"/>
      <c r="DE885" s="1819"/>
      <c r="DF885" s="1819">
        <v>8113</v>
      </c>
      <c r="DG885" s="1819">
        <v>547.63</v>
      </c>
      <c r="DH885" s="1819"/>
      <c r="DI885" s="1819"/>
      <c r="DJ885" s="1819">
        <v>116.4406779661017</v>
      </c>
      <c r="DK885" s="1819"/>
      <c r="DL885" s="1819"/>
      <c r="DM885" s="1819"/>
      <c r="DN885" s="1819"/>
      <c r="DO885" s="1819"/>
      <c r="DP885" s="1819"/>
      <c r="DQ885" s="1819"/>
      <c r="DR885" s="1819">
        <v>0</v>
      </c>
      <c r="DS885" s="1819"/>
      <c r="DT885" s="1819"/>
      <c r="DU885" s="1819"/>
      <c r="DV885" s="1819"/>
      <c r="DW885" s="1819"/>
      <c r="DX885" s="1819"/>
      <c r="DY885" s="1819"/>
      <c r="DZ885" s="1817"/>
      <c r="EA885" s="1816"/>
      <c r="EB885" s="1819"/>
      <c r="EC885" s="1819"/>
      <c r="ED885" s="1819"/>
      <c r="EE885" s="1819"/>
      <c r="EF885" s="1819"/>
      <c r="EG885" s="1819"/>
      <c r="EH885" s="1819"/>
      <c r="EI885" s="1819"/>
      <c r="EJ885" s="1819"/>
      <c r="EK885" s="1819"/>
      <c r="EL885" s="1815">
        <v>8131.0000000000009</v>
      </c>
      <c r="EM885" s="1815">
        <v>16908.070677966101</v>
      </c>
      <c r="EN885" s="1814">
        <v>813.1</v>
      </c>
      <c r="EO885" s="1814">
        <v>130.1</v>
      </c>
      <c r="EP885" s="1814">
        <v>111.39</v>
      </c>
      <c r="EQ885" s="1814">
        <v>0</v>
      </c>
      <c r="ER885" s="1814">
        <v>0</v>
      </c>
      <c r="ES885" s="1819">
        <v>0</v>
      </c>
      <c r="ET885" s="1818">
        <v>791.61</v>
      </c>
      <c r="EU885" s="1819">
        <v>0</v>
      </c>
      <c r="EV885" s="1819">
        <v>0</v>
      </c>
      <c r="EW885" s="1819"/>
      <c r="EX885" s="1819"/>
      <c r="EY885" s="1819"/>
      <c r="EZ885" s="1816">
        <v>131.71</v>
      </c>
      <c r="FA885" s="1816">
        <v>125.29</v>
      </c>
      <c r="FB885" s="1816">
        <v>0</v>
      </c>
      <c r="FC885" s="1804">
        <v>3245.2000000000003</v>
      </c>
      <c r="FD885" s="1804"/>
      <c r="FE885" s="1804"/>
      <c r="FF885" s="1804"/>
      <c r="FG885" s="1812"/>
      <c r="FH885" s="1804">
        <v>0</v>
      </c>
      <c r="FI885" s="1812">
        <v>116.4406779661017</v>
      </c>
      <c r="FJ885" s="1819"/>
      <c r="FK885" s="1816">
        <v>48</v>
      </c>
      <c r="FL885" s="1816">
        <v>8660.6299999999992</v>
      </c>
      <c r="FM885" s="1819">
        <v>0</v>
      </c>
      <c r="FN885" s="1819">
        <v>18</v>
      </c>
      <c r="FO885" s="1819">
        <v>8</v>
      </c>
      <c r="FP885" s="1819">
        <v>0</v>
      </c>
      <c r="FQ885" s="1819">
        <v>14199.47</v>
      </c>
      <c r="FR885" s="1813">
        <v>2708.6</v>
      </c>
      <c r="FT885" s="1667"/>
      <c r="FU885" s="1666">
        <v>2708.6</v>
      </c>
      <c r="FV885" s="1666">
        <v>2805.27</v>
      </c>
      <c r="FW885" s="1667">
        <v>0</v>
      </c>
      <c r="FX885" s="1607">
        <v>731.79</v>
      </c>
      <c r="FY885" s="1667">
        <v>0</v>
      </c>
      <c r="GB885" s="2015">
        <f t="shared" si="94"/>
        <v>0</v>
      </c>
      <c r="GC885" s="2015">
        <v>8131</v>
      </c>
      <c r="GE885" s="2015">
        <f t="shared" si="95"/>
        <v>16244</v>
      </c>
    </row>
    <row r="886" spans="2:187">
      <c r="B886" s="2014">
        <v>18</v>
      </c>
      <c r="C886" s="919" t="s">
        <v>639</v>
      </c>
      <c r="D886" s="1810" t="s">
        <v>3</v>
      </c>
      <c r="E886" s="1802" t="s">
        <v>46</v>
      </c>
      <c r="F886" s="1832" t="s">
        <v>519</v>
      </c>
      <c r="G886" s="1808">
        <v>26321</v>
      </c>
      <c r="H886" s="1832" t="s">
        <v>488</v>
      </c>
      <c r="I886" s="919" t="s">
        <v>456</v>
      </c>
      <c r="J886" s="1807" t="s">
        <v>455</v>
      </c>
      <c r="K886" s="1806" t="s">
        <v>456</v>
      </c>
      <c r="L886" s="1806">
        <v>100002</v>
      </c>
      <c r="M886" s="1837" t="s">
        <v>457</v>
      </c>
      <c r="N886" s="1997">
        <v>0</v>
      </c>
      <c r="O886" s="1832" t="s">
        <v>458</v>
      </c>
      <c r="P886" s="1832" t="s">
        <v>459</v>
      </c>
      <c r="Q886" s="1836">
        <v>0</v>
      </c>
      <c r="R886" s="1832" t="s">
        <v>489</v>
      </c>
      <c r="S886" s="1835" t="s">
        <v>488</v>
      </c>
      <c r="T886" s="1832" t="s">
        <v>461</v>
      </c>
      <c r="U886" s="1803" t="s">
        <v>237</v>
      </c>
      <c r="V886" s="1834" t="s">
        <v>462</v>
      </c>
      <c r="W886" s="1834" t="s">
        <v>463</v>
      </c>
      <c r="X886" s="2002" t="s">
        <v>32</v>
      </c>
      <c r="Y886" s="1833" t="s">
        <v>1065</v>
      </c>
      <c r="Z886" s="1837"/>
      <c r="AA886" s="1837"/>
      <c r="AB886" s="1831">
        <v>42985</v>
      </c>
      <c r="AC886" s="1830"/>
      <c r="AD886" s="1998"/>
      <c r="AE886" s="1829" t="s">
        <v>522</v>
      </c>
      <c r="AF886" s="1829" t="s">
        <v>520</v>
      </c>
      <c r="AG886" s="1999"/>
      <c r="AH886" s="1828"/>
      <c r="AI886" s="1828"/>
      <c r="AJ886" s="1828"/>
      <c r="AK886" s="1827"/>
      <c r="AL886" s="1999"/>
      <c r="AM886" s="1827"/>
      <c r="AN886" s="1827"/>
      <c r="AO886" s="1826" t="s">
        <v>466</v>
      </c>
      <c r="AP886" s="1827" t="s">
        <v>595</v>
      </c>
      <c r="AQ886" s="1853" t="s">
        <v>466</v>
      </c>
      <c r="AR886" s="1825">
        <v>15000</v>
      </c>
      <c r="AS886" s="1837">
        <v>29</v>
      </c>
      <c r="AT886" s="1824">
        <v>0</v>
      </c>
      <c r="AU886" s="1824">
        <v>1</v>
      </c>
      <c r="AV886" s="1837"/>
      <c r="AW886" s="1837"/>
      <c r="AX886" s="1837"/>
      <c r="AY886" s="1837"/>
      <c r="AZ886" s="1837"/>
      <c r="BA886" s="1823"/>
      <c r="BB886" s="1999">
        <v>0</v>
      </c>
      <c r="BC886" s="1824"/>
      <c r="BD886" s="1824"/>
      <c r="BE886" s="1824"/>
      <c r="BF886" s="1823"/>
      <c r="BG886" s="1999">
        <v>0</v>
      </c>
      <c r="BH886" s="1999">
        <v>0</v>
      </c>
      <c r="BI886" s="1999">
        <v>0</v>
      </c>
      <c r="BJ886" s="1822">
        <v>0</v>
      </c>
      <c r="BK886" s="1821">
        <v>0</v>
      </c>
      <c r="BL886" s="1821">
        <v>0</v>
      </c>
      <c r="BM886" s="1999">
        <v>0</v>
      </c>
      <c r="BN886" s="1821">
        <v>0</v>
      </c>
      <c r="BO886" s="1999">
        <v>0</v>
      </c>
      <c r="BP886" s="1820">
        <v>232</v>
      </c>
      <c r="BQ886" s="1819">
        <v>14500</v>
      </c>
      <c r="BR886" s="1819">
        <v>113</v>
      </c>
      <c r="BS886" s="1819">
        <v>0</v>
      </c>
      <c r="BT886" s="1818">
        <v>503.77</v>
      </c>
      <c r="BU886" s="1819">
        <v>0</v>
      </c>
      <c r="BV886" s="1819">
        <v>0</v>
      </c>
      <c r="BW886" s="1819">
        <v>0</v>
      </c>
      <c r="BX886" s="1819"/>
      <c r="BY886" s="1819"/>
      <c r="BZ886" s="1819"/>
      <c r="CA886" s="1819"/>
      <c r="CB886" s="1819">
        <v>0</v>
      </c>
      <c r="CC886" s="1819">
        <v>0</v>
      </c>
      <c r="CD886" s="1819">
        <v>0</v>
      </c>
      <c r="CE886" s="1819"/>
      <c r="CF886" s="1819">
        <v>0</v>
      </c>
      <c r="CG886" s="1819"/>
      <c r="CH886" s="1819">
        <v>0</v>
      </c>
      <c r="CI886" s="1819">
        <v>0</v>
      </c>
      <c r="CJ886" s="1819"/>
      <c r="CK886" s="1819"/>
      <c r="CL886" s="1819"/>
      <c r="CM886" s="1819"/>
      <c r="CN886" s="1819"/>
      <c r="CO886" s="1819">
        <v>0</v>
      </c>
      <c r="CP886" s="1819"/>
      <c r="CQ886" s="1819">
        <v>9298.44</v>
      </c>
      <c r="CR886" s="1819"/>
      <c r="CS886" s="1819"/>
      <c r="CT886" s="1819"/>
      <c r="CU886" s="1819"/>
      <c r="CV886" s="1819">
        <v>0</v>
      </c>
      <c r="CW886" s="1819"/>
      <c r="CX886" s="1819"/>
      <c r="CY886" s="1819"/>
      <c r="CZ886" s="1819"/>
      <c r="DA886" s="1819"/>
      <c r="DB886" s="1819"/>
      <c r="DC886" s="1819"/>
      <c r="DD886" s="1819"/>
      <c r="DE886" s="1819"/>
      <c r="DF886" s="1819">
        <v>15113</v>
      </c>
      <c r="DG886" s="1819">
        <v>1020.13</v>
      </c>
      <c r="DH886" s="1819"/>
      <c r="DI886" s="1819"/>
      <c r="DJ886" s="1819">
        <v>116.4406779661017</v>
      </c>
      <c r="DK886" s="1819"/>
      <c r="DL886" s="1819"/>
      <c r="DM886" s="1819"/>
      <c r="DN886" s="1819"/>
      <c r="DO886" s="1819"/>
      <c r="DP886" s="1819"/>
      <c r="DQ886" s="1819"/>
      <c r="DR886" s="1819">
        <v>0</v>
      </c>
      <c r="DS886" s="1819"/>
      <c r="DT886" s="1819"/>
      <c r="DU886" s="1819"/>
      <c r="DV886" s="1819"/>
      <c r="DW886" s="1819"/>
      <c r="DX886" s="1819"/>
      <c r="DY886" s="1819"/>
      <c r="DZ886" s="1817"/>
      <c r="EA886" s="1816"/>
      <c r="EB886" s="1819"/>
      <c r="EC886" s="1819"/>
      <c r="ED886" s="1819"/>
      <c r="EE886" s="1819"/>
      <c r="EF886" s="1819"/>
      <c r="EG886" s="1819"/>
      <c r="EH886" s="1819"/>
      <c r="EI886" s="1819"/>
      <c r="EJ886" s="1819"/>
      <c r="EK886" s="1819"/>
      <c r="EL886" s="1815">
        <v>24415.21</v>
      </c>
      <c r="EM886" s="1815">
        <v>40664.780677966097</v>
      </c>
      <c r="EN886" s="1814">
        <v>2441.52</v>
      </c>
      <c r="EO886" s="1814">
        <v>358.9</v>
      </c>
      <c r="EP886" s="1814">
        <v>166.85</v>
      </c>
      <c r="EQ886" s="1814">
        <v>0</v>
      </c>
      <c r="ER886" s="1814">
        <v>0</v>
      </c>
      <c r="ES886" s="1819">
        <v>0</v>
      </c>
      <c r="ET886" s="1818">
        <v>4001.5</v>
      </c>
      <c r="EU886" s="1819">
        <v>0</v>
      </c>
      <c r="EV886" s="1819">
        <v>0</v>
      </c>
      <c r="EW886" s="1819"/>
      <c r="EX886" s="1819"/>
      <c r="EY886" s="1819"/>
      <c r="EZ886" s="1816">
        <v>0</v>
      </c>
      <c r="FA886" s="1816">
        <v>0</v>
      </c>
      <c r="FB886" s="1816">
        <v>0</v>
      </c>
      <c r="FC886" s="1804">
        <v>6045.2000000000007</v>
      </c>
      <c r="FD886" s="1804"/>
      <c r="FE886" s="1804"/>
      <c r="FF886" s="1804"/>
      <c r="FG886" s="1812"/>
      <c r="FH886" s="1804">
        <v>0</v>
      </c>
      <c r="FI886" s="1812">
        <v>116.4406779661017</v>
      </c>
      <c r="FJ886" s="1819"/>
      <c r="FK886" s="1816">
        <v>0</v>
      </c>
      <c r="FL886" s="1816">
        <v>16133.13</v>
      </c>
      <c r="FM886" s="1819">
        <v>0</v>
      </c>
      <c r="FN886" s="1819">
        <v>0</v>
      </c>
      <c r="FO886" s="1819">
        <v>0</v>
      </c>
      <c r="FP886" s="1819">
        <v>0</v>
      </c>
      <c r="FQ886" s="1819">
        <v>29263.54</v>
      </c>
      <c r="FR886" s="1813">
        <v>11401.24</v>
      </c>
      <c r="FT886" s="1667"/>
      <c r="FU886" s="1666">
        <v>11401.24</v>
      </c>
      <c r="FV886" s="1666">
        <v>4978.3599999999997</v>
      </c>
      <c r="FW886" s="1667">
        <v>0</v>
      </c>
      <c r="FX886" s="1608">
        <v>2197.37</v>
      </c>
      <c r="FY886" s="1667">
        <v>0</v>
      </c>
      <c r="GB886" s="2015">
        <f t="shared" si="94"/>
        <v>0</v>
      </c>
      <c r="GC886" s="2015">
        <v>24415.21</v>
      </c>
      <c r="GE886" s="2015">
        <f t="shared" si="95"/>
        <v>39528.21</v>
      </c>
    </row>
    <row r="887" spans="2:187">
      <c r="B887" s="2014">
        <v>19</v>
      </c>
      <c r="C887" s="919" t="s">
        <v>639</v>
      </c>
      <c r="D887" s="1810" t="s">
        <v>3</v>
      </c>
      <c r="E887" s="1802" t="s">
        <v>34</v>
      </c>
      <c r="F887" s="1832" t="s">
        <v>521</v>
      </c>
      <c r="G887" s="1808">
        <v>27152</v>
      </c>
      <c r="H887" s="1832" t="s">
        <v>469</v>
      </c>
      <c r="I887" s="919" t="s">
        <v>456</v>
      </c>
      <c r="J887" s="1807" t="s">
        <v>455</v>
      </c>
      <c r="K887" s="1806" t="s">
        <v>456</v>
      </c>
      <c r="L887" s="1806">
        <v>100001</v>
      </c>
      <c r="M887" s="1837" t="s">
        <v>470</v>
      </c>
      <c r="N887" s="1997">
        <v>1</v>
      </c>
      <c r="O887" s="1832" t="s">
        <v>471</v>
      </c>
      <c r="P887" s="1832" t="s">
        <v>472</v>
      </c>
      <c r="Q887" s="1836">
        <v>1</v>
      </c>
      <c r="R887" s="1832" t="s">
        <v>473</v>
      </c>
      <c r="S887" s="1835" t="s">
        <v>474</v>
      </c>
      <c r="T887" s="1832" t="s">
        <v>461</v>
      </c>
      <c r="U887" s="1803" t="s">
        <v>234</v>
      </c>
      <c r="V887" s="1834" t="s">
        <v>462</v>
      </c>
      <c r="W887" s="1834"/>
      <c r="X887" s="2002" t="s">
        <v>32</v>
      </c>
      <c r="Y887" s="1833" t="s">
        <v>1066</v>
      </c>
      <c r="Z887" s="1837"/>
      <c r="AA887" s="1837"/>
      <c r="AB887" s="1831">
        <v>43003</v>
      </c>
      <c r="AC887" s="1830"/>
      <c r="AD887" s="1998"/>
      <c r="AE887" s="1829" t="s">
        <v>522</v>
      </c>
      <c r="AF887" s="1829" t="s">
        <v>523</v>
      </c>
      <c r="AG887" s="1999"/>
      <c r="AH887" s="1828"/>
      <c r="AI887" s="1828"/>
      <c r="AJ887" s="1828"/>
      <c r="AK887" s="1827"/>
      <c r="AL887" s="1999"/>
      <c r="AM887" s="1827"/>
      <c r="AN887" s="1827"/>
      <c r="AO887" s="1826" t="s">
        <v>466</v>
      </c>
      <c r="AP887" s="1827" t="s">
        <v>595</v>
      </c>
      <c r="AQ887" s="1853" t="s">
        <v>466</v>
      </c>
      <c r="AR887" s="1825">
        <v>12000</v>
      </c>
      <c r="AS887" s="1837">
        <v>29</v>
      </c>
      <c r="AT887" s="1824">
        <v>0</v>
      </c>
      <c r="AU887" s="1801">
        <v>1</v>
      </c>
      <c r="AV887" s="1837"/>
      <c r="AW887" s="1837"/>
      <c r="AX887" s="1837"/>
      <c r="AY887" s="1800"/>
      <c r="AZ887" s="1837"/>
      <c r="BA887" s="1823"/>
      <c r="BB887" s="1999">
        <v>0</v>
      </c>
      <c r="BC887" s="1824"/>
      <c r="BD887" s="1824"/>
      <c r="BE887" s="1824"/>
      <c r="BF887" s="1823"/>
      <c r="BG887" s="1999">
        <v>0</v>
      </c>
      <c r="BH887" s="1999">
        <v>0</v>
      </c>
      <c r="BI887" s="1999">
        <v>0</v>
      </c>
      <c r="BJ887" s="1822">
        <v>0</v>
      </c>
      <c r="BK887" s="1821">
        <v>0</v>
      </c>
      <c r="BL887" s="1821">
        <v>0</v>
      </c>
      <c r="BM887" s="1999">
        <v>0</v>
      </c>
      <c r="BN887" s="1821">
        <v>0</v>
      </c>
      <c r="BO887" s="1999">
        <v>0</v>
      </c>
      <c r="BP887" s="1820">
        <v>232</v>
      </c>
      <c r="BQ887" s="1819">
        <v>11600</v>
      </c>
      <c r="BR887" s="1819">
        <v>113</v>
      </c>
      <c r="BS887" s="1819">
        <v>0</v>
      </c>
      <c r="BT887" s="1818">
        <v>403.77</v>
      </c>
      <c r="BU887" s="1819">
        <v>0</v>
      </c>
      <c r="BV887" s="1819">
        <v>0</v>
      </c>
      <c r="BW887" s="1819">
        <v>0</v>
      </c>
      <c r="BX887" s="1819"/>
      <c r="BY887" s="1819"/>
      <c r="BZ887" s="1819"/>
      <c r="CA887" s="1819"/>
      <c r="CB887" s="1819">
        <v>0</v>
      </c>
      <c r="CC887" s="1819">
        <v>0</v>
      </c>
      <c r="CD887" s="1819">
        <v>0</v>
      </c>
      <c r="CE887" s="1819"/>
      <c r="CF887" s="1819">
        <v>0</v>
      </c>
      <c r="CG887" s="1819"/>
      <c r="CH887" s="1819">
        <v>0</v>
      </c>
      <c r="CI887" s="1819">
        <v>0</v>
      </c>
      <c r="CJ887" s="1819"/>
      <c r="CK887" s="1819"/>
      <c r="CL887" s="1819"/>
      <c r="CM887" s="1819"/>
      <c r="CN887" s="1819"/>
      <c r="CO887" s="1819">
        <v>0</v>
      </c>
      <c r="CP887" s="1819"/>
      <c r="CQ887" s="1819">
        <v>6064.2000000000007</v>
      </c>
      <c r="CR887" s="1819"/>
      <c r="CS887" s="1819"/>
      <c r="CT887" s="1819"/>
      <c r="CU887" s="1819"/>
      <c r="CV887" s="1819">
        <v>0</v>
      </c>
      <c r="CW887" s="1819"/>
      <c r="CX887" s="1819"/>
      <c r="CY887" s="1819"/>
      <c r="CZ887" s="1819"/>
      <c r="DA887" s="1819"/>
      <c r="DB887" s="1819"/>
      <c r="DC887" s="1819"/>
      <c r="DD887" s="1819"/>
      <c r="DE887" s="1819"/>
      <c r="DF887" s="1819">
        <v>12113</v>
      </c>
      <c r="DG887" s="1819">
        <v>817.63</v>
      </c>
      <c r="DH887" s="1819"/>
      <c r="DI887" s="1819"/>
      <c r="DJ887" s="1819">
        <v>116.4406779661017</v>
      </c>
      <c r="DK887" s="1819"/>
      <c r="DL887" s="1819"/>
      <c r="DM887" s="1819"/>
      <c r="DN887" s="1819"/>
      <c r="DO887" s="1819"/>
      <c r="DP887" s="1819"/>
      <c r="DQ887" s="1819"/>
      <c r="DR887" s="1819">
        <v>0</v>
      </c>
      <c r="DS887" s="1819"/>
      <c r="DT887" s="1819"/>
      <c r="DU887" s="1819"/>
      <c r="DV887" s="1819"/>
      <c r="DW887" s="1819"/>
      <c r="DX887" s="1819"/>
      <c r="DY887" s="1819"/>
      <c r="DZ887" s="1817"/>
      <c r="EA887" s="1816"/>
      <c r="EB887" s="1819"/>
      <c r="EC887" s="1819"/>
      <c r="ED887" s="1819"/>
      <c r="EE887" s="1819"/>
      <c r="EF887" s="1819"/>
      <c r="EG887" s="1819"/>
      <c r="EH887" s="1819"/>
      <c r="EI887" s="1819"/>
      <c r="EJ887" s="1819"/>
      <c r="EK887" s="1819"/>
      <c r="EL887" s="1815">
        <v>18180.97</v>
      </c>
      <c r="EM887" s="1815">
        <v>31228.040677966103</v>
      </c>
      <c r="EN887" s="1814">
        <v>1818.1</v>
      </c>
      <c r="EO887" s="1814">
        <v>267.26</v>
      </c>
      <c r="EP887" s="1814">
        <v>166.85</v>
      </c>
      <c r="EQ887" s="1814">
        <v>0</v>
      </c>
      <c r="ER887" s="1814">
        <v>0</v>
      </c>
      <c r="ES887" s="1819">
        <v>0</v>
      </c>
      <c r="ET887" s="1818">
        <v>2538.65</v>
      </c>
      <c r="EU887" s="1819">
        <v>0</v>
      </c>
      <c r="EV887" s="1819">
        <v>0</v>
      </c>
      <c r="EW887" s="1819"/>
      <c r="EX887" s="1819"/>
      <c r="EY887" s="1819"/>
      <c r="EZ887" s="1816">
        <v>831.87</v>
      </c>
      <c r="FA887" s="1816">
        <v>266.24</v>
      </c>
      <c r="FB887" s="1816">
        <v>52.9</v>
      </c>
      <c r="FC887" s="1804">
        <v>4845.2</v>
      </c>
      <c r="FD887" s="1804"/>
      <c r="FE887" s="1804"/>
      <c r="FF887" s="1804"/>
      <c r="FG887" s="1812"/>
      <c r="FH887" s="1804">
        <v>0</v>
      </c>
      <c r="FI887" s="1812">
        <v>116.4406779661017</v>
      </c>
      <c r="FJ887" s="1819"/>
      <c r="FK887" s="1816">
        <v>0</v>
      </c>
      <c r="FL887" s="1816">
        <v>12930.63</v>
      </c>
      <c r="FM887" s="1819">
        <v>0</v>
      </c>
      <c r="FN887" s="1819">
        <v>0</v>
      </c>
      <c r="FO887" s="1819">
        <v>0</v>
      </c>
      <c r="FP887" s="1819">
        <v>0</v>
      </c>
      <c r="FQ887" s="1819">
        <v>23834.14</v>
      </c>
      <c r="FR887" s="1813">
        <v>7393.9</v>
      </c>
      <c r="FT887" s="1667"/>
      <c r="FU887" s="1666">
        <v>7393.9</v>
      </c>
      <c r="FV887" s="1666">
        <v>3083.64</v>
      </c>
      <c r="FW887" s="1667">
        <v>0</v>
      </c>
      <c r="FX887" s="1608">
        <v>1636.29</v>
      </c>
      <c r="FY887" s="1667">
        <v>0</v>
      </c>
      <c r="GB887" s="2015">
        <f t="shared" si="94"/>
        <v>0</v>
      </c>
      <c r="GC887" s="2015">
        <v>18180.97</v>
      </c>
      <c r="GE887" s="2015">
        <f t="shared" si="95"/>
        <v>30293.97</v>
      </c>
    </row>
    <row r="888" spans="2:187">
      <c r="B888" s="2014">
        <v>20</v>
      </c>
      <c r="C888" s="919" t="s">
        <v>639</v>
      </c>
      <c r="D888" s="1810" t="s">
        <v>3</v>
      </c>
      <c r="E888" s="1802" t="s">
        <v>27</v>
      </c>
      <c r="F888" s="1832" t="s">
        <v>524</v>
      </c>
      <c r="G888" s="1808">
        <v>25978</v>
      </c>
      <c r="H888" s="1832" t="s">
        <v>525</v>
      </c>
      <c r="I888" s="919" t="s">
        <v>456</v>
      </c>
      <c r="J888" s="1807" t="s">
        <v>455</v>
      </c>
      <c r="K888" s="1806" t="s">
        <v>456</v>
      </c>
      <c r="L888" s="1799" t="s">
        <v>526</v>
      </c>
      <c r="M888" s="1798" t="s">
        <v>526</v>
      </c>
      <c r="N888" s="1797" t="s">
        <v>526</v>
      </c>
      <c r="O888" s="1796" t="s">
        <v>526</v>
      </c>
      <c r="P888" s="1795" t="s">
        <v>526</v>
      </c>
      <c r="Q888" s="1629" t="s">
        <v>526</v>
      </c>
      <c r="R888" s="1795" t="s">
        <v>527</v>
      </c>
      <c r="S888" s="1794" t="s">
        <v>525</v>
      </c>
      <c r="T888" s="1851" t="s">
        <v>528</v>
      </c>
      <c r="U888" s="1803" t="s">
        <v>232</v>
      </c>
      <c r="V888" s="1834" t="s">
        <v>462</v>
      </c>
      <c r="W888" s="1834" t="s">
        <v>529</v>
      </c>
      <c r="X888" s="2002" t="s">
        <v>32</v>
      </c>
      <c r="Y888" s="1833" t="s">
        <v>29</v>
      </c>
      <c r="Z888" s="1837"/>
      <c r="AA888" s="1837"/>
      <c r="AB888" s="1831">
        <v>43003</v>
      </c>
      <c r="AC888" s="1830"/>
      <c r="AD888" s="1998"/>
      <c r="AE888" s="1829" t="s">
        <v>522</v>
      </c>
      <c r="AF888" s="1829" t="s">
        <v>530</v>
      </c>
      <c r="AG888" s="1999"/>
      <c r="AH888" s="1828"/>
      <c r="AI888" s="1793" t="s">
        <v>1026</v>
      </c>
      <c r="AJ888" s="1792" t="s">
        <v>604</v>
      </c>
      <c r="AK888" s="1827"/>
      <c r="AL888" s="1999"/>
      <c r="AM888" s="1827"/>
      <c r="AN888" s="1827"/>
      <c r="AO888" s="1826" t="s">
        <v>466</v>
      </c>
      <c r="AP888" s="1827" t="s">
        <v>594</v>
      </c>
      <c r="AQ888" s="1853" t="s">
        <v>466</v>
      </c>
      <c r="AR888" s="1825">
        <v>39193.671911496007</v>
      </c>
      <c r="AS888" s="1837">
        <v>16</v>
      </c>
      <c r="AT888" s="1824">
        <v>0</v>
      </c>
      <c r="AU888" s="1824">
        <v>14</v>
      </c>
      <c r="AV888" s="1837"/>
      <c r="AW888" s="1837"/>
      <c r="AX888" s="1837"/>
      <c r="AY888" s="1800"/>
      <c r="AZ888" s="1837"/>
      <c r="BA888" s="1823"/>
      <c r="BB888" s="1999">
        <v>0</v>
      </c>
      <c r="BC888" s="1824"/>
      <c r="BD888" s="1824"/>
      <c r="BE888" s="1824"/>
      <c r="BF888" s="1823"/>
      <c r="BG888" s="1999">
        <v>0</v>
      </c>
      <c r="BH888" s="1999">
        <v>0</v>
      </c>
      <c r="BI888" s="1999">
        <v>0</v>
      </c>
      <c r="BJ888" s="1822">
        <v>0</v>
      </c>
      <c r="BK888" s="1821">
        <v>0</v>
      </c>
      <c r="BL888" s="1821">
        <v>0</v>
      </c>
      <c r="BM888" s="1999">
        <v>0</v>
      </c>
      <c r="BN888" s="1821">
        <v>0</v>
      </c>
      <c r="BO888" s="1999">
        <v>0</v>
      </c>
      <c r="BP888" s="1820">
        <v>128</v>
      </c>
      <c r="BQ888" s="1819">
        <v>20903.291686131204</v>
      </c>
      <c r="BR888" s="1819">
        <v>113</v>
      </c>
      <c r="BS888" s="1819">
        <v>0</v>
      </c>
      <c r="BT888" s="1818">
        <v>18343.11</v>
      </c>
      <c r="BU888" s="1819">
        <v>0</v>
      </c>
      <c r="BV888" s="1819">
        <v>0</v>
      </c>
      <c r="BW888" s="1819">
        <v>0</v>
      </c>
      <c r="BX888" s="1819"/>
      <c r="BY888" s="1819"/>
      <c r="BZ888" s="1819"/>
      <c r="CA888" s="1819"/>
      <c r="CB888" s="1819">
        <v>0</v>
      </c>
      <c r="CC888" s="1819">
        <v>0</v>
      </c>
      <c r="CD888" s="1819">
        <v>0</v>
      </c>
      <c r="CE888" s="1819"/>
      <c r="CF888" s="1819">
        <v>0</v>
      </c>
      <c r="CG888" s="1819"/>
      <c r="CH888" s="1819">
        <v>0</v>
      </c>
      <c r="CI888" s="1819">
        <v>0</v>
      </c>
      <c r="CJ888" s="1819"/>
      <c r="CK888" s="1819"/>
      <c r="CL888" s="1819"/>
      <c r="CM888" s="1819"/>
      <c r="CN888" s="1819"/>
      <c r="CO888" s="1819">
        <v>0</v>
      </c>
      <c r="CP888" s="1819"/>
      <c r="CQ888" s="1819">
        <v>0</v>
      </c>
      <c r="CR888" s="1819"/>
      <c r="CS888" s="1819"/>
      <c r="CT888" s="1819"/>
      <c r="CU888" s="1819"/>
      <c r="CV888" s="1819">
        <v>0</v>
      </c>
      <c r="CW888" s="1819"/>
      <c r="CX888" s="1819">
        <v>6551.1119852493348</v>
      </c>
      <c r="CY888" s="1819">
        <v>442.20005900433011</v>
      </c>
      <c r="CZ888" s="1819"/>
      <c r="DA888" s="1819"/>
      <c r="DB888" s="1819"/>
      <c r="DC888" s="1819"/>
      <c r="DD888" s="1819"/>
      <c r="DE888" s="1819"/>
      <c r="DF888" s="1819">
        <v>0</v>
      </c>
      <c r="DG888" s="1819">
        <v>0</v>
      </c>
      <c r="DH888" s="1791">
        <v>577542.85233000002</v>
      </c>
      <c r="DI888" s="1819"/>
      <c r="DJ888" s="1819">
        <v>116.4406779661017</v>
      </c>
      <c r="DK888" s="1819"/>
      <c r="DL888" s="1819"/>
      <c r="DM888" s="1819"/>
      <c r="DN888" s="1819"/>
      <c r="DO888" s="1819"/>
      <c r="DP888" s="1819"/>
      <c r="DQ888" s="1819"/>
      <c r="DR888" s="1819">
        <v>0</v>
      </c>
      <c r="DS888" s="1819"/>
      <c r="DT888" s="1819"/>
      <c r="DU888" s="1819"/>
      <c r="DV888" s="1819"/>
      <c r="DW888" s="1819">
        <v>3821.4819913954452</v>
      </c>
      <c r="DX888" s="1819"/>
      <c r="DY888" s="1819"/>
      <c r="DZ888" s="1817"/>
      <c r="EA888" s="1816"/>
      <c r="EB888" s="1819"/>
      <c r="EC888" s="1819"/>
      <c r="ED888" s="1819"/>
      <c r="EE888" s="1819"/>
      <c r="EF888" s="1819"/>
      <c r="EG888" s="1819"/>
      <c r="EH888" s="1819"/>
      <c r="EI888" s="1819"/>
      <c r="EJ888" s="1819"/>
      <c r="EK888" s="1819"/>
      <c r="EL888" s="1815">
        <v>39359.401686131205</v>
      </c>
      <c r="EM888" s="1815">
        <v>627833.48872974643</v>
      </c>
      <c r="EN888" s="1814">
        <v>3935.94</v>
      </c>
      <c r="EO888" s="1814">
        <v>578.58000000000004</v>
      </c>
      <c r="EP888" s="1814">
        <v>166.85</v>
      </c>
      <c r="EQ888" s="1814">
        <v>0</v>
      </c>
      <c r="ER888" s="1814">
        <v>0</v>
      </c>
      <c r="ES888" s="1819">
        <v>0</v>
      </c>
      <c r="ET888" s="1818">
        <v>183381.18</v>
      </c>
      <c r="EU888" s="1819">
        <v>0</v>
      </c>
      <c r="EV888" s="1819">
        <v>0</v>
      </c>
      <c r="EW888" s="1819"/>
      <c r="EX888" s="1819"/>
      <c r="EY888" s="1819"/>
      <c r="EZ888" s="1816">
        <v>0</v>
      </c>
      <c r="FA888" s="1816">
        <v>0</v>
      </c>
      <c r="FB888" s="1816">
        <v>654.73</v>
      </c>
      <c r="FC888" s="1804">
        <v>14154.000000000009</v>
      </c>
      <c r="FD888" s="1804"/>
      <c r="FE888" s="1804"/>
      <c r="FF888" s="1804">
        <v>404280</v>
      </c>
      <c r="FG888" s="1812"/>
      <c r="FH888" s="1804">
        <v>0</v>
      </c>
      <c r="FI888" s="1812">
        <v>116.4406779661017</v>
      </c>
      <c r="FJ888" s="1819"/>
      <c r="FK888" s="1816">
        <v>0</v>
      </c>
      <c r="FL888" s="1816">
        <v>0</v>
      </c>
      <c r="FM888" s="1819">
        <v>0</v>
      </c>
      <c r="FN888" s="1819">
        <v>0</v>
      </c>
      <c r="FO888" s="1819">
        <v>0</v>
      </c>
      <c r="FP888" s="1819">
        <v>0</v>
      </c>
      <c r="FQ888" s="1819">
        <v>607267.72</v>
      </c>
      <c r="FR888" s="1813">
        <v>20565.77</v>
      </c>
      <c r="FT888" s="1667"/>
      <c r="FU888" s="1666">
        <v>20565.77</v>
      </c>
      <c r="FV888" s="1666">
        <v>15250.31</v>
      </c>
      <c r="FW888" s="1667">
        <v>0</v>
      </c>
      <c r="FX888" s="1608">
        <v>3542.35</v>
      </c>
      <c r="FY888" s="1667">
        <v>0</v>
      </c>
      <c r="GB888" s="2015">
        <f t="shared" si="94"/>
        <v>1.6861312033142895E-3</v>
      </c>
      <c r="GC888" s="2015">
        <v>39359.4</v>
      </c>
      <c r="GE888" s="2015">
        <f t="shared" si="95"/>
        <v>45910.511985249337</v>
      </c>
    </row>
    <row r="889" spans="2:187">
      <c r="B889" s="2014">
        <v>21</v>
      </c>
      <c r="C889" s="919" t="s">
        <v>639</v>
      </c>
      <c r="D889" s="1810" t="s">
        <v>3</v>
      </c>
      <c r="E889" s="1802" t="s">
        <v>86</v>
      </c>
      <c r="F889" s="1832" t="s">
        <v>87</v>
      </c>
      <c r="G889" s="1808">
        <v>30917</v>
      </c>
      <c r="H889" s="1832" t="s">
        <v>453</v>
      </c>
      <c r="I889" s="1832" t="s">
        <v>506</v>
      </c>
      <c r="J889" s="1807" t="s">
        <v>507</v>
      </c>
      <c r="K889" s="1806" t="s">
        <v>508</v>
      </c>
      <c r="L889" s="1806">
        <v>100002</v>
      </c>
      <c r="M889" s="1837" t="s">
        <v>457</v>
      </c>
      <c r="N889" s="1997">
        <v>1</v>
      </c>
      <c r="O889" s="1832" t="s">
        <v>458</v>
      </c>
      <c r="P889" s="1832" t="s">
        <v>459</v>
      </c>
      <c r="Q889" s="1836">
        <v>1</v>
      </c>
      <c r="R889" s="1832" t="s">
        <v>460</v>
      </c>
      <c r="S889" s="1835" t="s">
        <v>453</v>
      </c>
      <c r="T889" s="1832" t="s">
        <v>461</v>
      </c>
      <c r="U889" s="1803" t="s">
        <v>249</v>
      </c>
      <c r="V889" s="1834" t="s">
        <v>462</v>
      </c>
      <c r="W889" s="1834"/>
      <c r="X889" s="2002" t="s">
        <v>32</v>
      </c>
      <c r="Y889" s="1833" t="s">
        <v>1067</v>
      </c>
      <c r="Z889" s="1837"/>
      <c r="AA889" s="1837"/>
      <c r="AB889" s="1831">
        <v>43222</v>
      </c>
      <c r="AC889" s="1830"/>
      <c r="AD889" s="1998"/>
      <c r="AE889" s="1829" t="s">
        <v>464</v>
      </c>
      <c r="AF889" s="1829" t="s">
        <v>532</v>
      </c>
      <c r="AG889" s="1999"/>
      <c r="AH889" s="1828"/>
      <c r="AI889" s="1828"/>
      <c r="AJ889" s="1828"/>
      <c r="AK889" s="1827"/>
      <c r="AL889" s="1999"/>
      <c r="AM889" s="1827"/>
      <c r="AN889" s="1827"/>
      <c r="AO889" s="1826" t="s">
        <v>466</v>
      </c>
      <c r="AP889" s="1827" t="s">
        <v>594</v>
      </c>
      <c r="AQ889" s="1853" t="s">
        <v>467</v>
      </c>
      <c r="AR889" s="1825">
        <v>3000</v>
      </c>
      <c r="AS889" s="1837">
        <v>30</v>
      </c>
      <c r="AT889" s="1824">
        <v>0</v>
      </c>
      <c r="AU889" s="1824">
        <v>0</v>
      </c>
      <c r="AV889" s="1837"/>
      <c r="AW889" s="1837"/>
      <c r="AX889" s="1837"/>
      <c r="AY889" s="1800"/>
      <c r="AZ889" s="1837"/>
      <c r="BA889" s="1823"/>
      <c r="BB889" s="1999">
        <v>0</v>
      </c>
      <c r="BC889" s="1824"/>
      <c r="BD889" s="1824"/>
      <c r="BE889" s="1824"/>
      <c r="BF889" s="1823"/>
      <c r="BG889" s="1999">
        <v>0</v>
      </c>
      <c r="BH889" s="1999">
        <v>0</v>
      </c>
      <c r="BI889" s="1999">
        <v>0</v>
      </c>
      <c r="BJ889" s="1822">
        <v>16</v>
      </c>
      <c r="BK889" s="1821">
        <v>0</v>
      </c>
      <c r="BL889" s="1821">
        <v>0</v>
      </c>
      <c r="BM889" s="1999">
        <v>0</v>
      </c>
      <c r="BN889" s="1821">
        <v>0</v>
      </c>
      <c r="BO889" s="1999">
        <v>0</v>
      </c>
      <c r="BP889" s="1820">
        <v>240</v>
      </c>
      <c r="BQ889" s="1819">
        <v>3000</v>
      </c>
      <c r="BR889" s="1819">
        <v>0</v>
      </c>
      <c r="BS889" s="1819">
        <v>0</v>
      </c>
      <c r="BT889" s="1818">
        <v>0</v>
      </c>
      <c r="BU889" s="1819">
        <v>0</v>
      </c>
      <c r="BV889" s="1819">
        <v>0</v>
      </c>
      <c r="BW889" s="1819">
        <v>0</v>
      </c>
      <c r="BX889" s="1819"/>
      <c r="BY889" s="1819"/>
      <c r="BZ889" s="1819"/>
      <c r="CA889" s="1819"/>
      <c r="CB889" s="1819">
        <v>0</v>
      </c>
      <c r="CC889" s="1819">
        <v>0</v>
      </c>
      <c r="CD889" s="1819">
        <v>0</v>
      </c>
      <c r="CE889" s="1819"/>
      <c r="CF889" s="1819">
        <v>400</v>
      </c>
      <c r="CG889" s="1819"/>
      <c r="CH889" s="1819">
        <v>0</v>
      </c>
      <c r="CI889" s="1819">
        <v>79.17</v>
      </c>
      <c r="CJ889" s="1819"/>
      <c r="CK889" s="1819"/>
      <c r="CL889" s="1819"/>
      <c r="CM889" s="1819"/>
      <c r="CN889" s="1819"/>
      <c r="CO889" s="1819">
        <v>0</v>
      </c>
      <c r="CP889" s="1819"/>
      <c r="CQ889" s="1819">
        <v>1356.0225</v>
      </c>
      <c r="CR889" s="1819"/>
      <c r="CS889" s="1819"/>
      <c r="CT889" s="1819"/>
      <c r="CU889" s="1819"/>
      <c r="CV889" s="1819">
        <v>0</v>
      </c>
      <c r="CW889" s="1819"/>
      <c r="CX889" s="1819"/>
      <c r="CY889" s="1819"/>
      <c r="CZ889" s="1819"/>
      <c r="DA889" s="1819"/>
      <c r="DB889" s="1819"/>
      <c r="DC889" s="1819"/>
      <c r="DD889" s="1819"/>
      <c r="DE889" s="1819"/>
      <c r="DF889" s="1819">
        <v>3000</v>
      </c>
      <c r="DG889" s="1819">
        <v>202.5</v>
      </c>
      <c r="DH889" s="1819"/>
      <c r="DI889" s="1819"/>
      <c r="DJ889" s="1819">
        <v>116.4406779661017</v>
      </c>
      <c r="DK889" s="1819"/>
      <c r="DL889" s="1819"/>
      <c r="DM889" s="1819"/>
      <c r="DN889" s="1819"/>
      <c r="DO889" s="1819"/>
      <c r="DP889" s="1819"/>
      <c r="DQ889" s="1819"/>
      <c r="DR889" s="1819">
        <v>0</v>
      </c>
      <c r="DS889" s="1819"/>
      <c r="DT889" s="1819"/>
      <c r="DU889" s="1819"/>
      <c r="DV889" s="1819"/>
      <c r="DW889" s="1819"/>
      <c r="DX889" s="1819"/>
      <c r="DY889" s="1819"/>
      <c r="DZ889" s="1817"/>
      <c r="EA889" s="1816"/>
      <c r="EB889" s="1819"/>
      <c r="EC889" s="1819"/>
      <c r="ED889" s="1819"/>
      <c r="EE889" s="1819"/>
      <c r="EF889" s="1819"/>
      <c r="EG889" s="1819"/>
      <c r="EH889" s="1819"/>
      <c r="EI889" s="1819"/>
      <c r="EJ889" s="1819"/>
      <c r="EK889" s="1819"/>
      <c r="EL889" s="1815">
        <v>4835.1925000000001</v>
      </c>
      <c r="EM889" s="1815">
        <v>8154.1331779661014</v>
      </c>
      <c r="EN889" s="1814">
        <v>483.52</v>
      </c>
      <c r="EO889" s="1814">
        <v>74.95</v>
      </c>
      <c r="EP889" s="1814">
        <v>66.239999999999995</v>
      </c>
      <c r="EQ889" s="1814">
        <v>0</v>
      </c>
      <c r="ER889" s="1814">
        <v>0</v>
      </c>
      <c r="ES889" s="1819">
        <v>0</v>
      </c>
      <c r="ET889" s="1818">
        <v>174.23</v>
      </c>
      <c r="EU889" s="1819">
        <v>0</v>
      </c>
      <c r="EV889" s="1819">
        <v>0</v>
      </c>
      <c r="EW889" s="1819"/>
      <c r="EX889" s="1819"/>
      <c r="EY889" s="1819"/>
      <c r="EZ889" s="1816">
        <v>0</v>
      </c>
      <c r="FA889" s="1816">
        <v>0</v>
      </c>
      <c r="FB889" s="1816">
        <v>0</v>
      </c>
      <c r="FC889" s="1804">
        <v>1200</v>
      </c>
      <c r="FD889" s="1804"/>
      <c r="FE889" s="1804"/>
      <c r="FF889" s="1804"/>
      <c r="FG889" s="1812"/>
      <c r="FH889" s="1804">
        <v>0</v>
      </c>
      <c r="FI889" s="1812">
        <v>116.4406779661017</v>
      </c>
      <c r="FJ889" s="1819"/>
      <c r="FK889" s="1816">
        <v>0</v>
      </c>
      <c r="FL889" s="1816">
        <v>3202.5</v>
      </c>
      <c r="FM889" s="1819">
        <v>0</v>
      </c>
      <c r="FN889" s="1819">
        <v>0</v>
      </c>
      <c r="FO889" s="1819">
        <v>0</v>
      </c>
      <c r="FP889" s="1819">
        <v>0</v>
      </c>
      <c r="FQ889" s="1819">
        <v>5317.88</v>
      </c>
      <c r="FR889" s="1813">
        <v>2836.25</v>
      </c>
      <c r="FT889" s="1667"/>
      <c r="FU889" s="1666">
        <v>2836.25</v>
      </c>
      <c r="FV889" s="1666">
        <v>1380</v>
      </c>
      <c r="FW889" s="1667">
        <v>0</v>
      </c>
      <c r="FX889" s="1607">
        <v>435.17</v>
      </c>
      <c r="FY889" s="1667">
        <v>0</v>
      </c>
      <c r="GB889" s="2015">
        <f t="shared" si="94"/>
        <v>2.500000000509317E-3</v>
      </c>
      <c r="GC889" s="2015">
        <v>4835.1899999999996</v>
      </c>
      <c r="GE889" s="2015">
        <f t="shared" si="95"/>
        <v>7835.19</v>
      </c>
    </row>
    <row r="890" spans="2:187" ht="12" customHeight="1">
      <c r="B890" s="2014">
        <v>22</v>
      </c>
      <c r="C890" s="919" t="s">
        <v>639</v>
      </c>
      <c r="D890" s="1810" t="s">
        <v>3</v>
      </c>
      <c r="E890" s="1802" t="s">
        <v>111</v>
      </c>
      <c r="F890" s="1832" t="s">
        <v>112</v>
      </c>
      <c r="G890" s="1808">
        <v>33862</v>
      </c>
      <c r="H890" s="1832" t="s">
        <v>453</v>
      </c>
      <c r="I890" s="919" t="s">
        <v>456</v>
      </c>
      <c r="J890" s="1807" t="s">
        <v>455</v>
      </c>
      <c r="K890" s="1806" t="s">
        <v>456</v>
      </c>
      <c r="L890" s="1806">
        <v>100002</v>
      </c>
      <c r="M890" s="1837" t="s">
        <v>457</v>
      </c>
      <c r="N890" s="1997">
        <v>1</v>
      </c>
      <c r="O890" s="1832" t="s">
        <v>458</v>
      </c>
      <c r="P890" s="1832" t="s">
        <v>459</v>
      </c>
      <c r="Q890" s="1836">
        <v>1</v>
      </c>
      <c r="R890" s="1832" t="s">
        <v>460</v>
      </c>
      <c r="S890" s="1835" t="s">
        <v>453</v>
      </c>
      <c r="T890" s="1832" t="s">
        <v>461</v>
      </c>
      <c r="U890" s="1805" t="s">
        <v>1030</v>
      </c>
      <c r="V890" s="1834" t="s">
        <v>462</v>
      </c>
      <c r="W890" s="1834"/>
      <c r="X890" s="2002" t="s">
        <v>32</v>
      </c>
      <c r="Y890" s="1833" t="s">
        <v>987</v>
      </c>
      <c r="Z890" s="1837"/>
      <c r="AA890" s="1837"/>
      <c r="AB890" s="1831">
        <v>43206</v>
      </c>
      <c r="AC890" s="1830"/>
      <c r="AD890" s="1998"/>
      <c r="AE890" s="1829" t="s">
        <v>533</v>
      </c>
      <c r="AF890" s="1829" t="s">
        <v>534</v>
      </c>
      <c r="AG890" s="1999"/>
      <c r="AH890" s="1828"/>
      <c r="AI890" s="1828"/>
      <c r="AJ890" s="1828"/>
      <c r="AK890" s="1827"/>
      <c r="AL890" s="1999"/>
      <c r="AM890" s="1827"/>
      <c r="AN890" s="1827"/>
      <c r="AO890" s="1790" t="s">
        <v>467</v>
      </c>
      <c r="AP890" s="1827" t="s">
        <v>594</v>
      </c>
      <c r="AQ890" s="1853" t="s">
        <v>467</v>
      </c>
      <c r="AR890" s="1825">
        <v>5000</v>
      </c>
      <c r="AS890" s="1837">
        <v>26</v>
      </c>
      <c r="AT890" s="1824">
        <v>0</v>
      </c>
      <c r="AU890" s="1824">
        <v>4</v>
      </c>
      <c r="AV890" s="1837"/>
      <c r="AW890" s="1837"/>
      <c r="AX890" s="1837"/>
      <c r="AY890" s="1800"/>
      <c r="AZ890" s="1837"/>
      <c r="BA890" s="1823"/>
      <c r="BB890" s="1999">
        <v>0</v>
      </c>
      <c r="BC890" s="1824"/>
      <c r="BD890" s="1824"/>
      <c r="BE890" s="1824"/>
      <c r="BF890" s="1823"/>
      <c r="BG890" s="1999">
        <v>0</v>
      </c>
      <c r="BH890" s="1999">
        <v>0</v>
      </c>
      <c r="BI890" s="1999">
        <v>0</v>
      </c>
      <c r="BJ890" s="1822">
        <v>16</v>
      </c>
      <c r="BK890" s="1821">
        <v>0</v>
      </c>
      <c r="BL890" s="1821">
        <v>0</v>
      </c>
      <c r="BM890" s="1999">
        <v>0</v>
      </c>
      <c r="BN890" s="1821">
        <v>0</v>
      </c>
      <c r="BO890" s="1999">
        <v>0</v>
      </c>
      <c r="BP890" s="1820">
        <v>208</v>
      </c>
      <c r="BQ890" s="1819">
        <v>4333.333333333333</v>
      </c>
      <c r="BR890" s="1819">
        <v>0</v>
      </c>
      <c r="BS890" s="1819">
        <v>0</v>
      </c>
      <c r="BT890" s="1818">
        <v>709.07</v>
      </c>
      <c r="BU890" s="1819">
        <v>0</v>
      </c>
      <c r="BV890" s="1819">
        <v>0</v>
      </c>
      <c r="BW890" s="1819">
        <v>0</v>
      </c>
      <c r="BX890" s="1819"/>
      <c r="BY890" s="1819"/>
      <c r="BZ890" s="1819"/>
      <c r="CA890" s="1819"/>
      <c r="CB890" s="1819">
        <v>0</v>
      </c>
      <c r="CC890" s="1819">
        <v>0</v>
      </c>
      <c r="CD890" s="1819">
        <v>0</v>
      </c>
      <c r="CE890" s="1819"/>
      <c r="CF890" s="1819">
        <v>666.67</v>
      </c>
      <c r="CG890" s="1819"/>
      <c r="CH890" s="1819">
        <v>0</v>
      </c>
      <c r="CI890" s="1819">
        <v>0</v>
      </c>
      <c r="CJ890" s="1819"/>
      <c r="CK890" s="1819"/>
      <c r="CL890" s="1819"/>
      <c r="CM890" s="1819"/>
      <c r="CN890" s="1819"/>
      <c r="CO890" s="1819">
        <v>0</v>
      </c>
      <c r="CP890" s="1819"/>
      <c r="CQ890" s="1819">
        <v>1356.0225</v>
      </c>
      <c r="CR890" s="1819"/>
      <c r="CS890" s="1819"/>
      <c r="CT890" s="1819"/>
      <c r="CU890" s="1819"/>
      <c r="CV890" s="1819">
        <v>0</v>
      </c>
      <c r="CW890" s="1819"/>
      <c r="CX890" s="1819"/>
      <c r="CY890" s="1819"/>
      <c r="CZ890" s="1819"/>
      <c r="DA890" s="1819"/>
      <c r="DB890" s="1819"/>
      <c r="DC890" s="1819"/>
      <c r="DD890" s="1819"/>
      <c r="DE890" s="1819"/>
      <c r="DF890" s="1819">
        <v>5318.06</v>
      </c>
      <c r="DG890" s="1819">
        <v>478.63</v>
      </c>
      <c r="DH890" s="1819"/>
      <c r="DI890" s="1819"/>
      <c r="DJ890" s="1819">
        <v>116.4406779661017</v>
      </c>
      <c r="DK890" s="1819"/>
      <c r="DL890" s="1819"/>
      <c r="DM890" s="1819"/>
      <c r="DN890" s="1819"/>
      <c r="DO890" s="1819"/>
      <c r="DP890" s="1819"/>
      <c r="DQ890" s="1819"/>
      <c r="DR890" s="1819">
        <v>0</v>
      </c>
      <c r="DS890" s="1819"/>
      <c r="DT890" s="1819"/>
      <c r="DU890" s="1819"/>
      <c r="DV890" s="1819"/>
      <c r="DW890" s="1819"/>
      <c r="DX890" s="1819"/>
      <c r="DY890" s="1819"/>
      <c r="DZ890" s="1817"/>
      <c r="EA890" s="1816"/>
      <c r="EB890" s="1819"/>
      <c r="EC890" s="1819"/>
      <c r="ED890" s="1819"/>
      <c r="EE890" s="1819"/>
      <c r="EF890" s="1819"/>
      <c r="EG890" s="1819"/>
      <c r="EH890" s="1819"/>
      <c r="EI890" s="1819"/>
      <c r="EJ890" s="1819"/>
      <c r="EK890" s="1819"/>
      <c r="EL890" s="1815">
        <v>7065.0958333333328</v>
      </c>
      <c r="EM890" s="1815">
        <v>12978.226511299436</v>
      </c>
      <c r="EN890" s="1814">
        <v>706.51</v>
      </c>
      <c r="EO890" s="1814">
        <v>0</v>
      </c>
      <c r="EP890" s="1814">
        <v>96.79</v>
      </c>
      <c r="EQ890" s="1814">
        <v>0</v>
      </c>
      <c r="ER890" s="1814">
        <v>0</v>
      </c>
      <c r="ES890" s="1819">
        <v>0</v>
      </c>
      <c r="ET890" s="1818">
        <v>596.08000000000004</v>
      </c>
      <c r="EU890" s="1819">
        <v>0</v>
      </c>
      <c r="EV890" s="1819">
        <v>0</v>
      </c>
      <c r="EW890" s="1819"/>
      <c r="EX890" s="1819"/>
      <c r="EY890" s="1819"/>
      <c r="EZ890" s="1816">
        <v>0</v>
      </c>
      <c r="FA890" s="1816">
        <v>0</v>
      </c>
      <c r="FB890" s="1816">
        <v>0</v>
      </c>
      <c r="FC890" s="1804">
        <v>2000</v>
      </c>
      <c r="FD890" s="1804"/>
      <c r="FE890" s="1804"/>
      <c r="FF890" s="1804"/>
      <c r="FG890" s="1812"/>
      <c r="FH890" s="1804">
        <v>0</v>
      </c>
      <c r="FI890" s="1812">
        <v>116.4406779661017</v>
      </c>
      <c r="FJ890" s="1819"/>
      <c r="FK890" s="1816">
        <v>0</v>
      </c>
      <c r="FL890" s="1816">
        <v>5796.69</v>
      </c>
      <c r="FM890" s="1819">
        <v>0</v>
      </c>
      <c r="FN890" s="1819">
        <v>0</v>
      </c>
      <c r="FO890" s="1819">
        <v>0</v>
      </c>
      <c r="FP890" s="1819">
        <v>0</v>
      </c>
      <c r="FQ890" s="1819">
        <v>9312.51</v>
      </c>
      <c r="FR890" s="1813">
        <v>3665.72</v>
      </c>
      <c r="FT890" s="1667"/>
      <c r="FU890" s="1666">
        <v>3665.72</v>
      </c>
      <c r="FV890" s="1666">
        <v>1586</v>
      </c>
      <c r="FW890" s="1667">
        <v>0</v>
      </c>
      <c r="FX890" s="1607">
        <v>635.86</v>
      </c>
      <c r="FY890" s="1667">
        <v>0</v>
      </c>
      <c r="GB890" s="2015">
        <f t="shared" si="94"/>
        <v>-4.1666666675155284E-3</v>
      </c>
      <c r="GC890" s="2015">
        <v>7065.1</v>
      </c>
      <c r="GE890" s="2015">
        <f t="shared" si="95"/>
        <v>12383.16</v>
      </c>
    </row>
    <row r="891" spans="2:187" ht="12.6" customHeight="1">
      <c r="B891" s="2014">
        <v>23</v>
      </c>
      <c r="C891" s="919" t="s">
        <v>639</v>
      </c>
      <c r="D891" s="1810" t="s">
        <v>3</v>
      </c>
      <c r="E891" s="1802" t="s">
        <v>167</v>
      </c>
      <c r="F891" s="1832" t="s">
        <v>168</v>
      </c>
      <c r="G891" s="1808">
        <v>34503</v>
      </c>
      <c r="H891" s="1832" t="s">
        <v>469</v>
      </c>
      <c r="I891" s="919" t="s">
        <v>456</v>
      </c>
      <c r="J891" s="1807" t="s">
        <v>455</v>
      </c>
      <c r="K891" s="1806" t="s">
        <v>456</v>
      </c>
      <c r="L891" s="1806">
        <v>100001</v>
      </c>
      <c r="M891" s="1837" t="s">
        <v>470</v>
      </c>
      <c r="N891" s="1997">
        <v>1</v>
      </c>
      <c r="O891" s="1832" t="s">
        <v>471</v>
      </c>
      <c r="P891" s="1832" t="s">
        <v>472</v>
      </c>
      <c r="Q891" s="1836">
        <v>1</v>
      </c>
      <c r="R891" s="1832" t="s">
        <v>473</v>
      </c>
      <c r="S891" s="1835" t="s">
        <v>474</v>
      </c>
      <c r="T891" s="1832" t="s">
        <v>461</v>
      </c>
      <c r="U891" s="1805" t="s">
        <v>1022</v>
      </c>
      <c r="V891" s="1834" t="s">
        <v>462</v>
      </c>
      <c r="W891" s="1834"/>
      <c r="X891" s="2002" t="s">
        <v>32</v>
      </c>
      <c r="Y891" s="1833" t="s">
        <v>166</v>
      </c>
      <c r="Z891" s="1837"/>
      <c r="AA891" s="1837"/>
      <c r="AB891" s="1831">
        <v>43497</v>
      </c>
      <c r="AC891" s="1830"/>
      <c r="AD891" s="1998"/>
      <c r="AE891" s="1829" t="s">
        <v>481</v>
      </c>
      <c r="AF891" s="1829" t="s">
        <v>535</v>
      </c>
      <c r="AG891" s="1999"/>
      <c r="AH891" s="1828"/>
      <c r="AI891" s="1828"/>
      <c r="AJ891" s="1828"/>
      <c r="AK891" s="1827"/>
      <c r="AL891" s="1999"/>
      <c r="AM891" s="1827"/>
      <c r="AN891" s="1827"/>
      <c r="AO891" s="1790" t="s">
        <v>466</v>
      </c>
      <c r="AP891" s="1827" t="s">
        <v>595</v>
      </c>
      <c r="AQ891" s="1853" t="s">
        <v>467</v>
      </c>
      <c r="AR891" s="1825">
        <v>10000</v>
      </c>
      <c r="AS891" s="1837">
        <v>30</v>
      </c>
      <c r="AT891" s="1824">
        <v>0</v>
      </c>
      <c r="AU891" s="1824">
        <v>0</v>
      </c>
      <c r="AV891" s="1837"/>
      <c r="AW891" s="1837"/>
      <c r="AX891" s="1837"/>
      <c r="AY891" s="1800"/>
      <c r="AZ891" s="1837"/>
      <c r="BA891" s="1823"/>
      <c r="BB891" s="1999">
        <v>0</v>
      </c>
      <c r="BC891" s="1824"/>
      <c r="BD891" s="1824"/>
      <c r="BE891" s="1824"/>
      <c r="BF891" s="1823"/>
      <c r="BG891" s="1999">
        <v>0</v>
      </c>
      <c r="BH891" s="1999">
        <v>0</v>
      </c>
      <c r="BI891" s="1999">
        <v>0</v>
      </c>
      <c r="BJ891" s="1822">
        <v>0</v>
      </c>
      <c r="BK891" s="1821">
        <v>0</v>
      </c>
      <c r="BL891" s="1821">
        <v>0</v>
      </c>
      <c r="BM891" s="1999">
        <v>0</v>
      </c>
      <c r="BN891" s="1821">
        <v>0</v>
      </c>
      <c r="BO891" s="1999">
        <v>0</v>
      </c>
      <c r="BP891" s="1820">
        <v>240</v>
      </c>
      <c r="BQ891" s="1819">
        <v>10000</v>
      </c>
      <c r="BR891" s="1819">
        <v>0</v>
      </c>
      <c r="BS891" s="1819">
        <v>0</v>
      </c>
      <c r="BT891" s="1818">
        <v>0</v>
      </c>
      <c r="BU891" s="1819">
        <v>0</v>
      </c>
      <c r="BV891" s="1819">
        <v>0</v>
      </c>
      <c r="BW891" s="1819">
        <v>0</v>
      </c>
      <c r="BX891" s="1819"/>
      <c r="BY891" s="1819"/>
      <c r="BZ891" s="1819"/>
      <c r="CA891" s="1819"/>
      <c r="CB891" s="1819">
        <v>0</v>
      </c>
      <c r="CC891" s="1819">
        <v>0</v>
      </c>
      <c r="CD891" s="1819">
        <v>0</v>
      </c>
      <c r="CE891" s="1819"/>
      <c r="CF891" s="1819">
        <v>0</v>
      </c>
      <c r="CG891" s="1819"/>
      <c r="CH891" s="1819">
        <v>0</v>
      </c>
      <c r="CI891" s="1819">
        <v>0</v>
      </c>
      <c r="CJ891" s="1819"/>
      <c r="CK891" s="1819"/>
      <c r="CL891" s="1819"/>
      <c r="CM891" s="1819"/>
      <c r="CN891" s="1819"/>
      <c r="CO891" s="1819">
        <v>0</v>
      </c>
      <c r="CP891" s="1819"/>
      <c r="CQ891" s="1819">
        <v>3180.3360000000002</v>
      </c>
      <c r="CR891" s="1819"/>
      <c r="CS891" s="1819"/>
      <c r="CT891" s="1819"/>
      <c r="CU891" s="1819"/>
      <c r="CV891" s="1819">
        <v>0</v>
      </c>
      <c r="CW891" s="1819"/>
      <c r="CX891" s="1819"/>
      <c r="CY891" s="1819"/>
      <c r="CZ891" s="1819"/>
      <c r="DA891" s="1819"/>
      <c r="DB891" s="1819"/>
      <c r="DC891" s="1819"/>
      <c r="DD891" s="1819"/>
      <c r="DE891" s="1819"/>
      <c r="DF891" s="1819">
        <v>10000</v>
      </c>
      <c r="DG891" s="1819">
        <v>675</v>
      </c>
      <c r="DH891" s="1819"/>
      <c r="DI891" s="1819"/>
      <c r="DJ891" s="1819">
        <v>116.4406779661017</v>
      </c>
      <c r="DK891" s="1819"/>
      <c r="DL891" s="1819"/>
      <c r="DM891" s="1819"/>
      <c r="DN891" s="1819"/>
      <c r="DO891" s="1819"/>
      <c r="DP891" s="1819"/>
      <c r="DQ891" s="1819"/>
      <c r="DR891" s="1819">
        <v>0</v>
      </c>
      <c r="DS891" s="1819"/>
      <c r="DT891" s="1819"/>
      <c r="DU891" s="1819"/>
      <c r="DV891" s="1819"/>
      <c r="DW891" s="1819"/>
      <c r="DX891" s="1819"/>
      <c r="DY891" s="1819"/>
      <c r="DZ891" s="1817"/>
      <c r="EA891" s="1816"/>
      <c r="EB891" s="1819"/>
      <c r="EC891" s="1819"/>
      <c r="ED891" s="1819"/>
      <c r="EE891" s="1819"/>
      <c r="EF891" s="1819"/>
      <c r="EG891" s="1819"/>
      <c r="EH891" s="1819"/>
      <c r="EI891" s="1819"/>
      <c r="EJ891" s="1819"/>
      <c r="EK891" s="1819"/>
      <c r="EL891" s="1815">
        <v>13180.335999999999</v>
      </c>
      <c r="EM891" s="1815">
        <v>23971.7766779661</v>
      </c>
      <c r="EN891" s="1814">
        <v>1318.03</v>
      </c>
      <c r="EO891" s="1814">
        <v>0</v>
      </c>
      <c r="EP891" s="1814">
        <v>166.85</v>
      </c>
      <c r="EQ891" s="1814">
        <v>0</v>
      </c>
      <c r="ER891" s="1814">
        <v>0</v>
      </c>
      <c r="ES891" s="1819">
        <v>0</v>
      </c>
      <c r="ET891" s="1818">
        <v>1591.88</v>
      </c>
      <c r="EU891" s="1819">
        <v>0</v>
      </c>
      <c r="EV891" s="1819">
        <v>0</v>
      </c>
      <c r="EW891" s="1819"/>
      <c r="EX891" s="1819"/>
      <c r="EY891" s="1819"/>
      <c r="EZ891" s="1816">
        <v>0</v>
      </c>
      <c r="FA891" s="1816">
        <v>0</v>
      </c>
      <c r="FB891" s="1816">
        <v>0</v>
      </c>
      <c r="FC891" s="1804">
        <v>4000</v>
      </c>
      <c r="FD891" s="1804"/>
      <c r="FE891" s="1804"/>
      <c r="FF891" s="1804"/>
      <c r="FG891" s="1812"/>
      <c r="FH891" s="1804">
        <v>0</v>
      </c>
      <c r="FI891" s="1812">
        <v>116.4406779661017</v>
      </c>
      <c r="FJ891" s="1819"/>
      <c r="FK891" s="1816">
        <v>0</v>
      </c>
      <c r="FL891" s="1816">
        <v>10675</v>
      </c>
      <c r="FM891" s="1819">
        <v>0</v>
      </c>
      <c r="FN891" s="1819">
        <v>0</v>
      </c>
      <c r="FO891" s="1819">
        <v>0</v>
      </c>
      <c r="FP891" s="1819">
        <v>0</v>
      </c>
      <c r="FQ891" s="1819">
        <v>17868.2</v>
      </c>
      <c r="FR891" s="1813">
        <v>6103.58</v>
      </c>
      <c r="FT891" s="1667"/>
      <c r="FU891" s="1666">
        <v>6103.58</v>
      </c>
      <c r="FV891" s="1666">
        <v>2432.14</v>
      </c>
      <c r="FW891" s="1667">
        <v>0</v>
      </c>
      <c r="FX891" s="1608">
        <v>1186.23</v>
      </c>
      <c r="FY891" s="1667">
        <v>0</v>
      </c>
      <c r="GB891" s="2015">
        <f t="shared" si="94"/>
        <v>-4.0000000008149073E-3</v>
      </c>
      <c r="GC891" s="2015">
        <v>13180.34</v>
      </c>
      <c r="GE891" s="2015">
        <f t="shared" si="95"/>
        <v>23180.34</v>
      </c>
    </row>
    <row r="892" spans="2:187">
      <c r="B892" s="2014">
        <v>24</v>
      </c>
      <c r="C892" s="919" t="s">
        <v>639</v>
      </c>
      <c r="D892" s="1810" t="s">
        <v>3</v>
      </c>
      <c r="E892" s="1802" t="s">
        <v>161</v>
      </c>
      <c r="F892" s="1832" t="s">
        <v>162</v>
      </c>
      <c r="G892" s="1808">
        <v>36216</v>
      </c>
      <c r="H892" s="1832" t="s">
        <v>469</v>
      </c>
      <c r="I892" s="919" t="s">
        <v>456</v>
      </c>
      <c r="J892" s="1807" t="s">
        <v>455</v>
      </c>
      <c r="K892" s="1806" t="s">
        <v>456</v>
      </c>
      <c r="L892" s="1806">
        <v>100001</v>
      </c>
      <c r="M892" s="1837" t="s">
        <v>470</v>
      </c>
      <c r="N892" s="1997">
        <v>1</v>
      </c>
      <c r="O892" s="1832" t="s">
        <v>477</v>
      </c>
      <c r="P892" s="1832" t="s">
        <v>478</v>
      </c>
      <c r="Q892" s="1836">
        <v>1</v>
      </c>
      <c r="R892" s="1832" t="s">
        <v>495</v>
      </c>
      <c r="S892" s="1835" t="s">
        <v>478</v>
      </c>
      <c r="T892" s="1832" t="s">
        <v>461</v>
      </c>
      <c r="U892" s="2001" t="s">
        <v>274</v>
      </c>
      <c r="V892" s="1834" t="s">
        <v>462</v>
      </c>
      <c r="W892" s="1834"/>
      <c r="X892" s="2002" t="s">
        <v>1059</v>
      </c>
      <c r="Y892" s="1833" t="s">
        <v>275</v>
      </c>
      <c r="Z892" s="1837"/>
      <c r="AA892" s="1837"/>
      <c r="AB892" s="1831">
        <v>43530</v>
      </c>
      <c r="AC892" s="1830"/>
      <c r="AD892" s="1998"/>
      <c r="AE892" s="1829" t="s">
        <v>481</v>
      </c>
      <c r="AF892" s="1829" t="s">
        <v>536</v>
      </c>
      <c r="AG892" s="1999"/>
      <c r="AH892" s="1828"/>
      <c r="AI892" s="1828"/>
      <c r="AJ892" s="1828"/>
      <c r="AK892" s="1827"/>
      <c r="AL892" s="1999"/>
      <c r="AM892" s="1827"/>
      <c r="AN892" s="1827"/>
      <c r="AO892" s="1790" t="s">
        <v>466</v>
      </c>
      <c r="AP892" s="1827" t="s">
        <v>595</v>
      </c>
      <c r="AQ892" s="1853" t="s">
        <v>466</v>
      </c>
      <c r="AR892" s="1825">
        <v>3500</v>
      </c>
      <c r="AS892" s="1837"/>
      <c r="AT892" s="1824">
        <v>0</v>
      </c>
      <c r="AU892" s="1824">
        <v>0</v>
      </c>
      <c r="AV892" s="1837"/>
      <c r="AW892" s="1837"/>
      <c r="AX892" s="1837"/>
      <c r="AY892" s="1811">
        <v>31</v>
      </c>
      <c r="AZ892" s="1837"/>
      <c r="BA892" s="1823"/>
      <c r="BB892" s="1999">
        <v>0</v>
      </c>
      <c r="BC892" s="1824"/>
      <c r="BD892" s="1824"/>
      <c r="BE892" s="1824"/>
      <c r="BF892" s="1823"/>
      <c r="BG892" s="1999">
        <v>0</v>
      </c>
      <c r="BH892" s="1999">
        <v>0</v>
      </c>
      <c r="BI892" s="1999">
        <v>0</v>
      </c>
      <c r="BJ892" s="1822">
        <v>0</v>
      </c>
      <c r="BK892" s="1821">
        <v>0</v>
      </c>
      <c r="BL892" s="1821">
        <v>0</v>
      </c>
      <c r="BM892" s="1999">
        <v>0</v>
      </c>
      <c r="BN892" s="1821">
        <v>0</v>
      </c>
      <c r="BO892" s="1999">
        <v>0</v>
      </c>
      <c r="BP892" s="1820">
        <v>0</v>
      </c>
      <c r="BQ892" s="1819">
        <v>0</v>
      </c>
      <c r="BR892" s="1819">
        <v>113</v>
      </c>
      <c r="BS892" s="1819">
        <v>0</v>
      </c>
      <c r="BT892" s="1818">
        <v>0</v>
      </c>
      <c r="BU892" s="1819">
        <v>0</v>
      </c>
      <c r="BV892" s="1819">
        <v>0</v>
      </c>
      <c r="BW892" s="1819">
        <v>0</v>
      </c>
      <c r="BX892" s="1819"/>
      <c r="BY892" s="1819"/>
      <c r="BZ892" s="1791">
        <v>3798.8881111111109</v>
      </c>
      <c r="CA892" s="1819"/>
      <c r="CB892" s="1819">
        <v>0</v>
      </c>
      <c r="CC892" s="1819">
        <v>0</v>
      </c>
      <c r="CD892" s="1819">
        <v>0</v>
      </c>
      <c r="CE892" s="1819"/>
      <c r="CF892" s="1819">
        <v>0</v>
      </c>
      <c r="CG892" s="1819"/>
      <c r="CH892" s="1819">
        <v>0</v>
      </c>
      <c r="CI892" s="1819">
        <v>0</v>
      </c>
      <c r="CJ892" s="1819"/>
      <c r="CK892" s="1819"/>
      <c r="CL892" s="1819"/>
      <c r="CM892" s="1819"/>
      <c r="CN892" s="1819"/>
      <c r="CO892" s="1819">
        <v>0</v>
      </c>
      <c r="CP892" s="1819"/>
      <c r="CQ892" s="1819">
        <v>2782.7940000000003</v>
      </c>
      <c r="CR892" s="1819"/>
      <c r="CS892" s="1819"/>
      <c r="CT892" s="1819"/>
      <c r="CU892" s="1819"/>
      <c r="CV892" s="1819">
        <v>0</v>
      </c>
      <c r="CW892" s="1819"/>
      <c r="CX892" s="1819"/>
      <c r="CY892" s="1819"/>
      <c r="CZ892" s="1819"/>
      <c r="DA892" s="1819"/>
      <c r="DB892" s="1819"/>
      <c r="DC892" s="1819"/>
      <c r="DD892" s="1819"/>
      <c r="DE892" s="1819"/>
      <c r="DF892" s="1819">
        <v>3613</v>
      </c>
      <c r="DG892" s="1819">
        <v>243.88</v>
      </c>
      <c r="DH892" s="1819"/>
      <c r="DI892" s="1819"/>
      <c r="DJ892" s="1819">
        <v>116.4406779661017</v>
      </c>
      <c r="DK892" s="1819"/>
      <c r="DL892" s="1819"/>
      <c r="DM892" s="1819"/>
      <c r="DN892" s="1819"/>
      <c r="DO892" s="1819"/>
      <c r="DP892" s="1819"/>
      <c r="DQ892" s="1819"/>
      <c r="DR892" s="1819">
        <v>412.70870346483593</v>
      </c>
      <c r="DS892" s="1819"/>
      <c r="DT892" s="1819"/>
      <c r="DU892" s="1819"/>
      <c r="DV892" s="1819"/>
      <c r="DW892" s="1819"/>
      <c r="DX892" s="1819"/>
      <c r="DY892" s="1819"/>
      <c r="DZ892" s="1817"/>
      <c r="EA892" s="1816"/>
      <c r="EB892" s="1819"/>
      <c r="EC892" s="1819"/>
      <c r="ED892" s="1819"/>
      <c r="EE892" s="1819"/>
      <c r="EF892" s="1819"/>
      <c r="EG892" s="1819"/>
      <c r="EH892" s="1819"/>
      <c r="EI892" s="1819"/>
      <c r="EJ892" s="1819"/>
      <c r="EK892" s="1819"/>
      <c r="EL892" s="1815">
        <v>6694.6821111111112</v>
      </c>
      <c r="EM892" s="1815">
        <v>11080.711492542048</v>
      </c>
      <c r="EN892" s="1814">
        <v>669.47</v>
      </c>
      <c r="EO892" s="1814">
        <v>0</v>
      </c>
      <c r="EP892" s="1814">
        <v>91.72</v>
      </c>
      <c r="EQ892" s="1814">
        <v>0</v>
      </c>
      <c r="ER892" s="1814">
        <v>0</v>
      </c>
      <c r="ES892" s="1819">
        <v>0</v>
      </c>
      <c r="ET892" s="1818">
        <v>0</v>
      </c>
      <c r="EU892" s="1819">
        <v>0</v>
      </c>
      <c r="EV892" s="1819">
        <v>0</v>
      </c>
      <c r="EW892" s="1819"/>
      <c r="EX892" s="1819"/>
      <c r="EY892" s="1819"/>
      <c r="EZ892" s="1816">
        <v>246.41</v>
      </c>
      <c r="FA892" s="1804">
        <v>0</v>
      </c>
      <c r="FB892" s="1804">
        <v>0</v>
      </c>
      <c r="FC892" s="1804">
        <v>1445.2</v>
      </c>
      <c r="FD892" s="1804"/>
      <c r="FE892" s="1804"/>
      <c r="FF892" s="1804"/>
      <c r="FG892" s="1812"/>
      <c r="FH892" s="1804">
        <v>0</v>
      </c>
      <c r="FI892" s="1812">
        <v>116.4406779661017</v>
      </c>
      <c r="FJ892" s="1819"/>
      <c r="FK892" s="1816">
        <v>0</v>
      </c>
      <c r="FL892" s="1816">
        <v>3856.88</v>
      </c>
      <c r="FM892" s="1819">
        <v>0</v>
      </c>
      <c r="FN892" s="1819">
        <v>0</v>
      </c>
      <c r="FO892" s="1819">
        <v>0</v>
      </c>
      <c r="FP892" s="1819">
        <v>0</v>
      </c>
      <c r="FQ892" s="1819">
        <v>6426.12</v>
      </c>
      <c r="FR892" s="1813">
        <v>4654.59</v>
      </c>
      <c r="FT892" s="1667"/>
      <c r="FU892" s="1666">
        <v>4654.59</v>
      </c>
      <c r="FV892" s="1666">
        <v>1698.05</v>
      </c>
      <c r="FW892" s="1667">
        <v>0</v>
      </c>
      <c r="FX892" s="1607">
        <v>260.62</v>
      </c>
      <c r="FY892" s="1667">
        <v>0</v>
      </c>
      <c r="GB892" s="2015">
        <f t="shared" si="94"/>
        <v>4.0000000003601599E-3</v>
      </c>
      <c r="GC892" s="2015">
        <v>2895.79</v>
      </c>
      <c r="GE892" s="2015">
        <f t="shared" si="95"/>
        <v>6508.79</v>
      </c>
    </row>
    <row r="893" spans="2:187">
      <c r="B893" s="2014">
        <v>25</v>
      </c>
      <c r="C893" s="919" t="s">
        <v>639</v>
      </c>
      <c r="D893" s="1810" t="s">
        <v>3</v>
      </c>
      <c r="E893" s="1802" t="s">
        <v>136</v>
      </c>
      <c r="F893" s="1832" t="s">
        <v>137</v>
      </c>
      <c r="G893" s="1808">
        <v>33313</v>
      </c>
      <c r="H893" s="1832" t="s">
        <v>537</v>
      </c>
      <c r="I893" s="919" t="s">
        <v>456</v>
      </c>
      <c r="J893" s="1807" t="s">
        <v>455</v>
      </c>
      <c r="K893" s="1806" t="s">
        <v>456</v>
      </c>
      <c r="L893" s="1806">
        <v>100001</v>
      </c>
      <c r="M893" s="1837" t="s">
        <v>470</v>
      </c>
      <c r="N893" s="1997">
        <v>1</v>
      </c>
      <c r="O893" s="1832" t="s">
        <v>477</v>
      </c>
      <c r="P893" s="1832" t="s">
        <v>478</v>
      </c>
      <c r="Q893" s="1836">
        <v>1</v>
      </c>
      <c r="R893" s="1832" t="s">
        <v>538</v>
      </c>
      <c r="S893" s="1835" t="s">
        <v>537</v>
      </c>
      <c r="T893" s="1832" t="s">
        <v>461</v>
      </c>
      <c r="U893" s="2001" t="s">
        <v>254</v>
      </c>
      <c r="V893" s="1834" t="s">
        <v>462</v>
      </c>
      <c r="W893" s="1834"/>
      <c r="X893" s="2002" t="s">
        <v>1068</v>
      </c>
      <c r="Y893" s="1833" t="s">
        <v>989</v>
      </c>
      <c r="Z893" s="1837"/>
      <c r="AA893" s="1837"/>
      <c r="AB893" s="1831">
        <v>43525</v>
      </c>
      <c r="AC893" s="1830"/>
      <c r="AD893" s="1998"/>
      <c r="AE893" s="1829" t="s">
        <v>533</v>
      </c>
      <c r="AF893" s="1829" t="s">
        <v>628</v>
      </c>
      <c r="AG893" s="1999"/>
      <c r="AH893" s="1828"/>
      <c r="AI893" s="1828"/>
      <c r="AJ893" s="1828"/>
      <c r="AK893" s="1827"/>
      <c r="AL893" s="1999"/>
      <c r="AM893" s="1827"/>
      <c r="AN893" s="1827"/>
      <c r="AO893" s="1790" t="s">
        <v>466</v>
      </c>
      <c r="AP893" s="1827" t="s">
        <v>594</v>
      </c>
      <c r="AQ893" s="1853" t="s">
        <v>467</v>
      </c>
      <c r="AR893" s="1825">
        <v>3500</v>
      </c>
      <c r="AS893" s="1837">
        <v>30</v>
      </c>
      <c r="AT893" s="1824">
        <v>0</v>
      </c>
      <c r="AU893" s="1824">
        <v>0</v>
      </c>
      <c r="AV893" s="1837"/>
      <c r="AW893" s="1837"/>
      <c r="AX893" s="1837"/>
      <c r="AY893" s="1800"/>
      <c r="AZ893" s="1837"/>
      <c r="BA893" s="1823"/>
      <c r="BB893" s="1999">
        <v>0</v>
      </c>
      <c r="BC893" s="1824"/>
      <c r="BD893" s="1824"/>
      <c r="BE893" s="1824"/>
      <c r="BF893" s="1823"/>
      <c r="BG893" s="1999">
        <v>0</v>
      </c>
      <c r="BH893" s="1999">
        <v>0</v>
      </c>
      <c r="BI893" s="1999">
        <v>0</v>
      </c>
      <c r="BJ893" s="1822">
        <v>0</v>
      </c>
      <c r="BK893" s="1821">
        <v>0</v>
      </c>
      <c r="BL893" s="1821">
        <v>0</v>
      </c>
      <c r="BM893" s="1999">
        <v>0</v>
      </c>
      <c r="BN893" s="1821">
        <v>0</v>
      </c>
      <c r="BO893" s="1999">
        <v>0</v>
      </c>
      <c r="BP893" s="1820">
        <v>240</v>
      </c>
      <c r="BQ893" s="1819">
        <v>3500</v>
      </c>
      <c r="BR893" s="1819">
        <v>0</v>
      </c>
      <c r="BS893" s="1819">
        <v>0</v>
      </c>
      <c r="BT893" s="1818">
        <v>0</v>
      </c>
      <c r="BU893" s="1819">
        <v>0</v>
      </c>
      <c r="BV893" s="1819">
        <v>0</v>
      </c>
      <c r="BW893" s="1819">
        <v>0</v>
      </c>
      <c r="BX893" s="1819"/>
      <c r="BY893" s="1819"/>
      <c r="BZ893" s="1819"/>
      <c r="CA893" s="1819"/>
      <c r="CB893" s="1819">
        <v>0</v>
      </c>
      <c r="CC893" s="1819">
        <v>0</v>
      </c>
      <c r="CD893" s="1819">
        <v>0</v>
      </c>
      <c r="CE893" s="1819"/>
      <c r="CF893" s="1819">
        <v>0</v>
      </c>
      <c r="CG893" s="1819"/>
      <c r="CH893" s="1819">
        <v>0</v>
      </c>
      <c r="CI893" s="1819">
        <v>0</v>
      </c>
      <c r="CJ893" s="1819"/>
      <c r="CK893" s="1819"/>
      <c r="CL893" s="1819"/>
      <c r="CM893" s="1819"/>
      <c r="CN893" s="1819"/>
      <c r="CO893" s="1819">
        <v>0</v>
      </c>
      <c r="CP893" s="1819"/>
      <c r="CQ893" s="1819">
        <v>1162.3050000000001</v>
      </c>
      <c r="CR893" s="1819"/>
      <c r="CS893" s="1819"/>
      <c r="CT893" s="1819"/>
      <c r="CU893" s="1819"/>
      <c r="CV893" s="1819">
        <v>0</v>
      </c>
      <c r="CW893" s="1819"/>
      <c r="CX893" s="1819"/>
      <c r="CY893" s="1819"/>
      <c r="CZ893" s="1819"/>
      <c r="DA893" s="1819"/>
      <c r="DB893" s="1819"/>
      <c r="DC893" s="1819"/>
      <c r="DD893" s="1819"/>
      <c r="DE893" s="1819"/>
      <c r="DF893" s="1819">
        <v>3500</v>
      </c>
      <c r="DG893" s="1819">
        <v>236.25</v>
      </c>
      <c r="DH893" s="1819"/>
      <c r="DI893" s="1819"/>
      <c r="DJ893" s="1819">
        <v>116.4406779661017</v>
      </c>
      <c r="DK893" s="1819"/>
      <c r="DL893" s="1819"/>
      <c r="DM893" s="1819"/>
      <c r="DN893" s="1819"/>
      <c r="DO893" s="1819"/>
      <c r="DP893" s="1819"/>
      <c r="DQ893" s="1819"/>
      <c r="DR893" s="1819">
        <v>0</v>
      </c>
      <c r="DS893" s="1819"/>
      <c r="DT893" s="1819"/>
      <c r="DU893" s="1819"/>
      <c r="DV893" s="1819"/>
      <c r="DW893" s="1819"/>
      <c r="DX893" s="1819"/>
      <c r="DY893" s="1819"/>
      <c r="DZ893" s="1817"/>
      <c r="EA893" s="1816"/>
      <c r="EB893" s="1819"/>
      <c r="EC893" s="1819"/>
      <c r="ED893" s="1819"/>
      <c r="EE893" s="1819"/>
      <c r="EF893" s="1819"/>
      <c r="EG893" s="1819"/>
      <c r="EH893" s="1819"/>
      <c r="EI893" s="1819"/>
      <c r="EJ893" s="1819"/>
      <c r="EK893" s="1819"/>
      <c r="EL893" s="1815">
        <v>4662.3050000000003</v>
      </c>
      <c r="EM893" s="1815">
        <v>8514.9956779661024</v>
      </c>
      <c r="EN893" s="1814">
        <v>466.23</v>
      </c>
      <c r="EO893" s="1814">
        <v>0</v>
      </c>
      <c r="EP893" s="1814">
        <v>63.87</v>
      </c>
      <c r="EQ893" s="1814">
        <v>0</v>
      </c>
      <c r="ER893" s="1814">
        <v>0</v>
      </c>
      <c r="ES893" s="1819">
        <v>0</v>
      </c>
      <c r="ET893" s="1818">
        <v>74.42</v>
      </c>
      <c r="EU893" s="1819">
        <v>0</v>
      </c>
      <c r="EV893" s="1819">
        <v>0</v>
      </c>
      <c r="EW893" s="1819"/>
      <c r="EX893" s="1819"/>
      <c r="EY893" s="1819"/>
      <c r="EZ893" s="1816">
        <v>0</v>
      </c>
      <c r="FA893" s="1804">
        <v>0</v>
      </c>
      <c r="FB893" s="1804">
        <v>0</v>
      </c>
      <c r="FC893" s="1804">
        <v>1400</v>
      </c>
      <c r="FD893" s="1804"/>
      <c r="FE893" s="1804"/>
      <c r="FF893" s="1804"/>
      <c r="FG893" s="1812"/>
      <c r="FH893" s="1804">
        <v>0</v>
      </c>
      <c r="FI893" s="1812">
        <v>116.4406779661017</v>
      </c>
      <c r="FJ893" s="1819"/>
      <c r="FK893" s="1816">
        <v>0</v>
      </c>
      <c r="FL893" s="1816">
        <v>3736.25</v>
      </c>
      <c r="FM893" s="1819">
        <v>0</v>
      </c>
      <c r="FN893" s="1819">
        <v>0</v>
      </c>
      <c r="FO893" s="1819">
        <v>0</v>
      </c>
      <c r="FP893" s="1819">
        <v>0</v>
      </c>
      <c r="FQ893" s="1819">
        <v>5857.21</v>
      </c>
      <c r="FR893" s="1813">
        <v>2657.79</v>
      </c>
      <c r="FT893" s="1667"/>
      <c r="FU893" s="1666">
        <v>2657.79</v>
      </c>
      <c r="FV893" s="1666">
        <v>1702.05</v>
      </c>
      <c r="FW893" s="1667">
        <v>0</v>
      </c>
      <c r="FX893" s="1607">
        <v>419.61</v>
      </c>
      <c r="FY893" s="1667">
        <v>0</v>
      </c>
      <c r="GB893" s="2015">
        <f t="shared" si="94"/>
        <v>-5.0000000001091394E-3</v>
      </c>
      <c r="GC893" s="2015">
        <v>4662.3100000000004</v>
      </c>
      <c r="GE893" s="2015">
        <f t="shared" si="95"/>
        <v>8162.31</v>
      </c>
    </row>
    <row r="894" spans="2:187">
      <c r="B894" s="2014">
        <v>26</v>
      </c>
      <c r="C894" s="919" t="s">
        <v>639</v>
      </c>
      <c r="D894" s="1810" t="s">
        <v>539</v>
      </c>
      <c r="E894" s="1802" t="s">
        <v>186</v>
      </c>
      <c r="F894" s="1832" t="s">
        <v>540</v>
      </c>
      <c r="G894" s="1808">
        <v>24827</v>
      </c>
      <c r="H894" s="1832" t="s">
        <v>525</v>
      </c>
      <c r="I894" s="919" t="s">
        <v>456</v>
      </c>
      <c r="J894" s="1807" t="s">
        <v>455</v>
      </c>
      <c r="K894" s="1806" t="s">
        <v>456</v>
      </c>
      <c r="L894" s="1806" t="s">
        <v>541</v>
      </c>
      <c r="M894" s="1837" t="s">
        <v>542</v>
      </c>
      <c r="N894" s="1997">
        <v>1</v>
      </c>
      <c r="O894" s="1832" t="s">
        <v>526</v>
      </c>
      <c r="P894" s="1832" t="s">
        <v>526</v>
      </c>
      <c r="Q894" s="1836">
        <v>1</v>
      </c>
      <c r="R894" s="1832" t="s">
        <v>527</v>
      </c>
      <c r="S894" s="1835" t="s">
        <v>525</v>
      </c>
      <c r="T894" s="1832" t="s">
        <v>528</v>
      </c>
      <c r="U894" s="2001" t="s">
        <v>283</v>
      </c>
      <c r="V894" s="1834" t="s">
        <v>462</v>
      </c>
      <c r="W894" s="1834"/>
      <c r="X894" s="2002" t="s">
        <v>32</v>
      </c>
      <c r="Y894" s="1833" t="s">
        <v>173</v>
      </c>
      <c r="Z894" s="1837"/>
      <c r="AA894" s="1837"/>
      <c r="AB894" s="1831">
        <v>43678</v>
      </c>
      <c r="AC894" s="1830"/>
      <c r="AD894" s="1998"/>
      <c r="AE894" s="1829" t="s">
        <v>496</v>
      </c>
      <c r="AF894" s="1829" t="s">
        <v>543</v>
      </c>
      <c r="AG894" s="1999"/>
      <c r="AH894" s="1828"/>
      <c r="AI894" s="1793" t="s">
        <v>1026</v>
      </c>
      <c r="AJ894" s="1792" t="s">
        <v>544</v>
      </c>
      <c r="AK894" s="1827"/>
      <c r="AL894" s="1999"/>
      <c r="AM894" s="1827"/>
      <c r="AN894" s="1827"/>
      <c r="AO894" s="1790" t="s">
        <v>466</v>
      </c>
      <c r="AP894" s="1827" t="s">
        <v>594</v>
      </c>
      <c r="AQ894" s="1789" t="s">
        <v>467</v>
      </c>
      <c r="AR894" s="1825">
        <v>151500.29383223571</v>
      </c>
      <c r="AS894" s="1837">
        <v>30</v>
      </c>
      <c r="AT894" s="1824">
        <v>0</v>
      </c>
      <c r="AU894" s="1824">
        <v>0</v>
      </c>
      <c r="AV894" s="1837"/>
      <c r="AW894" s="1837"/>
      <c r="AX894" s="1837"/>
      <c r="AY894" s="1800"/>
      <c r="AZ894" s="1837"/>
      <c r="BA894" s="1823"/>
      <c r="BB894" s="1999">
        <v>0</v>
      </c>
      <c r="BC894" s="1824"/>
      <c r="BD894" s="1824"/>
      <c r="BE894" s="1824"/>
      <c r="BF894" s="1823"/>
      <c r="BG894" s="1999">
        <v>0</v>
      </c>
      <c r="BH894" s="1999">
        <v>0</v>
      </c>
      <c r="BI894" s="1999">
        <v>0</v>
      </c>
      <c r="BJ894" s="1822">
        <v>0</v>
      </c>
      <c r="BK894" s="1821">
        <v>0</v>
      </c>
      <c r="BL894" s="1821">
        <v>0</v>
      </c>
      <c r="BM894" s="1999">
        <v>0</v>
      </c>
      <c r="BN894" s="1821">
        <v>0</v>
      </c>
      <c r="BO894" s="1999">
        <v>0</v>
      </c>
      <c r="BP894" s="1820">
        <v>240</v>
      </c>
      <c r="BQ894" s="1819">
        <v>151500.29383223571</v>
      </c>
      <c r="BR894" s="1819">
        <v>0</v>
      </c>
      <c r="BS894" s="1819">
        <v>0</v>
      </c>
      <c r="BT894" s="1818">
        <v>0</v>
      </c>
      <c r="BU894" s="1819">
        <v>0</v>
      </c>
      <c r="BV894" s="1819">
        <v>0</v>
      </c>
      <c r="BW894" s="1819">
        <v>0</v>
      </c>
      <c r="BX894" s="1819"/>
      <c r="BY894" s="1819"/>
      <c r="BZ894" s="1819"/>
      <c r="CA894" s="1819"/>
      <c r="CB894" s="1819">
        <v>0</v>
      </c>
      <c r="CC894" s="1819">
        <v>0</v>
      </c>
      <c r="CD894" s="1819">
        <v>0</v>
      </c>
      <c r="CE894" s="1819"/>
      <c r="CF894" s="1819">
        <v>0</v>
      </c>
      <c r="CG894" s="1819"/>
      <c r="CH894" s="1819">
        <v>0</v>
      </c>
      <c r="CI894" s="1819">
        <v>0</v>
      </c>
      <c r="CJ894" s="1819"/>
      <c r="CK894" s="1819"/>
      <c r="CL894" s="1819"/>
      <c r="CM894" s="1819"/>
      <c r="CN894" s="1819"/>
      <c r="CO894" s="1819">
        <v>0</v>
      </c>
      <c r="CP894" s="1819"/>
      <c r="CQ894" s="1819">
        <v>0</v>
      </c>
      <c r="CR894" s="1819"/>
      <c r="CS894" s="1819"/>
      <c r="CT894" s="1819"/>
      <c r="CU894" s="1819"/>
      <c r="CV894" s="1819">
        <v>0</v>
      </c>
      <c r="CW894" s="1819"/>
      <c r="CX894" s="1819">
        <v>25250.048972039283</v>
      </c>
      <c r="CY894" s="1819">
        <v>1704.3783056126517</v>
      </c>
      <c r="CZ894" s="1819"/>
      <c r="DA894" s="1819"/>
      <c r="DB894" s="1819"/>
      <c r="DC894" s="1819"/>
      <c r="DD894" s="1819"/>
      <c r="DE894" s="1819"/>
      <c r="DF894" s="1819">
        <v>0</v>
      </c>
      <c r="DG894" s="1819">
        <v>0</v>
      </c>
      <c r="DH894" s="1819"/>
      <c r="DI894" s="1819"/>
      <c r="DJ894" s="1819">
        <v>0</v>
      </c>
      <c r="DK894" s="1819"/>
      <c r="DL894" s="1819"/>
      <c r="DM894" s="1819"/>
      <c r="DN894" s="1819"/>
      <c r="DO894" s="1819"/>
      <c r="DP894" s="1819"/>
      <c r="DQ894" s="1819"/>
      <c r="DR894" s="1819">
        <v>0</v>
      </c>
      <c r="DS894" s="1819"/>
      <c r="DT894" s="1819"/>
      <c r="DU894" s="1819"/>
      <c r="DV894" s="1819"/>
      <c r="DW894" s="1819">
        <v>14729.195233689583</v>
      </c>
      <c r="DX894" s="1819"/>
      <c r="DY894" s="1819"/>
      <c r="DZ894" s="1817"/>
      <c r="EA894" s="1816"/>
      <c r="EB894" s="1819"/>
      <c r="EC894" s="1819"/>
      <c r="ED894" s="1819"/>
      <c r="EE894" s="1819"/>
      <c r="EF894" s="1819"/>
      <c r="EG894" s="1819"/>
      <c r="EH894" s="1819"/>
      <c r="EI894" s="1819"/>
      <c r="EJ894" s="1819"/>
      <c r="EK894" s="1819"/>
      <c r="EL894" s="1815">
        <v>151500.29383223571</v>
      </c>
      <c r="EM894" s="1815">
        <v>193183.91634357724</v>
      </c>
      <c r="EN894" s="1814">
        <v>15150.03</v>
      </c>
      <c r="EO894" s="1814">
        <v>0</v>
      </c>
      <c r="EP894" s="1814">
        <v>166.85</v>
      </c>
      <c r="EQ894" s="1814">
        <v>0</v>
      </c>
      <c r="ER894" s="1814">
        <v>0</v>
      </c>
      <c r="ES894" s="1819">
        <v>0</v>
      </c>
      <c r="ET894" s="1818">
        <v>59952.04</v>
      </c>
      <c r="EU894" s="1819">
        <v>0</v>
      </c>
      <c r="EV894" s="1819">
        <v>0</v>
      </c>
      <c r="EW894" s="1819"/>
      <c r="EX894" s="1819"/>
      <c r="EY894" s="1819"/>
      <c r="EZ894" s="1816">
        <v>0</v>
      </c>
      <c r="FA894" s="1804">
        <v>0</v>
      </c>
      <c r="FB894" s="1804">
        <v>0</v>
      </c>
      <c r="FC894" s="1804">
        <v>71560.929000000004</v>
      </c>
      <c r="FD894" s="1804"/>
      <c r="FE894" s="1804"/>
      <c r="FF894" s="1804"/>
      <c r="FG894" s="1812"/>
      <c r="FH894" s="1804">
        <v>0</v>
      </c>
      <c r="FI894" s="1812">
        <v>0</v>
      </c>
      <c r="FJ894" s="1819"/>
      <c r="FK894" s="1816">
        <v>0</v>
      </c>
      <c r="FL894" s="1816">
        <v>0</v>
      </c>
      <c r="FM894" s="1819">
        <v>0</v>
      </c>
      <c r="FN894" s="1819">
        <v>0</v>
      </c>
      <c r="FO894" s="1819">
        <v>0</v>
      </c>
      <c r="FP894" s="1819">
        <v>0</v>
      </c>
      <c r="FQ894" s="1819">
        <v>146829.85</v>
      </c>
      <c r="FR894" s="1813">
        <v>46354.07</v>
      </c>
      <c r="FT894" s="1666">
        <v>13759</v>
      </c>
      <c r="FU894" s="1667"/>
      <c r="FV894" s="1666">
        <v>48871.97</v>
      </c>
      <c r="FW894" s="1667">
        <v>0</v>
      </c>
      <c r="FX894" s="1608">
        <v>13635.03</v>
      </c>
      <c r="FY894" s="1667">
        <v>0</v>
      </c>
      <c r="GB894" s="2015">
        <f t="shared" si="94"/>
        <v>3.832235699519515E-3</v>
      </c>
      <c r="GC894" s="2015">
        <v>151500.29</v>
      </c>
      <c r="GE894" s="2015">
        <f t="shared" si="95"/>
        <v>176750.33897203929</v>
      </c>
    </row>
    <row r="895" spans="2:187">
      <c r="B895" s="2014">
        <v>27</v>
      </c>
      <c r="C895" s="919" t="s">
        <v>639</v>
      </c>
      <c r="D895" s="1810" t="s">
        <v>3</v>
      </c>
      <c r="E895" s="1802" t="s">
        <v>148</v>
      </c>
      <c r="F895" s="1832" t="s">
        <v>149</v>
      </c>
      <c r="G895" s="1808">
        <v>34469</v>
      </c>
      <c r="H895" s="1832" t="s">
        <v>484</v>
      </c>
      <c r="I895" s="919" t="s">
        <v>456</v>
      </c>
      <c r="J895" s="1807" t="s">
        <v>455</v>
      </c>
      <c r="K895" s="1806" t="s">
        <v>456</v>
      </c>
      <c r="L895" s="1806">
        <v>100002</v>
      </c>
      <c r="M895" s="1837" t="s">
        <v>457</v>
      </c>
      <c r="N895" s="1997">
        <v>1</v>
      </c>
      <c r="O895" s="1832" t="s">
        <v>458</v>
      </c>
      <c r="P895" s="1832" t="s">
        <v>459</v>
      </c>
      <c r="Q895" s="1836">
        <v>0</v>
      </c>
      <c r="R895" s="1832" t="s">
        <v>485</v>
      </c>
      <c r="S895" s="1835" t="s">
        <v>486</v>
      </c>
      <c r="T895" s="1832" t="s">
        <v>461</v>
      </c>
      <c r="U895" s="2001" t="s">
        <v>239</v>
      </c>
      <c r="V895" s="1834" t="s">
        <v>462</v>
      </c>
      <c r="W895" s="1834"/>
      <c r="X895" s="2002" t="s">
        <v>32</v>
      </c>
      <c r="Y895" s="1833" t="s">
        <v>153</v>
      </c>
      <c r="Z895" s="1837"/>
      <c r="AA895" s="1837"/>
      <c r="AB895" s="1831">
        <v>43724</v>
      </c>
      <c r="AC895" s="1830"/>
      <c r="AD895" s="1998"/>
      <c r="AE895" s="1829" t="s">
        <v>533</v>
      </c>
      <c r="AF895" s="1829" t="s">
        <v>546</v>
      </c>
      <c r="AG895" s="1999"/>
      <c r="AH895" s="1828"/>
      <c r="AI895" s="1828"/>
      <c r="AJ895" s="1828"/>
      <c r="AK895" s="1827"/>
      <c r="AL895" s="1999"/>
      <c r="AM895" s="1827"/>
      <c r="AN895" s="1827"/>
      <c r="AO895" s="1790" t="s">
        <v>466</v>
      </c>
      <c r="AP895" s="1827" t="s">
        <v>594</v>
      </c>
      <c r="AQ895" s="1853" t="s">
        <v>466</v>
      </c>
      <c r="AR895" s="1825">
        <v>3300</v>
      </c>
      <c r="AS895" s="1837">
        <v>30</v>
      </c>
      <c r="AT895" s="1824">
        <v>0</v>
      </c>
      <c r="AU895" s="1824">
        <v>0</v>
      </c>
      <c r="AV895" s="1837"/>
      <c r="AW895" s="1837"/>
      <c r="AX895" s="1837"/>
      <c r="AY895" s="1800"/>
      <c r="AZ895" s="1837"/>
      <c r="BA895" s="1823"/>
      <c r="BB895" s="1999">
        <v>0</v>
      </c>
      <c r="BC895" s="1824"/>
      <c r="BD895" s="1824"/>
      <c r="BE895" s="1824"/>
      <c r="BF895" s="1823"/>
      <c r="BG895" s="1999">
        <v>0</v>
      </c>
      <c r="BH895" s="1999">
        <v>0</v>
      </c>
      <c r="BI895" s="1999">
        <v>0</v>
      </c>
      <c r="BJ895" s="1822">
        <v>21</v>
      </c>
      <c r="BK895" s="1821">
        <v>0</v>
      </c>
      <c r="BL895" s="1821">
        <v>0</v>
      </c>
      <c r="BM895" s="1999">
        <v>0</v>
      </c>
      <c r="BN895" s="1821">
        <v>0</v>
      </c>
      <c r="BO895" s="1999">
        <v>9.7333333333333325</v>
      </c>
      <c r="BP895" s="1820">
        <v>240</v>
      </c>
      <c r="BQ895" s="1819">
        <v>3300</v>
      </c>
      <c r="BR895" s="1819">
        <v>113</v>
      </c>
      <c r="BS895" s="1819">
        <v>0</v>
      </c>
      <c r="BT895" s="1818">
        <v>0</v>
      </c>
      <c r="BU895" s="1819">
        <v>0</v>
      </c>
      <c r="BV895" s="1819">
        <v>0</v>
      </c>
      <c r="BW895" s="1819">
        <v>0</v>
      </c>
      <c r="BX895" s="1819"/>
      <c r="BY895" s="1819"/>
      <c r="BZ895" s="1819"/>
      <c r="CA895" s="1819"/>
      <c r="CB895" s="1819">
        <v>0</v>
      </c>
      <c r="CC895" s="1819">
        <v>0</v>
      </c>
      <c r="CD895" s="1819">
        <v>0</v>
      </c>
      <c r="CE895" s="1819"/>
      <c r="CF895" s="1819">
        <v>597.28</v>
      </c>
      <c r="CG895" s="1819"/>
      <c r="CH895" s="1819">
        <v>0</v>
      </c>
      <c r="CI895" s="1819">
        <v>0</v>
      </c>
      <c r="CJ895" s="1819"/>
      <c r="CK895" s="1819"/>
      <c r="CL895" s="1819"/>
      <c r="CM895" s="1819"/>
      <c r="CN895" s="1819"/>
      <c r="CO895" s="1819">
        <v>0</v>
      </c>
      <c r="CP895" s="1819"/>
      <c r="CQ895" s="1819">
        <v>774.87</v>
      </c>
      <c r="CR895" s="1819"/>
      <c r="CS895" s="1819"/>
      <c r="CT895" s="1819"/>
      <c r="CU895" s="1819"/>
      <c r="CV895" s="1819">
        <v>0</v>
      </c>
      <c r="CW895" s="1819"/>
      <c r="CX895" s="1819"/>
      <c r="CY895" s="1819"/>
      <c r="CZ895" s="1819"/>
      <c r="DA895" s="1819"/>
      <c r="DB895" s="1819"/>
      <c r="DC895" s="1819"/>
      <c r="DD895" s="1819"/>
      <c r="DE895" s="1819"/>
      <c r="DF895" s="1819">
        <v>3774.68</v>
      </c>
      <c r="DG895" s="1819">
        <v>254.79</v>
      </c>
      <c r="DH895" s="1819"/>
      <c r="DI895" s="1819"/>
      <c r="DJ895" s="1819">
        <v>116.4406779661017</v>
      </c>
      <c r="DK895" s="1819"/>
      <c r="DL895" s="1819"/>
      <c r="DM895" s="1819"/>
      <c r="DN895" s="1819"/>
      <c r="DO895" s="1819"/>
      <c r="DP895" s="1819"/>
      <c r="DQ895" s="1819"/>
      <c r="DR895" s="1819">
        <v>0</v>
      </c>
      <c r="DS895" s="1819"/>
      <c r="DT895" s="1819"/>
      <c r="DU895" s="1819"/>
      <c r="DV895" s="1819"/>
      <c r="DW895" s="1819"/>
      <c r="DX895" s="1819"/>
      <c r="DY895" s="1819"/>
      <c r="DZ895" s="1817"/>
      <c r="EA895" s="1816"/>
      <c r="EB895" s="1819"/>
      <c r="EC895" s="1819"/>
      <c r="ED895" s="1819"/>
      <c r="EE895" s="1819"/>
      <c r="EF895" s="1819"/>
      <c r="EG895" s="1819"/>
      <c r="EH895" s="1819"/>
      <c r="EI895" s="1819"/>
      <c r="EJ895" s="1819"/>
      <c r="EK895" s="1819"/>
      <c r="EL895" s="1815">
        <v>4651.32</v>
      </c>
      <c r="EM895" s="1815">
        <v>8931.060677966103</v>
      </c>
      <c r="EN895" s="1814">
        <v>465.13</v>
      </c>
      <c r="EO895" s="1814">
        <v>0</v>
      </c>
      <c r="EP895" s="1814">
        <v>63.72</v>
      </c>
      <c r="EQ895" s="1814">
        <v>0</v>
      </c>
      <c r="ER895" s="1814">
        <v>0</v>
      </c>
      <c r="ES895" s="1819">
        <v>0</v>
      </c>
      <c r="ET895" s="1818">
        <v>74.430000000000007</v>
      </c>
      <c r="EU895" s="1819">
        <v>133.83000000000001</v>
      </c>
      <c r="EV895" s="1819">
        <v>0</v>
      </c>
      <c r="EW895" s="1819"/>
      <c r="EX895" s="1819"/>
      <c r="EY895" s="1819"/>
      <c r="EZ895" s="1816">
        <v>246.41</v>
      </c>
      <c r="FA895" s="1804">
        <v>0</v>
      </c>
      <c r="FB895" s="1804">
        <v>0</v>
      </c>
      <c r="FC895" s="1804">
        <v>1365.2</v>
      </c>
      <c r="FD895" s="1804"/>
      <c r="FE895" s="1804"/>
      <c r="FF895" s="1804"/>
      <c r="FG895" s="1812"/>
      <c r="FH895" s="1804">
        <v>0</v>
      </c>
      <c r="FI895" s="1812">
        <v>116.4406779661017</v>
      </c>
      <c r="FJ895" s="1819"/>
      <c r="FK895" s="1816">
        <v>0</v>
      </c>
      <c r="FL895" s="1816">
        <v>4029.47</v>
      </c>
      <c r="FM895" s="1819">
        <v>0</v>
      </c>
      <c r="FN895" s="1819">
        <v>0</v>
      </c>
      <c r="FO895" s="1819">
        <v>0</v>
      </c>
      <c r="FP895" s="1819">
        <v>0</v>
      </c>
      <c r="FQ895" s="1819">
        <v>6494.63</v>
      </c>
      <c r="FR895" s="1813">
        <v>2436.4299999999998</v>
      </c>
      <c r="FT895" s="1667"/>
      <c r="FU895" s="1666">
        <v>2436.4299999999998</v>
      </c>
      <c r="FV895" s="1666">
        <v>1817.49</v>
      </c>
      <c r="FW895" s="1667">
        <v>0</v>
      </c>
      <c r="FX895" s="1607">
        <v>418.62</v>
      </c>
      <c r="FY895" s="1667">
        <v>0</v>
      </c>
      <c r="GB895" s="2015">
        <f t="shared" si="94"/>
        <v>0</v>
      </c>
      <c r="GC895" s="2015">
        <v>4651.32</v>
      </c>
      <c r="GE895" s="2015">
        <f t="shared" si="95"/>
        <v>8426</v>
      </c>
    </row>
    <row r="896" spans="2:187">
      <c r="B896" s="2014">
        <v>28</v>
      </c>
      <c r="C896" s="919" t="s">
        <v>639</v>
      </c>
      <c r="D896" s="1810" t="s">
        <v>3</v>
      </c>
      <c r="E896" s="1802" t="s">
        <v>139</v>
      </c>
      <c r="F896" s="1832" t="s">
        <v>140</v>
      </c>
      <c r="G896" s="1808">
        <v>33826</v>
      </c>
      <c r="H896" s="1832" t="s">
        <v>484</v>
      </c>
      <c r="I896" s="919" t="s">
        <v>456</v>
      </c>
      <c r="J896" s="1807" t="s">
        <v>455</v>
      </c>
      <c r="K896" s="1806" t="s">
        <v>456</v>
      </c>
      <c r="L896" s="1806">
        <v>100002</v>
      </c>
      <c r="M896" s="1837" t="s">
        <v>457</v>
      </c>
      <c r="N896" s="1997">
        <v>1</v>
      </c>
      <c r="O896" s="1832" t="s">
        <v>458</v>
      </c>
      <c r="P896" s="1832" t="s">
        <v>459</v>
      </c>
      <c r="Q896" s="1836">
        <v>0</v>
      </c>
      <c r="R896" s="1832" t="s">
        <v>485</v>
      </c>
      <c r="S896" s="1835" t="s">
        <v>486</v>
      </c>
      <c r="T896" s="1832" t="s">
        <v>461</v>
      </c>
      <c r="U896" s="2001" t="s">
        <v>261</v>
      </c>
      <c r="V896" s="1834" t="s">
        <v>462</v>
      </c>
      <c r="W896" s="1834"/>
      <c r="X896" s="2002" t="s">
        <v>32</v>
      </c>
      <c r="Y896" s="1833" t="s">
        <v>142</v>
      </c>
      <c r="Z896" s="1837"/>
      <c r="AA896" s="1837"/>
      <c r="AB896" s="1831">
        <v>43973</v>
      </c>
      <c r="AC896" s="1830"/>
      <c r="AD896" s="1998"/>
      <c r="AE896" s="1829" t="s">
        <v>511</v>
      </c>
      <c r="AF896" s="1829" t="s">
        <v>549</v>
      </c>
      <c r="AG896" s="1999"/>
      <c r="AH896" s="1828"/>
      <c r="AI896" s="1828"/>
      <c r="AJ896" s="1828"/>
      <c r="AK896" s="1827"/>
      <c r="AL896" s="1999"/>
      <c r="AM896" s="1827"/>
      <c r="AN896" s="1827"/>
      <c r="AO896" s="1790" t="s">
        <v>466</v>
      </c>
      <c r="AP896" s="1827" t="s">
        <v>595</v>
      </c>
      <c r="AQ896" s="2000" t="s">
        <v>466</v>
      </c>
      <c r="AR896" s="1825">
        <v>2200</v>
      </c>
      <c r="AS896" s="1837">
        <v>23</v>
      </c>
      <c r="AT896" s="1824">
        <v>0</v>
      </c>
      <c r="AU896" s="1824">
        <v>7</v>
      </c>
      <c r="AV896" s="1837"/>
      <c r="AW896" s="1837"/>
      <c r="AX896" s="1837"/>
      <c r="AY896" s="1800"/>
      <c r="AZ896" s="1837"/>
      <c r="BA896" s="1823"/>
      <c r="BB896" s="1999">
        <v>0</v>
      </c>
      <c r="BC896" s="1824"/>
      <c r="BD896" s="1824"/>
      <c r="BE896" s="1824"/>
      <c r="BF896" s="1823"/>
      <c r="BG896" s="1999">
        <v>0</v>
      </c>
      <c r="BH896" s="1999">
        <v>0</v>
      </c>
      <c r="BI896" s="1999">
        <v>0</v>
      </c>
      <c r="BJ896" s="1822">
        <v>0</v>
      </c>
      <c r="BK896" s="1821">
        <v>0</v>
      </c>
      <c r="BL896" s="1821">
        <v>0</v>
      </c>
      <c r="BM896" s="1999">
        <v>0</v>
      </c>
      <c r="BN896" s="1821">
        <v>0</v>
      </c>
      <c r="BO896" s="1999">
        <v>0</v>
      </c>
      <c r="BP896" s="1820">
        <v>184</v>
      </c>
      <c r="BQ896" s="1819">
        <v>1686.6666666666665</v>
      </c>
      <c r="BR896" s="1819">
        <v>113</v>
      </c>
      <c r="BS896" s="1819">
        <v>0</v>
      </c>
      <c r="BT896" s="1818">
        <v>539.70000000000005</v>
      </c>
      <c r="BU896" s="1819">
        <v>0</v>
      </c>
      <c r="BV896" s="1819">
        <v>0</v>
      </c>
      <c r="BW896" s="1819">
        <v>0</v>
      </c>
      <c r="BX896" s="1819"/>
      <c r="BY896" s="1819"/>
      <c r="BZ896" s="1365"/>
      <c r="CA896" s="1819"/>
      <c r="CB896" s="1819">
        <v>0</v>
      </c>
      <c r="CC896" s="1819">
        <v>0</v>
      </c>
      <c r="CD896" s="1819">
        <v>0</v>
      </c>
      <c r="CE896" s="1819"/>
      <c r="CF896" s="1819">
        <v>0</v>
      </c>
      <c r="CG896" s="1819"/>
      <c r="CH896" s="1819">
        <v>0</v>
      </c>
      <c r="CI896" s="1819">
        <v>0</v>
      </c>
      <c r="CJ896" s="1819"/>
      <c r="CK896" s="1819"/>
      <c r="CL896" s="1819"/>
      <c r="CM896" s="1819"/>
      <c r="CN896" s="1819"/>
      <c r="CO896" s="1819">
        <v>0</v>
      </c>
      <c r="CP896" s="1819"/>
      <c r="CQ896" s="1819">
        <v>774.87</v>
      </c>
      <c r="CR896" s="1819"/>
      <c r="CS896" s="1819"/>
      <c r="CT896" s="1819"/>
      <c r="CU896" s="1819"/>
      <c r="CV896" s="1819">
        <v>0</v>
      </c>
      <c r="CW896" s="1819"/>
      <c r="CX896" s="1819"/>
      <c r="CY896" s="1819"/>
      <c r="CZ896" s="1819"/>
      <c r="DA896" s="1819"/>
      <c r="DB896" s="1819"/>
      <c r="DC896" s="1819"/>
      <c r="DD896" s="1819"/>
      <c r="DE896" s="1819"/>
      <c r="DF896" s="1819">
        <v>2313</v>
      </c>
      <c r="DG896" s="1819">
        <v>156.13</v>
      </c>
      <c r="DH896" s="1819"/>
      <c r="DI896" s="1819"/>
      <c r="DJ896" s="1819">
        <v>116.4406779661017</v>
      </c>
      <c r="DK896" s="1819"/>
      <c r="DL896" s="1819"/>
      <c r="DM896" s="1819"/>
      <c r="DN896" s="1819"/>
      <c r="DO896" s="1819"/>
      <c r="DP896" s="1819"/>
      <c r="DQ896" s="1819"/>
      <c r="DR896" s="1819">
        <v>881.94394576271179</v>
      </c>
      <c r="DS896" s="1819"/>
      <c r="DT896" s="1819"/>
      <c r="DU896" s="1819"/>
      <c r="DV896" s="1819"/>
      <c r="DW896" s="1819"/>
      <c r="DX896" s="1819"/>
      <c r="DY896" s="1819"/>
      <c r="DZ896" s="1817"/>
      <c r="EA896" s="1816"/>
      <c r="EB896" s="1819"/>
      <c r="EC896" s="1819"/>
      <c r="ED896" s="1819"/>
      <c r="EE896" s="1819"/>
      <c r="EF896" s="1819"/>
      <c r="EG896" s="1819"/>
      <c r="EH896" s="1819"/>
      <c r="EI896" s="1819"/>
      <c r="EJ896" s="1819"/>
      <c r="EK896" s="1819"/>
      <c r="EL896" s="1815">
        <v>3114.2366666666667</v>
      </c>
      <c r="EM896" s="1366">
        <v>6581.7512903954812</v>
      </c>
      <c r="EN896" s="1814">
        <v>311.42</v>
      </c>
      <c r="EO896" s="1814">
        <v>0</v>
      </c>
      <c r="EP896" s="1814">
        <v>42.67</v>
      </c>
      <c r="EQ896" s="1814">
        <v>0</v>
      </c>
      <c r="ER896" s="1814">
        <v>0</v>
      </c>
      <c r="ES896" s="1819">
        <v>0</v>
      </c>
      <c r="ET896" s="1818">
        <v>0</v>
      </c>
      <c r="EU896" s="1819">
        <v>0</v>
      </c>
      <c r="EV896" s="1819">
        <v>0</v>
      </c>
      <c r="EW896" s="1819"/>
      <c r="EX896" s="1819"/>
      <c r="EY896" s="1819"/>
      <c r="EZ896" s="1816">
        <v>0</v>
      </c>
      <c r="FA896" s="1804">
        <v>0</v>
      </c>
      <c r="FB896" s="1804">
        <v>0</v>
      </c>
      <c r="FC896" s="1804">
        <v>925.2</v>
      </c>
      <c r="FD896" s="1804"/>
      <c r="FE896" s="1804"/>
      <c r="FF896" s="1804"/>
      <c r="FG896" s="1812"/>
      <c r="FH896" s="1804">
        <v>0</v>
      </c>
      <c r="FI896" s="1812">
        <v>116.4406779661017</v>
      </c>
      <c r="FJ896" s="1819"/>
      <c r="FK896" s="1816">
        <v>0</v>
      </c>
      <c r="FL896" s="1816">
        <v>2469.13</v>
      </c>
      <c r="FM896" s="1819">
        <v>0</v>
      </c>
      <c r="FN896" s="1819">
        <v>0</v>
      </c>
      <c r="FO896" s="1819">
        <v>0</v>
      </c>
      <c r="FP896" s="1819">
        <v>0</v>
      </c>
      <c r="FQ896" s="1819">
        <v>3864.86</v>
      </c>
      <c r="FR896" s="1813">
        <v>2716.89</v>
      </c>
      <c r="FT896" s="1667"/>
      <c r="FU896" s="1666">
        <v>2716.89</v>
      </c>
      <c r="FV896" s="1666">
        <v>1069.8599999999999</v>
      </c>
      <c r="FW896" s="1667">
        <v>0</v>
      </c>
      <c r="FX896" s="1607">
        <v>280.27999999999997</v>
      </c>
      <c r="FY896" s="1667">
        <v>0</v>
      </c>
      <c r="GB896" s="2015">
        <f t="shared" si="94"/>
        <v>-3.333333333102928E-3</v>
      </c>
      <c r="GC896" s="2015">
        <v>3114.24</v>
      </c>
      <c r="GE896" s="2015">
        <f t="shared" si="95"/>
        <v>5427.24</v>
      </c>
    </row>
    <row r="897" spans="2:187">
      <c r="B897" s="2014">
        <v>29</v>
      </c>
      <c r="C897" s="919" t="s">
        <v>639</v>
      </c>
      <c r="D897" s="1810" t="s">
        <v>3</v>
      </c>
      <c r="E897" s="1802" t="s">
        <v>64</v>
      </c>
      <c r="F897" s="1832" t="s">
        <v>65</v>
      </c>
      <c r="G897" s="1808">
        <v>27851</v>
      </c>
      <c r="H897" s="1832" t="s">
        <v>550</v>
      </c>
      <c r="I897" s="919" t="s">
        <v>456</v>
      </c>
      <c r="J897" s="1807" t="s">
        <v>455</v>
      </c>
      <c r="K897" s="1806" t="s">
        <v>456</v>
      </c>
      <c r="L897" s="1806">
        <v>100002</v>
      </c>
      <c r="M897" s="1837" t="s">
        <v>457</v>
      </c>
      <c r="N897" s="1997">
        <v>0</v>
      </c>
      <c r="O897" s="1832" t="s">
        <v>458</v>
      </c>
      <c r="P897" s="1832" t="s">
        <v>459</v>
      </c>
      <c r="Q897" s="1836">
        <v>1</v>
      </c>
      <c r="R897" s="1832" t="s">
        <v>551</v>
      </c>
      <c r="S897" s="1835" t="s">
        <v>552</v>
      </c>
      <c r="T897" s="1832" t="s">
        <v>461</v>
      </c>
      <c r="U897" s="2001" t="s">
        <v>242</v>
      </c>
      <c r="V897" s="1834" t="s">
        <v>553</v>
      </c>
      <c r="W897" s="1834"/>
      <c r="X897" s="2002" t="s">
        <v>32</v>
      </c>
      <c r="Y897" s="1833" t="s">
        <v>1069</v>
      </c>
      <c r="Z897" s="1837"/>
      <c r="AA897" s="1837"/>
      <c r="AB897" s="1831">
        <v>44111</v>
      </c>
      <c r="AC897" s="1830"/>
      <c r="AD897" s="1998"/>
      <c r="AE897" s="1829" t="s">
        <v>503</v>
      </c>
      <c r="AF897" s="1829" t="s">
        <v>554</v>
      </c>
      <c r="AG897" s="1999"/>
      <c r="AH897" s="1828"/>
      <c r="AI897" s="1828"/>
      <c r="AJ897" s="1828"/>
      <c r="AK897" s="1827"/>
      <c r="AL897" s="1999"/>
      <c r="AM897" s="1827"/>
      <c r="AN897" s="1827"/>
      <c r="AO897" s="1788" t="s">
        <v>467</v>
      </c>
      <c r="AP897" s="1827" t="s">
        <v>594</v>
      </c>
      <c r="AQ897" s="2000" t="s">
        <v>466</v>
      </c>
      <c r="AR897" s="1825">
        <v>3600</v>
      </c>
      <c r="AS897" s="1837">
        <v>29</v>
      </c>
      <c r="AT897" s="1824">
        <v>0</v>
      </c>
      <c r="AU897" s="1824">
        <v>1</v>
      </c>
      <c r="AV897" s="1837"/>
      <c r="AW897" s="1837"/>
      <c r="AX897" s="1837"/>
      <c r="AY897" s="1800"/>
      <c r="AZ897" s="1837"/>
      <c r="BA897" s="1823"/>
      <c r="BB897" s="1999">
        <v>0</v>
      </c>
      <c r="BC897" s="1824"/>
      <c r="BD897" s="1824"/>
      <c r="BE897" s="1824"/>
      <c r="BF897" s="1823"/>
      <c r="BG897" s="1999">
        <v>0</v>
      </c>
      <c r="BH897" s="1999">
        <v>0</v>
      </c>
      <c r="BI897" s="1999">
        <v>0</v>
      </c>
      <c r="BJ897" s="1822">
        <v>0</v>
      </c>
      <c r="BK897" s="1821">
        <v>0</v>
      </c>
      <c r="BL897" s="1821">
        <v>0</v>
      </c>
      <c r="BM897" s="1999">
        <v>0</v>
      </c>
      <c r="BN897" s="1821">
        <v>0</v>
      </c>
      <c r="BO897" s="1999">
        <v>1.0499999999999998</v>
      </c>
      <c r="BP897" s="1820">
        <v>232</v>
      </c>
      <c r="BQ897" s="1819">
        <v>3480</v>
      </c>
      <c r="BR897" s="1819">
        <v>113</v>
      </c>
      <c r="BS897" s="1819">
        <v>0</v>
      </c>
      <c r="BT897" s="1818">
        <v>123.77</v>
      </c>
      <c r="BU897" s="1819">
        <v>0</v>
      </c>
      <c r="BV897" s="1819">
        <v>0</v>
      </c>
      <c r="BW897" s="1819">
        <v>0</v>
      </c>
      <c r="BX897" s="1819"/>
      <c r="BY897" s="1819"/>
      <c r="BZ897" s="1819"/>
      <c r="CA897" s="1819"/>
      <c r="CB897" s="1819">
        <v>0</v>
      </c>
      <c r="CC897" s="1819">
        <v>0</v>
      </c>
      <c r="CD897" s="1819">
        <v>0</v>
      </c>
      <c r="CE897" s="1819"/>
      <c r="CF897" s="1819">
        <v>0</v>
      </c>
      <c r="CG897" s="1819"/>
      <c r="CH897" s="1819">
        <v>0</v>
      </c>
      <c r="CI897" s="1819">
        <v>0</v>
      </c>
      <c r="CJ897" s="1819"/>
      <c r="CK897" s="1819"/>
      <c r="CL897" s="1819"/>
      <c r="CM897" s="1819"/>
      <c r="CN897" s="1819"/>
      <c r="CO897" s="1819">
        <v>0</v>
      </c>
      <c r="CP897" s="1819"/>
      <c r="CQ897" s="1819">
        <v>1162.3050000000001</v>
      </c>
      <c r="CR897" s="1819"/>
      <c r="CS897" s="1819"/>
      <c r="CT897" s="1819"/>
      <c r="CU897" s="1819"/>
      <c r="CV897" s="1819">
        <v>0</v>
      </c>
      <c r="CW897" s="1819"/>
      <c r="CX897" s="1819"/>
      <c r="CY897" s="1819"/>
      <c r="CZ897" s="1819"/>
      <c r="DA897" s="1819"/>
      <c r="DB897" s="1819"/>
      <c r="DC897" s="1819"/>
      <c r="DD897" s="1819"/>
      <c r="DE897" s="1819"/>
      <c r="DF897" s="1819">
        <v>3713</v>
      </c>
      <c r="DG897" s="1819">
        <v>334.17</v>
      </c>
      <c r="DH897" s="1819"/>
      <c r="DI897" s="1819"/>
      <c r="DJ897" s="1819">
        <v>116.4406779661017</v>
      </c>
      <c r="DK897" s="1819"/>
      <c r="DL897" s="1819"/>
      <c r="DM897" s="1819"/>
      <c r="DN897" s="1819"/>
      <c r="DO897" s="1819"/>
      <c r="DP897" s="1819"/>
      <c r="DQ897" s="1819"/>
      <c r="DR897" s="1819">
        <v>0</v>
      </c>
      <c r="DS897" s="1819"/>
      <c r="DT897" s="1819"/>
      <c r="DU897" s="1819"/>
      <c r="DV897" s="1819"/>
      <c r="DW897" s="1819"/>
      <c r="DX897" s="1819"/>
      <c r="DY897" s="1819"/>
      <c r="DZ897" s="1817"/>
      <c r="EA897" s="1816"/>
      <c r="EB897" s="1819"/>
      <c r="EC897" s="1819"/>
      <c r="ED897" s="1819"/>
      <c r="EE897" s="1819"/>
      <c r="EF897" s="1819"/>
      <c r="EG897" s="1819"/>
      <c r="EH897" s="1819"/>
      <c r="EI897" s="1819"/>
      <c r="EJ897" s="1819"/>
      <c r="EK897" s="1819"/>
      <c r="EL897" s="1815">
        <v>4863.3249999999998</v>
      </c>
      <c r="EM897" s="1815">
        <v>9042.685677966103</v>
      </c>
      <c r="EN897" s="1814">
        <v>486.33</v>
      </c>
      <c r="EO897" s="1814">
        <v>77.81</v>
      </c>
      <c r="EP897" s="1814">
        <v>66.63</v>
      </c>
      <c r="EQ897" s="1814">
        <v>0</v>
      </c>
      <c r="ER897" s="1814">
        <v>0</v>
      </c>
      <c r="ES897" s="1819">
        <v>0</v>
      </c>
      <c r="ET897" s="1818">
        <v>216.2</v>
      </c>
      <c r="EU897" s="1819">
        <v>15.75</v>
      </c>
      <c r="EV897" s="1819">
        <v>0</v>
      </c>
      <c r="EW897" s="1819"/>
      <c r="EX897" s="1819"/>
      <c r="EY897" s="1819"/>
      <c r="EZ897" s="1816">
        <v>0</v>
      </c>
      <c r="FA897" s="1804">
        <v>0</v>
      </c>
      <c r="FB897" s="1804">
        <v>0</v>
      </c>
      <c r="FC897" s="1804">
        <v>1485.2</v>
      </c>
      <c r="FD897" s="1804"/>
      <c r="FE897" s="1804"/>
      <c r="FF897" s="1804"/>
      <c r="FG897" s="1812"/>
      <c r="FH897" s="1804">
        <v>0</v>
      </c>
      <c r="FI897" s="1819">
        <v>116.4406779661017</v>
      </c>
      <c r="FJ897" s="1819"/>
      <c r="FK897" s="1816">
        <v>0</v>
      </c>
      <c r="FL897" s="1816">
        <v>4047.17</v>
      </c>
      <c r="FM897" s="1819">
        <v>0</v>
      </c>
      <c r="FN897" s="1819">
        <v>0</v>
      </c>
      <c r="FO897" s="1819">
        <v>0</v>
      </c>
      <c r="FP897" s="1819">
        <v>0</v>
      </c>
      <c r="FQ897" s="1819">
        <v>6511.53</v>
      </c>
      <c r="FR897" s="1813">
        <v>2531.16</v>
      </c>
      <c r="FT897" s="1667"/>
      <c r="FU897" s="1666">
        <v>2531.16</v>
      </c>
      <c r="FV897" s="1666">
        <v>1701.02</v>
      </c>
      <c r="FW897" s="1667">
        <v>0</v>
      </c>
      <c r="FX897" s="1607">
        <v>437.7</v>
      </c>
      <c r="FY897" s="1667">
        <v>0</v>
      </c>
      <c r="GB897" s="2015">
        <f t="shared" si="94"/>
        <v>-5.0000000001091394E-3</v>
      </c>
      <c r="GC897" s="2015">
        <v>4863.33</v>
      </c>
      <c r="GE897" s="2015">
        <f t="shared" si="95"/>
        <v>8576.33</v>
      </c>
    </row>
    <row r="898" spans="2:187">
      <c r="B898" s="2014">
        <v>30</v>
      </c>
      <c r="C898" s="919" t="s">
        <v>639</v>
      </c>
      <c r="D898" s="1810" t="s">
        <v>3</v>
      </c>
      <c r="E898" s="1809" t="s">
        <v>145</v>
      </c>
      <c r="F898" s="1832" t="s">
        <v>146</v>
      </c>
      <c r="G898" s="1808">
        <v>33721</v>
      </c>
      <c r="H898" s="1832" t="s">
        <v>484</v>
      </c>
      <c r="I898" s="919" t="s">
        <v>456</v>
      </c>
      <c r="J898" s="1807" t="s">
        <v>455</v>
      </c>
      <c r="K898" s="1806" t="s">
        <v>456</v>
      </c>
      <c r="L898" s="1806">
        <v>100002</v>
      </c>
      <c r="M898" s="1837" t="s">
        <v>457</v>
      </c>
      <c r="N898" s="1997">
        <v>1</v>
      </c>
      <c r="O898" s="1832" t="s">
        <v>458</v>
      </c>
      <c r="P898" s="1832" t="s">
        <v>459</v>
      </c>
      <c r="Q898" s="1836">
        <v>0</v>
      </c>
      <c r="R898" s="1832" t="s">
        <v>485</v>
      </c>
      <c r="S898" s="1835" t="s">
        <v>486</v>
      </c>
      <c r="T898" s="1832" t="s">
        <v>461</v>
      </c>
      <c r="U898" s="2001" t="s">
        <v>264</v>
      </c>
      <c r="V898" s="1834" t="s">
        <v>553</v>
      </c>
      <c r="W898" s="1834"/>
      <c r="X898" s="2002" t="s">
        <v>1059</v>
      </c>
      <c r="Y898" s="1833" t="s">
        <v>150</v>
      </c>
      <c r="Z898" s="1837"/>
      <c r="AA898" s="1837"/>
      <c r="AB898" s="1831">
        <v>44432</v>
      </c>
      <c r="AC898" s="1830"/>
      <c r="AD898" s="1998"/>
      <c r="AE898" s="1829" t="s">
        <v>533</v>
      </c>
      <c r="AF898" s="1829" t="s">
        <v>558</v>
      </c>
      <c r="AG898" s="1999"/>
      <c r="AH898" s="1828"/>
      <c r="AI898" s="1828"/>
      <c r="AJ898" s="1828"/>
      <c r="AK898" s="1827"/>
      <c r="AL898" s="1999"/>
      <c r="AM898" s="1827"/>
      <c r="AN898" s="1827"/>
      <c r="AO898" s="1790" t="s">
        <v>466</v>
      </c>
      <c r="AP898" s="1827" t="s">
        <v>594</v>
      </c>
      <c r="AQ898" s="2000" t="s">
        <v>466</v>
      </c>
      <c r="AR898" s="1825">
        <v>2200</v>
      </c>
      <c r="AS898" s="1837">
        <v>30</v>
      </c>
      <c r="AT898" s="1824">
        <v>0</v>
      </c>
      <c r="AU898" s="1824">
        <v>0</v>
      </c>
      <c r="AV898" s="1837"/>
      <c r="AW898" s="1837"/>
      <c r="AX898" s="1837"/>
      <c r="AY898" s="1800"/>
      <c r="AZ898" s="1837"/>
      <c r="BA898" s="1823"/>
      <c r="BB898" s="1999">
        <v>0</v>
      </c>
      <c r="BC898" s="1824"/>
      <c r="BD898" s="1824"/>
      <c r="BE898" s="1824"/>
      <c r="BF898" s="1823"/>
      <c r="BG898" s="1999">
        <v>0</v>
      </c>
      <c r="BH898" s="1999">
        <v>0</v>
      </c>
      <c r="BI898" s="1999">
        <v>0</v>
      </c>
      <c r="BJ898" s="1822">
        <v>18</v>
      </c>
      <c r="BK898" s="1821">
        <v>0</v>
      </c>
      <c r="BL898" s="1821">
        <v>0</v>
      </c>
      <c r="BM898" s="1999">
        <v>0</v>
      </c>
      <c r="BN898" s="1821">
        <v>0</v>
      </c>
      <c r="BO898" s="1999">
        <v>6.2666666666666666</v>
      </c>
      <c r="BP898" s="1820">
        <v>240</v>
      </c>
      <c r="BQ898" s="1819">
        <v>2200</v>
      </c>
      <c r="BR898" s="1819">
        <v>113</v>
      </c>
      <c r="BS898" s="1819">
        <v>0</v>
      </c>
      <c r="BT898" s="1818">
        <v>0</v>
      </c>
      <c r="BU898" s="1819">
        <v>0</v>
      </c>
      <c r="BV898" s="1819">
        <v>0</v>
      </c>
      <c r="BW898" s="1819">
        <v>0</v>
      </c>
      <c r="BX898" s="1819"/>
      <c r="BY898" s="1819"/>
      <c r="BZ898" s="1819"/>
      <c r="CA898" s="1819"/>
      <c r="CB898" s="1819">
        <v>0</v>
      </c>
      <c r="CC898" s="1819">
        <v>0</v>
      </c>
      <c r="CD898" s="1819">
        <v>0</v>
      </c>
      <c r="CE898" s="1819"/>
      <c r="CF898" s="1819">
        <v>346.95</v>
      </c>
      <c r="CG898" s="1819"/>
      <c r="CH898" s="1819">
        <v>0</v>
      </c>
      <c r="CI898" s="1819">
        <v>0</v>
      </c>
      <c r="CJ898" s="1819"/>
      <c r="CK898" s="1819"/>
      <c r="CL898" s="1819"/>
      <c r="CM898" s="1819"/>
      <c r="CN898" s="1819"/>
      <c r="CO898" s="1819">
        <v>0</v>
      </c>
      <c r="CP898" s="1819"/>
      <c r="CQ898" s="1819">
        <v>774.87</v>
      </c>
      <c r="CR898" s="1819"/>
      <c r="CS898" s="1819"/>
      <c r="CT898" s="1819"/>
      <c r="CU898" s="1819"/>
      <c r="CV898" s="1819">
        <v>0</v>
      </c>
      <c r="CW898" s="1819"/>
      <c r="CX898" s="1819"/>
      <c r="CY898" s="1819"/>
      <c r="CZ898" s="1819"/>
      <c r="DA898" s="1819"/>
      <c r="DB898" s="1819"/>
      <c r="DC898" s="1819"/>
      <c r="DD898" s="1819"/>
      <c r="DE898" s="1819"/>
      <c r="DF898" s="1819">
        <v>2386.89</v>
      </c>
      <c r="DG898" s="1819">
        <v>161.12</v>
      </c>
      <c r="DH898" s="1819"/>
      <c r="DI898" s="1819"/>
      <c r="DJ898" s="1819">
        <v>116.4406779661017</v>
      </c>
      <c r="DK898" s="1819"/>
      <c r="DL898" s="1819"/>
      <c r="DM898" s="1819"/>
      <c r="DN898" s="1819"/>
      <c r="DO898" s="1819"/>
      <c r="DP898" s="1819"/>
      <c r="DQ898" s="1819"/>
      <c r="DR898" s="1819">
        <v>213.98514576271225</v>
      </c>
      <c r="DS898" s="1819"/>
      <c r="DT898" s="1819"/>
      <c r="DU898" s="1819"/>
      <c r="DV898" s="1819"/>
      <c r="DW898" s="1819"/>
      <c r="DX898" s="1819"/>
      <c r="DY898" s="1819"/>
      <c r="DZ898" s="1817"/>
      <c r="EA898" s="1816"/>
      <c r="EB898" s="1819"/>
      <c r="EC898" s="1819"/>
      <c r="ED898" s="1819"/>
      <c r="EE898" s="1819"/>
      <c r="EF898" s="1819"/>
      <c r="EG898" s="1819"/>
      <c r="EH898" s="1819"/>
      <c r="EI898" s="1819"/>
      <c r="EJ898" s="1819"/>
      <c r="EK898" s="1819"/>
      <c r="EL898" s="1815">
        <v>3377.3799999999997</v>
      </c>
      <c r="EM898" s="1815">
        <v>6313.2558237288122</v>
      </c>
      <c r="EN898" s="1814">
        <v>337.74</v>
      </c>
      <c r="EO898" s="1814">
        <v>0</v>
      </c>
      <c r="EP898" s="1814">
        <v>46.27</v>
      </c>
      <c r="EQ898" s="1814">
        <v>0</v>
      </c>
      <c r="ER898" s="1814">
        <v>0</v>
      </c>
      <c r="ES898" s="1819">
        <v>0</v>
      </c>
      <c r="ET898" s="1818">
        <v>0</v>
      </c>
      <c r="EU898" s="1819">
        <v>57.44</v>
      </c>
      <c r="EV898" s="1819">
        <v>0</v>
      </c>
      <c r="EW898" s="1819"/>
      <c r="EX898" s="1819"/>
      <c r="EY898" s="1819"/>
      <c r="EZ898" s="1816">
        <v>131.71</v>
      </c>
      <c r="FA898" s="1804">
        <v>0</v>
      </c>
      <c r="FB898" s="1804">
        <v>0</v>
      </c>
      <c r="FC898" s="1804">
        <v>925.2</v>
      </c>
      <c r="FD898" s="1804"/>
      <c r="FE898" s="1804"/>
      <c r="FF898" s="1804"/>
      <c r="FG898" s="1812"/>
      <c r="FH898" s="1804">
        <v>0</v>
      </c>
      <c r="FI898" s="1819">
        <v>116.4406779661017</v>
      </c>
      <c r="FJ898" s="1819"/>
      <c r="FK898" s="1816">
        <v>0</v>
      </c>
      <c r="FL898" s="1816">
        <v>2548.0100000000002</v>
      </c>
      <c r="FM898" s="1819">
        <v>0</v>
      </c>
      <c r="FN898" s="1819">
        <v>0</v>
      </c>
      <c r="FO898" s="1819">
        <v>0</v>
      </c>
      <c r="FP898" s="1819">
        <v>0</v>
      </c>
      <c r="FQ898" s="1819">
        <v>4162.8100000000004</v>
      </c>
      <c r="FR898" s="1813">
        <v>2150.4499999999998</v>
      </c>
      <c r="FT898" s="1667"/>
      <c r="FU898" s="1666">
        <v>2150.4499999999998</v>
      </c>
      <c r="FV898" s="1666">
        <v>1146</v>
      </c>
      <c r="FW898" s="1667">
        <v>0</v>
      </c>
      <c r="FX898" s="1607">
        <v>303.95999999999998</v>
      </c>
      <c r="FY898" s="1667">
        <v>0</v>
      </c>
      <c r="GB898" s="2015">
        <f t="shared" si="94"/>
        <v>0</v>
      </c>
      <c r="GC898" s="2015">
        <v>3377.38</v>
      </c>
      <c r="GE898" s="2015">
        <f t="shared" si="95"/>
        <v>5764.27</v>
      </c>
    </row>
    <row r="899" spans="2:187">
      <c r="B899" s="2014">
        <v>31</v>
      </c>
      <c r="C899" s="919" t="s">
        <v>639</v>
      </c>
      <c r="D899" s="1810" t="s">
        <v>3</v>
      </c>
      <c r="E899" s="1809" t="s">
        <v>154</v>
      </c>
      <c r="F899" s="1832" t="s">
        <v>155</v>
      </c>
      <c r="G899" s="1808">
        <v>35064</v>
      </c>
      <c r="H899" s="1832" t="s">
        <v>469</v>
      </c>
      <c r="I899" s="919" t="s">
        <v>456</v>
      </c>
      <c r="J899" s="1807" t="s">
        <v>455</v>
      </c>
      <c r="K899" s="1806" t="s">
        <v>456</v>
      </c>
      <c r="L899" s="1806">
        <v>100001</v>
      </c>
      <c r="M899" s="1837" t="s">
        <v>470</v>
      </c>
      <c r="N899" s="1997">
        <v>1</v>
      </c>
      <c r="O899" s="1832" t="s">
        <v>471</v>
      </c>
      <c r="P899" s="1832" t="s">
        <v>472</v>
      </c>
      <c r="Q899" s="1836">
        <v>1</v>
      </c>
      <c r="R899" s="1832" t="s">
        <v>473</v>
      </c>
      <c r="S899" s="1835" t="s">
        <v>474</v>
      </c>
      <c r="T899" s="1832" t="s">
        <v>461</v>
      </c>
      <c r="U899" s="2001" t="s">
        <v>990</v>
      </c>
      <c r="V899" s="1834" t="s">
        <v>553</v>
      </c>
      <c r="W899" s="1834"/>
      <c r="X899" s="2002" t="s">
        <v>32</v>
      </c>
      <c r="Y899" s="1833" t="s">
        <v>1070</v>
      </c>
      <c r="Z899" s="1837"/>
      <c r="AA899" s="1837"/>
      <c r="AB899" s="1831">
        <v>44453</v>
      </c>
      <c r="AC899" s="1830"/>
      <c r="AD899" s="1998"/>
      <c r="AE899" s="1787" t="s">
        <v>533</v>
      </c>
      <c r="AF899" s="1829" t="s">
        <v>625</v>
      </c>
      <c r="AG899" s="1999"/>
      <c r="AH899" s="1828"/>
      <c r="AI899" s="1828"/>
      <c r="AJ899" s="1828"/>
      <c r="AK899" s="1827"/>
      <c r="AL899" s="1999"/>
      <c r="AM899" s="1827"/>
      <c r="AN899" s="1827"/>
      <c r="AO899" s="1790" t="s">
        <v>466</v>
      </c>
      <c r="AP899" s="1827" t="s">
        <v>594</v>
      </c>
      <c r="AQ899" s="2000" t="s">
        <v>467</v>
      </c>
      <c r="AR899" s="1825">
        <v>3000</v>
      </c>
      <c r="AS899" s="1837">
        <v>30</v>
      </c>
      <c r="AT899" s="1824">
        <v>0</v>
      </c>
      <c r="AU899" s="1824">
        <v>0</v>
      </c>
      <c r="AV899" s="1837"/>
      <c r="AW899" s="1837"/>
      <c r="AX899" s="1837"/>
      <c r="AY899" s="1837"/>
      <c r="AZ899" s="1837"/>
      <c r="BA899" s="1823"/>
      <c r="BB899" s="1999">
        <v>0</v>
      </c>
      <c r="BC899" s="1824"/>
      <c r="BD899" s="1824"/>
      <c r="BE899" s="1824"/>
      <c r="BF899" s="1823"/>
      <c r="BG899" s="1999">
        <v>0</v>
      </c>
      <c r="BH899" s="1999">
        <v>0</v>
      </c>
      <c r="BI899" s="1999">
        <v>0</v>
      </c>
      <c r="BJ899" s="1822">
        <v>15</v>
      </c>
      <c r="BK899" s="1821">
        <v>0</v>
      </c>
      <c r="BL899" s="1821">
        <v>0</v>
      </c>
      <c r="BM899" s="1999">
        <v>0</v>
      </c>
      <c r="BN899" s="1821">
        <v>0</v>
      </c>
      <c r="BO899" s="1999">
        <v>1.8833333333333333</v>
      </c>
      <c r="BP899" s="1820">
        <v>240</v>
      </c>
      <c r="BQ899" s="1819">
        <v>3000</v>
      </c>
      <c r="BR899" s="1819">
        <v>0</v>
      </c>
      <c r="BS899" s="1819">
        <v>0</v>
      </c>
      <c r="BT899" s="1818">
        <v>0</v>
      </c>
      <c r="BU899" s="1819">
        <v>0</v>
      </c>
      <c r="BV899" s="1819">
        <v>0</v>
      </c>
      <c r="BW899" s="1819">
        <v>0</v>
      </c>
      <c r="BX899" s="1819"/>
      <c r="BY899" s="1819"/>
      <c r="BZ899" s="1819"/>
      <c r="CA899" s="1819"/>
      <c r="CB899" s="1819">
        <v>0</v>
      </c>
      <c r="CC899" s="1819">
        <v>0</v>
      </c>
      <c r="CD899" s="1819">
        <v>0</v>
      </c>
      <c r="CE899" s="1819"/>
      <c r="CF899" s="1819">
        <v>375</v>
      </c>
      <c r="CG899" s="1819"/>
      <c r="CH899" s="1819">
        <v>0</v>
      </c>
      <c r="CI899" s="1819">
        <v>0</v>
      </c>
      <c r="CJ899" s="1819"/>
      <c r="CK899" s="1819"/>
      <c r="CL899" s="1819"/>
      <c r="CM899" s="1819"/>
      <c r="CN899" s="1819"/>
      <c r="CO899" s="1819">
        <v>0</v>
      </c>
      <c r="CP899" s="1819"/>
      <c r="CQ899" s="1819">
        <v>795.08400000000006</v>
      </c>
      <c r="CR899" s="1819"/>
      <c r="CS899" s="1819"/>
      <c r="CT899" s="1819"/>
      <c r="CU899" s="1819"/>
      <c r="CV899" s="1819">
        <v>0</v>
      </c>
      <c r="CW899" s="1819"/>
      <c r="CX899" s="1819"/>
      <c r="CY899" s="1819"/>
      <c r="CZ899" s="1819"/>
      <c r="DA899" s="1819"/>
      <c r="DB899" s="1819"/>
      <c r="DC899" s="1819"/>
      <c r="DD899" s="1819"/>
      <c r="DE899" s="1819"/>
      <c r="DF899" s="1819">
        <v>3000</v>
      </c>
      <c r="DG899" s="1819">
        <v>202.5</v>
      </c>
      <c r="DH899" s="1819"/>
      <c r="DI899" s="1819"/>
      <c r="DJ899" s="1819">
        <v>116.4406779661017</v>
      </c>
      <c r="DK899" s="1819"/>
      <c r="DL899" s="1819"/>
      <c r="DM899" s="1819"/>
      <c r="DN899" s="1819"/>
      <c r="DO899" s="1819"/>
      <c r="DP899" s="1819"/>
      <c r="DQ899" s="1819"/>
      <c r="DR899" s="1819">
        <v>0</v>
      </c>
      <c r="DS899" s="1819"/>
      <c r="DT899" s="1819"/>
      <c r="DU899" s="1819"/>
      <c r="DV899" s="1819"/>
      <c r="DW899" s="1819"/>
      <c r="DX899" s="1819"/>
      <c r="DY899" s="1819"/>
      <c r="DZ899" s="1817"/>
      <c r="EA899" s="1816"/>
      <c r="EB899" s="1819"/>
      <c r="EC899" s="1819"/>
      <c r="ED899" s="1819"/>
      <c r="EE899" s="1819"/>
      <c r="EF899" s="1819"/>
      <c r="EG899" s="1819"/>
      <c r="EH899" s="1819"/>
      <c r="EI899" s="1819"/>
      <c r="EJ899" s="1819"/>
      <c r="EK899" s="1819"/>
      <c r="EL899" s="1815">
        <v>4146.5439999999999</v>
      </c>
      <c r="EM899" s="1815">
        <v>7489.0246779661011</v>
      </c>
      <c r="EN899" s="1814">
        <v>414.65</v>
      </c>
      <c r="EO899" s="1814">
        <v>0</v>
      </c>
      <c r="EP899" s="1814">
        <v>56.81</v>
      </c>
      <c r="EQ899" s="1814">
        <v>0</v>
      </c>
      <c r="ER899" s="1814">
        <v>0</v>
      </c>
      <c r="ES899" s="1819">
        <v>0</v>
      </c>
      <c r="ET899" s="1818">
        <v>121.16</v>
      </c>
      <c r="EU899" s="1819">
        <v>23.54</v>
      </c>
      <c r="EV899" s="1819">
        <v>0</v>
      </c>
      <c r="EW899" s="1819"/>
      <c r="EX899" s="1819"/>
      <c r="EY899" s="1819"/>
      <c r="EZ899" s="1816">
        <v>0</v>
      </c>
      <c r="FA899" s="1804">
        <v>34.94</v>
      </c>
      <c r="FB899" s="1804">
        <v>0</v>
      </c>
      <c r="FC899" s="1804">
        <v>1200</v>
      </c>
      <c r="FD899" s="1804"/>
      <c r="FE899" s="1804"/>
      <c r="FF899" s="1804"/>
      <c r="FG899" s="1812"/>
      <c r="FH899" s="1804">
        <v>0</v>
      </c>
      <c r="FI899" s="1819">
        <v>116.4406779661017</v>
      </c>
      <c r="FJ899" s="1819"/>
      <c r="FK899" s="1816">
        <v>0</v>
      </c>
      <c r="FL899" s="1816">
        <v>3202.5</v>
      </c>
      <c r="FM899" s="1819">
        <v>0</v>
      </c>
      <c r="FN899" s="1819">
        <v>0</v>
      </c>
      <c r="FO899" s="1819">
        <v>0</v>
      </c>
      <c r="FP899" s="1819">
        <v>0</v>
      </c>
      <c r="FQ899" s="1819">
        <v>5170.04</v>
      </c>
      <c r="FR899" s="1813">
        <v>2318.98</v>
      </c>
      <c r="FT899" s="1667"/>
      <c r="FU899" s="1666">
        <v>2318.98</v>
      </c>
      <c r="FV899" s="1666">
        <v>1595.11</v>
      </c>
      <c r="FW899" s="1667">
        <v>0</v>
      </c>
      <c r="FX899" s="1607">
        <v>373.19</v>
      </c>
      <c r="FY899" s="1667">
        <v>0</v>
      </c>
      <c r="GB899" s="2015">
        <f t="shared" si="94"/>
        <v>3.9999999999054126E-3</v>
      </c>
      <c r="GC899" s="2015">
        <v>4146.54</v>
      </c>
      <c r="GE899" s="2015">
        <f t="shared" si="95"/>
        <v>7146.54</v>
      </c>
    </row>
    <row r="900" spans="2:187">
      <c r="B900" s="2014">
        <v>32</v>
      </c>
      <c r="C900" s="919" t="s">
        <v>639</v>
      </c>
      <c r="D900" s="1810" t="s">
        <v>3</v>
      </c>
      <c r="E900" s="1809" t="s">
        <v>164</v>
      </c>
      <c r="F900" s="1832" t="s">
        <v>165</v>
      </c>
      <c r="G900" s="1808">
        <v>36099</v>
      </c>
      <c r="H900" s="1832" t="s">
        <v>488</v>
      </c>
      <c r="I900" s="919" t="s">
        <v>456</v>
      </c>
      <c r="J900" s="1807" t="s">
        <v>455</v>
      </c>
      <c r="K900" s="1806" t="s">
        <v>456</v>
      </c>
      <c r="L900" s="1806">
        <v>100002</v>
      </c>
      <c r="M900" s="1837" t="s">
        <v>457</v>
      </c>
      <c r="N900" s="1997">
        <v>0</v>
      </c>
      <c r="O900" s="1832" t="s">
        <v>458</v>
      </c>
      <c r="P900" s="1832" t="s">
        <v>459</v>
      </c>
      <c r="Q900" s="1836">
        <v>0</v>
      </c>
      <c r="R900" s="1832" t="s">
        <v>489</v>
      </c>
      <c r="S900" s="1835" t="s">
        <v>488</v>
      </c>
      <c r="T900" s="1832" t="s">
        <v>461</v>
      </c>
      <c r="U900" s="2001" t="s">
        <v>978</v>
      </c>
      <c r="V900" s="1834" t="s">
        <v>553</v>
      </c>
      <c r="W900" s="1834"/>
      <c r="X900" s="2002" t="s">
        <v>32</v>
      </c>
      <c r="Y900" s="1833" t="s">
        <v>1071</v>
      </c>
      <c r="Z900" s="1837"/>
      <c r="AA900" s="1837"/>
      <c r="AB900" s="1831">
        <v>44483</v>
      </c>
      <c r="AC900" s="1830"/>
      <c r="AD900" s="1998"/>
      <c r="AE900" s="1829" t="s">
        <v>496</v>
      </c>
      <c r="AF900" s="1829" t="s">
        <v>559</v>
      </c>
      <c r="AG900" s="1999"/>
      <c r="AH900" s="1828"/>
      <c r="AI900" s="1828"/>
      <c r="AJ900" s="1828"/>
      <c r="AK900" s="1827"/>
      <c r="AL900" s="1999"/>
      <c r="AM900" s="1827"/>
      <c r="AN900" s="1827"/>
      <c r="AO900" s="1790" t="s">
        <v>466</v>
      </c>
      <c r="AP900" s="1827" t="s">
        <v>595</v>
      </c>
      <c r="AQ900" s="2000" t="s">
        <v>467</v>
      </c>
      <c r="AR900" s="1825">
        <v>2500</v>
      </c>
      <c r="AS900" s="1837">
        <v>30</v>
      </c>
      <c r="AT900" s="1824">
        <v>0</v>
      </c>
      <c r="AU900" s="1824">
        <v>0</v>
      </c>
      <c r="AV900" s="1837"/>
      <c r="AW900" s="1837"/>
      <c r="AX900" s="1837"/>
      <c r="AY900" s="1837"/>
      <c r="AZ900" s="1837"/>
      <c r="BA900" s="1823"/>
      <c r="BB900" s="1999">
        <v>0</v>
      </c>
      <c r="BC900" s="1824"/>
      <c r="BD900" s="1824"/>
      <c r="BE900" s="1824"/>
      <c r="BF900" s="1823"/>
      <c r="BG900" s="1999">
        <v>0</v>
      </c>
      <c r="BH900" s="1999">
        <v>0</v>
      </c>
      <c r="BI900" s="1999">
        <v>0</v>
      </c>
      <c r="BJ900" s="1822">
        <v>7</v>
      </c>
      <c r="BK900" s="1821">
        <v>0</v>
      </c>
      <c r="BL900" s="1821">
        <v>0</v>
      </c>
      <c r="BM900" s="1999">
        <v>0</v>
      </c>
      <c r="BN900" s="1821">
        <v>0</v>
      </c>
      <c r="BO900" s="1999">
        <v>5.7833333333333332</v>
      </c>
      <c r="BP900" s="1820">
        <v>240</v>
      </c>
      <c r="BQ900" s="1819">
        <v>2500</v>
      </c>
      <c r="BR900" s="1819">
        <v>0</v>
      </c>
      <c r="BS900" s="1819">
        <v>0</v>
      </c>
      <c r="BT900" s="1818">
        <v>0</v>
      </c>
      <c r="BU900" s="1819">
        <v>0</v>
      </c>
      <c r="BV900" s="1819">
        <v>0</v>
      </c>
      <c r="BW900" s="1819">
        <v>0</v>
      </c>
      <c r="BX900" s="1819"/>
      <c r="BY900" s="1819"/>
      <c r="BZ900" s="1819"/>
      <c r="CA900" s="1819"/>
      <c r="CB900" s="1819">
        <v>0</v>
      </c>
      <c r="CC900" s="1819">
        <v>0</v>
      </c>
      <c r="CD900" s="1819">
        <v>0</v>
      </c>
      <c r="CE900" s="1819"/>
      <c r="CF900" s="1819">
        <v>145.83000000000001</v>
      </c>
      <c r="CG900" s="1819"/>
      <c r="CH900" s="1819">
        <v>0</v>
      </c>
      <c r="CI900" s="1819">
        <v>0</v>
      </c>
      <c r="CJ900" s="1819"/>
      <c r="CK900" s="1819"/>
      <c r="CL900" s="1819"/>
      <c r="CM900" s="1819"/>
      <c r="CN900" s="1819"/>
      <c r="CO900" s="1819">
        <v>0</v>
      </c>
      <c r="CP900" s="1819"/>
      <c r="CQ900" s="1819">
        <v>993.85500000000002</v>
      </c>
      <c r="CR900" s="1819"/>
      <c r="CS900" s="1819"/>
      <c r="CT900" s="1819"/>
      <c r="CU900" s="1819"/>
      <c r="CV900" s="1819">
        <v>0</v>
      </c>
      <c r="CW900" s="1819"/>
      <c r="CX900" s="1819"/>
      <c r="CY900" s="1819"/>
      <c r="CZ900" s="1819"/>
      <c r="DA900" s="1819"/>
      <c r="DB900" s="1819"/>
      <c r="DC900" s="1819"/>
      <c r="DD900" s="1819"/>
      <c r="DE900" s="1819"/>
      <c r="DF900" s="1819">
        <v>2500</v>
      </c>
      <c r="DG900" s="1819">
        <v>168.75</v>
      </c>
      <c r="DH900" s="1819"/>
      <c r="DI900" s="1819"/>
      <c r="DJ900" s="1819">
        <v>116.4406779661017</v>
      </c>
      <c r="DK900" s="1819"/>
      <c r="DL900" s="1819"/>
      <c r="DM900" s="1819"/>
      <c r="DN900" s="1819"/>
      <c r="DO900" s="1819"/>
      <c r="DP900" s="1819"/>
      <c r="DQ900" s="1819"/>
      <c r="DR900" s="1819">
        <v>219.2542124293783</v>
      </c>
      <c r="DS900" s="1819"/>
      <c r="DT900" s="1819"/>
      <c r="DU900" s="1819"/>
      <c r="DV900" s="1819"/>
      <c r="DW900" s="1819"/>
      <c r="DX900" s="1819"/>
      <c r="DY900" s="1819"/>
      <c r="DZ900" s="1817"/>
      <c r="EA900" s="1816"/>
      <c r="EB900" s="1819"/>
      <c r="EC900" s="1819"/>
      <c r="ED900" s="1819"/>
      <c r="EE900" s="1819"/>
      <c r="EF900" s="1819"/>
      <c r="EG900" s="1819"/>
      <c r="EH900" s="1819"/>
      <c r="EI900" s="1819"/>
      <c r="EJ900" s="1819"/>
      <c r="EK900" s="1819"/>
      <c r="EL900" s="1815">
        <v>3579.4450000000002</v>
      </c>
      <c r="EM900" s="1815">
        <v>6644.1298903954803</v>
      </c>
      <c r="EN900" s="1814">
        <v>357.94</v>
      </c>
      <c r="EO900" s="1814">
        <v>0</v>
      </c>
      <c r="EP900" s="1814">
        <v>49.04</v>
      </c>
      <c r="EQ900" s="1814">
        <v>0</v>
      </c>
      <c r="ER900" s="1814">
        <v>0</v>
      </c>
      <c r="ES900" s="1819">
        <v>0</v>
      </c>
      <c r="ET900" s="1818">
        <v>0</v>
      </c>
      <c r="EU900" s="1819">
        <v>60.24</v>
      </c>
      <c r="EV900" s="1819">
        <v>0</v>
      </c>
      <c r="EW900" s="1819"/>
      <c r="EX900" s="1819"/>
      <c r="EY900" s="1819"/>
      <c r="EZ900" s="1816">
        <v>76.47</v>
      </c>
      <c r="FA900" s="1804">
        <v>34.94</v>
      </c>
      <c r="FB900" s="1804">
        <v>0</v>
      </c>
      <c r="FC900" s="1804">
        <v>1000</v>
      </c>
      <c r="FD900" s="1804"/>
      <c r="FE900" s="1804"/>
      <c r="FF900" s="1804"/>
      <c r="FG900" s="1812"/>
      <c r="FH900" s="1804">
        <v>0</v>
      </c>
      <c r="FI900" s="1819">
        <v>116.4406779661017</v>
      </c>
      <c r="FJ900" s="1819"/>
      <c r="FK900" s="1816">
        <v>0</v>
      </c>
      <c r="FL900" s="1816">
        <v>2668.75</v>
      </c>
      <c r="FM900" s="1819">
        <v>0</v>
      </c>
      <c r="FN900" s="1819">
        <v>0</v>
      </c>
      <c r="FO900" s="1819">
        <v>0</v>
      </c>
      <c r="FP900" s="1819">
        <v>0</v>
      </c>
      <c r="FQ900" s="1819">
        <v>4363.82</v>
      </c>
      <c r="FR900" s="1813">
        <v>2280.31</v>
      </c>
      <c r="FT900" s="1667"/>
      <c r="FU900" s="1666">
        <v>2280.31</v>
      </c>
      <c r="FV900" s="1666">
        <v>1118.81</v>
      </c>
      <c r="FW900" s="1667">
        <v>0</v>
      </c>
      <c r="FX900" s="1607">
        <v>322.14999999999998</v>
      </c>
      <c r="FY900" s="1667">
        <v>0</v>
      </c>
      <c r="GB900" s="2015">
        <f t="shared" si="94"/>
        <v>-4.999999999654392E-3</v>
      </c>
      <c r="GC900" s="2015">
        <v>3579.45</v>
      </c>
      <c r="GE900" s="2015">
        <f t="shared" si="95"/>
        <v>6079.45</v>
      </c>
    </row>
    <row r="901" spans="2:187">
      <c r="B901" s="2014">
        <v>33</v>
      </c>
      <c r="C901" s="919" t="s">
        <v>639</v>
      </c>
      <c r="D901" s="1810" t="s">
        <v>3</v>
      </c>
      <c r="E901" s="1809" t="s">
        <v>143</v>
      </c>
      <c r="F901" s="1832" t="s">
        <v>144</v>
      </c>
      <c r="G901" s="1808">
        <v>34320</v>
      </c>
      <c r="H901" s="1832" t="s">
        <v>469</v>
      </c>
      <c r="I901" s="919" t="s">
        <v>456</v>
      </c>
      <c r="J901" s="1807" t="s">
        <v>455</v>
      </c>
      <c r="K901" s="1806" t="s">
        <v>456</v>
      </c>
      <c r="L901" s="1806">
        <v>100001</v>
      </c>
      <c r="M901" s="1837" t="s">
        <v>470</v>
      </c>
      <c r="N901" s="1997">
        <v>1</v>
      </c>
      <c r="O901" s="1832" t="s">
        <v>471</v>
      </c>
      <c r="P901" s="1832" t="s">
        <v>472</v>
      </c>
      <c r="Q901" s="1836">
        <v>1</v>
      </c>
      <c r="R901" s="1832" t="s">
        <v>473</v>
      </c>
      <c r="S901" s="1835" t="s">
        <v>474</v>
      </c>
      <c r="T901" s="1832" t="s">
        <v>461</v>
      </c>
      <c r="U901" s="2001" t="s">
        <v>979</v>
      </c>
      <c r="V901" s="1834" t="s">
        <v>553</v>
      </c>
      <c r="W901" s="1834"/>
      <c r="X901" s="2002" t="s">
        <v>32</v>
      </c>
      <c r="Y901" s="1833" t="s">
        <v>147</v>
      </c>
      <c r="Z901" s="1837"/>
      <c r="AA901" s="1837"/>
      <c r="AB901" s="1831">
        <v>44483</v>
      </c>
      <c r="AC901" s="1830"/>
      <c r="AD901" s="1998"/>
      <c r="AE901" s="1829" t="s">
        <v>533</v>
      </c>
      <c r="AF901" s="1829" t="s">
        <v>560</v>
      </c>
      <c r="AG901" s="1999"/>
      <c r="AH901" s="1828"/>
      <c r="AI901" s="1828"/>
      <c r="AJ901" s="1828"/>
      <c r="AK901" s="1827"/>
      <c r="AL901" s="1999"/>
      <c r="AM901" s="1827"/>
      <c r="AN901" s="1827"/>
      <c r="AO901" s="1790" t="s">
        <v>466</v>
      </c>
      <c r="AP901" s="1827" t="s">
        <v>594</v>
      </c>
      <c r="AQ901" s="2000" t="s">
        <v>467</v>
      </c>
      <c r="AR901" s="1825">
        <v>3000</v>
      </c>
      <c r="AS901" s="1837">
        <v>30</v>
      </c>
      <c r="AT901" s="1824">
        <v>0</v>
      </c>
      <c r="AU901" s="1824">
        <v>0</v>
      </c>
      <c r="AV901" s="1837"/>
      <c r="AW901" s="1837"/>
      <c r="AX901" s="1837"/>
      <c r="AY901" s="1837"/>
      <c r="AZ901" s="1837"/>
      <c r="BA901" s="1823"/>
      <c r="BB901" s="1999">
        <v>0</v>
      </c>
      <c r="BC901" s="1824"/>
      <c r="BD901" s="1824"/>
      <c r="BE901" s="1824"/>
      <c r="BF901" s="1823"/>
      <c r="BG901" s="1999">
        <v>0</v>
      </c>
      <c r="BH901" s="1999">
        <v>0</v>
      </c>
      <c r="BI901" s="1999">
        <v>0</v>
      </c>
      <c r="BJ901" s="1822">
        <v>0</v>
      </c>
      <c r="BK901" s="1821">
        <v>0</v>
      </c>
      <c r="BL901" s="1821">
        <v>0</v>
      </c>
      <c r="BM901" s="1999">
        <v>0</v>
      </c>
      <c r="BN901" s="1821">
        <v>0</v>
      </c>
      <c r="BO901" s="1999">
        <v>2.8499999999999996</v>
      </c>
      <c r="BP901" s="1820">
        <v>240</v>
      </c>
      <c r="BQ901" s="1819">
        <v>3000</v>
      </c>
      <c r="BR901" s="1819">
        <v>0</v>
      </c>
      <c r="BS901" s="1819">
        <v>0</v>
      </c>
      <c r="BT901" s="1818">
        <v>0</v>
      </c>
      <c r="BU901" s="1819">
        <v>0</v>
      </c>
      <c r="BV901" s="1819">
        <v>0</v>
      </c>
      <c r="BW901" s="1819">
        <v>0</v>
      </c>
      <c r="BX901" s="1819"/>
      <c r="BY901" s="1819"/>
      <c r="BZ901" s="1819"/>
      <c r="CA901" s="1819"/>
      <c r="CB901" s="1819">
        <v>0</v>
      </c>
      <c r="CC901" s="1819">
        <v>0</v>
      </c>
      <c r="CD901" s="1819">
        <v>0</v>
      </c>
      <c r="CE901" s="1819"/>
      <c r="CF901" s="1819">
        <v>0</v>
      </c>
      <c r="CG901" s="1819"/>
      <c r="CH901" s="1819">
        <v>0</v>
      </c>
      <c r="CI901" s="1819">
        <v>0</v>
      </c>
      <c r="CJ901" s="1819"/>
      <c r="CK901" s="1819"/>
      <c r="CL901" s="1819"/>
      <c r="CM901" s="1819"/>
      <c r="CN901" s="1819"/>
      <c r="CO901" s="1819">
        <v>0</v>
      </c>
      <c r="CP901" s="1819"/>
      <c r="CQ901" s="1819">
        <v>795.08400000000006</v>
      </c>
      <c r="CR901" s="1819"/>
      <c r="CS901" s="1819"/>
      <c r="CT901" s="1819"/>
      <c r="CU901" s="1819"/>
      <c r="CV901" s="1819">
        <v>0</v>
      </c>
      <c r="CW901" s="1819"/>
      <c r="CX901" s="1819"/>
      <c r="CY901" s="1819"/>
      <c r="CZ901" s="1819"/>
      <c r="DA901" s="1819"/>
      <c r="DB901" s="1819"/>
      <c r="DC901" s="1819"/>
      <c r="DD901" s="1819"/>
      <c r="DE901" s="1819"/>
      <c r="DF901" s="1819">
        <v>3000</v>
      </c>
      <c r="DG901" s="1819">
        <v>202.5</v>
      </c>
      <c r="DH901" s="1819"/>
      <c r="DI901" s="1819"/>
      <c r="DJ901" s="1819">
        <v>116.4406779661017</v>
      </c>
      <c r="DK901" s="1819"/>
      <c r="DL901" s="1819"/>
      <c r="DM901" s="1819"/>
      <c r="DN901" s="1819"/>
      <c r="DO901" s="1819"/>
      <c r="DP901" s="1819"/>
      <c r="DQ901" s="1819"/>
      <c r="DR901" s="1819">
        <v>0</v>
      </c>
      <c r="DS901" s="1819"/>
      <c r="DT901" s="1819"/>
      <c r="DU901" s="1819"/>
      <c r="DV901" s="1819"/>
      <c r="DW901" s="1819"/>
      <c r="DX901" s="1819"/>
      <c r="DY901" s="1819"/>
      <c r="DZ901" s="1817"/>
      <c r="EA901" s="1816"/>
      <c r="EB901" s="1819"/>
      <c r="EC901" s="1819"/>
      <c r="ED901" s="1819"/>
      <c r="EE901" s="1819"/>
      <c r="EF901" s="1819"/>
      <c r="EG901" s="1819"/>
      <c r="EH901" s="1819"/>
      <c r="EI901" s="1819"/>
      <c r="EJ901" s="1819"/>
      <c r="EK901" s="1819"/>
      <c r="EL901" s="1815">
        <v>3759.4539999999997</v>
      </c>
      <c r="EM901" s="1815">
        <v>7114.0246779661011</v>
      </c>
      <c r="EN901" s="1814">
        <v>375.95</v>
      </c>
      <c r="EO901" s="1814">
        <v>0</v>
      </c>
      <c r="EP901" s="1814">
        <v>51.5</v>
      </c>
      <c r="EQ901" s="1814">
        <v>0</v>
      </c>
      <c r="ER901" s="1814">
        <v>0</v>
      </c>
      <c r="ES901" s="1819">
        <v>0</v>
      </c>
      <c r="ET901" s="1818">
        <v>99.28</v>
      </c>
      <c r="EU901" s="1819">
        <v>35.630000000000003</v>
      </c>
      <c r="EV901" s="1819">
        <v>0</v>
      </c>
      <c r="EW901" s="1819"/>
      <c r="EX901" s="1819"/>
      <c r="EY901" s="1819"/>
      <c r="EZ901" s="1816">
        <v>37.58</v>
      </c>
      <c r="FA901" s="1804">
        <v>37.58</v>
      </c>
      <c r="FB901" s="1804">
        <v>0</v>
      </c>
      <c r="FC901" s="1804">
        <v>1200</v>
      </c>
      <c r="FD901" s="1804"/>
      <c r="FE901" s="1804"/>
      <c r="FF901" s="1804"/>
      <c r="FG901" s="1812"/>
      <c r="FH901" s="1804">
        <v>0</v>
      </c>
      <c r="FI901" s="1819">
        <v>116.4406779661017</v>
      </c>
      <c r="FJ901" s="1819"/>
      <c r="FK901" s="1816">
        <v>0</v>
      </c>
      <c r="FL901" s="1816">
        <v>3202.5</v>
      </c>
      <c r="FM901" s="1819">
        <v>0</v>
      </c>
      <c r="FN901" s="1819">
        <v>0</v>
      </c>
      <c r="FO901" s="1819">
        <v>0</v>
      </c>
      <c r="FP901" s="1819">
        <v>0</v>
      </c>
      <c r="FQ901" s="1819">
        <v>5156.46</v>
      </c>
      <c r="FR901" s="1813">
        <v>1957.56</v>
      </c>
      <c r="FT901" s="1667"/>
      <c r="FU901" s="1666">
        <v>1957.56</v>
      </c>
      <c r="FV901" s="1666">
        <v>1386.29</v>
      </c>
      <c r="FW901" s="1667">
        <v>0</v>
      </c>
      <c r="FX901" s="1607">
        <v>338.35</v>
      </c>
      <c r="FY901" s="1667">
        <v>0</v>
      </c>
      <c r="GB901" s="2015">
        <f t="shared" si="94"/>
        <v>3.9999999999054126E-3</v>
      </c>
      <c r="GC901" s="2015">
        <v>3759.45</v>
      </c>
      <c r="GE901" s="2015">
        <f t="shared" si="95"/>
        <v>6759.45</v>
      </c>
    </row>
    <row r="902" spans="2:187">
      <c r="B902" s="2014">
        <v>34</v>
      </c>
      <c r="C902" s="919" t="s">
        <v>639</v>
      </c>
      <c r="D902" s="1810" t="s">
        <v>3</v>
      </c>
      <c r="E902" s="1809" t="s">
        <v>121</v>
      </c>
      <c r="F902" s="1832" t="s">
        <v>122</v>
      </c>
      <c r="G902" s="1808">
        <v>33835</v>
      </c>
      <c r="H902" s="1832" t="s">
        <v>484</v>
      </c>
      <c r="I902" s="919" t="s">
        <v>456</v>
      </c>
      <c r="J902" s="1807" t="s">
        <v>455</v>
      </c>
      <c r="K902" s="1806" t="s">
        <v>456</v>
      </c>
      <c r="L902" s="1806">
        <v>100002</v>
      </c>
      <c r="M902" s="1837" t="s">
        <v>457</v>
      </c>
      <c r="N902" s="1997">
        <v>1</v>
      </c>
      <c r="O902" s="1832" t="s">
        <v>458</v>
      </c>
      <c r="P902" s="1832" t="s">
        <v>459</v>
      </c>
      <c r="Q902" s="1836">
        <v>0</v>
      </c>
      <c r="R902" s="1832" t="s">
        <v>485</v>
      </c>
      <c r="S902" s="1835" t="s">
        <v>486</v>
      </c>
      <c r="T902" s="1832" t="s">
        <v>461</v>
      </c>
      <c r="U902" s="2001" t="s">
        <v>263</v>
      </c>
      <c r="V902" s="1834" t="s">
        <v>553</v>
      </c>
      <c r="W902" s="1834"/>
      <c r="X902" s="2002" t="s">
        <v>32</v>
      </c>
      <c r="Y902" s="1833" t="s">
        <v>1072</v>
      </c>
      <c r="Z902" s="1837"/>
      <c r="AA902" s="1837"/>
      <c r="AB902" s="1831">
        <v>44539</v>
      </c>
      <c r="AC902" s="1830"/>
      <c r="AD902" s="1998"/>
      <c r="AE902" s="1829" t="s">
        <v>481</v>
      </c>
      <c r="AF902" s="1829" t="s">
        <v>561</v>
      </c>
      <c r="AG902" s="1999"/>
      <c r="AH902" s="1828"/>
      <c r="AI902" s="1828"/>
      <c r="AJ902" s="1828"/>
      <c r="AK902" s="1827"/>
      <c r="AL902" s="1999"/>
      <c r="AM902" s="1827"/>
      <c r="AN902" s="1827"/>
      <c r="AO902" s="1790" t="s">
        <v>466</v>
      </c>
      <c r="AP902" s="1827" t="s">
        <v>594</v>
      </c>
      <c r="AQ902" s="2000" t="s">
        <v>466</v>
      </c>
      <c r="AR902" s="1825">
        <v>2200</v>
      </c>
      <c r="AS902" s="1837">
        <v>30</v>
      </c>
      <c r="AT902" s="1824">
        <v>0</v>
      </c>
      <c r="AU902" s="1824">
        <v>0</v>
      </c>
      <c r="AV902" s="1837"/>
      <c r="AW902" s="1837"/>
      <c r="AX902" s="1837"/>
      <c r="AY902" s="1837"/>
      <c r="AZ902" s="1837"/>
      <c r="BA902" s="1823"/>
      <c r="BB902" s="1999">
        <v>0</v>
      </c>
      <c r="BC902" s="1824"/>
      <c r="BD902" s="1824"/>
      <c r="BE902" s="1824"/>
      <c r="BF902" s="1823"/>
      <c r="BG902" s="1999">
        <v>0</v>
      </c>
      <c r="BH902" s="1999">
        <v>0</v>
      </c>
      <c r="BI902" s="1999">
        <v>0</v>
      </c>
      <c r="BJ902" s="1822">
        <v>0</v>
      </c>
      <c r="BK902" s="1821">
        <v>0</v>
      </c>
      <c r="BL902" s="1821">
        <v>0</v>
      </c>
      <c r="BM902" s="1999">
        <v>0</v>
      </c>
      <c r="BN902" s="1821">
        <v>0</v>
      </c>
      <c r="BO902" s="1999">
        <v>5.9499999999999993</v>
      </c>
      <c r="BP902" s="1820">
        <v>240</v>
      </c>
      <c r="BQ902" s="1819">
        <v>2200</v>
      </c>
      <c r="BR902" s="1819">
        <v>113</v>
      </c>
      <c r="BS902" s="1819">
        <v>0</v>
      </c>
      <c r="BT902" s="1818">
        <v>0</v>
      </c>
      <c r="BU902" s="1819">
        <v>0</v>
      </c>
      <c r="BV902" s="1819">
        <v>0</v>
      </c>
      <c r="BW902" s="1819">
        <v>0</v>
      </c>
      <c r="BX902" s="1819"/>
      <c r="BY902" s="1819"/>
      <c r="BZ902" s="1819"/>
      <c r="CA902" s="1819"/>
      <c r="CB902" s="1819">
        <v>0</v>
      </c>
      <c r="CC902" s="1819">
        <v>0</v>
      </c>
      <c r="CD902" s="1819">
        <v>0</v>
      </c>
      <c r="CE902" s="1819"/>
      <c r="CF902" s="1819">
        <v>0</v>
      </c>
      <c r="CG902" s="1819"/>
      <c r="CH902" s="1819">
        <v>0</v>
      </c>
      <c r="CI902" s="1819">
        <v>0</v>
      </c>
      <c r="CJ902" s="1819"/>
      <c r="CK902" s="1819"/>
      <c r="CL902" s="1819"/>
      <c r="CM902" s="1819"/>
      <c r="CN902" s="1819"/>
      <c r="CO902" s="1819">
        <v>0</v>
      </c>
      <c r="CP902" s="1819"/>
      <c r="CQ902" s="1819">
        <v>774.87</v>
      </c>
      <c r="CR902" s="1819"/>
      <c r="CS902" s="1819"/>
      <c r="CT902" s="1819"/>
      <c r="CU902" s="1819"/>
      <c r="CV902" s="1819">
        <v>0</v>
      </c>
      <c r="CW902" s="1819"/>
      <c r="CX902" s="1819"/>
      <c r="CY902" s="1819"/>
      <c r="CZ902" s="1819"/>
      <c r="DA902" s="1819"/>
      <c r="DB902" s="1819"/>
      <c r="DC902" s="1819"/>
      <c r="DD902" s="1819"/>
      <c r="DE902" s="1819"/>
      <c r="DF902" s="1819">
        <v>2313</v>
      </c>
      <c r="DG902" s="1819">
        <v>156.13</v>
      </c>
      <c r="DH902" s="1819"/>
      <c r="DI902" s="1819"/>
      <c r="DJ902" s="1819">
        <v>116.4406779661017</v>
      </c>
      <c r="DK902" s="1819"/>
      <c r="DL902" s="1819"/>
      <c r="DM902" s="1819"/>
      <c r="DN902" s="1819"/>
      <c r="DO902" s="1819"/>
      <c r="DP902" s="1819"/>
      <c r="DQ902" s="1819"/>
      <c r="DR902" s="1819">
        <v>278.69141242937803</v>
      </c>
      <c r="DS902" s="1819"/>
      <c r="DT902" s="1819"/>
      <c r="DU902" s="1819"/>
      <c r="DV902" s="1819"/>
      <c r="DW902" s="1819"/>
      <c r="DX902" s="1819"/>
      <c r="DY902" s="1819"/>
      <c r="DZ902" s="1817"/>
      <c r="EA902" s="1816"/>
      <c r="EB902" s="1819"/>
      <c r="EC902" s="1819"/>
      <c r="ED902" s="1819"/>
      <c r="EE902" s="1819"/>
      <c r="EF902" s="1819"/>
      <c r="EG902" s="1819"/>
      <c r="EH902" s="1819"/>
      <c r="EI902" s="1819"/>
      <c r="EJ902" s="1819"/>
      <c r="EK902" s="1819"/>
      <c r="EL902" s="1815">
        <v>3033.33</v>
      </c>
      <c r="EM902" s="1815">
        <v>5952.1320903954802</v>
      </c>
      <c r="EN902" s="1814">
        <v>303.33</v>
      </c>
      <c r="EO902" s="1814">
        <v>0</v>
      </c>
      <c r="EP902" s="1814">
        <v>41.56</v>
      </c>
      <c r="EQ902" s="1814">
        <v>0</v>
      </c>
      <c r="ER902" s="1814">
        <v>0</v>
      </c>
      <c r="ES902" s="1819">
        <v>0</v>
      </c>
      <c r="ET902" s="1818">
        <v>0</v>
      </c>
      <c r="EU902" s="1819">
        <v>54.54</v>
      </c>
      <c r="EV902" s="1819">
        <v>0</v>
      </c>
      <c r="EW902" s="1819"/>
      <c r="EX902" s="1819"/>
      <c r="EY902" s="1819"/>
      <c r="EZ902" s="1816">
        <v>131.71</v>
      </c>
      <c r="FA902" s="1804">
        <v>0</v>
      </c>
      <c r="FB902" s="1804">
        <v>0</v>
      </c>
      <c r="FC902" s="1804">
        <v>925.2</v>
      </c>
      <c r="FD902" s="1804"/>
      <c r="FE902" s="1804"/>
      <c r="FF902" s="1804"/>
      <c r="FG902" s="1812"/>
      <c r="FH902" s="1804">
        <v>0</v>
      </c>
      <c r="FI902" s="1819">
        <v>116.4406779661017</v>
      </c>
      <c r="FJ902" s="1819"/>
      <c r="FK902" s="1816">
        <v>48</v>
      </c>
      <c r="FL902" s="1816">
        <v>2469.13</v>
      </c>
      <c r="FM902" s="1819">
        <v>0</v>
      </c>
      <c r="FN902" s="1819">
        <v>0</v>
      </c>
      <c r="FO902" s="1819">
        <v>0</v>
      </c>
      <c r="FP902" s="1819">
        <v>0</v>
      </c>
      <c r="FQ902" s="1819">
        <v>4089.91</v>
      </c>
      <c r="FR902" s="1813">
        <v>1862.22</v>
      </c>
      <c r="FT902" s="1667"/>
      <c r="FU902" s="1666">
        <v>1862.22</v>
      </c>
      <c r="FV902" s="1667">
        <v>904.49</v>
      </c>
      <c r="FW902" s="1667">
        <v>0</v>
      </c>
      <c r="FX902" s="1607">
        <v>273</v>
      </c>
      <c r="FY902" s="1667">
        <v>0</v>
      </c>
      <c r="GB902" s="2015">
        <f t="shared" si="94"/>
        <v>0</v>
      </c>
      <c r="GC902" s="2015">
        <v>3033.33</v>
      </c>
      <c r="GE902" s="2015">
        <f t="shared" si="95"/>
        <v>5346.33</v>
      </c>
    </row>
    <row r="903" spans="2:187">
      <c r="B903" s="2014">
        <v>35</v>
      </c>
      <c r="C903" s="919" t="s">
        <v>639</v>
      </c>
      <c r="D903" s="1810" t="s">
        <v>3</v>
      </c>
      <c r="E903" s="1809" t="s">
        <v>104</v>
      </c>
      <c r="F903" s="1832" t="s">
        <v>105</v>
      </c>
      <c r="G903" s="1808">
        <v>32719</v>
      </c>
      <c r="H903" s="1832" t="s">
        <v>453</v>
      </c>
      <c r="I903" s="919" t="s">
        <v>456</v>
      </c>
      <c r="J903" s="1807" t="s">
        <v>455</v>
      </c>
      <c r="K903" s="1806" t="s">
        <v>456</v>
      </c>
      <c r="L903" s="1806">
        <v>100002</v>
      </c>
      <c r="M903" s="1837" t="s">
        <v>457</v>
      </c>
      <c r="N903" s="1997">
        <v>1</v>
      </c>
      <c r="O903" s="1832" t="s">
        <v>458</v>
      </c>
      <c r="P903" s="1832" t="s">
        <v>459</v>
      </c>
      <c r="Q903" s="1836">
        <v>1</v>
      </c>
      <c r="R903" s="1832" t="s">
        <v>460</v>
      </c>
      <c r="S903" s="1835" t="s">
        <v>453</v>
      </c>
      <c r="T903" s="1832" t="s">
        <v>461</v>
      </c>
      <c r="U903" s="2001" t="s">
        <v>257</v>
      </c>
      <c r="V903" s="1834" t="s">
        <v>553</v>
      </c>
      <c r="W903" s="1834"/>
      <c r="X903" s="2002" t="s">
        <v>32</v>
      </c>
      <c r="Y903" s="1833" t="s">
        <v>106</v>
      </c>
      <c r="Z903" s="1786"/>
      <c r="AA903" s="1786"/>
      <c r="AB903" s="1831">
        <v>44600</v>
      </c>
      <c r="AC903" s="1785"/>
      <c r="AD903" s="1621"/>
      <c r="AE903" s="1849" t="s">
        <v>533</v>
      </c>
      <c r="AF903" s="1849" t="s">
        <v>562</v>
      </c>
      <c r="AG903" s="1784"/>
      <c r="AH903" s="1783"/>
      <c r="AI903" s="1828"/>
      <c r="AJ903" s="1828"/>
      <c r="AK903" s="1827"/>
      <c r="AL903" s="1999"/>
      <c r="AM903" s="1827"/>
      <c r="AN903" s="1827"/>
      <c r="AO903" s="1790" t="s">
        <v>467</v>
      </c>
      <c r="AP903" s="1827" t="s">
        <v>595</v>
      </c>
      <c r="AQ903" s="2000" t="s">
        <v>466</v>
      </c>
      <c r="AR903" s="1825">
        <v>2500</v>
      </c>
      <c r="AS903" s="1837">
        <v>29</v>
      </c>
      <c r="AT903" s="1824">
        <v>0</v>
      </c>
      <c r="AU903" s="1824">
        <v>1</v>
      </c>
      <c r="AV903" s="1837"/>
      <c r="AW903" s="1837"/>
      <c r="AX903" s="1837"/>
      <c r="AY903" s="1837"/>
      <c r="AZ903" s="1837"/>
      <c r="BA903" s="1823"/>
      <c r="BB903" s="1999">
        <v>0</v>
      </c>
      <c r="BC903" s="1824"/>
      <c r="BD903" s="1824"/>
      <c r="BE903" s="1824"/>
      <c r="BF903" s="1823"/>
      <c r="BG903" s="1999">
        <v>0</v>
      </c>
      <c r="BH903" s="1999">
        <v>0</v>
      </c>
      <c r="BI903" s="1999">
        <v>0</v>
      </c>
      <c r="BJ903" s="1822">
        <v>16</v>
      </c>
      <c r="BK903" s="1821">
        <v>0</v>
      </c>
      <c r="BL903" s="1821">
        <v>0</v>
      </c>
      <c r="BM903" s="1999">
        <v>0</v>
      </c>
      <c r="BN903" s="1821">
        <v>0</v>
      </c>
      <c r="BO903" s="1999">
        <v>2.2999999999999998</v>
      </c>
      <c r="BP903" s="1820">
        <v>232</v>
      </c>
      <c r="BQ903" s="1819">
        <v>2416.6666666666665</v>
      </c>
      <c r="BR903" s="1819">
        <v>113</v>
      </c>
      <c r="BS903" s="1819">
        <v>0</v>
      </c>
      <c r="BT903" s="1818">
        <v>95.08</v>
      </c>
      <c r="BU903" s="1819">
        <v>0</v>
      </c>
      <c r="BV903" s="1819">
        <v>0</v>
      </c>
      <c r="BW903" s="1819">
        <v>0</v>
      </c>
      <c r="BX903" s="1819"/>
      <c r="BY903" s="1819"/>
      <c r="BZ903" s="1819"/>
      <c r="CA903" s="1819"/>
      <c r="CB903" s="1819">
        <v>0</v>
      </c>
      <c r="CC903" s="1819">
        <v>0</v>
      </c>
      <c r="CD903" s="1819">
        <v>0</v>
      </c>
      <c r="CE903" s="1819"/>
      <c r="CF903" s="1819">
        <v>348.4</v>
      </c>
      <c r="CG903" s="1819"/>
      <c r="CH903" s="1819">
        <v>0</v>
      </c>
      <c r="CI903" s="1819">
        <v>0</v>
      </c>
      <c r="CJ903" s="1819"/>
      <c r="CK903" s="1819"/>
      <c r="CL903" s="1819"/>
      <c r="CM903" s="1819"/>
      <c r="CN903" s="1819"/>
      <c r="CO903" s="1819">
        <v>0</v>
      </c>
      <c r="CP903" s="1819"/>
      <c r="CQ903" s="1819">
        <v>1162.3050000000001</v>
      </c>
      <c r="CR903" s="1819"/>
      <c r="CS903" s="1819"/>
      <c r="CT903" s="1819"/>
      <c r="CU903" s="1819"/>
      <c r="CV903" s="1819">
        <v>0</v>
      </c>
      <c r="CW903" s="1819"/>
      <c r="CX903" s="1819"/>
      <c r="CY903" s="1819"/>
      <c r="CZ903" s="1819"/>
      <c r="DA903" s="1819"/>
      <c r="DB903" s="1819"/>
      <c r="DC903" s="1819"/>
      <c r="DD903" s="1819"/>
      <c r="DE903" s="1819"/>
      <c r="DF903" s="1819">
        <v>2852.53</v>
      </c>
      <c r="DG903" s="1819">
        <v>256.73</v>
      </c>
      <c r="DH903" s="1819"/>
      <c r="DI903" s="1819"/>
      <c r="DJ903" s="1819">
        <v>116.4406779661017</v>
      </c>
      <c r="DK903" s="1819"/>
      <c r="DL903" s="1819"/>
      <c r="DM903" s="1819"/>
      <c r="DN903" s="1819"/>
      <c r="DO903" s="1819"/>
      <c r="DP903" s="1819"/>
      <c r="DQ903" s="1819"/>
      <c r="DR903" s="1819">
        <v>0</v>
      </c>
      <c r="DS903" s="1819"/>
      <c r="DT903" s="1819"/>
      <c r="DU903" s="1819"/>
      <c r="DV903" s="1819"/>
      <c r="DW903" s="1819"/>
      <c r="DX903" s="1819"/>
      <c r="DY903" s="1819"/>
      <c r="DZ903" s="1817"/>
      <c r="EA903" s="1816"/>
      <c r="EB903" s="1819"/>
      <c r="EC903" s="1819"/>
      <c r="ED903" s="1819"/>
      <c r="EE903" s="1819"/>
      <c r="EF903" s="1819"/>
      <c r="EG903" s="1819"/>
      <c r="EH903" s="1819"/>
      <c r="EI903" s="1819"/>
      <c r="EJ903" s="1819"/>
      <c r="EK903" s="1819"/>
      <c r="EL903" s="1815">
        <v>4111.4916666666668</v>
      </c>
      <c r="EM903" s="1815">
        <v>7361.1523446327683</v>
      </c>
      <c r="EN903" s="1814">
        <v>411.15</v>
      </c>
      <c r="EO903" s="1814">
        <v>0</v>
      </c>
      <c r="EP903" s="1814">
        <v>56.33</v>
      </c>
      <c r="EQ903" s="1814">
        <v>0</v>
      </c>
      <c r="ER903" s="1814">
        <v>0</v>
      </c>
      <c r="ES903" s="1819">
        <v>0</v>
      </c>
      <c r="ET903" s="1818">
        <v>136.51</v>
      </c>
      <c r="EU903" s="1819">
        <v>23.96</v>
      </c>
      <c r="EV903" s="1819">
        <v>0</v>
      </c>
      <c r="EW903" s="1819"/>
      <c r="EX903" s="1819"/>
      <c r="EY903" s="1819"/>
      <c r="EZ903" s="1816">
        <v>0</v>
      </c>
      <c r="FA903" s="1804">
        <v>61.06</v>
      </c>
      <c r="FB903" s="1804">
        <v>0</v>
      </c>
      <c r="FC903" s="1804">
        <v>1045.2</v>
      </c>
      <c r="FD903" s="1804"/>
      <c r="FE903" s="1804"/>
      <c r="FF903" s="1804"/>
      <c r="FG903" s="1812"/>
      <c r="FH903" s="1804">
        <v>0</v>
      </c>
      <c r="FI903" s="1819">
        <v>116.4406779661017</v>
      </c>
      <c r="FJ903" s="1819"/>
      <c r="FK903" s="1816">
        <v>0</v>
      </c>
      <c r="FL903" s="1816">
        <v>3109.26</v>
      </c>
      <c r="FM903" s="1819">
        <v>0</v>
      </c>
      <c r="FN903" s="1819">
        <v>0</v>
      </c>
      <c r="FO903" s="1819">
        <v>0</v>
      </c>
      <c r="FP903" s="1819">
        <v>0</v>
      </c>
      <c r="FQ903" s="1819">
        <v>4959.91</v>
      </c>
      <c r="FR903" s="1813">
        <v>2401.2399999999998</v>
      </c>
      <c r="FT903" s="1667"/>
      <c r="FU903" s="1666">
        <v>2401.2399999999998</v>
      </c>
      <c r="FV903" s="1666">
        <v>1188.2</v>
      </c>
      <c r="FW903" s="1667">
        <v>0</v>
      </c>
      <c r="FX903" s="1607">
        <v>370.03</v>
      </c>
      <c r="FY903" s="1667">
        <v>0</v>
      </c>
      <c r="GB903" s="2015">
        <f t="shared" si="94"/>
        <v>-8.3333333332120674E-3</v>
      </c>
      <c r="GC903" s="2015">
        <v>4111.5</v>
      </c>
      <c r="GE903" s="2015">
        <f t="shared" si="95"/>
        <v>6964.0300000000007</v>
      </c>
    </row>
    <row r="904" spans="2:187">
      <c r="B904" s="2014">
        <v>36</v>
      </c>
      <c r="C904" s="919" t="s">
        <v>639</v>
      </c>
      <c r="D904" s="1810" t="s">
        <v>3</v>
      </c>
      <c r="E904" s="1809" t="s">
        <v>179</v>
      </c>
      <c r="F904" s="1832" t="s">
        <v>180</v>
      </c>
      <c r="G904" s="1808">
        <v>34742</v>
      </c>
      <c r="H904" s="1832" t="s">
        <v>469</v>
      </c>
      <c r="I904" s="919" t="s">
        <v>456</v>
      </c>
      <c r="J904" s="1807" t="s">
        <v>455</v>
      </c>
      <c r="K904" s="1806" t="s">
        <v>456</v>
      </c>
      <c r="L904" s="1806">
        <v>100001</v>
      </c>
      <c r="M904" s="1837" t="s">
        <v>470</v>
      </c>
      <c r="N904" s="1997">
        <v>1</v>
      </c>
      <c r="O904" s="1832" t="s">
        <v>471</v>
      </c>
      <c r="P904" s="1832" t="s">
        <v>472</v>
      </c>
      <c r="Q904" s="1836">
        <v>1</v>
      </c>
      <c r="R904" s="1832" t="s">
        <v>473</v>
      </c>
      <c r="S904" s="1835" t="s">
        <v>474</v>
      </c>
      <c r="T904" s="1832" t="s">
        <v>461</v>
      </c>
      <c r="U904" s="2001" t="s">
        <v>280</v>
      </c>
      <c r="V904" s="1834" t="s">
        <v>553</v>
      </c>
      <c r="W904" s="1834"/>
      <c r="X904" s="2002" t="s">
        <v>32</v>
      </c>
      <c r="Y904" s="1833" t="s">
        <v>171</v>
      </c>
      <c r="Z904" s="1837"/>
      <c r="AA904" s="1837"/>
      <c r="AB904" s="1831">
        <v>44636</v>
      </c>
      <c r="AC904" s="1830"/>
      <c r="AD904" s="1998"/>
      <c r="AE904" s="1829" t="s">
        <v>533</v>
      </c>
      <c r="AF904" s="1829" t="s">
        <v>565</v>
      </c>
      <c r="AG904" s="1999"/>
      <c r="AH904" s="1828"/>
      <c r="AI904" s="1828"/>
      <c r="AJ904" s="1828"/>
      <c r="AK904" s="1827"/>
      <c r="AL904" s="1999"/>
      <c r="AM904" s="1827"/>
      <c r="AN904" s="1827"/>
      <c r="AO904" s="1790" t="s">
        <v>466</v>
      </c>
      <c r="AP904" s="1827" t="s">
        <v>594</v>
      </c>
      <c r="AQ904" s="2000" t="s">
        <v>467</v>
      </c>
      <c r="AR904" s="1825">
        <v>2600</v>
      </c>
      <c r="AS904" s="1837">
        <v>29</v>
      </c>
      <c r="AT904" s="1824">
        <v>1</v>
      </c>
      <c r="AU904" s="1824">
        <v>0</v>
      </c>
      <c r="AV904" s="1837"/>
      <c r="AW904" s="1837"/>
      <c r="AX904" s="1837"/>
      <c r="AY904" s="1837"/>
      <c r="AZ904" s="1837"/>
      <c r="BA904" s="1823"/>
      <c r="BB904" s="1999">
        <v>0</v>
      </c>
      <c r="BC904" s="1824"/>
      <c r="BD904" s="1824"/>
      <c r="BE904" s="1824"/>
      <c r="BF904" s="1823"/>
      <c r="BG904" s="1999">
        <v>0</v>
      </c>
      <c r="BH904" s="1999">
        <v>0</v>
      </c>
      <c r="BI904" s="1999">
        <v>0</v>
      </c>
      <c r="BJ904" s="1822">
        <v>11.5</v>
      </c>
      <c r="BK904" s="1821">
        <v>0</v>
      </c>
      <c r="BL904" s="1821">
        <v>0</v>
      </c>
      <c r="BM904" s="1999">
        <v>0</v>
      </c>
      <c r="BN904" s="1821">
        <v>0</v>
      </c>
      <c r="BO904" s="1999">
        <v>5.0166666666666666</v>
      </c>
      <c r="BP904" s="1820">
        <v>232</v>
      </c>
      <c r="BQ904" s="1819">
        <v>2513.3333333333335</v>
      </c>
      <c r="BR904" s="1819">
        <v>0</v>
      </c>
      <c r="BS904" s="1819">
        <v>86.666666666666671</v>
      </c>
      <c r="BT904" s="1818">
        <v>0</v>
      </c>
      <c r="BU904" s="1819">
        <v>0</v>
      </c>
      <c r="BV904" s="1819">
        <v>0</v>
      </c>
      <c r="BW904" s="1819">
        <v>0</v>
      </c>
      <c r="BX904" s="1819"/>
      <c r="BY904" s="1819"/>
      <c r="BZ904" s="1819"/>
      <c r="CA904" s="1819"/>
      <c r="CB904" s="1819">
        <v>0</v>
      </c>
      <c r="CC904" s="1819">
        <v>0</v>
      </c>
      <c r="CD904" s="1819">
        <v>0</v>
      </c>
      <c r="CE904" s="1819"/>
      <c r="CF904" s="1819">
        <v>249.17</v>
      </c>
      <c r="CG904" s="1819"/>
      <c r="CH904" s="1819">
        <v>0</v>
      </c>
      <c r="CI904" s="1819">
        <v>0</v>
      </c>
      <c r="CJ904" s="1819"/>
      <c r="CK904" s="1819"/>
      <c r="CL904" s="1819"/>
      <c r="CM904" s="1819"/>
      <c r="CN904" s="1819"/>
      <c r="CO904" s="1819">
        <v>0</v>
      </c>
      <c r="CP904" s="1819"/>
      <c r="CQ904" s="1819">
        <v>795.08400000000006</v>
      </c>
      <c r="CR904" s="1819"/>
      <c r="CS904" s="1819"/>
      <c r="CT904" s="1819"/>
      <c r="CU904" s="1819"/>
      <c r="CV904" s="1819">
        <v>0</v>
      </c>
      <c r="CW904" s="1819"/>
      <c r="CX904" s="1819"/>
      <c r="CY904" s="1819"/>
      <c r="CZ904" s="1819"/>
      <c r="DA904" s="1819"/>
      <c r="DB904" s="1819"/>
      <c r="DC904" s="1819"/>
      <c r="DD904" s="1819"/>
      <c r="DE904" s="1819"/>
      <c r="DF904" s="1819">
        <v>2600</v>
      </c>
      <c r="DG904" s="1819">
        <v>175.5</v>
      </c>
      <c r="DH904" s="1819"/>
      <c r="DI904" s="1819"/>
      <c r="DJ904" s="1819">
        <v>116.4406779661017</v>
      </c>
      <c r="DK904" s="1819"/>
      <c r="DL904" s="1819"/>
      <c r="DM904" s="1819"/>
      <c r="DN904" s="1819"/>
      <c r="DO904" s="1819"/>
      <c r="DP904" s="1819"/>
      <c r="DQ904" s="1819"/>
      <c r="DR904" s="1819">
        <v>0</v>
      </c>
      <c r="DS904" s="1819"/>
      <c r="DT904" s="1819"/>
      <c r="DU904" s="1819"/>
      <c r="DV904" s="1819"/>
      <c r="DW904" s="1819"/>
      <c r="DX904" s="1819"/>
      <c r="DY904" s="1819"/>
      <c r="DZ904" s="1817"/>
      <c r="EA904" s="1816"/>
      <c r="EB904" s="1819"/>
      <c r="EC904" s="1819"/>
      <c r="ED904" s="1819"/>
      <c r="EE904" s="1819"/>
      <c r="EF904" s="1819"/>
      <c r="EG904" s="1819"/>
      <c r="EH904" s="1819"/>
      <c r="EI904" s="1819"/>
      <c r="EJ904" s="1819"/>
      <c r="EK904" s="1819"/>
      <c r="EL904" s="1815">
        <v>3589.904</v>
      </c>
      <c r="EM904" s="1815">
        <v>6536.1946779661012</v>
      </c>
      <c r="EN904" s="1814">
        <v>358.99</v>
      </c>
      <c r="EO904" s="1814">
        <v>0</v>
      </c>
      <c r="EP904" s="1814">
        <v>49.18</v>
      </c>
      <c r="EQ904" s="1814">
        <v>0</v>
      </c>
      <c r="ER904" s="1814">
        <v>0</v>
      </c>
      <c r="ES904" s="1819">
        <v>0</v>
      </c>
      <c r="ET904" s="1818">
        <v>36.1</v>
      </c>
      <c r="EU904" s="1819">
        <v>54.35</v>
      </c>
      <c r="EV904" s="1819">
        <v>0</v>
      </c>
      <c r="EW904" s="1819"/>
      <c r="EX904" s="1819"/>
      <c r="EY904" s="1819"/>
      <c r="EZ904" s="1816">
        <v>0</v>
      </c>
      <c r="FA904" s="1804">
        <v>0</v>
      </c>
      <c r="FB904" s="1804">
        <v>0</v>
      </c>
      <c r="FC904" s="1804">
        <v>1040</v>
      </c>
      <c r="FD904" s="1804"/>
      <c r="FE904" s="1804"/>
      <c r="FF904" s="1804"/>
      <c r="FG904" s="1812"/>
      <c r="FH904" s="1804">
        <v>0</v>
      </c>
      <c r="FI904" s="1819">
        <v>116.4406779661017</v>
      </c>
      <c r="FJ904" s="1819"/>
      <c r="FK904" s="1816">
        <v>0</v>
      </c>
      <c r="FL904" s="1816">
        <v>2775.5</v>
      </c>
      <c r="FM904" s="1819">
        <v>0</v>
      </c>
      <c r="FN904" s="1819">
        <v>0</v>
      </c>
      <c r="FO904" s="1819">
        <v>0</v>
      </c>
      <c r="FP904" s="1819">
        <v>0</v>
      </c>
      <c r="FQ904" s="1819">
        <v>4430.5600000000004</v>
      </c>
      <c r="FR904" s="1813">
        <v>2105.63</v>
      </c>
      <c r="FT904" s="1667"/>
      <c r="FU904" s="1666">
        <v>2105.63</v>
      </c>
      <c r="FV904" s="1666">
        <v>1264.3800000000001</v>
      </c>
      <c r="FW904" s="1667">
        <v>0</v>
      </c>
      <c r="FX904" s="1607">
        <v>323.08999999999997</v>
      </c>
      <c r="FY904" s="1667">
        <v>0</v>
      </c>
      <c r="GB904" s="2015">
        <f t="shared" si="94"/>
        <v>3.9999999999054126E-3</v>
      </c>
      <c r="GC904" s="2015">
        <v>3589.9</v>
      </c>
      <c r="GE904" s="2015">
        <f t="shared" si="95"/>
        <v>6189.9</v>
      </c>
    </row>
    <row r="905" spans="2:187">
      <c r="B905" s="2014">
        <v>37</v>
      </c>
      <c r="C905" s="919" t="s">
        <v>639</v>
      </c>
      <c r="D905" s="1810" t="s">
        <v>3</v>
      </c>
      <c r="E905" s="1809" t="s">
        <v>61</v>
      </c>
      <c r="F905" s="1832" t="s">
        <v>62</v>
      </c>
      <c r="G905" s="1808">
        <v>27048</v>
      </c>
      <c r="H905" s="1832" t="s">
        <v>494</v>
      </c>
      <c r="I905" s="919" t="s">
        <v>456</v>
      </c>
      <c r="J905" s="1807" t="s">
        <v>455</v>
      </c>
      <c r="K905" s="1806" t="s">
        <v>456</v>
      </c>
      <c r="L905" s="1806">
        <v>100001</v>
      </c>
      <c r="M905" s="1837" t="s">
        <v>470</v>
      </c>
      <c r="N905" s="1997">
        <v>1</v>
      </c>
      <c r="O905" s="1832" t="s">
        <v>477</v>
      </c>
      <c r="P905" s="1832" t="s">
        <v>478</v>
      </c>
      <c r="Q905" s="1836">
        <v>1</v>
      </c>
      <c r="R905" s="1832" t="s">
        <v>495</v>
      </c>
      <c r="S905" s="1835" t="s">
        <v>478</v>
      </c>
      <c r="T905" s="1832" t="s">
        <v>461</v>
      </c>
      <c r="U905" s="2001" t="s">
        <v>241</v>
      </c>
      <c r="V905" s="1834" t="s">
        <v>553</v>
      </c>
      <c r="W905" s="1834"/>
      <c r="X905" s="2002" t="s">
        <v>32</v>
      </c>
      <c r="Y905" s="1833" t="s">
        <v>63</v>
      </c>
      <c r="Z905" s="1482"/>
      <c r="AA905" s="1048"/>
      <c r="AB905" s="1831">
        <v>44677</v>
      </c>
      <c r="AC905" s="1484"/>
      <c r="AD905" s="1485"/>
      <c r="AE905" s="1484" t="s">
        <v>511</v>
      </c>
      <c r="AF905" s="1484" t="s">
        <v>566</v>
      </c>
      <c r="AG905" s="1115"/>
      <c r="AH905" s="1486"/>
      <c r="AI905" s="1829"/>
      <c r="AJ905" s="1829"/>
      <c r="AK905" s="1829"/>
      <c r="AL905" s="1829"/>
      <c r="AM905" s="1829"/>
      <c r="AN905" s="1829"/>
      <c r="AO905" s="1790" t="s">
        <v>467</v>
      </c>
      <c r="AP905" s="1827" t="s">
        <v>594</v>
      </c>
      <c r="AQ905" s="2000" t="s">
        <v>466</v>
      </c>
      <c r="AR905" s="1825">
        <v>1800</v>
      </c>
      <c r="AS905" s="1837">
        <v>30</v>
      </c>
      <c r="AT905" s="1824">
        <v>0</v>
      </c>
      <c r="AU905" s="1824">
        <v>0</v>
      </c>
      <c r="AV905" s="1837"/>
      <c r="AW905" s="1837"/>
      <c r="AX905" s="1837"/>
      <c r="AY905" s="1837"/>
      <c r="AZ905" s="1837"/>
      <c r="BA905" s="1823"/>
      <c r="BB905" s="1999">
        <v>0</v>
      </c>
      <c r="BC905" s="1824"/>
      <c r="BD905" s="1824"/>
      <c r="BE905" s="1824"/>
      <c r="BF905" s="1823"/>
      <c r="BG905" s="1999">
        <v>0</v>
      </c>
      <c r="BH905" s="1999">
        <v>0</v>
      </c>
      <c r="BI905" s="1999">
        <v>4.5</v>
      </c>
      <c r="BJ905" s="1822">
        <v>0</v>
      </c>
      <c r="BK905" s="1821">
        <v>0</v>
      </c>
      <c r="BL905" s="1821">
        <v>0</v>
      </c>
      <c r="BM905" s="1999">
        <v>0</v>
      </c>
      <c r="BN905" s="1821">
        <v>0</v>
      </c>
      <c r="BO905" s="1999">
        <v>0</v>
      </c>
      <c r="BP905" s="1820">
        <v>240</v>
      </c>
      <c r="BQ905" s="1819">
        <v>1800</v>
      </c>
      <c r="BR905" s="1819">
        <v>113</v>
      </c>
      <c r="BS905" s="1819">
        <v>0</v>
      </c>
      <c r="BT905" s="1818">
        <v>0</v>
      </c>
      <c r="BU905" s="1819">
        <v>0</v>
      </c>
      <c r="BV905" s="1819">
        <v>0</v>
      </c>
      <c r="BW905" s="1819">
        <v>0</v>
      </c>
      <c r="BX905" s="1819"/>
      <c r="BY905" s="1819"/>
      <c r="BZ905" s="1819"/>
      <c r="CA905" s="1819"/>
      <c r="CB905" s="1819">
        <v>0</v>
      </c>
      <c r="CC905" s="1819">
        <v>0</v>
      </c>
      <c r="CD905" s="1819">
        <v>71.737499999999997</v>
      </c>
      <c r="CE905" s="1819"/>
      <c r="CF905" s="1819">
        <v>0</v>
      </c>
      <c r="CG905" s="1819"/>
      <c r="CH905" s="1819">
        <v>36</v>
      </c>
      <c r="CI905" s="1819">
        <v>0</v>
      </c>
      <c r="CJ905" s="1819"/>
      <c r="CK905" s="1819"/>
      <c r="CL905" s="1819"/>
      <c r="CM905" s="1819"/>
      <c r="CN905" s="1819"/>
      <c r="CO905" s="1819">
        <v>0</v>
      </c>
      <c r="CP905" s="1819"/>
      <c r="CQ905" s="1819">
        <v>774.87</v>
      </c>
      <c r="CR905" s="1819"/>
      <c r="CS905" s="1819"/>
      <c r="CT905" s="1819"/>
      <c r="CU905" s="1819"/>
      <c r="CV905" s="1819">
        <v>0</v>
      </c>
      <c r="CW905" s="1819"/>
      <c r="CX905" s="1819"/>
      <c r="CY905" s="1819"/>
      <c r="CZ905" s="1819"/>
      <c r="DA905" s="1819"/>
      <c r="DB905" s="1819"/>
      <c r="DC905" s="1819"/>
      <c r="DD905" s="1819"/>
      <c r="DE905" s="1819"/>
      <c r="DF905" s="1819">
        <v>2028.58</v>
      </c>
      <c r="DG905" s="1819">
        <v>182.57</v>
      </c>
      <c r="DH905" s="1819"/>
      <c r="DI905" s="1819"/>
      <c r="DJ905" s="1819">
        <v>116.4406779661017</v>
      </c>
      <c r="DK905" s="1819"/>
      <c r="DL905" s="1819"/>
      <c r="DM905" s="1819"/>
      <c r="DN905" s="1819"/>
      <c r="DO905" s="1819"/>
      <c r="DP905" s="1819"/>
      <c r="DQ905" s="1819"/>
      <c r="DR905" s="1819">
        <v>620.36694576271202</v>
      </c>
      <c r="DS905" s="1819"/>
      <c r="DT905" s="1819"/>
      <c r="DU905" s="1819"/>
      <c r="DV905" s="1819"/>
      <c r="DW905" s="1819"/>
      <c r="DX905" s="1819"/>
      <c r="DY905" s="1819"/>
      <c r="DZ905" s="1817"/>
      <c r="EA905" s="1816"/>
      <c r="EB905" s="1819"/>
      <c r="EC905" s="1819"/>
      <c r="ED905" s="1819"/>
      <c r="EE905" s="1819"/>
      <c r="EF905" s="1819"/>
      <c r="EG905" s="1819"/>
      <c r="EH905" s="1819"/>
      <c r="EI905" s="1819"/>
      <c r="EJ905" s="1819"/>
      <c r="EK905" s="1819"/>
      <c r="EL905" s="1815">
        <v>2795.6075000000001</v>
      </c>
      <c r="EM905" s="1815">
        <v>5743.5651237288139</v>
      </c>
      <c r="EN905" s="1814">
        <v>279.56</v>
      </c>
      <c r="EO905" s="1814">
        <v>0</v>
      </c>
      <c r="EP905" s="1814">
        <v>38.299999999999997</v>
      </c>
      <c r="EQ905" s="1814">
        <v>0</v>
      </c>
      <c r="ER905" s="1814">
        <v>0</v>
      </c>
      <c r="ES905" s="1819">
        <v>0</v>
      </c>
      <c r="ET905" s="1818">
        <v>0</v>
      </c>
      <c r="EU905" s="1819">
        <v>0</v>
      </c>
      <c r="EV905" s="1819">
        <v>0</v>
      </c>
      <c r="EW905" s="1819"/>
      <c r="EX905" s="1819"/>
      <c r="EY905" s="1819"/>
      <c r="EZ905" s="1816">
        <v>0</v>
      </c>
      <c r="FA905" s="1804">
        <v>0</v>
      </c>
      <c r="FB905" s="1804">
        <v>0</v>
      </c>
      <c r="FC905" s="1804">
        <v>765.2</v>
      </c>
      <c r="FD905" s="1804"/>
      <c r="FE905" s="1804"/>
      <c r="FF905" s="1804"/>
      <c r="FG905" s="1812"/>
      <c r="FH905" s="1804">
        <v>150</v>
      </c>
      <c r="FI905" s="1819">
        <v>116.4406779661017</v>
      </c>
      <c r="FJ905" s="1819"/>
      <c r="FK905" s="1816">
        <v>0</v>
      </c>
      <c r="FL905" s="1816">
        <v>2211.15</v>
      </c>
      <c r="FM905" s="1819">
        <v>0</v>
      </c>
      <c r="FN905" s="1819">
        <v>36</v>
      </c>
      <c r="FO905" s="1819">
        <v>16</v>
      </c>
      <c r="FP905" s="1819">
        <v>0</v>
      </c>
      <c r="FQ905" s="1819">
        <v>3612.65</v>
      </c>
      <c r="FR905" s="1813">
        <v>2130.92</v>
      </c>
      <c r="FT905" s="1667"/>
      <c r="FU905" s="1666">
        <v>2130.92</v>
      </c>
      <c r="FV905" s="1667">
        <v>950.83</v>
      </c>
      <c r="FW905" s="1667">
        <v>0</v>
      </c>
      <c r="FX905" s="1607">
        <v>251.6</v>
      </c>
      <c r="FY905" s="1667">
        <v>0</v>
      </c>
      <c r="GB905" s="2015">
        <f t="shared" si="94"/>
        <v>-2.5000000000545697E-3</v>
      </c>
      <c r="GC905" s="2015">
        <v>2795.61</v>
      </c>
      <c r="GE905" s="2015">
        <f t="shared" si="95"/>
        <v>4824.1900000000005</v>
      </c>
    </row>
    <row r="906" spans="2:187">
      <c r="B906" s="2014">
        <v>38</v>
      </c>
      <c r="C906" s="919" t="s">
        <v>639</v>
      </c>
      <c r="D906" s="1810" t="s">
        <v>3</v>
      </c>
      <c r="E906" s="1809" t="s">
        <v>133</v>
      </c>
      <c r="F906" s="1832" t="s">
        <v>134</v>
      </c>
      <c r="G906" s="1808">
        <v>36953</v>
      </c>
      <c r="H906" s="1832" t="s">
        <v>494</v>
      </c>
      <c r="I906" s="1832" t="s">
        <v>456</v>
      </c>
      <c r="J906" s="1807" t="s">
        <v>455</v>
      </c>
      <c r="K906" s="1806" t="s">
        <v>456</v>
      </c>
      <c r="L906" s="1806">
        <v>100001</v>
      </c>
      <c r="M906" s="1837" t="s">
        <v>470</v>
      </c>
      <c r="N906" s="1997">
        <v>1</v>
      </c>
      <c r="O906" s="1832" t="s">
        <v>477</v>
      </c>
      <c r="P906" s="1832" t="s">
        <v>478</v>
      </c>
      <c r="Q906" s="1836">
        <v>1</v>
      </c>
      <c r="R906" s="1832" t="s">
        <v>495</v>
      </c>
      <c r="S906" s="1835" t="s">
        <v>478</v>
      </c>
      <c r="T906" s="1832" t="s">
        <v>461</v>
      </c>
      <c r="U906" s="2001" t="s">
        <v>268</v>
      </c>
      <c r="V906" s="1834" t="s">
        <v>553</v>
      </c>
      <c r="W906" s="1834"/>
      <c r="X906" s="2002" t="s">
        <v>32</v>
      </c>
      <c r="Y906" s="1833" t="s">
        <v>1073</v>
      </c>
      <c r="Z906" s="1837"/>
      <c r="AA906" s="1829"/>
      <c r="AB906" s="1831">
        <v>44799</v>
      </c>
      <c r="AC906" s="1829"/>
      <c r="AD906" s="1998"/>
      <c r="AE906" s="1829" t="s">
        <v>496</v>
      </c>
      <c r="AF906" s="1829" t="s">
        <v>567</v>
      </c>
      <c r="AG906" s="1999"/>
      <c r="AH906" s="1828"/>
      <c r="AI906" s="1829"/>
      <c r="AJ906" s="1829"/>
      <c r="AK906" s="1829"/>
      <c r="AL906" s="1829"/>
      <c r="AM906" s="1829"/>
      <c r="AN906" s="1829"/>
      <c r="AO906" s="1782" t="s">
        <v>466</v>
      </c>
      <c r="AP906" s="1827" t="s">
        <v>594</v>
      </c>
      <c r="AQ906" s="2000" t="s">
        <v>467</v>
      </c>
      <c r="AR906" s="1825">
        <v>2200</v>
      </c>
      <c r="AS906" s="1837">
        <v>30</v>
      </c>
      <c r="AT906" s="1824">
        <v>0</v>
      </c>
      <c r="AU906" s="1824">
        <v>0</v>
      </c>
      <c r="AV906" s="1837"/>
      <c r="AW906" s="1837"/>
      <c r="AX906" s="1837"/>
      <c r="AY906" s="1837"/>
      <c r="AZ906" s="1837"/>
      <c r="BA906" s="1823"/>
      <c r="BB906" s="1999">
        <v>0</v>
      </c>
      <c r="BC906" s="1824"/>
      <c r="BD906" s="1824"/>
      <c r="BE906" s="1824"/>
      <c r="BF906" s="1823"/>
      <c r="BG906" s="1999">
        <v>0</v>
      </c>
      <c r="BH906" s="1999">
        <v>0</v>
      </c>
      <c r="BI906" s="1999">
        <v>0</v>
      </c>
      <c r="BJ906" s="1822">
        <v>0</v>
      </c>
      <c r="BK906" s="1821">
        <v>0</v>
      </c>
      <c r="BL906" s="1821">
        <v>0</v>
      </c>
      <c r="BM906" s="1999">
        <v>0</v>
      </c>
      <c r="BN906" s="1821">
        <v>0</v>
      </c>
      <c r="BO906" s="1999">
        <v>2.6833333333333336</v>
      </c>
      <c r="BP906" s="1820">
        <v>240</v>
      </c>
      <c r="BQ906" s="1819">
        <v>2200</v>
      </c>
      <c r="BR906" s="1819">
        <v>0</v>
      </c>
      <c r="BS906" s="1819">
        <v>0</v>
      </c>
      <c r="BT906" s="1818">
        <v>0</v>
      </c>
      <c r="BU906" s="1819">
        <v>0</v>
      </c>
      <c r="BV906" s="1819">
        <v>0</v>
      </c>
      <c r="BW906" s="1819">
        <v>0</v>
      </c>
      <c r="BX906" s="1819"/>
      <c r="BY906" s="1819"/>
      <c r="BZ906" s="1819"/>
      <c r="CA906" s="1819"/>
      <c r="CB906" s="1819">
        <v>0</v>
      </c>
      <c r="CC906" s="1819">
        <v>0</v>
      </c>
      <c r="CD906" s="1819">
        <v>0</v>
      </c>
      <c r="CE906" s="1819"/>
      <c r="CF906" s="1819">
        <v>0</v>
      </c>
      <c r="CG906" s="1819"/>
      <c r="CH906" s="1819">
        <v>0</v>
      </c>
      <c r="CI906" s="1819">
        <v>0</v>
      </c>
      <c r="CJ906" s="1819"/>
      <c r="CK906" s="1819"/>
      <c r="CL906" s="1819"/>
      <c r="CM906" s="1819"/>
      <c r="CN906" s="1819"/>
      <c r="CO906" s="1819">
        <v>0</v>
      </c>
      <c r="CP906" s="1819"/>
      <c r="CQ906" s="1819">
        <v>774.87</v>
      </c>
      <c r="CR906" s="1819"/>
      <c r="CS906" s="1819"/>
      <c r="CT906" s="1819"/>
      <c r="CU906" s="1819"/>
      <c r="CV906" s="1819">
        <v>0</v>
      </c>
      <c r="CW906" s="1819"/>
      <c r="CX906" s="1819"/>
      <c r="CY906" s="1819"/>
      <c r="CZ906" s="1819"/>
      <c r="DA906" s="1819"/>
      <c r="DB906" s="1819"/>
      <c r="DC906" s="1819"/>
      <c r="DD906" s="1819"/>
      <c r="DE906" s="1819"/>
      <c r="DF906" s="1819">
        <v>2200</v>
      </c>
      <c r="DG906" s="1819">
        <v>148.5</v>
      </c>
      <c r="DH906" s="1819"/>
      <c r="DI906" s="1819"/>
      <c r="DJ906" s="1819">
        <v>116.4406779661017</v>
      </c>
      <c r="DK906" s="1819"/>
      <c r="DL906" s="1819"/>
      <c r="DM906" s="1819"/>
      <c r="DN906" s="1819"/>
      <c r="DO906" s="1819"/>
      <c r="DP906" s="1819"/>
      <c r="DQ906" s="1819"/>
      <c r="DR906" s="1819">
        <v>402.97327909604508</v>
      </c>
      <c r="DS906" s="1819"/>
      <c r="DT906" s="1819"/>
      <c r="DU906" s="1819"/>
      <c r="DV906" s="1819"/>
      <c r="DW906" s="1819"/>
      <c r="DX906" s="1819"/>
      <c r="DY906" s="1819"/>
      <c r="DZ906" s="1817"/>
      <c r="EA906" s="1816"/>
      <c r="EB906" s="1819"/>
      <c r="EC906" s="1819"/>
      <c r="ED906" s="1819"/>
      <c r="EE906" s="1819"/>
      <c r="EF906" s="1819"/>
      <c r="EG906" s="1819"/>
      <c r="EH906" s="1819"/>
      <c r="EI906" s="1819"/>
      <c r="EJ906" s="1819"/>
      <c r="EK906" s="1819"/>
      <c r="EL906" s="1815">
        <v>2950.27</v>
      </c>
      <c r="EM906" s="1815">
        <v>5842.7839570621463</v>
      </c>
      <c r="EN906" s="1814">
        <v>295.02999999999997</v>
      </c>
      <c r="EO906" s="1814">
        <v>0</v>
      </c>
      <c r="EP906" s="1814">
        <v>40.42</v>
      </c>
      <c r="EQ906" s="1814">
        <v>0</v>
      </c>
      <c r="ER906" s="1814">
        <v>0</v>
      </c>
      <c r="ES906" s="1819">
        <v>0</v>
      </c>
      <c r="ET906" s="1818">
        <v>0</v>
      </c>
      <c r="EU906" s="1819">
        <v>24.6</v>
      </c>
      <c r="EV906" s="1819">
        <v>0</v>
      </c>
      <c r="EW906" s="1819"/>
      <c r="EX906" s="1819"/>
      <c r="EY906" s="1819"/>
      <c r="EZ906" s="1816">
        <v>0</v>
      </c>
      <c r="FA906" s="1804">
        <v>22.61</v>
      </c>
      <c r="FB906" s="1804">
        <v>0</v>
      </c>
      <c r="FC906" s="1804">
        <v>880</v>
      </c>
      <c r="FD906" s="1804"/>
      <c r="FE906" s="1804"/>
      <c r="FF906" s="1804"/>
      <c r="FG906" s="1812"/>
      <c r="FH906" s="1804">
        <v>333.34</v>
      </c>
      <c r="FI906" s="1819">
        <v>116.4406779661017</v>
      </c>
      <c r="FJ906" s="1819"/>
      <c r="FK906" s="1816">
        <v>0</v>
      </c>
      <c r="FL906" s="1816">
        <v>148.5</v>
      </c>
      <c r="FM906" s="1819">
        <v>0</v>
      </c>
      <c r="FN906" s="1819">
        <v>0</v>
      </c>
      <c r="FO906" s="1819">
        <v>0</v>
      </c>
      <c r="FP906" s="1819">
        <v>2200</v>
      </c>
      <c r="FQ906" s="1819">
        <v>4060.94</v>
      </c>
      <c r="FR906" s="1813">
        <v>1781.84</v>
      </c>
      <c r="FT906" s="1667"/>
      <c r="FU906" s="1666">
        <v>1781.84</v>
      </c>
      <c r="FV906" s="1666">
        <v>1058.1199999999999</v>
      </c>
      <c r="FW906" s="1667">
        <v>0</v>
      </c>
      <c r="FX906" s="1607">
        <v>265.52</v>
      </c>
      <c r="FY906" s="1667">
        <v>0</v>
      </c>
      <c r="GB906" s="2015">
        <f t="shared" si="94"/>
        <v>0</v>
      </c>
      <c r="GC906" s="2015">
        <v>2950.27</v>
      </c>
      <c r="GE906" s="2015">
        <f t="shared" si="95"/>
        <v>5150.2700000000004</v>
      </c>
    </row>
    <row r="907" spans="2:187">
      <c r="B907" s="2014">
        <v>39</v>
      </c>
      <c r="C907" s="919" t="s">
        <v>639</v>
      </c>
      <c r="D907" s="1810" t="s">
        <v>3</v>
      </c>
      <c r="E907" s="1809" t="s">
        <v>126</v>
      </c>
      <c r="F907" s="1832" t="s">
        <v>127</v>
      </c>
      <c r="G907" s="1808">
        <v>34064</v>
      </c>
      <c r="H907" s="1832" t="s">
        <v>469</v>
      </c>
      <c r="I907" s="919" t="s">
        <v>456</v>
      </c>
      <c r="J907" s="1807" t="s">
        <v>455</v>
      </c>
      <c r="K907" s="1781" t="s">
        <v>456</v>
      </c>
      <c r="L907" s="1781">
        <v>100001</v>
      </c>
      <c r="M907" s="1837" t="s">
        <v>470</v>
      </c>
      <c r="N907" s="1780">
        <v>1</v>
      </c>
      <c r="O907" s="1779" t="s">
        <v>471</v>
      </c>
      <c r="P907" s="1779" t="s">
        <v>472</v>
      </c>
      <c r="Q907" s="1778">
        <v>1</v>
      </c>
      <c r="R907" s="1832" t="s">
        <v>473</v>
      </c>
      <c r="S907" s="1835" t="s">
        <v>474</v>
      </c>
      <c r="T907" s="1832" t="s">
        <v>461</v>
      </c>
      <c r="U907" s="2001" t="s">
        <v>266</v>
      </c>
      <c r="V907" s="1834" t="s">
        <v>553</v>
      </c>
      <c r="W907" s="1834"/>
      <c r="X907" s="2002" t="s">
        <v>1062</v>
      </c>
      <c r="Y907" s="1833" t="s">
        <v>128</v>
      </c>
      <c r="Z907" s="1837"/>
      <c r="AA907" s="1829"/>
      <c r="AB907" s="1831">
        <v>44911</v>
      </c>
      <c r="AC907" s="1829"/>
      <c r="AD907" s="1485"/>
      <c r="AE907" s="1484" t="s">
        <v>481</v>
      </c>
      <c r="AF907" s="1484" t="s">
        <v>568</v>
      </c>
      <c r="AG907" s="1115"/>
      <c r="AH907" s="1486"/>
      <c r="AI907" s="1829"/>
      <c r="AJ907" s="1829"/>
      <c r="AK907" s="1829"/>
      <c r="AL907" s="1829"/>
      <c r="AM907" s="1829"/>
      <c r="AN907" s="1829"/>
      <c r="AO907" s="1790" t="s">
        <v>467</v>
      </c>
      <c r="AP907" s="1827" t="s">
        <v>595</v>
      </c>
      <c r="AQ907" s="2000" t="s">
        <v>466</v>
      </c>
      <c r="AR907" s="1825">
        <v>2200</v>
      </c>
      <c r="AS907" s="1837">
        <v>23</v>
      </c>
      <c r="AT907" s="1824">
        <v>0</v>
      </c>
      <c r="AU907" s="1824">
        <v>7</v>
      </c>
      <c r="AV907" s="1837"/>
      <c r="AW907" s="1837"/>
      <c r="AX907" s="1837"/>
      <c r="AY907" s="1837"/>
      <c r="AZ907" s="1837"/>
      <c r="BA907" s="1823"/>
      <c r="BB907" s="1999">
        <v>0</v>
      </c>
      <c r="BC907" s="1824"/>
      <c r="BD907" s="1824"/>
      <c r="BE907" s="1824"/>
      <c r="BF907" s="1823"/>
      <c r="BG907" s="1999">
        <v>0</v>
      </c>
      <c r="BH907" s="1999">
        <v>0</v>
      </c>
      <c r="BI907" s="1999">
        <v>0</v>
      </c>
      <c r="BJ907" s="1822">
        <v>18.690000000000001</v>
      </c>
      <c r="BK907" s="1821">
        <v>0</v>
      </c>
      <c r="BL907" s="1821">
        <v>0</v>
      </c>
      <c r="BM907" s="1999">
        <v>0</v>
      </c>
      <c r="BN907" s="1821">
        <v>0</v>
      </c>
      <c r="BO907" s="1999">
        <v>2.0666666666666664</v>
      </c>
      <c r="BP907" s="1820">
        <v>184</v>
      </c>
      <c r="BQ907" s="1819">
        <v>1686.6666666666665</v>
      </c>
      <c r="BR907" s="1819">
        <v>113</v>
      </c>
      <c r="BS907" s="1819">
        <v>0</v>
      </c>
      <c r="BT907" s="1818">
        <v>539.70000000000005</v>
      </c>
      <c r="BU907" s="1819">
        <v>0</v>
      </c>
      <c r="BV907" s="1819">
        <v>0</v>
      </c>
      <c r="BW907" s="1819">
        <v>0</v>
      </c>
      <c r="BX907" s="1819"/>
      <c r="BY907" s="1819"/>
      <c r="BZ907" s="1819"/>
      <c r="CA907" s="1819"/>
      <c r="CB907" s="1819">
        <v>0</v>
      </c>
      <c r="CC907" s="1819">
        <v>0</v>
      </c>
      <c r="CD907" s="1819">
        <v>0</v>
      </c>
      <c r="CE907" s="1819"/>
      <c r="CF907" s="1819">
        <v>360.25</v>
      </c>
      <c r="CG907" s="1819"/>
      <c r="CH907" s="1819">
        <v>0</v>
      </c>
      <c r="CI907" s="1819">
        <v>0</v>
      </c>
      <c r="CJ907" s="1819"/>
      <c r="CK907" s="1819"/>
      <c r="CL907" s="1819"/>
      <c r="CM907" s="1819"/>
      <c r="CN907" s="1819"/>
      <c r="CO907" s="1819">
        <v>0</v>
      </c>
      <c r="CP907" s="1819"/>
      <c r="CQ907" s="1819">
        <v>795.08400000000006</v>
      </c>
      <c r="CR907" s="1819"/>
      <c r="CS907" s="1819"/>
      <c r="CT907" s="1819"/>
      <c r="CU907" s="1819"/>
      <c r="CV907" s="1819">
        <v>0</v>
      </c>
      <c r="CW907" s="1819"/>
      <c r="CX907" s="1819"/>
      <c r="CY907" s="1819"/>
      <c r="CZ907" s="1819"/>
      <c r="DA907" s="1819"/>
      <c r="DB907" s="1819"/>
      <c r="DC907" s="1819"/>
      <c r="DD907" s="1819"/>
      <c r="DE907" s="1819"/>
      <c r="DF907" s="1819">
        <v>2313</v>
      </c>
      <c r="DG907" s="1819">
        <v>208.17</v>
      </c>
      <c r="DH907" s="1819"/>
      <c r="DI907" s="1819"/>
      <c r="DJ907" s="1819">
        <v>116.4406779661017</v>
      </c>
      <c r="DK907" s="1819"/>
      <c r="DL907" s="1819"/>
      <c r="DM907" s="1819"/>
      <c r="DN907" s="1819"/>
      <c r="DO907" s="1819"/>
      <c r="DP907" s="1819"/>
      <c r="DQ907" s="1819"/>
      <c r="DR907" s="1819">
        <v>229.69162576271151</v>
      </c>
      <c r="DS907" s="1819"/>
      <c r="DT907" s="1819"/>
      <c r="DU907" s="1819"/>
      <c r="DV907" s="1819"/>
      <c r="DW907" s="1819"/>
      <c r="DX907" s="1819"/>
      <c r="DY907" s="1819"/>
      <c r="DZ907" s="1817"/>
      <c r="EA907" s="1816"/>
      <c r="EB907" s="1819"/>
      <c r="EC907" s="1819"/>
      <c r="ED907" s="1819"/>
      <c r="EE907" s="1819"/>
      <c r="EF907" s="1819"/>
      <c r="EG907" s="1819"/>
      <c r="EH907" s="1819"/>
      <c r="EI907" s="1819"/>
      <c r="EJ907" s="1819"/>
      <c r="EK907" s="1819"/>
      <c r="EL907" s="1815">
        <v>3475.7606666666666</v>
      </c>
      <c r="EM907" s="1815">
        <v>6362.0029703954797</v>
      </c>
      <c r="EN907" s="1814">
        <v>347.58</v>
      </c>
      <c r="EO907" s="1814">
        <v>0</v>
      </c>
      <c r="EP907" s="1814">
        <v>47.62</v>
      </c>
      <c r="EQ907" s="1814">
        <v>0</v>
      </c>
      <c r="ER907" s="1814">
        <v>0</v>
      </c>
      <c r="ES907" s="1819">
        <v>0</v>
      </c>
      <c r="ET907" s="1818">
        <v>0</v>
      </c>
      <c r="EU907" s="1819">
        <v>18.940000000000001</v>
      </c>
      <c r="EV907" s="1819">
        <v>0</v>
      </c>
      <c r="EW907" s="1819"/>
      <c r="EX907" s="1819"/>
      <c r="EY907" s="1819"/>
      <c r="EZ907" s="1816">
        <v>0</v>
      </c>
      <c r="FA907" s="1804">
        <v>0</v>
      </c>
      <c r="FB907" s="1804">
        <v>0</v>
      </c>
      <c r="FC907" s="1804">
        <v>925.2</v>
      </c>
      <c r="FD907" s="1804"/>
      <c r="FE907" s="1804"/>
      <c r="FF907" s="1804"/>
      <c r="FG907" s="1812"/>
      <c r="FH907" s="1804">
        <v>0</v>
      </c>
      <c r="FI907" s="1819">
        <v>116.4406779661017</v>
      </c>
      <c r="FJ907" s="1819"/>
      <c r="FK907" s="1816">
        <v>0</v>
      </c>
      <c r="FL907" s="1816">
        <v>2521.17</v>
      </c>
      <c r="FM907" s="1819">
        <v>0</v>
      </c>
      <c r="FN907" s="1819">
        <v>0</v>
      </c>
      <c r="FO907" s="1819">
        <v>0</v>
      </c>
      <c r="FP907" s="1819">
        <v>0</v>
      </c>
      <c r="FQ907" s="1819">
        <v>3976.95</v>
      </c>
      <c r="FR907" s="1813">
        <v>2385.0500000000002</v>
      </c>
      <c r="FT907" s="1667"/>
      <c r="FU907" s="1666">
        <v>2385.0500000000002</v>
      </c>
      <c r="FV907" s="1666">
        <v>1124.81</v>
      </c>
      <c r="FW907" s="1667">
        <v>0</v>
      </c>
      <c r="FX907" s="1607">
        <v>312.82</v>
      </c>
      <c r="FY907" s="1667">
        <v>0</v>
      </c>
      <c r="GB907" s="2015">
        <f t="shared" si="94"/>
        <v>6.6666666634773719E-4</v>
      </c>
      <c r="GC907" s="2015">
        <v>3475.76</v>
      </c>
      <c r="GE907" s="2015">
        <f t="shared" si="95"/>
        <v>5788.76</v>
      </c>
    </row>
    <row r="908" spans="2:187">
      <c r="B908" s="2014">
        <v>40</v>
      </c>
      <c r="C908" s="919" t="s">
        <v>639</v>
      </c>
      <c r="D908" s="1810" t="s">
        <v>3</v>
      </c>
      <c r="E908" s="1809" t="s">
        <v>90</v>
      </c>
      <c r="F908" s="1832" t="s">
        <v>570</v>
      </c>
      <c r="G908" s="1808">
        <v>30884</v>
      </c>
      <c r="H908" s="1832" t="s">
        <v>494</v>
      </c>
      <c r="I908" s="919" t="s">
        <v>456</v>
      </c>
      <c r="J908" s="1807" t="s">
        <v>455</v>
      </c>
      <c r="K908" s="1781" t="s">
        <v>456</v>
      </c>
      <c r="L908" s="1806">
        <v>100001</v>
      </c>
      <c r="M908" s="1837" t="s">
        <v>470</v>
      </c>
      <c r="N908" s="1997">
        <v>1</v>
      </c>
      <c r="O908" s="1832" t="s">
        <v>477</v>
      </c>
      <c r="P908" s="1832" t="s">
        <v>478</v>
      </c>
      <c r="Q908" s="1836">
        <v>1</v>
      </c>
      <c r="R908" s="1832" t="s">
        <v>495</v>
      </c>
      <c r="S908" s="1835" t="s">
        <v>478</v>
      </c>
      <c r="T908" s="1832" t="s">
        <v>545</v>
      </c>
      <c r="U908" s="2001" t="s">
        <v>250</v>
      </c>
      <c r="V908" s="1834" t="s">
        <v>462</v>
      </c>
      <c r="W908" s="1834"/>
      <c r="X908" s="2002" t="s">
        <v>32</v>
      </c>
      <c r="Y908" s="1833" t="s">
        <v>1074</v>
      </c>
      <c r="Z908" s="1088"/>
      <c r="AA908" s="1829"/>
      <c r="AB908" s="1831">
        <v>44935</v>
      </c>
      <c r="AC908" s="1096"/>
      <c r="AD908" s="1097"/>
      <c r="AE908" s="1096" t="s">
        <v>533</v>
      </c>
      <c r="AF908" s="1096" t="s">
        <v>571</v>
      </c>
      <c r="AG908" s="1099"/>
      <c r="AH908" s="1100"/>
      <c r="AI908" s="1829"/>
      <c r="AJ908" s="1829"/>
      <c r="AK908" s="1829"/>
      <c r="AL908" s="1829"/>
      <c r="AM908" s="1829"/>
      <c r="AN908" s="1829"/>
      <c r="AO908" s="1790" t="s">
        <v>467</v>
      </c>
      <c r="AP908" s="1827" t="s">
        <v>595</v>
      </c>
      <c r="AQ908" s="2000" t="s">
        <v>466</v>
      </c>
      <c r="AR908" s="1825">
        <v>1800</v>
      </c>
      <c r="AS908" s="1837">
        <v>25</v>
      </c>
      <c r="AT908" s="1824">
        <v>0</v>
      </c>
      <c r="AU908" s="1824">
        <v>5</v>
      </c>
      <c r="AV908" s="1837"/>
      <c r="AW908" s="1837"/>
      <c r="AX908" s="1837"/>
      <c r="AY908" s="1837"/>
      <c r="AZ908" s="1837"/>
      <c r="BA908" s="1823"/>
      <c r="BB908" s="1999">
        <v>0</v>
      </c>
      <c r="BC908" s="1824"/>
      <c r="BD908" s="1824"/>
      <c r="BE908" s="1824"/>
      <c r="BF908" s="1823"/>
      <c r="BG908" s="1999">
        <v>0</v>
      </c>
      <c r="BH908" s="1999">
        <v>0</v>
      </c>
      <c r="BI908" s="1999">
        <v>0</v>
      </c>
      <c r="BJ908" s="1822">
        <v>0</v>
      </c>
      <c r="BK908" s="1821">
        <v>0</v>
      </c>
      <c r="BL908" s="1821">
        <v>0</v>
      </c>
      <c r="BM908" s="1999">
        <v>0</v>
      </c>
      <c r="BN908" s="1821">
        <v>0</v>
      </c>
      <c r="BO908" s="1999">
        <v>0</v>
      </c>
      <c r="BP908" s="1820">
        <v>200</v>
      </c>
      <c r="BQ908" s="1819">
        <v>1500</v>
      </c>
      <c r="BR908" s="1819">
        <v>113</v>
      </c>
      <c r="BS908" s="1819">
        <v>0</v>
      </c>
      <c r="BT908" s="1818">
        <v>318.83</v>
      </c>
      <c r="BU908" s="1819">
        <v>0</v>
      </c>
      <c r="BV908" s="1819">
        <v>0</v>
      </c>
      <c r="BW908" s="1819">
        <v>0</v>
      </c>
      <c r="BX908" s="1819"/>
      <c r="BY908" s="1819"/>
      <c r="BZ908" s="1819"/>
      <c r="CA908" s="1819"/>
      <c r="CB908" s="1819">
        <v>0</v>
      </c>
      <c r="CC908" s="1819">
        <v>0</v>
      </c>
      <c r="CD908" s="1819">
        <v>0</v>
      </c>
      <c r="CE908" s="1819"/>
      <c r="CF908" s="1819">
        <v>0</v>
      </c>
      <c r="CG908" s="1819"/>
      <c r="CH908" s="1819">
        <v>0</v>
      </c>
      <c r="CI908" s="1819">
        <v>0</v>
      </c>
      <c r="CJ908" s="1819"/>
      <c r="CK908" s="1819"/>
      <c r="CL908" s="1819"/>
      <c r="CM908" s="1819"/>
      <c r="CN908" s="1819"/>
      <c r="CO908" s="1819">
        <v>0</v>
      </c>
      <c r="CP908" s="1819"/>
      <c r="CQ908" s="1819">
        <v>581.15250000000003</v>
      </c>
      <c r="CR908" s="1819"/>
      <c r="CS908" s="1819"/>
      <c r="CT908" s="1819"/>
      <c r="CU908" s="1819"/>
      <c r="CV908" s="1819">
        <v>0</v>
      </c>
      <c r="CW908" s="1819"/>
      <c r="CX908" s="1819"/>
      <c r="CY908" s="1819"/>
      <c r="CZ908" s="1819"/>
      <c r="DA908" s="1819"/>
      <c r="DB908" s="1819"/>
      <c r="DC908" s="1819"/>
      <c r="DD908" s="1819"/>
      <c r="DE908" s="1819"/>
      <c r="DF908" s="1819">
        <v>1913</v>
      </c>
      <c r="DG908" s="1819">
        <v>172.17</v>
      </c>
      <c r="DH908" s="1819"/>
      <c r="DI908" s="1819"/>
      <c r="DJ908" s="1819">
        <v>116.4406779661017</v>
      </c>
      <c r="DK908" s="1819"/>
      <c r="DL908" s="1819"/>
      <c r="DM908" s="1819"/>
      <c r="DN908" s="1819"/>
      <c r="DO908" s="1819"/>
      <c r="DP908" s="1819"/>
      <c r="DQ908" s="1819"/>
      <c r="DR908" s="1819">
        <v>716.47241242937912</v>
      </c>
      <c r="DS908" s="1819"/>
      <c r="DT908" s="1819"/>
      <c r="DU908" s="1819"/>
      <c r="DV908" s="1819"/>
      <c r="DW908" s="1819"/>
      <c r="DX908" s="1819"/>
      <c r="DY908" s="1819"/>
      <c r="DZ908" s="1817"/>
      <c r="EA908" s="1816"/>
      <c r="EB908" s="1819"/>
      <c r="EC908" s="1819"/>
      <c r="ED908" s="1819"/>
      <c r="EE908" s="1819"/>
      <c r="EF908" s="1819"/>
      <c r="EG908" s="1819"/>
      <c r="EH908" s="1819"/>
      <c r="EI908" s="1819"/>
      <c r="EJ908" s="1819"/>
      <c r="EK908" s="1819"/>
      <c r="EL908" s="1815">
        <v>2512.9825000000001</v>
      </c>
      <c r="EM908" s="1815">
        <v>5431.0655903954812</v>
      </c>
      <c r="EN908" s="1814">
        <v>251.3</v>
      </c>
      <c r="EO908" s="1814">
        <v>0</v>
      </c>
      <c r="EP908" s="1814">
        <v>34.43</v>
      </c>
      <c r="EQ908" s="1814">
        <v>0</v>
      </c>
      <c r="ER908" s="1814">
        <v>0</v>
      </c>
      <c r="ES908" s="1819">
        <v>0</v>
      </c>
      <c r="ET908" s="1818">
        <v>0</v>
      </c>
      <c r="EU908" s="1819">
        <v>0</v>
      </c>
      <c r="EV908" s="1819">
        <v>0</v>
      </c>
      <c r="EW908" s="1819"/>
      <c r="EX908" s="1819"/>
      <c r="EY908" s="1819"/>
      <c r="EZ908" s="1816">
        <v>0</v>
      </c>
      <c r="FA908" s="1804">
        <v>0</v>
      </c>
      <c r="FB908" s="1804">
        <v>0</v>
      </c>
      <c r="FC908" s="1804">
        <v>765.2</v>
      </c>
      <c r="FD908" s="1804"/>
      <c r="FE908" s="1804"/>
      <c r="FF908" s="1804"/>
      <c r="FG908" s="1812"/>
      <c r="FH908" s="1804">
        <v>0</v>
      </c>
      <c r="FI908" s="1819">
        <v>116.4406779661017</v>
      </c>
      <c r="FJ908" s="1819"/>
      <c r="FK908" s="1816">
        <v>0</v>
      </c>
      <c r="FL908" s="1816">
        <v>2085.17</v>
      </c>
      <c r="FM908" s="1819">
        <v>0</v>
      </c>
      <c r="FN908" s="1819">
        <v>0</v>
      </c>
      <c r="FO908" s="1819">
        <v>0</v>
      </c>
      <c r="FP908" s="1819">
        <v>0</v>
      </c>
      <c r="FQ908" s="1819">
        <v>3252.54</v>
      </c>
      <c r="FR908" s="1813">
        <v>2178.5300000000002</v>
      </c>
      <c r="FT908" s="1667"/>
      <c r="FU908" s="1666">
        <v>2178.5300000000002</v>
      </c>
      <c r="FV908" s="1667">
        <v>930.29</v>
      </c>
      <c r="FW908" s="1667">
        <v>0</v>
      </c>
      <c r="FX908" s="1607">
        <v>226.17</v>
      </c>
      <c r="FY908" s="1667">
        <v>0</v>
      </c>
      <c r="GB908" s="2015">
        <f t="shared" si="94"/>
        <v>2.5000000000545697E-3</v>
      </c>
      <c r="GC908" s="2015">
        <v>2512.98</v>
      </c>
      <c r="GE908" s="2015">
        <f t="shared" si="95"/>
        <v>4425.9799999999996</v>
      </c>
    </row>
    <row r="909" spans="2:187">
      <c r="B909" s="2014">
        <v>41</v>
      </c>
      <c r="C909" s="919" t="s">
        <v>639</v>
      </c>
      <c r="D909" s="1810" t="s">
        <v>3</v>
      </c>
      <c r="E909" s="1809" t="s">
        <v>174</v>
      </c>
      <c r="F909" s="1777" t="s">
        <v>175</v>
      </c>
      <c r="G909" s="1776">
        <v>35323</v>
      </c>
      <c r="H909" s="1777" t="s">
        <v>484</v>
      </c>
      <c r="I909" s="919" t="s">
        <v>456</v>
      </c>
      <c r="J909" s="1775" t="s">
        <v>455</v>
      </c>
      <c r="K909" s="1847" t="s">
        <v>456</v>
      </c>
      <c r="L909" s="1774">
        <v>100001</v>
      </c>
      <c r="M909" s="1786" t="s">
        <v>457</v>
      </c>
      <c r="N909" s="1773">
        <v>1</v>
      </c>
      <c r="O909" s="1777" t="s">
        <v>458</v>
      </c>
      <c r="P909" s="1777" t="s">
        <v>459</v>
      </c>
      <c r="Q909" s="1772">
        <v>0</v>
      </c>
      <c r="R909" s="1777" t="s">
        <v>485</v>
      </c>
      <c r="S909" s="1771" t="s">
        <v>486</v>
      </c>
      <c r="T909" s="1777" t="s">
        <v>461</v>
      </c>
      <c r="U909" s="2001" t="s">
        <v>279</v>
      </c>
      <c r="V909" s="1770" t="s">
        <v>553</v>
      </c>
      <c r="W909" s="1770"/>
      <c r="X909" s="2002" t="s">
        <v>32</v>
      </c>
      <c r="Y909" s="1833" t="s">
        <v>1075</v>
      </c>
      <c r="Z909" s="1837"/>
      <c r="AA909" s="1829"/>
      <c r="AB909" s="1831">
        <v>45125</v>
      </c>
      <c r="AC909" s="1829"/>
      <c r="AD909" s="1621"/>
      <c r="AE909" s="1829" t="s">
        <v>481</v>
      </c>
      <c r="AF909" s="1829" t="s">
        <v>574</v>
      </c>
      <c r="AG909" s="1784"/>
      <c r="AH909" s="1783"/>
      <c r="AI909" s="1849"/>
      <c r="AJ909" s="1849"/>
      <c r="AK909" s="1849"/>
      <c r="AL909" s="1849"/>
      <c r="AM909" s="1849"/>
      <c r="AN909" s="1849"/>
      <c r="AO909" s="1790" t="s">
        <v>467</v>
      </c>
      <c r="AP909" s="1769" t="s">
        <v>594</v>
      </c>
      <c r="AQ909" s="1768" t="s">
        <v>467</v>
      </c>
      <c r="AR909" s="1631">
        <v>2000</v>
      </c>
      <c r="AS909" s="1837">
        <v>30</v>
      </c>
      <c r="AT909" s="1824">
        <v>0</v>
      </c>
      <c r="AU909" s="1824">
        <v>0</v>
      </c>
      <c r="AV909" s="1786"/>
      <c r="AW909" s="1786"/>
      <c r="AX909" s="1786"/>
      <c r="AY909" s="1786"/>
      <c r="AZ909" s="1786"/>
      <c r="BA909" s="1767"/>
      <c r="BB909" s="1999">
        <v>0</v>
      </c>
      <c r="BC909" s="1766"/>
      <c r="BD909" s="1766"/>
      <c r="BE909" s="1766"/>
      <c r="BF909" s="1823"/>
      <c r="BG909" s="1999">
        <v>0</v>
      </c>
      <c r="BH909" s="1999">
        <v>0</v>
      </c>
      <c r="BI909" s="1999">
        <v>0</v>
      </c>
      <c r="BJ909" s="1822">
        <v>0</v>
      </c>
      <c r="BK909" s="1821">
        <v>0</v>
      </c>
      <c r="BL909" s="1821">
        <v>0</v>
      </c>
      <c r="BM909" s="1999">
        <v>0</v>
      </c>
      <c r="BN909" s="1821">
        <v>0</v>
      </c>
      <c r="BO909" s="1999">
        <v>0.28333333333333333</v>
      </c>
      <c r="BP909" s="1845">
        <v>240</v>
      </c>
      <c r="BQ909" s="1819">
        <v>2000.0000000000002</v>
      </c>
      <c r="BR909" s="1819">
        <v>0</v>
      </c>
      <c r="BS909" s="1819">
        <v>0</v>
      </c>
      <c r="BT909" s="1818">
        <v>0</v>
      </c>
      <c r="BU909" s="1819">
        <v>0</v>
      </c>
      <c r="BV909" s="1765">
        <v>0</v>
      </c>
      <c r="BW909" s="1765">
        <v>0</v>
      </c>
      <c r="BX909" s="1765"/>
      <c r="BY909" s="1819"/>
      <c r="BZ909" s="1765"/>
      <c r="CA909" s="1765"/>
      <c r="CB909" s="1819">
        <v>0</v>
      </c>
      <c r="CC909" s="1819">
        <v>0</v>
      </c>
      <c r="CD909" s="1819">
        <v>0</v>
      </c>
      <c r="CE909" s="1819"/>
      <c r="CF909" s="1819">
        <v>0</v>
      </c>
      <c r="CG909" s="1765"/>
      <c r="CH909" s="1819">
        <v>0</v>
      </c>
      <c r="CI909" s="1819">
        <v>0</v>
      </c>
      <c r="CJ909" s="1819"/>
      <c r="CK909" s="1819"/>
      <c r="CL909" s="1819"/>
      <c r="CM909" s="1819"/>
      <c r="CN909" s="1819"/>
      <c r="CO909" s="1819">
        <v>0</v>
      </c>
      <c r="CP909" s="1819"/>
      <c r="CQ909" s="1819">
        <v>774.87</v>
      </c>
      <c r="CR909" s="1765"/>
      <c r="CS909" s="1765"/>
      <c r="CT909" s="1765"/>
      <c r="CU909" s="1819"/>
      <c r="CV909" s="1819">
        <v>0</v>
      </c>
      <c r="CW909" s="1765"/>
      <c r="CX909" s="1765"/>
      <c r="CY909" s="1765"/>
      <c r="CZ909" s="1765"/>
      <c r="DA909" s="1765"/>
      <c r="DB909" s="1765"/>
      <c r="DC909" s="1819"/>
      <c r="DD909" s="1765"/>
      <c r="DE909" s="1765"/>
      <c r="DF909" s="1819">
        <v>2000</v>
      </c>
      <c r="DG909" s="1819">
        <v>180</v>
      </c>
      <c r="DH909" s="1765"/>
      <c r="DI909" s="1765"/>
      <c r="DJ909" s="1819">
        <v>116.4406779661017</v>
      </c>
      <c r="DK909" s="1819"/>
      <c r="DL909" s="1819"/>
      <c r="DM909" s="1765"/>
      <c r="DN909" s="1765"/>
      <c r="DO909" s="1765"/>
      <c r="DP909" s="1765"/>
      <c r="DQ909" s="1765"/>
      <c r="DR909" s="1819">
        <v>587.65967909604524</v>
      </c>
      <c r="DS909" s="1765"/>
      <c r="DT909" s="1765"/>
      <c r="DU909" s="1765"/>
      <c r="DV909" s="1765"/>
      <c r="DW909" s="1765"/>
      <c r="DX909" s="1765"/>
      <c r="DY909" s="1765"/>
      <c r="DZ909" s="1375"/>
      <c r="EA909" s="1818"/>
      <c r="EB909" s="1765"/>
      <c r="EC909" s="1765"/>
      <c r="ED909" s="1765"/>
      <c r="EE909" s="1765"/>
      <c r="EF909" s="1765"/>
      <c r="EG909" s="1765"/>
      <c r="EH909" s="1765"/>
      <c r="EI909" s="1765"/>
      <c r="EJ909" s="1765"/>
      <c r="EK909" s="1765"/>
      <c r="EL909" s="1815">
        <v>2772.51</v>
      </c>
      <c r="EM909" s="1628">
        <v>5658.9703570621477</v>
      </c>
      <c r="EN909" s="1814">
        <v>277.25</v>
      </c>
      <c r="EO909" s="1814">
        <v>0</v>
      </c>
      <c r="EP909" s="1814">
        <v>37.979999999999997</v>
      </c>
      <c r="EQ909" s="1814">
        <v>0</v>
      </c>
      <c r="ER909" s="1814">
        <v>0</v>
      </c>
      <c r="ES909" s="1819">
        <v>0</v>
      </c>
      <c r="ET909" s="1818">
        <v>0</v>
      </c>
      <c r="EU909" s="1819">
        <v>2.36</v>
      </c>
      <c r="EV909" s="1819">
        <v>0</v>
      </c>
      <c r="EW909" s="1765"/>
      <c r="EX909" s="1765"/>
      <c r="EY909" s="1765"/>
      <c r="EZ909" s="1816">
        <v>0</v>
      </c>
      <c r="FA909" s="1804">
        <v>0</v>
      </c>
      <c r="FB909" s="1804">
        <v>0</v>
      </c>
      <c r="FC909" s="1804">
        <v>800</v>
      </c>
      <c r="FD909" s="1764"/>
      <c r="FE909" s="1804"/>
      <c r="FF909" s="1764"/>
      <c r="FG909" s="1812"/>
      <c r="FH909" s="1804">
        <v>0</v>
      </c>
      <c r="FI909" s="1819">
        <v>116.4406779661017</v>
      </c>
      <c r="FJ909" s="1819"/>
      <c r="FK909" s="1816">
        <v>0</v>
      </c>
      <c r="FL909" s="1816">
        <v>2180</v>
      </c>
      <c r="FM909" s="1819">
        <v>0</v>
      </c>
      <c r="FN909" s="1819">
        <v>0</v>
      </c>
      <c r="FO909" s="1819">
        <v>0</v>
      </c>
      <c r="FP909" s="1819">
        <v>0</v>
      </c>
      <c r="FQ909" s="1765">
        <v>3414.03</v>
      </c>
      <c r="FR909" s="1813">
        <v>2244.94</v>
      </c>
      <c r="FT909" s="1667"/>
      <c r="FU909" s="1666">
        <v>2244.94</v>
      </c>
      <c r="FV909" s="1667">
        <v>972.6</v>
      </c>
      <c r="FW909" s="1667">
        <v>0</v>
      </c>
      <c r="FX909" s="1607">
        <v>249.53</v>
      </c>
      <c r="FY909" s="1667">
        <v>0</v>
      </c>
      <c r="GB909" s="2015">
        <f t="shared" si="94"/>
        <v>0</v>
      </c>
      <c r="GC909" s="2015">
        <v>2772.51</v>
      </c>
      <c r="GE909" s="2015">
        <f t="shared" si="95"/>
        <v>4772.51</v>
      </c>
    </row>
    <row r="910" spans="2:187">
      <c r="B910" s="2014">
        <v>42</v>
      </c>
      <c r="C910" s="919" t="s">
        <v>639</v>
      </c>
      <c r="D910" s="1810" t="s">
        <v>539</v>
      </c>
      <c r="E910" s="1809" t="s">
        <v>190</v>
      </c>
      <c r="F910" s="1832" t="s">
        <v>191</v>
      </c>
      <c r="G910" s="1808">
        <v>32274</v>
      </c>
      <c r="H910" s="1832" t="s">
        <v>555</v>
      </c>
      <c r="I910" s="1832" t="s">
        <v>456</v>
      </c>
      <c r="J910" s="1807" t="s">
        <v>455</v>
      </c>
      <c r="K910" s="1806" t="s">
        <v>456</v>
      </c>
      <c r="L910" s="1806">
        <v>100001</v>
      </c>
      <c r="M910" s="1837" t="s">
        <v>470</v>
      </c>
      <c r="N910" s="1997">
        <v>1</v>
      </c>
      <c r="O910" s="1832" t="s">
        <v>477</v>
      </c>
      <c r="P910" s="1832" t="s">
        <v>478</v>
      </c>
      <c r="Q910" s="1836">
        <v>1</v>
      </c>
      <c r="R910" s="1832" t="s">
        <v>556</v>
      </c>
      <c r="S910" s="1835" t="s">
        <v>555</v>
      </c>
      <c r="T910" s="1832" t="s">
        <v>461</v>
      </c>
      <c r="U910" s="2001" t="s">
        <v>286</v>
      </c>
      <c r="V910" s="1834" t="s">
        <v>462</v>
      </c>
      <c r="W910" s="1834" t="s">
        <v>529</v>
      </c>
      <c r="X910" s="2002" t="s">
        <v>75</v>
      </c>
      <c r="Y910" s="1833" t="s">
        <v>213</v>
      </c>
      <c r="Z910" s="1837"/>
      <c r="AA910" s="1829"/>
      <c r="AB910" s="1831">
        <v>45170</v>
      </c>
      <c r="AC910" s="1829"/>
      <c r="AD910" s="1998"/>
      <c r="AE910" s="1829" t="s">
        <v>496</v>
      </c>
      <c r="AF910" s="1829" t="s">
        <v>575</v>
      </c>
      <c r="AG910" s="1999"/>
      <c r="AH910" s="1828"/>
      <c r="AI910" s="1793" t="s">
        <v>1026</v>
      </c>
      <c r="AJ910" s="1763" t="s">
        <v>991</v>
      </c>
      <c r="AK910" s="1829"/>
      <c r="AL910" s="1762"/>
      <c r="AM910" s="1829"/>
      <c r="AN910" s="1829"/>
      <c r="AO910" s="1790" t="s">
        <v>467</v>
      </c>
      <c r="AP910" s="1827" t="s">
        <v>595</v>
      </c>
      <c r="AQ910" s="2000" t="s">
        <v>466</v>
      </c>
      <c r="AR910" s="1825">
        <v>19987.387858307222</v>
      </c>
      <c r="AS910" s="1837">
        <v>30</v>
      </c>
      <c r="AT910" s="1824">
        <v>0</v>
      </c>
      <c r="AU910" s="1824">
        <v>0</v>
      </c>
      <c r="AV910" s="1837"/>
      <c r="AW910" s="1837"/>
      <c r="AX910" s="1837"/>
      <c r="AY910" s="1837"/>
      <c r="AZ910" s="1837"/>
      <c r="BA910" s="1823"/>
      <c r="BB910" s="1999">
        <v>0</v>
      </c>
      <c r="BC910" s="1824"/>
      <c r="BD910" s="1824"/>
      <c r="BE910" s="1824"/>
      <c r="BF910" s="1823"/>
      <c r="BG910" s="1999">
        <v>0</v>
      </c>
      <c r="BH910" s="1999">
        <v>0</v>
      </c>
      <c r="BI910" s="1999">
        <v>0</v>
      </c>
      <c r="BJ910" s="1822">
        <v>0</v>
      </c>
      <c r="BK910" s="1821">
        <v>0</v>
      </c>
      <c r="BL910" s="1821">
        <v>0</v>
      </c>
      <c r="BM910" s="1999">
        <v>0</v>
      </c>
      <c r="BN910" s="1821">
        <v>0</v>
      </c>
      <c r="BO910" s="1999">
        <v>0</v>
      </c>
      <c r="BP910" s="1820">
        <v>240</v>
      </c>
      <c r="BQ910" s="1819">
        <v>19987.387858307222</v>
      </c>
      <c r="BR910" s="1819">
        <v>113</v>
      </c>
      <c r="BS910" s="1819">
        <v>0</v>
      </c>
      <c r="BT910" s="1818">
        <v>0</v>
      </c>
      <c r="BU910" s="1819">
        <v>0</v>
      </c>
      <c r="BV910" s="1819">
        <v>0</v>
      </c>
      <c r="BW910" s="1819">
        <v>0</v>
      </c>
      <c r="BX910" s="1819"/>
      <c r="BY910" s="1819"/>
      <c r="BZ910" s="1819"/>
      <c r="CA910" s="1819"/>
      <c r="CB910" s="1819">
        <v>0</v>
      </c>
      <c r="CC910" s="1819">
        <v>0</v>
      </c>
      <c r="CD910" s="1819">
        <v>0</v>
      </c>
      <c r="CE910" s="1819"/>
      <c r="CF910" s="1819">
        <v>0</v>
      </c>
      <c r="CG910" s="1819"/>
      <c r="CH910" s="1819">
        <v>0</v>
      </c>
      <c r="CI910" s="1819">
        <v>0</v>
      </c>
      <c r="CJ910" s="1819"/>
      <c r="CK910" s="1819"/>
      <c r="CL910" s="1819"/>
      <c r="CM910" s="1819"/>
      <c r="CN910" s="1819"/>
      <c r="CO910" s="1819">
        <v>0</v>
      </c>
      <c r="CP910" s="1819"/>
      <c r="CQ910" s="1819">
        <v>0</v>
      </c>
      <c r="CR910" s="1765"/>
      <c r="CS910" s="1765"/>
      <c r="CT910" s="1765"/>
      <c r="CU910" s="1819"/>
      <c r="CV910" s="1819">
        <v>0</v>
      </c>
      <c r="CW910" s="1819"/>
      <c r="CX910" s="1819">
        <v>3350.0646430512038</v>
      </c>
      <c r="CY910" s="1819">
        <v>301.50581787460834</v>
      </c>
      <c r="CZ910" s="1819"/>
      <c r="DA910" s="1819"/>
      <c r="DB910" s="1819"/>
      <c r="DC910" s="1819"/>
      <c r="DD910" s="1819"/>
      <c r="DE910" s="1819"/>
      <c r="DF910" s="1819">
        <v>0</v>
      </c>
      <c r="DG910" s="1819">
        <v>0</v>
      </c>
      <c r="DH910" s="1819"/>
      <c r="DI910" s="1819"/>
      <c r="DJ910" s="1819">
        <v>0</v>
      </c>
      <c r="DK910" s="1819"/>
      <c r="DL910" s="1761">
        <v>103792.03339000001</v>
      </c>
      <c r="DM910" s="1819"/>
      <c r="DN910" s="1819"/>
      <c r="DO910" s="1819"/>
      <c r="DP910" s="1819"/>
      <c r="DQ910" s="1819"/>
      <c r="DR910" s="1819">
        <v>0</v>
      </c>
      <c r="DS910" s="1819"/>
      <c r="DT910" s="1819"/>
      <c r="DU910" s="1819"/>
      <c r="DV910" s="1819"/>
      <c r="DW910" s="1819">
        <v>1954.2043751132021</v>
      </c>
      <c r="DX910" s="1819"/>
      <c r="DY910" s="1819"/>
      <c r="DZ910" s="1819"/>
      <c r="EA910" s="1816"/>
      <c r="EB910" s="1819"/>
      <c r="EC910" s="1819"/>
      <c r="ED910" s="1819"/>
      <c r="EE910" s="1819"/>
      <c r="EF910" s="1819"/>
      <c r="EG910" s="1819"/>
      <c r="EH910" s="1819"/>
      <c r="EI910" s="1819"/>
      <c r="EJ910" s="1819"/>
      <c r="EK910" s="1819"/>
      <c r="EL910" s="1815">
        <v>20100.387858307222</v>
      </c>
      <c r="EM910" s="1815">
        <v>129498.19608434624</v>
      </c>
      <c r="EN910" s="1814">
        <v>2010.04</v>
      </c>
      <c r="EO910" s="1814">
        <v>0</v>
      </c>
      <c r="EP910" s="1814">
        <v>166.85</v>
      </c>
      <c r="EQ910" s="1760">
        <v>0</v>
      </c>
      <c r="ER910" s="1814">
        <v>0</v>
      </c>
      <c r="ES910" s="1819">
        <v>0</v>
      </c>
      <c r="ET910" s="1818">
        <v>34452.879999999997</v>
      </c>
      <c r="EU910" s="1819">
        <v>0</v>
      </c>
      <c r="EV910" s="1819">
        <v>0</v>
      </c>
      <c r="EW910" s="1819"/>
      <c r="EX910" s="1819"/>
      <c r="EY910" s="1819"/>
      <c r="EZ910" s="1816">
        <v>0</v>
      </c>
      <c r="FA910" s="1804">
        <v>0</v>
      </c>
      <c r="FB910" s="1804">
        <v>0</v>
      </c>
      <c r="FC910" s="1804">
        <v>20214</v>
      </c>
      <c r="FD910" s="1804"/>
      <c r="FE910" s="1804"/>
      <c r="FF910" s="1804">
        <v>72654.42</v>
      </c>
      <c r="FG910" s="1812"/>
      <c r="FH910" s="1804">
        <v>0</v>
      </c>
      <c r="FI910" s="1819">
        <v>0</v>
      </c>
      <c r="FJ910" s="1819"/>
      <c r="FK910" s="1816">
        <v>0</v>
      </c>
      <c r="FL910" s="1816">
        <v>0</v>
      </c>
      <c r="FM910" s="1819">
        <v>0</v>
      </c>
      <c r="FN910" s="1819">
        <v>0</v>
      </c>
      <c r="FO910" s="1819">
        <v>0</v>
      </c>
      <c r="FP910" s="1819">
        <v>0</v>
      </c>
      <c r="FQ910" s="1819">
        <v>129498.19</v>
      </c>
      <c r="FR910" s="1813">
        <v>0.01</v>
      </c>
      <c r="FT910" s="1667">
        <v>0.01</v>
      </c>
      <c r="FU910" s="1667">
        <v>0</v>
      </c>
      <c r="FV910" s="1667">
        <v>0</v>
      </c>
      <c r="FW910" s="1667">
        <v>0</v>
      </c>
      <c r="FX910" s="1608">
        <v>1809.03</v>
      </c>
      <c r="FY910" s="1667">
        <v>0</v>
      </c>
      <c r="GB910" s="2015">
        <f t="shared" si="94"/>
        <v>-2.1416927775135264E-3</v>
      </c>
      <c r="GC910" s="2015">
        <v>20100.39</v>
      </c>
      <c r="GE910" s="2015">
        <f t="shared" si="95"/>
        <v>23450.454643051202</v>
      </c>
    </row>
    <row r="911" spans="2:187">
      <c r="B911" s="2014">
        <v>43</v>
      </c>
      <c r="C911" s="919" t="s">
        <v>639</v>
      </c>
      <c r="D911" s="1810" t="s">
        <v>539</v>
      </c>
      <c r="E911" s="1809" t="s">
        <v>194</v>
      </c>
      <c r="F911" s="1832" t="s">
        <v>195</v>
      </c>
      <c r="G911" s="1808">
        <v>32866</v>
      </c>
      <c r="H911" s="1832" t="s">
        <v>494</v>
      </c>
      <c r="I911" s="1832" t="s">
        <v>456</v>
      </c>
      <c r="J911" s="1807" t="s">
        <v>455</v>
      </c>
      <c r="K911" s="1806" t="s">
        <v>456</v>
      </c>
      <c r="L911" s="1806">
        <v>100001</v>
      </c>
      <c r="M911" s="1837" t="s">
        <v>470</v>
      </c>
      <c r="N911" s="1997">
        <v>1</v>
      </c>
      <c r="O911" s="1832" t="s">
        <v>477</v>
      </c>
      <c r="P911" s="1832" t="s">
        <v>478</v>
      </c>
      <c r="Q911" s="1836">
        <v>1</v>
      </c>
      <c r="R911" s="1832" t="s">
        <v>495</v>
      </c>
      <c r="S911" s="1835" t="s">
        <v>478</v>
      </c>
      <c r="T911" s="1832" t="s">
        <v>461</v>
      </c>
      <c r="U911" s="2001" t="s">
        <v>288</v>
      </c>
      <c r="V911" s="1834" t="s">
        <v>462</v>
      </c>
      <c r="W911" s="1834" t="s">
        <v>529</v>
      </c>
      <c r="X911" s="2002" t="s">
        <v>219</v>
      </c>
      <c r="Y911" s="1833">
        <v>2100152084</v>
      </c>
      <c r="Z911" s="1837"/>
      <c r="AA911" s="1829"/>
      <c r="AB911" s="1831">
        <v>45170</v>
      </c>
      <c r="AC911" s="1829"/>
      <c r="AD911" s="1998"/>
      <c r="AE911" s="1829" t="s">
        <v>496</v>
      </c>
      <c r="AF911" s="1829" t="s">
        <v>576</v>
      </c>
      <c r="AG911" s="1999"/>
      <c r="AH911" s="1828"/>
      <c r="AI911" s="1793" t="s">
        <v>1026</v>
      </c>
      <c r="AJ911" s="1763" t="s">
        <v>992</v>
      </c>
      <c r="AK911" s="1829"/>
      <c r="AL911" s="1829"/>
      <c r="AM911" s="1829"/>
      <c r="AN911" s="1829"/>
      <c r="AO911" s="1790" t="s">
        <v>467</v>
      </c>
      <c r="AP911" s="1827" t="s">
        <v>594</v>
      </c>
      <c r="AQ911" s="2000" t="s">
        <v>466</v>
      </c>
      <c r="AR911" s="1825">
        <v>24074.361058058621</v>
      </c>
      <c r="AS911" s="1837">
        <v>30</v>
      </c>
      <c r="AT911" s="1824">
        <v>0</v>
      </c>
      <c r="AU911" s="1824">
        <v>0</v>
      </c>
      <c r="AV911" s="1837"/>
      <c r="AW911" s="1837"/>
      <c r="AX911" s="1837"/>
      <c r="AY911" s="1837"/>
      <c r="AZ911" s="1837"/>
      <c r="BA911" s="1823"/>
      <c r="BB911" s="1999">
        <v>0</v>
      </c>
      <c r="BC911" s="1824"/>
      <c r="BD911" s="1824"/>
      <c r="BE911" s="1824"/>
      <c r="BF911" s="1823"/>
      <c r="BG911" s="1999">
        <v>0</v>
      </c>
      <c r="BH911" s="1999">
        <v>0</v>
      </c>
      <c r="BI911" s="1999">
        <v>0</v>
      </c>
      <c r="BJ911" s="1822">
        <v>0</v>
      </c>
      <c r="BK911" s="1821">
        <v>0</v>
      </c>
      <c r="BL911" s="1821">
        <v>0</v>
      </c>
      <c r="BM911" s="1999">
        <v>0</v>
      </c>
      <c r="BN911" s="1821">
        <v>0</v>
      </c>
      <c r="BO911" s="1999">
        <v>0</v>
      </c>
      <c r="BP911" s="1820">
        <v>240</v>
      </c>
      <c r="BQ911" s="1819">
        <v>24074.361058058621</v>
      </c>
      <c r="BR911" s="1819">
        <v>113</v>
      </c>
      <c r="BS911" s="1819">
        <v>0</v>
      </c>
      <c r="BT911" s="1818">
        <v>0</v>
      </c>
      <c r="BU911" s="1819">
        <v>0</v>
      </c>
      <c r="BV911" s="1819">
        <v>0</v>
      </c>
      <c r="BW911" s="1819">
        <v>0</v>
      </c>
      <c r="BX911" s="1819"/>
      <c r="BY911" s="1819"/>
      <c r="BZ911" s="1819"/>
      <c r="CA911" s="1819"/>
      <c r="CB911" s="1819">
        <v>0</v>
      </c>
      <c r="CC911" s="1819">
        <v>0</v>
      </c>
      <c r="CD911" s="1819">
        <v>0</v>
      </c>
      <c r="CE911" s="1819"/>
      <c r="CF911" s="1819">
        <v>0</v>
      </c>
      <c r="CG911" s="1819"/>
      <c r="CH911" s="1819">
        <v>0</v>
      </c>
      <c r="CI911" s="1819">
        <v>0</v>
      </c>
      <c r="CJ911" s="1819"/>
      <c r="CK911" s="1819"/>
      <c r="CL911" s="1819"/>
      <c r="CM911" s="1819"/>
      <c r="CN911" s="1819"/>
      <c r="CO911" s="1819">
        <v>0</v>
      </c>
      <c r="CP911" s="1819"/>
      <c r="CQ911" s="1819">
        <v>0</v>
      </c>
      <c r="CR911" s="1765"/>
      <c r="CS911" s="1765"/>
      <c r="CT911" s="1765"/>
      <c r="CU911" s="1819"/>
      <c r="CV911" s="1819">
        <v>0</v>
      </c>
      <c r="CW911" s="1819"/>
      <c r="CX911" s="1819">
        <v>4031.2268430097702</v>
      </c>
      <c r="CY911" s="1819">
        <v>362.8104158708793</v>
      </c>
      <c r="CZ911" s="1819"/>
      <c r="DA911" s="1819"/>
      <c r="DB911" s="1819"/>
      <c r="DC911" s="1819"/>
      <c r="DD911" s="1819"/>
      <c r="DE911" s="1819"/>
      <c r="DF911" s="1819">
        <v>0</v>
      </c>
      <c r="DG911" s="1819">
        <v>0</v>
      </c>
      <c r="DH911" s="1819"/>
      <c r="DI911" s="1819"/>
      <c r="DJ911" s="1819">
        <v>0</v>
      </c>
      <c r="DK911" s="1819"/>
      <c r="DL911" s="1761">
        <v>133137.13339</v>
      </c>
      <c r="DM911" s="1819"/>
      <c r="DN911" s="1819"/>
      <c r="DO911" s="1819"/>
      <c r="DP911" s="1819"/>
      <c r="DQ911" s="1819"/>
      <c r="DR911" s="1819">
        <v>0</v>
      </c>
      <c r="DS911" s="1819"/>
      <c r="DT911" s="1819"/>
      <c r="DU911" s="1819"/>
      <c r="DV911" s="1819"/>
      <c r="DW911" s="1819">
        <v>2351.5489917556993</v>
      </c>
      <c r="DX911" s="1819"/>
      <c r="DY911" s="1819"/>
      <c r="DZ911" s="1819"/>
      <c r="EA911" s="1816"/>
      <c r="EB911" s="1819"/>
      <c r="EC911" s="1819"/>
      <c r="ED911" s="1819"/>
      <c r="EE911" s="1819"/>
      <c r="EF911" s="1819"/>
      <c r="EG911" s="1819"/>
      <c r="EH911" s="1819"/>
      <c r="EI911" s="1819"/>
      <c r="EJ911" s="1819"/>
      <c r="EK911" s="1819"/>
      <c r="EL911" s="1815">
        <v>24187.361058058621</v>
      </c>
      <c r="EM911" s="1815">
        <v>164070.08069869498</v>
      </c>
      <c r="EN911" s="1814">
        <v>2418.7399999999998</v>
      </c>
      <c r="EO911" s="1814">
        <v>0</v>
      </c>
      <c r="EP911" s="1814">
        <v>166.85</v>
      </c>
      <c r="EQ911" s="1760">
        <v>0</v>
      </c>
      <c r="ER911" s="1814">
        <v>0</v>
      </c>
      <c r="ES911" s="1819">
        <v>0</v>
      </c>
      <c r="ET911" s="1818">
        <v>44705.5</v>
      </c>
      <c r="EU911" s="1819">
        <v>0</v>
      </c>
      <c r="EV911" s="1819">
        <v>0</v>
      </c>
      <c r="EW911" s="1819"/>
      <c r="EX911" s="1819"/>
      <c r="EY911" s="1819"/>
      <c r="EZ911" s="1816">
        <v>0</v>
      </c>
      <c r="FA911" s="1804">
        <v>0</v>
      </c>
      <c r="FB911" s="1804">
        <v>0</v>
      </c>
      <c r="FC911" s="1804">
        <v>23583</v>
      </c>
      <c r="FD911" s="1804"/>
      <c r="FE911" s="1804"/>
      <c r="FF911" s="1804">
        <v>93195.99</v>
      </c>
      <c r="FG911" s="1812"/>
      <c r="FH911" s="1804">
        <v>0</v>
      </c>
      <c r="FI911" s="1819">
        <v>0</v>
      </c>
      <c r="FJ911" s="1819"/>
      <c r="FK911" s="1816">
        <v>0</v>
      </c>
      <c r="FL911" s="1816">
        <v>0</v>
      </c>
      <c r="FM911" s="1819">
        <v>0</v>
      </c>
      <c r="FN911" s="1819">
        <v>0</v>
      </c>
      <c r="FO911" s="1819">
        <v>0</v>
      </c>
      <c r="FP911" s="1819">
        <v>0</v>
      </c>
      <c r="FQ911" s="1819">
        <v>164070.07999999999</v>
      </c>
      <c r="FR911" s="1813">
        <v>0</v>
      </c>
      <c r="FT911" s="1667">
        <v>0</v>
      </c>
      <c r="FU911" s="1667">
        <v>0</v>
      </c>
      <c r="FV911" s="1667">
        <v>0</v>
      </c>
      <c r="FW911" s="1667">
        <v>0</v>
      </c>
      <c r="FX911" s="1608">
        <v>2176.86</v>
      </c>
      <c r="FY911" s="1667">
        <v>0</v>
      </c>
      <c r="GB911" s="2015">
        <f t="shared" si="94"/>
        <v>1.0580586204014253E-3</v>
      </c>
      <c r="GC911" s="2015">
        <v>24187.360000000001</v>
      </c>
      <c r="GE911" s="2015">
        <f t="shared" si="95"/>
        <v>28218.586843009769</v>
      </c>
    </row>
    <row r="912" spans="2:187">
      <c r="B912" s="2014">
        <v>44</v>
      </c>
      <c r="C912" s="919" t="s">
        <v>639</v>
      </c>
      <c r="D912" s="1810" t="s">
        <v>539</v>
      </c>
      <c r="E912" s="1809" t="s">
        <v>192</v>
      </c>
      <c r="F912" s="1832" t="s">
        <v>193</v>
      </c>
      <c r="G912" s="1808">
        <v>34000</v>
      </c>
      <c r="H912" s="1832" t="s">
        <v>494</v>
      </c>
      <c r="I912" s="1832" t="s">
        <v>456</v>
      </c>
      <c r="J912" s="1807" t="s">
        <v>455</v>
      </c>
      <c r="K912" s="1781" t="s">
        <v>456</v>
      </c>
      <c r="L912" s="1806">
        <v>100001</v>
      </c>
      <c r="M912" s="1837" t="s">
        <v>470</v>
      </c>
      <c r="N912" s="1997">
        <v>1</v>
      </c>
      <c r="O912" s="1832" t="s">
        <v>477</v>
      </c>
      <c r="P912" s="1832" t="s">
        <v>478</v>
      </c>
      <c r="Q912" s="1836">
        <v>1</v>
      </c>
      <c r="R912" s="1832" t="s">
        <v>495</v>
      </c>
      <c r="S912" s="1835" t="s">
        <v>478</v>
      </c>
      <c r="T912" s="1832" t="s">
        <v>461</v>
      </c>
      <c r="U912" s="2001" t="s">
        <v>287</v>
      </c>
      <c r="V912" s="1834" t="s">
        <v>462</v>
      </c>
      <c r="W912" s="1834" t="s">
        <v>529</v>
      </c>
      <c r="X912" s="2002" t="s">
        <v>75</v>
      </c>
      <c r="Y912" s="1833" t="s">
        <v>216</v>
      </c>
      <c r="Z912" s="1837"/>
      <c r="AA912" s="1829"/>
      <c r="AB912" s="1831">
        <v>45170</v>
      </c>
      <c r="AC912" s="1829"/>
      <c r="AD912" s="1998"/>
      <c r="AE912" s="1829" t="s">
        <v>496</v>
      </c>
      <c r="AF912" s="1829" t="s">
        <v>577</v>
      </c>
      <c r="AG912" s="1999"/>
      <c r="AH912" s="1828"/>
      <c r="AI912" s="1793" t="s">
        <v>1026</v>
      </c>
      <c r="AJ912" s="1763" t="s">
        <v>991</v>
      </c>
      <c r="AK912" s="1829"/>
      <c r="AL912" s="1829"/>
      <c r="AM912" s="1829"/>
      <c r="AN912" s="1829"/>
      <c r="AO912" s="1790" t="s">
        <v>467</v>
      </c>
      <c r="AP912" s="1827" t="s">
        <v>594</v>
      </c>
      <c r="AQ912" s="2000" t="s">
        <v>466</v>
      </c>
      <c r="AR912" s="1825">
        <v>19987.387858307222</v>
      </c>
      <c r="AS912" s="1837">
        <v>30</v>
      </c>
      <c r="AT912" s="1824">
        <v>0</v>
      </c>
      <c r="AU912" s="1824">
        <v>0</v>
      </c>
      <c r="AV912" s="1837"/>
      <c r="AW912" s="1837"/>
      <c r="AX912" s="1837"/>
      <c r="AY912" s="1837"/>
      <c r="AZ912" s="1837"/>
      <c r="BA912" s="1823"/>
      <c r="BB912" s="1999">
        <v>0</v>
      </c>
      <c r="BC912" s="1824"/>
      <c r="BD912" s="1824"/>
      <c r="BE912" s="1824"/>
      <c r="BF912" s="1823"/>
      <c r="BG912" s="1999">
        <v>0</v>
      </c>
      <c r="BH912" s="1999">
        <v>0</v>
      </c>
      <c r="BI912" s="1999">
        <v>0</v>
      </c>
      <c r="BJ912" s="1822">
        <v>0</v>
      </c>
      <c r="BK912" s="1821">
        <v>0</v>
      </c>
      <c r="BL912" s="1821">
        <v>0</v>
      </c>
      <c r="BM912" s="1999">
        <v>0</v>
      </c>
      <c r="BN912" s="1821">
        <v>0</v>
      </c>
      <c r="BO912" s="1999">
        <v>0</v>
      </c>
      <c r="BP912" s="1820">
        <v>240</v>
      </c>
      <c r="BQ912" s="1819">
        <v>19987.387858307222</v>
      </c>
      <c r="BR912" s="1819">
        <v>113</v>
      </c>
      <c r="BS912" s="1819">
        <v>0</v>
      </c>
      <c r="BT912" s="1818">
        <v>0</v>
      </c>
      <c r="BU912" s="1819">
        <v>0</v>
      </c>
      <c r="BV912" s="1819">
        <v>0</v>
      </c>
      <c r="BW912" s="1819">
        <v>0</v>
      </c>
      <c r="BX912" s="1819"/>
      <c r="BY912" s="1819"/>
      <c r="BZ912" s="1819"/>
      <c r="CA912" s="1819"/>
      <c r="CB912" s="1819">
        <v>0</v>
      </c>
      <c r="CC912" s="1819">
        <v>0</v>
      </c>
      <c r="CD912" s="1819">
        <v>0</v>
      </c>
      <c r="CE912" s="1819"/>
      <c r="CF912" s="1819">
        <v>0</v>
      </c>
      <c r="CG912" s="1819"/>
      <c r="CH912" s="1819">
        <v>0</v>
      </c>
      <c r="CI912" s="1819">
        <v>0</v>
      </c>
      <c r="CJ912" s="1819"/>
      <c r="CK912" s="1819"/>
      <c r="CL912" s="1819"/>
      <c r="CM912" s="1819"/>
      <c r="CN912" s="1819"/>
      <c r="CO912" s="1819">
        <v>0</v>
      </c>
      <c r="CP912" s="1819"/>
      <c r="CQ912" s="1819">
        <v>0</v>
      </c>
      <c r="CR912" s="1765"/>
      <c r="CS912" s="1765"/>
      <c r="CT912" s="1765"/>
      <c r="CU912" s="1819"/>
      <c r="CV912" s="1819">
        <v>0</v>
      </c>
      <c r="CW912" s="1819"/>
      <c r="CX912" s="1819">
        <v>3350.0646430512038</v>
      </c>
      <c r="CY912" s="1819">
        <v>301.50581787460834</v>
      </c>
      <c r="CZ912" s="1819"/>
      <c r="DA912" s="1819"/>
      <c r="DB912" s="1819"/>
      <c r="DC912" s="1819"/>
      <c r="DD912" s="1819"/>
      <c r="DE912" s="1819"/>
      <c r="DF912" s="1819">
        <v>0</v>
      </c>
      <c r="DG912" s="1819">
        <v>0</v>
      </c>
      <c r="DH912" s="1819"/>
      <c r="DI912" s="1819"/>
      <c r="DJ912" s="1819">
        <v>0</v>
      </c>
      <c r="DK912" s="1819"/>
      <c r="DL912" s="1761">
        <v>103792.03339000001</v>
      </c>
      <c r="DM912" s="1819"/>
      <c r="DN912" s="1819"/>
      <c r="DO912" s="1819"/>
      <c r="DP912" s="1819"/>
      <c r="DQ912" s="1819"/>
      <c r="DR912" s="1819">
        <v>0</v>
      </c>
      <c r="DS912" s="1819"/>
      <c r="DT912" s="1819"/>
      <c r="DU912" s="1819"/>
      <c r="DV912" s="1819"/>
      <c r="DW912" s="1819">
        <v>1954.2043751132021</v>
      </c>
      <c r="DX912" s="1819"/>
      <c r="DY912" s="1819"/>
      <c r="DZ912" s="1819"/>
      <c r="EA912" s="1816"/>
      <c r="EB912" s="1819"/>
      <c r="EC912" s="1819"/>
      <c r="ED912" s="1819"/>
      <c r="EE912" s="1819"/>
      <c r="EF912" s="1819"/>
      <c r="EG912" s="1819"/>
      <c r="EH912" s="1819"/>
      <c r="EI912" s="1819"/>
      <c r="EJ912" s="1819"/>
      <c r="EK912" s="1819"/>
      <c r="EL912" s="1815">
        <v>20100.387858307222</v>
      </c>
      <c r="EM912" s="1815">
        <v>129498.19608434624</v>
      </c>
      <c r="EN912" s="1814">
        <v>2010.04</v>
      </c>
      <c r="EO912" s="1814">
        <v>0</v>
      </c>
      <c r="EP912" s="1814">
        <v>166.85</v>
      </c>
      <c r="EQ912" s="1760">
        <v>0</v>
      </c>
      <c r="ER912" s="1814">
        <v>0</v>
      </c>
      <c r="ES912" s="1819">
        <v>0</v>
      </c>
      <c r="ET912" s="1818">
        <v>34452.879999999997</v>
      </c>
      <c r="EU912" s="1819">
        <v>0</v>
      </c>
      <c r="EV912" s="1819">
        <v>0</v>
      </c>
      <c r="EW912" s="1819"/>
      <c r="EX912" s="1819"/>
      <c r="EY912" s="1819"/>
      <c r="EZ912" s="1816">
        <v>0</v>
      </c>
      <c r="FA912" s="1804">
        <v>0</v>
      </c>
      <c r="FB912" s="1804">
        <v>0</v>
      </c>
      <c r="FC912" s="1804">
        <v>20214</v>
      </c>
      <c r="FD912" s="1804"/>
      <c r="FE912" s="1804"/>
      <c r="FF912" s="1804">
        <v>72654.42</v>
      </c>
      <c r="FG912" s="1812"/>
      <c r="FH912" s="1804">
        <v>0</v>
      </c>
      <c r="FI912" s="1819">
        <v>0</v>
      </c>
      <c r="FJ912" s="1819"/>
      <c r="FK912" s="1816">
        <v>0</v>
      </c>
      <c r="FL912" s="1816">
        <v>0</v>
      </c>
      <c r="FM912" s="1819">
        <v>0</v>
      </c>
      <c r="FN912" s="1819">
        <v>0</v>
      </c>
      <c r="FO912" s="1819">
        <v>0</v>
      </c>
      <c r="FP912" s="1819">
        <v>0</v>
      </c>
      <c r="FQ912" s="1819">
        <v>129498.19</v>
      </c>
      <c r="FR912" s="1813">
        <v>0.01</v>
      </c>
      <c r="FT912" s="1667">
        <v>0.01</v>
      </c>
      <c r="FU912" s="1667">
        <v>0</v>
      </c>
      <c r="FV912" s="1667">
        <v>0</v>
      </c>
      <c r="FW912" s="1667">
        <v>0</v>
      </c>
      <c r="FX912" s="1608">
        <v>1809.03</v>
      </c>
      <c r="FY912" s="1667">
        <v>0</v>
      </c>
      <c r="GB912" s="2015">
        <f t="shared" si="94"/>
        <v>-2.1416927775135264E-3</v>
      </c>
      <c r="GC912" s="2015">
        <v>20100.39</v>
      </c>
      <c r="GE912" s="2015">
        <f t="shared" si="95"/>
        <v>23450.454643051202</v>
      </c>
    </row>
    <row r="913" spans="2:187">
      <c r="B913" s="2014">
        <v>45</v>
      </c>
      <c r="C913" s="919" t="s">
        <v>639</v>
      </c>
      <c r="D913" s="1810" t="s">
        <v>3</v>
      </c>
      <c r="E913" s="1809" t="s">
        <v>176</v>
      </c>
      <c r="F913" s="919" t="s">
        <v>578</v>
      </c>
      <c r="G913" s="922">
        <v>34578</v>
      </c>
      <c r="H913" s="919" t="s">
        <v>585</v>
      </c>
      <c r="I913" s="919" t="s">
        <v>456</v>
      </c>
      <c r="J913" s="923" t="s">
        <v>455</v>
      </c>
      <c r="K913" s="1208" t="s">
        <v>456</v>
      </c>
      <c r="L913" s="924">
        <v>100001</v>
      </c>
      <c r="M913" s="1088" t="s">
        <v>470</v>
      </c>
      <c r="N913" s="1089">
        <v>1</v>
      </c>
      <c r="O913" s="919" t="s">
        <v>477</v>
      </c>
      <c r="P913" s="919" t="s">
        <v>478</v>
      </c>
      <c r="Q913" s="1836">
        <v>1</v>
      </c>
      <c r="R913" s="1832" t="s">
        <v>564</v>
      </c>
      <c r="S913" s="1835" t="s">
        <v>563</v>
      </c>
      <c r="T913" s="1832" t="s">
        <v>461</v>
      </c>
      <c r="U913" s="1803" t="s">
        <v>1096</v>
      </c>
      <c r="V913" s="1834" t="s">
        <v>553</v>
      </c>
      <c r="W913" s="1092"/>
      <c r="X913" s="2002" t="s">
        <v>32</v>
      </c>
      <c r="Y913" s="1833" t="s">
        <v>993</v>
      </c>
      <c r="Z913" s="1837"/>
      <c r="AA913" s="1829"/>
      <c r="AB913" s="1831">
        <v>45181</v>
      </c>
      <c r="AC913" s="1829"/>
      <c r="AD913" s="1998"/>
      <c r="AE913" s="1829" t="s">
        <v>481</v>
      </c>
      <c r="AF913" s="1829" t="s">
        <v>579</v>
      </c>
      <c r="AG913" s="1999"/>
      <c r="AH913" s="1828"/>
      <c r="AI913" s="1829"/>
      <c r="AJ913" s="1829"/>
      <c r="AK913" s="1829"/>
      <c r="AL913" s="1829"/>
      <c r="AM913" s="1829"/>
      <c r="AN913" s="1829"/>
      <c r="AO913" s="1782" t="s">
        <v>466</v>
      </c>
      <c r="AP913" s="1827" t="s">
        <v>595</v>
      </c>
      <c r="AQ913" s="2000" t="s">
        <v>467</v>
      </c>
      <c r="AR913" s="1759">
        <v>4700</v>
      </c>
      <c r="AS913" s="1837">
        <v>22</v>
      </c>
      <c r="AT913" s="1824">
        <v>0</v>
      </c>
      <c r="AU913" s="1824">
        <v>8</v>
      </c>
      <c r="AV913" s="1088"/>
      <c r="AW913" s="1088"/>
      <c r="AX913" s="1088"/>
      <c r="AY913" s="1837"/>
      <c r="AZ913" s="1837"/>
      <c r="BA913" s="1105"/>
      <c r="BB913" s="1999">
        <v>0</v>
      </c>
      <c r="BC913" s="1106"/>
      <c r="BD913" s="1106"/>
      <c r="BE913" s="1106"/>
      <c r="BF913" s="1823"/>
      <c r="BG913" s="1999">
        <v>0</v>
      </c>
      <c r="BH913" s="1999">
        <v>0</v>
      </c>
      <c r="BI913" s="1999">
        <v>0</v>
      </c>
      <c r="BJ913" s="1822">
        <v>0</v>
      </c>
      <c r="BK913" s="1821">
        <v>0</v>
      </c>
      <c r="BL913" s="1821">
        <v>0</v>
      </c>
      <c r="BM913" s="1999">
        <v>0</v>
      </c>
      <c r="BN913" s="1821">
        <v>0</v>
      </c>
      <c r="BO913" s="1999">
        <v>0</v>
      </c>
      <c r="BP913" s="1820">
        <v>176</v>
      </c>
      <c r="BQ913" s="1819">
        <v>3446.6666666666665</v>
      </c>
      <c r="BR913" s="1819">
        <v>0</v>
      </c>
      <c r="BS913" s="1819">
        <v>0</v>
      </c>
      <c r="BT913" s="1818">
        <v>1253.33</v>
      </c>
      <c r="BU913" s="1819">
        <v>0</v>
      </c>
      <c r="BV913" s="1365">
        <v>0</v>
      </c>
      <c r="BW913" s="1365">
        <v>0</v>
      </c>
      <c r="BX913" s="1819"/>
      <c r="BY913" s="1819"/>
      <c r="BZ913" s="1819"/>
      <c r="CA913" s="1365"/>
      <c r="CB913" s="1819">
        <v>0</v>
      </c>
      <c r="CC913" s="1819">
        <v>0</v>
      </c>
      <c r="CD913" s="1819">
        <v>0</v>
      </c>
      <c r="CE913" s="1819"/>
      <c r="CF913" s="1819">
        <v>0</v>
      </c>
      <c r="CG913" s="1386"/>
      <c r="CH913" s="1819">
        <v>0</v>
      </c>
      <c r="CI913" s="1819">
        <v>0</v>
      </c>
      <c r="CJ913" s="1819"/>
      <c r="CK913" s="1819"/>
      <c r="CL913" s="1819"/>
      <c r="CM913" s="1819"/>
      <c r="CN913" s="1819"/>
      <c r="CO913" s="1819">
        <v>0</v>
      </c>
      <c r="CP913" s="1819"/>
      <c r="CQ913" s="1819">
        <v>1162.3050000000001</v>
      </c>
      <c r="CR913" s="1765"/>
      <c r="CS913" s="1765"/>
      <c r="CT913" s="1765"/>
      <c r="CU913" s="1819"/>
      <c r="CV913" s="1819">
        <v>0</v>
      </c>
      <c r="CW913" s="1386"/>
      <c r="CX913" s="1819"/>
      <c r="CY913" s="1819"/>
      <c r="CZ913" s="1386"/>
      <c r="DA913" s="1386"/>
      <c r="DB913" s="1386"/>
      <c r="DC913" s="1819"/>
      <c r="DD913" s="1365"/>
      <c r="DE913" s="1365"/>
      <c r="DF913" s="1791">
        <v>4700</v>
      </c>
      <c r="DG913" s="1791">
        <v>317.25</v>
      </c>
      <c r="DH913" s="1386"/>
      <c r="DI913" s="1386"/>
      <c r="DJ913" s="1819">
        <v>116.4406779661017</v>
      </c>
      <c r="DK913" s="1819"/>
      <c r="DL913" s="1819"/>
      <c r="DM913" s="1386"/>
      <c r="DN913" s="1386"/>
      <c r="DO913" s="1386"/>
      <c r="DP913" s="1386"/>
      <c r="DQ913" s="1386"/>
      <c r="DR913" s="1819">
        <v>0</v>
      </c>
      <c r="DS913" s="1386"/>
      <c r="DT913" s="1386"/>
      <c r="DU913" s="1386"/>
      <c r="DV913" s="1386"/>
      <c r="DW913" s="1819"/>
      <c r="DX913" s="1365"/>
      <c r="DY913" s="1365"/>
      <c r="DZ913" s="1553"/>
      <c r="EA913" s="1554"/>
      <c r="EB913" s="1386"/>
      <c r="EC913" s="1386"/>
      <c r="ED913" s="1386"/>
      <c r="EE913" s="1386"/>
      <c r="EF913" s="1386"/>
      <c r="EG913" s="1386"/>
      <c r="EH913" s="1386"/>
      <c r="EI913" s="1386"/>
      <c r="EJ913" s="1386"/>
      <c r="EK913" s="1386"/>
      <c r="EL913" s="1815">
        <v>5862.3016666666663</v>
      </c>
      <c r="EM913" s="1366">
        <v>10995.992344632768</v>
      </c>
      <c r="EN913" s="1814">
        <v>586.23</v>
      </c>
      <c r="EO913" s="1814">
        <v>0</v>
      </c>
      <c r="EP913" s="1814">
        <v>80.31</v>
      </c>
      <c r="EQ913" s="1814">
        <v>0</v>
      </c>
      <c r="ER913" s="1814">
        <v>0</v>
      </c>
      <c r="ES913" s="1819">
        <v>0</v>
      </c>
      <c r="ET913" s="1818">
        <v>501.03</v>
      </c>
      <c r="EU913" s="1819">
        <v>0</v>
      </c>
      <c r="EV913" s="1819">
        <v>0</v>
      </c>
      <c r="EW913" s="1386"/>
      <c r="EX913" s="1386"/>
      <c r="EY913" s="1365"/>
      <c r="EZ913" s="1816">
        <v>0</v>
      </c>
      <c r="FA913" s="1816">
        <v>34.94</v>
      </c>
      <c r="FB913" s="1816">
        <v>0</v>
      </c>
      <c r="FC913" s="1816">
        <v>1480</v>
      </c>
      <c r="FD913" s="1816"/>
      <c r="FE913" s="1816"/>
      <c r="FF913" s="1554"/>
      <c r="FG913" s="1819"/>
      <c r="FH913" s="1816">
        <v>0</v>
      </c>
      <c r="FI913" s="1819">
        <v>116.4406779661017</v>
      </c>
      <c r="FJ913" s="1819"/>
      <c r="FK913" s="1816">
        <v>0</v>
      </c>
      <c r="FL913" s="1816">
        <v>3949.75</v>
      </c>
      <c r="FM913" s="1819">
        <v>0</v>
      </c>
      <c r="FN913" s="1819">
        <v>0</v>
      </c>
      <c r="FO913" s="1819">
        <v>0</v>
      </c>
      <c r="FP913" s="1819">
        <v>0</v>
      </c>
      <c r="FQ913" s="1819">
        <v>6748.7</v>
      </c>
      <c r="FR913" s="1813">
        <v>4247.29</v>
      </c>
      <c r="FT913" s="1667"/>
      <c r="FU913" s="1666">
        <v>4247.29</v>
      </c>
      <c r="FV913" s="1666">
        <v>1730.09</v>
      </c>
      <c r="FW913" s="1666">
        <v>1067.5</v>
      </c>
      <c r="FX913" s="1607">
        <v>527.61</v>
      </c>
      <c r="FY913" s="1667">
        <v>0</v>
      </c>
      <c r="GB913" s="2015">
        <f t="shared" si="94"/>
        <v>-8.3333333341215621E-3</v>
      </c>
      <c r="GC913" s="2015">
        <v>5862.31</v>
      </c>
      <c r="GE913" s="2015">
        <f t="shared" si="95"/>
        <v>10562.310000000001</v>
      </c>
    </row>
    <row r="914" spans="2:187">
      <c r="B914" s="1758">
        <v>46</v>
      </c>
      <c r="C914" s="919" t="s">
        <v>639</v>
      </c>
      <c r="D914" s="1757" t="s">
        <v>3</v>
      </c>
      <c r="E914" s="1843" t="s">
        <v>169</v>
      </c>
      <c r="F914" s="1756" t="s">
        <v>580</v>
      </c>
      <c r="G914" s="1755">
        <v>34389</v>
      </c>
      <c r="H914" s="1756" t="s">
        <v>585</v>
      </c>
      <c r="I914" s="1756" t="s">
        <v>456</v>
      </c>
      <c r="J914" s="1630" t="s">
        <v>455</v>
      </c>
      <c r="K914" s="1754" t="s">
        <v>456</v>
      </c>
      <c r="L914" s="1753">
        <v>100001</v>
      </c>
      <c r="M914" s="1752" t="s">
        <v>470</v>
      </c>
      <c r="N914" s="1751">
        <v>1</v>
      </c>
      <c r="O914" s="1756" t="s">
        <v>477</v>
      </c>
      <c r="P914" s="1756" t="s">
        <v>478</v>
      </c>
      <c r="Q914" s="1750">
        <v>1</v>
      </c>
      <c r="R914" s="1756" t="s">
        <v>564</v>
      </c>
      <c r="S914" s="1624" t="s">
        <v>563</v>
      </c>
      <c r="T914" s="1756" t="s">
        <v>461</v>
      </c>
      <c r="U914" s="1749" t="s">
        <v>1097</v>
      </c>
      <c r="V914" s="1633" t="s">
        <v>553</v>
      </c>
      <c r="W914" s="1633"/>
      <c r="X914" s="1748" t="s">
        <v>32</v>
      </c>
      <c r="Y914" s="1747" t="s">
        <v>207</v>
      </c>
      <c r="Z914" s="1752"/>
      <c r="AA914" s="1746"/>
      <c r="AB914" s="1744">
        <v>45181</v>
      </c>
      <c r="AC914" s="1745">
        <v>46003</v>
      </c>
      <c r="AD914" s="1854" t="s">
        <v>977</v>
      </c>
      <c r="AE914" s="1746" t="s">
        <v>481</v>
      </c>
      <c r="AF914" s="1746" t="s">
        <v>581</v>
      </c>
      <c r="AG914" s="1743"/>
      <c r="AH914" s="1742"/>
      <c r="AI914" s="1746"/>
      <c r="AJ914" s="1746"/>
      <c r="AK914" s="1746"/>
      <c r="AL914" s="1746"/>
      <c r="AM914" s="1746"/>
      <c r="AN914" s="1746"/>
      <c r="AO914" s="1741" t="s">
        <v>466</v>
      </c>
      <c r="AP914" s="1740" t="s">
        <v>594</v>
      </c>
      <c r="AQ914" s="1635" t="s">
        <v>467</v>
      </c>
      <c r="AR914" s="1739">
        <v>4700</v>
      </c>
      <c r="AS914" s="1752">
        <v>12</v>
      </c>
      <c r="AT914" s="1738">
        <v>0</v>
      </c>
      <c r="AU914" s="1738">
        <v>0</v>
      </c>
      <c r="AV914" s="1752"/>
      <c r="AW914" s="1752"/>
      <c r="AX914" s="1752"/>
      <c r="AY914" s="1752"/>
      <c r="AZ914" s="1752"/>
      <c r="BA914" s="1737"/>
      <c r="BB914" s="1743">
        <v>0</v>
      </c>
      <c r="BC914" s="1738"/>
      <c r="BD914" s="1738"/>
      <c r="BE914" s="1738"/>
      <c r="BF914" s="1737"/>
      <c r="BG914" s="1743">
        <v>0</v>
      </c>
      <c r="BH914" s="1743">
        <v>0</v>
      </c>
      <c r="BI914" s="1743">
        <v>0</v>
      </c>
      <c r="BJ914" s="1736">
        <v>0</v>
      </c>
      <c r="BK914" s="1735">
        <v>0</v>
      </c>
      <c r="BL914" s="1735">
        <v>0</v>
      </c>
      <c r="BM914" s="1743">
        <v>0</v>
      </c>
      <c r="BN914" s="1735">
        <v>0</v>
      </c>
      <c r="BO914" s="1743">
        <v>0</v>
      </c>
      <c r="BP914" s="1734">
        <v>96</v>
      </c>
      <c r="BQ914" s="1733">
        <v>1880</v>
      </c>
      <c r="BR914" s="1733">
        <v>0</v>
      </c>
      <c r="BS914" s="1733">
        <v>0</v>
      </c>
      <c r="BT914" s="1732">
        <v>0</v>
      </c>
      <c r="BU914" s="1733">
        <v>0</v>
      </c>
      <c r="BV914" s="1733">
        <v>0</v>
      </c>
      <c r="BW914" s="1733">
        <v>0</v>
      </c>
      <c r="BX914" s="1733"/>
      <c r="BY914" s="1733"/>
      <c r="BZ914" s="1733"/>
      <c r="CA914" s="1733"/>
      <c r="CB914" s="1733">
        <v>0</v>
      </c>
      <c r="CC914" s="1733">
        <v>0</v>
      </c>
      <c r="CD914" s="1733">
        <v>0</v>
      </c>
      <c r="CE914" s="1733"/>
      <c r="CF914" s="1733">
        <v>0</v>
      </c>
      <c r="CG914" s="1731"/>
      <c r="CH914" s="1733">
        <v>0</v>
      </c>
      <c r="CI914" s="1733">
        <v>0</v>
      </c>
      <c r="CJ914" s="1733"/>
      <c r="CK914" s="1733"/>
      <c r="CL914" s="1733"/>
      <c r="CM914" s="1733"/>
      <c r="CN914" s="1733"/>
      <c r="CO914" s="1733">
        <v>0</v>
      </c>
      <c r="CP914" s="1733"/>
      <c r="CQ914" s="1733">
        <v>0</v>
      </c>
      <c r="CR914" s="1731"/>
      <c r="CS914" s="1731"/>
      <c r="CT914" s="1731"/>
      <c r="CU914" s="1733"/>
      <c r="CV914" s="1733">
        <v>0</v>
      </c>
      <c r="CW914" s="1731"/>
      <c r="CX914" s="1733"/>
      <c r="CY914" s="1733"/>
      <c r="CZ914" s="1731"/>
      <c r="DA914" s="1731"/>
      <c r="DB914" s="1731"/>
      <c r="DC914" s="1733"/>
      <c r="DD914" s="1733"/>
      <c r="DE914" s="1733"/>
      <c r="DF914" s="1733">
        <v>0</v>
      </c>
      <c r="DG914" s="1733">
        <v>0</v>
      </c>
      <c r="DH914" s="1731"/>
      <c r="DI914" s="1731"/>
      <c r="DJ914" s="1733">
        <v>116.4406779661017</v>
      </c>
      <c r="DK914" s="1733"/>
      <c r="DL914" s="1733"/>
      <c r="DM914" s="1731"/>
      <c r="DN914" s="1731"/>
      <c r="DO914" s="1731"/>
      <c r="DP914" s="1731"/>
      <c r="DQ914" s="1731"/>
      <c r="DR914" s="1733"/>
      <c r="DS914" s="1731"/>
      <c r="DT914" s="1731"/>
      <c r="DU914" s="1731"/>
      <c r="DV914" s="1730"/>
      <c r="DW914" s="1733"/>
      <c r="DX914" s="1733"/>
      <c r="DY914" s="1733"/>
      <c r="DZ914" s="1729"/>
      <c r="EA914" s="1732"/>
      <c r="EB914" s="1731">
        <v>548.34</v>
      </c>
      <c r="EC914" s="1731"/>
      <c r="ED914" s="1731"/>
      <c r="EE914" s="1731">
        <v>1193.3599999999999</v>
      </c>
      <c r="EF914" s="1731">
        <v>3147.33</v>
      </c>
      <c r="EG914" s="1731"/>
      <c r="EH914" s="1731">
        <v>3934.17</v>
      </c>
      <c r="EI914" s="1731">
        <v>265.56</v>
      </c>
      <c r="EJ914" s="1731"/>
      <c r="EK914" s="1731"/>
      <c r="EL914" s="1728">
        <v>6220.69</v>
      </c>
      <c r="EM914" s="1728">
        <v>11085.200677966101</v>
      </c>
      <c r="EN914" s="1727">
        <v>622.07000000000005</v>
      </c>
      <c r="EO914" s="1727">
        <v>0</v>
      </c>
      <c r="EP914" s="1727">
        <v>85.22</v>
      </c>
      <c r="EQ914" s="1727">
        <v>0</v>
      </c>
      <c r="ER914" s="1727">
        <v>0</v>
      </c>
      <c r="ES914" s="1733">
        <v>0</v>
      </c>
      <c r="ET914" s="1732">
        <v>303.55</v>
      </c>
      <c r="EU914" s="1733">
        <v>0</v>
      </c>
      <c r="EV914" s="1733">
        <v>0</v>
      </c>
      <c r="EW914" s="1731"/>
      <c r="EX914" s="1731"/>
      <c r="EY914" s="1733"/>
      <c r="EZ914" s="1726">
        <v>131.71</v>
      </c>
      <c r="FA914" s="1726">
        <v>0</v>
      </c>
      <c r="FB914" s="1726">
        <v>0</v>
      </c>
      <c r="FC914" s="1726">
        <v>0</v>
      </c>
      <c r="FD914" s="1726"/>
      <c r="FE914" s="1726"/>
      <c r="FF914" s="1726"/>
      <c r="FG914" s="1733"/>
      <c r="FH914" s="1726">
        <v>0</v>
      </c>
      <c r="FI914" s="1733">
        <v>116.4406779661017</v>
      </c>
      <c r="FJ914" s="1733"/>
      <c r="FK914" s="1726">
        <v>0</v>
      </c>
      <c r="FL914" s="1726">
        <v>0</v>
      </c>
      <c r="FM914" s="1733">
        <v>0</v>
      </c>
      <c r="FN914" s="1733">
        <v>0</v>
      </c>
      <c r="FO914" s="1733">
        <v>0</v>
      </c>
      <c r="FP914" s="1733">
        <v>0</v>
      </c>
      <c r="FQ914" s="1733">
        <v>1258.99</v>
      </c>
      <c r="FR914" s="1725">
        <v>9826.2099999999991</v>
      </c>
      <c r="FT914" s="1667"/>
      <c r="FU914" s="1666">
        <v>9826.2099999999991</v>
      </c>
      <c r="FV914" s="1666">
        <v>1951.22</v>
      </c>
      <c r="FW914" s="1667">
        <v>0</v>
      </c>
      <c r="FX914" s="1607">
        <v>559.86</v>
      </c>
      <c r="FY914" s="1667">
        <v>0</v>
      </c>
      <c r="GB914" s="2015">
        <f t="shared" si="94"/>
        <v>0</v>
      </c>
      <c r="GC914" s="2015">
        <v>6220.69</v>
      </c>
      <c r="GE914" s="2015">
        <f t="shared" si="95"/>
        <v>10154.86</v>
      </c>
    </row>
    <row r="915" spans="2:187">
      <c r="B915" s="2014">
        <v>47</v>
      </c>
      <c r="C915" s="919" t="s">
        <v>639</v>
      </c>
      <c r="D915" s="1810" t="s">
        <v>3</v>
      </c>
      <c r="E915" s="1809" t="s">
        <v>76</v>
      </c>
      <c r="F915" s="1832" t="s">
        <v>582</v>
      </c>
      <c r="G915" s="1808">
        <v>30552</v>
      </c>
      <c r="H915" s="1832" t="s">
        <v>537</v>
      </c>
      <c r="I915" s="1832" t="s">
        <v>456</v>
      </c>
      <c r="J915" s="1807" t="s">
        <v>455</v>
      </c>
      <c r="K915" s="1781" t="s">
        <v>456</v>
      </c>
      <c r="L915" s="1806">
        <v>100001</v>
      </c>
      <c r="M915" s="1837" t="s">
        <v>470</v>
      </c>
      <c r="N915" s="1997">
        <v>1</v>
      </c>
      <c r="O915" s="1832" t="s">
        <v>477</v>
      </c>
      <c r="P915" s="1777" t="s">
        <v>478</v>
      </c>
      <c r="Q915" s="1836">
        <v>1</v>
      </c>
      <c r="R915" s="1832" t="s">
        <v>538</v>
      </c>
      <c r="S915" s="1835" t="s">
        <v>537</v>
      </c>
      <c r="T915" s="1832" t="s">
        <v>461</v>
      </c>
      <c r="U915" s="2001" t="s">
        <v>633</v>
      </c>
      <c r="V915" s="1834" t="s">
        <v>553</v>
      </c>
      <c r="W915" s="1770"/>
      <c r="X915" s="2002" t="s">
        <v>32</v>
      </c>
      <c r="Y915" s="1833" t="s">
        <v>246</v>
      </c>
      <c r="Z915" s="1837"/>
      <c r="AA915" s="1829"/>
      <c r="AB915" s="1831">
        <v>45181</v>
      </c>
      <c r="AC915" s="1829"/>
      <c r="AD915" s="1998"/>
      <c r="AE915" s="1829" t="s">
        <v>503</v>
      </c>
      <c r="AF915" s="1829" t="s">
        <v>583</v>
      </c>
      <c r="AG915" s="1999"/>
      <c r="AH915" s="1828"/>
      <c r="AI915" s="1829"/>
      <c r="AJ915" s="1829"/>
      <c r="AK915" s="1829"/>
      <c r="AL915" s="1829"/>
      <c r="AM915" s="1829"/>
      <c r="AN915" s="1829"/>
      <c r="AO915" s="1782" t="s">
        <v>466</v>
      </c>
      <c r="AP915" s="1827" t="s">
        <v>595</v>
      </c>
      <c r="AQ915" s="2000" t="s">
        <v>467</v>
      </c>
      <c r="AR915" s="1825">
        <v>6500</v>
      </c>
      <c r="AS915" s="1837">
        <v>30</v>
      </c>
      <c r="AT915" s="1824">
        <v>0</v>
      </c>
      <c r="AU915" s="1824">
        <v>0</v>
      </c>
      <c r="AV915" s="1786"/>
      <c r="AW915" s="1786"/>
      <c r="AX915" s="1786"/>
      <c r="AY915" s="1837"/>
      <c r="AZ915" s="1837"/>
      <c r="BA915" s="1724"/>
      <c r="BB915" s="1999">
        <v>0</v>
      </c>
      <c r="BC915" s="1766"/>
      <c r="BD915" s="1766"/>
      <c r="BE915" s="1766"/>
      <c r="BF915" s="1823"/>
      <c r="BG915" s="1999">
        <v>0</v>
      </c>
      <c r="BH915" s="1999">
        <v>0</v>
      </c>
      <c r="BI915" s="1999">
        <v>0</v>
      </c>
      <c r="BJ915" s="1822">
        <v>0</v>
      </c>
      <c r="BK915" s="1821">
        <v>0</v>
      </c>
      <c r="BL915" s="1821">
        <v>0</v>
      </c>
      <c r="BM915" s="1999">
        <v>0</v>
      </c>
      <c r="BN915" s="1821">
        <v>0</v>
      </c>
      <c r="BO915" s="1999">
        <v>0</v>
      </c>
      <c r="BP915" s="1820">
        <v>240</v>
      </c>
      <c r="BQ915" s="1819">
        <v>6500</v>
      </c>
      <c r="BR915" s="1819">
        <v>0</v>
      </c>
      <c r="BS915" s="1819">
        <v>0</v>
      </c>
      <c r="BT915" s="1818">
        <v>0</v>
      </c>
      <c r="BU915" s="1819">
        <v>0</v>
      </c>
      <c r="BV915" s="1765">
        <v>0</v>
      </c>
      <c r="BW915" s="1765">
        <v>0</v>
      </c>
      <c r="BX915" s="1819"/>
      <c r="BY915" s="1819"/>
      <c r="BZ915" s="1819"/>
      <c r="CA915" s="1765"/>
      <c r="CB915" s="1819">
        <v>0</v>
      </c>
      <c r="CC915" s="1819">
        <v>0</v>
      </c>
      <c r="CD915" s="1819">
        <v>0</v>
      </c>
      <c r="CE915" s="1819"/>
      <c r="CF915" s="1819">
        <v>0</v>
      </c>
      <c r="CG915" s="1765"/>
      <c r="CH915" s="1819">
        <v>0</v>
      </c>
      <c r="CI915" s="1819">
        <v>0</v>
      </c>
      <c r="CJ915" s="1819"/>
      <c r="CK915" s="1819"/>
      <c r="CL915" s="1819"/>
      <c r="CM915" s="1819"/>
      <c r="CN915" s="1819"/>
      <c r="CO915" s="1819">
        <v>0</v>
      </c>
      <c r="CP915" s="1819"/>
      <c r="CQ915" s="1819">
        <v>2695.2000000000003</v>
      </c>
      <c r="CR915" s="1765"/>
      <c r="CS915" s="1765"/>
      <c r="CT915" s="1765"/>
      <c r="CU915" s="1819"/>
      <c r="CV915" s="1819">
        <v>0</v>
      </c>
      <c r="CW915" s="1765"/>
      <c r="CX915" s="1819"/>
      <c r="CY915" s="1819"/>
      <c r="CZ915" s="1819"/>
      <c r="DA915" s="1819"/>
      <c r="DB915" s="1819"/>
      <c r="DC915" s="1819"/>
      <c r="DD915" s="1819"/>
      <c r="DE915" s="1819"/>
      <c r="DF915" s="1819">
        <v>6500</v>
      </c>
      <c r="DG915" s="1819">
        <v>438.75</v>
      </c>
      <c r="DH915" s="1819"/>
      <c r="DI915" s="1819"/>
      <c r="DJ915" s="1819">
        <v>116.4406779661017</v>
      </c>
      <c r="DK915" s="1819"/>
      <c r="DL915" s="1819"/>
      <c r="DM915" s="1819"/>
      <c r="DN915" s="1819"/>
      <c r="DO915" s="1819"/>
      <c r="DP915" s="1819"/>
      <c r="DQ915" s="1819"/>
      <c r="DR915" s="1819">
        <v>0</v>
      </c>
      <c r="DS915" s="1819"/>
      <c r="DT915" s="1819"/>
      <c r="DU915" s="1819"/>
      <c r="DV915" s="1819"/>
      <c r="DW915" s="1819"/>
      <c r="DX915" s="1819"/>
      <c r="DY915" s="1819"/>
      <c r="DZ915" s="1819"/>
      <c r="EA915" s="1816"/>
      <c r="EB915" s="1819"/>
      <c r="EC915" s="1819"/>
      <c r="ED915" s="1819"/>
      <c r="EE915" s="1819"/>
      <c r="EF915" s="1819"/>
      <c r="EG915" s="1819"/>
      <c r="EH915" s="1819"/>
      <c r="EI915" s="1819"/>
      <c r="EJ915" s="1819"/>
      <c r="EK915" s="1819"/>
      <c r="EL915" s="1815">
        <v>9195.2000000000007</v>
      </c>
      <c r="EM915" s="1628">
        <v>16250.390677966103</v>
      </c>
      <c r="EN915" s="1814">
        <v>919.52</v>
      </c>
      <c r="EO915" s="1814">
        <v>147.12</v>
      </c>
      <c r="EP915" s="1814">
        <v>125.97</v>
      </c>
      <c r="EQ915" s="1814">
        <v>0</v>
      </c>
      <c r="ER915" s="1814">
        <v>0</v>
      </c>
      <c r="ES915" s="1819">
        <v>0</v>
      </c>
      <c r="ET915" s="1818">
        <v>888.93</v>
      </c>
      <c r="EU915" s="1819">
        <v>0</v>
      </c>
      <c r="EV915" s="1819">
        <v>0</v>
      </c>
      <c r="EW915" s="1765"/>
      <c r="EX915" s="1765"/>
      <c r="EY915" s="1765"/>
      <c r="EZ915" s="1816">
        <v>131.71</v>
      </c>
      <c r="FA915" s="1816">
        <v>0</v>
      </c>
      <c r="FB915" s="1816">
        <v>0</v>
      </c>
      <c r="FC915" s="1816">
        <v>2600</v>
      </c>
      <c r="FD915" s="1816"/>
      <c r="FE915" s="1816"/>
      <c r="FF915" s="1818"/>
      <c r="FG915" s="1819"/>
      <c r="FH915" s="1816">
        <v>188.89</v>
      </c>
      <c r="FI915" s="1819">
        <v>116.4406779661017</v>
      </c>
      <c r="FJ915" s="1819"/>
      <c r="FK915" s="1816">
        <v>0</v>
      </c>
      <c r="FL915" s="1816">
        <v>6938.75</v>
      </c>
      <c r="FM915" s="1819">
        <v>0</v>
      </c>
      <c r="FN915" s="1819">
        <v>0</v>
      </c>
      <c r="FO915" s="1819">
        <v>0</v>
      </c>
      <c r="FP915" s="1819">
        <v>0</v>
      </c>
      <c r="FQ915" s="1819">
        <v>12057.33</v>
      </c>
      <c r="FR915" s="1813">
        <v>4193.0600000000004</v>
      </c>
      <c r="FT915" s="1667"/>
      <c r="FU915" s="1666">
        <v>4193.0600000000004</v>
      </c>
      <c r="FV915" s="1666">
        <v>2251.11</v>
      </c>
      <c r="FW915" s="1667">
        <v>0</v>
      </c>
      <c r="FX915" s="1607">
        <v>827.57</v>
      </c>
      <c r="FY915" s="1667">
        <v>0</v>
      </c>
      <c r="GB915" s="2015">
        <f t="shared" si="94"/>
        <v>0</v>
      </c>
      <c r="GC915" s="2015">
        <v>9195.2000000000007</v>
      </c>
      <c r="GE915" s="2015">
        <f t="shared" si="95"/>
        <v>15695.2</v>
      </c>
    </row>
    <row r="916" spans="2:187">
      <c r="B916" s="1723">
        <v>48</v>
      </c>
      <c r="C916" s="919" t="s">
        <v>639</v>
      </c>
      <c r="D916" s="1722" t="s">
        <v>539</v>
      </c>
      <c r="E916" s="1802" t="s">
        <v>188</v>
      </c>
      <c r="F916" s="1802" t="s">
        <v>189</v>
      </c>
      <c r="G916" s="1721">
        <v>30790</v>
      </c>
      <c r="H916" s="1720" t="s">
        <v>585</v>
      </c>
      <c r="I916" s="1720" t="s">
        <v>456</v>
      </c>
      <c r="J916" s="1623" t="s">
        <v>455</v>
      </c>
      <c r="K916" s="1626" t="s">
        <v>456</v>
      </c>
      <c r="L916" s="1626">
        <v>100001</v>
      </c>
      <c r="M916" s="1800" t="s">
        <v>470</v>
      </c>
      <c r="N916" s="1620">
        <v>1</v>
      </c>
      <c r="O916" s="1720" t="s">
        <v>477</v>
      </c>
      <c r="P916" s="1720" t="s">
        <v>478</v>
      </c>
      <c r="Q916" s="1719">
        <v>1</v>
      </c>
      <c r="R916" s="1720"/>
      <c r="S916" s="1718" t="s">
        <v>585</v>
      </c>
      <c r="T916" s="1720" t="s">
        <v>461</v>
      </c>
      <c r="U916" s="1803" t="s">
        <v>284</v>
      </c>
      <c r="V916" s="1717" t="s">
        <v>586</v>
      </c>
      <c r="W916" s="1717" t="s">
        <v>529</v>
      </c>
      <c r="X916" s="1716" t="s">
        <v>32</v>
      </c>
      <c r="Y916" s="1715" t="s">
        <v>1076</v>
      </c>
      <c r="Z916" s="1800"/>
      <c r="AA916" s="1714"/>
      <c r="AB916" s="1713">
        <v>45261</v>
      </c>
      <c r="AC916" s="1712"/>
      <c r="AD916" s="1711"/>
      <c r="AE916" s="1712" t="s">
        <v>496</v>
      </c>
      <c r="AF916" s="1712" t="s">
        <v>596</v>
      </c>
      <c r="AG916" s="1710"/>
      <c r="AH916" s="1709"/>
      <c r="AI916" s="1708" t="s">
        <v>587</v>
      </c>
      <c r="AJ916" s="1707" t="s">
        <v>597</v>
      </c>
      <c r="AK916" s="1714"/>
      <c r="AL916" s="1714"/>
      <c r="AM916" s="1714"/>
      <c r="AN916" s="1714"/>
      <c r="AO916" s="1706" t="s">
        <v>467</v>
      </c>
      <c r="AP916" s="1789" t="s">
        <v>594</v>
      </c>
      <c r="AQ916" s="1714" t="s">
        <v>466</v>
      </c>
      <c r="AR916" s="1852">
        <v>21898.5</v>
      </c>
      <c r="AS916" s="1800">
        <v>30</v>
      </c>
      <c r="AT916" s="1705">
        <v>0</v>
      </c>
      <c r="AU916" s="1705">
        <v>0</v>
      </c>
      <c r="AV916" s="1800"/>
      <c r="AW916" s="1800"/>
      <c r="AX916" s="1800"/>
      <c r="AY916" s="1800"/>
      <c r="AZ916" s="1800"/>
      <c r="BA916" s="1704"/>
      <c r="BB916" s="1710">
        <v>0</v>
      </c>
      <c r="BC916" s="1705"/>
      <c r="BD916" s="1705"/>
      <c r="BE916" s="1705"/>
      <c r="BF916" s="1704"/>
      <c r="BG916" s="1710">
        <v>0</v>
      </c>
      <c r="BH916" s="1710">
        <v>0</v>
      </c>
      <c r="BI916" s="1710">
        <v>0</v>
      </c>
      <c r="BJ916" s="1703">
        <v>0</v>
      </c>
      <c r="BK916" s="1702">
        <v>0</v>
      </c>
      <c r="BL916" s="1702">
        <v>0</v>
      </c>
      <c r="BM916" s="1710">
        <v>0</v>
      </c>
      <c r="BN916" s="1702">
        <v>0</v>
      </c>
      <c r="BO916" s="1710">
        <v>0</v>
      </c>
      <c r="BP916" s="1701">
        <v>240</v>
      </c>
      <c r="BQ916" s="1812">
        <v>21898.5</v>
      </c>
      <c r="BR916" s="1812">
        <v>113</v>
      </c>
      <c r="BS916" s="1812">
        <v>0</v>
      </c>
      <c r="BT916" s="1764">
        <v>0</v>
      </c>
      <c r="BU916" s="1812">
        <v>0</v>
      </c>
      <c r="BV916" s="1812">
        <v>0</v>
      </c>
      <c r="BW916" s="1812">
        <v>0</v>
      </c>
      <c r="BX916" s="1812"/>
      <c r="BY916" s="1812"/>
      <c r="BZ916" s="1812"/>
      <c r="CA916" s="1812"/>
      <c r="CB916" s="1812">
        <v>0</v>
      </c>
      <c r="CC916" s="1812">
        <v>0</v>
      </c>
      <c r="CD916" s="1812">
        <v>0</v>
      </c>
      <c r="CE916" s="1812"/>
      <c r="CF916" s="1812">
        <v>0</v>
      </c>
      <c r="CG916" s="1812"/>
      <c r="CH916" s="1812">
        <v>0</v>
      </c>
      <c r="CI916" s="1812">
        <v>0</v>
      </c>
      <c r="CJ916" s="1812"/>
      <c r="CK916" s="1812"/>
      <c r="CL916" s="1812"/>
      <c r="CM916" s="1812"/>
      <c r="CN916" s="1812"/>
      <c r="CO916" s="1812">
        <v>0</v>
      </c>
      <c r="CP916" s="1812"/>
      <c r="CQ916" s="1812">
        <v>0</v>
      </c>
      <c r="CR916" s="1700"/>
      <c r="CS916" s="1700"/>
      <c r="CT916" s="1700"/>
      <c r="CU916" s="1812"/>
      <c r="CV916" s="1812">
        <v>0</v>
      </c>
      <c r="CW916" s="1699"/>
      <c r="CX916" s="1699"/>
      <c r="CY916" s="1699"/>
      <c r="CZ916" s="1699"/>
      <c r="DA916" s="1699"/>
      <c r="DB916" s="1699"/>
      <c r="DC916" s="1812"/>
      <c r="DD916" s="1812"/>
      <c r="DE916" s="1812"/>
      <c r="DF916" s="1812">
        <v>22070</v>
      </c>
      <c r="DG916" s="1812">
        <v>1986.3</v>
      </c>
      <c r="DH916" s="1699"/>
      <c r="DI916" s="1699"/>
      <c r="DJ916" s="1812">
        <v>0</v>
      </c>
      <c r="DK916" s="1812"/>
      <c r="DL916" s="1812"/>
      <c r="DM916" s="1699"/>
      <c r="DN916" s="1699"/>
      <c r="DO916" s="1699"/>
      <c r="DP916" s="1622"/>
      <c r="DQ916" s="1699"/>
      <c r="DR916" s="1812">
        <v>0</v>
      </c>
      <c r="DS916" s="1699"/>
      <c r="DT916" s="1699"/>
      <c r="DU916" s="1699"/>
      <c r="DV916" s="1699"/>
      <c r="DW916" s="1699"/>
      <c r="DX916" s="1812"/>
      <c r="DY916" s="1812"/>
      <c r="DZ916" s="1699"/>
      <c r="EA916" s="1699"/>
      <c r="EB916" s="1699"/>
      <c r="EC916" s="1699"/>
      <c r="ED916" s="1699"/>
      <c r="EE916" s="1699"/>
      <c r="EF916" s="1699"/>
      <c r="EG916" s="1699"/>
      <c r="EH916" s="1699"/>
      <c r="EI916" s="1699"/>
      <c r="EJ916" s="1699"/>
      <c r="EK916" s="1699"/>
      <c r="EL916" s="1698">
        <v>22011.5</v>
      </c>
      <c r="EM916" s="1698">
        <v>46067.8</v>
      </c>
      <c r="EN916" s="1697">
        <v>2201.15</v>
      </c>
      <c r="EO916" s="1697">
        <v>0</v>
      </c>
      <c r="EP916" s="1697">
        <v>166.85</v>
      </c>
      <c r="EQ916" s="1850">
        <v>0</v>
      </c>
      <c r="ER916" s="1697">
        <v>0</v>
      </c>
      <c r="ES916" s="1812">
        <v>0</v>
      </c>
      <c r="ET916" s="1696">
        <v>13820.34</v>
      </c>
      <c r="EU916" s="1812">
        <v>0</v>
      </c>
      <c r="EV916" s="1812">
        <v>0</v>
      </c>
      <c r="EW916" s="1812"/>
      <c r="EX916" s="1812"/>
      <c r="EY916" s="1812"/>
      <c r="EZ916" s="1804">
        <v>0</v>
      </c>
      <c r="FA916" s="1804">
        <v>0</v>
      </c>
      <c r="FB916" s="1804">
        <v>0</v>
      </c>
      <c r="FC916" s="1804">
        <v>8803.1970000000001</v>
      </c>
      <c r="FD916" s="1804"/>
      <c r="FE916" s="1804"/>
      <c r="FF916" s="1699"/>
      <c r="FG916" s="1812"/>
      <c r="FH916" s="1804">
        <v>0</v>
      </c>
      <c r="FI916" s="1812">
        <v>0</v>
      </c>
      <c r="FJ916" s="1812"/>
      <c r="FK916" s="1804">
        <v>0</v>
      </c>
      <c r="FL916" s="1804">
        <v>9624.369999999999</v>
      </c>
      <c r="FM916" s="1812">
        <v>0</v>
      </c>
      <c r="FN916" s="1812">
        <v>0</v>
      </c>
      <c r="FO916" s="1812">
        <v>0</v>
      </c>
      <c r="FP916" s="1812">
        <v>7215.04</v>
      </c>
      <c r="FQ916" s="1812">
        <v>41830.949999999997</v>
      </c>
      <c r="FR916" s="1695">
        <v>4236.8500000000004</v>
      </c>
      <c r="FT916" s="1665">
        <v>1257.5999999999999</v>
      </c>
      <c r="FU916" s="1664"/>
      <c r="FV916" s="1665">
        <v>4479.3999999999996</v>
      </c>
      <c r="FW916" s="1665">
        <v>7216.89</v>
      </c>
      <c r="FX916" s="1663">
        <v>1981.04</v>
      </c>
      <c r="FY916" s="1664">
        <v>0</v>
      </c>
      <c r="GB916" s="2015">
        <f t="shared" si="94"/>
        <v>0</v>
      </c>
      <c r="GC916" s="2015">
        <v>22011.5</v>
      </c>
      <c r="GE916" s="2015">
        <f t="shared" si="95"/>
        <v>44081.5</v>
      </c>
    </row>
    <row r="917" spans="2:187">
      <c r="B917" s="2014">
        <v>49</v>
      </c>
      <c r="C917" s="919" t="s">
        <v>639</v>
      </c>
      <c r="D917" s="1810" t="s">
        <v>3</v>
      </c>
      <c r="E917" s="1809" t="s">
        <v>183</v>
      </c>
      <c r="F917" s="921" t="s">
        <v>184</v>
      </c>
      <c r="G917" s="922">
        <v>34900</v>
      </c>
      <c r="H917" s="919" t="s">
        <v>484</v>
      </c>
      <c r="I917" s="919" t="s">
        <v>456</v>
      </c>
      <c r="J917" s="923" t="s">
        <v>455</v>
      </c>
      <c r="K917" s="1208" t="s">
        <v>456</v>
      </c>
      <c r="L917" s="924">
        <v>100001</v>
      </c>
      <c r="M917" s="1088" t="s">
        <v>457</v>
      </c>
      <c r="N917" s="1089">
        <v>1</v>
      </c>
      <c r="O917" s="919" t="s">
        <v>458</v>
      </c>
      <c r="P917" s="919" t="s">
        <v>459</v>
      </c>
      <c r="Q917" s="1090">
        <v>0</v>
      </c>
      <c r="R917" s="919" t="s">
        <v>485</v>
      </c>
      <c r="S917" s="1091" t="s">
        <v>486</v>
      </c>
      <c r="T917" s="919" t="s">
        <v>461</v>
      </c>
      <c r="U917" s="2001" t="s">
        <v>281</v>
      </c>
      <c r="V917" s="1092" t="s">
        <v>553</v>
      </c>
      <c r="W917" s="1092"/>
      <c r="X917" s="2002" t="s">
        <v>32</v>
      </c>
      <c r="Y917" s="1833" t="s">
        <v>282</v>
      </c>
      <c r="Z917" s="1837"/>
      <c r="AA917" s="1829"/>
      <c r="AB917" s="1831">
        <v>45261</v>
      </c>
      <c r="AC917" s="1829"/>
      <c r="AD917" s="1998"/>
      <c r="AE917" s="1829" t="s">
        <v>481</v>
      </c>
      <c r="AF917" s="1829" t="s">
        <v>588</v>
      </c>
      <c r="AG917" s="1999"/>
      <c r="AH917" s="1828"/>
      <c r="AI917" s="1829"/>
      <c r="AJ917" s="1829"/>
      <c r="AK917" s="1829"/>
      <c r="AL917" s="1829"/>
      <c r="AM917" s="1829"/>
      <c r="AN917" s="1829"/>
      <c r="AO917" s="1782" t="s">
        <v>466</v>
      </c>
      <c r="AP917" s="1827" t="s">
        <v>595</v>
      </c>
      <c r="AQ917" s="1694" t="s">
        <v>466</v>
      </c>
      <c r="AR917" s="1825">
        <v>2200</v>
      </c>
      <c r="AS917" s="1837">
        <v>30</v>
      </c>
      <c r="AT917" s="1824">
        <v>0</v>
      </c>
      <c r="AU917" s="1824">
        <v>0</v>
      </c>
      <c r="AV917" s="1088"/>
      <c r="AW917" s="1088"/>
      <c r="AX917" s="1088"/>
      <c r="AY917" s="1837"/>
      <c r="AZ917" s="1837"/>
      <c r="BA917" s="1105"/>
      <c r="BB917" s="1999">
        <v>0</v>
      </c>
      <c r="BC917" s="1106"/>
      <c r="BD917" s="1106"/>
      <c r="BE917" s="1106"/>
      <c r="BF917" s="1823"/>
      <c r="BG917" s="1999">
        <v>0</v>
      </c>
      <c r="BH917" s="1999">
        <v>0</v>
      </c>
      <c r="BI917" s="1999">
        <v>0</v>
      </c>
      <c r="BJ917" s="1822">
        <v>0</v>
      </c>
      <c r="BK917" s="1821">
        <v>0</v>
      </c>
      <c r="BL917" s="1821">
        <v>0</v>
      </c>
      <c r="BM917" s="1999">
        <v>0</v>
      </c>
      <c r="BN917" s="1821">
        <v>0</v>
      </c>
      <c r="BO917" s="1999">
        <v>0</v>
      </c>
      <c r="BP917" s="1820">
        <v>240</v>
      </c>
      <c r="BQ917" s="1819">
        <v>2200</v>
      </c>
      <c r="BR917" s="1819">
        <v>113</v>
      </c>
      <c r="BS917" s="1819">
        <v>0</v>
      </c>
      <c r="BT917" s="1818">
        <v>0</v>
      </c>
      <c r="BU917" s="1819">
        <v>0</v>
      </c>
      <c r="BV917" s="1365">
        <v>0</v>
      </c>
      <c r="BW917" s="1365">
        <v>0</v>
      </c>
      <c r="BX917" s="1819"/>
      <c r="BY917" s="1819"/>
      <c r="BZ917" s="1819"/>
      <c r="CA917" s="1365"/>
      <c r="CB917" s="1819">
        <v>0</v>
      </c>
      <c r="CC917" s="1819">
        <v>0</v>
      </c>
      <c r="CD917" s="1819">
        <v>0</v>
      </c>
      <c r="CE917" s="1819"/>
      <c r="CF917" s="1819">
        <v>0</v>
      </c>
      <c r="CG917" s="1386"/>
      <c r="CH917" s="1819">
        <v>0</v>
      </c>
      <c r="CI917" s="1819">
        <v>0</v>
      </c>
      <c r="CJ917" s="1819"/>
      <c r="CK917" s="1819"/>
      <c r="CL917" s="1819"/>
      <c r="CM917" s="1819"/>
      <c r="CN917" s="1819"/>
      <c r="CO917" s="1819">
        <v>0</v>
      </c>
      <c r="CP917" s="1819"/>
      <c r="CQ917" s="1819">
        <v>774.87</v>
      </c>
      <c r="CR917" s="1765"/>
      <c r="CS917" s="1765"/>
      <c r="CT917" s="1765"/>
      <c r="CU917" s="1819"/>
      <c r="CV917" s="1819">
        <v>0</v>
      </c>
      <c r="CW917" s="1385"/>
      <c r="CX917" s="1693"/>
      <c r="CY917" s="1693"/>
      <c r="CZ917" s="1693"/>
      <c r="DA917" s="1693"/>
      <c r="DB917" s="1693"/>
      <c r="DC917" s="1819"/>
      <c r="DD917" s="1819"/>
      <c r="DE917" s="1819"/>
      <c r="DF917" s="1819">
        <v>2313</v>
      </c>
      <c r="DG917" s="1819">
        <v>156.13</v>
      </c>
      <c r="DH917" s="1693"/>
      <c r="DI917" s="1693"/>
      <c r="DJ917" s="1819">
        <v>116.4406779661017</v>
      </c>
      <c r="DK917" s="1819"/>
      <c r="DL917" s="1819"/>
      <c r="DM917" s="1693"/>
      <c r="DN917" s="1693"/>
      <c r="DO917" s="1693"/>
      <c r="DP917" s="1693"/>
      <c r="DQ917" s="1693"/>
      <c r="DR917" s="1819">
        <v>804.19601242937824</v>
      </c>
      <c r="DS917" s="1693"/>
      <c r="DT917" s="1693"/>
      <c r="DU917" s="1693"/>
      <c r="DV917" s="1693"/>
      <c r="DW917" s="1819"/>
      <c r="DX917" s="1819"/>
      <c r="DY917" s="1819"/>
      <c r="DZ917" s="1693"/>
      <c r="EA917" s="1693"/>
      <c r="EB917" s="1693"/>
      <c r="EC917" s="1693"/>
      <c r="ED917" s="1693"/>
      <c r="EE917" s="1693"/>
      <c r="EF917" s="1693"/>
      <c r="EG917" s="1693"/>
      <c r="EH917" s="1693"/>
      <c r="EI917" s="1693"/>
      <c r="EJ917" s="1693"/>
      <c r="EK917" s="1693"/>
      <c r="EL917" s="1815">
        <v>3087.87</v>
      </c>
      <c r="EM917" s="1366">
        <v>6477.6366903954804</v>
      </c>
      <c r="EN917" s="1814">
        <v>308.79000000000002</v>
      </c>
      <c r="EO917" s="1814">
        <v>0</v>
      </c>
      <c r="EP917" s="1814">
        <v>42.3</v>
      </c>
      <c r="EQ917" s="1814">
        <v>0</v>
      </c>
      <c r="ER917" s="1814">
        <v>0</v>
      </c>
      <c r="ES917" s="1819">
        <v>0</v>
      </c>
      <c r="ET917" s="1818">
        <v>0</v>
      </c>
      <c r="EU917" s="1819">
        <v>0</v>
      </c>
      <c r="EV917" s="1819">
        <v>0</v>
      </c>
      <c r="EW917" s="1386"/>
      <c r="EX917" s="1386"/>
      <c r="EY917" s="1365"/>
      <c r="EZ917" s="1816">
        <v>0</v>
      </c>
      <c r="FA917" s="1816">
        <v>0</v>
      </c>
      <c r="FB917" s="1816">
        <v>0</v>
      </c>
      <c r="FC917" s="1816">
        <v>925.2</v>
      </c>
      <c r="FD917" s="1816"/>
      <c r="FE917" s="1816"/>
      <c r="FF917" s="1385"/>
      <c r="FG917" s="1819"/>
      <c r="FH917" s="1816">
        <v>0</v>
      </c>
      <c r="FI917" s="1819">
        <v>116.4406779661017</v>
      </c>
      <c r="FJ917" s="1819"/>
      <c r="FK917" s="1816">
        <v>0</v>
      </c>
      <c r="FL917" s="1816">
        <v>2469.13</v>
      </c>
      <c r="FM917" s="1819">
        <v>0</v>
      </c>
      <c r="FN917" s="1819">
        <v>0</v>
      </c>
      <c r="FO917" s="1819">
        <v>0</v>
      </c>
      <c r="FP917" s="1819">
        <v>0</v>
      </c>
      <c r="FQ917" s="1819">
        <v>3861.86</v>
      </c>
      <c r="FR917" s="1813">
        <v>2615.7800000000002</v>
      </c>
      <c r="FT917" s="1667"/>
      <c r="FU917" s="1666">
        <v>2615.7800000000002</v>
      </c>
      <c r="FV917" s="1666">
        <v>1124.81</v>
      </c>
      <c r="FW917" s="1667"/>
      <c r="FX917" s="1607">
        <v>277.91000000000003</v>
      </c>
      <c r="FY917" s="1667">
        <v>0</v>
      </c>
      <c r="GB917" s="2015">
        <f t="shared" si="94"/>
        <v>0</v>
      </c>
      <c r="GC917" s="2015">
        <v>3087.87</v>
      </c>
      <c r="GE917" s="2015">
        <f t="shared" si="95"/>
        <v>5400.87</v>
      </c>
    </row>
    <row r="918" spans="2:187">
      <c r="B918" s="2014">
        <v>50</v>
      </c>
      <c r="C918" s="919" t="s">
        <v>639</v>
      </c>
      <c r="D918" s="1810" t="s">
        <v>3</v>
      </c>
      <c r="E918" s="1809" t="s">
        <v>109</v>
      </c>
      <c r="F918" s="1832" t="s">
        <v>110</v>
      </c>
      <c r="G918" s="1808">
        <v>33405</v>
      </c>
      <c r="H918" s="1832" t="s">
        <v>537</v>
      </c>
      <c r="I918" s="919" t="s">
        <v>456</v>
      </c>
      <c r="J918" s="1807" t="s">
        <v>455</v>
      </c>
      <c r="K918" s="1806" t="s">
        <v>456</v>
      </c>
      <c r="L918" s="1806">
        <v>100001</v>
      </c>
      <c r="M918" s="1837" t="s">
        <v>470</v>
      </c>
      <c r="N918" s="1997">
        <v>1</v>
      </c>
      <c r="O918" s="1832" t="s">
        <v>477</v>
      </c>
      <c r="P918" s="1832" t="s">
        <v>478</v>
      </c>
      <c r="Q918" s="1836">
        <v>1</v>
      </c>
      <c r="R918" s="1832" t="s">
        <v>538</v>
      </c>
      <c r="S918" s="1835" t="s">
        <v>537</v>
      </c>
      <c r="T918" s="1832" t="s">
        <v>461</v>
      </c>
      <c r="U918" s="2001" t="s">
        <v>258</v>
      </c>
      <c r="V918" s="1834" t="s">
        <v>553</v>
      </c>
      <c r="W918" s="1834"/>
      <c r="X918" s="2002" t="s">
        <v>32</v>
      </c>
      <c r="Y918" s="1833" t="s">
        <v>259</v>
      </c>
      <c r="Z918" s="1837"/>
      <c r="AA918" s="1829"/>
      <c r="AB918" s="1831">
        <v>45292</v>
      </c>
      <c r="AC918" s="1829"/>
      <c r="AD918" s="1998"/>
      <c r="AE918" s="1829" t="s">
        <v>492</v>
      </c>
      <c r="AF918" s="1829" t="s">
        <v>589</v>
      </c>
      <c r="AG918" s="1999"/>
      <c r="AH918" s="1828"/>
      <c r="AI918" s="1829"/>
      <c r="AJ918" s="1829"/>
      <c r="AK918" s="1692">
        <v>200</v>
      </c>
      <c r="AL918" s="1829"/>
      <c r="AM918" s="1829"/>
      <c r="AN918" s="1829"/>
      <c r="AO918" s="1790" t="s">
        <v>466</v>
      </c>
      <c r="AP918" s="2000" t="s">
        <v>595</v>
      </c>
      <c r="AQ918" s="2000" t="s">
        <v>466</v>
      </c>
      <c r="AR918" s="1825">
        <v>2500</v>
      </c>
      <c r="AS918" s="1837">
        <v>29</v>
      </c>
      <c r="AT918" s="1824">
        <v>0</v>
      </c>
      <c r="AU918" s="1824">
        <v>1</v>
      </c>
      <c r="AV918" s="1837"/>
      <c r="AW918" s="1837"/>
      <c r="AX918" s="1837"/>
      <c r="AY918" s="1837"/>
      <c r="AZ918" s="1837"/>
      <c r="BA918" s="1823"/>
      <c r="BB918" s="1999">
        <v>0</v>
      </c>
      <c r="BC918" s="1824"/>
      <c r="BD918" s="1824"/>
      <c r="BE918" s="1824"/>
      <c r="BF918" s="1823"/>
      <c r="BG918" s="1999">
        <v>0</v>
      </c>
      <c r="BH918" s="1999">
        <v>0</v>
      </c>
      <c r="BI918" s="1999">
        <v>0</v>
      </c>
      <c r="BJ918" s="1822">
        <v>0</v>
      </c>
      <c r="BK918" s="1821">
        <v>0</v>
      </c>
      <c r="BL918" s="1821">
        <v>0</v>
      </c>
      <c r="BM918" s="1999">
        <v>0</v>
      </c>
      <c r="BN918" s="1821">
        <v>0</v>
      </c>
      <c r="BO918" s="1999">
        <v>1.2833333333333332</v>
      </c>
      <c r="BP918" s="1820">
        <v>232</v>
      </c>
      <c r="BQ918" s="1819">
        <v>2416.6666666666665</v>
      </c>
      <c r="BR918" s="1819">
        <v>113</v>
      </c>
      <c r="BS918" s="1819">
        <v>0</v>
      </c>
      <c r="BT918" s="1818">
        <v>87.1</v>
      </c>
      <c r="BU918" s="1819">
        <v>0</v>
      </c>
      <c r="BV918" s="1819">
        <v>0</v>
      </c>
      <c r="BW918" s="1819">
        <v>0</v>
      </c>
      <c r="BX918" s="1819"/>
      <c r="BY918" s="1819"/>
      <c r="BZ918" s="1819"/>
      <c r="CA918" s="1819"/>
      <c r="CB918" s="1819">
        <v>0</v>
      </c>
      <c r="CC918" s="1819">
        <v>0</v>
      </c>
      <c r="CD918" s="1819">
        <v>0</v>
      </c>
      <c r="CE918" s="1819"/>
      <c r="CF918" s="1819">
        <v>0</v>
      </c>
      <c r="CG918" s="1765"/>
      <c r="CH918" s="1819">
        <v>0</v>
      </c>
      <c r="CI918" s="1819">
        <v>0</v>
      </c>
      <c r="CJ918" s="1819"/>
      <c r="CK918" s="1819"/>
      <c r="CL918" s="1819"/>
      <c r="CM918" s="1819"/>
      <c r="CN918" s="1819"/>
      <c r="CO918" s="1819">
        <v>0</v>
      </c>
      <c r="CP918" s="1819"/>
      <c r="CQ918" s="1819">
        <v>968.58750000000009</v>
      </c>
      <c r="CR918" s="1765"/>
      <c r="CS918" s="1765"/>
      <c r="CT918" s="1765"/>
      <c r="CU918" s="1819"/>
      <c r="CV918" s="1819">
        <v>193.33333333333334</v>
      </c>
      <c r="CW918" s="1693"/>
      <c r="CX918" s="1693"/>
      <c r="CY918" s="1693"/>
      <c r="CZ918" s="1693"/>
      <c r="DA918" s="1693"/>
      <c r="DB918" s="1693"/>
      <c r="DC918" s="1819"/>
      <c r="DD918" s="1819"/>
      <c r="DE918" s="1819"/>
      <c r="DF918" s="1819">
        <v>2613</v>
      </c>
      <c r="DG918" s="1819">
        <v>176.38</v>
      </c>
      <c r="DH918" s="1693"/>
      <c r="DI918" s="1693"/>
      <c r="DJ918" s="1819">
        <v>116.4406779661017</v>
      </c>
      <c r="DK918" s="1819"/>
      <c r="DL918" s="1819"/>
      <c r="DM918" s="1693"/>
      <c r="DN918" s="1693"/>
      <c r="DO918" s="1693"/>
      <c r="DP918" s="1693"/>
      <c r="DQ918" s="1693"/>
      <c r="DR918" s="1819">
        <v>0</v>
      </c>
      <c r="DS918" s="1693"/>
      <c r="DT918" s="1693"/>
      <c r="DU918" s="1693"/>
      <c r="DV918" s="1693"/>
      <c r="DW918" s="1693"/>
      <c r="DX918" s="1819"/>
      <c r="DY918" s="1819"/>
      <c r="DZ918" s="1693"/>
      <c r="EA918" s="1693"/>
      <c r="EB918" s="1693"/>
      <c r="EC918" s="1693"/>
      <c r="ED918" s="1693"/>
      <c r="EE918" s="1693"/>
      <c r="EF918" s="1693"/>
      <c r="EG918" s="1693"/>
      <c r="EH918" s="1693"/>
      <c r="EI918" s="1693"/>
      <c r="EJ918" s="1693"/>
      <c r="EK918" s="1693"/>
      <c r="EL918" s="1815">
        <v>3571.9841666666666</v>
      </c>
      <c r="EM918" s="1815">
        <v>6684.5081779661014</v>
      </c>
      <c r="EN918" s="1814">
        <v>357.2</v>
      </c>
      <c r="EO918" s="1814">
        <v>60.37</v>
      </c>
      <c r="EP918" s="1814">
        <v>48.94</v>
      </c>
      <c r="EQ918" s="1814">
        <v>0</v>
      </c>
      <c r="ER918" s="1814">
        <v>0</v>
      </c>
      <c r="ES918" s="1819">
        <v>0</v>
      </c>
      <c r="ET918" s="1818">
        <v>93.51</v>
      </c>
      <c r="EU918" s="1819">
        <v>13.37</v>
      </c>
      <c r="EV918" s="1819">
        <v>0</v>
      </c>
      <c r="EW918" s="1765"/>
      <c r="EX918" s="1765"/>
      <c r="EY918" s="1819"/>
      <c r="EZ918" s="1816">
        <v>263.42</v>
      </c>
      <c r="FA918" s="1816">
        <v>0</v>
      </c>
      <c r="FB918" s="1816">
        <v>0</v>
      </c>
      <c r="FC918" s="1816">
        <v>1125.2</v>
      </c>
      <c r="FD918" s="1816"/>
      <c r="FE918" s="1816"/>
      <c r="FF918" s="1693"/>
      <c r="FG918" s="1819"/>
      <c r="FH918" s="1816">
        <v>0</v>
      </c>
      <c r="FI918" s="1819">
        <v>116.4406779661017</v>
      </c>
      <c r="FJ918" s="1819"/>
      <c r="FK918" s="1816">
        <v>96.06</v>
      </c>
      <c r="FL918" s="1816">
        <v>2789.38</v>
      </c>
      <c r="FM918" s="1819">
        <v>0</v>
      </c>
      <c r="FN918" s="1819">
        <v>0</v>
      </c>
      <c r="FO918" s="1819">
        <v>0</v>
      </c>
      <c r="FP918" s="1819">
        <v>0</v>
      </c>
      <c r="FQ918" s="1819">
        <v>4963.8900000000003</v>
      </c>
      <c r="FR918" s="1813">
        <v>1720.62</v>
      </c>
      <c r="FT918" s="1667"/>
      <c r="FU918" s="1666">
        <v>1720.62</v>
      </c>
      <c r="FV918" s="1666">
        <v>1096.6600000000001</v>
      </c>
      <c r="FW918" s="1667">
        <v>0</v>
      </c>
      <c r="FX918" s="1607">
        <v>321.48</v>
      </c>
      <c r="FY918" s="1667">
        <v>0</v>
      </c>
      <c r="GB918" s="2015">
        <f t="shared" si="94"/>
        <v>-5.8333333331574977E-3</v>
      </c>
      <c r="GC918" s="2015">
        <v>3571.99</v>
      </c>
      <c r="GE918" s="2015">
        <f t="shared" si="95"/>
        <v>6184.99</v>
      </c>
    </row>
    <row r="919" spans="2:187">
      <c r="B919" s="2014">
        <v>51</v>
      </c>
      <c r="C919" s="919" t="s">
        <v>639</v>
      </c>
      <c r="D919" s="1810" t="s">
        <v>3</v>
      </c>
      <c r="E919" s="1809" t="s">
        <v>151</v>
      </c>
      <c r="F919" s="1809" t="s">
        <v>598</v>
      </c>
      <c r="G919" s="1808">
        <v>33196</v>
      </c>
      <c r="H919" s="1832" t="s">
        <v>484</v>
      </c>
      <c r="I919" s="919" t="s">
        <v>456</v>
      </c>
      <c r="J919" s="1807" t="s">
        <v>455</v>
      </c>
      <c r="K919" s="1781" t="s">
        <v>456</v>
      </c>
      <c r="L919" s="1806">
        <v>100001</v>
      </c>
      <c r="M919" s="1837" t="s">
        <v>457</v>
      </c>
      <c r="N919" s="1997">
        <v>1</v>
      </c>
      <c r="O919" s="1832" t="s">
        <v>458</v>
      </c>
      <c r="P919" s="1832" t="s">
        <v>459</v>
      </c>
      <c r="Q919" s="1836">
        <v>0</v>
      </c>
      <c r="R919" s="1832" t="s">
        <v>485</v>
      </c>
      <c r="S919" s="1835" t="s">
        <v>486</v>
      </c>
      <c r="T919" s="1832" t="s">
        <v>461</v>
      </c>
      <c r="U919" s="2001" t="s">
        <v>264</v>
      </c>
      <c r="V919" s="1834" t="s">
        <v>553</v>
      </c>
      <c r="W919" s="1834"/>
      <c r="X919" s="2002" t="s">
        <v>32</v>
      </c>
      <c r="Y919" s="1833" t="s">
        <v>270</v>
      </c>
      <c r="Z919" s="1088"/>
      <c r="AA919" s="1096"/>
      <c r="AB919" s="1831">
        <v>45313</v>
      </c>
      <c r="AC919" s="1096"/>
      <c r="AD919" s="1097"/>
      <c r="AE919" s="1096" t="s">
        <v>533</v>
      </c>
      <c r="AF919" s="1096" t="s">
        <v>599</v>
      </c>
      <c r="AG919" s="1999"/>
      <c r="AH919" s="1828"/>
      <c r="AI919" s="1829"/>
      <c r="AJ919" s="1829"/>
      <c r="AK919" s="1829"/>
      <c r="AL919" s="1829"/>
      <c r="AM919" s="1829"/>
      <c r="AN919" s="1829"/>
      <c r="AO919" s="1782" t="s">
        <v>466</v>
      </c>
      <c r="AP919" s="1827" t="s">
        <v>595</v>
      </c>
      <c r="AQ919" s="1694" t="s">
        <v>466</v>
      </c>
      <c r="AR919" s="1825">
        <v>2500</v>
      </c>
      <c r="AS919" s="1837">
        <v>30</v>
      </c>
      <c r="AT919" s="1824">
        <v>0</v>
      </c>
      <c r="AU919" s="1824">
        <v>0</v>
      </c>
      <c r="AV919" s="1837"/>
      <c r="AW919" s="1837"/>
      <c r="AX919" s="1837"/>
      <c r="AY919" s="1837"/>
      <c r="AZ919" s="1837"/>
      <c r="BA919" s="1823"/>
      <c r="BB919" s="1999">
        <v>0</v>
      </c>
      <c r="BC919" s="1824"/>
      <c r="BD919" s="1824"/>
      <c r="BE919" s="1824"/>
      <c r="BF919" s="1823"/>
      <c r="BG919" s="1999">
        <v>0</v>
      </c>
      <c r="BH919" s="1999">
        <v>0</v>
      </c>
      <c r="BI919" s="1999">
        <v>0</v>
      </c>
      <c r="BJ919" s="1822">
        <v>17</v>
      </c>
      <c r="BK919" s="1821">
        <v>0</v>
      </c>
      <c r="BL919" s="1821">
        <v>0</v>
      </c>
      <c r="BM919" s="1999">
        <v>0</v>
      </c>
      <c r="BN919" s="1821">
        <v>0</v>
      </c>
      <c r="BO919" s="1999">
        <v>1.5666666666666667</v>
      </c>
      <c r="BP919" s="1820">
        <v>240</v>
      </c>
      <c r="BQ919" s="1819">
        <v>2500</v>
      </c>
      <c r="BR919" s="1819">
        <v>113</v>
      </c>
      <c r="BS919" s="1819">
        <v>0</v>
      </c>
      <c r="BT919" s="1818">
        <v>0</v>
      </c>
      <c r="BU919" s="1819">
        <v>0</v>
      </c>
      <c r="BV919" s="1819">
        <v>0</v>
      </c>
      <c r="BW919" s="1819">
        <v>0</v>
      </c>
      <c r="BX919" s="1819"/>
      <c r="BY919" s="1819"/>
      <c r="BZ919" s="1819"/>
      <c r="CA919" s="1819"/>
      <c r="CB919" s="1819">
        <v>0</v>
      </c>
      <c r="CC919" s="1819">
        <v>0</v>
      </c>
      <c r="CD919" s="1819">
        <v>0</v>
      </c>
      <c r="CE919" s="1819"/>
      <c r="CF919" s="1819">
        <v>370.18</v>
      </c>
      <c r="CG919" s="1765"/>
      <c r="CH919" s="1819">
        <v>0</v>
      </c>
      <c r="CI919" s="1819">
        <v>0</v>
      </c>
      <c r="CJ919" s="1819"/>
      <c r="CK919" s="1819"/>
      <c r="CL919" s="1819"/>
      <c r="CM919" s="1819"/>
      <c r="CN919" s="1819"/>
      <c r="CO919" s="1819">
        <v>0</v>
      </c>
      <c r="CP919" s="1819"/>
      <c r="CQ919" s="1819">
        <v>774.87</v>
      </c>
      <c r="CR919" s="1765"/>
      <c r="CS919" s="1765"/>
      <c r="CT919" s="1765"/>
      <c r="CU919" s="1819"/>
      <c r="CV919" s="1819">
        <v>0</v>
      </c>
      <c r="CW919" s="1693"/>
      <c r="CX919" s="1693"/>
      <c r="CY919" s="1693"/>
      <c r="CZ919" s="1693"/>
      <c r="DA919" s="1693"/>
      <c r="DB919" s="1693"/>
      <c r="DC919" s="1819"/>
      <c r="DD919" s="1819"/>
      <c r="DE919" s="1819"/>
      <c r="DF919" s="1819">
        <v>2779.94</v>
      </c>
      <c r="DG919" s="1819">
        <v>187.65</v>
      </c>
      <c r="DH919" s="1693"/>
      <c r="DI919" s="1693"/>
      <c r="DJ919" s="1819">
        <v>116.4406779661017</v>
      </c>
      <c r="DK919" s="1819"/>
      <c r="DL919" s="1819"/>
      <c r="DM919" s="1693"/>
      <c r="DN919" s="1693"/>
      <c r="DO919" s="1693"/>
      <c r="DP919" s="1693"/>
      <c r="DQ919" s="1693"/>
      <c r="DR919" s="1819">
        <v>145.02547909604436</v>
      </c>
      <c r="DS919" s="1693"/>
      <c r="DT919" s="1693"/>
      <c r="DU919" s="1693"/>
      <c r="DV919" s="1693"/>
      <c r="DW919" s="1693"/>
      <c r="DX919" s="1819"/>
      <c r="DY919" s="1819"/>
      <c r="DZ919" s="1693"/>
      <c r="EA919" s="1693"/>
      <c r="EB919" s="1693"/>
      <c r="EC919" s="1693"/>
      <c r="ED919" s="1693"/>
      <c r="EE919" s="1693"/>
      <c r="EF919" s="1693"/>
      <c r="EG919" s="1693"/>
      <c r="EH919" s="1693"/>
      <c r="EI919" s="1693"/>
      <c r="EJ919" s="1693"/>
      <c r="EK919" s="1693"/>
      <c r="EL919" s="1815">
        <v>3741.7299999999996</v>
      </c>
      <c r="EM919" s="1815">
        <v>6987.1061570621459</v>
      </c>
      <c r="EN919" s="1814">
        <v>374.17</v>
      </c>
      <c r="EO919" s="1814">
        <v>0</v>
      </c>
      <c r="EP919" s="1814">
        <v>51.26</v>
      </c>
      <c r="EQ919" s="1814">
        <v>0</v>
      </c>
      <c r="ER919" s="1814">
        <v>0</v>
      </c>
      <c r="ES919" s="1819">
        <v>0</v>
      </c>
      <c r="ET919" s="1818">
        <v>0</v>
      </c>
      <c r="EU919" s="1819">
        <v>16.32</v>
      </c>
      <c r="EV919" s="1819">
        <v>0</v>
      </c>
      <c r="EW919" s="1765"/>
      <c r="EX919" s="1765"/>
      <c r="EY919" s="1819"/>
      <c r="EZ919" s="1816">
        <v>131.71</v>
      </c>
      <c r="FA919" s="1816">
        <v>0</v>
      </c>
      <c r="FB919" s="1816">
        <v>0</v>
      </c>
      <c r="FC919" s="1816">
        <v>1045.2</v>
      </c>
      <c r="FD919" s="1816"/>
      <c r="FE919" s="1816"/>
      <c r="FF919" s="1693"/>
      <c r="FG919" s="1819"/>
      <c r="FH919" s="1816">
        <v>0</v>
      </c>
      <c r="FI919" s="1819">
        <v>116.4406779661017</v>
      </c>
      <c r="FJ919" s="1819"/>
      <c r="FK919" s="1816">
        <v>0</v>
      </c>
      <c r="FL919" s="1816">
        <v>2967.59</v>
      </c>
      <c r="FM919" s="1819">
        <v>0</v>
      </c>
      <c r="FN919" s="1819">
        <v>0</v>
      </c>
      <c r="FO919" s="1819">
        <v>0</v>
      </c>
      <c r="FP919" s="1819">
        <v>0</v>
      </c>
      <c r="FQ919" s="1819">
        <v>4702.6899999999996</v>
      </c>
      <c r="FR919" s="1813">
        <v>2284.42</v>
      </c>
      <c r="FT919" s="1667"/>
      <c r="FU919" s="1666">
        <v>2284.42</v>
      </c>
      <c r="FV919" s="1666">
        <v>1872.92</v>
      </c>
      <c r="FW919" s="1667">
        <v>0</v>
      </c>
      <c r="FX919" s="1607">
        <v>336.76</v>
      </c>
      <c r="FY919" s="1667">
        <v>0</v>
      </c>
      <c r="GB919" s="2015">
        <f t="shared" si="94"/>
        <v>0</v>
      </c>
      <c r="GC919" s="2015">
        <v>3741.73</v>
      </c>
      <c r="GE919" s="2015">
        <f t="shared" si="95"/>
        <v>6521.67</v>
      </c>
    </row>
    <row r="920" spans="2:187">
      <c r="B920" s="2014">
        <v>52</v>
      </c>
      <c r="C920" s="919" t="s">
        <v>639</v>
      </c>
      <c r="D920" s="1810" t="s">
        <v>3</v>
      </c>
      <c r="E920" s="1691" t="s">
        <v>201</v>
      </c>
      <c r="F920" s="1690" t="s">
        <v>618</v>
      </c>
      <c r="G920" s="1808">
        <v>35104</v>
      </c>
      <c r="H920" s="1832" t="s">
        <v>537</v>
      </c>
      <c r="I920" s="1832" t="s">
        <v>456</v>
      </c>
      <c r="J920" s="1689" t="s">
        <v>455</v>
      </c>
      <c r="K920" s="1688" t="s">
        <v>456</v>
      </c>
      <c r="L920" s="1806">
        <v>100001</v>
      </c>
      <c r="M920" s="1837" t="s">
        <v>470</v>
      </c>
      <c r="N920" s="1997">
        <v>1</v>
      </c>
      <c r="O920" s="1832" t="s">
        <v>477</v>
      </c>
      <c r="P920" s="1832" t="s">
        <v>478</v>
      </c>
      <c r="Q920" s="1836">
        <v>1</v>
      </c>
      <c r="R920" s="1832" t="s">
        <v>538</v>
      </c>
      <c r="S920" s="1687" t="s">
        <v>537</v>
      </c>
      <c r="T920" s="1832" t="s">
        <v>461</v>
      </c>
      <c r="U920" s="2001" t="s">
        <v>289</v>
      </c>
      <c r="V920" s="1834" t="s">
        <v>553</v>
      </c>
      <c r="W920" s="1834"/>
      <c r="X920" s="2002" t="s">
        <v>32</v>
      </c>
      <c r="Y920" s="1833" t="s">
        <v>290</v>
      </c>
      <c r="Z920" s="1837"/>
      <c r="AA920" s="1829"/>
      <c r="AB920" s="1831">
        <v>45481</v>
      </c>
      <c r="AC920" s="1829"/>
      <c r="AD920" s="1998"/>
      <c r="AE920" s="1829" t="s">
        <v>464</v>
      </c>
      <c r="AF920" s="1829" t="s">
        <v>619</v>
      </c>
      <c r="AG920" s="1999"/>
      <c r="AH920" s="1828"/>
      <c r="AI920" s="1829"/>
      <c r="AJ920" s="1829"/>
      <c r="AK920" s="1829"/>
      <c r="AL920" s="1829"/>
      <c r="AM920" s="1829"/>
      <c r="AN920" s="1829"/>
      <c r="AO920" s="1848" t="s">
        <v>466</v>
      </c>
      <c r="AP920" s="1827" t="s">
        <v>594</v>
      </c>
      <c r="AQ920" s="2000" t="s">
        <v>466</v>
      </c>
      <c r="AR920" s="1825">
        <v>6000</v>
      </c>
      <c r="AS920" s="1837">
        <v>29</v>
      </c>
      <c r="AT920" s="1824">
        <v>0</v>
      </c>
      <c r="AU920" s="1824">
        <v>1</v>
      </c>
      <c r="AV920" s="1837"/>
      <c r="AW920" s="1837"/>
      <c r="AX920" s="1837"/>
      <c r="AY920" s="1837"/>
      <c r="AZ920" s="1837"/>
      <c r="BA920" s="1823"/>
      <c r="BB920" s="1999">
        <v>0</v>
      </c>
      <c r="BC920" s="1824"/>
      <c r="BD920" s="1824"/>
      <c r="BE920" s="1824"/>
      <c r="BF920" s="1823"/>
      <c r="BG920" s="1999">
        <v>0</v>
      </c>
      <c r="BH920" s="1999">
        <v>0</v>
      </c>
      <c r="BI920" s="1999">
        <v>0</v>
      </c>
      <c r="BJ920" s="1822">
        <v>0</v>
      </c>
      <c r="BK920" s="1821">
        <v>0</v>
      </c>
      <c r="BL920" s="1821">
        <v>0</v>
      </c>
      <c r="BM920" s="1999">
        <v>0</v>
      </c>
      <c r="BN920" s="1821">
        <v>0</v>
      </c>
      <c r="BO920" s="1999">
        <v>0</v>
      </c>
      <c r="BP920" s="1820">
        <v>232</v>
      </c>
      <c r="BQ920" s="1819">
        <v>5800</v>
      </c>
      <c r="BR920" s="1819">
        <v>113</v>
      </c>
      <c r="BS920" s="1819">
        <v>0</v>
      </c>
      <c r="BT920" s="1818">
        <v>203.77</v>
      </c>
      <c r="BU920" s="1819">
        <v>0</v>
      </c>
      <c r="BV920" s="1819">
        <v>0</v>
      </c>
      <c r="BW920" s="1819">
        <v>0</v>
      </c>
      <c r="BX920" s="1819"/>
      <c r="BY920" s="1819"/>
      <c r="BZ920" s="1819"/>
      <c r="CA920" s="1819"/>
      <c r="CB920" s="1819">
        <v>0</v>
      </c>
      <c r="CC920" s="1819">
        <v>0</v>
      </c>
      <c r="CD920" s="1819">
        <v>0</v>
      </c>
      <c r="CE920" s="1819"/>
      <c r="CF920" s="1819">
        <v>0</v>
      </c>
      <c r="CG920" s="1819"/>
      <c r="CH920" s="1819">
        <v>0</v>
      </c>
      <c r="CI920" s="1819">
        <v>0</v>
      </c>
      <c r="CJ920" s="1819"/>
      <c r="CK920" s="1819"/>
      <c r="CL920" s="1819"/>
      <c r="CM920" s="1819"/>
      <c r="CN920" s="1819"/>
      <c r="CO920" s="1819">
        <v>0</v>
      </c>
      <c r="CP920" s="1819"/>
      <c r="CQ920" s="1819">
        <v>1684.5</v>
      </c>
      <c r="CR920" s="1819"/>
      <c r="CS920" s="1819"/>
      <c r="CT920" s="1819"/>
      <c r="CU920" s="1819"/>
      <c r="CV920" s="1819">
        <v>0</v>
      </c>
      <c r="CW920" s="1693"/>
      <c r="CX920" s="1693"/>
      <c r="CY920" s="1693"/>
      <c r="CZ920" s="1693"/>
      <c r="DA920" s="1693"/>
      <c r="DB920" s="1693"/>
      <c r="DC920" s="1819"/>
      <c r="DD920" s="1819"/>
      <c r="DE920" s="1819"/>
      <c r="DF920" s="1819">
        <v>6113</v>
      </c>
      <c r="DG920" s="1819">
        <v>550.16999999999996</v>
      </c>
      <c r="DH920" s="1693"/>
      <c r="DI920" s="1693"/>
      <c r="DJ920" s="1819">
        <v>116.4406779661017</v>
      </c>
      <c r="DK920" s="1819"/>
      <c r="DL920" s="1819"/>
      <c r="DM920" s="1693"/>
      <c r="DN920" s="1693"/>
      <c r="DO920" s="1693"/>
      <c r="DP920" s="1693"/>
      <c r="DQ920" s="1693"/>
      <c r="DR920" s="1819">
        <v>0</v>
      </c>
      <c r="DS920" s="1693"/>
      <c r="DT920" s="1693"/>
      <c r="DU920" s="1693"/>
      <c r="DV920" s="1693"/>
      <c r="DW920" s="1693"/>
      <c r="DX920" s="1819"/>
      <c r="DY920" s="1819"/>
      <c r="DZ920" s="1693"/>
      <c r="EA920" s="1693"/>
      <c r="EB920" s="1693"/>
      <c r="EC920" s="1693"/>
      <c r="ED920" s="1693"/>
      <c r="EE920" s="1693"/>
      <c r="EF920" s="1693"/>
      <c r="EG920" s="1693"/>
      <c r="EH920" s="1693"/>
      <c r="EI920" s="1693"/>
      <c r="EJ920" s="1693"/>
      <c r="EK920" s="1693"/>
      <c r="EL920" s="1815">
        <v>7801.27</v>
      </c>
      <c r="EM920" s="1815">
        <v>14580.880677966103</v>
      </c>
      <c r="EN920" s="1814">
        <v>780.13</v>
      </c>
      <c r="EO920" s="1814">
        <v>120.92</v>
      </c>
      <c r="EP920" s="1814">
        <v>106.88</v>
      </c>
      <c r="EQ920" s="1814">
        <v>0</v>
      </c>
      <c r="ER920" s="1814">
        <v>0</v>
      </c>
      <c r="ES920" s="1819">
        <v>0</v>
      </c>
      <c r="ET920" s="1818">
        <v>692.05</v>
      </c>
      <c r="EU920" s="1819">
        <v>0</v>
      </c>
      <c r="EV920" s="1819">
        <v>0</v>
      </c>
      <c r="EW920" s="1819"/>
      <c r="EX920" s="1819"/>
      <c r="EY920" s="1819"/>
      <c r="EZ920" s="1816">
        <v>0</v>
      </c>
      <c r="FA920" s="1816">
        <v>0</v>
      </c>
      <c r="FB920" s="1816">
        <v>0</v>
      </c>
      <c r="FC920" s="1816">
        <v>2445.2000000000003</v>
      </c>
      <c r="FD920" s="1816"/>
      <c r="FE920" s="1816"/>
      <c r="FF920" s="1693"/>
      <c r="FG920" s="1819"/>
      <c r="FH920" s="1816">
        <v>0</v>
      </c>
      <c r="FI920" s="1819">
        <v>116.4406779661017</v>
      </c>
      <c r="FJ920" s="1819"/>
      <c r="FK920" s="1816">
        <v>0</v>
      </c>
      <c r="FL920" s="1816">
        <v>6663.17</v>
      </c>
      <c r="FM920" s="1819">
        <v>0</v>
      </c>
      <c r="FN920" s="1819">
        <v>0</v>
      </c>
      <c r="FO920" s="1819">
        <v>0</v>
      </c>
      <c r="FP920" s="1819">
        <v>0</v>
      </c>
      <c r="FQ920" s="1819">
        <v>10924.79</v>
      </c>
      <c r="FR920" s="1813">
        <v>3656.09</v>
      </c>
      <c r="FT920" s="1667"/>
      <c r="FU920" s="1666">
        <v>3656.09</v>
      </c>
      <c r="FV920" s="1666">
        <v>2306.59</v>
      </c>
      <c r="FW920" s="1667">
        <v>0</v>
      </c>
      <c r="FX920" s="1607">
        <v>702.11</v>
      </c>
      <c r="FY920" s="1667">
        <v>0</v>
      </c>
      <c r="GB920" s="2015">
        <f t="shared" si="94"/>
        <v>0</v>
      </c>
      <c r="GC920" s="2015">
        <v>7801.27</v>
      </c>
      <c r="GE920" s="2015">
        <f t="shared" si="95"/>
        <v>13914.27</v>
      </c>
    </row>
    <row r="921" spans="2:187">
      <c r="B921" s="2014">
        <v>53</v>
      </c>
      <c r="C921" s="919" t="s">
        <v>639</v>
      </c>
      <c r="D921" s="1810" t="s">
        <v>3</v>
      </c>
      <c r="E921" s="1691" t="s">
        <v>203</v>
      </c>
      <c r="F921" s="1686" t="s">
        <v>620</v>
      </c>
      <c r="G921" s="1808">
        <v>34830</v>
      </c>
      <c r="H921" s="1832" t="s">
        <v>484</v>
      </c>
      <c r="I921" s="919" t="s">
        <v>456</v>
      </c>
      <c r="J921" s="1689" t="s">
        <v>455</v>
      </c>
      <c r="K921" s="1688" t="s">
        <v>456</v>
      </c>
      <c r="L921" s="1806">
        <v>100001</v>
      </c>
      <c r="M921" s="1837" t="s">
        <v>457</v>
      </c>
      <c r="N921" s="1997">
        <v>1</v>
      </c>
      <c r="O921" s="1832" t="s">
        <v>458</v>
      </c>
      <c r="P921" s="1832" t="s">
        <v>459</v>
      </c>
      <c r="Q921" s="1836">
        <v>0</v>
      </c>
      <c r="R921" s="1832" t="s">
        <v>485</v>
      </c>
      <c r="S921" s="1687" t="s">
        <v>486</v>
      </c>
      <c r="T921" s="1832" t="s">
        <v>461</v>
      </c>
      <c r="U921" s="2001" t="s">
        <v>263</v>
      </c>
      <c r="V921" s="1834" t="s">
        <v>553</v>
      </c>
      <c r="W921" s="1834"/>
      <c r="X921" s="2002" t="s">
        <v>1059</v>
      </c>
      <c r="Y921" s="1833" t="s">
        <v>291</v>
      </c>
      <c r="Z921" s="1837"/>
      <c r="AA921" s="1829"/>
      <c r="AB921" s="1831">
        <v>45481</v>
      </c>
      <c r="AC921" s="1829"/>
      <c r="AD921" s="1998"/>
      <c r="AE921" s="1829" t="s">
        <v>533</v>
      </c>
      <c r="AF921" s="1829" t="s">
        <v>621</v>
      </c>
      <c r="AG921" s="1999"/>
      <c r="AH921" s="1828"/>
      <c r="AI921" s="1829"/>
      <c r="AJ921" s="1829"/>
      <c r="AK921" s="1829"/>
      <c r="AL921" s="1829"/>
      <c r="AM921" s="1712"/>
      <c r="AN921" s="1712"/>
      <c r="AO921" s="1685" t="s">
        <v>466</v>
      </c>
      <c r="AP921" s="1789" t="s">
        <v>595</v>
      </c>
      <c r="AQ921" s="1853" t="s">
        <v>466</v>
      </c>
      <c r="AR921" s="1852">
        <v>2200</v>
      </c>
      <c r="AS921" s="1837">
        <v>30</v>
      </c>
      <c r="AT921" s="1824">
        <v>0</v>
      </c>
      <c r="AU921" s="1824">
        <v>0</v>
      </c>
      <c r="AV921" s="1837"/>
      <c r="AW921" s="1837"/>
      <c r="AX921" s="1837"/>
      <c r="AY921" s="1837"/>
      <c r="AZ921" s="1837"/>
      <c r="BA921" s="1823"/>
      <c r="BB921" s="1999">
        <v>0</v>
      </c>
      <c r="BC921" s="1824"/>
      <c r="BD921" s="1824"/>
      <c r="BE921" s="1824"/>
      <c r="BF921" s="1823"/>
      <c r="BG921" s="1999">
        <v>0</v>
      </c>
      <c r="BH921" s="1999">
        <v>0</v>
      </c>
      <c r="BI921" s="1999">
        <v>0</v>
      </c>
      <c r="BJ921" s="1822">
        <v>18</v>
      </c>
      <c r="BK921" s="1821">
        <v>0</v>
      </c>
      <c r="BL921" s="1821">
        <v>0</v>
      </c>
      <c r="BM921" s="1999">
        <v>0</v>
      </c>
      <c r="BN921" s="1821">
        <v>0</v>
      </c>
      <c r="BO921" s="1999">
        <v>4.6166666666666663</v>
      </c>
      <c r="BP921" s="1820">
        <v>240</v>
      </c>
      <c r="BQ921" s="1819">
        <v>2200</v>
      </c>
      <c r="BR921" s="1819">
        <v>113</v>
      </c>
      <c r="BS921" s="1819">
        <v>0</v>
      </c>
      <c r="BT921" s="1818">
        <v>0</v>
      </c>
      <c r="BU921" s="1819">
        <v>0</v>
      </c>
      <c r="BV921" s="1819">
        <v>0</v>
      </c>
      <c r="BW921" s="1819">
        <v>0</v>
      </c>
      <c r="BX921" s="1819"/>
      <c r="BY921" s="1819"/>
      <c r="BZ921" s="1819"/>
      <c r="CA921" s="1819"/>
      <c r="CB921" s="1819">
        <v>0</v>
      </c>
      <c r="CC921" s="1819">
        <v>0</v>
      </c>
      <c r="CD921" s="1819">
        <v>0</v>
      </c>
      <c r="CE921" s="1819"/>
      <c r="CF921" s="1819">
        <v>346.95</v>
      </c>
      <c r="CG921" s="1819"/>
      <c r="CH921" s="1819">
        <v>0</v>
      </c>
      <c r="CI921" s="1819">
        <v>0</v>
      </c>
      <c r="CJ921" s="1819"/>
      <c r="CK921" s="1819"/>
      <c r="CL921" s="1819"/>
      <c r="CM921" s="1819"/>
      <c r="CN921" s="1819"/>
      <c r="CO921" s="1819">
        <v>0</v>
      </c>
      <c r="CP921" s="1819"/>
      <c r="CQ921" s="1819">
        <v>774.87</v>
      </c>
      <c r="CR921" s="1819"/>
      <c r="CS921" s="1819"/>
      <c r="CT921" s="1819"/>
      <c r="CU921" s="1819"/>
      <c r="CV921" s="1819">
        <v>0</v>
      </c>
      <c r="CW921" s="1693"/>
      <c r="CX921" s="1693"/>
      <c r="CY921" s="1693"/>
      <c r="CZ921" s="1693"/>
      <c r="DA921" s="1693"/>
      <c r="DB921" s="1693"/>
      <c r="DC921" s="1819"/>
      <c r="DD921" s="1819"/>
      <c r="DE921" s="1819"/>
      <c r="DF921" s="1819">
        <v>2574.8200000000002</v>
      </c>
      <c r="DG921" s="1819">
        <v>173.8</v>
      </c>
      <c r="DH921" s="1693"/>
      <c r="DI921" s="1693"/>
      <c r="DJ921" s="1819">
        <v>116.4406779661017</v>
      </c>
      <c r="DK921" s="1819"/>
      <c r="DL921" s="1819"/>
      <c r="DM921" s="1693"/>
      <c r="DN921" s="1693"/>
      <c r="DO921" s="1693"/>
      <c r="DP921" s="1693"/>
      <c r="DQ921" s="1693"/>
      <c r="DR921" s="1819">
        <v>263.21381242937832</v>
      </c>
      <c r="DS921" s="1693"/>
      <c r="DT921" s="1693"/>
      <c r="DU921" s="1693"/>
      <c r="DV921" s="1693"/>
      <c r="DW921" s="1693"/>
      <c r="DX921" s="1819"/>
      <c r="DY921" s="1819"/>
      <c r="DZ921" s="1693"/>
      <c r="EA921" s="1693"/>
      <c r="EB921" s="1693"/>
      <c r="EC921" s="1693"/>
      <c r="ED921" s="1693"/>
      <c r="EE921" s="1693"/>
      <c r="EF921" s="1693"/>
      <c r="EG921" s="1693"/>
      <c r="EH921" s="1693"/>
      <c r="EI921" s="1693"/>
      <c r="EJ921" s="1693"/>
      <c r="EK921" s="1693"/>
      <c r="EL921" s="1815">
        <v>3392.4999999999995</v>
      </c>
      <c r="EM921" s="1815">
        <v>6563.0944903954787</v>
      </c>
      <c r="EN921" s="1814">
        <v>339.25</v>
      </c>
      <c r="EO921" s="1814">
        <v>0</v>
      </c>
      <c r="EP921" s="1814">
        <v>46.48</v>
      </c>
      <c r="EQ921" s="1814">
        <v>0</v>
      </c>
      <c r="ER921" s="1814">
        <v>0</v>
      </c>
      <c r="ES921" s="1819">
        <v>0</v>
      </c>
      <c r="ET921" s="1818">
        <v>0</v>
      </c>
      <c r="EU921" s="1819">
        <v>42.32</v>
      </c>
      <c r="EV921" s="1819">
        <v>0</v>
      </c>
      <c r="EW921" s="1819"/>
      <c r="EX921" s="1819"/>
      <c r="EY921" s="1819"/>
      <c r="EZ921" s="1816">
        <v>131.71</v>
      </c>
      <c r="FA921" s="1816">
        <v>0</v>
      </c>
      <c r="FB921" s="1816">
        <v>0</v>
      </c>
      <c r="FC921" s="1816">
        <v>925.2</v>
      </c>
      <c r="FD921" s="1816"/>
      <c r="FE921" s="1816"/>
      <c r="FF921" s="1693"/>
      <c r="FG921" s="1819"/>
      <c r="FH921" s="1816">
        <v>0</v>
      </c>
      <c r="FI921" s="1819">
        <v>116.4406779661017</v>
      </c>
      <c r="FJ921" s="1819"/>
      <c r="FK921" s="1816">
        <v>48</v>
      </c>
      <c r="FL921" s="1816">
        <v>2748.62</v>
      </c>
      <c r="FM921" s="1819">
        <v>0</v>
      </c>
      <c r="FN921" s="1819">
        <v>0</v>
      </c>
      <c r="FO921" s="1819">
        <v>0</v>
      </c>
      <c r="FP921" s="1819">
        <v>0</v>
      </c>
      <c r="FQ921" s="1819">
        <v>4398.0200000000004</v>
      </c>
      <c r="FR921" s="1813">
        <v>2165.0700000000002</v>
      </c>
      <c r="FT921" s="1667"/>
      <c r="FU921" s="1666">
        <v>2165.0700000000002</v>
      </c>
      <c r="FV921" s="1662">
        <v>1335.48</v>
      </c>
      <c r="FW921" s="1667">
        <v>0</v>
      </c>
      <c r="FX921" s="1607">
        <v>305.33</v>
      </c>
      <c r="FY921" s="1661">
        <v>0</v>
      </c>
      <c r="GB921" s="2015">
        <f t="shared" si="94"/>
        <v>0</v>
      </c>
      <c r="GC921" s="2015">
        <v>3392.5</v>
      </c>
      <c r="GE921" s="2015">
        <f t="shared" si="95"/>
        <v>5967.32</v>
      </c>
    </row>
    <row r="922" spans="2:187">
      <c r="B922" s="2014">
        <v>54</v>
      </c>
      <c r="C922" s="919" t="s">
        <v>639</v>
      </c>
      <c r="D922" s="1810" t="s">
        <v>3</v>
      </c>
      <c r="E922" s="1691" t="s">
        <v>205</v>
      </c>
      <c r="F922" s="1686" t="s">
        <v>206</v>
      </c>
      <c r="G922" s="1647">
        <v>32317</v>
      </c>
      <c r="H922" s="1832" t="s">
        <v>600</v>
      </c>
      <c r="I922" s="919" t="s">
        <v>456</v>
      </c>
      <c r="J922" s="1689" t="s">
        <v>455</v>
      </c>
      <c r="K922" s="1688" t="s">
        <v>456</v>
      </c>
      <c r="L922" s="1806">
        <v>100001</v>
      </c>
      <c r="M922" s="1837" t="s">
        <v>457</v>
      </c>
      <c r="N922" s="1997">
        <v>1</v>
      </c>
      <c r="O922" s="1832" t="s">
        <v>458</v>
      </c>
      <c r="P922" s="1832" t="s">
        <v>459</v>
      </c>
      <c r="Q922" s="1836">
        <v>0</v>
      </c>
      <c r="R922" s="1832" t="s">
        <v>485</v>
      </c>
      <c r="S922" s="1684" t="s">
        <v>980</v>
      </c>
      <c r="T922" s="1832" t="s">
        <v>461</v>
      </c>
      <c r="U922" s="2001" t="s">
        <v>981</v>
      </c>
      <c r="V922" s="1834" t="s">
        <v>553</v>
      </c>
      <c r="W922" s="1829"/>
      <c r="X922" s="2002" t="s">
        <v>1062</v>
      </c>
      <c r="Y922" s="1833" t="s">
        <v>293</v>
      </c>
      <c r="Z922" s="1837"/>
      <c r="AA922" s="1829"/>
      <c r="AB922" s="1831">
        <v>45541</v>
      </c>
      <c r="AC922" s="1829"/>
      <c r="AD922" s="1998"/>
      <c r="AE922" s="1829" t="s">
        <v>492</v>
      </c>
      <c r="AF922" s="1829" t="s">
        <v>626</v>
      </c>
      <c r="AG922" s="1829"/>
      <c r="AH922" s="1829"/>
      <c r="AI922" s="1829"/>
      <c r="AJ922" s="1829"/>
      <c r="AK922" s="1829"/>
      <c r="AL922" s="1829"/>
      <c r="AM922" s="1712"/>
      <c r="AN922" s="1712"/>
      <c r="AO922" s="1685" t="s">
        <v>466</v>
      </c>
      <c r="AP922" s="1789" t="s">
        <v>595</v>
      </c>
      <c r="AQ922" s="1853" t="s">
        <v>467</v>
      </c>
      <c r="AR922" s="1852">
        <v>3100</v>
      </c>
      <c r="AS922" s="1837">
        <v>27</v>
      </c>
      <c r="AT922" s="1824">
        <v>0</v>
      </c>
      <c r="AU922" s="1824">
        <v>3</v>
      </c>
      <c r="AV922" s="1837"/>
      <c r="AW922" s="1837"/>
      <c r="AX922" s="1837"/>
      <c r="AY922" s="1837"/>
      <c r="AZ922" s="1837"/>
      <c r="BA922" s="1823"/>
      <c r="BB922" s="1999">
        <v>0</v>
      </c>
      <c r="BC922" s="1824"/>
      <c r="BD922" s="1824"/>
      <c r="BE922" s="1824"/>
      <c r="BF922" s="1823"/>
      <c r="BG922" s="1999">
        <v>0</v>
      </c>
      <c r="BH922" s="1999">
        <v>0</v>
      </c>
      <c r="BI922" s="1999">
        <v>0</v>
      </c>
      <c r="BJ922" s="1822">
        <v>0</v>
      </c>
      <c r="BK922" s="1821">
        <v>0</v>
      </c>
      <c r="BL922" s="1821">
        <v>0</v>
      </c>
      <c r="BM922" s="1999">
        <v>0</v>
      </c>
      <c r="BN922" s="1821">
        <v>0</v>
      </c>
      <c r="BO922" s="1999">
        <v>0</v>
      </c>
      <c r="BP922" s="1820">
        <v>216</v>
      </c>
      <c r="BQ922" s="1819">
        <v>2790</v>
      </c>
      <c r="BR922" s="1819">
        <v>0</v>
      </c>
      <c r="BS922" s="1819">
        <v>0</v>
      </c>
      <c r="BT922" s="1818">
        <v>312.7</v>
      </c>
      <c r="BU922" s="1819">
        <v>0</v>
      </c>
      <c r="BV922" s="1819">
        <v>0</v>
      </c>
      <c r="BW922" s="1819">
        <v>0</v>
      </c>
      <c r="BX922" s="1693"/>
      <c r="BY922" s="1819"/>
      <c r="BZ922" s="1819"/>
      <c r="CA922" s="1693"/>
      <c r="CB922" s="1819">
        <v>0</v>
      </c>
      <c r="CC922" s="1819">
        <v>0</v>
      </c>
      <c r="CD922" s="1819">
        <v>0</v>
      </c>
      <c r="CE922" s="1819"/>
      <c r="CF922" s="1819">
        <v>0</v>
      </c>
      <c r="CG922" s="1819"/>
      <c r="CH922" s="1819">
        <v>36</v>
      </c>
      <c r="CI922" s="1819">
        <v>0</v>
      </c>
      <c r="CJ922" s="1693"/>
      <c r="CK922" s="1693"/>
      <c r="CL922" s="1693"/>
      <c r="CM922" s="1819"/>
      <c r="CN922" s="1819"/>
      <c r="CO922" s="1819">
        <v>0</v>
      </c>
      <c r="CP922" s="1819"/>
      <c r="CQ922" s="1819">
        <v>673.80000000000007</v>
      </c>
      <c r="CR922" s="1819"/>
      <c r="CS922" s="1819"/>
      <c r="CT922" s="1819"/>
      <c r="CU922" s="1819"/>
      <c r="CV922" s="1819">
        <v>0</v>
      </c>
      <c r="CW922" s="1693"/>
      <c r="CX922" s="1693"/>
      <c r="CY922" s="1693"/>
      <c r="CZ922" s="1693"/>
      <c r="DA922" s="1693"/>
      <c r="DB922" s="1693"/>
      <c r="DC922" s="1819"/>
      <c r="DD922" s="1819"/>
      <c r="DE922" s="1819"/>
      <c r="DF922" s="1819">
        <v>3127</v>
      </c>
      <c r="DG922" s="1819">
        <v>211.07</v>
      </c>
      <c r="DH922" s="1693"/>
      <c r="DI922" s="1693"/>
      <c r="DJ922" s="1819">
        <v>116.4406779661017</v>
      </c>
      <c r="DK922" s="1819"/>
      <c r="DL922" s="1819"/>
      <c r="DM922" s="1693"/>
      <c r="DN922" s="1693"/>
      <c r="DO922" s="1693"/>
      <c r="DP922" s="1693"/>
      <c r="DQ922" s="1693"/>
      <c r="DR922" s="1819">
        <v>0</v>
      </c>
      <c r="DS922" s="1693"/>
      <c r="DT922" s="1693"/>
      <c r="DU922" s="1693"/>
      <c r="DV922" s="1693"/>
      <c r="DW922" s="1693"/>
      <c r="DX922" s="1693"/>
      <c r="DY922" s="1819"/>
      <c r="DZ922" s="1693"/>
      <c r="EA922" s="1693"/>
      <c r="EB922" s="1693"/>
      <c r="EC922" s="1693"/>
      <c r="ED922" s="1693"/>
      <c r="EE922" s="1693"/>
      <c r="EF922" s="1693"/>
      <c r="EG922" s="1693"/>
      <c r="EH922" s="1693"/>
      <c r="EI922" s="1693"/>
      <c r="EJ922" s="1693"/>
      <c r="EK922" s="1693"/>
      <c r="EL922" s="1815">
        <v>3812.5</v>
      </c>
      <c r="EM922" s="1815">
        <v>7267.0106779661019</v>
      </c>
      <c r="EN922" s="1814">
        <v>381.25</v>
      </c>
      <c r="EO922" s="1814">
        <v>64.430000000000007</v>
      </c>
      <c r="EP922" s="1814">
        <v>52.23</v>
      </c>
      <c r="EQ922" s="1814">
        <v>0</v>
      </c>
      <c r="ER922" s="1814">
        <v>0</v>
      </c>
      <c r="ES922" s="1819">
        <v>0</v>
      </c>
      <c r="ET922" s="1818">
        <v>106.01</v>
      </c>
      <c r="EU922" s="1819">
        <v>0</v>
      </c>
      <c r="EV922" s="1819">
        <v>0</v>
      </c>
      <c r="EW922" s="1819"/>
      <c r="EX922" s="1819"/>
      <c r="EY922" s="1819"/>
      <c r="EZ922" s="1816">
        <v>0</v>
      </c>
      <c r="FA922" s="1816">
        <v>0</v>
      </c>
      <c r="FB922" s="1816">
        <v>0</v>
      </c>
      <c r="FC922" s="1816">
        <v>1240</v>
      </c>
      <c r="FD922" s="1816"/>
      <c r="FE922" s="1816"/>
      <c r="FF922" s="1693"/>
      <c r="FG922" s="1819"/>
      <c r="FH922" s="1816">
        <v>0</v>
      </c>
      <c r="FI922" s="1819">
        <v>116.4406779661017</v>
      </c>
      <c r="FJ922" s="1819"/>
      <c r="FK922" s="1816">
        <v>0</v>
      </c>
      <c r="FL922" s="1816">
        <v>3338.07</v>
      </c>
      <c r="FM922" s="1819">
        <v>0</v>
      </c>
      <c r="FN922" s="1819">
        <v>36</v>
      </c>
      <c r="FO922" s="1819">
        <v>16</v>
      </c>
      <c r="FP922" s="1819">
        <v>0</v>
      </c>
      <c r="FQ922" s="1819">
        <v>5350.43</v>
      </c>
      <c r="FR922" s="1813">
        <v>1916.58</v>
      </c>
      <c r="FT922" s="1667"/>
      <c r="FU922" s="1666">
        <v>1916.58</v>
      </c>
      <c r="FV922" s="1666">
        <v>1391.37</v>
      </c>
      <c r="FW922" s="1667">
        <v>0</v>
      </c>
      <c r="FX922" s="1607">
        <v>343.13</v>
      </c>
      <c r="FY922" s="1667">
        <v>0</v>
      </c>
      <c r="GB922" s="2015">
        <f t="shared" si="94"/>
        <v>0</v>
      </c>
      <c r="GC922" s="2015">
        <v>3812.5</v>
      </c>
      <c r="GE922" s="2015">
        <f t="shared" si="95"/>
        <v>6939.5</v>
      </c>
    </row>
    <row r="923" spans="2:187">
      <c r="B923" s="2014">
        <v>55</v>
      </c>
      <c r="C923" s="919" t="s">
        <v>639</v>
      </c>
      <c r="D923" s="1810" t="s">
        <v>3</v>
      </c>
      <c r="E923" s="1691" t="s">
        <v>208</v>
      </c>
      <c r="F923" s="1686" t="s">
        <v>209</v>
      </c>
      <c r="G923" s="1647">
        <v>34284</v>
      </c>
      <c r="H923" s="1832" t="s">
        <v>630</v>
      </c>
      <c r="I923" s="919" t="s">
        <v>456</v>
      </c>
      <c r="J923" s="1689" t="s">
        <v>455</v>
      </c>
      <c r="K923" s="1688" t="s">
        <v>456</v>
      </c>
      <c r="L923" s="1806">
        <v>100002</v>
      </c>
      <c r="M923" s="1837" t="s">
        <v>457</v>
      </c>
      <c r="N923" s="1997">
        <v>1</v>
      </c>
      <c r="O923" s="1832" t="s">
        <v>458</v>
      </c>
      <c r="P923" s="1832" t="s">
        <v>459</v>
      </c>
      <c r="Q923" s="1836">
        <v>1</v>
      </c>
      <c r="R923" s="1832" t="s">
        <v>485</v>
      </c>
      <c r="S923" s="1793" t="s">
        <v>630</v>
      </c>
      <c r="T923" s="1832" t="s">
        <v>461</v>
      </c>
      <c r="U923" s="2001" t="s">
        <v>264</v>
      </c>
      <c r="V923" s="1834" t="s">
        <v>553</v>
      </c>
      <c r="W923" s="1829"/>
      <c r="X923" s="2002" t="s">
        <v>32</v>
      </c>
      <c r="Y923" s="1833" t="s">
        <v>294</v>
      </c>
      <c r="Z923" s="1837"/>
      <c r="AA923" s="1829"/>
      <c r="AB923" s="1831">
        <v>45574</v>
      </c>
      <c r="AC923" s="1829"/>
      <c r="AD923" s="1829"/>
      <c r="AE923" s="1829" t="s">
        <v>533</v>
      </c>
      <c r="AF923" s="1829" t="s">
        <v>631</v>
      </c>
      <c r="AG923" s="1829"/>
      <c r="AH923" s="1829"/>
      <c r="AI923" s="1829"/>
      <c r="AJ923" s="1829"/>
      <c r="AK923" s="1829"/>
      <c r="AL923" s="1829"/>
      <c r="AM923" s="1712"/>
      <c r="AN923" s="1712"/>
      <c r="AO923" s="1685" t="s">
        <v>466</v>
      </c>
      <c r="AP923" s="1685" t="s">
        <v>595</v>
      </c>
      <c r="AQ923" s="1685" t="s">
        <v>467</v>
      </c>
      <c r="AR923" s="1852">
        <v>3000</v>
      </c>
      <c r="AS923" s="1837">
        <v>30</v>
      </c>
      <c r="AT923" s="1824">
        <v>0</v>
      </c>
      <c r="AU923" s="1824">
        <v>0</v>
      </c>
      <c r="AV923" s="1837"/>
      <c r="AW923" s="1837"/>
      <c r="AX923" s="1837"/>
      <c r="AY923" s="1837"/>
      <c r="AZ923" s="1837"/>
      <c r="BA923" s="1823"/>
      <c r="BB923" s="1999">
        <v>0</v>
      </c>
      <c r="BC923" s="1824"/>
      <c r="BD923" s="1824"/>
      <c r="BE923" s="1824"/>
      <c r="BF923" s="1823"/>
      <c r="BG923" s="1999">
        <v>0</v>
      </c>
      <c r="BH923" s="1999">
        <v>0</v>
      </c>
      <c r="BI923" s="1999">
        <v>0</v>
      </c>
      <c r="BJ923" s="1822">
        <v>18</v>
      </c>
      <c r="BK923" s="1821">
        <v>0</v>
      </c>
      <c r="BL923" s="1821">
        <v>0</v>
      </c>
      <c r="BM923" s="1999">
        <v>0</v>
      </c>
      <c r="BN923" s="1821">
        <v>0</v>
      </c>
      <c r="BO923" s="1999">
        <v>2.1</v>
      </c>
      <c r="BP923" s="1820">
        <v>240</v>
      </c>
      <c r="BQ923" s="1819">
        <v>3000</v>
      </c>
      <c r="BR923" s="1819">
        <v>0</v>
      </c>
      <c r="BS923" s="1819">
        <v>0</v>
      </c>
      <c r="BT923" s="1818">
        <v>0</v>
      </c>
      <c r="BU923" s="1819">
        <v>0</v>
      </c>
      <c r="BV923" s="1819">
        <v>0</v>
      </c>
      <c r="BW923" s="1819">
        <v>0</v>
      </c>
      <c r="BX923" s="1693"/>
      <c r="BY923" s="1819"/>
      <c r="BZ923" s="1819"/>
      <c r="CA923" s="1693"/>
      <c r="CB923" s="1819">
        <v>0</v>
      </c>
      <c r="CC923" s="1819">
        <v>0</v>
      </c>
      <c r="CD923" s="1819">
        <v>0</v>
      </c>
      <c r="CE923" s="1819"/>
      <c r="CF923" s="1819">
        <v>450</v>
      </c>
      <c r="CG923" s="1819"/>
      <c r="CH923" s="1819">
        <v>0</v>
      </c>
      <c r="CI923" s="1819">
        <v>0</v>
      </c>
      <c r="CJ923" s="1693"/>
      <c r="CK923" s="1693"/>
      <c r="CL923" s="1693"/>
      <c r="CM923" s="1819"/>
      <c r="CN923" s="1819"/>
      <c r="CO923" s="1819">
        <v>0</v>
      </c>
      <c r="CP923" s="1819"/>
      <c r="CQ923" s="1819">
        <v>774.87</v>
      </c>
      <c r="CR923" s="1819"/>
      <c r="CS923" s="1819"/>
      <c r="CT923" s="1819"/>
      <c r="CU923" s="1819"/>
      <c r="CV923" s="1819">
        <v>0</v>
      </c>
      <c r="CW923" s="1693"/>
      <c r="CX923" s="1693"/>
      <c r="CY923" s="1693"/>
      <c r="CZ923" s="1693"/>
      <c r="DA923" s="1693"/>
      <c r="DB923" s="1693"/>
      <c r="DC923" s="1819"/>
      <c r="DD923" s="1819"/>
      <c r="DE923" s="1819"/>
      <c r="DF923" s="1819">
        <v>3222.92</v>
      </c>
      <c r="DG923" s="1819">
        <v>217.55</v>
      </c>
      <c r="DH923" s="1693"/>
      <c r="DI923" s="1693"/>
      <c r="DJ923" s="1819">
        <v>116.4406779661017</v>
      </c>
      <c r="DK923" s="1819"/>
      <c r="DL923" s="1819"/>
      <c r="DM923" s="1693"/>
      <c r="DN923" s="1693"/>
      <c r="DO923" s="1693"/>
      <c r="DP923" s="1693"/>
      <c r="DQ923" s="1693"/>
      <c r="DR923" s="1819">
        <v>0</v>
      </c>
      <c r="DS923" s="1693"/>
      <c r="DT923" s="1693"/>
      <c r="DU923" s="1693"/>
      <c r="DV923" s="1693"/>
      <c r="DW923" s="1693"/>
      <c r="DX923" s="1693"/>
      <c r="DY923" s="1819"/>
      <c r="DZ923" s="1693"/>
      <c r="EA923" s="1693"/>
      <c r="EB923" s="1693"/>
      <c r="EC923" s="1693"/>
      <c r="ED923" s="1693"/>
      <c r="EE923" s="1693"/>
      <c r="EF923" s="1693"/>
      <c r="EG923" s="1693"/>
      <c r="EH923" s="1693"/>
      <c r="EI923" s="1693"/>
      <c r="EJ923" s="1693"/>
      <c r="EK923" s="1693"/>
      <c r="EL923" s="1815">
        <v>4198.62</v>
      </c>
      <c r="EM923" s="1815">
        <v>7781.7806779661023</v>
      </c>
      <c r="EN923" s="1814">
        <v>419.86</v>
      </c>
      <c r="EO923" s="1814">
        <v>0</v>
      </c>
      <c r="EP923" s="1814">
        <v>57.52</v>
      </c>
      <c r="EQ923" s="1814">
        <v>0</v>
      </c>
      <c r="ER923" s="1814">
        <v>0</v>
      </c>
      <c r="ES923" s="1819">
        <v>0</v>
      </c>
      <c r="ET923" s="1818">
        <v>165.84</v>
      </c>
      <c r="EU923" s="1819">
        <v>26.25</v>
      </c>
      <c r="EV923" s="1819">
        <v>0</v>
      </c>
      <c r="EW923" s="1819"/>
      <c r="EX923" s="1819"/>
      <c r="EY923" s="1819"/>
      <c r="EZ923" s="1816">
        <v>0</v>
      </c>
      <c r="FA923" s="1816">
        <v>0</v>
      </c>
      <c r="FB923" s="1816">
        <v>0</v>
      </c>
      <c r="FC923" s="1816">
        <v>1200</v>
      </c>
      <c r="FD923" s="1816"/>
      <c r="FE923" s="1816"/>
      <c r="FF923" s="1693"/>
      <c r="FG923" s="1819"/>
      <c r="FH923" s="1816">
        <v>0</v>
      </c>
      <c r="FI923" s="1819">
        <v>116.4406779661017</v>
      </c>
      <c r="FJ923" s="1819"/>
      <c r="FK923" s="1816">
        <v>0</v>
      </c>
      <c r="FL923" s="1816">
        <v>3440.47</v>
      </c>
      <c r="FM923" s="1819">
        <v>0</v>
      </c>
      <c r="FN923" s="1819">
        <v>0</v>
      </c>
      <c r="FO923" s="1819">
        <v>0</v>
      </c>
      <c r="FP923" s="1819">
        <v>0</v>
      </c>
      <c r="FQ923" s="1819">
        <v>5426.38</v>
      </c>
      <c r="FR923" s="1813">
        <v>2355.4</v>
      </c>
      <c r="FT923" s="1667"/>
      <c r="FU923" s="1666">
        <v>2355.4</v>
      </c>
      <c r="FV923" s="1666">
        <v>1404.42</v>
      </c>
      <c r="FW923" s="1667">
        <v>0</v>
      </c>
      <c r="FX923" s="1607">
        <v>377.88</v>
      </c>
      <c r="FY923" s="1667">
        <v>0</v>
      </c>
      <c r="GB923" s="2015">
        <f t="shared" si="94"/>
        <v>0</v>
      </c>
      <c r="GC923" s="2015">
        <v>4198.62</v>
      </c>
      <c r="GE923" s="2015">
        <f t="shared" si="95"/>
        <v>7421.54</v>
      </c>
    </row>
    <row r="924" spans="2:187">
      <c r="B924" s="2014">
        <v>56</v>
      </c>
      <c r="C924" s="919" t="s">
        <v>639</v>
      </c>
      <c r="D924" s="1810" t="s">
        <v>3</v>
      </c>
      <c r="E924" s="1683" t="s">
        <v>211</v>
      </c>
      <c r="F924" s="1690" t="s">
        <v>634</v>
      </c>
      <c r="G924" s="1647">
        <v>35985</v>
      </c>
      <c r="H924" s="1832" t="s">
        <v>635</v>
      </c>
      <c r="I924" s="1832" t="s">
        <v>295</v>
      </c>
      <c r="J924" s="1689" t="s">
        <v>455</v>
      </c>
      <c r="K924" s="1688" t="s">
        <v>456</v>
      </c>
      <c r="L924" s="1806">
        <v>100002</v>
      </c>
      <c r="M924" s="1837" t="s">
        <v>457</v>
      </c>
      <c r="N924" s="1997">
        <v>1</v>
      </c>
      <c r="O924" s="1832" t="s">
        <v>458</v>
      </c>
      <c r="P924" s="1832" t="s">
        <v>459</v>
      </c>
      <c r="Q924" s="1836">
        <v>1</v>
      </c>
      <c r="R924" s="1832" t="s">
        <v>485</v>
      </c>
      <c r="S924" s="1793" t="s">
        <v>635</v>
      </c>
      <c r="T924" s="1832" t="s">
        <v>461</v>
      </c>
      <c r="U924" s="2001" t="s">
        <v>295</v>
      </c>
      <c r="V924" s="1834" t="s">
        <v>553</v>
      </c>
      <c r="W924" s="1849"/>
      <c r="X924" s="2002" t="s">
        <v>32</v>
      </c>
      <c r="Y924" s="1833" t="s">
        <v>296</v>
      </c>
      <c r="Z924" s="1837"/>
      <c r="AA924" s="1829"/>
      <c r="AB924" s="1831">
        <v>45600</v>
      </c>
      <c r="AC924" s="1829"/>
      <c r="AD924" s="1829"/>
      <c r="AE924" s="1829" t="s">
        <v>496</v>
      </c>
      <c r="AF924" s="1829" t="s">
        <v>636</v>
      </c>
      <c r="AG924" s="1829"/>
      <c r="AH924" s="1829"/>
      <c r="AI924" s="1829"/>
      <c r="AJ924" s="1829"/>
      <c r="AK924" s="1829"/>
      <c r="AL924" s="1829"/>
      <c r="AM924" s="1712"/>
      <c r="AN924" s="1712"/>
      <c r="AO924" s="1685" t="s">
        <v>466</v>
      </c>
      <c r="AP924" s="1685" t="s">
        <v>595</v>
      </c>
      <c r="AQ924" s="1685" t="s">
        <v>467</v>
      </c>
      <c r="AR924" s="1852">
        <v>2000</v>
      </c>
      <c r="AS924" s="1837">
        <v>30</v>
      </c>
      <c r="AT924" s="1824">
        <v>0</v>
      </c>
      <c r="AU924" s="1824">
        <v>0</v>
      </c>
      <c r="AV924" s="1837"/>
      <c r="AW924" s="1837"/>
      <c r="AX924" s="1837"/>
      <c r="AY924" s="1837"/>
      <c r="AZ924" s="1837"/>
      <c r="BA924" s="1823"/>
      <c r="BB924" s="1999">
        <v>0</v>
      </c>
      <c r="BC924" s="1824"/>
      <c r="BD924" s="1824"/>
      <c r="BE924" s="1824"/>
      <c r="BF924" s="1823"/>
      <c r="BG924" s="1999">
        <v>0</v>
      </c>
      <c r="BH924" s="1999">
        <v>0</v>
      </c>
      <c r="BI924" s="1999">
        <v>0</v>
      </c>
      <c r="BJ924" s="1822">
        <v>7</v>
      </c>
      <c r="BK924" s="1821">
        <v>0</v>
      </c>
      <c r="BL924" s="1821">
        <v>0</v>
      </c>
      <c r="BM924" s="1999">
        <v>0</v>
      </c>
      <c r="BN924" s="1821">
        <v>0</v>
      </c>
      <c r="BO924" s="1999">
        <v>1.55</v>
      </c>
      <c r="BP924" s="1820">
        <v>240</v>
      </c>
      <c r="BQ924" s="1819">
        <v>2000.0000000000002</v>
      </c>
      <c r="BR924" s="1819">
        <v>0</v>
      </c>
      <c r="BS924" s="1819">
        <v>0</v>
      </c>
      <c r="BT924" s="1818">
        <v>0</v>
      </c>
      <c r="BU924" s="1819">
        <v>0</v>
      </c>
      <c r="BV924" s="1819">
        <v>0</v>
      </c>
      <c r="BW924" s="1819">
        <v>0</v>
      </c>
      <c r="BX924" s="1693"/>
      <c r="BY924" s="1819"/>
      <c r="BZ924" s="1819"/>
      <c r="CA924" s="1693"/>
      <c r="CB924" s="1819">
        <v>0</v>
      </c>
      <c r="CC924" s="1819">
        <v>0</v>
      </c>
      <c r="CD924" s="1819">
        <v>0</v>
      </c>
      <c r="CE924" s="1819"/>
      <c r="CF924" s="1819">
        <v>116.67</v>
      </c>
      <c r="CG924" s="1819"/>
      <c r="CH924" s="1819">
        <v>0</v>
      </c>
      <c r="CI924" s="1819">
        <v>0</v>
      </c>
      <c r="CJ924" s="1693"/>
      <c r="CK924" s="1693"/>
      <c r="CL924" s="1693"/>
      <c r="CM924" s="1819"/>
      <c r="CN924" s="1819"/>
      <c r="CO924" s="1819">
        <v>0</v>
      </c>
      <c r="CP924" s="1819"/>
      <c r="CQ924" s="1819">
        <v>673.80000000000007</v>
      </c>
      <c r="CR924" s="1819"/>
      <c r="CS924" s="1819"/>
      <c r="CT924" s="1819"/>
      <c r="CU924" s="1819"/>
      <c r="CV924" s="1819">
        <v>0</v>
      </c>
      <c r="CW924" s="1693"/>
      <c r="CX924" s="1693"/>
      <c r="CY924" s="1693"/>
      <c r="CZ924" s="1693"/>
      <c r="DA924" s="1693"/>
      <c r="DB924" s="1693"/>
      <c r="DC924" s="1819"/>
      <c r="DD924" s="1819"/>
      <c r="DE924" s="1819"/>
      <c r="DF924" s="1819">
        <v>2000</v>
      </c>
      <c r="DG924" s="1819">
        <v>135</v>
      </c>
      <c r="DH924" s="1693"/>
      <c r="DI924" s="1693"/>
      <c r="DJ924" s="1819">
        <v>116.4406779661017</v>
      </c>
      <c r="DK924" s="1819"/>
      <c r="DL924" s="1819"/>
      <c r="DM924" s="1693"/>
      <c r="DN924" s="1693"/>
      <c r="DO924" s="1693"/>
      <c r="DP924" s="1693"/>
      <c r="DQ924" s="1693"/>
      <c r="DR924" s="1819">
        <v>0</v>
      </c>
      <c r="DS924" s="1693"/>
      <c r="DT924" s="1693"/>
      <c r="DU924" s="1693"/>
      <c r="DV924" s="1693"/>
      <c r="DW924" s="1693"/>
      <c r="DX924" s="1693"/>
      <c r="DY924" s="1819"/>
      <c r="DZ924" s="1693"/>
      <c r="EA924" s="1693"/>
      <c r="EB924" s="1693"/>
      <c r="EC924" s="1693"/>
      <c r="ED924" s="1693"/>
      <c r="EE924" s="1693"/>
      <c r="EF924" s="1693"/>
      <c r="EG924" s="1693"/>
      <c r="EH924" s="1693"/>
      <c r="EI924" s="1693"/>
      <c r="EJ924" s="1693"/>
      <c r="EK924" s="1693"/>
      <c r="EL924" s="1815">
        <v>2777.55</v>
      </c>
      <c r="EM924" s="1815">
        <v>5041.9106779661015</v>
      </c>
      <c r="EN924" s="1814">
        <v>277.76</v>
      </c>
      <c r="EO924" s="1814">
        <v>0</v>
      </c>
      <c r="EP924" s="1814">
        <v>38.049999999999997</v>
      </c>
      <c r="EQ924" s="1814">
        <v>0</v>
      </c>
      <c r="ER924" s="1814">
        <v>0</v>
      </c>
      <c r="ES924" s="1819">
        <v>0</v>
      </c>
      <c r="ET924" s="1818">
        <v>0</v>
      </c>
      <c r="EU924" s="1819">
        <v>12.92</v>
      </c>
      <c r="EV924" s="1819">
        <v>0</v>
      </c>
      <c r="EW924" s="1819"/>
      <c r="EX924" s="1819"/>
      <c r="EY924" s="1819"/>
      <c r="EZ924" s="1816">
        <v>0</v>
      </c>
      <c r="FA924" s="1816">
        <v>0</v>
      </c>
      <c r="FB924" s="1816">
        <v>0</v>
      </c>
      <c r="FC924" s="1816">
        <v>800</v>
      </c>
      <c r="FD924" s="1816"/>
      <c r="FE924" s="1816"/>
      <c r="FF924" s="1693"/>
      <c r="FG924" s="1819"/>
      <c r="FH924" s="1816">
        <v>0</v>
      </c>
      <c r="FI924" s="1819">
        <v>116.4406779661017</v>
      </c>
      <c r="FJ924" s="1819"/>
      <c r="FK924" s="1816">
        <v>0</v>
      </c>
      <c r="FL924" s="1816">
        <v>2135</v>
      </c>
      <c r="FM924" s="1819">
        <v>0</v>
      </c>
      <c r="FN924" s="1819">
        <v>0</v>
      </c>
      <c r="FO924" s="1819">
        <v>0</v>
      </c>
      <c r="FP924" s="1819">
        <v>0</v>
      </c>
      <c r="FQ924" s="1819">
        <v>3380.17</v>
      </c>
      <c r="FR924" s="1813">
        <v>1661.74</v>
      </c>
      <c r="FT924" s="1667"/>
      <c r="FU924" s="1666">
        <v>1661.74</v>
      </c>
      <c r="FV924" s="1667">
        <v>972.6</v>
      </c>
      <c r="FW924" s="1667">
        <v>0</v>
      </c>
      <c r="FX924" s="1607">
        <v>249.98</v>
      </c>
      <c r="FY924" s="1667">
        <v>0</v>
      </c>
      <c r="GB924" s="2015">
        <f t="shared" si="94"/>
        <v>0</v>
      </c>
      <c r="GC924" s="2015">
        <v>2777.55</v>
      </c>
      <c r="GE924" s="2015">
        <f t="shared" si="95"/>
        <v>4777.55</v>
      </c>
    </row>
    <row r="925" spans="2:187">
      <c r="B925" s="2014">
        <v>57</v>
      </c>
      <c r="C925" s="919" t="s">
        <v>639</v>
      </c>
      <c r="D925" s="1810" t="s">
        <v>3</v>
      </c>
      <c r="E925" s="1683" t="s">
        <v>217</v>
      </c>
      <c r="F925" s="1690" t="s">
        <v>218</v>
      </c>
      <c r="G925" s="1647">
        <v>34298</v>
      </c>
      <c r="H925" s="1832" t="s">
        <v>476</v>
      </c>
      <c r="I925" s="1832" t="s">
        <v>456</v>
      </c>
      <c r="J925" s="1807" t="s">
        <v>455</v>
      </c>
      <c r="K925" s="1781" t="s">
        <v>456</v>
      </c>
      <c r="L925" s="1781">
        <v>100001</v>
      </c>
      <c r="M925" s="1837" t="s">
        <v>470</v>
      </c>
      <c r="N925" s="1780">
        <v>1</v>
      </c>
      <c r="O925" s="1832" t="s">
        <v>458</v>
      </c>
      <c r="P925" s="1832" t="s">
        <v>478</v>
      </c>
      <c r="Q925" s="1836">
        <v>1</v>
      </c>
      <c r="R925" s="1832" t="s">
        <v>479</v>
      </c>
      <c r="S925" s="1793" t="s">
        <v>480</v>
      </c>
      <c r="T925" s="1832" t="s">
        <v>461</v>
      </c>
      <c r="U925" s="2001" t="s">
        <v>298</v>
      </c>
      <c r="V925" s="1834" t="s">
        <v>553</v>
      </c>
      <c r="W925" s="1829"/>
      <c r="X925" s="2002" t="s">
        <v>32</v>
      </c>
      <c r="Y925" s="1833" t="s">
        <v>994</v>
      </c>
      <c r="Z925" s="1837"/>
      <c r="AA925" s="1829"/>
      <c r="AB925" s="1831">
        <v>45627</v>
      </c>
      <c r="AC925" s="1829"/>
      <c r="AD925" s="1829"/>
      <c r="AE925" s="1829" t="s">
        <v>464</v>
      </c>
      <c r="AF925" s="1829" t="s">
        <v>641</v>
      </c>
      <c r="AG925" s="1829"/>
      <c r="AH925" s="1829"/>
      <c r="AI925" s="1829"/>
      <c r="AJ925" s="1829"/>
      <c r="AK925" s="1829"/>
      <c r="AL925" s="1829"/>
      <c r="AM925" s="1712"/>
      <c r="AN925" s="1712"/>
      <c r="AO925" s="1685" t="s">
        <v>466</v>
      </c>
      <c r="AP925" s="1685" t="s">
        <v>594</v>
      </c>
      <c r="AQ925" s="1685" t="s">
        <v>467</v>
      </c>
      <c r="AR925" s="1852">
        <v>3200</v>
      </c>
      <c r="AS925" s="1837">
        <v>29</v>
      </c>
      <c r="AT925" s="1824">
        <v>0</v>
      </c>
      <c r="AU925" s="1824">
        <v>1</v>
      </c>
      <c r="AV925" s="1837"/>
      <c r="AW925" s="1837"/>
      <c r="AX925" s="1837"/>
      <c r="AY925" s="1837"/>
      <c r="AZ925" s="1837"/>
      <c r="BA925" s="1823"/>
      <c r="BB925" s="1999">
        <v>0</v>
      </c>
      <c r="BC925" s="1824"/>
      <c r="BD925" s="1824"/>
      <c r="BE925" s="1824"/>
      <c r="BF925" s="1823"/>
      <c r="BG925" s="1999">
        <v>0</v>
      </c>
      <c r="BH925" s="1999">
        <v>0</v>
      </c>
      <c r="BI925" s="1999">
        <v>0</v>
      </c>
      <c r="BJ925" s="1822">
        <v>0</v>
      </c>
      <c r="BK925" s="1821">
        <v>0</v>
      </c>
      <c r="BL925" s="1821">
        <v>0</v>
      </c>
      <c r="BM925" s="1999">
        <v>0</v>
      </c>
      <c r="BN925" s="1821">
        <v>0</v>
      </c>
      <c r="BO925" s="1999">
        <v>2.0166666666666666</v>
      </c>
      <c r="BP925" s="1820">
        <v>232</v>
      </c>
      <c r="BQ925" s="1819">
        <v>3093.3333333333335</v>
      </c>
      <c r="BR925" s="1819">
        <v>0</v>
      </c>
      <c r="BS925" s="1819">
        <v>0</v>
      </c>
      <c r="BT925" s="1818">
        <v>106.67</v>
      </c>
      <c r="BU925" s="1819">
        <v>0</v>
      </c>
      <c r="BV925" s="1819">
        <v>0</v>
      </c>
      <c r="BW925" s="1819">
        <v>0</v>
      </c>
      <c r="BX925" s="1693"/>
      <c r="BY925" s="1819"/>
      <c r="BZ925" s="1819"/>
      <c r="CA925" s="1693"/>
      <c r="CB925" s="1819">
        <v>0</v>
      </c>
      <c r="CC925" s="1819">
        <v>0</v>
      </c>
      <c r="CD925" s="1819">
        <v>0</v>
      </c>
      <c r="CE925" s="1819"/>
      <c r="CF925" s="1819">
        <v>0</v>
      </c>
      <c r="CG925" s="1819"/>
      <c r="CH925" s="1819">
        <v>0</v>
      </c>
      <c r="CI925" s="1819">
        <v>0</v>
      </c>
      <c r="CJ925" s="1693"/>
      <c r="CK925" s="1693"/>
      <c r="CL925" s="1693"/>
      <c r="CM925" s="1819"/>
      <c r="CN925" s="1819"/>
      <c r="CO925" s="1819">
        <v>0</v>
      </c>
      <c r="CP925" s="1819"/>
      <c r="CQ925" s="1819">
        <v>1162.3050000000001</v>
      </c>
      <c r="CR925" s="1819"/>
      <c r="CS925" s="1819"/>
      <c r="CT925" s="1819"/>
      <c r="CU925" s="1819"/>
      <c r="CV925" s="1819">
        <v>0</v>
      </c>
      <c r="CW925" s="1693"/>
      <c r="CX925" s="1693"/>
      <c r="CY925" s="1693"/>
      <c r="CZ925" s="1693"/>
      <c r="DA925" s="1693"/>
      <c r="DB925" s="1693"/>
      <c r="DC925" s="1819"/>
      <c r="DD925" s="1819"/>
      <c r="DE925" s="1819"/>
      <c r="DF925" s="1819">
        <v>3200</v>
      </c>
      <c r="DG925" s="1819">
        <v>216</v>
      </c>
      <c r="DH925" s="1693"/>
      <c r="DI925" s="1693"/>
      <c r="DJ925" s="1819">
        <v>116.4406779661017</v>
      </c>
      <c r="DK925" s="1819"/>
      <c r="DL925" s="1819"/>
      <c r="DM925" s="1693"/>
      <c r="DN925" s="1693"/>
      <c r="DO925" s="1693"/>
      <c r="DP925" s="1693"/>
      <c r="DQ925" s="1693"/>
      <c r="DR925" s="1819">
        <v>0</v>
      </c>
      <c r="DS925" s="1693"/>
      <c r="DT925" s="1693"/>
      <c r="DU925" s="1693"/>
      <c r="DV925" s="1693"/>
      <c r="DW925" s="1693"/>
      <c r="DX925" s="1693"/>
      <c r="DY925" s="1819"/>
      <c r="DZ925" s="1693"/>
      <c r="EA925" s="1693"/>
      <c r="EB925" s="1693"/>
      <c r="EC925" s="1693"/>
      <c r="ED925" s="1693"/>
      <c r="EE925" s="1693"/>
      <c r="EF925" s="1693"/>
      <c r="EG925" s="1693"/>
      <c r="EH925" s="1693"/>
      <c r="EI925" s="1693"/>
      <c r="EJ925" s="1693"/>
      <c r="EK925" s="1693"/>
      <c r="EL925" s="1815">
        <v>4335.4183333333331</v>
      </c>
      <c r="EM925" s="1815">
        <v>7894.7490112994346</v>
      </c>
      <c r="EN925" s="1814">
        <v>433.54</v>
      </c>
      <c r="EO925" s="1814">
        <v>67.2</v>
      </c>
      <c r="EP925" s="1814">
        <v>59.4</v>
      </c>
      <c r="EQ925" s="1814">
        <v>0</v>
      </c>
      <c r="ER925" s="1814">
        <v>0</v>
      </c>
      <c r="ES925" s="1819">
        <v>0</v>
      </c>
      <c r="ET925" s="1818">
        <v>148.74</v>
      </c>
      <c r="EU925" s="1819">
        <v>26.89</v>
      </c>
      <c r="EV925" s="1819">
        <v>0</v>
      </c>
      <c r="EW925" s="1819"/>
      <c r="EX925" s="1819"/>
      <c r="EY925" s="1819"/>
      <c r="EZ925" s="1816">
        <v>0</v>
      </c>
      <c r="FA925" s="1816">
        <v>0</v>
      </c>
      <c r="FB925" s="1816">
        <v>0</v>
      </c>
      <c r="FC925" s="1804">
        <v>1280</v>
      </c>
      <c r="FD925" s="1804"/>
      <c r="FE925" s="1804"/>
      <c r="FF925" s="1699"/>
      <c r="FG925" s="1812"/>
      <c r="FH925" s="1804">
        <v>0</v>
      </c>
      <c r="FI925" s="1812">
        <v>116.4406779661017</v>
      </c>
      <c r="FJ925" s="1812"/>
      <c r="FK925" s="1804">
        <v>0</v>
      </c>
      <c r="FL925" s="1804">
        <v>3416</v>
      </c>
      <c r="FM925" s="1819">
        <v>0</v>
      </c>
      <c r="FN925" s="1819">
        <v>0</v>
      </c>
      <c r="FO925" s="1819">
        <v>0</v>
      </c>
      <c r="FP925" s="1819">
        <v>0</v>
      </c>
      <c r="FQ925" s="1819">
        <v>5548.21</v>
      </c>
      <c r="FR925" s="1813">
        <v>2346.54</v>
      </c>
      <c r="FT925" s="1667"/>
      <c r="FU925" s="1666">
        <v>2346.54</v>
      </c>
      <c r="FV925" s="1666">
        <v>1454.87</v>
      </c>
      <c r="FW925" s="1667">
        <v>0</v>
      </c>
      <c r="FX925" s="1607">
        <v>390.19</v>
      </c>
      <c r="FY925" s="1667">
        <v>0</v>
      </c>
      <c r="GB925" s="2015">
        <f t="shared" si="94"/>
        <v>-1.6666666670062114E-3</v>
      </c>
      <c r="GC925" s="2015">
        <v>4335.42</v>
      </c>
      <c r="GE925" s="2015">
        <f t="shared" si="95"/>
        <v>7535.42</v>
      </c>
    </row>
    <row r="926" spans="2:187">
      <c r="B926" s="2014">
        <v>58</v>
      </c>
      <c r="C926" s="919" t="s">
        <v>639</v>
      </c>
      <c r="D926" s="1810" t="s">
        <v>3</v>
      </c>
      <c r="E926" s="1683" t="s">
        <v>222</v>
      </c>
      <c r="F926" s="1690" t="s">
        <v>223</v>
      </c>
      <c r="G926" s="1647">
        <v>34758</v>
      </c>
      <c r="H926" s="1832" t="s">
        <v>585</v>
      </c>
      <c r="I926" s="1832" t="s">
        <v>456</v>
      </c>
      <c r="J926" s="1807" t="s">
        <v>455</v>
      </c>
      <c r="K926" s="1781" t="s">
        <v>456</v>
      </c>
      <c r="L926" s="1781">
        <v>100001</v>
      </c>
      <c r="M926" s="1837" t="s">
        <v>470</v>
      </c>
      <c r="N926" s="1780">
        <v>1</v>
      </c>
      <c r="O926" s="1777" t="s">
        <v>458</v>
      </c>
      <c r="P926" s="1777" t="s">
        <v>459</v>
      </c>
      <c r="Q926" s="1772">
        <v>1</v>
      </c>
      <c r="R926" s="1777" t="s">
        <v>485</v>
      </c>
      <c r="S926" s="1627" t="s">
        <v>1013</v>
      </c>
      <c r="T926" s="1832" t="s">
        <v>461</v>
      </c>
      <c r="U926" s="2001" t="s">
        <v>277</v>
      </c>
      <c r="V926" s="1834" t="s">
        <v>553</v>
      </c>
      <c r="W926" s="1829"/>
      <c r="X926" s="2002" t="s">
        <v>1062</v>
      </c>
      <c r="Y926" s="1833" t="s">
        <v>301</v>
      </c>
      <c r="Z926" s="1837"/>
      <c r="AA926" s="1829"/>
      <c r="AB926" s="1831">
        <v>45628</v>
      </c>
      <c r="AC926" s="1829"/>
      <c r="AD926" s="1829"/>
      <c r="AE926" s="1829" t="s">
        <v>496</v>
      </c>
      <c r="AF926" s="1829" t="s">
        <v>644</v>
      </c>
      <c r="AG926" s="1829"/>
      <c r="AH926" s="1829"/>
      <c r="AI926" s="1829"/>
      <c r="AJ926" s="1829"/>
      <c r="AK926" s="1829"/>
      <c r="AL926" s="1829"/>
      <c r="AM926" s="1712"/>
      <c r="AN926" s="1712"/>
      <c r="AO926" s="1685" t="s">
        <v>466</v>
      </c>
      <c r="AP926" s="1789" t="s">
        <v>595</v>
      </c>
      <c r="AQ926" s="1685" t="s">
        <v>467</v>
      </c>
      <c r="AR926" s="1634">
        <v>3500</v>
      </c>
      <c r="AS926" s="1837">
        <v>23</v>
      </c>
      <c r="AT926" s="1824">
        <v>0</v>
      </c>
      <c r="AU926" s="1824">
        <v>7</v>
      </c>
      <c r="AV926" s="1837"/>
      <c r="AW926" s="1837"/>
      <c r="AX926" s="1837"/>
      <c r="AY926" s="1837"/>
      <c r="AZ926" s="1837"/>
      <c r="BA926" s="1823"/>
      <c r="BB926" s="1999">
        <v>0</v>
      </c>
      <c r="BC926" s="1824"/>
      <c r="BD926" s="1824"/>
      <c r="BE926" s="1824"/>
      <c r="BF926" s="1823"/>
      <c r="BG926" s="1999">
        <v>0</v>
      </c>
      <c r="BH926" s="1999">
        <v>0</v>
      </c>
      <c r="BI926" s="1999">
        <v>0</v>
      </c>
      <c r="BJ926" s="1822">
        <v>0</v>
      </c>
      <c r="BK926" s="1821">
        <v>0</v>
      </c>
      <c r="BL926" s="1821">
        <v>0</v>
      </c>
      <c r="BM926" s="1999">
        <v>0</v>
      </c>
      <c r="BN926" s="1821">
        <v>0</v>
      </c>
      <c r="BO926" s="1999">
        <v>0</v>
      </c>
      <c r="BP926" s="1820">
        <v>184</v>
      </c>
      <c r="BQ926" s="1819">
        <v>2683.3333333333335</v>
      </c>
      <c r="BR926" s="1819">
        <v>0</v>
      </c>
      <c r="BS926" s="1819">
        <v>0</v>
      </c>
      <c r="BT926" s="1818">
        <v>816.67</v>
      </c>
      <c r="BU926" s="1819">
        <v>0</v>
      </c>
      <c r="BV926" s="1819">
        <v>0</v>
      </c>
      <c r="BW926" s="1819">
        <v>0</v>
      </c>
      <c r="BX926" s="1693"/>
      <c r="BY926" s="1819"/>
      <c r="BZ926" s="1819"/>
      <c r="CA926" s="1693"/>
      <c r="CB926" s="1819">
        <v>0</v>
      </c>
      <c r="CC926" s="1819">
        <v>0</v>
      </c>
      <c r="CD926" s="1819">
        <v>0</v>
      </c>
      <c r="CE926" s="1819"/>
      <c r="CF926" s="1819">
        <v>0</v>
      </c>
      <c r="CG926" s="1819"/>
      <c r="CH926" s="1819">
        <v>0</v>
      </c>
      <c r="CI926" s="1819">
        <v>0</v>
      </c>
      <c r="CJ926" s="1693"/>
      <c r="CK926" s="1693"/>
      <c r="CL926" s="1693"/>
      <c r="CM926" s="1819"/>
      <c r="CN926" s="1819"/>
      <c r="CO926" s="1819">
        <v>0</v>
      </c>
      <c r="CP926" s="1819"/>
      <c r="CQ926" s="1819">
        <v>673.80000000000007</v>
      </c>
      <c r="CR926" s="1819"/>
      <c r="CS926" s="1819"/>
      <c r="CT926" s="1819"/>
      <c r="CU926" s="1819"/>
      <c r="CV926" s="1819">
        <v>0</v>
      </c>
      <c r="CW926" s="1693"/>
      <c r="CX926" s="1693"/>
      <c r="CY926" s="1693"/>
      <c r="CZ926" s="1693"/>
      <c r="DA926" s="1693"/>
      <c r="DB926" s="1693"/>
      <c r="DC926" s="1819"/>
      <c r="DD926" s="1819"/>
      <c r="DE926" s="1819"/>
      <c r="DF926" s="1819">
        <v>3500</v>
      </c>
      <c r="DG926" s="1819">
        <v>236.25</v>
      </c>
      <c r="DH926" s="1693"/>
      <c r="DI926" s="1693"/>
      <c r="DJ926" s="1819">
        <v>116.4406779661017</v>
      </c>
      <c r="DK926" s="1819"/>
      <c r="DL926" s="1819"/>
      <c r="DM926" s="1693"/>
      <c r="DN926" s="1693"/>
      <c r="DO926" s="1693"/>
      <c r="DP926" s="1693"/>
      <c r="DQ926" s="1693"/>
      <c r="DR926" s="1819">
        <v>0</v>
      </c>
      <c r="DS926" s="1693"/>
      <c r="DT926" s="1693"/>
      <c r="DU926" s="1693"/>
      <c r="DV926" s="1693"/>
      <c r="DW926" s="1693"/>
      <c r="DX926" s="1693"/>
      <c r="DY926" s="1819"/>
      <c r="DZ926" s="1693"/>
      <c r="EA926" s="1693"/>
      <c r="EB926" s="1693"/>
      <c r="EC926" s="1693"/>
      <c r="ED926" s="1693"/>
      <c r="EE926" s="1693"/>
      <c r="EF926" s="1693"/>
      <c r="EG926" s="1693"/>
      <c r="EH926" s="1693"/>
      <c r="EI926" s="1693"/>
      <c r="EJ926" s="1693"/>
      <c r="EK926" s="1693"/>
      <c r="EL926" s="1815">
        <v>4173.8033333333333</v>
      </c>
      <c r="EM926" s="1815">
        <v>8026.4940112994354</v>
      </c>
      <c r="EN926" s="1814">
        <v>417.38</v>
      </c>
      <c r="EO926" s="1814">
        <v>0</v>
      </c>
      <c r="EP926" s="1814">
        <v>57.18</v>
      </c>
      <c r="EQ926" s="1814">
        <v>0</v>
      </c>
      <c r="ER926" s="1814">
        <v>0</v>
      </c>
      <c r="ES926" s="1819">
        <v>0</v>
      </c>
      <c r="ET926" s="1818">
        <v>142.72</v>
      </c>
      <c r="EU926" s="1819">
        <v>0</v>
      </c>
      <c r="EV926" s="1819">
        <v>0</v>
      </c>
      <c r="EW926" s="1819"/>
      <c r="EX926" s="1819"/>
      <c r="EY926" s="1819"/>
      <c r="EZ926" s="1816">
        <v>0</v>
      </c>
      <c r="FA926" s="1816">
        <v>0</v>
      </c>
      <c r="FB926" s="1816">
        <v>0</v>
      </c>
      <c r="FC926" s="1804">
        <v>1400</v>
      </c>
      <c r="FD926" s="1804"/>
      <c r="FE926" s="1804"/>
      <c r="FF926" s="1699"/>
      <c r="FG926" s="1812"/>
      <c r="FH926" s="1804">
        <v>0</v>
      </c>
      <c r="FI926" s="1812">
        <v>116.4406779661017</v>
      </c>
      <c r="FJ926" s="1812"/>
      <c r="FK926" s="1804">
        <v>0</v>
      </c>
      <c r="FL926" s="1804">
        <v>3736.25</v>
      </c>
      <c r="FM926" s="1819">
        <v>0</v>
      </c>
      <c r="FN926" s="1819">
        <v>0</v>
      </c>
      <c r="FO926" s="1819">
        <v>0</v>
      </c>
      <c r="FP926" s="1819">
        <v>0</v>
      </c>
      <c r="FQ926" s="1819">
        <v>5869.97</v>
      </c>
      <c r="FR926" s="1813">
        <v>2156.52</v>
      </c>
      <c r="FT926" s="1667"/>
      <c r="FU926" s="1666">
        <v>2156.52</v>
      </c>
      <c r="FV926" s="1666">
        <v>1622.11</v>
      </c>
      <c r="FW926" s="1667">
        <v>0</v>
      </c>
      <c r="FX926" s="1607">
        <v>375.64</v>
      </c>
      <c r="FY926" s="1667">
        <v>0</v>
      </c>
      <c r="GB926" s="2015">
        <f t="shared" si="94"/>
        <v>3.333333333102928E-3</v>
      </c>
      <c r="GC926" s="2015">
        <v>4173.8</v>
      </c>
      <c r="GE926" s="2015">
        <f t="shared" si="95"/>
        <v>7673.8</v>
      </c>
    </row>
    <row r="927" spans="2:187">
      <c r="B927" s="2014">
        <v>59</v>
      </c>
      <c r="C927" s="919" t="s">
        <v>639</v>
      </c>
      <c r="D927" s="1810" t="s">
        <v>3</v>
      </c>
      <c r="E927" s="1683" t="s">
        <v>830</v>
      </c>
      <c r="F927" s="1690" t="s">
        <v>833</v>
      </c>
      <c r="G927" s="1637">
        <v>35479</v>
      </c>
      <c r="H927" s="1832" t="s">
        <v>476</v>
      </c>
      <c r="I927" s="1832" t="s">
        <v>456</v>
      </c>
      <c r="J927" s="1775" t="s">
        <v>455</v>
      </c>
      <c r="K927" s="1847" t="s">
        <v>456</v>
      </c>
      <c r="L927" s="1847">
        <v>100001</v>
      </c>
      <c r="M927" s="1786" t="s">
        <v>470</v>
      </c>
      <c r="N927" s="1841">
        <v>1</v>
      </c>
      <c r="O927" s="1777" t="s">
        <v>458</v>
      </c>
      <c r="P927" s="1777" t="s">
        <v>459</v>
      </c>
      <c r="Q927" s="1772">
        <v>1</v>
      </c>
      <c r="R927" s="1777" t="s">
        <v>485</v>
      </c>
      <c r="S927" s="1627" t="s">
        <v>537</v>
      </c>
      <c r="T927" s="1777" t="s">
        <v>461</v>
      </c>
      <c r="U927" s="2001" t="s">
        <v>912</v>
      </c>
      <c r="V927" s="1770" t="s">
        <v>553</v>
      </c>
      <c r="W927" s="1682"/>
      <c r="X927" s="2002" t="s">
        <v>1059</v>
      </c>
      <c r="Y927" s="1833" t="s">
        <v>913</v>
      </c>
      <c r="Z927" s="1837"/>
      <c r="AA927" s="1849"/>
      <c r="AB927" s="1831">
        <v>45658</v>
      </c>
      <c r="AC927" s="1681"/>
      <c r="AD927" s="1829"/>
      <c r="AE927" s="1829" t="s">
        <v>496</v>
      </c>
      <c r="AF927" s="1829" t="s">
        <v>914</v>
      </c>
      <c r="AG927" s="1829"/>
      <c r="AH927" s="1829"/>
      <c r="AI927" s="1829"/>
      <c r="AJ927" s="1829"/>
      <c r="AK927" s="1849"/>
      <c r="AL927" s="1849"/>
      <c r="AM927" s="1680"/>
      <c r="AN927" s="1680"/>
      <c r="AO927" s="1679" t="s">
        <v>467</v>
      </c>
      <c r="AP927" s="1625" t="s">
        <v>594</v>
      </c>
      <c r="AQ927" s="1625" t="s">
        <v>467</v>
      </c>
      <c r="AR927" s="1846">
        <v>2400</v>
      </c>
      <c r="AS927" s="1837">
        <v>30</v>
      </c>
      <c r="AT927" s="1824">
        <v>0</v>
      </c>
      <c r="AU927" s="1824">
        <v>0</v>
      </c>
      <c r="AV927" s="1786"/>
      <c r="AW927" s="1786"/>
      <c r="AX927" s="1786"/>
      <c r="AY927" s="1786"/>
      <c r="AZ927" s="1786"/>
      <c r="BA927" s="1767"/>
      <c r="BB927" s="1999">
        <v>0</v>
      </c>
      <c r="BC927" s="1766"/>
      <c r="BD927" s="1766"/>
      <c r="BE927" s="1766"/>
      <c r="BF927" s="1823"/>
      <c r="BG927" s="1999">
        <v>0</v>
      </c>
      <c r="BH927" s="1999">
        <v>0</v>
      </c>
      <c r="BI927" s="1999">
        <v>0</v>
      </c>
      <c r="BJ927" s="1822">
        <v>0</v>
      </c>
      <c r="BK927" s="1821">
        <v>0</v>
      </c>
      <c r="BL927" s="1821">
        <v>0</v>
      </c>
      <c r="BM927" s="1999">
        <v>0</v>
      </c>
      <c r="BN927" s="1821">
        <v>0</v>
      </c>
      <c r="BO927" s="1999">
        <v>0</v>
      </c>
      <c r="BP927" s="1845">
        <v>240</v>
      </c>
      <c r="BQ927" s="1819">
        <v>2400</v>
      </c>
      <c r="BR927" s="1819">
        <v>0</v>
      </c>
      <c r="BS927" s="1819">
        <v>0</v>
      </c>
      <c r="BT927" s="1818">
        <v>0</v>
      </c>
      <c r="BU927" s="1819">
        <v>0</v>
      </c>
      <c r="BV927" s="1819">
        <v>0</v>
      </c>
      <c r="BW927" s="1819">
        <v>0</v>
      </c>
      <c r="BX927" s="1678"/>
      <c r="BY927" s="1819"/>
      <c r="BZ927" s="1765"/>
      <c r="CA927" s="1678"/>
      <c r="CB927" s="1819">
        <v>0</v>
      </c>
      <c r="CC927" s="1819">
        <v>0</v>
      </c>
      <c r="CD927" s="1819">
        <v>0</v>
      </c>
      <c r="CE927" s="1819"/>
      <c r="CF927" s="1819">
        <v>0</v>
      </c>
      <c r="CG927" s="1765"/>
      <c r="CH927" s="1819">
        <v>0</v>
      </c>
      <c r="CI927" s="1819">
        <v>0</v>
      </c>
      <c r="CJ927" s="1678"/>
      <c r="CK927" s="1678"/>
      <c r="CL927" s="1678"/>
      <c r="CM927" s="1765"/>
      <c r="CN927" s="1819"/>
      <c r="CO927" s="1819">
        <v>0</v>
      </c>
      <c r="CP927" s="1819"/>
      <c r="CQ927" s="1819">
        <v>1162.3050000000001</v>
      </c>
      <c r="CR927" s="1765"/>
      <c r="CS927" s="1765"/>
      <c r="CT927" s="1765"/>
      <c r="CU927" s="1765"/>
      <c r="CV927" s="1819">
        <v>0</v>
      </c>
      <c r="CW927" s="1678"/>
      <c r="CX927" s="1678"/>
      <c r="CY927" s="1678"/>
      <c r="CZ927" s="1678"/>
      <c r="DA927" s="1678"/>
      <c r="DB927" s="1678"/>
      <c r="DC927" s="1819"/>
      <c r="DD927" s="1765"/>
      <c r="DE927" s="1765"/>
      <c r="DF927" s="1819">
        <v>2400</v>
      </c>
      <c r="DG927" s="1819">
        <v>216</v>
      </c>
      <c r="DH927" s="1678"/>
      <c r="DI927" s="1678"/>
      <c r="DJ927" s="1819">
        <v>116.4406779661017</v>
      </c>
      <c r="DK927" s="1765"/>
      <c r="DL927" s="1765"/>
      <c r="DM927" s="1678"/>
      <c r="DN927" s="1678"/>
      <c r="DO927" s="1678"/>
      <c r="DP927" s="1678"/>
      <c r="DQ927" s="1678"/>
      <c r="DR927" s="1819">
        <v>0</v>
      </c>
      <c r="DS927" s="1678"/>
      <c r="DT927" s="1678"/>
      <c r="DU927" s="1678"/>
      <c r="DV927" s="1678"/>
      <c r="DW927" s="1678"/>
      <c r="DX927" s="1678"/>
      <c r="DY927" s="1765"/>
      <c r="DZ927" s="1678"/>
      <c r="EA927" s="1678"/>
      <c r="EB927" s="1678"/>
      <c r="EC927" s="1678"/>
      <c r="ED927" s="1678"/>
      <c r="EE927" s="1678"/>
      <c r="EF927" s="1678"/>
      <c r="EG927" s="1678"/>
      <c r="EH927" s="1678"/>
      <c r="EI927" s="1678"/>
      <c r="EJ927" s="1678"/>
      <c r="EK927" s="1678"/>
      <c r="EL927" s="1815">
        <v>3562.3050000000003</v>
      </c>
      <c r="EM927" s="1628">
        <v>6294.7456779661024</v>
      </c>
      <c r="EN927" s="1814">
        <v>356.23</v>
      </c>
      <c r="EO927" s="1814">
        <v>0</v>
      </c>
      <c r="EP927" s="1814">
        <v>48.8</v>
      </c>
      <c r="EQ927" s="1677">
        <v>0</v>
      </c>
      <c r="ER927" s="1677">
        <v>0</v>
      </c>
      <c r="ES927" s="1819">
        <v>0</v>
      </c>
      <c r="ET927" s="1818">
        <v>0</v>
      </c>
      <c r="EU927" s="1819">
        <v>0</v>
      </c>
      <c r="EV927" s="1819">
        <v>0</v>
      </c>
      <c r="EW927" s="1765"/>
      <c r="EX927" s="1765"/>
      <c r="EY927" s="1765"/>
      <c r="EZ927" s="1816">
        <v>0</v>
      </c>
      <c r="FA927" s="1816">
        <v>0</v>
      </c>
      <c r="FB927" s="1816">
        <v>0</v>
      </c>
      <c r="FC927" s="1804">
        <v>960</v>
      </c>
      <c r="FD927" s="1764"/>
      <c r="FE927" s="1804"/>
      <c r="FF927" s="1676"/>
      <c r="FG927" s="1812"/>
      <c r="FH927" s="1804">
        <v>0</v>
      </c>
      <c r="FI927" s="1812">
        <v>116.4406779661017</v>
      </c>
      <c r="FJ927" s="1812"/>
      <c r="FK927" s="1804">
        <v>0</v>
      </c>
      <c r="FL927" s="1804">
        <v>2616</v>
      </c>
      <c r="FM927" s="1819">
        <v>0</v>
      </c>
      <c r="FN927" s="1819">
        <v>0</v>
      </c>
      <c r="FO927" s="1819">
        <v>0</v>
      </c>
      <c r="FP927" s="1819">
        <v>0</v>
      </c>
      <c r="FQ927" s="1765">
        <v>4097.47</v>
      </c>
      <c r="FR927" s="1813">
        <v>2197.2800000000002</v>
      </c>
      <c r="FT927" s="1661"/>
      <c r="FU927" s="1666">
        <v>2197.2800000000002</v>
      </c>
      <c r="FV927" s="1662">
        <v>1167.1199999999999</v>
      </c>
      <c r="FW927" s="1667">
        <v>0</v>
      </c>
      <c r="FX927" s="1607">
        <v>320.61</v>
      </c>
      <c r="FY927" s="1661">
        <v>0</v>
      </c>
      <c r="GB927" s="2015">
        <f t="shared" si="94"/>
        <v>-4.999999999654392E-3</v>
      </c>
      <c r="GC927" s="2015">
        <v>3562.31</v>
      </c>
      <c r="GE927" s="2015">
        <f t="shared" si="95"/>
        <v>5962.3099999999995</v>
      </c>
    </row>
    <row r="928" spans="2:187">
      <c r="B928" s="2014">
        <v>60</v>
      </c>
      <c r="C928" s="919" t="s">
        <v>639</v>
      </c>
      <c r="D928" s="1810" t="s">
        <v>3</v>
      </c>
      <c r="E928" s="1691" t="s">
        <v>832</v>
      </c>
      <c r="F928" s="1686" t="s">
        <v>835</v>
      </c>
      <c r="G928" s="1675">
        <v>35104</v>
      </c>
      <c r="H928" s="1832" t="s">
        <v>494</v>
      </c>
      <c r="I928" s="1832" t="s">
        <v>456</v>
      </c>
      <c r="J928" s="1775" t="s">
        <v>455</v>
      </c>
      <c r="K928" s="1847" t="s">
        <v>456</v>
      </c>
      <c r="L928" s="1847">
        <v>100001</v>
      </c>
      <c r="M928" s="1786" t="s">
        <v>470</v>
      </c>
      <c r="N928" s="1841">
        <v>1</v>
      </c>
      <c r="O928" s="1777" t="s">
        <v>477</v>
      </c>
      <c r="P928" s="1777" t="s">
        <v>478</v>
      </c>
      <c r="Q928" s="1772">
        <v>1</v>
      </c>
      <c r="R928" s="1777" t="s">
        <v>485</v>
      </c>
      <c r="S928" s="1627" t="s">
        <v>478</v>
      </c>
      <c r="T928" s="1777" t="s">
        <v>461</v>
      </c>
      <c r="U928" s="2001" t="s">
        <v>250</v>
      </c>
      <c r="V928" s="1770" t="s">
        <v>553</v>
      </c>
      <c r="W928" s="1849"/>
      <c r="X928" s="2002" t="s">
        <v>32</v>
      </c>
      <c r="Y928" s="1833" t="s">
        <v>922</v>
      </c>
      <c r="Z928" s="1786"/>
      <c r="AA928" s="1849"/>
      <c r="AB928" s="1831">
        <v>45689</v>
      </c>
      <c r="AC928" s="1849"/>
      <c r="AD928" s="1829"/>
      <c r="AE928" s="1829" t="s">
        <v>496</v>
      </c>
      <c r="AF928" s="1829" t="s">
        <v>923</v>
      </c>
      <c r="AG928" s="1829"/>
      <c r="AH928" s="1829"/>
      <c r="AI928" s="1829"/>
      <c r="AJ928" s="1829"/>
      <c r="AK928" s="1849"/>
      <c r="AL928" s="1849"/>
      <c r="AM928" s="1680"/>
      <c r="AN928" s="1680"/>
      <c r="AO928" s="1674" t="s">
        <v>467</v>
      </c>
      <c r="AP928" s="1673" t="s">
        <v>595</v>
      </c>
      <c r="AQ928" s="1674" t="s">
        <v>466</v>
      </c>
      <c r="AR928" s="1846">
        <v>1800</v>
      </c>
      <c r="AS928" s="1837">
        <v>24</v>
      </c>
      <c r="AT928" s="1824">
        <v>3</v>
      </c>
      <c r="AU928" s="1824">
        <v>3</v>
      </c>
      <c r="AV928" s="1786"/>
      <c r="AW928" s="1786"/>
      <c r="AX928" s="1786"/>
      <c r="AY928" s="1786"/>
      <c r="AZ928" s="1786"/>
      <c r="BA928" s="1767"/>
      <c r="BB928" s="1999">
        <v>0</v>
      </c>
      <c r="BC928" s="1766"/>
      <c r="BD928" s="1766"/>
      <c r="BE928" s="1766"/>
      <c r="BF928" s="1823"/>
      <c r="BG928" s="1999">
        <v>2</v>
      </c>
      <c r="BH928" s="1999">
        <v>2</v>
      </c>
      <c r="BI928" s="1999">
        <v>5</v>
      </c>
      <c r="BJ928" s="1822">
        <v>0</v>
      </c>
      <c r="BK928" s="1821">
        <v>0</v>
      </c>
      <c r="BL928" s="1821">
        <v>0</v>
      </c>
      <c r="BM928" s="1999">
        <v>0</v>
      </c>
      <c r="BN928" s="1821">
        <v>0</v>
      </c>
      <c r="BO928" s="1999">
        <v>0</v>
      </c>
      <c r="BP928" s="1845">
        <v>192</v>
      </c>
      <c r="BQ928" s="1819">
        <v>1440</v>
      </c>
      <c r="BR928" s="1819">
        <v>113</v>
      </c>
      <c r="BS928" s="1819">
        <v>180</v>
      </c>
      <c r="BT928" s="1818">
        <v>191.3</v>
      </c>
      <c r="BU928" s="1819">
        <v>0</v>
      </c>
      <c r="BV928" s="1765">
        <v>0</v>
      </c>
      <c r="BW928" s="1765">
        <v>0</v>
      </c>
      <c r="BX928" s="1678"/>
      <c r="BY928" s="1819"/>
      <c r="BZ928" s="1765"/>
      <c r="CA928" s="1678"/>
      <c r="CB928" s="1819">
        <v>19.927083333333332</v>
      </c>
      <c r="CC928" s="1819">
        <v>21.521250000000002</v>
      </c>
      <c r="CD928" s="1819">
        <v>79.708333333333329</v>
      </c>
      <c r="CE928" s="1765"/>
      <c r="CF928" s="1819">
        <v>0</v>
      </c>
      <c r="CG928" s="1765"/>
      <c r="CH928" s="1819">
        <v>18</v>
      </c>
      <c r="CI928" s="1819">
        <v>0</v>
      </c>
      <c r="CJ928" s="1678"/>
      <c r="CK928" s="1678"/>
      <c r="CL928" s="1678"/>
      <c r="CM928" s="1765"/>
      <c r="CN928" s="1819"/>
      <c r="CO928" s="1819">
        <v>0</v>
      </c>
      <c r="CP928" s="1819"/>
      <c r="CQ928" s="1819">
        <v>581.15250000000003</v>
      </c>
      <c r="CR928" s="1765"/>
      <c r="CS928" s="1765"/>
      <c r="CT928" s="1765"/>
      <c r="CU928" s="1765"/>
      <c r="CV928" s="1819">
        <v>0</v>
      </c>
      <c r="CW928" s="1678"/>
      <c r="CX928" s="1678"/>
      <c r="CY928" s="1678"/>
      <c r="CZ928" s="1678"/>
      <c r="DA928" s="1678"/>
      <c r="DB928" s="1678"/>
      <c r="DC928" s="1819"/>
      <c r="DD928" s="1765"/>
      <c r="DE928" s="1765"/>
      <c r="DF928" s="1819">
        <v>1913</v>
      </c>
      <c r="DG928" s="1819">
        <v>172.17</v>
      </c>
      <c r="DH928" s="1678"/>
      <c r="DI928" s="1678"/>
      <c r="DJ928" s="1819">
        <v>116.4406779661017</v>
      </c>
      <c r="DK928" s="1765"/>
      <c r="DL928" s="1765"/>
      <c r="DM928" s="1678"/>
      <c r="DN928" s="1678"/>
      <c r="DO928" s="1678"/>
      <c r="DP928" s="1678"/>
      <c r="DQ928" s="1678"/>
      <c r="DR928" s="1819">
        <v>0</v>
      </c>
      <c r="DS928" s="1678"/>
      <c r="DT928" s="1678"/>
      <c r="DU928" s="1678"/>
      <c r="DV928" s="1678"/>
      <c r="DW928" s="1678"/>
      <c r="DX928" s="1678"/>
      <c r="DY928" s="1765"/>
      <c r="DZ928" s="1678"/>
      <c r="EA928" s="1678"/>
      <c r="EB928" s="1678"/>
      <c r="EC928" s="1678"/>
      <c r="ED928" s="1678"/>
      <c r="EE928" s="1678"/>
      <c r="EF928" s="1678"/>
      <c r="EG928" s="1678"/>
      <c r="EH928" s="1678"/>
      <c r="EI928" s="1678"/>
      <c r="EJ928" s="1678"/>
      <c r="EK928" s="1678"/>
      <c r="EL928" s="1815">
        <v>2644.6091666666666</v>
      </c>
      <c r="EM928" s="1628">
        <v>4846.2198446327693</v>
      </c>
      <c r="EN928" s="1814">
        <v>264.45999999999998</v>
      </c>
      <c r="EO928" s="1814">
        <v>0</v>
      </c>
      <c r="EP928" s="1814">
        <v>36.229999999999997</v>
      </c>
      <c r="EQ928" s="1677">
        <v>0</v>
      </c>
      <c r="ER928" s="1677">
        <v>0</v>
      </c>
      <c r="ES928" s="1819">
        <v>0</v>
      </c>
      <c r="ET928" s="1818">
        <v>0</v>
      </c>
      <c r="EU928" s="1819">
        <v>0</v>
      </c>
      <c r="EV928" s="1819">
        <v>0</v>
      </c>
      <c r="EW928" s="1765"/>
      <c r="EX928" s="1765"/>
      <c r="EY928" s="1765"/>
      <c r="EZ928" s="1816">
        <v>0</v>
      </c>
      <c r="FA928" s="1816">
        <v>0</v>
      </c>
      <c r="FB928" s="1816">
        <v>0</v>
      </c>
      <c r="FC928" s="1804">
        <v>765.2</v>
      </c>
      <c r="FD928" s="1764"/>
      <c r="FE928" s="1804"/>
      <c r="FF928" s="1676"/>
      <c r="FG928" s="1812"/>
      <c r="FH928" s="1804">
        <v>100</v>
      </c>
      <c r="FI928" s="1812">
        <v>116.4406779661017</v>
      </c>
      <c r="FJ928" s="1812"/>
      <c r="FK928" s="1804">
        <v>0</v>
      </c>
      <c r="FL928" s="1804">
        <v>2085.17</v>
      </c>
      <c r="FM928" s="1819">
        <v>0</v>
      </c>
      <c r="FN928" s="1819">
        <v>18</v>
      </c>
      <c r="FO928" s="1819">
        <v>8</v>
      </c>
      <c r="FP928" s="1819">
        <v>0</v>
      </c>
      <c r="FQ928" s="1765">
        <v>3393.5</v>
      </c>
      <c r="FR928" s="1813">
        <v>1452.72</v>
      </c>
      <c r="FT928" s="1660"/>
      <c r="FU928" s="1666">
        <v>1452.72</v>
      </c>
      <c r="FV928" s="1661">
        <v>687.14</v>
      </c>
      <c r="FW928" s="1667">
        <v>0</v>
      </c>
      <c r="FX928" s="1607">
        <v>238.01</v>
      </c>
      <c r="FY928" s="1661">
        <v>0</v>
      </c>
      <c r="GB928" s="2015">
        <f t="shared" si="94"/>
        <v>-8.3333333350310568E-4</v>
      </c>
      <c r="GC928" s="2015">
        <v>2644.61</v>
      </c>
      <c r="GE928" s="2015">
        <f t="shared" si="95"/>
        <v>4557.6100000000006</v>
      </c>
    </row>
    <row r="929" spans="2:187">
      <c r="B929" s="2014">
        <v>61</v>
      </c>
      <c r="C929" s="919" t="s">
        <v>639</v>
      </c>
      <c r="D929" s="1810" t="s">
        <v>539</v>
      </c>
      <c r="E929" s="1683" t="s">
        <v>863</v>
      </c>
      <c r="F929" s="1690" t="s">
        <v>864</v>
      </c>
      <c r="G929" s="1672">
        <v>32899</v>
      </c>
      <c r="H929" s="1832" t="s">
        <v>469</v>
      </c>
      <c r="I929" s="1832" t="s">
        <v>456</v>
      </c>
      <c r="J929" s="1807" t="s">
        <v>455</v>
      </c>
      <c r="K929" s="1781" t="s">
        <v>456</v>
      </c>
      <c r="L929" s="1781">
        <v>100001</v>
      </c>
      <c r="M929" s="1837" t="s">
        <v>470</v>
      </c>
      <c r="N929" s="1780">
        <v>1</v>
      </c>
      <c r="O929" s="1832" t="s">
        <v>477</v>
      </c>
      <c r="P929" s="1779" t="s">
        <v>478</v>
      </c>
      <c r="Q929" s="1836">
        <v>1</v>
      </c>
      <c r="R929" s="1832" t="s">
        <v>485</v>
      </c>
      <c r="S929" s="1638" t="s">
        <v>478</v>
      </c>
      <c r="T929" s="1832" t="s">
        <v>461</v>
      </c>
      <c r="U929" s="2001" t="s">
        <v>931</v>
      </c>
      <c r="V929" s="1834" t="s">
        <v>553</v>
      </c>
      <c r="W929" s="1829"/>
      <c r="X929" s="2002" t="s">
        <v>219</v>
      </c>
      <c r="Y929" s="1833" t="s">
        <v>958</v>
      </c>
      <c r="Z929" s="1837"/>
      <c r="AA929" s="1829"/>
      <c r="AB929" s="1831" t="s">
        <v>903</v>
      </c>
      <c r="AC929" s="1829"/>
      <c r="AD929" s="1829"/>
      <c r="AE929" s="1829" t="s">
        <v>496</v>
      </c>
      <c r="AF929" s="1829" t="s">
        <v>933</v>
      </c>
      <c r="AG929" s="1829"/>
      <c r="AH929" s="1829"/>
      <c r="AI929" s="1793" t="s">
        <v>587</v>
      </c>
      <c r="AJ929" s="1829" t="s">
        <v>982</v>
      </c>
      <c r="AK929" s="1829"/>
      <c r="AL929" s="1829"/>
      <c r="AM929" s="1712"/>
      <c r="AN929" s="1712"/>
      <c r="AO929" s="1685" t="s">
        <v>467</v>
      </c>
      <c r="AP929" s="1789" t="s">
        <v>594</v>
      </c>
      <c r="AQ929" s="1685" t="s">
        <v>467</v>
      </c>
      <c r="AR929" s="1852">
        <v>4045.2422884994985</v>
      </c>
      <c r="AS929" s="1837">
        <v>30</v>
      </c>
      <c r="AT929" s="1824">
        <v>0</v>
      </c>
      <c r="AU929" s="1824">
        <v>0</v>
      </c>
      <c r="AV929" s="1837"/>
      <c r="AW929" s="1837"/>
      <c r="AX929" s="1837"/>
      <c r="AY929" s="1837"/>
      <c r="AZ929" s="1837"/>
      <c r="BA929" s="1823"/>
      <c r="BB929" s="1999">
        <v>0</v>
      </c>
      <c r="BC929" s="1824"/>
      <c r="BD929" s="1824"/>
      <c r="BE929" s="1824"/>
      <c r="BF929" s="1823"/>
      <c r="BG929" s="1999">
        <v>0</v>
      </c>
      <c r="BH929" s="1999">
        <v>0</v>
      </c>
      <c r="BI929" s="1999">
        <v>0</v>
      </c>
      <c r="BJ929" s="1822">
        <v>0</v>
      </c>
      <c r="BK929" s="1821">
        <v>0</v>
      </c>
      <c r="BL929" s="1821">
        <v>0</v>
      </c>
      <c r="BM929" s="1999">
        <v>0</v>
      </c>
      <c r="BN929" s="1821">
        <v>0</v>
      </c>
      <c r="BO929" s="1999">
        <v>0</v>
      </c>
      <c r="BP929" s="1820">
        <v>240</v>
      </c>
      <c r="BQ929" s="1819">
        <v>4045.242288499498</v>
      </c>
      <c r="BR929" s="1819">
        <v>0</v>
      </c>
      <c r="BS929" s="1819">
        <v>0</v>
      </c>
      <c r="BT929" s="1818">
        <v>0</v>
      </c>
      <c r="BU929" s="1819">
        <v>0</v>
      </c>
      <c r="BV929" s="1819">
        <v>0</v>
      </c>
      <c r="BW929" s="1819">
        <v>0</v>
      </c>
      <c r="BX929" s="1693"/>
      <c r="BY929" s="1819"/>
      <c r="BZ929" s="1819"/>
      <c r="CA929" s="1693"/>
      <c r="CB929" s="1819">
        <v>0</v>
      </c>
      <c r="CC929" s="1819">
        <v>0</v>
      </c>
      <c r="CD929" s="1819">
        <v>0</v>
      </c>
      <c r="CE929" s="1819"/>
      <c r="CF929" s="1819">
        <v>0</v>
      </c>
      <c r="CG929" s="1819"/>
      <c r="CH929" s="1819">
        <v>0</v>
      </c>
      <c r="CI929" s="1819">
        <v>0</v>
      </c>
      <c r="CJ929" s="1693"/>
      <c r="CK929" s="1693"/>
      <c r="CL929" s="1693"/>
      <c r="CM929" s="1819"/>
      <c r="CN929" s="1819"/>
      <c r="CO929" s="1819">
        <v>0</v>
      </c>
      <c r="CP929" s="1819"/>
      <c r="CQ929" s="1819">
        <v>0</v>
      </c>
      <c r="CR929" s="1765"/>
      <c r="CS929" s="1765"/>
      <c r="CT929" s="1765"/>
      <c r="CU929" s="1765"/>
      <c r="CV929" s="1819">
        <v>0</v>
      </c>
      <c r="CW929" s="1693"/>
      <c r="CX929" s="1693"/>
      <c r="CY929" s="1693"/>
      <c r="CZ929" s="1693"/>
      <c r="DA929" s="1693"/>
      <c r="DB929" s="1693"/>
      <c r="DC929" s="1819"/>
      <c r="DD929" s="1819"/>
      <c r="DE929" s="1819"/>
      <c r="DF929" s="1819">
        <v>4053.6</v>
      </c>
      <c r="DG929" s="1819">
        <v>364.82</v>
      </c>
      <c r="DH929" s="1693"/>
      <c r="DI929" s="1693"/>
      <c r="DJ929" s="1819">
        <v>116.4406779661017</v>
      </c>
      <c r="DK929" s="1819"/>
      <c r="DL929" s="1819"/>
      <c r="DM929" s="1693"/>
      <c r="DN929" s="1693"/>
      <c r="DO929" s="1693"/>
      <c r="DP929" s="1693"/>
      <c r="DQ929" s="1693"/>
      <c r="DR929" s="1819">
        <v>0</v>
      </c>
      <c r="DS929" s="1693"/>
      <c r="DT929" s="1693"/>
      <c r="DU929" s="1693"/>
      <c r="DV929" s="1693"/>
      <c r="DW929" s="1693"/>
      <c r="DX929" s="1693"/>
      <c r="DY929" s="1819"/>
      <c r="DZ929" s="1693"/>
      <c r="EA929" s="1693"/>
      <c r="EB929" s="1693"/>
      <c r="EC929" s="1693"/>
      <c r="ED929" s="1693"/>
      <c r="EE929" s="1693"/>
      <c r="EF929" s="1693"/>
      <c r="EG929" s="1693"/>
      <c r="EH929" s="1693"/>
      <c r="EI929" s="1693"/>
      <c r="EJ929" s="1693"/>
      <c r="EK929" s="1693"/>
      <c r="EL929" s="1815">
        <v>4045.242288499498</v>
      </c>
      <c r="EM929" s="1815">
        <v>8580.1029664655998</v>
      </c>
      <c r="EN929" s="1814">
        <v>404.52</v>
      </c>
      <c r="EO929" s="1814">
        <v>0</v>
      </c>
      <c r="EP929" s="1814">
        <v>55.42</v>
      </c>
      <c r="EQ929" s="1814">
        <v>0</v>
      </c>
      <c r="ER929" s="1814">
        <v>0</v>
      </c>
      <c r="ES929" s="1819">
        <v>0</v>
      </c>
      <c r="ET929" s="1816">
        <v>61.97</v>
      </c>
      <c r="EU929" s="1819">
        <v>0</v>
      </c>
      <c r="EV929" s="1819">
        <v>0</v>
      </c>
      <c r="EW929" s="1819"/>
      <c r="EX929" s="1819"/>
      <c r="EY929" s="1819"/>
      <c r="EZ929" s="1816">
        <v>0</v>
      </c>
      <c r="FA929" s="1816">
        <v>0</v>
      </c>
      <c r="FB929" s="1816">
        <v>0</v>
      </c>
      <c r="FC929" s="1804">
        <v>3523.3338899999999</v>
      </c>
      <c r="FD929" s="1804"/>
      <c r="FE929" s="1804"/>
      <c r="FF929" s="1699"/>
      <c r="FG929" s="1812"/>
      <c r="FH929" s="1804">
        <v>0</v>
      </c>
      <c r="FI929" s="1812">
        <v>116.4406779661017</v>
      </c>
      <c r="FJ929" s="1812"/>
      <c r="FK929" s="1804">
        <v>0</v>
      </c>
      <c r="FL929" s="1804">
        <v>-3.9999999999054126E-3</v>
      </c>
      <c r="FM929" s="1819">
        <v>0</v>
      </c>
      <c r="FN929" s="1819">
        <v>0</v>
      </c>
      <c r="FO929" s="1819">
        <v>0</v>
      </c>
      <c r="FP929" s="1819">
        <v>4418.424</v>
      </c>
      <c r="FQ929" s="1819">
        <v>8580.1</v>
      </c>
      <c r="FR929" s="1813">
        <v>0</v>
      </c>
      <c r="FT929" s="1659"/>
      <c r="FU929" s="1667">
        <v>0</v>
      </c>
      <c r="FV929" s="1661">
        <v>0</v>
      </c>
      <c r="FW929" s="1667">
        <v>0</v>
      </c>
      <c r="FX929" s="1607">
        <v>364.07</v>
      </c>
      <c r="FY929" s="1661">
        <v>0</v>
      </c>
      <c r="GB929" s="2015">
        <f t="shared" si="94"/>
        <v>2.2884994982632634E-3</v>
      </c>
      <c r="GC929" s="2015">
        <v>4045.24</v>
      </c>
      <c r="GE929" s="2015">
        <f t="shared" si="95"/>
        <v>8098.84</v>
      </c>
    </row>
    <row r="930" spans="2:187">
      <c r="B930" s="2014">
        <v>62</v>
      </c>
      <c r="C930" s="919" t="s">
        <v>639</v>
      </c>
      <c r="D930" s="1810" t="s">
        <v>3</v>
      </c>
      <c r="E930" s="1691" t="s">
        <v>867</v>
      </c>
      <c r="F930" s="1686" t="s">
        <v>868</v>
      </c>
      <c r="G930" s="1672">
        <v>35843</v>
      </c>
      <c r="H930" s="1832" t="s">
        <v>1011</v>
      </c>
      <c r="I930" s="1832" t="s">
        <v>456</v>
      </c>
      <c r="J930" s="1807" t="s">
        <v>455</v>
      </c>
      <c r="K930" s="1781" t="s">
        <v>456</v>
      </c>
      <c r="L930" s="1781">
        <v>100001</v>
      </c>
      <c r="M930" s="1837" t="s">
        <v>470</v>
      </c>
      <c r="N930" s="1780">
        <v>1</v>
      </c>
      <c r="O930" s="1832" t="s">
        <v>477</v>
      </c>
      <c r="P930" s="1779" t="s">
        <v>478</v>
      </c>
      <c r="Q930" s="1836">
        <v>1</v>
      </c>
      <c r="R930" s="1832" t="s">
        <v>485</v>
      </c>
      <c r="S930" s="1793" t="s">
        <v>974</v>
      </c>
      <c r="T930" s="1832" t="s">
        <v>461</v>
      </c>
      <c r="U930" s="2001" t="s">
        <v>280</v>
      </c>
      <c r="V930" s="1834" t="s">
        <v>553</v>
      </c>
      <c r="W930" s="1829"/>
      <c r="X930" s="2002" t="s">
        <v>1062</v>
      </c>
      <c r="Y930" s="1833" t="s">
        <v>995</v>
      </c>
      <c r="Z930" s="1837"/>
      <c r="AA930" s="1829"/>
      <c r="AB930" s="1831">
        <v>45784</v>
      </c>
      <c r="AC930" s="1829"/>
      <c r="AD930" s="1829"/>
      <c r="AE930" s="1829" t="s">
        <v>496</v>
      </c>
      <c r="AF930" s="1829" t="s">
        <v>976</v>
      </c>
      <c r="AG930" s="1829"/>
      <c r="AH930" s="1829"/>
      <c r="AI930" s="1829"/>
      <c r="AJ930" s="1829"/>
      <c r="AK930" s="1829"/>
      <c r="AL930" s="1829"/>
      <c r="AM930" s="1712"/>
      <c r="AN930" s="1712"/>
      <c r="AO930" s="1685" t="s">
        <v>466</v>
      </c>
      <c r="AP930" s="1789" t="s">
        <v>595</v>
      </c>
      <c r="AQ930" s="1708" t="s">
        <v>467</v>
      </c>
      <c r="AR930" s="1634">
        <v>2800</v>
      </c>
      <c r="AS930" s="1837">
        <v>27</v>
      </c>
      <c r="AT930" s="1824">
        <v>0</v>
      </c>
      <c r="AU930" s="1824">
        <v>3</v>
      </c>
      <c r="AV930" s="1837"/>
      <c r="AW930" s="1837"/>
      <c r="AX930" s="1837"/>
      <c r="AY930" s="1837"/>
      <c r="AZ930" s="1837"/>
      <c r="BA930" s="1823"/>
      <c r="BB930" s="1999">
        <v>0</v>
      </c>
      <c r="BC930" s="1824"/>
      <c r="BD930" s="1824"/>
      <c r="BE930" s="1824"/>
      <c r="BF930" s="1823"/>
      <c r="BG930" s="1999">
        <v>0</v>
      </c>
      <c r="BH930" s="1999">
        <v>0</v>
      </c>
      <c r="BI930" s="1999">
        <v>0</v>
      </c>
      <c r="BJ930" s="1822">
        <v>0</v>
      </c>
      <c r="BK930" s="1821">
        <v>0</v>
      </c>
      <c r="BL930" s="1821">
        <v>0</v>
      </c>
      <c r="BM930" s="1999">
        <v>0</v>
      </c>
      <c r="BN930" s="1821">
        <v>0</v>
      </c>
      <c r="BO930" s="1999">
        <v>0.53333333333333333</v>
      </c>
      <c r="BP930" s="1820">
        <v>216</v>
      </c>
      <c r="BQ930" s="1819">
        <v>2520</v>
      </c>
      <c r="BR930" s="1819">
        <v>0</v>
      </c>
      <c r="BS930" s="1819">
        <v>0</v>
      </c>
      <c r="BT930" s="1818">
        <v>280</v>
      </c>
      <c r="BU930" s="1819">
        <v>0</v>
      </c>
      <c r="BV930" s="1819">
        <v>0</v>
      </c>
      <c r="BW930" s="1819">
        <v>0</v>
      </c>
      <c r="BX930" s="1693"/>
      <c r="BY930" s="1819"/>
      <c r="BZ930" s="1819"/>
      <c r="CA930" s="1693"/>
      <c r="CB930" s="1819">
        <v>0</v>
      </c>
      <c r="CC930" s="1819">
        <v>0</v>
      </c>
      <c r="CD930" s="1819">
        <v>0</v>
      </c>
      <c r="CE930" s="1819"/>
      <c r="CF930" s="1819">
        <v>0</v>
      </c>
      <c r="CG930" s="1819"/>
      <c r="CH930" s="1819">
        <v>0</v>
      </c>
      <c r="CI930" s="1819">
        <v>0</v>
      </c>
      <c r="CJ930" s="1693"/>
      <c r="CK930" s="1693"/>
      <c r="CL930" s="1693"/>
      <c r="CM930" s="1819"/>
      <c r="CN930" s="1819"/>
      <c r="CO930" s="1819">
        <v>0</v>
      </c>
      <c r="CP930" s="1819"/>
      <c r="CQ930" s="1819">
        <v>673.80000000000007</v>
      </c>
      <c r="CR930" s="1765"/>
      <c r="CS930" s="1765"/>
      <c r="CT930" s="1765"/>
      <c r="CU930" s="1765"/>
      <c r="CV930" s="1819">
        <v>0</v>
      </c>
      <c r="CW930" s="1693"/>
      <c r="CX930" s="1693"/>
      <c r="CY930" s="1693"/>
      <c r="CZ930" s="1693"/>
      <c r="DA930" s="1693"/>
      <c r="DB930" s="1693"/>
      <c r="DC930" s="1819"/>
      <c r="DD930" s="1819"/>
      <c r="DE930" s="1819"/>
      <c r="DF930" s="1819">
        <v>2800</v>
      </c>
      <c r="DG930" s="1819">
        <v>189</v>
      </c>
      <c r="DH930" s="1693"/>
      <c r="DI930" s="1693"/>
      <c r="DJ930" s="1819">
        <v>116.4406779661017</v>
      </c>
      <c r="DK930" s="1819"/>
      <c r="DL930" s="1819"/>
      <c r="DM930" s="1693"/>
      <c r="DN930" s="1693"/>
      <c r="DO930" s="1693"/>
      <c r="DP930" s="1693"/>
      <c r="DQ930" s="1693"/>
      <c r="DR930" s="1819">
        <v>0</v>
      </c>
      <c r="DS930" s="1693"/>
      <c r="DT930" s="1693"/>
      <c r="DU930" s="1693"/>
      <c r="DV930" s="1693"/>
      <c r="DW930" s="1693"/>
      <c r="DX930" s="1693"/>
      <c r="DY930" s="1819"/>
      <c r="DZ930" s="1693"/>
      <c r="EA930" s="1693"/>
      <c r="EB930" s="1693"/>
      <c r="EC930" s="1693"/>
      <c r="ED930" s="1693"/>
      <c r="EE930" s="1693"/>
      <c r="EF930" s="1693"/>
      <c r="EG930" s="1693"/>
      <c r="EH930" s="1693"/>
      <c r="EI930" s="1693"/>
      <c r="EJ930" s="1693"/>
      <c r="EK930" s="1693"/>
      <c r="EL930" s="1815">
        <v>3467.5800000000004</v>
      </c>
      <c r="EM930" s="1815">
        <v>6579.2406779661014</v>
      </c>
      <c r="EN930" s="1814">
        <v>346.76</v>
      </c>
      <c r="EO930" s="1814">
        <v>0</v>
      </c>
      <c r="EP930" s="1814">
        <v>47.51</v>
      </c>
      <c r="EQ930" s="1814">
        <v>0</v>
      </c>
      <c r="ER930" s="1814">
        <v>0</v>
      </c>
      <c r="ES930" s="1819">
        <v>0</v>
      </c>
      <c r="ET930" s="1818">
        <v>0</v>
      </c>
      <c r="EU930" s="1819">
        <v>6.22</v>
      </c>
      <c r="EV930" s="1819">
        <v>0</v>
      </c>
      <c r="EW930" s="1819"/>
      <c r="EX930" s="1819"/>
      <c r="EY930" s="1819"/>
      <c r="EZ930" s="1816">
        <v>0</v>
      </c>
      <c r="FA930" s="1816">
        <v>0</v>
      </c>
      <c r="FB930" s="1816">
        <v>0</v>
      </c>
      <c r="FC930" s="1804">
        <v>1120</v>
      </c>
      <c r="FD930" s="1804"/>
      <c r="FE930" s="1804"/>
      <c r="FF930" s="1699"/>
      <c r="FG930" s="1812"/>
      <c r="FH930" s="1804">
        <v>0</v>
      </c>
      <c r="FI930" s="1812">
        <v>116.4406779661017</v>
      </c>
      <c r="FJ930" s="1812"/>
      <c r="FK930" s="1804">
        <v>0</v>
      </c>
      <c r="FL930" s="1804">
        <v>2989</v>
      </c>
      <c r="FM930" s="1819">
        <v>0</v>
      </c>
      <c r="FN930" s="1819">
        <v>0</v>
      </c>
      <c r="FO930" s="1819">
        <v>0</v>
      </c>
      <c r="FP930" s="1819">
        <v>0</v>
      </c>
      <c r="FQ930" s="1819">
        <v>4625.93</v>
      </c>
      <c r="FR930" s="1813">
        <v>1953.31</v>
      </c>
      <c r="FT930" s="1659"/>
      <c r="FU930" s="1666">
        <v>1953.31</v>
      </c>
      <c r="FV930" s="1662">
        <v>1069.8599999999999</v>
      </c>
      <c r="FW930" s="1667">
        <v>0</v>
      </c>
      <c r="FX930" s="1607">
        <v>312.08</v>
      </c>
      <c r="FY930" s="1661">
        <v>0</v>
      </c>
      <c r="GB930" s="2015">
        <f t="shared" si="94"/>
        <v>0</v>
      </c>
      <c r="GC930" s="2015">
        <v>3467.58</v>
      </c>
      <c r="GE930" s="2015">
        <f t="shared" si="95"/>
        <v>6267.58</v>
      </c>
    </row>
    <row r="931" spans="2:187">
      <c r="B931" s="2014">
        <v>63</v>
      </c>
      <c r="C931" s="919" t="s">
        <v>639</v>
      </c>
      <c r="D931" s="1810" t="s">
        <v>3</v>
      </c>
      <c r="E931" s="1691" t="s">
        <v>869</v>
      </c>
      <c r="F931" s="1686" t="s">
        <v>870</v>
      </c>
      <c r="G931" s="1672">
        <v>30587</v>
      </c>
      <c r="H931" s="1832" t="s">
        <v>555</v>
      </c>
      <c r="I931" s="919" t="s">
        <v>456</v>
      </c>
      <c r="J931" s="1807" t="s">
        <v>455</v>
      </c>
      <c r="K931" s="1806" t="s">
        <v>456</v>
      </c>
      <c r="L931" s="1806">
        <v>100001</v>
      </c>
      <c r="M931" s="1837" t="s">
        <v>470</v>
      </c>
      <c r="N931" s="1997">
        <v>1</v>
      </c>
      <c r="O931" s="1832" t="s">
        <v>477</v>
      </c>
      <c r="P931" s="1832" t="s">
        <v>478</v>
      </c>
      <c r="Q931" s="1836">
        <v>1</v>
      </c>
      <c r="R931" s="1832" t="s">
        <v>556</v>
      </c>
      <c r="S931" s="1793" t="s">
        <v>555</v>
      </c>
      <c r="T931" s="1832" t="s">
        <v>461</v>
      </c>
      <c r="U931" s="2001" t="s">
        <v>996</v>
      </c>
      <c r="V931" s="1834" t="s">
        <v>997</v>
      </c>
      <c r="W931" s="1829"/>
      <c r="X931" s="2002" t="s">
        <v>1059</v>
      </c>
      <c r="Y931" s="1833" t="s">
        <v>998</v>
      </c>
      <c r="Z931" s="1837"/>
      <c r="AA931" s="1829"/>
      <c r="AB931" s="1831">
        <v>45839</v>
      </c>
      <c r="AC931" s="1829"/>
      <c r="AD931" s="1829"/>
      <c r="AE931" s="1829" t="s">
        <v>464</v>
      </c>
      <c r="AF931" s="1829" t="s">
        <v>999</v>
      </c>
      <c r="AG931" s="1829"/>
      <c r="AH931" s="1829"/>
      <c r="AI931" s="1829"/>
      <c r="AJ931" s="1829"/>
      <c r="AK931" s="1829"/>
      <c r="AL931" s="1829"/>
      <c r="AM931" s="1712"/>
      <c r="AN931" s="1712"/>
      <c r="AO931" s="1685" t="s">
        <v>466</v>
      </c>
      <c r="AP931" s="1789" t="s">
        <v>595</v>
      </c>
      <c r="AQ931" s="1708" t="s">
        <v>466</v>
      </c>
      <c r="AR931" s="1634">
        <v>11000</v>
      </c>
      <c r="AS931" s="1837">
        <v>30</v>
      </c>
      <c r="AT931" s="1824">
        <v>0</v>
      </c>
      <c r="AU931" s="1824">
        <v>0</v>
      </c>
      <c r="AV931" s="1837"/>
      <c r="AW931" s="1837"/>
      <c r="AX931" s="1837"/>
      <c r="AY931" s="1837"/>
      <c r="AZ931" s="1837"/>
      <c r="BA931" s="1823"/>
      <c r="BB931" s="1999">
        <v>0</v>
      </c>
      <c r="BC931" s="1824"/>
      <c r="BD931" s="1824"/>
      <c r="BE931" s="1824"/>
      <c r="BF931" s="1823"/>
      <c r="BG931" s="1999">
        <v>0</v>
      </c>
      <c r="BH931" s="1999">
        <v>0</v>
      </c>
      <c r="BI931" s="1999">
        <v>0</v>
      </c>
      <c r="BJ931" s="1822">
        <v>0</v>
      </c>
      <c r="BK931" s="1821">
        <v>0</v>
      </c>
      <c r="BL931" s="1821">
        <v>0</v>
      </c>
      <c r="BM931" s="1999">
        <v>0</v>
      </c>
      <c r="BN931" s="1821">
        <v>0</v>
      </c>
      <c r="BO931" s="1999">
        <v>0</v>
      </c>
      <c r="BP931" s="1820">
        <v>240</v>
      </c>
      <c r="BQ931" s="1819">
        <v>11000</v>
      </c>
      <c r="BR931" s="1819">
        <v>113</v>
      </c>
      <c r="BS931" s="1819">
        <v>0</v>
      </c>
      <c r="BT931" s="1818">
        <v>0</v>
      </c>
      <c r="BU931" s="1819">
        <v>0</v>
      </c>
      <c r="BV931" s="1819">
        <v>0</v>
      </c>
      <c r="BW931" s="1819">
        <v>0</v>
      </c>
      <c r="BX931" s="1693"/>
      <c r="BY931" s="1819"/>
      <c r="BZ931" s="1819"/>
      <c r="CA931" s="1693"/>
      <c r="CB931" s="1819">
        <v>0</v>
      </c>
      <c r="CC931" s="1819">
        <v>0</v>
      </c>
      <c r="CD931" s="1819">
        <v>0</v>
      </c>
      <c r="CE931" s="1819"/>
      <c r="CF931" s="1819">
        <v>0</v>
      </c>
      <c r="CG931" s="1819"/>
      <c r="CH931" s="1819">
        <v>0</v>
      </c>
      <c r="CI931" s="1819">
        <v>0</v>
      </c>
      <c r="CJ931" s="1693"/>
      <c r="CK931" s="1693"/>
      <c r="CL931" s="1693"/>
      <c r="CM931" s="1819"/>
      <c r="CN931" s="1819"/>
      <c r="CO931" s="1819">
        <v>0</v>
      </c>
      <c r="CP931" s="1819"/>
      <c r="CQ931" s="1819">
        <v>1684.5</v>
      </c>
      <c r="CR931" s="1765"/>
      <c r="CS931" s="1765"/>
      <c r="CT931" s="1765"/>
      <c r="CU931" s="1765"/>
      <c r="CV931" s="1819">
        <v>0</v>
      </c>
      <c r="CW931" s="1693"/>
      <c r="CX931" s="1693"/>
      <c r="CY931" s="1693"/>
      <c r="CZ931" s="1693"/>
      <c r="DA931" s="1693"/>
      <c r="DB931" s="1693"/>
      <c r="DC931" s="1819"/>
      <c r="DD931" s="1819"/>
      <c r="DE931" s="1819"/>
      <c r="DF931" s="1819">
        <v>11113</v>
      </c>
      <c r="DG931" s="1819">
        <v>750.13</v>
      </c>
      <c r="DH931" s="1693"/>
      <c r="DI931" s="1693"/>
      <c r="DJ931" s="1819">
        <v>116.4406779661017</v>
      </c>
      <c r="DK931" s="1819"/>
      <c r="DL931" s="1819"/>
      <c r="DM931" s="1693"/>
      <c r="DN931" s="1693"/>
      <c r="DO931" s="1693"/>
      <c r="DP931" s="1693"/>
      <c r="DQ931" s="1693"/>
      <c r="DR931" s="1819">
        <v>0</v>
      </c>
      <c r="DS931" s="1693"/>
      <c r="DT931" s="1693"/>
      <c r="DU931" s="1693"/>
      <c r="DV931" s="1693"/>
      <c r="DW931" s="1693"/>
      <c r="DX931" s="1693"/>
      <c r="DY931" s="1819"/>
      <c r="DZ931" s="1693"/>
      <c r="EA931" s="1693"/>
      <c r="EB931" s="1693"/>
      <c r="EC931" s="1693"/>
      <c r="ED931" s="1693"/>
      <c r="EE931" s="1693"/>
      <c r="EF931" s="1693"/>
      <c r="EG931" s="1693"/>
      <c r="EH931" s="1693"/>
      <c r="EI931" s="1693"/>
      <c r="EJ931" s="1693"/>
      <c r="EK931" s="1693"/>
      <c r="EL931" s="1815">
        <v>12797.5</v>
      </c>
      <c r="EM931" s="1815">
        <v>24777.070677966101</v>
      </c>
      <c r="EN931" s="1814">
        <v>1279.75</v>
      </c>
      <c r="EO931" s="1814">
        <v>198.36</v>
      </c>
      <c r="EP931" s="1814">
        <v>166.85</v>
      </c>
      <c r="EQ931" s="1814">
        <v>0</v>
      </c>
      <c r="ER931" s="1814">
        <v>0</v>
      </c>
      <c r="ES931" s="1819">
        <v>0</v>
      </c>
      <c r="ET931" s="1818">
        <v>2231.61</v>
      </c>
      <c r="EU931" s="1819">
        <v>0</v>
      </c>
      <c r="EV931" s="1819">
        <v>0</v>
      </c>
      <c r="EW931" s="1819"/>
      <c r="EX931" s="1819"/>
      <c r="EY931" s="1819"/>
      <c r="EZ931" s="1816">
        <v>263.42</v>
      </c>
      <c r="FA931" s="1816">
        <v>0</v>
      </c>
      <c r="FB931" s="1816">
        <v>0</v>
      </c>
      <c r="FC931" s="1804">
        <v>4445.2</v>
      </c>
      <c r="FD931" s="1804"/>
      <c r="FE931" s="1804"/>
      <c r="FF931" s="1699"/>
      <c r="FG931" s="1812"/>
      <c r="FH931" s="1804">
        <v>0</v>
      </c>
      <c r="FI931" s="1812">
        <v>116.4406779661017</v>
      </c>
      <c r="FJ931" s="1812"/>
      <c r="FK931" s="1804">
        <v>0</v>
      </c>
      <c r="FL931" s="1804">
        <v>11863.13</v>
      </c>
      <c r="FM931" s="1819">
        <v>0</v>
      </c>
      <c r="FN931" s="1819">
        <v>0</v>
      </c>
      <c r="FO931" s="1819">
        <v>0</v>
      </c>
      <c r="FP931" s="1819">
        <v>0</v>
      </c>
      <c r="FQ931" s="1819">
        <v>20564.759999999998</v>
      </c>
      <c r="FR931" s="1813">
        <v>4212.3100000000004</v>
      </c>
      <c r="FT931" s="1659"/>
      <c r="FU931" s="1666">
        <v>4212.3100000000004</v>
      </c>
      <c r="FV931" s="1662">
        <v>4700.6099999999997</v>
      </c>
      <c r="FW931" s="1667">
        <v>0</v>
      </c>
      <c r="FX931" s="1608">
        <v>1151.78</v>
      </c>
      <c r="FY931" s="1661">
        <v>0</v>
      </c>
      <c r="GB931" s="2015">
        <f t="shared" si="94"/>
        <v>0</v>
      </c>
      <c r="GC931" s="2015">
        <v>12797.5</v>
      </c>
      <c r="GE931" s="2015">
        <f t="shared" si="95"/>
        <v>23910.5</v>
      </c>
    </row>
    <row r="932" spans="2:187">
      <c r="B932" s="2014">
        <v>64</v>
      </c>
      <c r="C932" s="919" t="s">
        <v>639</v>
      </c>
      <c r="D932" s="1810" t="s">
        <v>3</v>
      </c>
      <c r="E932" s="1691" t="s">
        <v>873</v>
      </c>
      <c r="F932" s="1686" t="s">
        <v>1000</v>
      </c>
      <c r="G932" s="1672">
        <v>36652</v>
      </c>
      <c r="H932" s="1832" t="s">
        <v>469</v>
      </c>
      <c r="I932" s="919" t="s">
        <v>456</v>
      </c>
      <c r="J932" s="1807" t="s">
        <v>455</v>
      </c>
      <c r="K932" s="1806" t="s">
        <v>456</v>
      </c>
      <c r="L932" s="1806">
        <v>100001</v>
      </c>
      <c r="M932" s="1837" t="s">
        <v>470</v>
      </c>
      <c r="N932" s="1997">
        <v>1</v>
      </c>
      <c r="O932" s="1832" t="s">
        <v>471</v>
      </c>
      <c r="P932" s="1832" t="s">
        <v>472</v>
      </c>
      <c r="Q932" s="1836">
        <v>1</v>
      </c>
      <c r="R932" s="1832" t="s">
        <v>473</v>
      </c>
      <c r="S932" s="1793" t="s">
        <v>469</v>
      </c>
      <c r="T932" s="1832" t="s">
        <v>461</v>
      </c>
      <c r="U932" s="2001" t="s">
        <v>1001</v>
      </c>
      <c r="V932" s="1834" t="s">
        <v>1002</v>
      </c>
      <c r="W932" s="1829"/>
      <c r="X932" s="1632" t="s">
        <v>32</v>
      </c>
      <c r="Y932" s="1671" t="s">
        <v>1098</v>
      </c>
      <c r="Z932" s="1837"/>
      <c r="AA932" s="1829"/>
      <c r="AB932" s="1831">
        <v>45852</v>
      </c>
      <c r="AC932" s="1829"/>
      <c r="AD932" s="1829"/>
      <c r="AE932" s="1829" t="s">
        <v>496</v>
      </c>
      <c r="AF932" s="1829" t="s">
        <v>1004</v>
      </c>
      <c r="AG932" s="1829"/>
      <c r="AH932" s="1829"/>
      <c r="AI932" s="1829"/>
      <c r="AJ932" s="1829"/>
      <c r="AK932" s="1829"/>
      <c r="AL932" s="1829"/>
      <c r="AM932" s="1712"/>
      <c r="AN932" s="1712"/>
      <c r="AO932" s="1685" t="s">
        <v>466</v>
      </c>
      <c r="AP932" s="1789" t="s">
        <v>595</v>
      </c>
      <c r="AQ932" s="1708" t="s">
        <v>467</v>
      </c>
      <c r="AR932" s="1634">
        <v>2500</v>
      </c>
      <c r="AS932" s="1837">
        <v>30</v>
      </c>
      <c r="AT932" s="1824">
        <v>0</v>
      </c>
      <c r="AU932" s="1824">
        <v>0</v>
      </c>
      <c r="AV932" s="1837"/>
      <c r="AW932" s="1837"/>
      <c r="AX932" s="1837"/>
      <c r="AY932" s="1837"/>
      <c r="AZ932" s="1837"/>
      <c r="BA932" s="1823"/>
      <c r="BB932" s="1999">
        <v>0</v>
      </c>
      <c r="BC932" s="1824"/>
      <c r="BD932" s="1824"/>
      <c r="BE932" s="1824"/>
      <c r="BF932" s="1823"/>
      <c r="BG932" s="1999">
        <v>0</v>
      </c>
      <c r="BH932" s="1999">
        <v>0</v>
      </c>
      <c r="BI932" s="1999">
        <v>0</v>
      </c>
      <c r="BJ932" s="1822">
        <v>0</v>
      </c>
      <c r="BK932" s="1821">
        <v>0</v>
      </c>
      <c r="BL932" s="1821">
        <v>0</v>
      </c>
      <c r="BM932" s="1999">
        <v>0</v>
      </c>
      <c r="BN932" s="1821">
        <v>0</v>
      </c>
      <c r="BO932" s="1999">
        <v>0.7</v>
      </c>
      <c r="BP932" s="1820">
        <v>240</v>
      </c>
      <c r="BQ932" s="1819">
        <v>2500</v>
      </c>
      <c r="BR932" s="1819">
        <v>0</v>
      </c>
      <c r="BS932" s="1819">
        <v>0</v>
      </c>
      <c r="BT932" s="1818">
        <v>0</v>
      </c>
      <c r="BU932" s="1819">
        <v>0</v>
      </c>
      <c r="BV932" s="1819">
        <v>0</v>
      </c>
      <c r="BW932" s="1819">
        <v>0</v>
      </c>
      <c r="BX932" s="1693"/>
      <c r="BY932" s="1819"/>
      <c r="BZ932" s="1819"/>
      <c r="CA932" s="1693"/>
      <c r="CB932" s="1819">
        <v>0</v>
      </c>
      <c r="CC932" s="1819">
        <v>0</v>
      </c>
      <c r="CD932" s="1819">
        <v>0</v>
      </c>
      <c r="CE932" s="1819"/>
      <c r="CF932" s="1819">
        <v>0</v>
      </c>
      <c r="CG932" s="1819"/>
      <c r="CH932" s="1819">
        <v>0</v>
      </c>
      <c r="CI932" s="1819">
        <v>0</v>
      </c>
      <c r="CJ932" s="1693"/>
      <c r="CK932" s="1693"/>
      <c r="CL932" s="1693"/>
      <c r="CM932" s="1819"/>
      <c r="CN932" s="1819"/>
      <c r="CO932" s="1819">
        <v>0</v>
      </c>
      <c r="CP932" s="1819"/>
      <c r="CQ932" s="1819">
        <v>0</v>
      </c>
      <c r="CR932" s="1765"/>
      <c r="CS932" s="1765"/>
      <c r="CT932" s="1765"/>
      <c r="CU932" s="1765"/>
      <c r="CV932" s="1819">
        <v>0</v>
      </c>
      <c r="CW932" s="1693"/>
      <c r="CX932" s="1693"/>
      <c r="CY932" s="1693"/>
      <c r="CZ932" s="1693"/>
      <c r="DA932" s="1693"/>
      <c r="DB932" s="1693"/>
      <c r="DC932" s="1819"/>
      <c r="DD932" s="1819"/>
      <c r="DE932" s="1819"/>
      <c r="DF932" s="1819">
        <v>2083.33</v>
      </c>
      <c r="DG932" s="1819">
        <v>140.62</v>
      </c>
      <c r="DH932" s="1693"/>
      <c r="DI932" s="1693"/>
      <c r="DJ932" s="1819">
        <v>116.4406779661017</v>
      </c>
      <c r="DK932" s="1819"/>
      <c r="DL932" s="1819"/>
      <c r="DM932" s="1693"/>
      <c r="DN932" s="1693"/>
      <c r="DO932" s="1693"/>
      <c r="DP932" s="1693"/>
      <c r="DQ932" s="1693"/>
      <c r="DR932" s="1819">
        <v>0</v>
      </c>
      <c r="DS932" s="1693"/>
      <c r="DT932" s="1693"/>
      <c r="DU932" s="1693"/>
      <c r="DV932" s="1693"/>
      <c r="DW932" s="1693"/>
      <c r="DX932" s="1693"/>
      <c r="DY932" s="1819"/>
      <c r="DZ932" s="1693"/>
      <c r="EA932" s="1693"/>
      <c r="EB932" s="1693"/>
      <c r="EC932" s="1693"/>
      <c r="ED932" s="1693"/>
      <c r="EE932" s="1693"/>
      <c r="EF932" s="1693"/>
      <c r="EG932" s="1693"/>
      <c r="EH932" s="1693"/>
      <c r="EI932" s="1693"/>
      <c r="EJ932" s="1693"/>
      <c r="EK932" s="1693"/>
      <c r="EL932" s="1815">
        <v>2492.71</v>
      </c>
      <c r="EM932" s="1815">
        <v>4840.3906779661011</v>
      </c>
      <c r="EN932" s="1814">
        <v>249.27</v>
      </c>
      <c r="EO932" s="1814">
        <v>0</v>
      </c>
      <c r="EP932" s="1814">
        <v>34.15</v>
      </c>
      <c r="EQ932" s="1814">
        <v>0</v>
      </c>
      <c r="ER932" s="1814">
        <v>0</v>
      </c>
      <c r="ES932" s="1819">
        <v>0</v>
      </c>
      <c r="ET932" s="1818">
        <v>0</v>
      </c>
      <c r="EU932" s="1819">
        <v>7.29</v>
      </c>
      <c r="EV932" s="1819">
        <v>0</v>
      </c>
      <c r="EW932" s="1819"/>
      <c r="EX932" s="1819"/>
      <c r="EY932" s="1819"/>
      <c r="EZ932" s="1816">
        <v>0</v>
      </c>
      <c r="FA932" s="1816">
        <v>0</v>
      </c>
      <c r="FB932" s="1816">
        <v>0</v>
      </c>
      <c r="FC932" s="1804">
        <v>1000</v>
      </c>
      <c r="FD932" s="1804"/>
      <c r="FE932" s="1804"/>
      <c r="FF932" s="1699"/>
      <c r="FG932" s="1812"/>
      <c r="FH932" s="1804">
        <v>0</v>
      </c>
      <c r="FI932" s="1812">
        <v>116.4406779661017</v>
      </c>
      <c r="FJ932" s="1812"/>
      <c r="FK932" s="1804">
        <v>0</v>
      </c>
      <c r="FL932" s="1804">
        <v>2223.9499999999998</v>
      </c>
      <c r="FM932" s="1819">
        <v>0</v>
      </c>
      <c r="FN932" s="1819">
        <v>0</v>
      </c>
      <c r="FO932" s="1819">
        <v>0</v>
      </c>
      <c r="FP932" s="1819">
        <v>0</v>
      </c>
      <c r="FQ932" s="1819">
        <v>3631.1</v>
      </c>
      <c r="FR932" s="1813">
        <v>1209.29</v>
      </c>
      <c r="FT932" s="1667"/>
      <c r="FU932" s="1666">
        <v>1209.29</v>
      </c>
      <c r="FV932" s="1662">
        <v>1255.5899999999999</v>
      </c>
      <c r="FW932" s="1667">
        <v>0</v>
      </c>
      <c r="FX932" s="1607">
        <v>224.34</v>
      </c>
      <c r="FY932" s="1661">
        <v>0</v>
      </c>
      <c r="GB932" s="2015">
        <f t="shared" si="94"/>
        <v>0</v>
      </c>
      <c r="GC932" s="2015">
        <v>2492.71</v>
      </c>
      <c r="GE932" s="2015">
        <f t="shared" si="95"/>
        <v>4576.04</v>
      </c>
    </row>
    <row r="933" spans="2:187">
      <c r="B933" s="2014">
        <v>65</v>
      </c>
      <c r="C933" s="919" t="s">
        <v>639</v>
      </c>
      <c r="D933" s="1810" t="s">
        <v>3</v>
      </c>
      <c r="E933" s="1691" t="s">
        <v>877</v>
      </c>
      <c r="F933" s="1686" t="s">
        <v>878</v>
      </c>
      <c r="G933" s="1672">
        <v>34392</v>
      </c>
      <c r="H933" s="1832" t="s">
        <v>555</v>
      </c>
      <c r="I933" s="919" t="s">
        <v>456</v>
      </c>
      <c r="J933" s="1807" t="s">
        <v>455</v>
      </c>
      <c r="K933" s="1806" t="s">
        <v>456</v>
      </c>
      <c r="L933" s="1806">
        <v>100001</v>
      </c>
      <c r="M933" s="1837" t="s">
        <v>470</v>
      </c>
      <c r="N933" s="1997">
        <v>1</v>
      </c>
      <c r="O933" s="1832" t="s">
        <v>477</v>
      </c>
      <c r="P933" s="1832" t="s">
        <v>478</v>
      </c>
      <c r="Q933" s="1836">
        <v>1</v>
      </c>
      <c r="R933" s="1832" t="s">
        <v>556</v>
      </c>
      <c r="S933" s="1793" t="s">
        <v>555</v>
      </c>
      <c r="T933" s="1832" t="s">
        <v>461</v>
      </c>
      <c r="U933" s="2001" t="s">
        <v>1016</v>
      </c>
      <c r="V933" s="1834" t="s">
        <v>553</v>
      </c>
      <c r="W933" s="1829"/>
      <c r="X933" s="2002" t="s">
        <v>32</v>
      </c>
      <c r="Y933" s="1833" t="s">
        <v>1077</v>
      </c>
      <c r="Z933" s="1837"/>
      <c r="AA933" s="1829"/>
      <c r="AB933" s="1831">
        <v>45870</v>
      </c>
      <c r="AC933" s="1829"/>
      <c r="AD933" s="1829"/>
      <c r="AE933" s="1829" t="s">
        <v>496</v>
      </c>
      <c r="AF933" s="1829" t="s">
        <v>1017</v>
      </c>
      <c r="AG933" s="1829"/>
      <c r="AH933" s="1829"/>
      <c r="AI933" s="1829"/>
      <c r="AJ933" s="1829"/>
      <c r="AK933" s="1829"/>
      <c r="AL933" s="1829"/>
      <c r="AM933" s="1712"/>
      <c r="AN933" s="1712"/>
      <c r="AO933" s="1685" t="s">
        <v>466</v>
      </c>
      <c r="AP933" s="1789" t="s">
        <v>595</v>
      </c>
      <c r="AQ933" s="1708" t="s">
        <v>467</v>
      </c>
      <c r="AR933" s="1634">
        <v>3500</v>
      </c>
      <c r="AS933" s="1837">
        <v>30</v>
      </c>
      <c r="AT933" s="1824">
        <v>0</v>
      </c>
      <c r="AU933" s="1824">
        <v>0</v>
      </c>
      <c r="AV933" s="1837"/>
      <c r="AW933" s="1837"/>
      <c r="AX933" s="1837"/>
      <c r="AY933" s="1837"/>
      <c r="AZ933" s="1837"/>
      <c r="BA933" s="1823"/>
      <c r="BB933" s="1999">
        <v>0</v>
      </c>
      <c r="BC933" s="1824"/>
      <c r="BD933" s="1824"/>
      <c r="BE933" s="1824"/>
      <c r="BF933" s="1823"/>
      <c r="BG933" s="1999">
        <v>0</v>
      </c>
      <c r="BH933" s="1999">
        <v>0</v>
      </c>
      <c r="BI933" s="1999">
        <v>0</v>
      </c>
      <c r="BJ933" s="1822">
        <v>0</v>
      </c>
      <c r="BK933" s="1821">
        <v>0</v>
      </c>
      <c r="BL933" s="1821">
        <v>0</v>
      </c>
      <c r="BM933" s="1999">
        <v>0</v>
      </c>
      <c r="BN933" s="1821">
        <v>0</v>
      </c>
      <c r="BO933" s="1999">
        <v>0</v>
      </c>
      <c r="BP933" s="1820">
        <v>240</v>
      </c>
      <c r="BQ933" s="1819">
        <v>3500</v>
      </c>
      <c r="BR933" s="1819">
        <v>0</v>
      </c>
      <c r="BS933" s="1819">
        <v>0</v>
      </c>
      <c r="BT933" s="1818">
        <v>0</v>
      </c>
      <c r="BU933" s="1819">
        <v>0</v>
      </c>
      <c r="BV933" s="1819">
        <v>0</v>
      </c>
      <c r="BW933" s="1819">
        <v>0</v>
      </c>
      <c r="BX933" s="1693"/>
      <c r="BY933" s="1819"/>
      <c r="BZ933" s="1819"/>
      <c r="CA933" s="1693"/>
      <c r="CB933" s="1819">
        <v>0</v>
      </c>
      <c r="CC933" s="1819">
        <v>0</v>
      </c>
      <c r="CD933" s="1819">
        <v>0</v>
      </c>
      <c r="CE933" s="1819"/>
      <c r="CF933" s="1819">
        <v>0</v>
      </c>
      <c r="CG933" s="1819"/>
      <c r="CH933" s="1819">
        <v>0</v>
      </c>
      <c r="CI933" s="1819">
        <v>0</v>
      </c>
      <c r="CJ933" s="1693"/>
      <c r="CK933" s="1693"/>
      <c r="CL933" s="1693"/>
      <c r="CM933" s="1819"/>
      <c r="CN933" s="1819"/>
      <c r="CO933" s="1819">
        <v>0</v>
      </c>
      <c r="CP933" s="1819"/>
      <c r="CQ933" s="1819">
        <v>673.80000000000007</v>
      </c>
      <c r="CR933" s="1765"/>
      <c r="CS933" s="1765"/>
      <c r="CT933" s="1765"/>
      <c r="CU933" s="1765"/>
      <c r="CV933" s="1819">
        <v>0</v>
      </c>
      <c r="CW933" s="1693"/>
      <c r="CX933" s="1693"/>
      <c r="CY933" s="1693"/>
      <c r="CZ933" s="1693"/>
      <c r="DA933" s="1693"/>
      <c r="DB933" s="1693"/>
      <c r="DC933" s="1819"/>
      <c r="DD933" s="1819"/>
      <c r="DE933" s="1819"/>
      <c r="DF933" s="1819">
        <v>2877.78</v>
      </c>
      <c r="DG933" s="1819">
        <v>194.25</v>
      </c>
      <c r="DH933" s="1693"/>
      <c r="DI933" s="1693"/>
      <c r="DJ933" s="1819">
        <v>116.4406779661017</v>
      </c>
      <c r="DK933" s="1819"/>
      <c r="DL933" s="1819"/>
      <c r="DM933" s="1693"/>
      <c r="DN933" s="1693"/>
      <c r="DO933" s="1693"/>
      <c r="DP933" s="1693"/>
      <c r="DQ933" s="1693"/>
      <c r="DR933" s="1819">
        <v>0</v>
      </c>
      <c r="DS933" s="1693"/>
      <c r="DT933" s="1693"/>
      <c r="DU933" s="1693"/>
      <c r="DV933" s="1693"/>
      <c r="DW933" s="1693"/>
      <c r="DX933" s="1693"/>
      <c r="DY933" s="1819"/>
      <c r="DZ933" s="1693"/>
      <c r="EA933" s="1693"/>
      <c r="EB933" s="1693"/>
      <c r="EC933" s="1693"/>
      <c r="ED933" s="1693"/>
      <c r="EE933" s="1693"/>
      <c r="EF933" s="1693"/>
      <c r="EG933" s="1693"/>
      <c r="EH933" s="1693"/>
      <c r="EI933" s="1693"/>
      <c r="EJ933" s="1693"/>
      <c r="EK933" s="1693"/>
      <c r="EL933" s="1815">
        <v>4173.8</v>
      </c>
      <c r="EM933" s="1815">
        <v>7362.2706779661021</v>
      </c>
      <c r="EN933" s="1814">
        <v>417.38</v>
      </c>
      <c r="EO933" s="1814">
        <v>0</v>
      </c>
      <c r="EP933" s="1814">
        <v>57.18</v>
      </c>
      <c r="EQ933" s="1814">
        <v>0</v>
      </c>
      <c r="ER933" s="1814">
        <v>0</v>
      </c>
      <c r="ES933" s="1819">
        <v>0</v>
      </c>
      <c r="ET933" s="1818">
        <v>160.53</v>
      </c>
      <c r="EU933" s="1819">
        <v>0</v>
      </c>
      <c r="EV933" s="1819">
        <v>0</v>
      </c>
      <c r="EW933" s="1819"/>
      <c r="EX933" s="1819"/>
      <c r="EY933" s="1819"/>
      <c r="EZ933" s="1844">
        <v>116.43</v>
      </c>
      <c r="FA933" s="1816">
        <v>0</v>
      </c>
      <c r="FB933" s="1816">
        <v>0</v>
      </c>
      <c r="FC933" s="1804">
        <v>1400</v>
      </c>
      <c r="FD933" s="1804"/>
      <c r="FE933" s="1804"/>
      <c r="FF933" s="1699"/>
      <c r="FG933" s="1812"/>
      <c r="FH933" s="1804">
        <v>0</v>
      </c>
      <c r="FI933" s="1812">
        <v>116.4406779661017</v>
      </c>
      <c r="FJ933" s="1812"/>
      <c r="FK933" s="1804">
        <v>0</v>
      </c>
      <c r="FL933" s="1804">
        <v>3072.03</v>
      </c>
      <c r="FM933" s="1819">
        <v>0</v>
      </c>
      <c r="FN933" s="1819">
        <v>0</v>
      </c>
      <c r="FO933" s="1819">
        <v>0</v>
      </c>
      <c r="FP933" s="1819">
        <v>0</v>
      </c>
      <c r="FQ933" s="1819">
        <v>5339.99</v>
      </c>
      <c r="FR933" s="1813">
        <v>2022.28</v>
      </c>
      <c r="FT933" s="1667"/>
      <c r="FU933" s="1666">
        <v>2022.28</v>
      </c>
      <c r="FV933" s="1661">
        <v>355.41</v>
      </c>
      <c r="FW933" s="1667">
        <v>0</v>
      </c>
      <c r="FX933" s="1607">
        <v>375.64</v>
      </c>
      <c r="FY933" s="1661">
        <v>0</v>
      </c>
      <c r="GB933" s="2015">
        <f t="shared" ref="GB933:GB947" si="96">+EL933-BZ933-CA933-GC933</f>
        <v>0</v>
      </c>
      <c r="GC933" s="2015">
        <v>4173.8</v>
      </c>
      <c r="GE933" s="2015">
        <f t="shared" ref="GE933:GE947" si="97">+GC933+DF933+CX933+EH933</f>
        <v>7051.58</v>
      </c>
    </row>
    <row r="934" spans="2:187">
      <c r="B934" s="2014">
        <v>66</v>
      </c>
      <c r="C934" s="919" t="s">
        <v>639</v>
      </c>
      <c r="D934" s="1810" t="s">
        <v>3</v>
      </c>
      <c r="E934" s="1683" t="s">
        <v>220</v>
      </c>
      <c r="F934" s="1690" t="s">
        <v>221</v>
      </c>
      <c r="G934" s="1672">
        <v>34224</v>
      </c>
      <c r="H934" s="1832" t="s">
        <v>1018</v>
      </c>
      <c r="I934" s="919" t="s">
        <v>456</v>
      </c>
      <c r="J934" s="1807" t="s">
        <v>455</v>
      </c>
      <c r="K934" s="1806" t="s">
        <v>456</v>
      </c>
      <c r="L934" s="1806">
        <v>100001</v>
      </c>
      <c r="M934" s="1837" t="s">
        <v>470</v>
      </c>
      <c r="N934" s="1997">
        <v>1</v>
      </c>
      <c r="O934" s="1832" t="s">
        <v>477</v>
      </c>
      <c r="P934" s="1832" t="s">
        <v>478</v>
      </c>
      <c r="Q934" s="1836">
        <v>1</v>
      </c>
      <c r="R934" s="1832"/>
      <c r="S934" s="1793" t="s">
        <v>1018</v>
      </c>
      <c r="T934" s="1832" t="s">
        <v>461</v>
      </c>
      <c r="U934" s="2001" t="s">
        <v>299</v>
      </c>
      <c r="V934" s="1834" t="s">
        <v>553</v>
      </c>
      <c r="W934" s="1829"/>
      <c r="X934" s="2002" t="s">
        <v>1059</v>
      </c>
      <c r="Y934" s="1833" t="s">
        <v>300</v>
      </c>
      <c r="Z934" s="1837"/>
      <c r="AA934" s="1829"/>
      <c r="AB934" s="1831">
        <v>45887</v>
      </c>
      <c r="AC934" s="1829"/>
      <c r="AD934" s="1829"/>
      <c r="AE934" s="1829" t="s">
        <v>481</v>
      </c>
      <c r="AF934" s="1829" t="s">
        <v>643</v>
      </c>
      <c r="AG934" s="1829"/>
      <c r="AH934" s="1829"/>
      <c r="AI934" s="1829"/>
      <c r="AJ934" s="1829"/>
      <c r="AK934" s="1829"/>
      <c r="AL934" s="1829"/>
      <c r="AM934" s="1712"/>
      <c r="AN934" s="1712"/>
      <c r="AO934" s="1848" t="s">
        <v>466</v>
      </c>
      <c r="AP934" s="1789" t="s">
        <v>595</v>
      </c>
      <c r="AQ934" s="1708" t="s">
        <v>467</v>
      </c>
      <c r="AR934" s="1634">
        <v>4600</v>
      </c>
      <c r="AS934" s="1837">
        <v>30</v>
      </c>
      <c r="AT934" s="1824">
        <v>0</v>
      </c>
      <c r="AU934" s="1824">
        <v>0</v>
      </c>
      <c r="AV934" s="1837"/>
      <c r="AW934" s="1837"/>
      <c r="AX934" s="1837"/>
      <c r="AY934" s="1837"/>
      <c r="AZ934" s="1837"/>
      <c r="BA934" s="1823"/>
      <c r="BB934" s="1999">
        <v>0</v>
      </c>
      <c r="BC934" s="1824"/>
      <c r="BD934" s="1824"/>
      <c r="BE934" s="1824"/>
      <c r="BF934" s="1823"/>
      <c r="BG934" s="1999">
        <v>0</v>
      </c>
      <c r="BH934" s="1999">
        <v>0</v>
      </c>
      <c r="BI934" s="1999">
        <v>0</v>
      </c>
      <c r="BJ934" s="1822">
        <v>0</v>
      </c>
      <c r="BK934" s="1821">
        <v>0</v>
      </c>
      <c r="BL934" s="1821">
        <v>0</v>
      </c>
      <c r="BM934" s="1999">
        <v>0</v>
      </c>
      <c r="BN934" s="1821">
        <v>0</v>
      </c>
      <c r="BO934" s="1999">
        <v>0</v>
      </c>
      <c r="BP934" s="1820">
        <v>240</v>
      </c>
      <c r="BQ934" s="1819">
        <v>4600</v>
      </c>
      <c r="BR934" s="1819">
        <v>0</v>
      </c>
      <c r="BS934" s="1819">
        <v>0</v>
      </c>
      <c r="BT934" s="1818">
        <v>0</v>
      </c>
      <c r="BU934" s="1819">
        <v>0</v>
      </c>
      <c r="BV934" s="1819">
        <v>0</v>
      </c>
      <c r="BW934" s="1819">
        <v>0</v>
      </c>
      <c r="BX934" s="1693"/>
      <c r="BY934" s="1819"/>
      <c r="BZ934" s="1819"/>
      <c r="CA934" s="1693"/>
      <c r="CB934" s="1819">
        <v>0</v>
      </c>
      <c r="CC934" s="1819">
        <v>0</v>
      </c>
      <c r="CD934" s="1819">
        <v>0</v>
      </c>
      <c r="CE934" s="1819"/>
      <c r="CF934" s="1819">
        <v>0</v>
      </c>
      <c r="CG934" s="1819"/>
      <c r="CH934" s="1819">
        <v>0</v>
      </c>
      <c r="CI934" s="1819">
        <v>0</v>
      </c>
      <c r="CJ934" s="1693"/>
      <c r="CK934" s="1693"/>
      <c r="CL934" s="1693"/>
      <c r="CM934" s="1819"/>
      <c r="CN934" s="1819"/>
      <c r="CO934" s="1819">
        <v>0</v>
      </c>
      <c r="CP934" s="1819"/>
      <c r="CQ934" s="1819">
        <v>0</v>
      </c>
      <c r="CR934" s="1765"/>
      <c r="CS934" s="1765"/>
      <c r="CT934" s="1765"/>
      <c r="CU934" s="1765"/>
      <c r="CV934" s="1819">
        <v>0</v>
      </c>
      <c r="CW934" s="1693"/>
      <c r="CX934" s="1693"/>
      <c r="CY934" s="1693"/>
      <c r="CZ934" s="1693"/>
      <c r="DA934" s="1693"/>
      <c r="DB934" s="1693"/>
      <c r="DC934" s="1819"/>
      <c r="DD934" s="1819"/>
      <c r="DE934" s="1819"/>
      <c r="DF934" s="1819">
        <v>3066.67</v>
      </c>
      <c r="DG934" s="1819">
        <v>276</v>
      </c>
      <c r="DH934" s="1693"/>
      <c r="DI934" s="1693"/>
      <c r="DJ934" s="1819">
        <v>116.4406779661017</v>
      </c>
      <c r="DK934" s="1819"/>
      <c r="DL934" s="1819"/>
      <c r="DM934" s="1693"/>
      <c r="DN934" s="1693"/>
      <c r="DO934" s="1693"/>
      <c r="DP934" s="1693"/>
      <c r="DQ934" s="1693"/>
      <c r="DR934" s="1791"/>
      <c r="DS934" s="1693"/>
      <c r="DT934" s="1693"/>
      <c r="DU934" s="1693"/>
      <c r="DV934" s="1693"/>
      <c r="DW934" s="1693"/>
      <c r="DX934" s="1693"/>
      <c r="DY934" s="1819"/>
      <c r="DZ934" s="1693"/>
      <c r="EA934" s="1693"/>
      <c r="EB934" s="1693"/>
      <c r="EC934" s="1693"/>
      <c r="ED934" s="1693"/>
      <c r="EE934" s="1693"/>
      <c r="EF934" s="1693"/>
      <c r="EG934" s="1693"/>
      <c r="EH934" s="1693"/>
      <c r="EI934" s="1693"/>
      <c r="EJ934" s="1693"/>
      <c r="EK934" s="1693"/>
      <c r="EL934" s="1815">
        <v>4600</v>
      </c>
      <c r="EM934" s="1815">
        <v>8059.1106779661022</v>
      </c>
      <c r="EN934" s="1814">
        <v>460</v>
      </c>
      <c r="EO934" s="1814">
        <v>0</v>
      </c>
      <c r="EP934" s="1814">
        <v>63.02</v>
      </c>
      <c r="EQ934" s="1814">
        <v>0</v>
      </c>
      <c r="ER934" s="1814">
        <v>0</v>
      </c>
      <c r="ES934" s="1819">
        <v>0</v>
      </c>
      <c r="ET934" s="1818">
        <v>0</v>
      </c>
      <c r="EU934" s="1819">
        <v>0</v>
      </c>
      <c r="EV934" s="1819">
        <v>0</v>
      </c>
      <c r="EW934" s="1819"/>
      <c r="EX934" s="1819"/>
      <c r="EY934" s="1819"/>
      <c r="EZ934" s="1816">
        <v>0</v>
      </c>
      <c r="FA934" s="1816">
        <v>0</v>
      </c>
      <c r="FB934" s="1816">
        <v>0</v>
      </c>
      <c r="FC934" s="1804">
        <v>1840</v>
      </c>
      <c r="FD934" s="1804"/>
      <c r="FE934" s="1804"/>
      <c r="FF934" s="1699"/>
      <c r="FG934" s="1812"/>
      <c r="FH934" s="1804">
        <v>0</v>
      </c>
      <c r="FI934" s="1812">
        <v>116.4406779661017</v>
      </c>
      <c r="FJ934" s="1812">
        <v>1283.3399999999999</v>
      </c>
      <c r="FK934" s="1804">
        <v>0</v>
      </c>
      <c r="FL934" s="1804">
        <v>3342.67</v>
      </c>
      <c r="FM934" s="1819">
        <v>0</v>
      </c>
      <c r="FN934" s="1819">
        <v>0</v>
      </c>
      <c r="FO934" s="1819">
        <v>0</v>
      </c>
      <c r="FP934" s="1819">
        <v>0</v>
      </c>
      <c r="FQ934" s="1819">
        <v>7105.47</v>
      </c>
      <c r="FR934" s="1813">
        <v>953.64</v>
      </c>
      <c r="FT934" s="1659"/>
      <c r="FU934" s="1667">
        <v>953.64</v>
      </c>
      <c r="FV934" s="1661">
        <v>355.41</v>
      </c>
      <c r="FW934" s="1667">
        <v>0</v>
      </c>
      <c r="FX934" s="1607">
        <v>414</v>
      </c>
      <c r="FY934" s="1661">
        <v>0</v>
      </c>
      <c r="GB934" s="2015">
        <f t="shared" si="96"/>
        <v>0</v>
      </c>
      <c r="GC934" s="2015">
        <v>4600</v>
      </c>
      <c r="GE934" s="2015">
        <f t="shared" si="97"/>
        <v>7666.67</v>
      </c>
    </row>
    <row r="935" spans="2:187">
      <c r="B935" s="2014">
        <v>67</v>
      </c>
      <c r="C935" s="919" t="s">
        <v>639</v>
      </c>
      <c r="D935" s="1810" t="s">
        <v>3</v>
      </c>
      <c r="E935" s="1683" t="s">
        <v>881</v>
      </c>
      <c r="F935" s="1690" t="s">
        <v>882</v>
      </c>
      <c r="G935" s="1672">
        <v>35200</v>
      </c>
      <c r="H935" s="1832" t="s">
        <v>469</v>
      </c>
      <c r="I935" s="919" t="s">
        <v>456</v>
      </c>
      <c r="J935" s="1807" t="s">
        <v>455</v>
      </c>
      <c r="K935" s="1806" t="s">
        <v>456</v>
      </c>
      <c r="L935" s="1806">
        <v>100001</v>
      </c>
      <c r="M935" s="1837" t="s">
        <v>470</v>
      </c>
      <c r="N935" s="1997">
        <v>1</v>
      </c>
      <c r="O935" s="1832" t="s">
        <v>471</v>
      </c>
      <c r="P935" s="1832" t="s">
        <v>472</v>
      </c>
      <c r="Q935" s="1836">
        <v>1</v>
      </c>
      <c r="R935" s="1832" t="s">
        <v>485</v>
      </c>
      <c r="S935" s="1793" t="s">
        <v>472</v>
      </c>
      <c r="T935" s="1832" t="s">
        <v>461</v>
      </c>
      <c r="U935" s="2001" t="s">
        <v>1023</v>
      </c>
      <c r="V935" s="1834" t="s">
        <v>553</v>
      </c>
      <c r="W935" s="1829"/>
      <c r="X935" s="2002" t="s">
        <v>32</v>
      </c>
      <c r="Y935" s="1833" t="s">
        <v>1078</v>
      </c>
      <c r="Z935" s="1837"/>
      <c r="AA935" s="1793"/>
      <c r="AB935" s="1831">
        <v>45908</v>
      </c>
      <c r="AC935" s="1829"/>
      <c r="AD935" s="1829"/>
      <c r="AE935" s="1829" t="s">
        <v>496</v>
      </c>
      <c r="AF935" s="1829" t="s">
        <v>1025</v>
      </c>
      <c r="AG935" s="1829"/>
      <c r="AH935" s="1829"/>
      <c r="AI935" s="1829"/>
      <c r="AJ935" s="1829"/>
      <c r="AK935" s="1829"/>
      <c r="AL935" s="1829"/>
      <c r="AM935" s="1712"/>
      <c r="AN935" s="1712"/>
      <c r="AO935" s="1685" t="s">
        <v>466</v>
      </c>
      <c r="AP935" s="1789" t="s">
        <v>595</v>
      </c>
      <c r="AQ935" s="1708" t="s">
        <v>467</v>
      </c>
      <c r="AR935" s="1634">
        <v>3100</v>
      </c>
      <c r="AS935" s="1837">
        <v>30</v>
      </c>
      <c r="AT935" s="1824">
        <v>0</v>
      </c>
      <c r="AU935" s="1824">
        <v>0</v>
      </c>
      <c r="AV935" s="1837"/>
      <c r="AW935" s="1837"/>
      <c r="AX935" s="1837"/>
      <c r="AY935" s="1837"/>
      <c r="AZ935" s="1837"/>
      <c r="BA935" s="1823"/>
      <c r="BB935" s="1999">
        <v>0</v>
      </c>
      <c r="BC935" s="1824"/>
      <c r="BD935" s="1824"/>
      <c r="BE935" s="1824"/>
      <c r="BF935" s="1823"/>
      <c r="BG935" s="1999">
        <v>0</v>
      </c>
      <c r="BH935" s="1999">
        <v>0</v>
      </c>
      <c r="BI935" s="1999">
        <v>0</v>
      </c>
      <c r="BJ935" s="1822">
        <v>0</v>
      </c>
      <c r="BK935" s="1821">
        <v>0</v>
      </c>
      <c r="BL935" s="1821">
        <v>0</v>
      </c>
      <c r="BM935" s="1999">
        <v>0</v>
      </c>
      <c r="BN935" s="1821">
        <v>0</v>
      </c>
      <c r="BO935" s="1999">
        <v>1.4333333333333333</v>
      </c>
      <c r="BP935" s="1820">
        <v>240</v>
      </c>
      <c r="BQ935" s="1819">
        <v>3100</v>
      </c>
      <c r="BR935" s="1819">
        <v>0</v>
      </c>
      <c r="BS935" s="1819">
        <v>0</v>
      </c>
      <c r="BT935" s="1818">
        <v>0</v>
      </c>
      <c r="BU935" s="1819">
        <v>0</v>
      </c>
      <c r="BV935" s="1819">
        <v>0</v>
      </c>
      <c r="BW935" s="1819">
        <v>0</v>
      </c>
      <c r="BX935" s="1693"/>
      <c r="BY935" s="1819"/>
      <c r="BZ935" s="1819"/>
      <c r="CA935" s="1693"/>
      <c r="CB935" s="1819">
        <v>0</v>
      </c>
      <c r="CC935" s="1819">
        <v>0</v>
      </c>
      <c r="CD935" s="1819">
        <v>0</v>
      </c>
      <c r="CE935" s="1819"/>
      <c r="CF935" s="1819">
        <v>0</v>
      </c>
      <c r="CG935" s="1819"/>
      <c r="CH935" s="1819">
        <v>0</v>
      </c>
      <c r="CI935" s="1819">
        <v>0</v>
      </c>
      <c r="CJ935" s="1693"/>
      <c r="CK935" s="1693"/>
      <c r="CL935" s="1693"/>
      <c r="CM935" s="1819"/>
      <c r="CN935" s="1819"/>
      <c r="CO935" s="1819">
        <v>0</v>
      </c>
      <c r="CP935" s="1819"/>
      <c r="CQ935" s="1819">
        <v>0</v>
      </c>
      <c r="CR935" s="1765"/>
      <c r="CS935" s="1765"/>
      <c r="CT935" s="1765"/>
      <c r="CU935" s="1765"/>
      <c r="CV935" s="1819">
        <v>0</v>
      </c>
      <c r="CW935" s="1693"/>
      <c r="CX935" s="1693"/>
      <c r="CY935" s="1693"/>
      <c r="CZ935" s="1693"/>
      <c r="DA935" s="1693"/>
      <c r="DB935" s="1693"/>
      <c r="DC935" s="1819"/>
      <c r="DD935" s="1819"/>
      <c r="DE935" s="1819"/>
      <c r="DF935" s="1819">
        <v>1550</v>
      </c>
      <c r="DG935" s="1819">
        <v>104.63</v>
      </c>
      <c r="DH935" s="1693"/>
      <c r="DI935" s="1693"/>
      <c r="DJ935" s="1819">
        <v>116.4406779661017</v>
      </c>
      <c r="DK935" s="1819"/>
      <c r="DL935" s="1819"/>
      <c r="DM935" s="1693"/>
      <c r="DN935" s="1693"/>
      <c r="DO935" s="1693"/>
      <c r="DP935" s="1693"/>
      <c r="DQ935" s="1693"/>
      <c r="DR935" s="1819">
        <v>0</v>
      </c>
      <c r="DS935" s="1693"/>
      <c r="DT935" s="1693"/>
      <c r="DU935" s="1693"/>
      <c r="DV935" s="1693"/>
      <c r="DW935" s="1693"/>
      <c r="DX935" s="1693"/>
      <c r="DY935" s="1819"/>
      <c r="DZ935" s="1693"/>
      <c r="EA935" s="1693"/>
      <c r="EB935" s="1693"/>
      <c r="EC935" s="1693"/>
      <c r="ED935" s="1693"/>
      <c r="EE935" s="1693"/>
      <c r="EF935" s="1693"/>
      <c r="EG935" s="1693"/>
      <c r="EH935" s="1693"/>
      <c r="EI935" s="1693"/>
      <c r="EJ935" s="1693"/>
      <c r="EK935" s="1693"/>
      <c r="EL935" s="1815">
        <v>3081.49</v>
      </c>
      <c r="EM935" s="1815">
        <v>4871.0706779661014</v>
      </c>
      <c r="EN935" s="1814">
        <v>308.14999999999998</v>
      </c>
      <c r="EO935" s="1814">
        <v>0</v>
      </c>
      <c r="EP935" s="1814">
        <v>42.22</v>
      </c>
      <c r="EQ935" s="1814">
        <v>0</v>
      </c>
      <c r="ER935" s="1814">
        <v>0</v>
      </c>
      <c r="ES935" s="1819">
        <v>0</v>
      </c>
      <c r="ET935" s="1818">
        <v>0</v>
      </c>
      <c r="EU935" s="1819">
        <v>18.510000000000002</v>
      </c>
      <c r="EV935" s="1819">
        <v>0</v>
      </c>
      <c r="EW935" s="1819"/>
      <c r="EX935" s="1819"/>
      <c r="EY935" s="1819"/>
      <c r="EZ935" s="1816">
        <v>0</v>
      </c>
      <c r="FA935" s="1816">
        <v>0</v>
      </c>
      <c r="FB935" s="1816">
        <v>0</v>
      </c>
      <c r="FC935" s="1804">
        <v>1240</v>
      </c>
      <c r="FD935" s="1804"/>
      <c r="FE935" s="1804"/>
      <c r="FF935" s="1699"/>
      <c r="FG935" s="1812"/>
      <c r="FH935" s="1804">
        <v>0</v>
      </c>
      <c r="FI935" s="1812">
        <v>116.4406779661017</v>
      </c>
      <c r="FJ935" s="1812"/>
      <c r="FK935" s="1804">
        <v>0</v>
      </c>
      <c r="FL935" s="1804">
        <v>1654.63</v>
      </c>
      <c r="FM935" s="1819">
        <v>0</v>
      </c>
      <c r="FN935" s="1819">
        <v>0</v>
      </c>
      <c r="FO935" s="1819">
        <v>0</v>
      </c>
      <c r="FP935" s="1819">
        <v>0</v>
      </c>
      <c r="FQ935" s="1819">
        <v>3379.95</v>
      </c>
      <c r="FR935" s="1813">
        <v>1491.12</v>
      </c>
      <c r="FT935" s="1659"/>
      <c r="FU935" s="1666">
        <v>1491.12</v>
      </c>
      <c r="FV935" s="1661"/>
      <c r="FW935" s="1667">
        <v>0</v>
      </c>
      <c r="FX935" s="1607">
        <v>277.33</v>
      </c>
      <c r="FY935" s="1661">
        <v>0</v>
      </c>
      <c r="GB935" s="2015">
        <f t="shared" si="96"/>
        <v>0</v>
      </c>
      <c r="GC935" s="2015">
        <v>3081.49</v>
      </c>
      <c r="GE935" s="2015">
        <f t="shared" si="97"/>
        <v>4631.49</v>
      </c>
    </row>
    <row r="936" spans="2:187">
      <c r="B936" s="2014">
        <v>68</v>
      </c>
      <c r="C936" s="919" t="s">
        <v>639</v>
      </c>
      <c r="D936" s="1810" t="s">
        <v>3</v>
      </c>
      <c r="E936" s="1683" t="s">
        <v>879</v>
      </c>
      <c r="F936" s="1690" t="s">
        <v>880</v>
      </c>
      <c r="G936" s="1672">
        <v>37618</v>
      </c>
      <c r="H936" s="1832" t="s">
        <v>494</v>
      </c>
      <c r="I936" s="919" t="s">
        <v>456</v>
      </c>
      <c r="J936" s="1807" t="s">
        <v>455</v>
      </c>
      <c r="K936" s="1806" t="s">
        <v>456</v>
      </c>
      <c r="L936" s="1806">
        <v>100001</v>
      </c>
      <c r="M936" s="1837" t="s">
        <v>470</v>
      </c>
      <c r="N936" s="1997">
        <v>1</v>
      </c>
      <c r="O936" s="1832" t="s">
        <v>477</v>
      </c>
      <c r="P936" s="1779" t="s">
        <v>478</v>
      </c>
      <c r="Q936" s="1836">
        <v>1</v>
      </c>
      <c r="R936" s="1832" t="s">
        <v>485</v>
      </c>
      <c r="S936" s="1793" t="s">
        <v>478</v>
      </c>
      <c r="T936" s="1832" t="s">
        <v>461</v>
      </c>
      <c r="U936" s="2001" t="s">
        <v>1027</v>
      </c>
      <c r="V936" s="1834" t="s">
        <v>553</v>
      </c>
      <c r="W936" s="1829"/>
      <c r="X936" s="2002" t="s">
        <v>32</v>
      </c>
      <c r="Y936" s="1833" t="s">
        <v>1079</v>
      </c>
      <c r="Z936" s="1837"/>
      <c r="AA936" s="1793"/>
      <c r="AB936" s="1831">
        <v>45894</v>
      </c>
      <c r="AC936" s="1829"/>
      <c r="AD936" s="1829"/>
      <c r="AE936" s="1829" t="s">
        <v>511</v>
      </c>
      <c r="AF936" s="1829" t="s">
        <v>1035</v>
      </c>
      <c r="AG936" s="1829"/>
      <c r="AH936" s="1829"/>
      <c r="AI936" s="1829"/>
      <c r="AJ936" s="1829"/>
      <c r="AK936" s="1829"/>
      <c r="AL936" s="1829"/>
      <c r="AM936" s="1829"/>
      <c r="AN936" s="1712"/>
      <c r="AO936" s="1685" t="s">
        <v>467</v>
      </c>
      <c r="AP936" s="1789" t="s">
        <v>595</v>
      </c>
      <c r="AQ936" s="1708" t="s">
        <v>467</v>
      </c>
      <c r="AR936" s="1670">
        <v>2200</v>
      </c>
      <c r="AS936" s="1837">
        <v>30</v>
      </c>
      <c r="AT936" s="1824">
        <v>0</v>
      </c>
      <c r="AU936" s="1824">
        <v>0</v>
      </c>
      <c r="AV936" s="1837"/>
      <c r="AW936" s="1837"/>
      <c r="AX936" s="1837"/>
      <c r="AY936" s="1837"/>
      <c r="AZ936" s="1837"/>
      <c r="BA936" s="1823"/>
      <c r="BB936" s="1999">
        <v>0</v>
      </c>
      <c r="BC936" s="1824"/>
      <c r="BD936" s="1824"/>
      <c r="BE936" s="1824"/>
      <c r="BF936" s="1823"/>
      <c r="BG936" s="1999">
        <v>0</v>
      </c>
      <c r="BH936" s="1999">
        <v>0</v>
      </c>
      <c r="BI936" s="1999">
        <v>0</v>
      </c>
      <c r="BJ936" s="1822">
        <v>0</v>
      </c>
      <c r="BK936" s="1821">
        <v>0</v>
      </c>
      <c r="BL936" s="1821">
        <v>0</v>
      </c>
      <c r="BM936" s="1999">
        <v>0</v>
      </c>
      <c r="BN936" s="1821">
        <v>0</v>
      </c>
      <c r="BO936" s="1999">
        <v>2.5166666666666666</v>
      </c>
      <c r="BP936" s="1820">
        <v>240</v>
      </c>
      <c r="BQ936" s="1819">
        <v>2200</v>
      </c>
      <c r="BR936" s="1819">
        <v>0</v>
      </c>
      <c r="BS936" s="1819">
        <v>0</v>
      </c>
      <c r="BT936" s="1818">
        <v>0</v>
      </c>
      <c r="BU936" s="1819">
        <v>0</v>
      </c>
      <c r="BV936" s="1819">
        <v>0</v>
      </c>
      <c r="BW936" s="1819">
        <v>0</v>
      </c>
      <c r="BX936" s="1693"/>
      <c r="BY936" s="1819"/>
      <c r="BZ936" s="1819"/>
      <c r="CA936" s="1693"/>
      <c r="CB936" s="1819">
        <v>0</v>
      </c>
      <c r="CC936" s="1819">
        <v>0</v>
      </c>
      <c r="CD936" s="1819">
        <v>0</v>
      </c>
      <c r="CE936" s="1819"/>
      <c r="CF936" s="1819">
        <v>0</v>
      </c>
      <c r="CG936" s="1819"/>
      <c r="CH936" s="1819">
        <v>0</v>
      </c>
      <c r="CI936" s="1819">
        <v>0</v>
      </c>
      <c r="CJ936" s="1693"/>
      <c r="CK936" s="1693"/>
      <c r="CL936" s="1693"/>
      <c r="CM936" s="1819"/>
      <c r="CN936" s="1819"/>
      <c r="CO936" s="1819">
        <v>0</v>
      </c>
      <c r="CP936" s="1819"/>
      <c r="CQ936" s="1819">
        <v>0</v>
      </c>
      <c r="CR936" s="1765"/>
      <c r="CS936" s="1765"/>
      <c r="CT936" s="1765"/>
      <c r="CU936" s="1765"/>
      <c r="CV936" s="1819">
        <v>0</v>
      </c>
      <c r="CW936" s="1693"/>
      <c r="CX936" s="1693"/>
      <c r="CY936" s="1693"/>
      <c r="CZ936" s="1693"/>
      <c r="DA936" s="1693"/>
      <c r="DB936" s="1693"/>
      <c r="DC936" s="1819"/>
      <c r="DD936" s="1819"/>
      <c r="DE936" s="1819"/>
      <c r="DF936" s="1819">
        <v>1466.67</v>
      </c>
      <c r="DG936" s="1819">
        <v>132</v>
      </c>
      <c r="DH936" s="1693"/>
      <c r="DI936" s="1693"/>
      <c r="DJ936" s="1819">
        <v>116.4406779661017</v>
      </c>
      <c r="DK936" s="1819"/>
      <c r="DL936" s="1819"/>
      <c r="DM936" s="1693"/>
      <c r="DN936" s="1693"/>
      <c r="DO936" s="1693"/>
      <c r="DP936" s="1693"/>
      <c r="DQ936" s="1693"/>
      <c r="DR936" s="1819">
        <v>0</v>
      </c>
      <c r="DS936" s="1693"/>
      <c r="DT936" s="1693"/>
      <c r="DU936" s="1693"/>
      <c r="DV936" s="1693"/>
      <c r="DW936" s="1693"/>
      <c r="DX936" s="1693"/>
      <c r="DY936" s="1819"/>
      <c r="DZ936" s="1693"/>
      <c r="EA936" s="1693"/>
      <c r="EB936" s="1693"/>
      <c r="EC936" s="1693"/>
      <c r="ED936" s="1693"/>
      <c r="EE936" s="1693"/>
      <c r="EF936" s="1693"/>
      <c r="EG936" s="1693"/>
      <c r="EH936" s="1693"/>
      <c r="EI936" s="1693"/>
      <c r="EJ936" s="1693"/>
      <c r="EK936" s="1693"/>
      <c r="EL936" s="1815">
        <v>2176.9299999999998</v>
      </c>
      <c r="EM936" s="1815">
        <v>3915.1106779661018</v>
      </c>
      <c r="EN936" s="1814">
        <v>217.69</v>
      </c>
      <c r="EO936" s="1814">
        <v>0</v>
      </c>
      <c r="EP936" s="1814">
        <v>29.82</v>
      </c>
      <c r="EQ936" s="1814">
        <v>0</v>
      </c>
      <c r="ER936" s="1814">
        <v>0</v>
      </c>
      <c r="ES936" s="1819">
        <v>0</v>
      </c>
      <c r="ET936" s="1818">
        <v>0</v>
      </c>
      <c r="EU936" s="1819">
        <v>23.07</v>
      </c>
      <c r="EV936" s="1819">
        <v>0</v>
      </c>
      <c r="EW936" s="1819"/>
      <c r="EX936" s="1819"/>
      <c r="EY936" s="1819"/>
      <c r="EZ936" s="1816">
        <v>0</v>
      </c>
      <c r="FA936" s="1816">
        <v>0</v>
      </c>
      <c r="FB936" s="1816">
        <v>0</v>
      </c>
      <c r="FC936" s="1804">
        <v>880</v>
      </c>
      <c r="FD936" s="1804"/>
      <c r="FE936" s="1804"/>
      <c r="FF936" s="1699"/>
      <c r="FG936" s="1812"/>
      <c r="FH936" s="1804">
        <v>0</v>
      </c>
      <c r="FI936" s="1812">
        <v>116.4406779661017</v>
      </c>
      <c r="FJ936" s="1812"/>
      <c r="FK936" s="1804">
        <v>0</v>
      </c>
      <c r="FL936" s="1804">
        <v>1598.67</v>
      </c>
      <c r="FM936" s="1819">
        <v>0</v>
      </c>
      <c r="FN936" s="1819">
        <v>0</v>
      </c>
      <c r="FO936" s="1819">
        <v>0</v>
      </c>
      <c r="FP936" s="1819">
        <v>0</v>
      </c>
      <c r="FQ936" s="1819">
        <v>2865.69</v>
      </c>
      <c r="FR936" s="1813">
        <v>1049.42</v>
      </c>
      <c r="FT936" s="1659"/>
      <c r="FU936" s="1666">
        <v>1049.42</v>
      </c>
      <c r="FV936" s="1661"/>
      <c r="FW936" s="1667">
        <v>0</v>
      </c>
      <c r="FX936" s="1607">
        <v>195.92</v>
      </c>
      <c r="FY936" s="1661">
        <v>0</v>
      </c>
      <c r="GB936" s="2015">
        <f t="shared" si="96"/>
        <v>0</v>
      </c>
      <c r="GC936" s="2015">
        <v>2176.9299999999998</v>
      </c>
      <c r="GE936" s="2015">
        <f t="shared" si="97"/>
        <v>3643.6</v>
      </c>
    </row>
    <row r="937" spans="2:187">
      <c r="B937" s="2014">
        <v>69</v>
      </c>
      <c r="C937" s="919" t="s">
        <v>639</v>
      </c>
      <c r="D937" s="1810" t="s">
        <v>3</v>
      </c>
      <c r="E937" s="1683" t="s">
        <v>875</v>
      </c>
      <c r="F937" s="1690" t="s">
        <v>876</v>
      </c>
      <c r="G937" s="1672">
        <v>32531</v>
      </c>
      <c r="H937" s="1832" t="s">
        <v>630</v>
      </c>
      <c r="I937" s="919" t="s">
        <v>456</v>
      </c>
      <c r="J937" s="1807" t="s">
        <v>455</v>
      </c>
      <c r="K937" s="1806" t="s">
        <v>456</v>
      </c>
      <c r="L937" s="1806">
        <v>100001</v>
      </c>
      <c r="M937" s="1837" t="s">
        <v>457</v>
      </c>
      <c r="N937" s="1997">
        <v>1</v>
      </c>
      <c r="O937" s="1832" t="s">
        <v>458</v>
      </c>
      <c r="P937" s="1832" t="s">
        <v>478</v>
      </c>
      <c r="Q937" s="1836">
        <v>1</v>
      </c>
      <c r="R937" s="1832" t="s">
        <v>485</v>
      </c>
      <c r="S937" s="1793" t="s">
        <v>1011</v>
      </c>
      <c r="T937" s="1832" t="s">
        <v>461</v>
      </c>
      <c r="U937" s="2001" t="s">
        <v>281</v>
      </c>
      <c r="V937" s="1834" t="s">
        <v>553</v>
      </c>
      <c r="W937" s="1829"/>
      <c r="X937" s="2002" t="s">
        <v>32</v>
      </c>
      <c r="Y937" s="1833" t="s">
        <v>1080</v>
      </c>
      <c r="Z937" s="1837" t="s">
        <v>25</v>
      </c>
      <c r="AA937" s="1793" t="s">
        <v>1020</v>
      </c>
      <c r="AB937" s="1831">
        <v>45887</v>
      </c>
      <c r="AC937" s="1829"/>
      <c r="AD937" s="1829"/>
      <c r="AE937" s="1829" t="s">
        <v>503</v>
      </c>
      <c r="AF937" s="1829" t="s">
        <v>1021</v>
      </c>
      <c r="AG937" s="1829"/>
      <c r="AH937" s="1829"/>
      <c r="AI937" s="1829"/>
      <c r="AJ937" s="1829"/>
      <c r="AK937" s="1829"/>
      <c r="AL937" s="1829"/>
      <c r="AM937" s="1829"/>
      <c r="AN937" s="1712"/>
      <c r="AO937" s="1685" t="s">
        <v>467</v>
      </c>
      <c r="AP937" s="1789" t="s">
        <v>595</v>
      </c>
      <c r="AQ937" s="1708" t="s">
        <v>467</v>
      </c>
      <c r="AR937" s="1670">
        <v>2000</v>
      </c>
      <c r="AS937" s="1837">
        <v>30</v>
      </c>
      <c r="AT937" s="1824">
        <v>0</v>
      </c>
      <c r="AU937" s="1824">
        <v>0</v>
      </c>
      <c r="AV937" s="1837"/>
      <c r="AW937" s="1837"/>
      <c r="AX937" s="1837"/>
      <c r="AY937" s="1837"/>
      <c r="AZ937" s="1837"/>
      <c r="BA937" s="1823"/>
      <c r="BB937" s="1999">
        <v>0</v>
      </c>
      <c r="BC937" s="1824"/>
      <c r="BD937" s="1824"/>
      <c r="BE937" s="1824"/>
      <c r="BF937" s="1823"/>
      <c r="BG937" s="1999">
        <v>0</v>
      </c>
      <c r="BH937" s="1999">
        <v>0</v>
      </c>
      <c r="BI937" s="1999">
        <v>0</v>
      </c>
      <c r="BJ937" s="1822">
        <v>0</v>
      </c>
      <c r="BK937" s="1821">
        <v>0</v>
      </c>
      <c r="BL937" s="1821">
        <v>0</v>
      </c>
      <c r="BM937" s="1999">
        <v>0</v>
      </c>
      <c r="BN937" s="1821">
        <v>0</v>
      </c>
      <c r="BO937" s="1999">
        <v>0</v>
      </c>
      <c r="BP937" s="1820">
        <v>240</v>
      </c>
      <c r="BQ937" s="1819">
        <v>2000.0000000000002</v>
      </c>
      <c r="BR937" s="1819">
        <v>0</v>
      </c>
      <c r="BS937" s="1819">
        <v>0</v>
      </c>
      <c r="BT937" s="1818">
        <v>0</v>
      </c>
      <c r="BU937" s="1819">
        <v>0</v>
      </c>
      <c r="BV937" s="1819">
        <v>0</v>
      </c>
      <c r="BW937" s="1819">
        <v>0</v>
      </c>
      <c r="BX937" s="1693"/>
      <c r="BY937" s="1819"/>
      <c r="BZ937" s="1819"/>
      <c r="CA937" s="1693"/>
      <c r="CB937" s="1819">
        <v>0</v>
      </c>
      <c r="CC937" s="1819">
        <v>0</v>
      </c>
      <c r="CD937" s="1819">
        <v>0</v>
      </c>
      <c r="CE937" s="1819"/>
      <c r="CF937" s="1819">
        <v>0</v>
      </c>
      <c r="CG937" s="1819"/>
      <c r="CH937" s="1819">
        <v>0</v>
      </c>
      <c r="CI937" s="1819">
        <v>92.78</v>
      </c>
      <c r="CJ937" s="1693"/>
      <c r="CK937" s="1693"/>
      <c r="CL937" s="1693"/>
      <c r="CM937" s="1819"/>
      <c r="CN937" s="1819"/>
      <c r="CO937" s="1819">
        <v>0</v>
      </c>
      <c r="CP937" s="1819"/>
      <c r="CQ937" s="1819">
        <v>0</v>
      </c>
      <c r="CR937" s="1765"/>
      <c r="CS937" s="1765"/>
      <c r="CT937" s="1765"/>
      <c r="CU937" s="1765"/>
      <c r="CV937" s="1819">
        <v>0</v>
      </c>
      <c r="CW937" s="1693"/>
      <c r="CX937" s="1693"/>
      <c r="CY937" s="1693"/>
      <c r="CZ937" s="1693"/>
      <c r="DA937" s="1693"/>
      <c r="DB937" s="1693"/>
      <c r="DC937" s="1819"/>
      <c r="DD937" s="1819"/>
      <c r="DE937" s="1819"/>
      <c r="DF937" s="1819">
        <v>1333.33</v>
      </c>
      <c r="DG937" s="1819">
        <v>120</v>
      </c>
      <c r="DH937" s="1693"/>
      <c r="DI937" s="1693"/>
      <c r="DJ937" s="1819">
        <v>116.4406779661017</v>
      </c>
      <c r="DK937" s="1819"/>
      <c r="DL937" s="1819"/>
      <c r="DM937" s="1693"/>
      <c r="DN937" s="1693"/>
      <c r="DO937" s="1693"/>
      <c r="DP937" s="1693"/>
      <c r="DQ937" s="1693"/>
      <c r="DR937" s="1819">
        <v>0</v>
      </c>
      <c r="DS937" s="1693"/>
      <c r="DT937" s="1693"/>
      <c r="DU937" s="1693"/>
      <c r="DV937" s="1693"/>
      <c r="DW937" s="1693"/>
      <c r="DX937" s="1693"/>
      <c r="DY937" s="1819"/>
      <c r="DZ937" s="1693"/>
      <c r="EA937" s="1693"/>
      <c r="EB937" s="1693"/>
      <c r="EC937" s="1693"/>
      <c r="ED937" s="1693"/>
      <c r="EE937" s="1693"/>
      <c r="EF937" s="1693"/>
      <c r="EG937" s="1693"/>
      <c r="EH937" s="1693"/>
      <c r="EI937" s="1693"/>
      <c r="EJ937" s="1693"/>
      <c r="EK937" s="1693"/>
      <c r="EL937" s="1815">
        <v>2092.7800000000002</v>
      </c>
      <c r="EM937" s="1815">
        <v>3662.5506779661018</v>
      </c>
      <c r="EN937" s="1814">
        <v>209.28</v>
      </c>
      <c r="EO937" s="1814">
        <v>33.479999999999997</v>
      </c>
      <c r="EP937" s="1814">
        <v>28.67</v>
      </c>
      <c r="EQ937" s="1814">
        <v>0</v>
      </c>
      <c r="ER937" s="1814">
        <v>0</v>
      </c>
      <c r="ES937" s="1819">
        <v>0</v>
      </c>
      <c r="ET937" s="1818">
        <v>0</v>
      </c>
      <c r="EU937" s="1819">
        <v>0</v>
      </c>
      <c r="EV937" s="1819">
        <v>0</v>
      </c>
      <c r="EW937" s="1819"/>
      <c r="EX937" s="1819"/>
      <c r="EY937" s="1819"/>
      <c r="EZ937" s="1816">
        <v>0</v>
      </c>
      <c r="FA937" s="1816">
        <v>0</v>
      </c>
      <c r="FB937" s="1816">
        <v>0</v>
      </c>
      <c r="FC937" s="1804">
        <v>800</v>
      </c>
      <c r="FD937" s="1804"/>
      <c r="FE937" s="1804"/>
      <c r="FF937" s="1699"/>
      <c r="FG937" s="1812"/>
      <c r="FH937" s="1804">
        <v>0</v>
      </c>
      <c r="FI937" s="1812">
        <v>116.4406779661017</v>
      </c>
      <c r="FJ937" s="1812"/>
      <c r="FK937" s="1804">
        <v>0</v>
      </c>
      <c r="FL937" s="1804">
        <v>1453.33</v>
      </c>
      <c r="FM937" s="1819">
        <v>0</v>
      </c>
      <c r="FN937" s="1819">
        <v>0</v>
      </c>
      <c r="FO937" s="1819">
        <v>0</v>
      </c>
      <c r="FP937" s="1819">
        <v>0</v>
      </c>
      <c r="FQ937" s="1819">
        <v>2641.2</v>
      </c>
      <c r="FR937" s="1813">
        <v>1021.35</v>
      </c>
      <c r="FT937" s="1659"/>
      <c r="FU937" s="1666">
        <v>1021.35</v>
      </c>
      <c r="FV937" s="1661">
        <v>355.41</v>
      </c>
      <c r="FW937" s="1667">
        <v>0</v>
      </c>
      <c r="FX937" s="1607">
        <v>188.35</v>
      </c>
      <c r="FY937" s="1661">
        <v>0</v>
      </c>
      <c r="GB937" s="2015">
        <f t="shared" si="96"/>
        <v>0</v>
      </c>
      <c r="GC937" s="2015">
        <v>2092.7800000000002</v>
      </c>
      <c r="GE937" s="2015">
        <f t="shared" si="97"/>
        <v>3426.11</v>
      </c>
    </row>
    <row r="938" spans="2:187">
      <c r="B938" s="2014">
        <v>70</v>
      </c>
      <c r="C938" s="919" t="s">
        <v>639</v>
      </c>
      <c r="D938" s="1810" t="s">
        <v>3</v>
      </c>
      <c r="E938" s="1683" t="s">
        <v>887</v>
      </c>
      <c r="F938" s="1690" t="s">
        <v>888</v>
      </c>
      <c r="G938" s="1672">
        <v>35615</v>
      </c>
      <c r="H938" s="1832" t="s">
        <v>980</v>
      </c>
      <c r="I938" s="919" t="s">
        <v>456</v>
      </c>
      <c r="J938" s="1807" t="s">
        <v>455</v>
      </c>
      <c r="K938" s="1806" t="s">
        <v>456</v>
      </c>
      <c r="L938" s="1806">
        <v>100001</v>
      </c>
      <c r="M938" s="1837" t="s">
        <v>470</v>
      </c>
      <c r="N938" s="1997">
        <v>1</v>
      </c>
      <c r="O938" s="1832" t="s">
        <v>458</v>
      </c>
      <c r="P938" s="1832" t="s">
        <v>478</v>
      </c>
      <c r="Q938" s="1836"/>
      <c r="R938" s="1832" t="s">
        <v>485</v>
      </c>
      <c r="S938" s="1793" t="s">
        <v>980</v>
      </c>
      <c r="T938" s="1832" t="s">
        <v>461</v>
      </c>
      <c r="U938" s="2001" t="s">
        <v>1036</v>
      </c>
      <c r="V938" s="1834" t="s">
        <v>553</v>
      </c>
      <c r="W938" s="1829"/>
      <c r="X938" s="2002" t="s">
        <v>1059</v>
      </c>
      <c r="Y938" s="1833" t="s">
        <v>1037</v>
      </c>
      <c r="Z938" s="1837"/>
      <c r="AA938" s="1793"/>
      <c r="AB938" s="1831">
        <v>45931</v>
      </c>
      <c r="AC938" s="1829"/>
      <c r="AD938" s="1829"/>
      <c r="AE938" s="1829" t="s">
        <v>496</v>
      </c>
      <c r="AF938" s="1829" t="s">
        <v>1038</v>
      </c>
      <c r="AG938" s="1829"/>
      <c r="AH938" s="1829"/>
      <c r="AI938" s="1829"/>
      <c r="AJ938" s="1829"/>
      <c r="AK938" s="1829"/>
      <c r="AL938" s="1829"/>
      <c r="AM938" s="1829"/>
      <c r="AN938" s="1712"/>
      <c r="AO938" s="1685" t="s">
        <v>466</v>
      </c>
      <c r="AP938" s="1789" t="s">
        <v>595</v>
      </c>
      <c r="AQ938" s="1708" t="s">
        <v>467</v>
      </c>
      <c r="AR938" s="1670">
        <v>4100</v>
      </c>
      <c r="AS938" s="1837">
        <v>30</v>
      </c>
      <c r="AT938" s="1824">
        <v>0</v>
      </c>
      <c r="AU938" s="1824">
        <v>0</v>
      </c>
      <c r="AV938" s="1837"/>
      <c r="AW938" s="1837"/>
      <c r="AX938" s="1837"/>
      <c r="AY938" s="1837"/>
      <c r="AZ938" s="1837"/>
      <c r="BA938" s="1823"/>
      <c r="BB938" s="1999">
        <v>0</v>
      </c>
      <c r="BC938" s="1824"/>
      <c r="BD938" s="1824"/>
      <c r="BE938" s="1824"/>
      <c r="BF938" s="1823"/>
      <c r="BG938" s="1999">
        <v>0</v>
      </c>
      <c r="BH938" s="1999">
        <v>0</v>
      </c>
      <c r="BI938" s="1999">
        <v>0</v>
      </c>
      <c r="BJ938" s="1822">
        <v>0</v>
      </c>
      <c r="BK938" s="1821">
        <v>0</v>
      </c>
      <c r="BL938" s="1821">
        <v>0</v>
      </c>
      <c r="BM938" s="1999">
        <v>0</v>
      </c>
      <c r="BN938" s="1821">
        <v>0</v>
      </c>
      <c r="BO938" s="1999">
        <v>0</v>
      </c>
      <c r="BP938" s="1820">
        <v>240</v>
      </c>
      <c r="BQ938" s="1819">
        <v>4100</v>
      </c>
      <c r="BR938" s="1819">
        <v>0</v>
      </c>
      <c r="BS938" s="1819">
        <v>0</v>
      </c>
      <c r="BT938" s="1818">
        <v>0</v>
      </c>
      <c r="BU938" s="1819">
        <v>0</v>
      </c>
      <c r="BV938" s="1819">
        <v>0</v>
      </c>
      <c r="BW938" s="1819">
        <v>0</v>
      </c>
      <c r="BX938" s="1693"/>
      <c r="BY938" s="1819"/>
      <c r="BZ938" s="1819"/>
      <c r="CA938" s="1693"/>
      <c r="CB938" s="1819">
        <v>0</v>
      </c>
      <c r="CC938" s="1819">
        <v>0</v>
      </c>
      <c r="CD938" s="1819">
        <v>0</v>
      </c>
      <c r="CE938" s="1819"/>
      <c r="CF938" s="1819">
        <v>0</v>
      </c>
      <c r="CG938" s="1819"/>
      <c r="CH938" s="1819">
        <v>0</v>
      </c>
      <c r="CI938" s="1819">
        <v>0</v>
      </c>
      <c r="CJ938" s="1693"/>
      <c r="CK938" s="1693"/>
      <c r="CL938" s="1693"/>
      <c r="CM938" s="1819"/>
      <c r="CN938" s="1819"/>
      <c r="CO938" s="1819">
        <v>0</v>
      </c>
      <c r="CP938" s="1819"/>
      <c r="CQ938" s="1819">
        <v>1684.5</v>
      </c>
      <c r="CR938" s="1765"/>
      <c r="CS938" s="1765"/>
      <c r="CT938" s="1765"/>
      <c r="CU938" s="1765"/>
      <c r="CV938" s="1819">
        <v>0</v>
      </c>
      <c r="CW938" s="1693"/>
      <c r="CX938" s="1693"/>
      <c r="CY938" s="1693"/>
      <c r="CZ938" s="1693"/>
      <c r="DA938" s="1693"/>
      <c r="DB938" s="1693"/>
      <c r="DC938" s="1819"/>
      <c r="DD938" s="1819"/>
      <c r="DE938" s="1819"/>
      <c r="DF938" s="1819">
        <v>2050</v>
      </c>
      <c r="DG938" s="1819">
        <v>138.38</v>
      </c>
      <c r="DH938" s="1693"/>
      <c r="DI938" s="1693"/>
      <c r="DJ938" s="1819">
        <v>116.4406779661017</v>
      </c>
      <c r="DK938" s="1819"/>
      <c r="DL938" s="1819"/>
      <c r="DM938" s="1693"/>
      <c r="DN938" s="1693"/>
      <c r="DO938" s="1693"/>
      <c r="DP938" s="1693"/>
      <c r="DQ938" s="1693"/>
      <c r="DR938" s="1819">
        <v>0</v>
      </c>
      <c r="DS938" s="1693"/>
      <c r="DT938" s="1693"/>
      <c r="DU938" s="1693"/>
      <c r="DV938" s="1693"/>
      <c r="DW938" s="1693"/>
      <c r="DX938" s="1693"/>
      <c r="DY938" s="1819"/>
      <c r="DZ938" s="1693"/>
      <c r="EA938" s="1693"/>
      <c r="EB938" s="1693"/>
      <c r="EC938" s="1693"/>
      <c r="ED938" s="1693"/>
      <c r="EE938" s="1693"/>
      <c r="EF938" s="1693"/>
      <c r="EG938" s="1693"/>
      <c r="EH938" s="1693"/>
      <c r="EI938" s="1693"/>
      <c r="EJ938" s="1693"/>
      <c r="EK938" s="1693"/>
      <c r="EL938" s="1815">
        <v>5784.5</v>
      </c>
      <c r="EM938" s="1815">
        <v>8089.3206779661014</v>
      </c>
      <c r="EN938" s="1814">
        <v>578.45000000000005</v>
      </c>
      <c r="EO938" s="1814">
        <v>0</v>
      </c>
      <c r="EP938" s="1814">
        <v>79.25</v>
      </c>
      <c r="EQ938" s="1814">
        <v>0</v>
      </c>
      <c r="ER938" s="1814">
        <v>0</v>
      </c>
      <c r="ES938" s="1819">
        <v>0</v>
      </c>
      <c r="ET938" s="1818">
        <v>0</v>
      </c>
      <c r="EU938" s="1819">
        <v>0</v>
      </c>
      <c r="EV938" s="1819">
        <v>0</v>
      </c>
      <c r="EW938" s="1819"/>
      <c r="EX938" s="1819"/>
      <c r="EY938" s="1819"/>
      <c r="EZ938" s="1816">
        <v>0</v>
      </c>
      <c r="FA938" s="1816">
        <v>0</v>
      </c>
      <c r="FB938" s="1816">
        <v>0</v>
      </c>
      <c r="FC938" s="1804">
        <v>1640</v>
      </c>
      <c r="FD938" s="1804"/>
      <c r="FE938" s="1804"/>
      <c r="FF938" s="1699"/>
      <c r="FG938" s="1812"/>
      <c r="FH938" s="1804">
        <v>0</v>
      </c>
      <c r="FI938" s="1812">
        <v>116.4406779661017</v>
      </c>
      <c r="FJ938" s="1812"/>
      <c r="FK938" s="1804">
        <v>0</v>
      </c>
      <c r="FL938" s="1804">
        <v>2188.38</v>
      </c>
      <c r="FM938" s="1819">
        <v>0</v>
      </c>
      <c r="FN938" s="1819">
        <v>0</v>
      </c>
      <c r="FO938" s="1819">
        <v>0</v>
      </c>
      <c r="FP938" s="1819">
        <v>0</v>
      </c>
      <c r="FQ938" s="1819">
        <v>4602.5200000000004</v>
      </c>
      <c r="FR938" s="1813">
        <v>3486.8</v>
      </c>
      <c r="FT938" s="1659"/>
      <c r="FU938" s="1666">
        <v>3486.8</v>
      </c>
      <c r="FV938" s="1661"/>
      <c r="FW938" s="1667">
        <v>0</v>
      </c>
      <c r="FX938" s="1607">
        <v>520.61</v>
      </c>
      <c r="FY938" s="1661">
        <v>0</v>
      </c>
      <c r="GB938" s="2015">
        <f t="shared" si="96"/>
        <v>0</v>
      </c>
      <c r="GC938" s="2015">
        <v>5784.5</v>
      </c>
      <c r="GE938" s="2015">
        <f t="shared" si="97"/>
        <v>7834.5</v>
      </c>
    </row>
    <row r="939" spans="2:187">
      <c r="B939" s="2014">
        <v>71</v>
      </c>
      <c r="C939" s="919" t="s">
        <v>639</v>
      </c>
      <c r="D939" s="1810" t="s">
        <v>3</v>
      </c>
      <c r="E939" s="1683" t="s">
        <v>889</v>
      </c>
      <c r="F939" s="1690" t="s">
        <v>1039</v>
      </c>
      <c r="G939" s="1672">
        <v>35412</v>
      </c>
      <c r="H939" s="1832" t="s">
        <v>478</v>
      </c>
      <c r="I939" s="919" t="s">
        <v>456</v>
      </c>
      <c r="J939" s="1807" t="s">
        <v>455</v>
      </c>
      <c r="K939" s="1806" t="s">
        <v>456</v>
      </c>
      <c r="L939" s="1806">
        <v>100001</v>
      </c>
      <c r="M939" s="1837" t="s">
        <v>470</v>
      </c>
      <c r="N939" s="1997">
        <v>1</v>
      </c>
      <c r="O939" s="1832" t="s">
        <v>458</v>
      </c>
      <c r="P939" s="1832" t="s">
        <v>478</v>
      </c>
      <c r="Q939" s="1836">
        <v>1</v>
      </c>
      <c r="R939" s="1832" t="s">
        <v>485</v>
      </c>
      <c r="S939" s="1793" t="s">
        <v>478</v>
      </c>
      <c r="T939" s="1832" t="s">
        <v>461</v>
      </c>
      <c r="U939" s="2001" t="s">
        <v>1040</v>
      </c>
      <c r="V939" s="1834" t="s">
        <v>553</v>
      </c>
      <c r="W939" s="1829"/>
      <c r="X939" s="2002" t="s">
        <v>1062</v>
      </c>
      <c r="Y939" s="1833" t="s">
        <v>1041</v>
      </c>
      <c r="Z939" s="1837"/>
      <c r="AA939" s="1793"/>
      <c r="AB939" s="1831">
        <v>45931</v>
      </c>
      <c r="AC939" s="1829"/>
      <c r="AD939" s="1829"/>
      <c r="AE939" s="1829" t="s">
        <v>533</v>
      </c>
      <c r="AF939" s="1829" t="s">
        <v>1042</v>
      </c>
      <c r="AG939" s="1829"/>
      <c r="AH939" s="1829"/>
      <c r="AI939" s="1829"/>
      <c r="AJ939" s="1829"/>
      <c r="AK939" s="1829"/>
      <c r="AL939" s="1829"/>
      <c r="AM939" s="1829"/>
      <c r="AN939" s="1712"/>
      <c r="AO939" s="1685" t="s">
        <v>467</v>
      </c>
      <c r="AP939" s="1789" t="s">
        <v>595</v>
      </c>
      <c r="AQ939" s="1708" t="s">
        <v>467</v>
      </c>
      <c r="AR939" s="1670">
        <v>1800</v>
      </c>
      <c r="AS939" s="1837">
        <v>30</v>
      </c>
      <c r="AT939" s="1824">
        <v>0</v>
      </c>
      <c r="AU939" s="1824">
        <v>0</v>
      </c>
      <c r="AV939" s="1837"/>
      <c r="AW939" s="1837"/>
      <c r="AX939" s="1837"/>
      <c r="AY939" s="1837"/>
      <c r="AZ939" s="1837"/>
      <c r="BA939" s="1823"/>
      <c r="BB939" s="1999">
        <v>0</v>
      </c>
      <c r="BC939" s="1824"/>
      <c r="BD939" s="1824"/>
      <c r="BE939" s="1824"/>
      <c r="BF939" s="1823"/>
      <c r="BG939" s="1999">
        <v>0</v>
      </c>
      <c r="BH939" s="1999">
        <v>0</v>
      </c>
      <c r="BI939" s="1999">
        <v>0</v>
      </c>
      <c r="BJ939" s="1822">
        <v>0</v>
      </c>
      <c r="BK939" s="1821">
        <v>0</v>
      </c>
      <c r="BL939" s="1821">
        <v>0</v>
      </c>
      <c r="BM939" s="1999">
        <v>0</v>
      </c>
      <c r="BN939" s="1821">
        <v>0</v>
      </c>
      <c r="BO939" s="1999">
        <v>0.75</v>
      </c>
      <c r="BP939" s="1820">
        <v>240</v>
      </c>
      <c r="BQ939" s="1819">
        <v>1800</v>
      </c>
      <c r="BR939" s="1819">
        <v>0</v>
      </c>
      <c r="BS939" s="1819">
        <v>0</v>
      </c>
      <c r="BT939" s="1818">
        <v>0</v>
      </c>
      <c r="BU939" s="1819">
        <v>0</v>
      </c>
      <c r="BV939" s="1819">
        <v>0</v>
      </c>
      <c r="BW939" s="1819">
        <v>0</v>
      </c>
      <c r="BX939" s="1693"/>
      <c r="BY939" s="1819"/>
      <c r="BZ939" s="1819"/>
      <c r="CA939" s="1693"/>
      <c r="CB939" s="1819">
        <v>0</v>
      </c>
      <c r="CC939" s="1819">
        <v>0</v>
      </c>
      <c r="CD939" s="1819">
        <v>0</v>
      </c>
      <c r="CE939" s="1819"/>
      <c r="CF939" s="1819">
        <v>0</v>
      </c>
      <c r="CG939" s="1819"/>
      <c r="CH939" s="1819">
        <v>9</v>
      </c>
      <c r="CI939" s="1819">
        <v>0</v>
      </c>
      <c r="CJ939" s="1693"/>
      <c r="CK939" s="1693"/>
      <c r="CL939" s="1693"/>
      <c r="CM939" s="1819"/>
      <c r="CN939" s="1819"/>
      <c r="CO939" s="1819">
        <v>0</v>
      </c>
      <c r="CP939" s="1819"/>
      <c r="CQ939" s="1819">
        <v>0</v>
      </c>
      <c r="CR939" s="1765"/>
      <c r="CS939" s="1765"/>
      <c r="CT939" s="1765"/>
      <c r="CU939" s="1765"/>
      <c r="CV939" s="1819">
        <v>0</v>
      </c>
      <c r="CW939" s="1693"/>
      <c r="CX939" s="1693"/>
      <c r="CY939" s="1693"/>
      <c r="CZ939" s="1693"/>
      <c r="DA939" s="1693"/>
      <c r="DB939" s="1693"/>
      <c r="DC939" s="1819"/>
      <c r="DD939" s="1819"/>
      <c r="DE939" s="1819"/>
      <c r="DF939" s="1819">
        <v>900</v>
      </c>
      <c r="DG939" s="1819">
        <v>81</v>
      </c>
      <c r="DH939" s="1693"/>
      <c r="DI939" s="1693"/>
      <c r="DJ939" s="1819">
        <v>116.4406779661017</v>
      </c>
      <c r="DK939" s="1819"/>
      <c r="DL939" s="1819"/>
      <c r="DM939" s="1693"/>
      <c r="DN939" s="1693"/>
      <c r="DO939" s="1693"/>
      <c r="DP939" s="1693"/>
      <c r="DQ939" s="1693"/>
      <c r="DR939" s="1819">
        <v>0</v>
      </c>
      <c r="DS939" s="1693"/>
      <c r="DT939" s="1693"/>
      <c r="DU939" s="1693"/>
      <c r="DV939" s="1693"/>
      <c r="DW939" s="1693"/>
      <c r="DX939" s="1693"/>
      <c r="DY939" s="1819"/>
      <c r="DZ939" s="1693"/>
      <c r="EA939" s="1693"/>
      <c r="EB939" s="1693"/>
      <c r="EC939" s="1693"/>
      <c r="ED939" s="1693"/>
      <c r="EE939" s="1693"/>
      <c r="EF939" s="1693"/>
      <c r="EG939" s="1693"/>
      <c r="EH939" s="1693"/>
      <c r="EI939" s="1693"/>
      <c r="EJ939" s="1693"/>
      <c r="EK939" s="1693"/>
      <c r="EL939" s="1815">
        <v>1803.37</v>
      </c>
      <c r="EM939" s="1815">
        <v>2906.4406779661017</v>
      </c>
      <c r="EN939" s="1814">
        <v>180.34</v>
      </c>
      <c r="EO939" s="1814">
        <v>0</v>
      </c>
      <c r="EP939" s="1814">
        <v>24.71</v>
      </c>
      <c r="EQ939" s="1814">
        <v>0</v>
      </c>
      <c r="ER939" s="1814">
        <v>0</v>
      </c>
      <c r="ES939" s="1819">
        <v>0</v>
      </c>
      <c r="ET939" s="1818">
        <v>0</v>
      </c>
      <c r="EU939" s="1819">
        <v>5.63</v>
      </c>
      <c r="EV939" s="1819">
        <v>0</v>
      </c>
      <c r="EW939" s="1819"/>
      <c r="EX939" s="1819"/>
      <c r="EY939" s="1819"/>
      <c r="EZ939" s="1816">
        <v>0</v>
      </c>
      <c r="FA939" s="1816">
        <v>0</v>
      </c>
      <c r="FB939" s="1816">
        <v>0</v>
      </c>
      <c r="FC939" s="1804">
        <v>720</v>
      </c>
      <c r="FD939" s="1804"/>
      <c r="FE939" s="1804"/>
      <c r="FF939" s="1699"/>
      <c r="FG939" s="1812"/>
      <c r="FH939" s="1804">
        <v>0</v>
      </c>
      <c r="FI939" s="1812">
        <v>116.4406779661017</v>
      </c>
      <c r="FJ939" s="1812"/>
      <c r="FK939" s="1804">
        <v>0</v>
      </c>
      <c r="FL939" s="1804">
        <v>981</v>
      </c>
      <c r="FM939" s="1819">
        <v>0</v>
      </c>
      <c r="FN939" s="1819">
        <v>9</v>
      </c>
      <c r="FO939" s="1819">
        <v>4</v>
      </c>
      <c r="FP939" s="1819">
        <v>0</v>
      </c>
      <c r="FQ939" s="1819">
        <v>2041.12</v>
      </c>
      <c r="FR939" s="1813">
        <v>865.32</v>
      </c>
      <c r="FT939" s="1659"/>
      <c r="FU939" s="1667">
        <v>865.32</v>
      </c>
      <c r="FV939" s="1661"/>
      <c r="FW939" s="1667">
        <v>0</v>
      </c>
      <c r="FX939" s="1607">
        <v>162.30000000000001</v>
      </c>
      <c r="FY939" s="1661">
        <v>0</v>
      </c>
      <c r="GB939" s="2015">
        <f t="shared" si="96"/>
        <v>0</v>
      </c>
      <c r="GC939" s="2015">
        <v>1803.37</v>
      </c>
      <c r="GE939" s="2015">
        <f t="shared" si="97"/>
        <v>2703.37</v>
      </c>
    </row>
    <row r="940" spans="2:187">
      <c r="B940" s="2014">
        <v>72</v>
      </c>
      <c r="C940" s="919" t="s">
        <v>639</v>
      </c>
      <c r="D940" s="1810" t="s">
        <v>3</v>
      </c>
      <c r="E940" s="1683" t="s">
        <v>885</v>
      </c>
      <c r="F940" s="1690" t="s">
        <v>1043</v>
      </c>
      <c r="G940" s="1672">
        <v>32844</v>
      </c>
      <c r="H940" s="1832" t="s">
        <v>469</v>
      </c>
      <c r="I940" s="919" t="s">
        <v>456</v>
      </c>
      <c r="J940" s="1807" t="s">
        <v>455</v>
      </c>
      <c r="K940" s="1806" t="s">
        <v>456</v>
      </c>
      <c r="L940" s="1806">
        <v>100001</v>
      </c>
      <c r="M940" s="1837" t="s">
        <v>470</v>
      </c>
      <c r="N940" s="1997">
        <v>1</v>
      </c>
      <c r="O940" s="1832" t="s">
        <v>471</v>
      </c>
      <c r="P940" s="1832" t="s">
        <v>472</v>
      </c>
      <c r="Q940" s="1836">
        <v>1</v>
      </c>
      <c r="R940" s="1832" t="s">
        <v>473</v>
      </c>
      <c r="S940" s="1793" t="s">
        <v>469</v>
      </c>
      <c r="T940" s="1832" t="s">
        <v>461</v>
      </c>
      <c r="U940" s="2001" t="s">
        <v>1044</v>
      </c>
      <c r="V940" s="1834" t="s">
        <v>553</v>
      </c>
      <c r="W940" s="1829"/>
      <c r="X940" s="2002" t="s">
        <v>1062</v>
      </c>
      <c r="Y940" s="1833" t="s">
        <v>1045</v>
      </c>
      <c r="Z940" s="1837"/>
      <c r="AA940" s="1793"/>
      <c r="AB940" s="1831">
        <v>45943</v>
      </c>
      <c r="AC940" s="1829"/>
      <c r="AD940" s="1829"/>
      <c r="AE940" s="1829" t="s">
        <v>503</v>
      </c>
      <c r="AF940" s="1829" t="s">
        <v>1046</v>
      </c>
      <c r="AG940" s="1829"/>
      <c r="AH940" s="1829"/>
      <c r="AI940" s="1829"/>
      <c r="AJ940" s="1829"/>
      <c r="AK940" s="1829"/>
      <c r="AL940" s="1829"/>
      <c r="AM940" s="1829"/>
      <c r="AN940" s="1712"/>
      <c r="AO940" s="1685" t="s">
        <v>467</v>
      </c>
      <c r="AP940" s="1789" t="s">
        <v>595</v>
      </c>
      <c r="AQ940" s="1708" t="s">
        <v>466</v>
      </c>
      <c r="AR940" s="1670">
        <v>3700</v>
      </c>
      <c r="AS940" s="1837">
        <v>30</v>
      </c>
      <c r="AT940" s="1824">
        <v>0</v>
      </c>
      <c r="AU940" s="1824">
        <v>0</v>
      </c>
      <c r="AV940" s="1837"/>
      <c r="AW940" s="1837"/>
      <c r="AX940" s="1837"/>
      <c r="AY940" s="1837"/>
      <c r="AZ940" s="1837"/>
      <c r="BA940" s="1823"/>
      <c r="BB940" s="1999">
        <v>0</v>
      </c>
      <c r="BC940" s="1824"/>
      <c r="BD940" s="1824"/>
      <c r="BE940" s="1824"/>
      <c r="BF940" s="1823"/>
      <c r="BG940" s="1999">
        <v>0</v>
      </c>
      <c r="BH940" s="1999">
        <v>0</v>
      </c>
      <c r="BI940" s="1999">
        <v>0</v>
      </c>
      <c r="BJ940" s="1822">
        <v>6.05</v>
      </c>
      <c r="BK940" s="1821">
        <v>0</v>
      </c>
      <c r="BL940" s="1821">
        <v>0</v>
      </c>
      <c r="BM940" s="1999">
        <v>0</v>
      </c>
      <c r="BN940" s="1821">
        <v>0</v>
      </c>
      <c r="BO940" s="1999">
        <v>3.4833333333333334</v>
      </c>
      <c r="BP940" s="1820">
        <v>240</v>
      </c>
      <c r="BQ940" s="1819">
        <v>3700</v>
      </c>
      <c r="BR940" s="1819">
        <v>113</v>
      </c>
      <c r="BS940" s="1819">
        <v>0</v>
      </c>
      <c r="BT940" s="1818">
        <v>0</v>
      </c>
      <c r="BU940" s="1819">
        <v>0</v>
      </c>
      <c r="BV940" s="1819">
        <v>0</v>
      </c>
      <c r="BW940" s="1819">
        <v>0</v>
      </c>
      <c r="BX940" s="1693"/>
      <c r="BY940" s="1819"/>
      <c r="BZ940" s="1819"/>
      <c r="CA940" s="1693"/>
      <c r="CB940" s="1819">
        <v>0</v>
      </c>
      <c r="CC940" s="1819">
        <v>0</v>
      </c>
      <c r="CD940" s="1819">
        <v>0</v>
      </c>
      <c r="CE940" s="1819"/>
      <c r="CF940" s="1819">
        <v>192.24</v>
      </c>
      <c r="CG940" s="1819"/>
      <c r="CH940" s="1819">
        <v>0</v>
      </c>
      <c r="CI940" s="1819">
        <v>0</v>
      </c>
      <c r="CJ940" s="1693"/>
      <c r="CK940" s="1693"/>
      <c r="CL940" s="1693"/>
      <c r="CM940" s="1819"/>
      <c r="CN940" s="1819"/>
      <c r="CO940" s="1819">
        <v>0</v>
      </c>
      <c r="CP940" s="1819"/>
      <c r="CQ940" s="1819">
        <v>0</v>
      </c>
      <c r="CR940" s="1765"/>
      <c r="CS940" s="1765"/>
      <c r="CT940" s="1765"/>
      <c r="CU940" s="1765"/>
      <c r="CV940" s="1819">
        <v>0</v>
      </c>
      <c r="CW940" s="1693"/>
      <c r="CX940" s="1693"/>
      <c r="CY940" s="1693"/>
      <c r="CZ940" s="1693"/>
      <c r="DA940" s="1693"/>
      <c r="DB940" s="1693"/>
      <c r="DC940" s="1819"/>
      <c r="DD940" s="1819"/>
      <c r="DE940" s="1819"/>
      <c r="DF940" s="1819">
        <v>1271</v>
      </c>
      <c r="DG940" s="1819">
        <v>114.39</v>
      </c>
      <c r="DH940" s="1693"/>
      <c r="DI940" s="1693"/>
      <c r="DJ940" s="1819">
        <v>116.4406779661017</v>
      </c>
      <c r="DK940" s="1819"/>
      <c r="DL940" s="1819"/>
      <c r="DM940" s="1693"/>
      <c r="DN940" s="1693"/>
      <c r="DO940" s="1693"/>
      <c r="DP940" s="1693"/>
      <c r="DQ940" s="1693"/>
      <c r="DR940" s="1819">
        <v>0</v>
      </c>
      <c r="DS940" s="1693"/>
      <c r="DT940" s="1693"/>
      <c r="DU940" s="1693"/>
      <c r="DV940" s="1693"/>
      <c r="DW940" s="1693"/>
      <c r="DX940" s="1693"/>
      <c r="DY940" s="1819"/>
      <c r="DZ940" s="1693"/>
      <c r="EA940" s="1693"/>
      <c r="EB940" s="1693"/>
      <c r="EC940" s="1693"/>
      <c r="ED940" s="1693"/>
      <c r="EE940" s="1693"/>
      <c r="EF940" s="1693"/>
      <c r="EG940" s="1693"/>
      <c r="EH940" s="1693"/>
      <c r="EI940" s="1693"/>
      <c r="EJ940" s="1693"/>
      <c r="EK940" s="1693"/>
      <c r="EL940" s="1815">
        <v>3951.54</v>
      </c>
      <c r="EM940" s="1815">
        <v>5507.0706779661014</v>
      </c>
      <c r="EN940" s="1814">
        <v>395.15</v>
      </c>
      <c r="EO940" s="1814">
        <v>63.22</v>
      </c>
      <c r="EP940" s="1814">
        <v>54.14</v>
      </c>
      <c r="EQ940" s="1814">
        <v>0</v>
      </c>
      <c r="ER940" s="1814">
        <v>0</v>
      </c>
      <c r="ES940" s="1819">
        <v>0</v>
      </c>
      <c r="ET940" s="1818">
        <v>0</v>
      </c>
      <c r="EU940" s="1819">
        <v>53.7</v>
      </c>
      <c r="EV940" s="1819">
        <v>0</v>
      </c>
      <c r="EW940" s="1819"/>
      <c r="EX940" s="1819"/>
      <c r="EY940" s="1819"/>
      <c r="EZ940" s="1816">
        <v>0</v>
      </c>
      <c r="FA940" s="1816">
        <v>0</v>
      </c>
      <c r="FB940" s="1816">
        <v>0</v>
      </c>
      <c r="FC940" s="1804">
        <v>1525.2</v>
      </c>
      <c r="FD940" s="1804"/>
      <c r="FE940" s="1804"/>
      <c r="FF940" s="1699"/>
      <c r="FG940" s="1812"/>
      <c r="FH940" s="1804">
        <v>0</v>
      </c>
      <c r="FI940" s="1812">
        <v>116.4406779661017</v>
      </c>
      <c r="FJ940" s="1812"/>
      <c r="FK940" s="1804">
        <v>0</v>
      </c>
      <c r="FL940" s="1804">
        <v>1385.39</v>
      </c>
      <c r="FM940" s="1819">
        <v>0</v>
      </c>
      <c r="FN940" s="1819">
        <v>0</v>
      </c>
      <c r="FO940" s="1819">
        <v>0</v>
      </c>
      <c r="FP940" s="1819">
        <v>0</v>
      </c>
      <c r="FQ940" s="1819">
        <v>3593.24</v>
      </c>
      <c r="FR940" s="1813">
        <v>1913.83</v>
      </c>
      <c r="FT940" s="1659"/>
      <c r="FU940" s="1666">
        <v>1913.83</v>
      </c>
      <c r="FV940" s="1661"/>
      <c r="FW940" s="1667">
        <v>0</v>
      </c>
      <c r="FX940" s="1607">
        <v>355.64</v>
      </c>
      <c r="FY940" s="1661">
        <v>0</v>
      </c>
      <c r="GB940" s="2015">
        <f t="shared" si="96"/>
        <v>0</v>
      </c>
      <c r="GC940" s="2015">
        <v>3951.54</v>
      </c>
      <c r="GE940" s="2015">
        <f t="shared" si="97"/>
        <v>5222.54</v>
      </c>
    </row>
    <row r="941" spans="2:187">
      <c r="B941" s="2014">
        <v>73</v>
      </c>
      <c r="C941" s="919" t="s">
        <v>639</v>
      </c>
      <c r="D941" s="1810" t="s">
        <v>3</v>
      </c>
      <c r="E941" s="1683" t="s">
        <v>883</v>
      </c>
      <c r="F941" s="1690" t="s">
        <v>884</v>
      </c>
      <c r="G941" s="1672">
        <v>28169</v>
      </c>
      <c r="H941" s="1832" t="s">
        <v>478</v>
      </c>
      <c r="I941" s="919" t="s">
        <v>456</v>
      </c>
      <c r="J941" s="1807" t="s">
        <v>455</v>
      </c>
      <c r="K941" s="1806" t="s">
        <v>456</v>
      </c>
      <c r="L941" s="1806">
        <v>100001</v>
      </c>
      <c r="M941" s="1837" t="s">
        <v>470</v>
      </c>
      <c r="N941" s="1997">
        <v>1</v>
      </c>
      <c r="O941" s="1832" t="s">
        <v>458</v>
      </c>
      <c r="P941" s="1832" t="s">
        <v>478</v>
      </c>
      <c r="Q941" s="1836">
        <v>1</v>
      </c>
      <c r="R941" s="1832" t="s">
        <v>485</v>
      </c>
      <c r="S941" s="1793" t="s">
        <v>478</v>
      </c>
      <c r="T941" s="1832" t="s">
        <v>461</v>
      </c>
      <c r="U941" s="2001" t="s">
        <v>250</v>
      </c>
      <c r="V941" s="1834" t="s">
        <v>553</v>
      </c>
      <c r="W941" s="1829"/>
      <c r="X941" s="2002" t="s">
        <v>32</v>
      </c>
      <c r="Y941" s="1833" t="s">
        <v>1081</v>
      </c>
      <c r="Z941" s="1811" t="s">
        <v>25</v>
      </c>
      <c r="AA941" s="1669" t="s">
        <v>1047</v>
      </c>
      <c r="AB941" s="1831">
        <v>45943</v>
      </c>
      <c r="AC941" s="1829"/>
      <c r="AD941" s="1829"/>
      <c r="AE941" s="1829" t="s">
        <v>496</v>
      </c>
      <c r="AF941" s="1829" t="s">
        <v>1048</v>
      </c>
      <c r="AG941" s="1829"/>
      <c r="AH941" s="1829"/>
      <c r="AI941" s="1829"/>
      <c r="AJ941" s="1829"/>
      <c r="AK941" s="1829"/>
      <c r="AL941" s="1829"/>
      <c r="AM941" s="1829"/>
      <c r="AN941" s="1712"/>
      <c r="AO941" s="1685" t="s">
        <v>467</v>
      </c>
      <c r="AP941" s="1789" t="s">
        <v>595</v>
      </c>
      <c r="AQ941" s="1708" t="s">
        <v>466</v>
      </c>
      <c r="AR941" s="1670">
        <v>1800</v>
      </c>
      <c r="AS941" s="1837">
        <v>30</v>
      </c>
      <c r="AT941" s="1824">
        <v>0</v>
      </c>
      <c r="AU941" s="1824">
        <v>0</v>
      </c>
      <c r="AV941" s="1837"/>
      <c r="AW941" s="1837"/>
      <c r="AX941" s="1837"/>
      <c r="AY941" s="1837"/>
      <c r="AZ941" s="1837"/>
      <c r="BA941" s="1823"/>
      <c r="BB941" s="1999">
        <v>0</v>
      </c>
      <c r="BC941" s="1824"/>
      <c r="BD941" s="1824"/>
      <c r="BE941" s="1824"/>
      <c r="BF941" s="1823"/>
      <c r="BG941" s="1999">
        <v>0</v>
      </c>
      <c r="BH941" s="1999">
        <v>0</v>
      </c>
      <c r="BI941" s="1999">
        <v>0</v>
      </c>
      <c r="BJ941" s="1822">
        <v>0</v>
      </c>
      <c r="BK941" s="1821">
        <v>0</v>
      </c>
      <c r="BL941" s="1821">
        <v>0</v>
      </c>
      <c r="BM941" s="1999">
        <v>0</v>
      </c>
      <c r="BN941" s="1821">
        <v>0</v>
      </c>
      <c r="BO941" s="1999">
        <v>0</v>
      </c>
      <c r="BP941" s="1820">
        <v>240</v>
      </c>
      <c r="BQ941" s="1819">
        <v>1800</v>
      </c>
      <c r="BR941" s="1819">
        <v>113</v>
      </c>
      <c r="BS941" s="1819">
        <v>0</v>
      </c>
      <c r="BT941" s="1818">
        <v>0</v>
      </c>
      <c r="BU941" s="1819">
        <v>0</v>
      </c>
      <c r="BV941" s="1819">
        <v>0</v>
      </c>
      <c r="BW941" s="1819">
        <v>0</v>
      </c>
      <c r="BX941" s="1693"/>
      <c r="BY941" s="1819"/>
      <c r="BZ941" s="1819"/>
      <c r="CA941" s="1693"/>
      <c r="CB941" s="1819">
        <v>0</v>
      </c>
      <c r="CC941" s="1819">
        <v>0</v>
      </c>
      <c r="CD941" s="1819">
        <v>0</v>
      </c>
      <c r="CE941" s="1819"/>
      <c r="CF941" s="1819">
        <v>0</v>
      </c>
      <c r="CG941" s="1819"/>
      <c r="CH941" s="1819">
        <v>0</v>
      </c>
      <c r="CI941" s="1819">
        <v>0</v>
      </c>
      <c r="CJ941" s="1693"/>
      <c r="CK941" s="1693"/>
      <c r="CL941" s="1693"/>
      <c r="CM941" s="1819"/>
      <c r="CN941" s="1819"/>
      <c r="CO941" s="1819">
        <v>0</v>
      </c>
      <c r="CP941" s="1819"/>
      <c r="CQ941" s="1819">
        <v>0</v>
      </c>
      <c r="CR941" s="1765"/>
      <c r="CS941" s="1765"/>
      <c r="CT941" s="1765"/>
      <c r="CU941" s="1765"/>
      <c r="CV941" s="1819">
        <v>0</v>
      </c>
      <c r="CW941" s="1693"/>
      <c r="CX941" s="1693"/>
      <c r="CY941" s="1693"/>
      <c r="CZ941" s="1693"/>
      <c r="DA941" s="1693"/>
      <c r="DB941" s="1693"/>
      <c r="DC941" s="1819"/>
      <c r="DD941" s="1819"/>
      <c r="DE941" s="1819"/>
      <c r="DF941" s="1819">
        <v>637.66999999999996</v>
      </c>
      <c r="DG941" s="1819">
        <v>57.39</v>
      </c>
      <c r="DH941" s="1693"/>
      <c r="DI941" s="1693"/>
      <c r="DJ941" s="1819">
        <v>116.4406779661017</v>
      </c>
      <c r="DK941" s="1819"/>
      <c r="DL941" s="1819"/>
      <c r="DM941" s="1693"/>
      <c r="DN941" s="1693"/>
      <c r="DO941" s="1693"/>
      <c r="DP941" s="1693"/>
      <c r="DQ941" s="1693"/>
      <c r="DR941" s="1819">
        <v>0</v>
      </c>
      <c r="DS941" s="1693"/>
      <c r="DT941" s="1693"/>
      <c r="DU941" s="1693"/>
      <c r="DV941" s="1693"/>
      <c r="DW941" s="1693"/>
      <c r="DX941" s="1693"/>
      <c r="DY941" s="1819"/>
      <c r="DZ941" s="1693"/>
      <c r="EA941" s="1693"/>
      <c r="EB941" s="1693"/>
      <c r="EC941" s="1693"/>
      <c r="ED941" s="1693"/>
      <c r="EE941" s="1693"/>
      <c r="EF941" s="1693"/>
      <c r="EG941" s="1693"/>
      <c r="EH941" s="1693"/>
      <c r="EI941" s="1693"/>
      <c r="EJ941" s="1693"/>
      <c r="EK941" s="1693"/>
      <c r="EL941" s="1815">
        <v>1913</v>
      </c>
      <c r="EM941" s="1815">
        <v>2724.5006779661016</v>
      </c>
      <c r="EN941" s="1814">
        <v>191.3</v>
      </c>
      <c r="EO941" s="1814">
        <v>0</v>
      </c>
      <c r="EP941" s="1814">
        <v>26.21</v>
      </c>
      <c r="EQ941" s="1814">
        <v>0</v>
      </c>
      <c r="ER941" s="1814">
        <v>0</v>
      </c>
      <c r="ES941" s="1819">
        <v>0</v>
      </c>
      <c r="ET941" s="1818">
        <v>0</v>
      </c>
      <c r="EU941" s="1819">
        <v>0</v>
      </c>
      <c r="EV941" s="1819">
        <v>0</v>
      </c>
      <c r="EW941" s="1819"/>
      <c r="EX941" s="1819"/>
      <c r="EY941" s="1819"/>
      <c r="EZ941" s="1816">
        <v>0</v>
      </c>
      <c r="FA941" s="1816">
        <v>0</v>
      </c>
      <c r="FB941" s="1816">
        <v>0</v>
      </c>
      <c r="FC941" s="1816">
        <v>765.2</v>
      </c>
      <c r="FD941" s="1816"/>
      <c r="FE941" s="1816"/>
      <c r="FF941" s="1693"/>
      <c r="FG941" s="1819"/>
      <c r="FH941" s="1816">
        <v>0</v>
      </c>
      <c r="FI941" s="1819">
        <v>116.4406779661017</v>
      </c>
      <c r="FJ941" s="1819"/>
      <c r="FK941" s="1816">
        <v>0</v>
      </c>
      <c r="FL941" s="1816">
        <v>695.06</v>
      </c>
      <c r="FM941" s="1819">
        <v>0</v>
      </c>
      <c r="FN941" s="1819">
        <v>0</v>
      </c>
      <c r="FO941" s="1819">
        <v>0</v>
      </c>
      <c r="FP941" s="1819">
        <v>0</v>
      </c>
      <c r="FQ941" s="1819">
        <v>1794.21</v>
      </c>
      <c r="FR941" s="1813">
        <v>930.29</v>
      </c>
      <c r="FT941" s="1659"/>
      <c r="FU941" s="1667">
        <v>930.29</v>
      </c>
      <c r="FV941" s="1661"/>
      <c r="FW941" s="1667">
        <v>0</v>
      </c>
      <c r="FX941" s="1607">
        <v>172.17</v>
      </c>
      <c r="FY941" s="1661">
        <v>0</v>
      </c>
      <c r="GB941" s="2015">
        <f t="shared" si="96"/>
        <v>0</v>
      </c>
      <c r="GC941" s="2015">
        <v>1913</v>
      </c>
      <c r="GE941" s="2015">
        <f t="shared" si="97"/>
        <v>2550.67</v>
      </c>
    </row>
    <row r="942" spans="2:187">
      <c r="B942" s="2014">
        <v>74</v>
      </c>
      <c r="C942" s="919" t="s">
        <v>639</v>
      </c>
      <c r="D942" s="1810" t="s">
        <v>3</v>
      </c>
      <c r="E942" s="1683" t="s">
        <v>893</v>
      </c>
      <c r="F942" s="1690" t="s">
        <v>894</v>
      </c>
      <c r="G942" s="1672">
        <v>33878</v>
      </c>
      <c r="H942" s="1832" t="s">
        <v>478</v>
      </c>
      <c r="I942" s="919" t="s">
        <v>456</v>
      </c>
      <c r="J942" s="1807" t="s">
        <v>455</v>
      </c>
      <c r="K942" s="1806" t="s">
        <v>456</v>
      </c>
      <c r="L942" s="1806">
        <v>100001</v>
      </c>
      <c r="M942" s="1837" t="s">
        <v>470</v>
      </c>
      <c r="N942" s="1997">
        <v>1</v>
      </c>
      <c r="O942" s="1832" t="s">
        <v>458</v>
      </c>
      <c r="P942" s="1832" t="s">
        <v>478</v>
      </c>
      <c r="Q942" s="1836">
        <v>1</v>
      </c>
      <c r="R942" s="1832" t="s">
        <v>485</v>
      </c>
      <c r="S942" s="1793" t="s">
        <v>478</v>
      </c>
      <c r="T942" s="1832" t="s">
        <v>461</v>
      </c>
      <c r="U942" s="2001" t="s">
        <v>263</v>
      </c>
      <c r="V942" s="1834" t="s">
        <v>553</v>
      </c>
      <c r="W942" s="1829"/>
      <c r="X942" s="2002" t="s">
        <v>1062</v>
      </c>
      <c r="Y942" s="1833" t="s">
        <v>1082</v>
      </c>
      <c r="Z942" s="1837"/>
      <c r="AA942" s="1793"/>
      <c r="AB942" s="1831">
        <v>45964</v>
      </c>
      <c r="AC942" s="1829"/>
      <c r="AD942" s="1829"/>
      <c r="AE942" s="1829" t="s">
        <v>533</v>
      </c>
      <c r="AF942" s="1829" t="s">
        <v>1083</v>
      </c>
      <c r="AG942" s="1829"/>
      <c r="AH942" s="1829"/>
      <c r="AI942" s="1829"/>
      <c r="AJ942" s="1829"/>
      <c r="AK942" s="1829"/>
      <c r="AL942" s="1829"/>
      <c r="AM942" s="1829"/>
      <c r="AN942" s="1712"/>
      <c r="AO942" s="1685" t="s">
        <v>467</v>
      </c>
      <c r="AP942" s="1789" t="s">
        <v>595</v>
      </c>
      <c r="AQ942" s="1708" t="s">
        <v>466</v>
      </c>
      <c r="AR942" s="1670">
        <v>2200</v>
      </c>
      <c r="AS942" s="1837">
        <v>30</v>
      </c>
      <c r="AT942" s="1824">
        <v>0</v>
      </c>
      <c r="AU942" s="1824">
        <v>0</v>
      </c>
      <c r="AV942" s="1837"/>
      <c r="AW942" s="1837"/>
      <c r="AX942" s="1837"/>
      <c r="AY942" s="1837"/>
      <c r="AZ942" s="1837"/>
      <c r="BA942" s="1823"/>
      <c r="BB942" s="1999">
        <v>0</v>
      </c>
      <c r="BC942" s="1824"/>
      <c r="BD942" s="1824"/>
      <c r="BE942" s="1824"/>
      <c r="BF942" s="1823"/>
      <c r="BG942" s="1999">
        <v>0</v>
      </c>
      <c r="BH942" s="1999">
        <v>0</v>
      </c>
      <c r="BI942" s="1999">
        <v>0</v>
      </c>
      <c r="BJ942" s="1822">
        <v>0</v>
      </c>
      <c r="BK942" s="1821"/>
      <c r="BL942" s="1821"/>
      <c r="BM942" s="1999"/>
      <c r="BN942" s="1821"/>
      <c r="BO942" s="1999">
        <v>2.816666666666666</v>
      </c>
      <c r="BP942" s="1820">
        <v>240</v>
      </c>
      <c r="BQ942" s="1819">
        <v>2200</v>
      </c>
      <c r="BR942" s="1819">
        <v>113</v>
      </c>
      <c r="BS942" s="1819">
        <v>0</v>
      </c>
      <c r="BT942" s="1818">
        <v>0</v>
      </c>
      <c r="BU942" s="1819"/>
      <c r="BV942" s="1819"/>
      <c r="BW942" s="1819"/>
      <c r="BX942" s="1693"/>
      <c r="BY942" s="1819"/>
      <c r="BZ942" s="1819"/>
      <c r="CA942" s="1693"/>
      <c r="CB942" s="1819">
        <v>0</v>
      </c>
      <c r="CC942" s="1819">
        <v>0</v>
      </c>
      <c r="CD942" s="1819">
        <v>0</v>
      </c>
      <c r="CE942" s="1819"/>
      <c r="CF942" s="1819">
        <v>0</v>
      </c>
      <c r="CG942" s="1819"/>
      <c r="CH942" s="1819">
        <v>0</v>
      </c>
      <c r="CI942" s="1819">
        <v>0</v>
      </c>
      <c r="CJ942" s="1693"/>
      <c r="CK942" s="1693"/>
      <c r="CL942" s="1693"/>
      <c r="CM942" s="1819"/>
      <c r="CN942" s="1819"/>
      <c r="CO942" s="1819">
        <v>0</v>
      </c>
      <c r="CP942" s="1819"/>
      <c r="CQ942" s="1819">
        <v>0</v>
      </c>
      <c r="CR942" s="1765"/>
      <c r="CS942" s="1765"/>
      <c r="CT942" s="1765"/>
      <c r="CU942" s="1765"/>
      <c r="CV942" s="1819">
        <v>0</v>
      </c>
      <c r="CW942" s="1693"/>
      <c r="CX942" s="1693"/>
      <c r="CY942" s="1693"/>
      <c r="CZ942" s="1693"/>
      <c r="DA942" s="1693"/>
      <c r="DB942" s="1693"/>
      <c r="DC942" s="1819"/>
      <c r="DD942" s="1819"/>
      <c r="DE942" s="1819"/>
      <c r="DF942" s="1819">
        <v>385.5</v>
      </c>
      <c r="DG942" s="1819">
        <v>34.700000000000003</v>
      </c>
      <c r="DH942" s="1693"/>
      <c r="DI942" s="1693"/>
      <c r="DJ942" s="1819">
        <v>116.4406779661017</v>
      </c>
      <c r="DK942" s="1819"/>
      <c r="DL942" s="1819"/>
      <c r="DM942" s="1693"/>
      <c r="DN942" s="1693"/>
      <c r="DO942" s="1693"/>
      <c r="DP942" s="1693"/>
      <c r="DQ942" s="1693"/>
      <c r="DR942" s="1819">
        <v>0</v>
      </c>
      <c r="DS942" s="1693"/>
      <c r="DT942" s="1693"/>
      <c r="DU942" s="1693"/>
      <c r="DV942" s="1693"/>
      <c r="DW942" s="1693"/>
      <c r="DX942" s="1693"/>
      <c r="DY942" s="1819"/>
      <c r="DZ942" s="1693"/>
      <c r="EA942" s="1693"/>
      <c r="EB942" s="1693"/>
      <c r="EC942" s="1693"/>
      <c r="ED942" s="1693"/>
      <c r="EE942" s="1693"/>
      <c r="EF942" s="1693"/>
      <c r="EG942" s="1693"/>
      <c r="EH942" s="1693"/>
      <c r="EI942" s="1693"/>
      <c r="EJ942" s="1693"/>
      <c r="EK942" s="1693"/>
      <c r="EL942" s="1815">
        <v>2287.1799999999998</v>
      </c>
      <c r="EM942" s="1815">
        <v>2849.6406779661015</v>
      </c>
      <c r="EN942" s="1814">
        <v>228.72</v>
      </c>
      <c r="EO942" s="1814">
        <v>0</v>
      </c>
      <c r="EP942" s="1814">
        <v>31.33</v>
      </c>
      <c r="EQ942" s="1814">
        <v>0</v>
      </c>
      <c r="ER942" s="1814">
        <v>0</v>
      </c>
      <c r="ES942" s="1819">
        <v>0</v>
      </c>
      <c r="ET942" s="1818">
        <v>0</v>
      </c>
      <c r="EU942" s="1819">
        <v>25.82</v>
      </c>
      <c r="EV942" s="1819">
        <v>0</v>
      </c>
      <c r="EW942" s="1819"/>
      <c r="EX942" s="1819"/>
      <c r="EY942" s="1819"/>
      <c r="EZ942" s="1816">
        <v>0</v>
      </c>
      <c r="FA942" s="1816">
        <v>0</v>
      </c>
      <c r="FB942" s="1816">
        <v>0</v>
      </c>
      <c r="FC942" s="1816">
        <v>925.2</v>
      </c>
      <c r="FD942" s="1816"/>
      <c r="FE942" s="1816"/>
      <c r="FF942" s="1693"/>
      <c r="FG942" s="1819"/>
      <c r="FH942" s="1816">
        <v>0</v>
      </c>
      <c r="FI942" s="1819">
        <v>116.4406779661017</v>
      </c>
      <c r="FJ942" s="1819"/>
      <c r="FK942" s="1816">
        <v>0</v>
      </c>
      <c r="FL942" s="1816">
        <v>420.2</v>
      </c>
      <c r="FM942" s="1819"/>
      <c r="FN942" s="1819">
        <v>0</v>
      </c>
      <c r="FO942" s="1819">
        <v>0</v>
      </c>
      <c r="FP942" s="1819">
        <v>0</v>
      </c>
      <c r="FQ942" s="1819">
        <v>1747.71</v>
      </c>
      <c r="FR942" s="1813">
        <v>1101.93</v>
      </c>
      <c r="FT942" s="1659"/>
      <c r="FU942" s="1666">
        <v>1101.93</v>
      </c>
      <c r="FV942" s="1661"/>
      <c r="FW942" s="1667">
        <v>0</v>
      </c>
      <c r="FX942" s="1607">
        <v>205.85</v>
      </c>
      <c r="FY942" s="1661">
        <v>0</v>
      </c>
      <c r="GB942" s="2015">
        <f t="shared" si="96"/>
        <v>0</v>
      </c>
      <c r="GC942" s="2015">
        <v>2287.1799999999998</v>
      </c>
      <c r="GE942" s="2015">
        <f t="shared" si="97"/>
        <v>2672.68</v>
      </c>
    </row>
    <row r="943" spans="2:187">
      <c r="B943" s="2014">
        <v>75</v>
      </c>
      <c r="C943" s="919" t="s">
        <v>639</v>
      </c>
      <c r="D943" s="1810" t="s">
        <v>3</v>
      </c>
      <c r="E943" s="1683" t="s">
        <v>891</v>
      </c>
      <c r="F943" s="1690" t="s">
        <v>892</v>
      </c>
      <c r="G943" s="1672">
        <v>33682</v>
      </c>
      <c r="H943" s="1832" t="s">
        <v>478</v>
      </c>
      <c r="I943" s="919" t="s">
        <v>456</v>
      </c>
      <c r="J943" s="1807" t="s">
        <v>455</v>
      </c>
      <c r="K943" s="1806" t="s">
        <v>456</v>
      </c>
      <c r="L943" s="1806">
        <v>100001</v>
      </c>
      <c r="M943" s="1837" t="s">
        <v>470</v>
      </c>
      <c r="N943" s="1997">
        <v>1</v>
      </c>
      <c r="O943" s="1832" t="s">
        <v>458</v>
      </c>
      <c r="P943" s="1832" t="s">
        <v>478</v>
      </c>
      <c r="Q943" s="1836">
        <v>1</v>
      </c>
      <c r="R943" s="1832" t="s">
        <v>485</v>
      </c>
      <c r="S943" s="1793" t="s">
        <v>478</v>
      </c>
      <c r="T943" s="1832" t="s">
        <v>461</v>
      </c>
      <c r="U943" s="2001" t="s">
        <v>1084</v>
      </c>
      <c r="V943" s="1834" t="s">
        <v>553</v>
      </c>
      <c r="W943" s="1829"/>
      <c r="X943" s="2002" t="s">
        <v>32</v>
      </c>
      <c r="Y943" s="1833" t="s">
        <v>1085</v>
      </c>
      <c r="Z943" s="1837"/>
      <c r="AA943" s="1793"/>
      <c r="AB943" s="1831">
        <v>45964</v>
      </c>
      <c r="AC943" s="1829"/>
      <c r="AD943" s="1829"/>
      <c r="AE943" s="1829" t="s">
        <v>464</v>
      </c>
      <c r="AF943" s="1829" t="s">
        <v>1086</v>
      </c>
      <c r="AG943" s="1829"/>
      <c r="AH943" s="1829"/>
      <c r="AI943" s="1829"/>
      <c r="AJ943" s="1829"/>
      <c r="AK943" s="1829"/>
      <c r="AL943" s="1829"/>
      <c r="AM943" s="1829"/>
      <c r="AN943" s="1712"/>
      <c r="AO943" s="1685" t="s">
        <v>467</v>
      </c>
      <c r="AP943" s="1789" t="s">
        <v>595</v>
      </c>
      <c r="AQ943" s="1708" t="s">
        <v>467</v>
      </c>
      <c r="AR943" s="1670">
        <v>5000</v>
      </c>
      <c r="AS943" s="1837">
        <v>30</v>
      </c>
      <c r="AT943" s="1824">
        <v>0</v>
      </c>
      <c r="AU943" s="1824">
        <v>0</v>
      </c>
      <c r="AV943" s="1837"/>
      <c r="AW943" s="1837"/>
      <c r="AX943" s="1837"/>
      <c r="AY943" s="1837"/>
      <c r="AZ943" s="1837"/>
      <c r="BA943" s="1823"/>
      <c r="BB943" s="1999">
        <v>0</v>
      </c>
      <c r="BC943" s="1824"/>
      <c r="BD943" s="1824"/>
      <c r="BE943" s="1824"/>
      <c r="BF943" s="1823"/>
      <c r="BG943" s="1999">
        <v>0</v>
      </c>
      <c r="BH943" s="1999">
        <v>0</v>
      </c>
      <c r="BI943" s="1999">
        <v>0</v>
      </c>
      <c r="BJ943" s="1822">
        <v>0</v>
      </c>
      <c r="BK943" s="1821"/>
      <c r="BL943" s="1821"/>
      <c r="BM943" s="1999"/>
      <c r="BN943" s="1821"/>
      <c r="BO943" s="1999">
        <v>0</v>
      </c>
      <c r="BP943" s="1820">
        <v>240</v>
      </c>
      <c r="BQ943" s="1819">
        <v>5000</v>
      </c>
      <c r="BR943" s="1819">
        <v>0</v>
      </c>
      <c r="BS943" s="1819">
        <v>0</v>
      </c>
      <c r="BT943" s="1818">
        <v>0</v>
      </c>
      <c r="BU943" s="1819"/>
      <c r="BV943" s="1819"/>
      <c r="BW943" s="1819"/>
      <c r="BX943" s="1693"/>
      <c r="BY943" s="1819"/>
      <c r="BZ943" s="1819"/>
      <c r="CA943" s="1693"/>
      <c r="CB943" s="1819">
        <v>0</v>
      </c>
      <c r="CC943" s="1819">
        <v>0</v>
      </c>
      <c r="CD943" s="1819">
        <v>0</v>
      </c>
      <c r="CE943" s="1819"/>
      <c r="CF943" s="1819">
        <v>0</v>
      </c>
      <c r="CG943" s="1819"/>
      <c r="CH943" s="1819">
        <v>0</v>
      </c>
      <c r="CI943" s="1819">
        <v>0</v>
      </c>
      <c r="CJ943" s="1693"/>
      <c r="CK943" s="1693"/>
      <c r="CL943" s="1693"/>
      <c r="CM943" s="1819"/>
      <c r="CN943" s="1819"/>
      <c r="CO943" s="1819">
        <v>0</v>
      </c>
      <c r="CP943" s="1819"/>
      <c r="CQ943" s="1819">
        <v>0</v>
      </c>
      <c r="CR943" s="1765"/>
      <c r="CS943" s="1765"/>
      <c r="CT943" s="1765"/>
      <c r="CU943" s="1765"/>
      <c r="CV943" s="1819">
        <v>0</v>
      </c>
      <c r="CW943" s="1693"/>
      <c r="CX943" s="1693"/>
      <c r="CY943" s="1693"/>
      <c r="CZ943" s="1693"/>
      <c r="DA943" s="1693"/>
      <c r="DB943" s="1693"/>
      <c r="DC943" s="1819"/>
      <c r="DD943" s="1819"/>
      <c r="DE943" s="1819"/>
      <c r="DF943" s="1819">
        <v>833.33</v>
      </c>
      <c r="DG943" s="1819">
        <v>75</v>
      </c>
      <c r="DH943" s="1693"/>
      <c r="DI943" s="1693"/>
      <c r="DJ943" s="1819">
        <v>116.4406779661017</v>
      </c>
      <c r="DK943" s="1819"/>
      <c r="DL943" s="1819"/>
      <c r="DM943" s="1693"/>
      <c r="DN943" s="1693"/>
      <c r="DO943" s="1693"/>
      <c r="DP943" s="1693"/>
      <c r="DQ943" s="1693"/>
      <c r="DR943" s="1819">
        <v>0</v>
      </c>
      <c r="DS943" s="1693"/>
      <c r="DT943" s="1693"/>
      <c r="DU943" s="1693"/>
      <c r="DV943" s="1693"/>
      <c r="DW943" s="1693"/>
      <c r="DX943" s="1693"/>
      <c r="DY943" s="1819"/>
      <c r="DZ943" s="1693"/>
      <c r="EA943" s="1693"/>
      <c r="EB943" s="1693"/>
      <c r="EC943" s="1693"/>
      <c r="ED943" s="1693"/>
      <c r="EE943" s="1693"/>
      <c r="EF943" s="1693"/>
      <c r="EG943" s="1693"/>
      <c r="EH943" s="1693"/>
      <c r="EI943" s="1693"/>
      <c r="EJ943" s="1693"/>
      <c r="EK943" s="1693"/>
      <c r="EL943" s="1815">
        <v>5000</v>
      </c>
      <c r="EM943" s="1815">
        <v>6024.7706779661021</v>
      </c>
      <c r="EN943" s="1814">
        <v>500</v>
      </c>
      <c r="EO943" s="1814">
        <v>77.5</v>
      </c>
      <c r="EP943" s="1814">
        <v>68.5</v>
      </c>
      <c r="EQ943" s="1814">
        <v>0</v>
      </c>
      <c r="ER943" s="1814">
        <v>0</v>
      </c>
      <c r="ES943" s="1819">
        <v>0</v>
      </c>
      <c r="ET943" s="1818">
        <v>756.56</v>
      </c>
      <c r="EU943" s="1819">
        <v>0</v>
      </c>
      <c r="EV943" s="1819">
        <v>0</v>
      </c>
      <c r="EW943" s="1819"/>
      <c r="EX943" s="1819"/>
      <c r="EY943" s="1819"/>
      <c r="EZ943" s="1816">
        <v>0</v>
      </c>
      <c r="FA943" s="1816">
        <v>0</v>
      </c>
      <c r="FB943" s="1816">
        <v>0</v>
      </c>
      <c r="FC943" s="1816">
        <v>2000</v>
      </c>
      <c r="FD943" s="1816"/>
      <c r="FE943" s="1816"/>
      <c r="FF943" s="1693"/>
      <c r="FG943" s="1819"/>
      <c r="FH943" s="1816">
        <v>0</v>
      </c>
      <c r="FI943" s="1819">
        <v>116.4406779661017</v>
      </c>
      <c r="FJ943" s="1819"/>
      <c r="FK943" s="1816">
        <v>0</v>
      </c>
      <c r="FL943" s="1816">
        <v>908.33</v>
      </c>
      <c r="FM943" s="1819"/>
      <c r="FN943" s="1819">
        <v>0</v>
      </c>
      <c r="FO943" s="1819">
        <v>0</v>
      </c>
      <c r="FP943" s="1819">
        <v>0</v>
      </c>
      <c r="FQ943" s="1819">
        <v>4427.33</v>
      </c>
      <c r="FR943" s="1813">
        <v>1597.44</v>
      </c>
      <c r="FT943" s="1659"/>
      <c r="FU943" s="1666">
        <v>1597.44</v>
      </c>
      <c r="FV943" s="1661"/>
      <c r="FW943" s="1667">
        <v>0</v>
      </c>
      <c r="FX943" s="1607">
        <v>450</v>
      </c>
      <c r="FY943" s="1661">
        <v>0</v>
      </c>
      <c r="GB943" s="2015">
        <f t="shared" si="96"/>
        <v>0</v>
      </c>
      <c r="GC943" s="2015">
        <v>5000</v>
      </c>
      <c r="GE943" s="2015">
        <f t="shared" si="97"/>
        <v>5833.33</v>
      </c>
    </row>
    <row r="944" spans="2:187">
      <c r="B944" s="2014">
        <v>76</v>
      </c>
      <c r="C944" s="919" t="s">
        <v>639</v>
      </c>
      <c r="D944" s="1810" t="s">
        <v>3</v>
      </c>
      <c r="E944" s="1683" t="s">
        <v>895</v>
      </c>
      <c r="F944" s="1690" t="s">
        <v>896</v>
      </c>
      <c r="G944" s="1672">
        <v>34092</v>
      </c>
      <c r="H944" s="1832" t="s">
        <v>478</v>
      </c>
      <c r="I944" s="919" t="s">
        <v>456</v>
      </c>
      <c r="J944" s="1807" t="s">
        <v>455</v>
      </c>
      <c r="K944" s="1806" t="s">
        <v>456</v>
      </c>
      <c r="L944" s="1806">
        <v>100001</v>
      </c>
      <c r="M944" s="1837" t="s">
        <v>470</v>
      </c>
      <c r="N944" s="1997">
        <v>1</v>
      </c>
      <c r="O944" s="1832" t="s">
        <v>458</v>
      </c>
      <c r="P944" s="1832" t="s">
        <v>478</v>
      </c>
      <c r="Q944" s="1836">
        <v>1</v>
      </c>
      <c r="R944" s="1832" t="s">
        <v>485</v>
      </c>
      <c r="S944" s="1793" t="s">
        <v>478</v>
      </c>
      <c r="T944" s="1832" t="s">
        <v>461</v>
      </c>
      <c r="U944" s="2001" t="s">
        <v>1087</v>
      </c>
      <c r="V944" s="1834" t="s">
        <v>553</v>
      </c>
      <c r="W944" s="1829"/>
      <c r="X944" s="2002" t="s">
        <v>32</v>
      </c>
      <c r="Y944" s="1833" t="s">
        <v>1088</v>
      </c>
      <c r="Z944" s="1837"/>
      <c r="AA944" s="1793"/>
      <c r="AB944" s="1831">
        <v>45962</v>
      </c>
      <c r="AC944" s="1829"/>
      <c r="AD944" s="1829"/>
      <c r="AE944" s="1829" t="s">
        <v>533</v>
      </c>
      <c r="AF944" s="1829" t="s">
        <v>1089</v>
      </c>
      <c r="AG944" s="1829"/>
      <c r="AH944" s="1829"/>
      <c r="AI944" s="1829"/>
      <c r="AJ944" s="1829"/>
      <c r="AK944" s="1829"/>
      <c r="AL944" s="1829"/>
      <c r="AM944" s="1829"/>
      <c r="AN944" s="1712"/>
      <c r="AO944" s="1685" t="s">
        <v>467</v>
      </c>
      <c r="AP944" s="1789" t="s">
        <v>595</v>
      </c>
      <c r="AQ944" s="1708" t="s">
        <v>466</v>
      </c>
      <c r="AR944" s="1670">
        <v>5000</v>
      </c>
      <c r="AS944" s="1837">
        <v>30</v>
      </c>
      <c r="AT944" s="1824">
        <v>0</v>
      </c>
      <c r="AU944" s="1824">
        <v>0</v>
      </c>
      <c r="AV944" s="1837"/>
      <c r="AW944" s="1837"/>
      <c r="AX944" s="1837"/>
      <c r="AY944" s="1837"/>
      <c r="AZ944" s="1837"/>
      <c r="BA944" s="1823"/>
      <c r="BB944" s="1999">
        <v>0</v>
      </c>
      <c r="BC944" s="1824"/>
      <c r="BD944" s="1824"/>
      <c r="BE944" s="1824"/>
      <c r="BF944" s="1823"/>
      <c r="BG944" s="1999">
        <v>0</v>
      </c>
      <c r="BH944" s="1999">
        <v>0</v>
      </c>
      <c r="BI944" s="1999">
        <v>0</v>
      </c>
      <c r="BJ944" s="1822">
        <v>0</v>
      </c>
      <c r="BK944" s="1821"/>
      <c r="BL944" s="1821"/>
      <c r="BM944" s="1999"/>
      <c r="BN944" s="1821"/>
      <c r="BO944" s="1999">
        <v>0</v>
      </c>
      <c r="BP944" s="1820">
        <v>240</v>
      </c>
      <c r="BQ944" s="1819">
        <v>5000</v>
      </c>
      <c r="BR944" s="1819">
        <v>113</v>
      </c>
      <c r="BS944" s="1819">
        <v>0</v>
      </c>
      <c r="BT944" s="1818">
        <v>0</v>
      </c>
      <c r="BU944" s="1819"/>
      <c r="BV944" s="1819"/>
      <c r="BW944" s="1819"/>
      <c r="BX944" s="1693"/>
      <c r="BY944" s="1819"/>
      <c r="BZ944" s="1819"/>
      <c r="CA944" s="1693"/>
      <c r="CB944" s="1819">
        <v>0</v>
      </c>
      <c r="CC944" s="1819">
        <v>0</v>
      </c>
      <c r="CD944" s="1819">
        <v>0</v>
      </c>
      <c r="CE944" s="1819"/>
      <c r="CF944" s="1819">
        <v>0</v>
      </c>
      <c r="CG944" s="1819"/>
      <c r="CH944" s="1819">
        <v>18</v>
      </c>
      <c r="CI944" s="1819">
        <v>0</v>
      </c>
      <c r="CJ944" s="1693"/>
      <c r="CK944" s="1693"/>
      <c r="CL944" s="1693"/>
      <c r="CM944" s="1819"/>
      <c r="CN944" s="1819"/>
      <c r="CO944" s="1819">
        <v>0</v>
      </c>
      <c r="CP944" s="1819"/>
      <c r="CQ944" s="1819">
        <v>0</v>
      </c>
      <c r="CR944" s="1765"/>
      <c r="CS944" s="1765"/>
      <c r="CT944" s="1765"/>
      <c r="CU944" s="1765"/>
      <c r="CV944" s="1819">
        <v>0</v>
      </c>
      <c r="CW944" s="1693"/>
      <c r="CX944" s="1693"/>
      <c r="CY944" s="1693"/>
      <c r="CZ944" s="1693"/>
      <c r="DA944" s="1693"/>
      <c r="DB944" s="1693"/>
      <c r="DC944" s="1819"/>
      <c r="DD944" s="1819"/>
      <c r="DE944" s="1819"/>
      <c r="DF944" s="1819">
        <v>1704.33</v>
      </c>
      <c r="DG944" s="1819">
        <v>153.38999999999999</v>
      </c>
      <c r="DH944" s="1693"/>
      <c r="DI944" s="1693"/>
      <c r="DJ944" s="1819">
        <v>116.4406779661017</v>
      </c>
      <c r="DK944" s="1819"/>
      <c r="DL944" s="1819"/>
      <c r="DM944" s="1693"/>
      <c r="DN944" s="1693"/>
      <c r="DO944" s="1693"/>
      <c r="DP944" s="1693"/>
      <c r="DQ944" s="1693"/>
      <c r="DR944" s="1819">
        <v>0</v>
      </c>
      <c r="DS944" s="1693"/>
      <c r="DT944" s="1693"/>
      <c r="DU944" s="1693"/>
      <c r="DV944" s="1693"/>
      <c r="DW944" s="1693"/>
      <c r="DX944" s="1693"/>
      <c r="DY944" s="1819"/>
      <c r="DZ944" s="1693"/>
      <c r="EA944" s="1693"/>
      <c r="EB944" s="1693"/>
      <c r="EC944" s="1693"/>
      <c r="ED944" s="1693"/>
      <c r="EE944" s="1693"/>
      <c r="EF944" s="1693"/>
      <c r="EG944" s="1693"/>
      <c r="EH944" s="1693"/>
      <c r="EI944" s="1693"/>
      <c r="EJ944" s="1693"/>
      <c r="EK944" s="1693"/>
      <c r="EL944" s="1815">
        <v>5131</v>
      </c>
      <c r="EM944" s="1815">
        <v>7105.1606779661015</v>
      </c>
      <c r="EN944" s="1814">
        <v>513.1</v>
      </c>
      <c r="EO944" s="1814">
        <v>0</v>
      </c>
      <c r="EP944" s="1814">
        <v>70.290000000000006</v>
      </c>
      <c r="EQ944" s="1814">
        <v>0</v>
      </c>
      <c r="ER944" s="1814">
        <v>0</v>
      </c>
      <c r="ES944" s="1819">
        <v>0</v>
      </c>
      <c r="ET944" s="1818">
        <v>0</v>
      </c>
      <c r="EU944" s="1819">
        <v>0</v>
      </c>
      <c r="EV944" s="1819">
        <v>0</v>
      </c>
      <c r="EW944" s="1819"/>
      <c r="EX944" s="1819"/>
      <c r="EY944" s="1819"/>
      <c r="EZ944" s="1816">
        <v>0</v>
      </c>
      <c r="FA944" s="1816">
        <v>0</v>
      </c>
      <c r="FB944" s="1816">
        <v>0</v>
      </c>
      <c r="FC944" s="1816">
        <v>2045.2</v>
      </c>
      <c r="FD944" s="1816"/>
      <c r="FE944" s="1816"/>
      <c r="FF944" s="1693"/>
      <c r="FG944" s="1819"/>
      <c r="FH944" s="1816">
        <v>0</v>
      </c>
      <c r="FI944" s="1819">
        <v>116.4406779661017</v>
      </c>
      <c r="FJ944" s="1819"/>
      <c r="FK944" s="1816">
        <v>0</v>
      </c>
      <c r="FL944" s="1816">
        <v>1857.72</v>
      </c>
      <c r="FM944" s="1819"/>
      <c r="FN944" s="1819">
        <v>18</v>
      </c>
      <c r="FO944" s="1819">
        <v>8</v>
      </c>
      <c r="FP944" s="1819">
        <v>0</v>
      </c>
      <c r="FQ944" s="1819">
        <v>4628.75</v>
      </c>
      <c r="FR944" s="1813">
        <v>2476.41</v>
      </c>
      <c r="FT944" s="1659"/>
      <c r="FU944" s="1666">
        <v>2476.41</v>
      </c>
      <c r="FV944" s="1661"/>
      <c r="FW944" s="1667">
        <v>0</v>
      </c>
      <c r="FX944" s="1607">
        <v>461.79</v>
      </c>
      <c r="FY944" s="1661">
        <v>0</v>
      </c>
      <c r="GB944" s="2015">
        <f t="shared" si="96"/>
        <v>0</v>
      </c>
      <c r="GC944" s="2015">
        <v>5131</v>
      </c>
      <c r="GE944" s="2015">
        <f t="shared" si="97"/>
        <v>6835.33</v>
      </c>
    </row>
    <row r="945" spans="2:187">
      <c r="B945" s="2014">
        <v>77</v>
      </c>
      <c r="C945" s="919" t="s">
        <v>639</v>
      </c>
      <c r="D945" s="1810" t="s">
        <v>3</v>
      </c>
      <c r="E945" s="1683" t="s">
        <v>899</v>
      </c>
      <c r="F945" s="1690" t="s">
        <v>1099</v>
      </c>
      <c r="G945" s="1672">
        <v>36396</v>
      </c>
      <c r="H945" s="1832" t="s">
        <v>1100</v>
      </c>
      <c r="I945" s="919" t="s">
        <v>456</v>
      </c>
      <c r="J945" s="1807" t="s">
        <v>455</v>
      </c>
      <c r="K945" s="1806" t="s">
        <v>456</v>
      </c>
      <c r="L945" s="1806">
        <v>100001</v>
      </c>
      <c r="M945" s="1837" t="s">
        <v>470</v>
      </c>
      <c r="N945" s="1997">
        <v>1</v>
      </c>
      <c r="O945" s="1832" t="s">
        <v>458</v>
      </c>
      <c r="P945" s="1832" t="s">
        <v>478</v>
      </c>
      <c r="Q945" s="1836">
        <v>1</v>
      </c>
      <c r="R945" s="1832" t="s">
        <v>485</v>
      </c>
      <c r="S945" s="1793" t="s">
        <v>478</v>
      </c>
      <c r="T945" s="1832" t="s">
        <v>461</v>
      </c>
      <c r="U945" s="2001" t="s">
        <v>1101</v>
      </c>
      <c r="V945" s="1834" t="s">
        <v>553</v>
      </c>
      <c r="W945" s="1829"/>
      <c r="X945" s="2002" t="s">
        <v>32</v>
      </c>
      <c r="Y945" s="1833" t="s">
        <v>1102</v>
      </c>
      <c r="Z945" s="1837"/>
      <c r="AA945" s="1793"/>
      <c r="AB945" s="1668">
        <v>45992</v>
      </c>
      <c r="AC945" s="1829"/>
      <c r="AD945" s="1829"/>
      <c r="AE945" s="1829" t="s">
        <v>481</v>
      </c>
      <c r="AF945" s="1829" t="s">
        <v>1103</v>
      </c>
      <c r="AG945" s="1829"/>
      <c r="AH945" s="1829"/>
      <c r="AI945" s="1829"/>
      <c r="AJ945" s="1829"/>
      <c r="AK945" s="1829"/>
      <c r="AL945" s="1829"/>
      <c r="AM945" s="1829"/>
      <c r="AN945" s="1829"/>
      <c r="AO945" s="1685" t="s">
        <v>467</v>
      </c>
      <c r="AP945" s="1827" t="s">
        <v>595</v>
      </c>
      <c r="AQ945" s="1793" t="s">
        <v>467</v>
      </c>
      <c r="AR945" s="1670">
        <v>1350</v>
      </c>
      <c r="AS945" s="1837">
        <v>30</v>
      </c>
      <c r="AT945" s="1824">
        <v>0</v>
      </c>
      <c r="AU945" s="1824">
        <v>0</v>
      </c>
      <c r="AV945" s="1837"/>
      <c r="AW945" s="1837"/>
      <c r="AX945" s="1837"/>
      <c r="AY945" s="1837"/>
      <c r="AZ945" s="1837"/>
      <c r="BA945" s="1823"/>
      <c r="BB945" s="1999">
        <v>0</v>
      </c>
      <c r="BC945" s="1824"/>
      <c r="BD945" s="1824"/>
      <c r="BE945" s="1824"/>
      <c r="BF945" s="1823"/>
      <c r="BG945" s="1999">
        <v>0</v>
      </c>
      <c r="BH945" s="1999">
        <v>0</v>
      </c>
      <c r="BI945" s="1999">
        <v>0</v>
      </c>
      <c r="BJ945" s="1822">
        <v>0</v>
      </c>
      <c r="BK945" s="1821"/>
      <c r="BL945" s="1821"/>
      <c r="BM945" s="1999"/>
      <c r="BN945" s="1821"/>
      <c r="BO945" s="1999">
        <v>0</v>
      </c>
      <c r="BP945" s="1820">
        <v>240</v>
      </c>
      <c r="BQ945" s="1819">
        <v>1350</v>
      </c>
      <c r="BR945" s="1819">
        <v>0</v>
      </c>
      <c r="BS945" s="1819">
        <v>0</v>
      </c>
      <c r="BT945" s="1818">
        <v>0</v>
      </c>
      <c r="BU945" s="1819"/>
      <c r="BV945" s="1819"/>
      <c r="BW945" s="1819"/>
      <c r="BX945" s="1693"/>
      <c r="BY945" s="1819"/>
      <c r="BZ945" s="1819"/>
      <c r="CA945" s="1693"/>
      <c r="CB945" s="1819">
        <v>0</v>
      </c>
      <c r="CC945" s="1819">
        <v>0</v>
      </c>
      <c r="CD945" s="1819">
        <v>0</v>
      </c>
      <c r="CE945" s="1819"/>
      <c r="CF945" s="1819">
        <v>0</v>
      </c>
      <c r="CG945" s="1819"/>
      <c r="CH945" s="1819">
        <v>45</v>
      </c>
      <c r="CI945" s="1819">
        <v>0</v>
      </c>
      <c r="CJ945" s="1693"/>
      <c r="CK945" s="1693"/>
      <c r="CL945" s="1693"/>
      <c r="CM945" s="1819"/>
      <c r="CN945" s="1819"/>
      <c r="CO945" s="1819">
        <v>0</v>
      </c>
      <c r="CP945" s="1819"/>
      <c r="CQ945" s="1819">
        <v>0</v>
      </c>
      <c r="CR945" s="1765"/>
      <c r="CS945" s="1765"/>
      <c r="CT945" s="1765"/>
      <c r="CU945" s="1765"/>
      <c r="CV945" s="1819">
        <v>0</v>
      </c>
      <c r="CW945" s="1693"/>
      <c r="CX945" s="1693"/>
      <c r="CY945" s="1693"/>
      <c r="CZ945" s="1693"/>
      <c r="DA945" s="1693"/>
      <c r="DB945" s="1693"/>
      <c r="DC945" s="1819"/>
      <c r="DD945" s="1819"/>
      <c r="DE945" s="1819"/>
      <c r="DF945" s="1819">
        <v>225</v>
      </c>
      <c r="DG945" s="1819">
        <v>20.25</v>
      </c>
      <c r="DH945" s="1693"/>
      <c r="DI945" s="1693"/>
      <c r="DJ945" s="1819">
        <v>116.4406779661017</v>
      </c>
      <c r="DK945" s="1819"/>
      <c r="DL945" s="1819"/>
      <c r="DM945" s="1693"/>
      <c r="DN945" s="1693"/>
      <c r="DO945" s="1693"/>
      <c r="DP945" s="1693"/>
      <c r="DQ945" s="1693"/>
      <c r="DR945" s="1819">
        <v>0</v>
      </c>
      <c r="DS945" s="1693"/>
      <c r="DT945" s="1693"/>
      <c r="DU945" s="1693"/>
      <c r="DV945" s="1693"/>
      <c r="DW945" s="1693"/>
      <c r="DX945" s="1693"/>
      <c r="DY945" s="1819"/>
      <c r="DZ945" s="1693"/>
      <c r="EA945" s="1693"/>
      <c r="EB945" s="1693"/>
      <c r="EC945" s="1693"/>
      <c r="ED945" s="1693"/>
      <c r="EE945" s="1693"/>
      <c r="EF945" s="1693"/>
      <c r="EG945" s="1693"/>
      <c r="EH945" s="1693"/>
      <c r="EI945" s="1693"/>
      <c r="EJ945" s="1693"/>
      <c r="EK945" s="1693"/>
      <c r="EL945" s="1815">
        <v>1395</v>
      </c>
      <c r="EM945" s="1815">
        <v>1756.6906779661017</v>
      </c>
      <c r="EN945" s="1814">
        <v>139.5</v>
      </c>
      <c r="EO945" s="1814">
        <v>0</v>
      </c>
      <c r="EP945" s="1814">
        <v>19.11</v>
      </c>
      <c r="EQ945" s="1814">
        <v>0</v>
      </c>
      <c r="ER945" s="1814">
        <v>0</v>
      </c>
      <c r="ES945" s="1819">
        <v>0</v>
      </c>
      <c r="ET945" s="1818">
        <v>0</v>
      </c>
      <c r="EU945" s="1819">
        <v>0</v>
      </c>
      <c r="EV945" s="1819">
        <v>0</v>
      </c>
      <c r="EW945" s="1819"/>
      <c r="EX945" s="1819"/>
      <c r="EY945" s="1819"/>
      <c r="EZ945" s="1816">
        <v>0</v>
      </c>
      <c r="FA945" s="1816">
        <v>0</v>
      </c>
      <c r="FB945" s="1816">
        <v>0</v>
      </c>
      <c r="FC945" s="1816">
        <v>540</v>
      </c>
      <c r="FD945" s="1816"/>
      <c r="FE945" s="1816"/>
      <c r="FF945" s="1693"/>
      <c r="FG945" s="1819"/>
      <c r="FH945" s="1816">
        <v>0</v>
      </c>
      <c r="FI945" s="1819">
        <v>116.4406779661017</v>
      </c>
      <c r="FJ945" s="1819"/>
      <c r="FK945" s="1816">
        <v>0</v>
      </c>
      <c r="FL945" s="1816">
        <v>245.25</v>
      </c>
      <c r="FM945" s="1819"/>
      <c r="FN945" s="1819">
        <v>45</v>
      </c>
      <c r="FO945" s="1819">
        <v>20</v>
      </c>
      <c r="FP945" s="1819">
        <v>0</v>
      </c>
      <c r="FQ945" s="1819">
        <v>1125.3</v>
      </c>
      <c r="FR945" s="1813">
        <v>631.39</v>
      </c>
      <c r="FT945" s="1659"/>
      <c r="FU945" s="1667">
        <v>631.39</v>
      </c>
      <c r="FV945" s="1661"/>
      <c r="FW945" s="1667">
        <v>0</v>
      </c>
      <c r="FX945" s="1607">
        <v>125.55</v>
      </c>
      <c r="FY945" s="1661">
        <v>0</v>
      </c>
      <c r="GB945" s="2015">
        <f t="shared" si="96"/>
        <v>0</v>
      </c>
      <c r="GC945" s="2015">
        <v>1395</v>
      </c>
      <c r="GE945" s="2015">
        <f t="shared" si="97"/>
        <v>1620</v>
      </c>
    </row>
    <row r="946" spans="2:187">
      <c r="B946" s="2014">
        <v>78</v>
      </c>
      <c r="C946" s="919" t="s">
        <v>639</v>
      </c>
      <c r="D946" s="1810" t="s">
        <v>3</v>
      </c>
      <c r="E946" s="1683" t="s">
        <v>897</v>
      </c>
      <c r="F946" s="1690" t="s">
        <v>898</v>
      </c>
      <c r="G946" s="1672">
        <v>29365</v>
      </c>
      <c r="H946" s="1832" t="s">
        <v>1104</v>
      </c>
      <c r="I946" s="919" t="s">
        <v>456</v>
      </c>
      <c r="J946" s="1807" t="s">
        <v>455</v>
      </c>
      <c r="K946" s="1806" t="s">
        <v>456</v>
      </c>
      <c r="L946" s="1806">
        <v>100001</v>
      </c>
      <c r="M946" s="1837" t="s">
        <v>470</v>
      </c>
      <c r="N946" s="1997">
        <v>1</v>
      </c>
      <c r="O946" s="1832" t="s">
        <v>458</v>
      </c>
      <c r="P946" s="1832" t="s">
        <v>478</v>
      </c>
      <c r="Q946" s="1836">
        <v>1</v>
      </c>
      <c r="R946" s="1832" t="s">
        <v>485</v>
      </c>
      <c r="S946" s="1793" t="s">
        <v>478</v>
      </c>
      <c r="T946" s="1832" t="s">
        <v>461</v>
      </c>
      <c r="U946" s="2001" t="s">
        <v>1105</v>
      </c>
      <c r="V946" s="1834" t="s">
        <v>553</v>
      </c>
      <c r="W946" s="1829"/>
      <c r="X946" s="2002" t="s">
        <v>32</v>
      </c>
      <c r="Y946" s="1833" t="s">
        <v>1106</v>
      </c>
      <c r="Z946" s="1837"/>
      <c r="AA946" s="1793"/>
      <c r="AB946" s="1668">
        <v>45992</v>
      </c>
      <c r="AC946" s="1829"/>
      <c r="AD946" s="1829"/>
      <c r="AE946" s="1829" t="s">
        <v>503</v>
      </c>
      <c r="AF946" s="1829" t="s">
        <v>1107</v>
      </c>
      <c r="AG946" s="1829"/>
      <c r="AH946" s="1829"/>
      <c r="AI946" s="1829"/>
      <c r="AJ946" s="1829"/>
      <c r="AK946" s="1829"/>
      <c r="AL946" s="1829"/>
      <c r="AM946" s="1829"/>
      <c r="AN946" s="1829"/>
      <c r="AO946" s="1685" t="s">
        <v>467</v>
      </c>
      <c r="AP946" s="1827" t="s">
        <v>595</v>
      </c>
      <c r="AQ946" s="1793" t="s">
        <v>467</v>
      </c>
      <c r="AR946" s="1670">
        <v>6500</v>
      </c>
      <c r="AS946" s="1837">
        <v>30</v>
      </c>
      <c r="AT946" s="1824">
        <v>0</v>
      </c>
      <c r="AU946" s="1824">
        <v>0</v>
      </c>
      <c r="AV946" s="1837"/>
      <c r="AW946" s="1837"/>
      <c r="AX946" s="1837"/>
      <c r="AY946" s="1837"/>
      <c r="AZ946" s="1837"/>
      <c r="BA946" s="1823"/>
      <c r="BB946" s="1999">
        <v>0</v>
      </c>
      <c r="BC946" s="1824"/>
      <c r="BD946" s="1824"/>
      <c r="BE946" s="1824"/>
      <c r="BF946" s="1823"/>
      <c r="BG946" s="1999">
        <v>0</v>
      </c>
      <c r="BH946" s="1999">
        <v>0</v>
      </c>
      <c r="BI946" s="1999">
        <v>0</v>
      </c>
      <c r="BJ946" s="1822">
        <v>0</v>
      </c>
      <c r="BK946" s="1821"/>
      <c r="BL946" s="1821"/>
      <c r="BM946" s="1999"/>
      <c r="BN946" s="1821"/>
      <c r="BO946" s="1999">
        <v>0</v>
      </c>
      <c r="BP946" s="1820">
        <v>240</v>
      </c>
      <c r="BQ946" s="1819">
        <v>6500</v>
      </c>
      <c r="BR946" s="1819">
        <v>0</v>
      </c>
      <c r="BS946" s="1819">
        <v>0</v>
      </c>
      <c r="BT946" s="1818">
        <v>0</v>
      </c>
      <c r="BU946" s="1819"/>
      <c r="BV946" s="1819"/>
      <c r="BW946" s="1819"/>
      <c r="BX946" s="1693"/>
      <c r="BY946" s="1819"/>
      <c r="BZ946" s="1819"/>
      <c r="CA946" s="1693"/>
      <c r="CB946" s="1819">
        <v>0</v>
      </c>
      <c r="CC946" s="1819">
        <v>0</v>
      </c>
      <c r="CD946" s="1819">
        <v>0</v>
      </c>
      <c r="CE946" s="1819"/>
      <c r="CF946" s="1819">
        <v>0</v>
      </c>
      <c r="CG946" s="1819"/>
      <c r="CH946" s="1819">
        <v>9</v>
      </c>
      <c r="CI946" s="1819">
        <v>0</v>
      </c>
      <c r="CJ946" s="1693"/>
      <c r="CK946" s="1693"/>
      <c r="CL946" s="1693"/>
      <c r="CM946" s="1819"/>
      <c r="CN946" s="1819"/>
      <c r="CO946" s="1819">
        <v>0</v>
      </c>
      <c r="CP946" s="1819"/>
      <c r="CQ946" s="1819">
        <v>0</v>
      </c>
      <c r="CR946" s="1765"/>
      <c r="CS946" s="1765"/>
      <c r="CT946" s="1765"/>
      <c r="CU946" s="1765"/>
      <c r="CV946" s="1819">
        <v>0</v>
      </c>
      <c r="CW946" s="1693"/>
      <c r="CX946" s="1693"/>
      <c r="CY946" s="1693"/>
      <c r="CZ946" s="1693"/>
      <c r="DA946" s="1693"/>
      <c r="DB946" s="1693"/>
      <c r="DC946" s="1819"/>
      <c r="DD946" s="1819"/>
      <c r="DE946" s="1819"/>
      <c r="DF946" s="1819">
        <v>1083.33</v>
      </c>
      <c r="DG946" s="1819">
        <v>97.5</v>
      </c>
      <c r="DH946" s="1693"/>
      <c r="DI946" s="1693"/>
      <c r="DJ946" s="1819">
        <v>116.4406779661017</v>
      </c>
      <c r="DK946" s="1819"/>
      <c r="DL946" s="1819"/>
      <c r="DM946" s="1693"/>
      <c r="DN946" s="1693"/>
      <c r="DO946" s="1693"/>
      <c r="DP946" s="1693"/>
      <c r="DQ946" s="1693"/>
      <c r="DR946" s="1819">
        <v>0</v>
      </c>
      <c r="DS946" s="1693"/>
      <c r="DT946" s="1693"/>
      <c r="DU946" s="1693"/>
      <c r="DV946" s="1693"/>
      <c r="DW946" s="1693"/>
      <c r="DX946" s="1693"/>
      <c r="DY946" s="1819"/>
      <c r="DZ946" s="1693"/>
      <c r="EA946" s="1693"/>
      <c r="EB946" s="1693"/>
      <c r="EC946" s="1693"/>
      <c r="ED946" s="1693"/>
      <c r="EE946" s="1693"/>
      <c r="EF946" s="1693"/>
      <c r="EG946" s="1693"/>
      <c r="EH946" s="1693"/>
      <c r="EI946" s="1693"/>
      <c r="EJ946" s="1693"/>
      <c r="EK946" s="1693"/>
      <c r="EL946" s="1815">
        <v>6509</v>
      </c>
      <c r="EM946" s="1815">
        <v>7806.2706779661021</v>
      </c>
      <c r="EN946" s="1814">
        <v>650.9</v>
      </c>
      <c r="EO946" s="1814">
        <v>104.14</v>
      </c>
      <c r="EP946" s="1814">
        <v>89.17</v>
      </c>
      <c r="EQ946" s="1814">
        <v>0</v>
      </c>
      <c r="ER946" s="1814">
        <v>0</v>
      </c>
      <c r="ES946" s="1819">
        <v>0</v>
      </c>
      <c r="ET946" s="1818">
        <v>0</v>
      </c>
      <c r="EU946" s="1819">
        <v>0</v>
      </c>
      <c r="EV946" s="1819">
        <v>0</v>
      </c>
      <c r="EW946" s="1819"/>
      <c r="EX946" s="1819"/>
      <c r="EY946" s="1819"/>
      <c r="EZ946" s="1816">
        <v>0</v>
      </c>
      <c r="FA946" s="1816">
        <v>0</v>
      </c>
      <c r="FB946" s="1816">
        <v>0</v>
      </c>
      <c r="FC946" s="1816">
        <v>2600</v>
      </c>
      <c r="FD946" s="1816"/>
      <c r="FE946" s="1816"/>
      <c r="FF946" s="1693"/>
      <c r="FG946" s="1819"/>
      <c r="FH946" s="1816">
        <v>0</v>
      </c>
      <c r="FI946" s="1819">
        <v>116.4406779661017</v>
      </c>
      <c r="FJ946" s="1819"/>
      <c r="FK946" s="1816">
        <v>0</v>
      </c>
      <c r="FL946" s="1816">
        <v>1180.83</v>
      </c>
      <c r="FM946" s="1819"/>
      <c r="FN946" s="1819">
        <v>9</v>
      </c>
      <c r="FO946" s="1819">
        <v>4</v>
      </c>
      <c r="FP946" s="1819">
        <v>0</v>
      </c>
      <c r="FQ946" s="1819">
        <v>4754.4799999999996</v>
      </c>
      <c r="FR946" s="1813">
        <v>3051.79</v>
      </c>
      <c r="FT946" s="1659"/>
      <c r="FU946" s="1666">
        <v>3051.79</v>
      </c>
      <c r="FV946" s="1661"/>
      <c r="FW946" s="1667">
        <v>0</v>
      </c>
      <c r="FX946" s="1607">
        <v>585.80999999999995</v>
      </c>
      <c r="FY946" s="1661">
        <v>0</v>
      </c>
      <c r="GB946" s="2015">
        <f t="shared" si="96"/>
        <v>0</v>
      </c>
      <c r="GC946" s="2015">
        <v>6509</v>
      </c>
      <c r="GE946" s="2015">
        <f t="shared" si="97"/>
        <v>7592.33</v>
      </c>
    </row>
    <row r="947" spans="2:187">
      <c r="B947" s="2014">
        <v>79</v>
      </c>
      <c r="C947" s="919" t="s">
        <v>639</v>
      </c>
      <c r="D947" s="1810" t="s">
        <v>3</v>
      </c>
      <c r="E947" s="1683" t="s">
        <v>901</v>
      </c>
      <c r="F947" s="1690" t="s">
        <v>902</v>
      </c>
      <c r="G947" s="1672">
        <v>37214</v>
      </c>
      <c r="H947" s="1832" t="s">
        <v>1011</v>
      </c>
      <c r="I947" s="919" t="s">
        <v>456</v>
      </c>
      <c r="J947" s="1807" t="s">
        <v>455</v>
      </c>
      <c r="K947" s="1806" t="s">
        <v>456</v>
      </c>
      <c r="L947" s="1806">
        <v>100001</v>
      </c>
      <c r="M947" s="1837" t="s">
        <v>470</v>
      </c>
      <c r="N947" s="1997">
        <v>1</v>
      </c>
      <c r="O947" s="1832" t="s">
        <v>458</v>
      </c>
      <c r="P947" s="1832" t="s">
        <v>478</v>
      </c>
      <c r="Q947" s="1836">
        <v>1</v>
      </c>
      <c r="R947" s="1832" t="s">
        <v>485</v>
      </c>
      <c r="S947" s="1793" t="s">
        <v>478</v>
      </c>
      <c r="T947" s="1832" t="s">
        <v>461</v>
      </c>
      <c r="U947" s="2001" t="s">
        <v>263</v>
      </c>
      <c r="V947" s="1834" t="s">
        <v>553</v>
      </c>
      <c r="W947" s="1829"/>
      <c r="X947" s="2002" t="s">
        <v>32</v>
      </c>
      <c r="Y947" s="1833" t="s">
        <v>1108</v>
      </c>
      <c r="Z947" s="1837"/>
      <c r="AA947" s="1793"/>
      <c r="AB947" s="1668">
        <v>46002</v>
      </c>
      <c r="AC947" s="1829"/>
      <c r="AD947" s="1829"/>
      <c r="AE947" s="1829" t="s">
        <v>511</v>
      </c>
      <c r="AF947" s="1829" t="s">
        <v>1109</v>
      </c>
      <c r="AG947" s="1829"/>
      <c r="AH947" s="1829"/>
      <c r="AI947" s="1829"/>
      <c r="AJ947" s="1829"/>
      <c r="AK947" s="1829"/>
      <c r="AL947" s="1829"/>
      <c r="AM947" s="1829"/>
      <c r="AN947" s="1829"/>
      <c r="AO947" s="1685" t="s">
        <v>467</v>
      </c>
      <c r="AP947" s="1827" t="s">
        <v>595</v>
      </c>
      <c r="AQ947" s="1793" t="s">
        <v>467</v>
      </c>
      <c r="AR947" s="1670">
        <v>1500</v>
      </c>
      <c r="AS947" s="1837">
        <v>20</v>
      </c>
      <c r="AT947" s="1824">
        <v>0</v>
      </c>
      <c r="AU947" s="1824">
        <v>0</v>
      </c>
      <c r="AV947" s="1837"/>
      <c r="AW947" s="1837"/>
      <c r="AX947" s="1837"/>
      <c r="AY947" s="1837"/>
      <c r="AZ947" s="1837"/>
      <c r="BA947" s="1823"/>
      <c r="BB947" s="1999">
        <v>0</v>
      </c>
      <c r="BC947" s="1824"/>
      <c r="BD947" s="1824"/>
      <c r="BE947" s="1824"/>
      <c r="BF947" s="1823"/>
      <c r="BG947" s="1999">
        <v>0</v>
      </c>
      <c r="BH947" s="1999">
        <v>0</v>
      </c>
      <c r="BI947" s="1999">
        <v>0</v>
      </c>
      <c r="BJ947" s="1822">
        <v>0</v>
      </c>
      <c r="BK947" s="1821"/>
      <c r="BL947" s="1821"/>
      <c r="BM947" s="1999"/>
      <c r="BN947" s="1821"/>
      <c r="BO947" s="1999">
        <v>0</v>
      </c>
      <c r="BP947" s="1820">
        <v>160</v>
      </c>
      <c r="BQ947" s="1819">
        <v>1000</v>
      </c>
      <c r="BR947" s="1819">
        <v>0</v>
      </c>
      <c r="BS947" s="1819">
        <v>0</v>
      </c>
      <c r="BT947" s="1818">
        <v>0</v>
      </c>
      <c r="BU947" s="1819"/>
      <c r="BV947" s="1819"/>
      <c r="BW947" s="1819"/>
      <c r="BX947" s="1693"/>
      <c r="BY947" s="1819"/>
      <c r="BZ947" s="1819"/>
      <c r="CA947" s="1693"/>
      <c r="CB947" s="1819">
        <v>0</v>
      </c>
      <c r="CC947" s="1819">
        <v>0</v>
      </c>
      <c r="CD947" s="1819">
        <v>0</v>
      </c>
      <c r="CE947" s="1819"/>
      <c r="CF947" s="1819">
        <v>0</v>
      </c>
      <c r="CG947" s="1819"/>
      <c r="CH947" s="1819">
        <v>0</v>
      </c>
      <c r="CI947" s="1819">
        <v>0</v>
      </c>
      <c r="CJ947" s="1693"/>
      <c r="CK947" s="1693"/>
      <c r="CL947" s="1693"/>
      <c r="CM947" s="1819"/>
      <c r="CN947" s="1819"/>
      <c r="CO947" s="1819">
        <v>0</v>
      </c>
      <c r="CP947" s="1819"/>
      <c r="CQ947" s="1819">
        <v>0</v>
      </c>
      <c r="CR947" s="1765"/>
      <c r="CS947" s="1765"/>
      <c r="CT947" s="1765"/>
      <c r="CU947" s="1765"/>
      <c r="CV947" s="1819">
        <v>0</v>
      </c>
      <c r="CW947" s="1693"/>
      <c r="CX947" s="1693"/>
      <c r="CY947" s="1693"/>
      <c r="CZ947" s="1693"/>
      <c r="DA947" s="1693"/>
      <c r="DB947" s="1693"/>
      <c r="DC947" s="1819"/>
      <c r="DD947" s="1819"/>
      <c r="DE947" s="1819"/>
      <c r="DF947" s="1819">
        <v>0</v>
      </c>
      <c r="DG947" s="1819">
        <v>0</v>
      </c>
      <c r="DH947" s="1693"/>
      <c r="DI947" s="1693"/>
      <c r="DJ947" s="1819">
        <v>0</v>
      </c>
      <c r="DK947" s="1819"/>
      <c r="DL947" s="1819"/>
      <c r="DM947" s="1693"/>
      <c r="DN947" s="1693"/>
      <c r="DO947" s="1693"/>
      <c r="DP947" s="1693"/>
      <c r="DQ947" s="1693"/>
      <c r="DR947" s="1819">
        <v>0</v>
      </c>
      <c r="DS947" s="1693"/>
      <c r="DT947" s="1693"/>
      <c r="DU947" s="1693"/>
      <c r="DV947" s="1693"/>
      <c r="DW947" s="1693"/>
      <c r="DX947" s="1693"/>
      <c r="DY947" s="1819"/>
      <c r="DZ947" s="1693"/>
      <c r="EA947" s="1693"/>
      <c r="EB947" s="1693"/>
      <c r="EC947" s="1693"/>
      <c r="ED947" s="1693"/>
      <c r="EE947" s="1693"/>
      <c r="EF947" s="1693"/>
      <c r="EG947" s="1693"/>
      <c r="EH947" s="1693"/>
      <c r="EI947" s="1693"/>
      <c r="EJ947" s="1693"/>
      <c r="EK947" s="1693"/>
      <c r="EL947" s="1815">
        <v>1000</v>
      </c>
      <c r="EM947" s="1815">
        <v>1000</v>
      </c>
      <c r="EN947" s="1814">
        <v>100</v>
      </c>
      <c r="EO947" s="1814">
        <v>0</v>
      </c>
      <c r="EP947" s="1814">
        <v>13.7</v>
      </c>
      <c r="EQ947" s="1814">
        <v>0</v>
      </c>
      <c r="ER947" s="1814">
        <v>0</v>
      </c>
      <c r="ES947" s="1819">
        <v>0</v>
      </c>
      <c r="ET947" s="1818">
        <v>0</v>
      </c>
      <c r="EU947" s="1819">
        <v>0</v>
      </c>
      <c r="EV947" s="1819">
        <v>0</v>
      </c>
      <c r="EW947" s="1819"/>
      <c r="EX947" s="1819"/>
      <c r="EY947" s="1819"/>
      <c r="EZ947" s="1816">
        <v>0</v>
      </c>
      <c r="FA947" s="1816">
        <v>0</v>
      </c>
      <c r="FB947" s="1816">
        <v>0</v>
      </c>
      <c r="FC947" s="1816">
        <v>221.57499999999999</v>
      </c>
      <c r="FD947" s="1816"/>
      <c r="FE947" s="1816"/>
      <c r="FF947" s="1693"/>
      <c r="FG947" s="1819"/>
      <c r="FH947" s="1816">
        <v>0</v>
      </c>
      <c r="FI947" s="1819">
        <v>0</v>
      </c>
      <c r="FJ947" s="1819"/>
      <c r="FK947" s="1816">
        <v>0</v>
      </c>
      <c r="FL947" s="1816">
        <v>0</v>
      </c>
      <c r="FM947" s="1819"/>
      <c r="FN947" s="1819">
        <v>0</v>
      </c>
      <c r="FO947" s="1819">
        <v>0</v>
      </c>
      <c r="FP947" s="1819">
        <v>0</v>
      </c>
      <c r="FQ947" s="1819">
        <v>335.28</v>
      </c>
      <c r="FR947" s="1813">
        <v>664.72</v>
      </c>
      <c r="FT947" s="1659"/>
      <c r="FU947" s="1667">
        <v>664.72</v>
      </c>
      <c r="FV947" s="1661"/>
      <c r="FW947" s="1667">
        <v>0</v>
      </c>
      <c r="FX947" s="1607">
        <v>101.7</v>
      </c>
      <c r="FY947" s="1661">
        <v>0</v>
      </c>
      <c r="GB947" s="2015">
        <f t="shared" si="96"/>
        <v>0</v>
      </c>
      <c r="GC947" s="2015">
        <v>1000</v>
      </c>
      <c r="GE947" s="2015">
        <f t="shared" si="97"/>
        <v>1000</v>
      </c>
    </row>
    <row r="948" spans="2:187" ht="15.75" thickBot="1">
      <c r="AK948" s="90">
        <v>200</v>
      </c>
      <c r="AL948" s="90">
        <v>380</v>
      </c>
      <c r="AM948" s="90">
        <v>0</v>
      </c>
      <c r="AN948" s="90">
        <v>0</v>
      </c>
      <c r="AO948" s="90">
        <v>0</v>
      </c>
      <c r="AP948" s="90">
        <v>0</v>
      </c>
      <c r="AQ948" s="90">
        <v>0</v>
      </c>
      <c r="AR948" s="90">
        <v>583016.84480690421</v>
      </c>
      <c r="AS948" s="90">
        <v>2228</v>
      </c>
      <c r="AT948" s="90">
        <v>6</v>
      </c>
      <c r="AU948" s="90">
        <v>78</v>
      </c>
      <c r="AV948" s="90">
        <v>0</v>
      </c>
      <c r="AW948" s="90">
        <v>0</v>
      </c>
      <c r="AX948" s="90">
        <v>0</v>
      </c>
      <c r="AY948" s="90">
        <v>31</v>
      </c>
      <c r="AZ948" s="90">
        <v>0</v>
      </c>
      <c r="BA948" s="90">
        <v>0</v>
      </c>
      <c r="BB948" s="90">
        <v>0</v>
      </c>
      <c r="BC948" s="90">
        <v>0</v>
      </c>
      <c r="BD948" s="90">
        <v>0</v>
      </c>
      <c r="BE948" s="90">
        <v>0</v>
      </c>
      <c r="BF948" s="90">
        <v>0</v>
      </c>
      <c r="BG948" s="90">
        <v>14</v>
      </c>
      <c r="BH948" s="90">
        <v>31</v>
      </c>
      <c r="BI948" s="90">
        <v>20.5</v>
      </c>
      <c r="BJ948" s="90">
        <v>263.64000000000004</v>
      </c>
      <c r="BK948" s="90">
        <v>0</v>
      </c>
      <c r="BL948" s="90">
        <v>0</v>
      </c>
      <c r="BM948" s="90">
        <v>0</v>
      </c>
      <c r="BN948" s="90">
        <v>0</v>
      </c>
      <c r="BO948" s="90">
        <v>90.799999999999969</v>
      </c>
      <c r="BP948" s="90">
        <v>17824</v>
      </c>
      <c r="BQ948" s="90">
        <v>549159.13124820613</v>
      </c>
      <c r="BR948" s="90">
        <v>4633</v>
      </c>
      <c r="BS948" s="90">
        <v>933.33333333333326</v>
      </c>
      <c r="BT948" s="90">
        <v>26386.09</v>
      </c>
      <c r="BU948" s="90">
        <v>0</v>
      </c>
      <c r="BV948" s="90">
        <v>0</v>
      </c>
      <c r="BW948" s="90">
        <v>0</v>
      </c>
      <c r="BX948" s="90">
        <v>380</v>
      </c>
      <c r="BY948" s="90">
        <v>0</v>
      </c>
      <c r="BZ948" s="90">
        <v>3798.8881111111109</v>
      </c>
      <c r="CA948" s="90">
        <v>0</v>
      </c>
      <c r="CB948" s="90">
        <v>214.48958333333334</v>
      </c>
      <c r="CC948" s="90">
        <v>529.32937500000003</v>
      </c>
      <c r="CD948" s="90">
        <v>436.80416666666667</v>
      </c>
      <c r="CE948" s="90">
        <v>0</v>
      </c>
      <c r="CF948" s="90">
        <v>7170.2999999999993</v>
      </c>
      <c r="CG948" s="90">
        <v>0</v>
      </c>
      <c r="CH948" s="90">
        <v>189</v>
      </c>
      <c r="CI948" s="90">
        <v>396.62</v>
      </c>
      <c r="CJ948" s="90">
        <v>0</v>
      </c>
      <c r="CK948" s="90">
        <v>0</v>
      </c>
      <c r="CL948" s="90">
        <v>0</v>
      </c>
      <c r="CM948" s="90">
        <v>200</v>
      </c>
      <c r="CN948" s="90">
        <v>0</v>
      </c>
      <c r="CO948" s="90">
        <v>0</v>
      </c>
      <c r="CP948" s="90">
        <v>0</v>
      </c>
      <c r="CQ948" s="90">
        <v>97682.470499999923</v>
      </c>
      <c r="CR948" s="90">
        <v>0</v>
      </c>
      <c r="CS948" s="90">
        <v>0</v>
      </c>
      <c r="CT948" s="90">
        <v>0</v>
      </c>
      <c r="CU948" s="90">
        <v>0</v>
      </c>
      <c r="CV948" s="90">
        <v>193.33333333333334</v>
      </c>
      <c r="CW948" s="90">
        <v>0</v>
      </c>
      <c r="CX948" s="90">
        <v>42532.517086400796</v>
      </c>
      <c r="CY948" s="90">
        <v>3112.4004162370784</v>
      </c>
      <c r="CZ948" s="90">
        <v>0</v>
      </c>
      <c r="DA948" s="90">
        <v>0</v>
      </c>
      <c r="DB948" s="90">
        <v>0</v>
      </c>
      <c r="DC948" s="90">
        <v>0</v>
      </c>
      <c r="DD948" s="90">
        <v>0</v>
      </c>
      <c r="DE948" s="90">
        <v>0</v>
      </c>
      <c r="DF948" s="90">
        <v>303555.78000000003</v>
      </c>
      <c r="DG948" s="90">
        <v>22507.629999999997</v>
      </c>
      <c r="DH948" s="90">
        <v>577542.85233000002</v>
      </c>
      <c r="DI948" s="90">
        <v>0</v>
      </c>
      <c r="DJ948" s="90">
        <v>8500.1694915254411</v>
      </c>
      <c r="DK948" s="90">
        <v>0</v>
      </c>
      <c r="DL948" s="90">
        <v>340721.20017000003</v>
      </c>
      <c r="DM948" s="90">
        <v>0</v>
      </c>
      <c r="DN948" s="90">
        <v>0</v>
      </c>
      <c r="DO948" s="90">
        <v>0</v>
      </c>
      <c r="DP948" s="90">
        <v>0</v>
      </c>
      <c r="DQ948" s="90">
        <v>0</v>
      </c>
      <c r="DR948" s="90">
        <v>6352.7780117134225</v>
      </c>
      <c r="DS948" s="90">
        <v>0</v>
      </c>
      <c r="DT948" s="90">
        <v>0</v>
      </c>
      <c r="DU948" s="90">
        <v>0</v>
      </c>
      <c r="DV948" s="90">
        <v>0</v>
      </c>
      <c r="DW948" s="90">
        <v>24810.634967067126</v>
      </c>
      <c r="DX948" s="90">
        <v>0</v>
      </c>
      <c r="DY948" s="90">
        <v>0</v>
      </c>
      <c r="DZ948" s="90">
        <v>0</v>
      </c>
      <c r="EA948" s="90">
        <v>0</v>
      </c>
      <c r="EB948" s="90">
        <v>548.34</v>
      </c>
      <c r="EC948" s="90">
        <v>0</v>
      </c>
      <c r="ED948" s="90">
        <v>0</v>
      </c>
      <c r="EE948" s="90">
        <v>1193.3599999999999</v>
      </c>
      <c r="EF948" s="90">
        <v>3147.33</v>
      </c>
      <c r="EG948" s="90">
        <v>0</v>
      </c>
      <c r="EH948" s="90">
        <v>3934.17</v>
      </c>
      <c r="EI948" s="90">
        <v>265.56</v>
      </c>
      <c r="EJ948" s="90">
        <v>0</v>
      </c>
      <c r="EK948" s="90">
        <v>0</v>
      </c>
      <c r="EL948" s="90">
        <v>695344.9363176506</v>
      </c>
      <c r="EM948" s="90">
        <v>2031027.5121239272</v>
      </c>
      <c r="EN948" s="90">
        <v>68497.419999999984</v>
      </c>
      <c r="EO948" s="90">
        <v>4004.8499999999985</v>
      </c>
      <c r="EP948" s="90">
        <v>6094.7199999999993</v>
      </c>
      <c r="EQ948" s="90">
        <v>0</v>
      </c>
      <c r="ER948" s="90">
        <v>0</v>
      </c>
      <c r="ES948" s="90">
        <v>1348.2</v>
      </c>
      <c r="ET948" s="90">
        <v>400721.80000000005</v>
      </c>
      <c r="EU948" s="90">
        <v>1105.2100000000003</v>
      </c>
      <c r="EV948" s="90">
        <v>0</v>
      </c>
      <c r="EW948" s="90">
        <v>0</v>
      </c>
      <c r="EX948" s="90">
        <v>0</v>
      </c>
      <c r="EY948" s="90">
        <v>0</v>
      </c>
      <c r="EZ948" s="90">
        <v>4713.7699999999995</v>
      </c>
      <c r="FA948" s="90">
        <v>2000.3700000000001</v>
      </c>
      <c r="FB948" s="90">
        <v>770.43000000000006</v>
      </c>
      <c r="FC948" s="90">
        <v>282185.23489000025</v>
      </c>
      <c r="FD948" s="90">
        <v>5</v>
      </c>
      <c r="FE948" s="90">
        <v>0</v>
      </c>
      <c r="FF948" s="90">
        <v>642784.83000000007</v>
      </c>
      <c r="FG948" s="90">
        <v>0</v>
      </c>
      <c r="FH948" s="90">
        <v>4143.54</v>
      </c>
      <c r="FI948" s="90">
        <v>8500.1694915254411</v>
      </c>
      <c r="FJ948" s="90">
        <v>1283.3399999999999</v>
      </c>
      <c r="FK948" s="90">
        <v>517.04999999999995</v>
      </c>
      <c r="FL948" s="90">
        <v>297295.55600000022</v>
      </c>
      <c r="FM948" s="90">
        <v>0</v>
      </c>
      <c r="FN948" s="90">
        <v>189</v>
      </c>
      <c r="FO948" s="90">
        <v>84</v>
      </c>
      <c r="FP948" s="90">
        <v>20483.464</v>
      </c>
      <c r="FQ948" s="90">
        <v>1746727.9099999997</v>
      </c>
      <c r="FR948" s="90">
        <v>284299.59999999992</v>
      </c>
      <c r="FT948" s="1618">
        <v>15016.62</v>
      </c>
      <c r="FU948" s="1618">
        <v>233708.66</v>
      </c>
      <c r="FV948" s="1618">
        <v>169942.09</v>
      </c>
      <c r="FW948" s="1618">
        <v>8284.39</v>
      </c>
      <c r="FX948" s="1618">
        <v>62250.87</v>
      </c>
      <c r="FY948" s="1619" t="s">
        <v>927</v>
      </c>
    </row>
    <row r="950" spans="2:187">
      <c r="EM950" s="781"/>
    </row>
  </sheetData>
  <autoFilter ref="A5:GC948" xr:uid="{E29EE116-52E8-46B1-9F20-6A2F2EB5D07B}"/>
  <conditionalFormatting sqref="E3:E54">
    <cfRule type="duplicateValues" dxfId="161" priority="159"/>
  </conditionalFormatting>
  <conditionalFormatting sqref="E55:E57">
    <cfRule type="duplicateValues" dxfId="160" priority="158"/>
  </conditionalFormatting>
  <conditionalFormatting sqref="E58:E59">
    <cfRule type="duplicateValues" dxfId="159" priority="154"/>
    <cfRule type="duplicateValues" dxfId="158" priority="153"/>
  </conditionalFormatting>
  <conditionalFormatting sqref="E60">
    <cfRule type="duplicateValues" dxfId="157" priority="152"/>
  </conditionalFormatting>
  <conditionalFormatting sqref="E61">
    <cfRule type="duplicateValues" dxfId="156" priority="155"/>
    <cfRule type="duplicateValues" dxfId="155" priority="156"/>
  </conditionalFormatting>
  <conditionalFormatting sqref="E62:E73">
    <cfRule type="duplicateValues" dxfId="154" priority="161"/>
  </conditionalFormatting>
  <conditionalFormatting sqref="E63:E64">
    <cfRule type="duplicateValues" dxfId="153" priority="160"/>
  </conditionalFormatting>
  <conditionalFormatting sqref="E65 E61 E6:E59">
    <cfRule type="duplicateValues" dxfId="152" priority="162"/>
  </conditionalFormatting>
  <conditionalFormatting sqref="E68:E73">
    <cfRule type="duplicateValues" dxfId="151" priority="151"/>
  </conditionalFormatting>
  <conditionalFormatting sqref="E74 E65">
    <cfRule type="duplicateValues" dxfId="150" priority="157"/>
  </conditionalFormatting>
  <conditionalFormatting sqref="E76:E127">
    <cfRule type="duplicateValues" dxfId="149" priority="147"/>
  </conditionalFormatting>
  <conditionalFormatting sqref="E128:E130">
    <cfRule type="duplicateValues" dxfId="148" priority="146"/>
  </conditionalFormatting>
  <conditionalFormatting sqref="E131:E132">
    <cfRule type="duplicateValues" dxfId="147" priority="141"/>
    <cfRule type="duplicateValues" dxfId="146" priority="142"/>
  </conditionalFormatting>
  <conditionalFormatting sqref="E133">
    <cfRule type="duplicateValues" dxfId="145" priority="140"/>
  </conditionalFormatting>
  <conditionalFormatting sqref="E134">
    <cfRule type="duplicateValues" dxfId="144" priority="144"/>
    <cfRule type="duplicateValues" dxfId="143" priority="143"/>
  </conditionalFormatting>
  <conditionalFormatting sqref="E135:E147">
    <cfRule type="duplicateValues" dxfId="142" priority="149"/>
  </conditionalFormatting>
  <conditionalFormatting sqref="E136:E137">
    <cfRule type="duplicateValues" dxfId="141" priority="148"/>
  </conditionalFormatting>
  <conditionalFormatting sqref="E138 E134 E79:E132">
    <cfRule type="duplicateValues" dxfId="140" priority="150"/>
  </conditionalFormatting>
  <conditionalFormatting sqref="E141:E147">
    <cfRule type="duplicateValues" dxfId="139" priority="139"/>
  </conditionalFormatting>
  <conditionalFormatting sqref="E148 E138">
    <cfRule type="duplicateValues" dxfId="138" priority="145"/>
  </conditionalFormatting>
  <conditionalFormatting sqref="E150:E201">
    <cfRule type="duplicateValues" dxfId="137" priority="134"/>
  </conditionalFormatting>
  <conditionalFormatting sqref="E202:E204">
    <cfRule type="duplicateValues" dxfId="136" priority="133"/>
  </conditionalFormatting>
  <conditionalFormatting sqref="E205:E206">
    <cfRule type="duplicateValues" dxfId="135" priority="129"/>
    <cfRule type="duplicateValues" dxfId="134" priority="128"/>
  </conditionalFormatting>
  <conditionalFormatting sqref="E207">
    <cfRule type="duplicateValues" dxfId="133" priority="127"/>
  </conditionalFormatting>
  <conditionalFormatting sqref="E208">
    <cfRule type="duplicateValues" dxfId="132" priority="131"/>
    <cfRule type="duplicateValues" dxfId="131" priority="130"/>
  </conditionalFormatting>
  <conditionalFormatting sqref="E209:E246">
    <cfRule type="duplicateValues" dxfId="130" priority="137"/>
  </conditionalFormatting>
  <conditionalFormatting sqref="E210:E211">
    <cfRule type="duplicateValues" dxfId="129" priority="135"/>
  </conditionalFormatting>
  <conditionalFormatting sqref="E212 E208 E153:E206">
    <cfRule type="duplicateValues" dxfId="128" priority="136"/>
  </conditionalFormatting>
  <conditionalFormatting sqref="E212">
    <cfRule type="duplicateValues" dxfId="127" priority="132"/>
  </conditionalFormatting>
  <conditionalFormatting sqref="E215:E246">
    <cfRule type="duplicateValues" dxfId="126" priority="138"/>
  </conditionalFormatting>
  <conditionalFormatting sqref="E249:E299">
    <cfRule type="duplicateValues" dxfId="125" priority="122"/>
  </conditionalFormatting>
  <conditionalFormatting sqref="E300:E302">
    <cfRule type="duplicateValues" dxfId="124" priority="121"/>
  </conditionalFormatting>
  <conditionalFormatting sqref="E303:E304">
    <cfRule type="duplicateValues" dxfId="123" priority="117"/>
    <cfRule type="duplicateValues" dxfId="122" priority="116"/>
  </conditionalFormatting>
  <conditionalFormatting sqref="E305">
    <cfRule type="duplicateValues" dxfId="121" priority="115"/>
  </conditionalFormatting>
  <conditionalFormatting sqref="E306">
    <cfRule type="duplicateValues" dxfId="120" priority="119"/>
    <cfRule type="duplicateValues" dxfId="119" priority="118"/>
  </conditionalFormatting>
  <conditionalFormatting sqref="E307:E320">
    <cfRule type="duplicateValues" dxfId="118" priority="125"/>
  </conditionalFormatting>
  <conditionalFormatting sqref="E308:E309">
    <cfRule type="duplicateValues" dxfId="117" priority="123"/>
  </conditionalFormatting>
  <conditionalFormatting sqref="E310 E306 E252:E304">
    <cfRule type="duplicateValues" dxfId="116" priority="124"/>
  </conditionalFormatting>
  <conditionalFormatting sqref="E310">
    <cfRule type="duplicateValues" dxfId="115" priority="120"/>
  </conditionalFormatting>
  <conditionalFormatting sqref="E313:E320">
    <cfRule type="duplicateValues" dxfId="114" priority="126"/>
  </conditionalFormatting>
  <conditionalFormatting sqref="E323:E372">
    <cfRule type="duplicateValues" dxfId="113" priority="110"/>
  </conditionalFormatting>
  <conditionalFormatting sqref="E373:E375">
    <cfRule type="duplicateValues" dxfId="112" priority="109"/>
  </conditionalFormatting>
  <conditionalFormatting sqref="E376">
    <cfRule type="duplicateValues" dxfId="111" priority="101"/>
    <cfRule type="duplicateValues" dxfId="110" priority="100"/>
    <cfRule type="duplicateValues" dxfId="109" priority="102"/>
  </conditionalFormatting>
  <conditionalFormatting sqref="E377">
    <cfRule type="duplicateValues" dxfId="108" priority="105"/>
    <cfRule type="duplicateValues" dxfId="107" priority="104"/>
  </conditionalFormatting>
  <conditionalFormatting sqref="E378">
    <cfRule type="duplicateValues" dxfId="106" priority="103"/>
  </conditionalFormatting>
  <conditionalFormatting sqref="E379">
    <cfRule type="duplicateValues" dxfId="105" priority="106"/>
    <cfRule type="duplicateValues" dxfId="104" priority="107"/>
  </conditionalFormatting>
  <conditionalFormatting sqref="E380:E395">
    <cfRule type="duplicateValues" dxfId="103" priority="113"/>
  </conditionalFormatting>
  <conditionalFormatting sqref="E381:E382">
    <cfRule type="duplicateValues" dxfId="102" priority="111"/>
  </conditionalFormatting>
  <conditionalFormatting sqref="E383 E379 E326:E375 E377">
    <cfRule type="duplicateValues" dxfId="101" priority="112"/>
  </conditionalFormatting>
  <conditionalFormatting sqref="E383">
    <cfRule type="duplicateValues" dxfId="100" priority="108"/>
  </conditionalFormatting>
  <conditionalFormatting sqref="E386:E395">
    <cfRule type="duplicateValues" dxfId="99" priority="114"/>
  </conditionalFormatting>
  <conditionalFormatting sqref="E398:E439 E441:E447">
    <cfRule type="duplicateValues" dxfId="98" priority="95"/>
  </conditionalFormatting>
  <conditionalFormatting sqref="E448:E450">
    <cfRule type="duplicateValues" dxfId="97" priority="94"/>
  </conditionalFormatting>
  <conditionalFormatting sqref="E451:E452">
    <cfRule type="duplicateValues" dxfId="96" priority="89"/>
    <cfRule type="duplicateValues" dxfId="95" priority="90"/>
  </conditionalFormatting>
  <conditionalFormatting sqref="E453">
    <cfRule type="duplicateValues" dxfId="94" priority="88"/>
  </conditionalFormatting>
  <conditionalFormatting sqref="E454">
    <cfRule type="duplicateValues" dxfId="93" priority="92"/>
    <cfRule type="duplicateValues" dxfId="92" priority="91"/>
  </conditionalFormatting>
  <conditionalFormatting sqref="E455:E463 E465:E469">
    <cfRule type="duplicateValues" dxfId="91" priority="98"/>
  </conditionalFormatting>
  <conditionalFormatting sqref="E456:E457">
    <cfRule type="duplicateValues" dxfId="90" priority="96"/>
  </conditionalFormatting>
  <conditionalFormatting sqref="E458 E454 E401:E439 E441:E452">
    <cfRule type="duplicateValues" dxfId="89" priority="97"/>
  </conditionalFormatting>
  <conditionalFormatting sqref="E458">
    <cfRule type="duplicateValues" dxfId="88" priority="93"/>
  </conditionalFormatting>
  <conditionalFormatting sqref="E461:E463 E465:E469">
    <cfRule type="duplicateValues" dxfId="87" priority="99"/>
  </conditionalFormatting>
  <conditionalFormatting sqref="E464">
    <cfRule type="duplicateValues" dxfId="86" priority="87"/>
    <cfRule type="duplicateValues" dxfId="85" priority="86"/>
  </conditionalFormatting>
  <conditionalFormatting sqref="E472:E477 E514:E520 E479:E512">
    <cfRule type="duplicateValues" dxfId="84" priority="81"/>
  </conditionalFormatting>
  <conditionalFormatting sqref="E472:E545">
    <cfRule type="duplicateValues" dxfId="83" priority="69"/>
  </conditionalFormatting>
  <conditionalFormatting sqref="E478">
    <cfRule type="duplicateValues" dxfId="82" priority="70"/>
    <cfRule type="duplicateValues" dxfId="81" priority="71"/>
  </conditionalFormatting>
  <conditionalFormatting sqref="E521:E523">
    <cfRule type="duplicateValues" dxfId="80" priority="80"/>
  </conditionalFormatting>
  <conditionalFormatting sqref="E524:E525">
    <cfRule type="duplicateValues" dxfId="79" priority="75"/>
    <cfRule type="duplicateValues" dxfId="78" priority="76"/>
  </conditionalFormatting>
  <conditionalFormatting sqref="E526">
    <cfRule type="duplicateValues" dxfId="77" priority="74"/>
  </conditionalFormatting>
  <conditionalFormatting sqref="E527">
    <cfRule type="duplicateValues" dxfId="76" priority="78"/>
    <cfRule type="duplicateValues" dxfId="75" priority="77"/>
  </conditionalFormatting>
  <conditionalFormatting sqref="E528:E536 E538:E545">
    <cfRule type="duplicateValues" dxfId="74" priority="84"/>
  </conditionalFormatting>
  <conditionalFormatting sqref="E529:E530">
    <cfRule type="duplicateValues" dxfId="73" priority="82"/>
  </conditionalFormatting>
  <conditionalFormatting sqref="E531 E527 E475:E477 E514:E525 E479:E512">
    <cfRule type="duplicateValues" dxfId="72" priority="83"/>
  </conditionalFormatting>
  <conditionalFormatting sqref="E531">
    <cfRule type="duplicateValues" dxfId="71" priority="79"/>
  </conditionalFormatting>
  <conditionalFormatting sqref="E534:E536 E538:E545">
    <cfRule type="duplicateValues" dxfId="70" priority="85"/>
  </conditionalFormatting>
  <conditionalFormatting sqref="E537">
    <cfRule type="duplicateValues" dxfId="69" priority="72"/>
    <cfRule type="duplicateValues" dxfId="68" priority="73"/>
  </conditionalFormatting>
  <conditionalFormatting sqref="E548:E553 E589:E595 E555:E587">
    <cfRule type="duplicateValues" dxfId="67" priority="64"/>
  </conditionalFormatting>
  <conditionalFormatting sqref="E548:E623">
    <cfRule type="duplicateValues" dxfId="66" priority="52"/>
  </conditionalFormatting>
  <conditionalFormatting sqref="E554">
    <cfRule type="duplicateValues" dxfId="65" priority="54"/>
    <cfRule type="duplicateValues" dxfId="64" priority="53"/>
  </conditionalFormatting>
  <conditionalFormatting sqref="E596:E598">
    <cfRule type="duplicateValues" dxfId="63" priority="63"/>
  </conditionalFormatting>
  <conditionalFormatting sqref="E599:E600">
    <cfRule type="duplicateValues" dxfId="62" priority="59"/>
    <cfRule type="duplicateValues" dxfId="61" priority="58"/>
  </conditionalFormatting>
  <conditionalFormatting sqref="E601">
    <cfRule type="duplicateValues" dxfId="60" priority="57"/>
  </conditionalFormatting>
  <conditionalFormatting sqref="E602">
    <cfRule type="duplicateValues" dxfId="59" priority="61"/>
    <cfRule type="duplicateValues" dxfId="58" priority="60"/>
  </conditionalFormatting>
  <conditionalFormatting sqref="E603:E611 E613:E623">
    <cfRule type="duplicateValues" dxfId="57" priority="67"/>
  </conditionalFormatting>
  <conditionalFormatting sqref="E604:E605">
    <cfRule type="duplicateValues" dxfId="56" priority="65"/>
  </conditionalFormatting>
  <conditionalFormatting sqref="E606 E602 E551:E553 E589:E600 E555:E587">
    <cfRule type="duplicateValues" dxfId="55" priority="66"/>
  </conditionalFormatting>
  <conditionalFormatting sqref="E606">
    <cfRule type="duplicateValues" dxfId="54" priority="62"/>
  </conditionalFormatting>
  <conditionalFormatting sqref="E609:E611 E613:E623">
    <cfRule type="duplicateValues" dxfId="53" priority="68"/>
  </conditionalFormatting>
  <conditionalFormatting sqref="E612">
    <cfRule type="duplicateValues" dxfId="52" priority="55"/>
    <cfRule type="duplicateValues" dxfId="51" priority="56"/>
  </conditionalFormatting>
  <conditionalFormatting sqref="E626:E631 E633:E673">
    <cfRule type="duplicateValues" dxfId="50" priority="47"/>
  </conditionalFormatting>
  <conditionalFormatting sqref="E626:E700">
    <cfRule type="duplicateValues" dxfId="49" priority="35"/>
  </conditionalFormatting>
  <conditionalFormatting sqref="E632">
    <cfRule type="duplicateValues" dxfId="48" priority="37"/>
    <cfRule type="duplicateValues" dxfId="47" priority="36"/>
  </conditionalFormatting>
  <conditionalFormatting sqref="E674:E676">
    <cfRule type="duplicateValues" dxfId="46" priority="46"/>
  </conditionalFormatting>
  <conditionalFormatting sqref="E677:E678">
    <cfRule type="duplicateValues" dxfId="45" priority="42"/>
    <cfRule type="duplicateValues" dxfId="44" priority="41"/>
  </conditionalFormatting>
  <conditionalFormatting sqref="E679">
    <cfRule type="duplicateValues" dxfId="43" priority="40"/>
  </conditionalFormatting>
  <conditionalFormatting sqref="E680">
    <cfRule type="duplicateValues" dxfId="42" priority="44"/>
    <cfRule type="duplicateValues" dxfId="41" priority="43"/>
  </conditionalFormatting>
  <conditionalFormatting sqref="E681:E682">
    <cfRule type="duplicateValues" dxfId="40" priority="48"/>
  </conditionalFormatting>
  <conditionalFormatting sqref="E681:E687 E689:E700">
    <cfRule type="duplicateValues" dxfId="39" priority="50"/>
  </conditionalFormatting>
  <conditionalFormatting sqref="E683 E680 E629:E631 E633:E678">
    <cfRule type="duplicateValues" dxfId="38" priority="49"/>
  </conditionalFormatting>
  <conditionalFormatting sqref="E683">
    <cfRule type="duplicateValues" dxfId="37" priority="45"/>
  </conditionalFormatting>
  <conditionalFormatting sqref="E686:E687 E689:E700">
    <cfRule type="duplicateValues" dxfId="36" priority="51"/>
  </conditionalFormatting>
  <conditionalFormatting sqref="E688">
    <cfRule type="duplicateValues" dxfId="35" priority="39"/>
    <cfRule type="duplicateValues" dxfId="34" priority="38"/>
  </conditionalFormatting>
  <conditionalFormatting sqref="E703:E708 E710:E750">
    <cfRule type="duplicateValues" dxfId="33" priority="30"/>
  </conditionalFormatting>
  <conditionalFormatting sqref="E703:E780">
    <cfRule type="duplicateValues" dxfId="32" priority="18"/>
  </conditionalFormatting>
  <conditionalFormatting sqref="E709">
    <cfRule type="duplicateValues" dxfId="31" priority="20"/>
    <cfRule type="duplicateValues" dxfId="30" priority="19"/>
  </conditionalFormatting>
  <conditionalFormatting sqref="E751:E753">
    <cfRule type="duplicateValues" dxfId="29" priority="29"/>
  </conditionalFormatting>
  <conditionalFormatting sqref="E754:E755">
    <cfRule type="duplicateValues" dxfId="28" priority="25"/>
    <cfRule type="duplicateValues" dxfId="27" priority="24"/>
  </conditionalFormatting>
  <conditionalFormatting sqref="E756">
    <cfRule type="duplicateValues" dxfId="26" priority="23"/>
  </conditionalFormatting>
  <conditionalFormatting sqref="E757">
    <cfRule type="duplicateValues" dxfId="25" priority="26"/>
    <cfRule type="duplicateValues" dxfId="24" priority="27"/>
  </conditionalFormatting>
  <conditionalFormatting sqref="E758:E759">
    <cfRule type="duplicateValues" dxfId="23" priority="31"/>
  </conditionalFormatting>
  <conditionalFormatting sqref="E758:E764 E766:E780">
    <cfRule type="duplicateValues" dxfId="22" priority="33"/>
  </conditionalFormatting>
  <conditionalFormatting sqref="E760 E757 E706:E708 E710:E755">
    <cfRule type="duplicateValues" dxfId="21" priority="32"/>
  </conditionalFormatting>
  <conditionalFormatting sqref="E760">
    <cfRule type="duplicateValues" dxfId="20" priority="28"/>
  </conditionalFormatting>
  <conditionalFormatting sqref="E763:E764 E766:E780">
    <cfRule type="duplicateValues" dxfId="19" priority="34"/>
  </conditionalFormatting>
  <conditionalFormatting sqref="E765">
    <cfRule type="duplicateValues" dxfId="18" priority="22"/>
    <cfRule type="duplicateValues" dxfId="17" priority="21"/>
  </conditionalFormatting>
  <conditionalFormatting sqref="E866:E871 E873:E912">
    <cfRule type="duplicateValues" dxfId="16" priority="13"/>
  </conditionalFormatting>
  <conditionalFormatting sqref="E866:E947">
    <cfRule type="duplicateValues" dxfId="15" priority="1"/>
  </conditionalFormatting>
  <conditionalFormatting sqref="E872">
    <cfRule type="duplicateValues" dxfId="14" priority="2"/>
    <cfRule type="duplicateValues" dxfId="13" priority="3"/>
  </conditionalFormatting>
  <conditionalFormatting sqref="E913:E915">
    <cfRule type="duplicateValues" dxfId="12" priority="12"/>
  </conditionalFormatting>
  <conditionalFormatting sqref="E916:E917">
    <cfRule type="duplicateValues" dxfId="11" priority="8"/>
    <cfRule type="duplicateValues" dxfId="10" priority="7"/>
  </conditionalFormatting>
  <conditionalFormatting sqref="E918">
    <cfRule type="duplicateValues" dxfId="9" priority="6"/>
  </conditionalFormatting>
  <conditionalFormatting sqref="E919">
    <cfRule type="duplicateValues" dxfId="8" priority="9"/>
    <cfRule type="duplicateValues" dxfId="7" priority="10"/>
  </conditionalFormatting>
  <conditionalFormatting sqref="E920:E921">
    <cfRule type="duplicateValues" dxfId="6" priority="14"/>
  </conditionalFormatting>
  <conditionalFormatting sqref="E920:E926 E928:E947">
    <cfRule type="duplicateValues" dxfId="5" priority="16"/>
  </conditionalFormatting>
  <conditionalFormatting sqref="E922 E919 E869:E871 E873:E917">
    <cfRule type="duplicateValues" dxfId="4" priority="15"/>
  </conditionalFormatting>
  <conditionalFormatting sqref="E922">
    <cfRule type="duplicateValues" dxfId="3" priority="11"/>
  </conditionalFormatting>
  <conditionalFormatting sqref="E925:E926 E928:E947">
    <cfRule type="duplicateValues" dxfId="2" priority="17"/>
  </conditionalFormatting>
  <conditionalFormatting sqref="E927">
    <cfRule type="duplicateValues" dxfId="1" priority="5"/>
    <cfRule type="duplicateValues" dxfId="0" priority="4"/>
  </conditionalFormatting>
  <dataValidations count="1">
    <dataValidation type="textLength" operator="lessThanOrEqual" allowBlank="1" showInputMessage="1" showErrorMessage="1" sqref="E28:E29 E33:E34 E36:E44 E101:E102 E106:E107 E109:E117 E175:E176 E180:E181 E183:E191 E274:E275 E279 E281:E289 E348:E349 E353 E355:E363 E423:E424 E428 E430:E438 E497:E498 E503:E511 E573:E574 E579:E586 E651:E652 E657:E664 E728:E729 E734:E741 E891:E892 E897:E904" xr:uid="{F4B3C5F3-7772-4785-A685-6DDC69AD09C1}">
      <formula1>8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32B3-AC5C-4AF4-BA16-4003FFA2E27D}">
  <dimension ref="A2:AD291"/>
  <sheetViews>
    <sheetView zoomScale="80" zoomScaleNormal="80" workbookViewId="0">
      <selection activeCell="H13" sqref="H13:J13"/>
    </sheetView>
  </sheetViews>
  <sheetFormatPr baseColWidth="10" defaultRowHeight="15"/>
  <cols>
    <col min="8" max="8" width="26.7109375" customWidth="1"/>
    <col min="9" max="10" width="4.5703125" customWidth="1"/>
    <col min="15" max="17" width="11.5703125" style="1048"/>
  </cols>
  <sheetData>
    <row r="2" spans="1:30">
      <c r="R2" s="71"/>
      <c r="S2" t="s">
        <v>1144</v>
      </c>
    </row>
    <row r="3" spans="1:30" ht="15.75">
      <c r="B3" s="2229" t="s">
        <v>836</v>
      </c>
      <c r="C3" s="2230"/>
      <c r="D3" s="2230"/>
      <c r="E3" s="2230"/>
      <c r="F3" s="2231"/>
      <c r="G3" s="2229" t="s">
        <v>841</v>
      </c>
      <c r="H3" s="2230"/>
      <c r="I3" s="2230"/>
      <c r="J3" s="2230"/>
      <c r="K3" s="2231"/>
    </row>
    <row r="4" spans="1:30" ht="14.45" customHeight="1">
      <c r="B4" s="166" t="s">
        <v>837</v>
      </c>
      <c r="C4" s="167"/>
      <c r="D4" s="2016" t="s">
        <v>842</v>
      </c>
      <c r="E4" s="2016" t="s">
        <v>843</v>
      </c>
      <c r="F4" s="2016" t="s">
        <v>844</v>
      </c>
      <c r="G4" s="2016" t="s">
        <v>845</v>
      </c>
      <c r="H4" s="163" t="s">
        <v>846</v>
      </c>
      <c r="I4" s="164"/>
      <c r="J4" s="165"/>
      <c r="K4" s="2016" t="s">
        <v>847</v>
      </c>
    </row>
    <row r="5" spans="1:30" ht="47.25">
      <c r="A5" s="2013" t="s">
        <v>1110</v>
      </c>
      <c r="B5" s="2013" t="s">
        <v>646</v>
      </c>
      <c r="C5" s="2013" t="s">
        <v>647</v>
      </c>
      <c r="D5" s="2016" t="s">
        <v>842</v>
      </c>
      <c r="E5" s="2016" t="s">
        <v>843</v>
      </c>
      <c r="F5" s="2016" t="s">
        <v>844</v>
      </c>
      <c r="G5" s="2016" t="s">
        <v>845</v>
      </c>
      <c r="H5" s="163" t="s">
        <v>846</v>
      </c>
      <c r="I5" s="164"/>
      <c r="J5" s="165"/>
      <c r="K5" s="2016" t="s">
        <v>847</v>
      </c>
      <c r="L5" s="2013" t="s">
        <v>1145</v>
      </c>
      <c r="N5" s="2143" t="s">
        <v>1159</v>
      </c>
      <c r="O5" s="2013" t="s">
        <v>1157</v>
      </c>
      <c r="P5" s="2013" t="s">
        <v>1158</v>
      </c>
      <c r="Q5" s="2013" t="s">
        <v>1148</v>
      </c>
      <c r="R5" s="2013" t="s">
        <v>1157</v>
      </c>
      <c r="S5" s="2013" t="s">
        <v>1158</v>
      </c>
      <c r="T5" s="2013" t="s">
        <v>1148</v>
      </c>
      <c r="U5" s="2013" t="s">
        <v>1157</v>
      </c>
      <c r="V5" s="2013" t="s">
        <v>1158</v>
      </c>
      <c r="W5" s="2013" t="s">
        <v>1148</v>
      </c>
      <c r="X5" s="2013" t="s">
        <v>1157</v>
      </c>
      <c r="Y5" s="2013" t="s">
        <v>1158</v>
      </c>
      <c r="Z5" s="2013" t="s">
        <v>1148</v>
      </c>
      <c r="AA5" s="2013" t="s">
        <v>1157</v>
      </c>
      <c r="AB5" s="2013" t="s">
        <v>1158</v>
      </c>
      <c r="AC5" s="2013" t="s">
        <v>1148</v>
      </c>
    </row>
    <row r="6" spans="1:30" ht="15.75">
      <c r="A6" s="71" t="s">
        <v>451</v>
      </c>
      <c r="B6" s="161" t="s">
        <v>1111</v>
      </c>
      <c r="C6" t="s">
        <v>34</v>
      </c>
      <c r="D6" t="s">
        <v>668</v>
      </c>
      <c r="E6" t="s">
        <v>717</v>
      </c>
      <c r="F6" t="s">
        <v>718</v>
      </c>
      <c r="G6" s="67" t="s">
        <v>848</v>
      </c>
      <c r="H6" s="2227" t="s">
        <v>654</v>
      </c>
      <c r="I6" s="2227"/>
      <c r="J6" s="2227"/>
      <c r="K6" s="67">
        <v>4</v>
      </c>
      <c r="L6">
        <v>4</v>
      </c>
      <c r="M6" s="2015">
        <f>+P6-O6+1-L6</f>
        <v>0</v>
      </c>
      <c r="N6" s="2015">
        <f>+Q6+T6+W6+Z6+AC6</f>
        <v>2</v>
      </c>
      <c r="O6" s="1672">
        <v>45666</v>
      </c>
      <c r="P6" s="1672">
        <v>45669</v>
      </c>
      <c r="Q6" s="2109">
        <f>NETWORKDAYS.INTL(O6,P6,1,'DÍAS EFECTIVOS LABORADOS 2025'!$R$8:$R$23)</f>
        <v>2</v>
      </c>
      <c r="AD6">
        <f>K6-L6</f>
        <v>0</v>
      </c>
    </row>
    <row r="7" spans="1:30" ht="15.75">
      <c r="A7" s="71" t="s">
        <v>451</v>
      </c>
      <c r="B7" s="161" t="s">
        <v>1111</v>
      </c>
      <c r="C7" t="s">
        <v>61</v>
      </c>
      <c r="D7" t="s">
        <v>668</v>
      </c>
      <c r="E7" t="s">
        <v>669</v>
      </c>
      <c r="F7" t="s">
        <v>670</v>
      </c>
      <c r="G7" s="67" t="s">
        <v>848</v>
      </c>
      <c r="H7" s="2228" t="s">
        <v>654</v>
      </c>
      <c r="I7" s="2228"/>
      <c r="J7" s="2228"/>
      <c r="K7" s="67">
        <v>17</v>
      </c>
      <c r="L7">
        <v>17</v>
      </c>
      <c r="M7" s="2015">
        <f t="shared" ref="M7:M9" si="0">+P7-O7+1-L7</f>
        <v>0</v>
      </c>
      <c r="N7" s="2015">
        <f t="shared" ref="N7:N70" si="1">+Q7+T7+W7+Z7+AC7</f>
        <v>13</v>
      </c>
      <c r="O7" s="1672">
        <v>45672</v>
      </c>
      <c r="P7" s="1672">
        <v>45688</v>
      </c>
      <c r="Q7" s="2109">
        <f>NETWORKDAYS.INTL(O7,P7,1,'DÍAS EFECTIVOS LABORADOS 2025'!$R$8:$R$23)</f>
        <v>13</v>
      </c>
      <c r="AD7">
        <f t="shared" ref="AD7:AD70" si="2">K7-L7</f>
        <v>0</v>
      </c>
    </row>
    <row r="8" spans="1:30" ht="15.75">
      <c r="A8" s="71" t="s">
        <v>451</v>
      </c>
      <c r="B8" s="161" t="s">
        <v>1111</v>
      </c>
      <c r="C8" t="s">
        <v>64</v>
      </c>
      <c r="D8" t="s">
        <v>744</v>
      </c>
      <c r="E8" t="s">
        <v>745</v>
      </c>
      <c r="F8" t="s">
        <v>746</v>
      </c>
      <c r="G8" s="67" t="s">
        <v>848</v>
      </c>
      <c r="H8" s="2228" t="s">
        <v>654</v>
      </c>
      <c r="I8" s="2228"/>
      <c r="J8" s="2228"/>
      <c r="K8" s="67">
        <v>1</v>
      </c>
      <c r="L8">
        <v>1</v>
      </c>
      <c r="M8" s="2015">
        <f t="shared" si="0"/>
        <v>0</v>
      </c>
      <c r="N8" s="2015">
        <f t="shared" si="1"/>
        <v>1</v>
      </c>
      <c r="O8" s="1672">
        <v>45659</v>
      </c>
      <c r="P8" s="1672">
        <v>45659</v>
      </c>
      <c r="Q8" s="2109">
        <f>NETWORKDAYS.INTL(O8,P8,1,'DÍAS EFECTIVOS LABORADOS 2025'!$R$8:$R$23)</f>
        <v>1</v>
      </c>
      <c r="AD8">
        <f t="shared" si="2"/>
        <v>0</v>
      </c>
    </row>
    <row r="9" spans="1:30" ht="15.75">
      <c r="A9" s="71" t="s">
        <v>451</v>
      </c>
      <c r="B9" s="161" t="s">
        <v>1111</v>
      </c>
      <c r="C9" t="s">
        <v>67</v>
      </c>
      <c r="D9" t="s">
        <v>724</v>
      </c>
      <c r="E9" t="s">
        <v>662</v>
      </c>
      <c r="F9" t="s">
        <v>725</v>
      </c>
      <c r="G9" s="67" t="s">
        <v>848</v>
      </c>
      <c r="H9" s="2228" t="s">
        <v>654</v>
      </c>
      <c r="I9" s="2228"/>
      <c r="J9" s="2228"/>
      <c r="K9" s="67">
        <v>5</v>
      </c>
      <c r="L9">
        <v>5</v>
      </c>
      <c r="M9" s="2015">
        <f t="shared" si="0"/>
        <v>0</v>
      </c>
      <c r="N9" s="2015">
        <f t="shared" si="1"/>
        <v>5</v>
      </c>
      <c r="O9" s="1672">
        <v>45684</v>
      </c>
      <c r="P9" s="1672">
        <v>45688</v>
      </c>
      <c r="Q9" s="2109">
        <f>NETWORKDAYS.INTL(O9,P9,1,'DÍAS EFECTIVOS LABORADOS 2025'!$R$8:$R$23)</f>
        <v>5</v>
      </c>
      <c r="AD9">
        <f t="shared" si="2"/>
        <v>0</v>
      </c>
    </row>
    <row r="10" spans="1:30" ht="15.75">
      <c r="A10" s="71" t="s">
        <v>451</v>
      </c>
      <c r="B10" s="161" t="s">
        <v>1111</v>
      </c>
      <c r="C10" t="s">
        <v>70</v>
      </c>
      <c r="D10" t="s">
        <v>671</v>
      </c>
      <c r="E10" t="s">
        <v>672</v>
      </c>
      <c r="F10" t="s">
        <v>673</v>
      </c>
      <c r="G10" s="67" t="s">
        <v>848</v>
      </c>
      <c r="H10" s="2228" t="s">
        <v>654</v>
      </c>
      <c r="I10" s="2228"/>
      <c r="J10" s="2228"/>
      <c r="K10" s="67">
        <v>2</v>
      </c>
      <c r="L10">
        <v>2</v>
      </c>
      <c r="M10" s="2015">
        <f>+P10-O10+1-L10+S10-R10+1</f>
        <v>0</v>
      </c>
      <c r="N10" s="2015">
        <f t="shared" si="1"/>
        <v>2</v>
      </c>
      <c r="O10" s="1672">
        <v>45664</v>
      </c>
      <c r="P10" s="1672">
        <v>45664</v>
      </c>
      <c r="Q10" s="2109">
        <f>NETWORKDAYS.INTL(O10,P10,1,'DÍAS EFECTIVOS LABORADOS 2025'!$R$8:$R$23)</f>
        <v>1</v>
      </c>
      <c r="R10" s="1654">
        <v>45673</v>
      </c>
      <c r="S10" s="1654">
        <v>45673</v>
      </c>
      <c r="T10" s="2109">
        <f>NETWORKDAYS.INTL(R10,S10,1,'DÍAS EFECTIVOS LABORADOS 2025'!$R$8:$R$23)</f>
        <v>1</v>
      </c>
      <c r="AD10">
        <f t="shared" si="2"/>
        <v>0</v>
      </c>
    </row>
    <row r="11" spans="1:30" ht="15.75">
      <c r="A11" s="71" t="s">
        <v>451</v>
      </c>
      <c r="B11" s="161" t="s">
        <v>1111</v>
      </c>
      <c r="C11" t="s">
        <v>73</v>
      </c>
      <c r="D11" t="s">
        <v>783</v>
      </c>
      <c r="E11" t="s">
        <v>707</v>
      </c>
      <c r="F11" t="s">
        <v>784</v>
      </c>
      <c r="G11" s="67" t="s">
        <v>848</v>
      </c>
      <c r="H11" s="2228" t="s">
        <v>654</v>
      </c>
      <c r="I11" s="2228"/>
      <c r="J11" s="2228"/>
      <c r="K11" s="67">
        <v>22</v>
      </c>
      <c r="L11">
        <v>22</v>
      </c>
      <c r="M11" s="2015">
        <f t="shared" ref="M11" si="3">+P11-O11+1-L11+S11-R11+1</f>
        <v>0</v>
      </c>
      <c r="N11" s="2015">
        <f t="shared" si="1"/>
        <v>15</v>
      </c>
      <c r="O11" s="1672">
        <v>45670</v>
      </c>
      <c r="P11" s="1672">
        <v>45684</v>
      </c>
      <c r="Q11" s="2109">
        <f>NETWORKDAYS.INTL(O11,P11,1,'DÍAS EFECTIVOS LABORADOS 2025'!$R$8:$R$23)</f>
        <v>11</v>
      </c>
      <c r="R11" s="1654">
        <v>45658</v>
      </c>
      <c r="S11" s="1654">
        <v>45664</v>
      </c>
      <c r="T11" s="2109">
        <f>NETWORKDAYS.INTL(R11,S11,1,'DÍAS EFECTIVOS LABORADOS 2025'!$R$8:$R$23)</f>
        <v>4</v>
      </c>
      <c r="AD11">
        <f t="shared" si="2"/>
        <v>0</v>
      </c>
    </row>
    <row r="12" spans="1:30" ht="15.75">
      <c r="A12" s="71" t="s">
        <v>451</v>
      </c>
      <c r="B12" s="161" t="s">
        <v>1111</v>
      </c>
      <c r="C12" t="s">
        <v>76</v>
      </c>
      <c r="D12" t="s">
        <v>747</v>
      </c>
      <c r="E12" t="s">
        <v>748</v>
      </c>
      <c r="F12" t="s">
        <v>749</v>
      </c>
      <c r="G12" s="67" t="s">
        <v>848</v>
      </c>
      <c r="H12" s="2228" t="s">
        <v>654</v>
      </c>
      <c r="I12" s="2228"/>
      <c r="J12" s="2228"/>
      <c r="K12" s="67">
        <v>1</v>
      </c>
      <c r="L12">
        <v>1</v>
      </c>
      <c r="M12" s="2015">
        <f t="shared" ref="M12:M15" si="4">+P12-O12+1-L12</f>
        <v>0</v>
      </c>
      <c r="N12" s="2015">
        <f t="shared" si="1"/>
        <v>1</v>
      </c>
      <c r="O12" s="1672">
        <v>45659</v>
      </c>
      <c r="P12" s="1672">
        <v>45659</v>
      </c>
      <c r="Q12" s="2109">
        <f>NETWORKDAYS.INTL(O12,P12,1,'DÍAS EFECTIVOS LABORADOS 2025'!$R$8:$R$23)</f>
        <v>1</v>
      </c>
      <c r="AD12">
        <f t="shared" si="2"/>
        <v>0</v>
      </c>
    </row>
    <row r="13" spans="1:30" ht="15.75">
      <c r="A13" s="71" t="s">
        <v>451</v>
      </c>
      <c r="B13" s="161" t="s">
        <v>1111</v>
      </c>
      <c r="C13" t="s">
        <v>90</v>
      </c>
      <c r="D13" t="s">
        <v>677</v>
      </c>
      <c r="E13" t="s">
        <v>678</v>
      </c>
      <c r="F13" t="s">
        <v>679</v>
      </c>
      <c r="G13" s="67" t="s">
        <v>848</v>
      </c>
      <c r="H13" s="2228" t="s">
        <v>654</v>
      </c>
      <c r="I13" s="2228"/>
      <c r="J13" s="2228"/>
      <c r="K13" s="67">
        <v>4</v>
      </c>
      <c r="L13">
        <v>4</v>
      </c>
      <c r="M13" s="2015">
        <f t="shared" si="4"/>
        <v>0</v>
      </c>
      <c r="N13" s="2015">
        <f t="shared" si="1"/>
        <v>4</v>
      </c>
      <c r="O13" s="1672">
        <v>45663</v>
      </c>
      <c r="P13" s="1672">
        <v>45666</v>
      </c>
      <c r="Q13" s="2109">
        <f>NETWORKDAYS.INTL(O13,P13,1,'DÍAS EFECTIVOS LABORADOS 2025'!$R$8:$R$23)</f>
        <v>4</v>
      </c>
      <c r="AD13">
        <f t="shared" si="2"/>
        <v>0</v>
      </c>
    </row>
    <row r="14" spans="1:30" ht="15.75">
      <c r="A14" s="71" t="s">
        <v>451</v>
      </c>
      <c r="B14" s="161" t="s">
        <v>1111</v>
      </c>
      <c r="C14" t="s">
        <v>102</v>
      </c>
      <c r="D14" t="s">
        <v>686</v>
      </c>
      <c r="E14" t="s">
        <v>687</v>
      </c>
      <c r="F14" t="s">
        <v>688</v>
      </c>
      <c r="G14" s="67" t="s">
        <v>848</v>
      </c>
      <c r="H14" s="2228" t="s">
        <v>654</v>
      </c>
      <c r="I14" s="2228"/>
      <c r="J14" s="2228"/>
      <c r="K14" s="67">
        <v>18</v>
      </c>
      <c r="L14">
        <v>18</v>
      </c>
      <c r="M14" s="2015">
        <f t="shared" si="4"/>
        <v>0</v>
      </c>
      <c r="N14" s="2015">
        <f t="shared" si="1"/>
        <v>12</v>
      </c>
      <c r="O14" s="1672">
        <v>45659</v>
      </c>
      <c r="P14" s="1672">
        <v>45676</v>
      </c>
      <c r="Q14" s="2109">
        <f>NETWORKDAYS.INTL(O14,P14,1,'DÍAS EFECTIVOS LABORADOS 2025'!$R$8:$R$23)</f>
        <v>12</v>
      </c>
      <c r="AD14">
        <f t="shared" si="2"/>
        <v>0</v>
      </c>
    </row>
    <row r="15" spans="1:30" ht="15.75">
      <c r="A15" s="71" t="s">
        <v>451</v>
      </c>
      <c r="B15" s="161" t="s">
        <v>1111</v>
      </c>
      <c r="C15" t="s">
        <v>104</v>
      </c>
      <c r="D15" t="s">
        <v>689</v>
      </c>
      <c r="E15" t="s">
        <v>690</v>
      </c>
      <c r="F15" t="s">
        <v>691</v>
      </c>
      <c r="G15" s="67" t="s">
        <v>849</v>
      </c>
      <c r="H15" s="2228" t="s">
        <v>658</v>
      </c>
      <c r="I15" s="2228"/>
      <c r="J15" s="2228"/>
      <c r="K15" s="67">
        <v>1</v>
      </c>
      <c r="L15">
        <v>1</v>
      </c>
      <c r="M15" s="2015">
        <f t="shared" si="4"/>
        <v>0</v>
      </c>
      <c r="N15" s="2015">
        <f t="shared" si="1"/>
        <v>1</v>
      </c>
      <c r="O15" s="1842">
        <v>45677</v>
      </c>
      <c r="P15" s="1842">
        <v>45677</v>
      </c>
      <c r="Q15" s="2109">
        <f>NETWORKDAYS.INTL(O15,P15,1,'DÍAS EFECTIVOS LABORADOS 2025'!$R$8:$R$23)</f>
        <v>1</v>
      </c>
      <c r="AD15">
        <f t="shared" si="2"/>
        <v>0</v>
      </c>
    </row>
    <row r="16" spans="1:30" ht="15.75">
      <c r="A16" s="71" t="s">
        <v>451</v>
      </c>
      <c r="B16" s="161" t="s">
        <v>1111</v>
      </c>
      <c r="C16" t="s">
        <v>104</v>
      </c>
      <c r="D16" t="s">
        <v>689</v>
      </c>
      <c r="E16" t="s">
        <v>690</v>
      </c>
      <c r="F16" t="s">
        <v>691</v>
      </c>
      <c r="G16" s="67" t="s">
        <v>848</v>
      </c>
      <c r="H16" s="2228" t="s">
        <v>654</v>
      </c>
      <c r="I16" s="2228"/>
      <c r="J16" s="2228"/>
      <c r="K16" s="67">
        <v>4</v>
      </c>
      <c r="L16">
        <v>4</v>
      </c>
      <c r="M16" s="2015">
        <f>+P16-O16+1-L16+S16-R16+1</f>
        <v>0</v>
      </c>
      <c r="N16" s="2015">
        <f t="shared" si="1"/>
        <v>2</v>
      </c>
      <c r="O16" s="1672">
        <v>45681</v>
      </c>
      <c r="P16" s="1672">
        <v>45683</v>
      </c>
      <c r="Q16" s="2109">
        <f>NETWORKDAYS.INTL(O16,P16,1,'DÍAS EFECTIVOS LABORADOS 2025'!$R$8:$R$23)</f>
        <v>1</v>
      </c>
      <c r="R16" s="1654">
        <v>45688</v>
      </c>
      <c r="S16" s="1654">
        <v>45688</v>
      </c>
      <c r="T16" s="2109">
        <f>NETWORKDAYS.INTL(R16,S16,1,'DÍAS EFECTIVOS LABORADOS 2025'!$R$8:$R$23)</f>
        <v>1</v>
      </c>
      <c r="AD16">
        <f t="shared" si="2"/>
        <v>0</v>
      </c>
    </row>
    <row r="17" spans="1:30" ht="15.75">
      <c r="A17" s="71" t="s">
        <v>451</v>
      </c>
      <c r="B17" s="161" t="s">
        <v>1111</v>
      </c>
      <c r="C17" t="s">
        <v>114</v>
      </c>
      <c r="D17" t="s">
        <v>693</v>
      </c>
      <c r="E17" t="s">
        <v>694</v>
      </c>
      <c r="F17" t="s">
        <v>695</v>
      </c>
      <c r="G17" s="67" t="s">
        <v>848</v>
      </c>
      <c r="H17" s="2228" t="s">
        <v>654</v>
      </c>
      <c r="I17" s="2228"/>
      <c r="J17" s="2228"/>
      <c r="K17" s="67">
        <v>6</v>
      </c>
      <c r="L17">
        <v>6</v>
      </c>
      <c r="M17" s="2015">
        <f t="shared" ref="M17:M21" si="5">+P17-O17+1-L17</f>
        <v>0</v>
      </c>
      <c r="N17" s="2015">
        <f t="shared" si="1"/>
        <v>4</v>
      </c>
      <c r="O17" s="1672">
        <v>45660</v>
      </c>
      <c r="P17" s="1672">
        <v>45665</v>
      </c>
      <c r="Q17" s="2109">
        <f>NETWORKDAYS.INTL(O17,P17,1,'DÍAS EFECTIVOS LABORADOS 2025'!$R$8:$R$23)</f>
        <v>4</v>
      </c>
      <c r="AD17">
        <f t="shared" si="2"/>
        <v>0</v>
      </c>
    </row>
    <row r="18" spans="1:30" ht="15.75">
      <c r="A18" s="71" t="s">
        <v>451</v>
      </c>
      <c r="B18" s="161" t="s">
        <v>1111</v>
      </c>
      <c r="C18" t="s">
        <v>130</v>
      </c>
      <c r="D18" t="s">
        <v>698</v>
      </c>
      <c r="E18" t="s">
        <v>699</v>
      </c>
      <c r="F18" t="s">
        <v>700</v>
      </c>
      <c r="G18" s="67" t="s">
        <v>852</v>
      </c>
      <c r="H18" s="2228" t="s">
        <v>770</v>
      </c>
      <c r="I18" s="2228"/>
      <c r="J18" s="2228"/>
      <c r="K18" s="67">
        <v>21</v>
      </c>
      <c r="L18">
        <v>21</v>
      </c>
      <c r="M18" s="2015">
        <f t="shared" si="5"/>
        <v>0</v>
      </c>
      <c r="N18" s="2015">
        <f t="shared" si="1"/>
        <v>15</v>
      </c>
      <c r="O18" s="1996">
        <v>45668</v>
      </c>
      <c r="P18" s="1642">
        <v>45688</v>
      </c>
      <c r="Q18" s="2109">
        <f>NETWORKDAYS.INTL(O18,P18,1,'DÍAS EFECTIVOS LABORADOS 2025'!$R$8:$R$23)</f>
        <v>15</v>
      </c>
      <c r="AD18">
        <f t="shared" si="2"/>
        <v>0</v>
      </c>
    </row>
    <row r="19" spans="1:30" ht="15.75">
      <c r="A19" s="71" t="s">
        <v>451</v>
      </c>
      <c r="B19" s="161" t="s">
        <v>1111</v>
      </c>
      <c r="C19" t="s">
        <v>133</v>
      </c>
      <c r="D19" t="s">
        <v>701</v>
      </c>
      <c r="E19" t="s">
        <v>702</v>
      </c>
      <c r="F19" t="s">
        <v>703</v>
      </c>
      <c r="G19" s="67" t="s">
        <v>848</v>
      </c>
      <c r="H19" s="2228" t="s">
        <v>654</v>
      </c>
      <c r="I19" s="2228"/>
      <c r="J19" s="2228"/>
      <c r="K19" s="67">
        <v>11</v>
      </c>
      <c r="L19">
        <v>11</v>
      </c>
      <c r="M19" s="2015">
        <f t="shared" si="5"/>
        <v>0</v>
      </c>
      <c r="N19" s="2015">
        <f t="shared" si="1"/>
        <v>7</v>
      </c>
      <c r="O19" s="1672">
        <v>45666</v>
      </c>
      <c r="P19" s="1672">
        <v>45676</v>
      </c>
      <c r="Q19" s="2109">
        <f>NETWORKDAYS.INTL(O19,P19,1,'DÍAS EFECTIVOS LABORADOS 2025'!$R$8:$R$23)</f>
        <v>7</v>
      </c>
      <c r="AD19">
        <f t="shared" si="2"/>
        <v>0</v>
      </c>
    </row>
    <row r="20" spans="1:30" ht="15.75">
      <c r="A20" s="71" t="s">
        <v>451</v>
      </c>
      <c r="B20" s="161" t="s">
        <v>1111</v>
      </c>
      <c r="C20" t="s">
        <v>143</v>
      </c>
      <c r="D20" t="s">
        <v>710</v>
      </c>
      <c r="E20" t="s">
        <v>711</v>
      </c>
      <c r="F20" t="s">
        <v>712</v>
      </c>
      <c r="G20" s="67" t="s">
        <v>848</v>
      </c>
      <c r="H20" s="2228" t="s">
        <v>654</v>
      </c>
      <c r="I20" s="2228"/>
      <c r="J20" s="2228"/>
      <c r="K20" s="67">
        <v>4</v>
      </c>
      <c r="L20">
        <v>4</v>
      </c>
      <c r="M20" s="2015">
        <f t="shared" si="5"/>
        <v>0</v>
      </c>
      <c r="N20" s="2015">
        <f t="shared" si="1"/>
        <v>4</v>
      </c>
      <c r="O20" s="1672">
        <v>45670</v>
      </c>
      <c r="P20" s="1672">
        <v>45673</v>
      </c>
      <c r="Q20" s="2109">
        <f>NETWORKDAYS.INTL(O20,P20,1,'DÍAS EFECTIVOS LABORADOS 2025'!$R$8:$R$23)</f>
        <v>4</v>
      </c>
      <c r="AD20">
        <f t="shared" si="2"/>
        <v>0</v>
      </c>
    </row>
    <row r="21" spans="1:30" ht="15.75">
      <c r="A21" s="71" t="s">
        <v>451</v>
      </c>
      <c r="B21" s="161" t="s">
        <v>1111</v>
      </c>
      <c r="C21" t="s">
        <v>164</v>
      </c>
      <c r="D21" t="s">
        <v>696</v>
      </c>
      <c r="E21" t="s">
        <v>759</v>
      </c>
      <c r="F21" t="s">
        <v>760</v>
      </c>
      <c r="G21" s="67" t="s">
        <v>848</v>
      </c>
      <c r="H21" s="2228" t="s">
        <v>654</v>
      </c>
      <c r="I21" s="2228"/>
      <c r="J21" s="2228"/>
      <c r="K21" s="67">
        <v>1</v>
      </c>
      <c r="L21">
        <v>1</v>
      </c>
      <c r="M21" s="2015">
        <f t="shared" si="5"/>
        <v>0</v>
      </c>
      <c r="N21" s="2015">
        <f t="shared" si="1"/>
        <v>1</v>
      </c>
      <c r="O21" s="1672">
        <v>45673</v>
      </c>
      <c r="P21" s="1672">
        <v>45673</v>
      </c>
      <c r="Q21" s="2109">
        <f>NETWORKDAYS.INTL(O21,P21,1,'DÍAS EFECTIVOS LABORADOS 2025'!$R$8:$R$23)</f>
        <v>1</v>
      </c>
      <c r="AD21">
        <f t="shared" si="2"/>
        <v>0</v>
      </c>
    </row>
    <row r="22" spans="1:30" ht="15.75">
      <c r="A22" s="71" t="s">
        <v>451</v>
      </c>
      <c r="B22" s="161" t="s">
        <v>1111</v>
      </c>
      <c r="C22" t="s">
        <v>222</v>
      </c>
      <c r="D22" t="s">
        <v>854</v>
      </c>
      <c r="E22" t="s">
        <v>855</v>
      </c>
      <c r="F22" t="s">
        <v>856</v>
      </c>
      <c r="G22" s="67" t="s">
        <v>849</v>
      </c>
      <c r="H22" s="2228" t="s">
        <v>658</v>
      </c>
      <c r="I22" s="2228"/>
      <c r="J22" s="2228"/>
      <c r="K22" s="67">
        <v>3</v>
      </c>
      <c r="L22">
        <v>3</v>
      </c>
      <c r="M22" s="2015">
        <f>+P22-O22+1-L22+S22-R22+1</f>
        <v>0</v>
      </c>
      <c r="N22" s="2015">
        <f t="shared" si="1"/>
        <v>3</v>
      </c>
      <c r="O22" s="1842">
        <v>45674</v>
      </c>
      <c r="P22" s="1842">
        <v>45674</v>
      </c>
      <c r="Q22" s="2109">
        <f>NETWORKDAYS.INTL(O22,P22,1,'DÍAS EFECTIVOS LABORADOS 2025'!$R$8:$R$23)</f>
        <v>1</v>
      </c>
      <c r="R22" s="1655">
        <v>45677</v>
      </c>
      <c r="S22" s="1655">
        <v>45678</v>
      </c>
      <c r="T22" s="2109">
        <f>NETWORKDAYS.INTL(R22,S22,1,'DÍAS EFECTIVOS LABORADOS 2025'!$R$8:$R$23)</f>
        <v>2</v>
      </c>
      <c r="AD22">
        <f t="shared" si="2"/>
        <v>0</v>
      </c>
    </row>
    <row r="23" spans="1:30" ht="15.75">
      <c r="A23" s="71" t="s">
        <v>451</v>
      </c>
      <c r="B23" s="161" t="s">
        <v>1111</v>
      </c>
      <c r="C23" t="s">
        <v>179</v>
      </c>
      <c r="D23" t="s">
        <v>761</v>
      </c>
      <c r="E23" t="s">
        <v>762</v>
      </c>
      <c r="F23" t="s">
        <v>763</v>
      </c>
      <c r="G23" s="67" t="s">
        <v>849</v>
      </c>
      <c r="H23" s="2228" t="s">
        <v>658</v>
      </c>
      <c r="I23" s="2228"/>
      <c r="J23" s="2228"/>
      <c r="K23" s="67">
        <v>2</v>
      </c>
      <c r="L23">
        <v>2</v>
      </c>
      <c r="M23" s="2015">
        <f t="shared" ref="M23:M31" si="6">+P23-O23+1-L23</f>
        <v>0</v>
      </c>
      <c r="N23" s="2015">
        <f t="shared" si="1"/>
        <v>2</v>
      </c>
      <c r="O23" s="1842">
        <v>45679</v>
      </c>
      <c r="P23" s="1842">
        <v>45680</v>
      </c>
      <c r="Q23" s="2109">
        <f>NETWORKDAYS.INTL(O23,P23,1,'DÍAS EFECTIVOS LABORADOS 2025'!$R$8:$R$23)</f>
        <v>2</v>
      </c>
      <c r="AD23">
        <f t="shared" si="2"/>
        <v>0</v>
      </c>
    </row>
    <row r="24" spans="1:30" ht="15.75">
      <c r="A24" t="s">
        <v>593</v>
      </c>
      <c r="B24" s="161" t="s">
        <v>1111</v>
      </c>
      <c r="C24" t="s">
        <v>34</v>
      </c>
      <c r="D24" t="s">
        <v>668</v>
      </c>
      <c r="E24" t="s">
        <v>717</v>
      </c>
      <c r="F24" t="s">
        <v>718</v>
      </c>
      <c r="G24" s="67" t="s">
        <v>848</v>
      </c>
      <c r="H24" s="2227" t="s">
        <v>654</v>
      </c>
      <c r="I24" s="2227"/>
      <c r="J24" s="2227"/>
      <c r="K24" s="67">
        <v>7</v>
      </c>
      <c r="L24">
        <v>7</v>
      </c>
      <c r="M24" s="2015">
        <f t="shared" si="6"/>
        <v>0</v>
      </c>
      <c r="N24" s="2015">
        <f t="shared" si="1"/>
        <v>5</v>
      </c>
      <c r="O24" s="1647">
        <v>45695</v>
      </c>
      <c r="P24" s="1647">
        <v>45701</v>
      </c>
      <c r="Q24" s="2109">
        <f>NETWORKDAYS.INTL(O24,P24,1,'DÍAS EFECTIVOS LABORADOS 2025'!$R$8:$R$23)</f>
        <v>5</v>
      </c>
      <c r="AD24">
        <f t="shared" si="2"/>
        <v>0</v>
      </c>
    </row>
    <row r="25" spans="1:30" ht="15.75">
      <c r="A25" t="s">
        <v>593</v>
      </c>
      <c r="B25" s="161" t="s">
        <v>1111</v>
      </c>
      <c r="C25" t="s">
        <v>43</v>
      </c>
      <c r="D25" t="s">
        <v>662</v>
      </c>
      <c r="E25" t="s">
        <v>663</v>
      </c>
      <c r="F25" t="s">
        <v>664</v>
      </c>
      <c r="G25" s="67" t="s">
        <v>848</v>
      </c>
      <c r="H25" s="2228" t="s">
        <v>654</v>
      </c>
      <c r="I25" s="2228"/>
      <c r="J25" s="2228"/>
      <c r="K25" s="67">
        <v>9</v>
      </c>
      <c r="L25">
        <v>9</v>
      </c>
      <c r="M25" s="2015">
        <f t="shared" si="6"/>
        <v>0</v>
      </c>
      <c r="N25" s="2015">
        <f t="shared" si="1"/>
        <v>7</v>
      </c>
      <c r="O25" s="1647">
        <v>45698</v>
      </c>
      <c r="P25" s="1647">
        <v>45706</v>
      </c>
      <c r="Q25" s="2109">
        <f>NETWORKDAYS.INTL(O25,P25,1,'DÍAS EFECTIVOS LABORADOS 2025'!$R$8:$R$23)</f>
        <v>7</v>
      </c>
      <c r="AD25">
        <f t="shared" si="2"/>
        <v>0</v>
      </c>
    </row>
    <row r="26" spans="1:30" ht="15.75">
      <c r="A26" t="s">
        <v>593</v>
      </c>
      <c r="B26" s="161" t="s">
        <v>1111</v>
      </c>
      <c r="C26" t="s">
        <v>46</v>
      </c>
      <c r="D26" t="s">
        <v>665</v>
      </c>
      <c r="E26" t="s">
        <v>666</v>
      </c>
      <c r="F26" t="s">
        <v>667</v>
      </c>
      <c r="G26" s="67" t="s">
        <v>848</v>
      </c>
      <c r="H26" s="2228" t="s">
        <v>654</v>
      </c>
      <c r="I26" s="2228"/>
      <c r="J26" s="2228"/>
      <c r="K26" s="67">
        <v>13</v>
      </c>
      <c r="L26">
        <v>13</v>
      </c>
      <c r="M26" s="2015">
        <f t="shared" si="6"/>
        <v>0</v>
      </c>
      <c r="N26" s="2015">
        <f t="shared" si="1"/>
        <v>9</v>
      </c>
      <c r="O26" s="1647">
        <v>45692</v>
      </c>
      <c r="P26" s="1647">
        <v>45704</v>
      </c>
      <c r="Q26" s="2109">
        <f>NETWORKDAYS.INTL(O26,P26,1,'DÍAS EFECTIVOS LABORADOS 2025'!$R$8:$R$23)</f>
        <v>9</v>
      </c>
      <c r="AD26">
        <f t="shared" si="2"/>
        <v>0</v>
      </c>
    </row>
    <row r="27" spans="1:30" ht="15.75">
      <c r="A27" t="s">
        <v>593</v>
      </c>
      <c r="B27" s="161" t="s">
        <v>1111</v>
      </c>
      <c r="C27" t="s">
        <v>55</v>
      </c>
      <c r="D27" t="s">
        <v>721</v>
      </c>
      <c r="E27" t="s">
        <v>722</v>
      </c>
      <c r="F27" t="s">
        <v>723</v>
      </c>
      <c r="G27" s="67" t="s">
        <v>848</v>
      </c>
      <c r="H27" s="2228" t="s">
        <v>654</v>
      </c>
      <c r="I27" s="2228"/>
      <c r="J27" s="2228"/>
      <c r="K27" s="67">
        <v>12</v>
      </c>
      <c r="L27">
        <v>12</v>
      </c>
      <c r="M27" s="2015">
        <f t="shared" si="6"/>
        <v>0</v>
      </c>
      <c r="N27" s="2015">
        <f t="shared" si="1"/>
        <v>10</v>
      </c>
      <c r="O27" s="1647">
        <v>45691</v>
      </c>
      <c r="P27" s="1647">
        <v>45702</v>
      </c>
      <c r="Q27" s="2109">
        <f>NETWORKDAYS.INTL(O27,P27,1,'DÍAS EFECTIVOS LABORADOS 2025'!$R$8:$R$23)</f>
        <v>10</v>
      </c>
      <c r="AD27">
        <f t="shared" si="2"/>
        <v>0</v>
      </c>
    </row>
    <row r="28" spans="1:30" ht="15.75">
      <c r="A28" t="s">
        <v>593</v>
      </c>
      <c r="B28" s="161" t="s">
        <v>1111</v>
      </c>
      <c r="C28" t="s">
        <v>67</v>
      </c>
      <c r="D28" t="s">
        <v>724</v>
      </c>
      <c r="E28" t="s">
        <v>662</v>
      </c>
      <c r="F28" t="s">
        <v>725</v>
      </c>
      <c r="G28" s="67" t="s">
        <v>848</v>
      </c>
      <c r="H28" s="2228" t="s">
        <v>654</v>
      </c>
      <c r="I28" s="2228"/>
      <c r="J28" s="2228"/>
      <c r="K28" s="67">
        <v>2</v>
      </c>
      <c r="L28">
        <v>2</v>
      </c>
      <c r="M28" s="2015">
        <f t="shared" si="6"/>
        <v>0</v>
      </c>
      <c r="N28" s="2015">
        <f t="shared" si="1"/>
        <v>0</v>
      </c>
      <c r="O28" s="1647">
        <v>45689</v>
      </c>
      <c r="P28" s="1647">
        <v>45690</v>
      </c>
      <c r="Q28" s="2109">
        <f>NETWORKDAYS.INTL(O28,P28,1,'DÍAS EFECTIVOS LABORADOS 2025'!$R$8:$R$23)</f>
        <v>0</v>
      </c>
      <c r="AD28">
        <f t="shared" si="2"/>
        <v>0</v>
      </c>
    </row>
    <row r="29" spans="1:30" ht="15.75">
      <c r="A29" t="s">
        <v>593</v>
      </c>
      <c r="B29" s="161" t="s">
        <v>1111</v>
      </c>
      <c r="C29" t="s">
        <v>70</v>
      </c>
      <c r="D29" t="s">
        <v>671</v>
      </c>
      <c r="E29" t="s">
        <v>672</v>
      </c>
      <c r="F29" t="s">
        <v>673</v>
      </c>
      <c r="G29" s="67" t="s">
        <v>848</v>
      </c>
      <c r="H29" s="2228" t="s">
        <v>654</v>
      </c>
      <c r="I29" s="2228"/>
      <c r="J29" s="2228"/>
      <c r="K29" s="67">
        <v>6</v>
      </c>
      <c r="L29">
        <v>6</v>
      </c>
      <c r="M29" s="2015">
        <f t="shared" si="6"/>
        <v>0</v>
      </c>
      <c r="N29" s="2015">
        <f t="shared" si="1"/>
        <v>4</v>
      </c>
      <c r="O29" s="1647">
        <v>45699</v>
      </c>
      <c r="P29" s="1647">
        <v>45704</v>
      </c>
      <c r="Q29" s="2109">
        <f>NETWORKDAYS.INTL(O29,P29,1,'DÍAS EFECTIVOS LABORADOS 2025'!$R$8:$R$23)</f>
        <v>4</v>
      </c>
      <c r="AD29">
        <f t="shared" si="2"/>
        <v>0</v>
      </c>
    </row>
    <row r="30" spans="1:30" ht="15.75">
      <c r="A30" t="s">
        <v>593</v>
      </c>
      <c r="B30" s="161" t="s">
        <v>1111</v>
      </c>
      <c r="C30" t="s">
        <v>76</v>
      </c>
      <c r="D30" t="s">
        <v>747</v>
      </c>
      <c r="E30" t="s">
        <v>748</v>
      </c>
      <c r="F30" t="s">
        <v>749</v>
      </c>
      <c r="G30" s="67" t="s">
        <v>848</v>
      </c>
      <c r="H30" s="2228" t="s">
        <v>654</v>
      </c>
      <c r="I30" s="2228"/>
      <c r="J30" s="2228"/>
      <c r="K30" s="67">
        <v>7</v>
      </c>
      <c r="L30">
        <v>7</v>
      </c>
      <c r="M30" s="2015">
        <f t="shared" si="6"/>
        <v>0</v>
      </c>
      <c r="N30" s="2015">
        <f t="shared" si="1"/>
        <v>5</v>
      </c>
      <c r="O30" s="1647">
        <v>45691</v>
      </c>
      <c r="P30" s="1647">
        <v>45697</v>
      </c>
      <c r="Q30" s="2109">
        <f>NETWORKDAYS.INTL(O30,P30,1,'DÍAS EFECTIVOS LABORADOS 2025'!$R$8:$R$23)</f>
        <v>5</v>
      </c>
      <c r="AD30">
        <f t="shared" si="2"/>
        <v>0</v>
      </c>
    </row>
    <row r="31" spans="1:30" ht="15.75">
      <c r="A31" t="s">
        <v>593</v>
      </c>
      <c r="B31" s="161" t="s">
        <v>1111</v>
      </c>
      <c r="C31" t="s">
        <v>80</v>
      </c>
      <c r="D31" t="s">
        <v>674</v>
      </c>
      <c r="E31" t="s">
        <v>675</v>
      </c>
      <c r="F31" t="s">
        <v>676</v>
      </c>
      <c r="G31" s="67" t="s">
        <v>848</v>
      </c>
      <c r="H31" s="2228" t="s">
        <v>654</v>
      </c>
      <c r="I31" s="2228"/>
      <c r="J31" s="2228"/>
      <c r="K31" s="67">
        <v>7</v>
      </c>
      <c r="L31">
        <v>7</v>
      </c>
      <c r="M31" s="2015">
        <f t="shared" si="6"/>
        <v>0</v>
      </c>
      <c r="N31" s="2015">
        <f t="shared" si="1"/>
        <v>5</v>
      </c>
      <c r="O31" s="1647">
        <v>45705</v>
      </c>
      <c r="P31" s="1647">
        <v>45711</v>
      </c>
      <c r="Q31" s="2109">
        <f>NETWORKDAYS.INTL(O31,P31,1,'DÍAS EFECTIVOS LABORADOS 2025'!$R$8:$R$23)</f>
        <v>5</v>
      </c>
      <c r="AD31">
        <f t="shared" si="2"/>
        <v>0</v>
      </c>
    </row>
    <row r="32" spans="1:30" ht="15.75">
      <c r="A32" t="s">
        <v>593</v>
      </c>
      <c r="B32" s="161" t="s">
        <v>1111</v>
      </c>
      <c r="C32" t="s">
        <v>95</v>
      </c>
      <c r="D32" t="s">
        <v>683</v>
      </c>
      <c r="E32" t="s">
        <v>684</v>
      </c>
      <c r="F32" t="s">
        <v>685</v>
      </c>
      <c r="G32" s="67" t="s">
        <v>848</v>
      </c>
      <c r="H32" s="2228" t="s">
        <v>654</v>
      </c>
      <c r="I32" s="2228"/>
      <c r="J32" s="2228"/>
      <c r="K32" s="67">
        <v>12</v>
      </c>
      <c r="L32">
        <v>12</v>
      </c>
      <c r="M32" s="2015">
        <f>+P32-O32+1-L32+S32-R32+1</f>
        <v>0</v>
      </c>
      <c r="N32" s="2015">
        <f t="shared" si="1"/>
        <v>8</v>
      </c>
      <c r="O32" s="1647">
        <v>45701</v>
      </c>
      <c r="P32" s="1647">
        <v>45711</v>
      </c>
      <c r="Q32" s="2109">
        <f>NETWORKDAYS.INTL(O32,P32,1,'DÍAS EFECTIVOS LABORADOS 2025'!$R$8:$R$23)</f>
        <v>7</v>
      </c>
      <c r="R32" s="2004">
        <v>45695</v>
      </c>
      <c r="S32" s="2004">
        <v>45695</v>
      </c>
      <c r="T32" s="2109">
        <f>NETWORKDAYS.INTL(R32,S32,1,'DÍAS EFECTIVOS LABORADOS 2025'!$R$8:$R$23)</f>
        <v>1</v>
      </c>
      <c r="AD32">
        <f t="shared" si="2"/>
        <v>0</v>
      </c>
    </row>
    <row r="33" spans="1:30" ht="15.75">
      <c r="A33" t="s">
        <v>593</v>
      </c>
      <c r="B33" s="161" t="s">
        <v>1111</v>
      </c>
      <c r="C33" t="s">
        <v>102</v>
      </c>
      <c r="D33" t="s">
        <v>686</v>
      </c>
      <c r="E33" t="s">
        <v>687</v>
      </c>
      <c r="F33" t="s">
        <v>688</v>
      </c>
      <c r="G33" s="67" t="s">
        <v>848</v>
      </c>
      <c r="H33" s="2228" t="s">
        <v>654</v>
      </c>
      <c r="I33" s="2228"/>
      <c r="J33" s="2228"/>
      <c r="K33" s="67">
        <v>5</v>
      </c>
      <c r="L33">
        <v>5</v>
      </c>
      <c r="M33" s="2015">
        <f>+P33-O33+1-L33</f>
        <v>0</v>
      </c>
      <c r="N33" s="2015">
        <f t="shared" si="1"/>
        <v>5</v>
      </c>
      <c r="O33" s="1647">
        <v>45698</v>
      </c>
      <c r="P33" s="1647">
        <v>45702</v>
      </c>
      <c r="Q33" s="2109">
        <f>NETWORKDAYS.INTL(O33,P33,1,'DÍAS EFECTIVOS LABORADOS 2025'!$R$8:$R$23)</f>
        <v>5</v>
      </c>
      <c r="AD33">
        <f t="shared" si="2"/>
        <v>0</v>
      </c>
    </row>
    <row r="34" spans="1:30" ht="15.75">
      <c r="A34" t="s">
        <v>593</v>
      </c>
      <c r="B34" s="161" t="s">
        <v>1111</v>
      </c>
      <c r="C34" t="s">
        <v>104</v>
      </c>
      <c r="D34" t="s">
        <v>689</v>
      </c>
      <c r="E34" t="s">
        <v>690</v>
      </c>
      <c r="F34" t="s">
        <v>691</v>
      </c>
      <c r="G34" s="67" t="s">
        <v>848</v>
      </c>
      <c r="H34" s="2228" t="s">
        <v>654</v>
      </c>
      <c r="I34" s="2228"/>
      <c r="J34" s="2228"/>
      <c r="K34" s="67">
        <v>5</v>
      </c>
      <c r="L34">
        <v>5</v>
      </c>
      <c r="M34" s="2015">
        <f>+P34-O34+1-L34+S34-R34+1</f>
        <v>0</v>
      </c>
      <c r="N34" s="2015">
        <f t="shared" si="1"/>
        <v>1</v>
      </c>
      <c r="O34" s="1647">
        <v>45695</v>
      </c>
      <c r="P34" s="1647">
        <v>45697</v>
      </c>
      <c r="Q34" s="2109">
        <f>NETWORKDAYS.INTL(O34,P34,1,'DÍAS EFECTIVOS LABORADOS 2025'!$R$8:$R$23)</f>
        <v>1</v>
      </c>
      <c r="R34" s="1652">
        <v>45689</v>
      </c>
      <c r="S34" s="1652">
        <v>45690</v>
      </c>
      <c r="T34" s="2109">
        <f>NETWORKDAYS.INTL(R34,S34,1,'DÍAS EFECTIVOS LABORADOS 2025'!$R$8:$R$23)</f>
        <v>0</v>
      </c>
      <c r="AD34">
        <f t="shared" si="2"/>
        <v>0</v>
      </c>
    </row>
    <row r="35" spans="1:30" ht="15.75">
      <c r="A35" t="s">
        <v>593</v>
      </c>
      <c r="B35" s="161" t="s">
        <v>1111</v>
      </c>
      <c r="C35" t="s">
        <v>109</v>
      </c>
      <c r="D35" t="s">
        <v>728</v>
      </c>
      <c r="E35" t="s">
        <v>729</v>
      </c>
      <c r="F35" t="s">
        <v>730</v>
      </c>
      <c r="G35" s="67" t="s">
        <v>849</v>
      </c>
      <c r="H35" s="2228" t="s">
        <v>658</v>
      </c>
      <c r="I35" s="2228"/>
      <c r="J35" s="2228"/>
      <c r="K35" s="67">
        <v>2</v>
      </c>
      <c r="L35">
        <v>2</v>
      </c>
      <c r="M35" s="2015">
        <f t="shared" ref="M35:M36" si="7">+P35-O35+1-L35</f>
        <v>0</v>
      </c>
      <c r="N35" s="2015">
        <f t="shared" si="1"/>
        <v>2</v>
      </c>
      <c r="O35" s="1642">
        <v>45713</v>
      </c>
      <c r="P35" s="1642">
        <v>45714</v>
      </c>
      <c r="Q35" s="2109">
        <f>NETWORKDAYS.INTL(O35,P35,1,'DÍAS EFECTIVOS LABORADOS 2025'!$R$8:$R$23)</f>
        <v>2</v>
      </c>
      <c r="AD35">
        <f t="shared" si="2"/>
        <v>0</v>
      </c>
    </row>
    <row r="36" spans="1:30" ht="15.75">
      <c r="A36" t="s">
        <v>593</v>
      </c>
      <c r="B36" s="161" t="s">
        <v>1111</v>
      </c>
      <c r="C36" t="s">
        <v>109</v>
      </c>
      <c r="D36" t="s">
        <v>728</v>
      </c>
      <c r="E36" t="s">
        <v>729</v>
      </c>
      <c r="F36" t="s">
        <v>730</v>
      </c>
      <c r="G36" s="67" t="s">
        <v>848</v>
      </c>
      <c r="H36" s="2228" t="s">
        <v>654</v>
      </c>
      <c r="I36" s="2228"/>
      <c r="J36" s="2228"/>
      <c r="K36" s="67">
        <v>1</v>
      </c>
      <c r="L36">
        <v>1</v>
      </c>
      <c r="M36" s="2015">
        <f t="shared" si="7"/>
        <v>0</v>
      </c>
      <c r="N36" s="2015">
        <f t="shared" si="1"/>
        <v>1</v>
      </c>
      <c r="O36" s="1647">
        <v>45705</v>
      </c>
      <c r="P36" s="1647">
        <v>45705</v>
      </c>
      <c r="Q36" s="2109">
        <f>NETWORKDAYS.INTL(O36,P36,1,'DÍAS EFECTIVOS LABORADOS 2025'!$R$8:$R$23)</f>
        <v>1</v>
      </c>
      <c r="AD36">
        <f t="shared" si="2"/>
        <v>0</v>
      </c>
    </row>
    <row r="37" spans="1:30" ht="15.75">
      <c r="A37" t="s">
        <v>593</v>
      </c>
      <c r="B37" s="161" t="s">
        <v>1111</v>
      </c>
      <c r="C37" t="s">
        <v>111</v>
      </c>
      <c r="D37" t="s">
        <v>750</v>
      </c>
      <c r="E37" t="s">
        <v>751</v>
      </c>
      <c r="F37" t="s">
        <v>752</v>
      </c>
      <c r="G37" s="67" t="s">
        <v>848</v>
      </c>
      <c r="H37" s="2228" t="s">
        <v>654</v>
      </c>
      <c r="I37" s="2228"/>
      <c r="J37" s="2228"/>
      <c r="K37" s="67">
        <v>8</v>
      </c>
      <c r="L37">
        <v>8</v>
      </c>
      <c r="M37" s="2015">
        <f>+P37-O37+1-L37+S37-R37+1</f>
        <v>0</v>
      </c>
      <c r="N37" s="2015">
        <f t="shared" si="1"/>
        <v>4</v>
      </c>
      <c r="O37" s="1647">
        <v>45693</v>
      </c>
      <c r="P37" s="1647">
        <v>45697</v>
      </c>
      <c r="Q37" s="2109">
        <f>NETWORKDAYS.INTL(O37,P37,1,'DÍAS EFECTIVOS LABORADOS 2025'!$R$8:$R$23)</f>
        <v>3</v>
      </c>
      <c r="R37" s="2004">
        <v>45702</v>
      </c>
      <c r="S37" s="2004">
        <v>45704</v>
      </c>
      <c r="T37" s="2109">
        <f>NETWORKDAYS.INTL(R37,S37,1,'DÍAS EFECTIVOS LABORADOS 2025'!$R$8:$R$23)</f>
        <v>1</v>
      </c>
      <c r="AD37">
        <f t="shared" si="2"/>
        <v>0</v>
      </c>
    </row>
    <row r="38" spans="1:30" ht="15.75">
      <c r="A38" t="s">
        <v>593</v>
      </c>
      <c r="B38" s="161" t="s">
        <v>1111</v>
      </c>
      <c r="C38" t="s">
        <v>126</v>
      </c>
      <c r="D38" t="s">
        <v>785</v>
      </c>
      <c r="E38" t="s">
        <v>786</v>
      </c>
      <c r="F38" t="s">
        <v>787</v>
      </c>
      <c r="G38" s="67" t="s">
        <v>848</v>
      </c>
      <c r="H38" s="2228" t="s">
        <v>654</v>
      </c>
      <c r="I38" s="2228"/>
      <c r="J38" s="2228"/>
      <c r="K38" s="67">
        <v>1</v>
      </c>
      <c r="L38">
        <v>1</v>
      </c>
      <c r="M38" s="2015">
        <f t="shared" ref="M38:M50" si="8">+P38-O38+1-L38</f>
        <v>0</v>
      </c>
      <c r="N38" s="2015">
        <f t="shared" si="1"/>
        <v>1</v>
      </c>
      <c r="O38" s="1647">
        <v>45698</v>
      </c>
      <c r="P38" s="1647">
        <v>45698</v>
      </c>
      <c r="Q38" s="2109">
        <f>NETWORKDAYS.INTL(O38,P38,1,'DÍAS EFECTIVOS LABORADOS 2025'!$R$8:$R$23)</f>
        <v>1</v>
      </c>
      <c r="AD38">
        <f t="shared" si="2"/>
        <v>0</v>
      </c>
    </row>
    <row r="39" spans="1:30" ht="15.75">
      <c r="A39" t="s">
        <v>593</v>
      </c>
      <c r="B39" s="161" t="s">
        <v>1111</v>
      </c>
      <c r="C39" t="s">
        <v>130</v>
      </c>
      <c r="D39" t="s">
        <v>698</v>
      </c>
      <c r="E39" t="s">
        <v>699</v>
      </c>
      <c r="F39" t="s">
        <v>700</v>
      </c>
      <c r="G39" s="67" t="s">
        <v>852</v>
      </c>
      <c r="H39" s="2228" t="s">
        <v>770</v>
      </c>
      <c r="I39" s="2228"/>
      <c r="J39" s="2228"/>
      <c r="K39" s="67">
        <v>28</v>
      </c>
      <c r="L39">
        <v>28</v>
      </c>
      <c r="M39" s="2015">
        <f t="shared" si="8"/>
        <v>0</v>
      </c>
      <c r="N39" s="2015">
        <f t="shared" si="1"/>
        <v>20</v>
      </c>
      <c r="O39" s="1642">
        <v>45689</v>
      </c>
      <c r="P39" s="1642">
        <v>45716</v>
      </c>
      <c r="Q39" s="2109">
        <f>NETWORKDAYS.INTL(O39,P39,1,'DÍAS EFECTIVOS LABORADOS 2025'!$R$8:$R$23)</f>
        <v>20</v>
      </c>
      <c r="AD39">
        <f t="shared" si="2"/>
        <v>0</v>
      </c>
    </row>
    <row r="40" spans="1:30" ht="15.75">
      <c r="A40" t="s">
        <v>593</v>
      </c>
      <c r="B40" s="161" t="s">
        <v>1111</v>
      </c>
      <c r="C40" t="s">
        <v>133</v>
      </c>
      <c r="D40" t="s">
        <v>701</v>
      </c>
      <c r="E40" t="s">
        <v>702</v>
      </c>
      <c r="F40" t="s">
        <v>703</v>
      </c>
      <c r="G40" s="67" t="s">
        <v>849</v>
      </c>
      <c r="H40" s="2228" t="s">
        <v>658</v>
      </c>
      <c r="I40" s="2228"/>
      <c r="J40" s="2228"/>
      <c r="K40" s="67">
        <v>1</v>
      </c>
      <c r="L40">
        <v>1</v>
      </c>
      <c r="M40" s="2015">
        <f t="shared" si="8"/>
        <v>0</v>
      </c>
      <c r="N40" s="2015">
        <f t="shared" si="1"/>
        <v>1</v>
      </c>
      <c r="O40" s="1644">
        <v>45698</v>
      </c>
      <c r="P40" s="1644">
        <v>45698</v>
      </c>
      <c r="Q40" s="2109">
        <f>NETWORKDAYS.INTL(O40,P40,1,'DÍAS EFECTIVOS LABORADOS 2025'!$R$8:$R$23)</f>
        <v>1</v>
      </c>
      <c r="AD40">
        <f t="shared" si="2"/>
        <v>0</v>
      </c>
    </row>
    <row r="41" spans="1:30" ht="15.75">
      <c r="A41" t="s">
        <v>593</v>
      </c>
      <c r="B41" s="161" t="s">
        <v>1111</v>
      </c>
      <c r="C41" s="71" t="s">
        <v>136</v>
      </c>
      <c r="D41" s="71" t="s">
        <v>704</v>
      </c>
      <c r="E41" s="71" t="s">
        <v>705</v>
      </c>
      <c r="F41" s="71" t="s">
        <v>706</v>
      </c>
      <c r="G41" s="162" t="s">
        <v>848</v>
      </c>
      <c r="H41" s="2233" t="s">
        <v>654</v>
      </c>
      <c r="I41" s="2233"/>
      <c r="J41" s="2233"/>
      <c r="K41" s="162">
        <v>5</v>
      </c>
      <c r="L41">
        <v>6</v>
      </c>
      <c r="M41" s="2015">
        <f>+P41-O41+1-L41</f>
        <v>0</v>
      </c>
      <c r="N41" s="2015">
        <f t="shared" si="1"/>
        <v>4</v>
      </c>
      <c r="O41" s="1647">
        <v>45710</v>
      </c>
      <c r="P41" s="1647">
        <v>45715</v>
      </c>
      <c r="Q41" s="2109">
        <f>NETWORKDAYS.INTL(O41,P41,1,'DÍAS EFECTIVOS LABORADOS 2025'!$R$8:$R$23)</f>
        <v>4</v>
      </c>
      <c r="AD41">
        <f t="shared" si="2"/>
        <v>-1</v>
      </c>
    </row>
    <row r="42" spans="1:30" ht="15.75">
      <c r="A42" t="s">
        <v>593</v>
      </c>
      <c r="B42" s="161" t="s">
        <v>1111</v>
      </c>
      <c r="C42" t="s">
        <v>154</v>
      </c>
      <c r="D42" t="s">
        <v>756</v>
      </c>
      <c r="E42" t="s">
        <v>757</v>
      </c>
      <c r="F42" t="s">
        <v>758</v>
      </c>
      <c r="G42" s="67" t="s">
        <v>848</v>
      </c>
      <c r="H42" s="2228" t="s">
        <v>654</v>
      </c>
      <c r="I42" s="2228"/>
      <c r="J42" s="2228"/>
      <c r="K42" s="67">
        <v>5</v>
      </c>
      <c r="L42">
        <v>5</v>
      </c>
      <c r="M42" s="2015">
        <f t="shared" si="8"/>
        <v>0</v>
      </c>
      <c r="N42" s="2015">
        <f t="shared" si="1"/>
        <v>3</v>
      </c>
      <c r="O42" s="1647">
        <v>45707</v>
      </c>
      <c r="P42" s="1647">
        <v>45711</v>
      </c>
      <c r="Q42" s="2109">
        <f>NETWORKDAYS.INTL(O42,P42,1,'DÍAS EFECTIVOS LABORADOS 2025'!$R$8:$R$23)</f>
        <v>3</v>
      </c>
      <c r="AD42">
        <f t="shared" si="2"/>
        <v>0</v>
      </c>
    </row>
    <row r="43" spans="1:30" ht="15.75">
      <c r="A43" t="s">
        <v>593</v>
      </c>
      <c r="B43" s="161" t="s">
        <v>1111</v>
      </c>
      <c r="C43" s="1658" t="s">
        <v>157</v>
      </c>
      <c r="D43" s="1658" t="s">
        <v>669</v>
      </c>
      <c r="E43" s="1658" t="s">
        <v>713</v>
      </c>
      <c r="F43" s="1658" t="s">
        <v>714</v>
      </c>
      <c r="G43" s="1657" t="s">
        <v>849</v>
      </c>
      <c r="H43" s="2232" t="s">
        <v>658</v>
      </c>
      <c r="I43" s="2232"/>
      <c r="J43" s="2232"/>
      <c r="K43" s="1657">
        <v>2</v>
      </c>
      <c r="L43">
        <v>1</v>
      </c>
      <c r="M43" s="2015">
        <f>+P43-O43+1-L43</f>
        <v>0</v>
      </c>
      <c r="N43" s="2015">
        <f t="shared" si="1"/>
        <v>1</v>
      </c>
      <c r="O43" s="1644">
        <v>45692</v>
      </c>
      <c r="P43" s="1644">
        <v>45692</v>
      </c>
      <c r="Q43" s="2109">
        <f>NETWORKDAYS.INTL(O43,P43,1,'DÍAS EFECTIVOS LABORADOS 2025'!$R$8:$R$23)</f>
        <v>1</v>
      </c>
      <c r="AD43">
        <f t="shared" si="2"/>
        <v>1</v>
      </c>
    </row>
    <row r="44" spans="1:30" ht="15.75">
      <c r="A44" t="s">
        <v>593</v>
      </c>
      <c r="B44" s="161" t="s">
        <v>1111</v>
      </c>
      <c r="C44" t="s">
        <v>161</v>
      </c>
      <c r="D44" t="s">
        <v>733</v>
      </c>
      <c r="E44" t="s">
        <v>734</v>
      </c>
      <c r="F44" t="s">
        <v>735</v>
      </c>
      <c r="G44" s="67" t="s">
        <v>848</v>
      </c>
      <c r="H44" s="2228" t="s">
        <v>654</v>
      </c>
      <c r="I44" s="2228"/>
      <c r="J44" s="2228"/>
      <c r="K44" s="67">
        <v>6</v>
      </c>
      <c r="L44">
        <v>6</v>
      </c>
      <c r="M44" s="2015">
        <f>+P44-O44+1-L44</f>
        <v>0</v>
      </c>
      <c r="N44" s="2015">
        <f t="shared" si="1"/>
        <v>4</v>
      </c>
      <c r="O44" s="1647">
        <v>45689</v>
      </c>
      <c r="P44" s="1647">
        <v>45694</v>
      </c>
      <c r="Q44" s="2109">
        <f>NETWORKDAYS.INTL(O44,P44,1,'DÍAS EFECTIVOS LABORADOS 2025'!$R$8:$R$23)</f>
        <v>4</v>
      </c>
      <c r="AD44">
        <f t="shared" si="2"/>
        <v>0</v>
      </c>
    </row>
    <row r="45" spans="1:30" ht="15.75">
      <c r="A45" t="s">
        <v>593</v>
      </c>
      <c r="B45" s="161" t="s">
        <v>1111</v>
      </c>
      <c r="C45" s="1658" t="s">
        <v>832</v>
      </c>
      <c r="D45" s="1658" t="s">
        <v>1112</v>
      </c>
      <c r="E45" s="1658" t="s">
        <v>1113</v>
      </c>
      <c r="F45" s="1658" t="s">
        <v>1114</v>
      </c>
      <c r="G45" s="1657" t="s">
        <v>849</v>
      </c>
      <c r="H45" s="2232" t="s">
        <v>658</v>
      </c>
      <c r="I45" s="2232"/>
      <c r="J45" s="2232"/>
      <c r="K45" s="1657">
        <v>2</v>
      </c>
      <c r="L45">
        <v>1</v>
      </c>
      <c r="M45" s="2015">
        <f>+P45-O45+1-L45</f>
        <v>0</v>
      </c>
      <c r="N45" s="2015">
        <f t="shared" si="1"/>
        <v>1</v>
      </c>
      <c r="O45" s="1644">
        <v>45707</v>
      </c>
      <c r="P45" s="1644">
        <v>45707</v>
      </c>
      <c r="Q45" s="2109">
        <f>NETWORKDAYS.INTL(O45,P45,1,'DÍAS EFECTIVOS LABORADOS 2025'!$R$8:$R$23)</f>
        <v>1</v>
      </c>
      <c r="AD45">
        <f t="shared" si="2"/>
        <v>1</v>
      </c>
    </row>
    <row r="46" spans="1:30" ht="15.75">
      <c r="A46" t="s">
        <v>593</v>
      </c>
      <c r="B46" s="161" t="s">
        <v>1111</v>
      </c>
      <c r="C46" t="s">
        <v>830</v>
      </c>
      <c r="D46" t="s">
        <v>1115</v>
      </c>
      <c r="E46" t="s">
        <v>1116</v>
      </c>
      <c r="F46" t="s">
        <v>1117</v>
      </c>
      <c r="G46" s="67" t="s">
        <v>848</v>
      </c>
      <c r="H46" s="2228" t="s">
        <v>654</v>
      </c>
      <c r="I46" s="2228"/>
      <c r="J46" s="2228"/>
      <c r="K46" s="67">
        <v>1</v>
      </c>
      <c r="L46">
        <v>1</v>
      </c>
      <c r="M46" s="2015">
        <f t="shared" si="8"/>
        <v>0</v>
      </c>
      <c r="N46" s="2015">
        <f t="shared" si="1"/>
        <v>1</v>
      </c>
      <c r="O46" s="1647">
        <v>45706</v>
      </c>
      <c r="P46" s="1647">
        <v>45706</v>
      </c>
      <c r="Q46" s="2109">
        <f>NETWORKDAYS.INTL(O46,P46,1,'DÍAS EFECTIVOS LABORADOS 2025'!$R$8:$R$23)</f>
        <v>1</v>
      </c>
      <c r="AD46">
        <f t="shared" si="2"/>
        <v>0</v>
      </c>
    </row>
    <row r="47" spans="1:30" ht="15.75">
      <c r="A47" t="s">
        <v>593</v>
      </c>
      <c r="B47" s="161" t="s">
        <v>1111</v>
      </c>
      <c r="C47" t="s">
        <v>176</v>
      </c>
      <c r="D47" t="s">
        <v>771</v>
      </c>
      <c r="E47" t="s">
        <v>772</v>
      </c>
      <c r="F47" t="s">
        <v>773</v>
      </c>
      <c r="G47" s="67" t="s">
        <v>848</v>
      </c>
      <c r="H47" s="2228" t="s">
        <v>654</v>
      </c>
      <c r="I47" s="2228"/>
      <c r="J47" s="2228"/>
      <c r="K47" s="67">
        <v>1</v>
      </c>
      <c r="L47">
        <v>1</v>
      </c>
      <c r="M47" s="2015">
        <f t="shared" si="8"/>
        <v>0</v>
      </c>
      <c r="N47" s="2015">
        <f t="shared" si="1"/>
        <v>1</v>
      </c>
      <c r="O47" s="1647">
        <v>45692</v>
      </c>
      <c r="P47" s="1647">
        <v>45692</v>
      </c>
      <c r="Q47" s="2109">
        <f>NETWORKDAYS.INTL(O47,P47,1,'DÍAS EFECTIVOS LABORADOS 2025'!$R$8:$R$23)</f>
        <v>1</v>
      </c>
      <c r="AD47">
        <f t="shared" si="2"/>
        <v>0</v>
      </c>
    </row>
    <row r="48" spans="1:30" ht="15.75">
      <c r="A48" t="s">
        <v>593</v>
      </c>
      <c r="B48" s="161" t="s">
        <v>1111</v>
      </c>
      <c r="C48" t="s">
        <v>179</v>
      </c>
      <c r="D48" t="s">
        <v>761</v>
      </c>
      <c r="E48" t="s">
        <v>762</v>
      </c>
      <c r="F48" t="s">
        <v>763</v>
      </c>
      <c r="G48" s="67" t="s">
        <v>848</v>
      </c>
      <c r="H48" s="2228" t="s">
        <v>654</v>
      </c>
      <c r="I48" s="2228"/>
      <c r="J48" s="2228"/>
      <c r="K48" s="67">
        <v>2</v>
      </c>
      <c r="L48">
        <v>2</v>
      </c>
      <c r="M48" s="2015">
        <f t="shared" si="8"/>
        <v>0</v>
      </c>
      <c r="N48" s="2015">
        <f t="shared" si="1"/>
        <v>2</v>
      </c>
      <c r="O48" s="1647">
        <v>45694</v>
      </c>
      <c r="P48" s="1647">
        <v>45695</v>
      </c>
      <c r="Q48" s="2109">
        <f>NETWORKDAYS.INTL(O48,P48,1,'DÍAS EFECTIVOS LABORADOS 2025'!$R$8:$R$23)</f>
        <v>2</v>
      </c>
      <c r="AD48">
        <f t="shared" si="2"/>
        <v>0</v>
      </c>
    </row>
    <row r="49" spans="1:30" ht="15.75">
      <c r="A49" s="71" t="s">
        <v>603</v>
      </c>
      <c r="B49" s="161" t="s">
        <v>1111</v>
      </c>
      <c r="C49" t="s">
        <v>30</v>
      </c>
      <c r="D49" t="s">
        <v>655</v>
      </c>
      <c r="E49" t="s">
        <v>656</v>
      </c>
      <c r="F49" t="s">
        <v>657</v>
      </c>
      <c r="G49" s="67" t="s">
        <v>853</v>
      </c>
      <c r="H49" s="2227" t="s">
        <v>780</v>
      </c>
      <c r="I49" s="2227"/>
      <c r="J49" s="2227"/>
      <c r="K49" s="67">
        <v>5</v>
      </c>
      <c r="L49">
        <v>5</v>
      </c>
      <c r="M49" s="2015">
        <f t="shared" si="8"/>
        <v>0</v>
      </c>
      <c r="N49" s="2015">
        <f t="shared" si="1"/>
        <v>3</v>
      </c>
      <c r="O49" s="1646">
        <v>45737</v>
      </c>
      <c r="P49" s="1646">
        <v>45741</v>
      </c>
      <c r="Q49" s="2109">
        <f>NETWORKDAYS.INTL(O49,P49,1,'DÍAS EFECTIVOS LABORADOS 2025'!$R$8:$R$23)</f>
        <v>3</v>
      </c>
      <c r="AD49">
        <f t="shared" si="2"/>
        <v>0</v>
      </c>
    </row>
    <row r="50" spans="1:30" ht="15.75">
      <c r="A50" s="71" t="s">
        <v>603</v>
      </c>
      <c r="B50" s="161" t="s">
        <v>1111</v>
      </c>
      <c r="C50" t="s">
        <v>37</v>
      </c>
      <c r="D50" t="s">
        <v>659</v>
      </c>
      <c r="E50" t="s">
        <v>660</v>
      </c>
      <c r="F50" t="s">
        <v>661</v>
      </c>
      <c r="G50" s="67" t="s">
        <v>848</v>
      </c>
      <c r="H50" s="2228" t="s">
        <v>654</v>
      </c>
      <c r="I50" s="2228"/>
      <c r="J50" s="2228"/>
      <c r="K50" s="67">
        <v>7</v>
      </c>
      <c r="L50">
        <v>7</v>
      </c>
      <c r="M50" s="2015">
        <f t="shared" si="8"/>
        <v>0</v>
      </c>
      <c r="N50" s="2015">
        <f t="shared" si="1"/>
        <v>5</v>
      </c>
      <c r="O50" s="1647">
        <v>45719</v>
      </c>
      <c r="P50" s="1647">
        <v>45725</v>
      </c>
      <c r="Q50" s="2109">
        <f>NETWORKDAYS.INTL(O50,P50,1,'DÍAS EFECTIVOS LABORADOS 2025'!$R$8:$R$23)</f>
        <v>5</v>
      </c>
      <c r="AD50">
        <f t="shared" si="2"/>
        <v>0</v>
      </c>
    </row>
    <row r="51" spans="1:30" ht="15.75">
      <c r="A51" s="71" t="s">
        <v>603</v>
      </c>
      <c r="B51" s="161" t="s">
        <v>1111</v>
      </c>
      <c r="C51" t="s">
        <v>67</v>
      </c>
      <c r="D51" t="s">
        <v>724</v>
      </c>
      <c r="E51" t="s">
        <v>662</v>
      </c>
      <c r="F51" t="s">
        <v>725</v>
      </c>
      <c r="G51" s="67" t="s">
        <v>848</v>
      </c>
      <c r="H51" s="2228" t="s">
        <v>654</v>
      </c>
      <c r="I51" s="2228"/>
      <c r="J51" s="2228"/>
      <c r="K51" s="67">
        <v>2</v>
      </c>
      <c r="L51">
        <v>2</v>
      </c>
      <c r="M51" s="2015">
        <f>+P51-O51+1-L51+S51-R51+1</f>
        <v>0</v>
      </c>
      <c r="N51" s="2015">
        <f t="shared" si="1"/>
        <v>2</v>
      </c>
      <c r="O51" s="1647">
        <v>45747</v>
      </c>
      <c r="P51" s="1647">
        <v>45747</v>
      </c>
      <c r="Q51" s="2109">
        <f>NETWORKDAYS.INTL(O51,P51,1,'DÍAS EFECTIVOS LABORADOS 2025'!$R$8:$R$23)</f>
        <v>1</v>
      </c>
      <c r="R51" s="1650">
        <v>45736</v>
      </c>
      <c r="S51" s="1650">
        <v>45736</v>
      </c>
      <c r="T51" s="2109">
        <f>NETWORKDAYS.INTL(R51,S51,1,'DÍAS EFECTIVOS LABORADOS 2025'!$R$8:$R$23)</f>
        <v>1</v>
      </c>
      <c r="AD51">
        <f t="shared" si="2"/>
        <v>0</v>
      </c>
    </row>
    <row r="52" spans="1:30" ht="15.75">
      <c r="A52" s="71" t="s">
        <v>603</v>
      </c>
      <c r="B52" s="161" t="s">
        <v>1111</v>
      </c>
      <c r="C52" t="s">
        <v>201</v>
      </c>
      <c r="D52" t="s">
        <v>799</v>
      </c>
      <c r="E52" t="s">
        <v>800</v>
      </c>
      <c r="F52" t="s">
        <v>801</v>
      </c>
      <c r="G52" s="67" t="s">
        <v>848</v>
      </c>
      <c r="H52" s="2228" t="s">
        <v>654</v>
      </c>
      <c r="I52" s="2228"/>
      <c r="J52" s="2228"/>
      <c r="K52" s="67">
        <v>4</v>
      </c>
      <c r="L52">
        <v>4</v>
      </c>
      <c r="M52" s="2015">
        <f t="shared" ref="M52:M56" si="9">+P52-O52+1-L52</f>
        <v>0</v>
      </c>
      <c r="N52" s="2015">
        <f t="shared" si="1"/>
        <v>2</v>
      </c>
      <c r="O52" s="1647">
        <v>45717</v>
      </c>
      <c r="P52" s="1647">
        <v>45720</v>
      </c>
      <c r="Q52" s="2109">
        <f>NETWORKDAYS.INTL(O52,P52,1,'DÍAS EFECTIVOS LABORADOS 2025'!$R$8:$R$23)</f>
        <v>2</v>
      </c>
      <c r="AD52">
        <f t="shared" si="2"/>
        <v>0</v>
      </c>
    </row>
    <row r="53" spans="1:30" ht="15.75">
      <c r="A53" s="71" t="s">
        <v>603</v>
      </c>
      <c r="B53" s="161" t="s">
        <v>1111</v>
      </c>
      <c r="C53" t="s">
        <v>80</v>
      </c>
      <c r="D53" t="s">
        <v>674</v>
      </c>
      <c r="E53" t="s">
        <v>675</v>
      </c>
      <c r="F53" t="s">
        <v>676</v>
      </c>
      <c r="G53" s="67" t="s">
        <v>849</v>
      </c>
      <c r="H53" s="2228" t="s">
        <v>658</v>
      </c>
      <c r="I53" s="2228"/>
      <c r="J53" s="2228"/>
      <c r="K53" s="67">
        <v>1</v>
      </c>
      <c r="L53">
        <v>1</v>
      </c>
      <c r="M53" s="2015">
        <f t="shared" si="9"/>
        <v>0</v>
      </c>
      <c r="N53" s="2015">
        <f t="shared" si="1"/>
        <v>1</v>
      </c>
      <c r="O53" s="1642">
        <v>45743</v>
      </c>
      <c r="P53" s="1642">
        <v>45743</v>
      </c>
      <c r="Q53" s="2109">
        <f>NETWORKDAYS.INTL(O53,P53,1,'DÍAS EFECTIVOS LABORADOS 2025'!$R$8:$R$23)</f>
        <v>1</v>
      </c>
      <c r="AD53">
        <f t="shared" si="2"/>
        <v>0</v>
      </c>
    </row>
    <row r="54" spans="1:30" ht="15.75">
      <c r="A54" s="71" t="s">
        <v>603</v>
      </c>
      <c r="B54" s="161" t="s">
        <v>1111</v>
      </c>
      <c r="C54" t="s">
        <v>80</v>
      </c>
      <c r="D54" t="s">
        <v>674</v>
      </c>
      <c r="E54" t="s">
        <v>675</v>
      </c>
      <c r="F54" t="s">
        <v>676</v>
      </c>
      <c r="G54" s="67" t="s">
        <v>848</v>
      </c>
      <c r="H54" s="2228" t="s">
        <v>654</v>
      </c>
      <c r="I54" s="2228"/>
      <c r="J54" s="2228"/>
      <c r="K54" s="67">
        <v>1</v>
      </c>
      <c r="L54">
        <v>1</v>
      </c>
      <c r="M54" s="2015">
        <f t="shared" si="9"/>
        <v>0</v>
      </c>
      <c r="N54" s="2015">
        <f t="shared" si="1"/>
        <v>1</v>
      </c>
      <c r="O54" s="1647">
        <v>45737</v>
      </c>
      <c r="P54" s="1647">
        <v>45737</v>
      </c>
      <c r="Q54" s="2109">
        <f>NETWORKDAYS.INTL(O54,P54,1,'DÍAS EFECTIVOS LABORADOS 2025'!$R$8:$R$23)</f>
        <v>1</v>
      </c>
      <c r="AD54">
        <f t="shared" si="2"/>
        <v>0</v>
      </c>
    </row>
    <row r="55" spans="1:30" ht="15.75">
      <c r="A55" s="71" t="s">
        <v>603</v>
      </c>
      <c r="B55" s="161" t="s">
        <v>1111</v>
      </c>
      <c r="C55" t="s">
        <v>93</v>
      </c>
      <c r="D55" t="s">
        <v>680</v>
      </c>
      <c r="E55" t="s">
        <v>681</v>
      </c>
      <c r="F55" t="s">
        <v>682</v>
      </c>
      <c r="G55" s="67" t="s">
        <v>850</v>
      </c>
      <c r="H55" s="2228" t="s">
        <v>692</v>
      </c>
      <c r="I55" s="2228"/>
      <c r="J55" s="2228"/>
      <c r="K55" s="67">
        <v>1</v>
      </c>
      <c r="L55">
        <v>1</v>
      </c>
      <c r="M55" s="2015">
        <f t="shared" si="9"/>
        <v>0</v>
      </c>
      <c r="N55" s="2015">
        <f t="shared" si="1"/>
        <v>1</v>
      </c>
      <c r="O55" s="1645">
        <v>45728</v>
      </c>
      <c r="P55" s="1645">
        <v>45728</v>
      </c>
      <c r="Q55" s="2109">
        <f>NETWORKDAYS.INTL(O55,P55,1,'DÍAS EFECTIVOS LABORADOS 2025'!$R$8:$R$23)</f>
        <v>1</v>
      </c>
      <c r="AD55">
        <f t="shared" si="2"/>
        <v>0</v>
      </c>
    </row>
    <row r="56" spans="1:30" ht="15.75">
      <c r="A56" s="71" t="s">
        <v>603</v>
      </c>
      <c r="B56" s="161" t="s">
        <v>1111</v>
      </c>
      <c r="C56" t="s">
        <v>93</v>
      </c>
      <c r="D56" t="s">
        <v>680</v>
      </c>
      <c r="E56" t="s">
        <v>681</v>
      </c>
      <c r="F56" t="s">
        <v>682</v>
      </c>
      <c r="G56" s="67" t="s">
        <v>848</v>
      </c>
      <c r="H56" s="2228" t="s">
        <v>654</v>
      </c>
      <c r="I56" s="2228"/>
      <c r="J56" s="2228"/>
      <c r="K56" s="67">
        <v>12</v>
      </c>
      <c r="L56">
        <v>12</v>
      </c>
      <c r="M56" s="2015">
        <f t="shared" si="9"/>
        <v>0</v>
      </c>
      <c r="N56" s="2015">
        <f t="shared" si="1"/>
        <v>8</v>
      </c>
      <c r="O56" s="1647">
        <v>45717</v>
      </c>
      <c r="P56" s="1647">
        <v>45728</v>
      </c>
      <c r="Q56" s="2109">
        <f>NETWORKDAYS.INTL(O56,P56,1,'DÍAS EFECTIVOS LABORADOS 2025'!$R$8:$R$23)</f>
        <v>8</v>
      </c>
      <c r="AD56">
        <f t="shared" si="2"/>
        <v>0</v>
      </c>
    </row>
    <row r="57" spans="1:30" ht="15.75">
      <c r="A57" s="71" t="s">
        <v>603</v>
      </c>
      <c r="B57" s="161" t="s">
        <v>1111</v>
      </c>
      <c r="C57" t="s">
        <v>95</v>
      </c>
      <c r="D57" t="s">
        <v>683</v>
      </c>
      <c r="E57" t="s">
        <v>684</v>
      </c>
      <c r="F57" t="s">
        <v>685</v>
      </c>
      <c r="G57" s="67" t="s">
        <v>848</v>
      </c>
      <c r="H57" s="2228" t="s">
        <v>654</v>
      </c>
      <c r="I57" s="2228"/>
      <c r="J57" s="2228"/>
      <c r="K57" s="67">
        <v>3</v>
      </c>
      <c r="L57">
        <v>3</v>
      </c>
      <c r="M57" s="2015">
        <f>+P57-O57+1-L57+S57-R57+1+V57-U57+1</f>
        <v>0</v>
      </c>
      <c r="N57" s="2015">
        <f t="shared" si="1"/>
        <v>3</v>
      </c>
      <c r="O57" s="1647">
        <v>45722</v>
      </c>
      <c r="P57" s="1647">
        <v>45722</v>
      </c>
      <c r="Q57" s="2109">
        <f>NETWORKDAYS.INTL(O57,P57,1,'DÍAS EFECTIVOS LABORADOS 2025'!$R$8:$R$23)</f>
        <v>1</v>
      </c>
      <c r="R57" s="1650">
        <v>45737</v>
      </c>
      <c r="S57" s="1650">
        <v>45737</v>
      </c>
      <c r="T57" s="2109">
        <f>NETWORKDAYS.INTL(R57,S57,1,'DÍAS EFECTIVOS LABORADOS 2025'!$R$8:$R$23)</f>
        <v>1</v>
      </c>
      <c r="U57" s="1650">
        <v>45744</v>
      </c>
      <c r="V57" s="1650">
        <v>45744</v>
      </c>
      <c r="W57" s="2109">
        <f>NETWORKDAYS.INTL(U57,V57,1,'DÍAS EFECTIVOS LABORADOS 2025'!$R$8:$R$23)</f>
        <v>1</v>
      </c>
      <c r="AD57">
        <f t="shared" si="2"/>
        <v>0</v>
      </c>
    </row>
    <row r="58" spans="1:30" ht="15.75">
      <c r="A58" s="71" t="s">
        <v>603</v>
      </c>
      <c r="B58" s="161" t="s">
        <v>1111</v>
      </c>
      <c r="C58" t="s">
        <v>114</v>
      </c>
      <c r="D58" t="s">
        <v>693</v>
      </c>
      <c r="E58" t="s">
        <v>694</v>
      </c>
      <c r="F58" t="s">
        <v>695</v>
      </c>
      <c r="G58" s="67" t="s">
        <v>848</v>
      </c>
      <c r="H58" s="2228" t="s">
        <v>654</v>
      </c>
      <c r="I58" s="2228"/>
      <c r="J58" s="2228"/>
      <c r="K58" s="67">
        <v>1</v>
      </c>
      <c r="L58">
        <v>1</v>
      </c>
      <c r="M58" s="2015">
        <f t="shared" ref="M58:M72" si="10">+P58-O58+1-L58</f>
        <v>0</v>
      </c>
      <c r="N58" s="2015">
        <f t="shared" si="1"/>
        <v>1</v>
      </c>
      <c r="O58" s="1647">
        <v>45721</v>
      </c>
      <c r="P58" s="1647">
        <v>45721</v>
      </c>
      <c r="Q58" s="2109">
        <f>NETWORKDAYS.INTL(O58,P58,1,'DÍAS EFECTIVOS LABORADOS 2025'!$R$8:$R$23)</f>
        <v>1</v>
      </c>
      <c r="AD58">
        <f t="shared" si="2"/>
        <v>0</v>
      </c>
    </row>
    <row r="59" spans="1:30" ht="15.75">
      <c r="A59" s="71" t="s">
        <v>603</v>
      </c>
      <c r="B59" s="161" t="s">
        <v>1111</v>
      </c>
      <c r="C59" t="s">
        <v>124</v>
      </c>
      <c r="D59" t="s">
        <v>699</v>
      </c>
      <c r="E59" t="s">
        <v>731</v>
      </c>
      <c r="F59" t="s">
        <v>732</v>
      </c>
      <c r="G59" s="67" t="s">
        <v>848</v>
      </c>
      <c r="H59" s="2228" t="s">
        <v>654</v>
      </c>
      <c r="I59" s="2228"/>
      <c r="J59" s="2228"/>
      <c r="K59" s="67">
        <v>3</v>
      </c>
      <c r="L59">
        <v>3</v>
      </c>
      <c r="M59" s="2015">
        <f t="shared" si="10"/>
        <v>0</v>
      </c>
      <c r="N59" s="2015">
        <f t="shared" si="1"/>
        <v>3</v>
      </c>
      <c r="O59" s="1647">
        <v>45727</v>
      </c>
      <c r="P59" s="1647">
        <v>45729</v>
      </c>
      <c r="Q59" s="2109">
        <f>NETWORKDAYS.INTL(O59,P59,1,'DÍAS EFECTIVOS LABORADOS 2025'!$R$8:$R$23)</f>
        <v>3</v>
      </c>
      <c r="AD59">
        <f t="shared" si="2"/>
        <v>0</v>
      </c>
    </row>
    <row r="60" spans="1:30" ht="15.75">
      <c r="A60" s="71" t="s">
        <v>603</v>
      </c>
      <c r="B60" s="161" t="s">
        <v>1111</v>
      </c>
      <c r="C60" t="s">
        <v>130</v>
      </c>
      <c r="D60" t="s">
        <v>698</v>
      </c>
      <c r="E60" t="s">
        <v>699</v>
      </c>
      <c r="F60" t="s">
        <v>700</v>
      </c>
      <c r="G60" s="67" t="s">
        <v>852</v>
      </c>
      <c r="H60" s="2228" t="s">
        <v>770</v>
      </c>
      <c r="I60" s="2228"/>
      <c r="J60" s="2228"/>
      <c r="K60" s="67">
        <v>31</v>
      </c>
      <c r="L60">
        <v>31</v>
      </c>
      <c r="M60" s="2015">
        <f t="shared" si="10"/>
        <v>0</v>
      </c>
      <c r="N60" s="2015">
        <f t="shared" si="1"/>
        <v>21</v>
      </c>
      <c r="O60" s="1642">
        <v>45717</v>
      </c>
      <c r="P60" s="1642">
        <v>45747</v>
      </c>
      <c r="Q60" s="2109">
        <f>NETWORKDAYS.INTL(O60,P60,1,'DÍAS EFECTIVOS LABORADOS 2025'!$R$8:$R$23)</f>
        <v>21</v>
      </c>
      <c r="AD60">
        <f t="shared" si="2"/>
        <v>0</v>
      </c>
    </row>
    <row r="61" spans="1:30" ht="15.75">
      <c r="A61" s="71" t="s">
        <v>603</v>
      </c>
      <c r="B61" s="161" t="s">
        <v>1111</v>
      </c>
      <c r="C61" t="s">
        <v>133</v>
      </c>
      <c r="D61" t="s">
        <v>701</v>
      </c>
      <c r="E61" t="s">
        <v>702</v>
      </c>
      <c r="F61" t="s">
        <v>703</v>
      </c>
      <c r="G61" s="67" t="s">
        <v>849</v>
      </c>
      <c r="H61" s="2228" t="s">
        <v>658</v>
      </c>
      <c r="I61" s="2228"/>
      <c r="J61" s="2228"/>
      <c r="K61" s="67">
        <v>2</v>
      </c>
      <c r="L61">
        <v>2</v>
      </c>
      <c r="M61" s="2015">
        <f t="shared" si="10"/>
        <v>0</v>
      </c>
      <c r="N61" s="2015">
        <f t="shared" si="1"/>
        <v>2</v>
      </c>
      <c r="O61" s="1644">
        <v>45734</v>
      </c>
      <c r="P61" s="1644">
        <v>45735</v>
      </c>
      <c r="Q61" s="2109">
        <f>NETWORKDAYS.INTL(O61,P61,1,'DÍAS EFECTIVOS LABORADOS 2025'!$R$8:$R$23)</f>
        <v>2</v>
      </c>
      <c r="AD61">
        <f t="shared" si="2"/>
        <v>0</v>
      </c>
    </row>
    <row r="62" spans="1:30" ht="15.75">
      <c r="A62" s="71" t="s">
        <v>603</v>
      </c>
      <c r="B62" s="161" t="s">
        <v>1111</v>
      </c>
      <c r="C62" t="s">
        <v>143</v>
      </c>
      <c r="D62" t="s">
        <v>710</v>
      </c>
      <c r="E62" t="s">
        <v>711</v>
      </c>
      <c r="F62" t="s">
        <v>712</v>
      </c>
      <c r="G62" s="67" t="s">
        <v>848</v>
      </c>
      <c r="H62" s="2228" t="s">
        <v>654</v>
      </c>
      <c r="I62" s="2228"/>
      <c r="J62" s="2228"/>
      <c r="K62" s="67">
        <v>8</v>
      </c>
      <c r="L62">
        <v>8</v>
      </c>
      <c r="M62" s="2015">
        <f t="shared" si="10"/>
        <v>0</v>
      </c>
      <c r="N62" s="2015">
        <f t="shared" si="1"/>
        <v>6</v>
      </c>
      <c r="O62" s="1647">
        <v>45736</v>
      </c>
      <c r="P62" s="1647">
        <v>45743</v>
      </c>
      <c r="Q62" s="2109">
        <f>NETWORKDAYS.INTL(O62,P62,1,'DÍAS EFECTIVOS LABORADOS 2025'!$R$8:$R$23)</f>
        <v>6</v>
      </c>
      <c r="AD62">
        <f t="shared" si="2"/>
        <v>0</v>
      </c>
    </row>
    <row r="63" spans="1:30" ht="15.75">
      <c r="A63" s="71" t="s">
        <v>603</v>
      </c>
      <c r="B63" s="161" t="s">
        <v>1111</v>
      </c>
      <c r="C63" t="s">
        <v>145</v>
      </c>
      <c r="D63" t="s">
        <v>751</v>
      </c>
      <c r="E63" t="s">
        <v>788</v>
      </c>
      <c r="F63" t="s">
        <v>789</v>
      </c>
      <c r="G63" s="67" t="s">
        <v>848</v>
      </c>
      <c r="H63" s="2228" t="s">
        <v>654</v>
      </c>
      <c r="I63" s="2228"/>
      <c r="J63" s="2228"/>
      <c r="K63" s="67">
        <v>15</v>
      </c>
      <c r="L63">
        <v>15</v>
      </c>
      <c r="M63" s="2015">
        <f t="shared" si="10"/>
        <v>0</v>
      </c>
      <c r="N63" s="2015">
        <f t="shared" si="1"/>
        <v>11</v>
      </c>
      <c r="O63" s="1647">
        <v>45733</v>
      </c>
      <c r="P63" s="1647">
        <v>45747</v>
      </c>
      <c r="Q63" s="2109">
        <f>NETWORKDAYS.INTL(O63,P63,1,'DÍAS EFECTIVOS LABORADOS 2025'!$R$8:$R$23)</f>
        <v>11</v>
      </c>
      <c r="AD63">
        <f t="shared" si="2"/>
        <v>0</v>
      </c>
    </row>
    <row r="64" spans="1:30" ht="15.75">
      <c r="A64" s="71" t="s">
        <v>603</v>
      </c>
      <c r="B64" s="161" t="s">
        <v>1111</v>
      </c>
      <c r="C64" t="s">
        <v>154</v>
      </c>
      <c r="D64" t="s">
        <v>756</v>
      </c>
      <c r="E64" t="s">
        <v>757</v>
      </c>
      <c r="F64" t="s">
        <v>758</v>
      </c>
      <c r="G64" s="67" t="s">
        <v>848</v>
      </c>
      <c r="H64" s="2228" t="s">
        <v>654</v>
      </c>
      <c r="I64" s="2228"/>
      <c r="J64" s="2228"/>
      <c r="K64" s="67">
        <v>5</v>
      </c>
      <c r="L64">
        <v>5</v>
      </c>
      <c r="M64" s="2015">
        <f t="shared" si="10"/>
        <v>0</v>
      </c>
      <c r="N64" s="2015">
        <f t="shared" si="1"/>
        <v>3</v>
      </c>
      <c r="O64" s="1647">
        <v>45735</v>
      </c>
      <c r="P64" s="1647">
        <v>45739</v>
      </c>
      <c r="Q64" s="2109">
        <f>NETWORKDAYS.INTL(O64,P64,1,'DÍAS EFECTIVOS LABORADOS 2025'!$R$8:$R$23)</f>
        <v>3</v>
      </c>
      <c r="AD64">
        <f t="shared" si="2"/>
        <v>0</v>
      </c>
    </row>
    <row r="65" spans="1:30" ht="15.75">
      <c r="A65" s="71" t="s">
        <v>603</v>
      </c>
      <c r="B65" s="161" t="s">
        <v>1111</v>
      </c>
      <c r="C65" t="s">
        <v>203</v>
      </c>
      <c r="D65" t="s">
        <v>669</v>
      </c>
      <c r="E65" t="s">
        <v>669</v>
      </c>
      <c r="F65" t="s">
        <v>1118</v>
      </c>
      <c r="G65" s="67" t="s">
        <v>848</v>
      </c>
      <c r="H65" s="2228" t="s">
        <v>654</v>
      </c>
      <c r="I65" s="2228"/>
      <c r="J65" s="2228"/>
      <c r="K65" s="67">
        <v>7</v>
      </c>
      <c r="L65">
        <v>7</v>
      </c>
      <c r="M65" s="2015">
        <f t="shared" si="10"/>
        <v>0</v>
      </c>
      <c r="N65" s="2015">
        <f t="shared" si="1"/>
        <v>5</v>
      </c>
      <c r="O65" s="1647">
        <v>45722</v>
      </c>
      <c r="P65" s="1647">
        <v>45728</v>
      </c>
      <c r="Q65" s="2109">
        <f>NETWORKDAYS.INTL(O65,P65,1,'DÍAS EFECTIVOS LABORADOS 2025'!$R$8:$R$23)</f>
        <v>5</v>
      </c>
      <c r="AD65">
        <f t="shared" si="2"/>
        <v>0</v>
      </c>
    </row>
    <row r="66" spans="1:30" ht="15.75">
      <c r="A66" s="71" t="s">
        <v>603</v>
      </c>
      <c r="B66" s="161" t="s">
        <v>1111</v>
      </c>
      <c r="C66" t="s">
        <v>222</v>
      </c>
      <c r="D66" t="s">
        <v>854</v>
      </c>
      <c r="E66" t="s">
        <v>855</v>
      </c>
      <c r="F66" t="s">
        <v>856</v>
      </c>
      <c r="G66" s="67" t="s">
        <v>849</v>
      </c>
      <c r="H66" s="2228" t="s">
        <v>658</v>
      </c>
      <c r="I66" s="2228"/>
      <c r="J66" s="2228"/>
      <c r="K66" s="67">
        <v>1</v>
      </c>
      <c r="L66">
        <v>1</v>
      </c>
      <c r="M66" s="2015">
        <f t="shared" si="10"/>
        <v>0</v>
      </c>
      <c r="N66" s="2015">
        <f t="shared" si="1"/>
        <v>1</v>
      </c>
      <c r="O66" s="1642">
        <v>45747</v>
      </c>
      <c r="P66" s="1642">
        <v>45747</v>
      </c>
      <c r="Q66" s="2109">
        <f>NETWORKDAYS.INTL(O66,P66,1,'DÍAS EFECTIVOS LABORADOS 2025'!$R$8:$R$23)</f>
        <v>1</v>
      </c>
      <c r="AD66">
        <f t="shared" si="2"/>
        <v>0</v>
      </c>
    </row>
    <row r="67" spans="1:30" ht="15.75">
      <c r="A67" s="71" t="s">
        <v>603</v>
      </c>
      <c r="B67" s="161" t="s">
        <v>1111</v>
      </c>
      <c r="C67" t="s">
        <v>830</v>
      </c>
      <c r="D67" t="s">
        <v>1115</v>
      </c>
      <c r="E67" t="s">
        <v>1116</v>
      </c>
      <c r="F67" t="s">
        <v>1117</v>
      </c>
      <c r="G67" s="67" t="s">
        <v>848</v>
      </c>
      <c r="H67" s="2228" t="s">
        <v>654</v>
      </c>
      <c r="I67" s="2228"/>
      <c r="J67" s="2228"/>
      <c r="K67" s="67">
        <v>1</v>
      </c>
      <c r="L67">
        <v>1</v>
      </c>
      <c r="M67" s="2015">
        <f t="shared" si="10"/>
        <v>0</v>
      </c>
      <c r="N67" s="2015">
        <f t="shared" si="1"/>
        <v>1</v>
      </c>
      <c r="O67" s="1647">
        <v>45719</v>
      </c>
      <c r="P67" s="1647">
        <v>45719</v>
      </c>
      <c r="Q67" s="2109">
        <f>NETWORKDAYS.INTL(O67,P67,1,'DÍAS EFECTIVOS LABORADOS 2025'!$R$8:$R$23)</f>
        <v>1</v>
      </c>
      <c r="AD67">
        <f t="shared" si="2"/>
        <v>0</v>
      </c>
    </row>
    <row r="68" spans="1:30" ht="15.75">
      <c r="A68" s="71" t="s">
        <v>603</v>
      </c>
      <c r="B68" s="161" t="s">
        <v>1111</v>
      </c>
      <c r="C68" t="s">
        <v>176</v>
      </c>
      <c r="D68" t="s">
        <v>771</v>
      </c>
      <c r="E68" t="s">
        <v>772</v>
      </c>
      <c r="F68" t="s">
        <v>773</v>
      </c>
      <c r="G68" s="67" t="s">
        <v>848</v>
      </c>
      <c r="H68" s="2228" t="s">
        <v>654</v>
      </c>
      <c r="I68" s="2228"/>
      <c r="J68" s="2228"/>
      <c r="K68" s="67">
        <v>7</v>
      </c>
      <c r="L68">
        <v>7</v>
      </c>
      <c r="M68" s="2015">
        <f t="shared" si="10"/>
        <v>0</v>
      </c>
      <c r="N68" s="2015">
        <f t="shared" si="1"/>
        <v>5</v>
      </c>
      <c r="O68" s="1647">
        <v>45733</v>
      </c>
      <c r="P68" s="1647">
        <v>45739</v>
      </c>
      <c r="Q68" s="2109">
        <f>NETWORKDAYS.INTL(O68,P68,1,'DÍAS EFECTIVOS LABORADOS 2025'!$R$8:$R$23)</f>
        <v>5</v>
      </c>
      <c r="AD68">
        <f t="shared" si="2"/>
        <v>0</v>
      </c>
    </row>
    <row r="69" spans="1:30" ht="15.75">
      <c r="A69" s="71" t="s">
        <v>603</v>
      </c>
      <c r="B69" s="161" t="s">
        <v>1111</v>
      </c>
      <c r="C69" t="s">
        <v>179</v>
      </c>
      <c r="D69" t="s">
        <v>761</v>
      </c>
      <c r="E69" t="s">
        <v>762</v>
      </c>
      <c r="F69" t="s">
        <v>763</v>
      </c>
      <c r="G69" s="67" t="s">
        <v>848</v>
      </c>
      <c r="H69" s="2228" t="s">
        <v>654</v>
      </c>
      <c r="I69" s="2228"/>
      <c r="J69" s="2228"/>
      <c r="K69" s="67">
        <v>10</v>
      </c>
      <c r="L69">
        <v>10</v>
      </c>
      <c r="M69" s="2015">
        <f t="shared" si="10"/>
        <v>0</v>
      </c>
      <c r="N69" s="2015">
        <f t="shared" si="1"/>
        <v>8</v>
      </c>
      <c r="O69" s="1647">
        <v>45719</v>
      </c>
      <c r="P69" s="1647">
        <v>45728</v>
      </c>
      <c r="Q69" s="2109">
        <f>NETWORKDAYS.INTL(O69,P69,1,'DÍAS EFECTIVOS LABORADOS 2025'!$R$8:$R$23)</f>
        <v>8</v>
      </c>
      <c r="AD69">
        <f t="shared" si="2"/>
        <v>0</v>
      </c>
    </row>
    <row r="70" spans="1:30" ht="15.75">
      <c r="A70" s="71" t="s">
        <v>603</v>
      </c>
      <c r="B70" s="161" t="s">
        <v>1111</v>
      </c>
      <c r="C70" t="s">
        <v>183</v>
      </c>
      <c r="D70" t="s">
        <v>797</v>
      </c>
      <c r="E70" t="s">
        <v>722</v>
      </c>
      <c r="F70" t="s">
        <v>798</v>
      </c>
      <c r="G70" s="67" t="s">
        <v>848</v>
      </c>
      <c r="H70" s="2228" t="s">
        <v>654</v>
      </c>
      <c r="I70" s="2228"/>
      <c r="J70" s="2228"/>
      <c r="K70" s="67">
        <v>11</v>
      </c>
      <c r="L70">
        <v>11</v>
      </c>
      <c r="M70" s="2015">
        <f t="shared" si="10"/>
        <v>0</v>
      </c>
      <c r="N70" s="2015">
        <f t="shared" si="1"/>
        <v>7</v>
      </c>
      <c r="O70" s="1647">
        <v>45717</v>
      </c>
      <c r="P70" s="1647">
        <v>45727</v>
      </c>
      <c r="Q70" s="2109">
        <f>NETWORKDAYS.INTL(O70,P70,1,'DÍAS EFECTIVOS LABORADOS 2025'!$R$8:$R$23)</f>
        <v>7</v>
      </c>
      <c r="AD70">
        <f t="shared" si="2"/>
        <v>0</v>
      </c>
    </row>
    <row r="71" spans="1:30" ht="15.75">
      <c r="A71" s="71" t="s">
        <v>607</v>
      </c>
      <c r="B71" s="161" t="s">
        <v>1111</v>
      </c>
      <c r="C71" t="s">
        <v>22</v>
      </c>
      <c r="D71" t="s">
        <v>715</v>
      </c>
      <c r="E71" t="s">
        <v>716</v>
      </c>
      <c r="F71" t="s">
        <v>670</v>
      </c>
      <c r="G71" s="67" t="s">
        <v>848</v>
      </c>
      <c r="H71" s="2227" t="s">
        <v>654</v>
      </c>
      <c r="I71" s="2227"/>
      <c r="J71" s="2227"/>
      <c r="K71" s="67">
        <v>3</v>
      </c>
      <c r="L71">
        <v>3</v>
      </c>
      <c r="M71" s="2015">
        <f t="shared" si="10"/>
        <v>0</v>
      </c>
      <c r="N71" s="2015">
        <f t="shared" ref="N71:N134" si="11">+Q71+T71+W71+Z71+AC71</f>
        <v>3</v>
      </c>
      <c r="O71" s="1641">
        <v>45775</v>
      </c>
      <c r="P71" s="1641">
        <v>45777</v>
      </c>
      <c r="Q71" s="2109">
        <f>NETWORKDAYS.INTL(O71,P71,1,'DÍAS EFECTIVOS LABORADOS 2025'!$R$8:$R$23)</f>
        <v>3</v>
      </c>
      <c r="AD71">
        <f t="shared" ref="AD71:AD134" si="12">K71-L71</f>
        <v>0</v>
      </c>
    </row>
    <row r="72" spans="1:30" ht="15.75">
      <c r="A72" s="71" t="s">
        <v>607</v>
      </c>
      <c r="B72" s="161" t="s">
        <v>1111</v>
      </c>
      <c r="C72" t="s">
        <v>61</v>
      </c>
      <c r="D72" t="s">
        <v>668</v>
      </c>
      <c r="E72" t="s">
        <v>669</v>
      </c>
      <c r="F72" t="s">
        <v>670</v>
      </c>
      <c r="G72" s="67" t="s">
        <v>848</v>
      </c>
      <c r="H72" s="2228" t="s">
        <v>654</v>
      </c>
      <c r="I72" s="2228"/>
      <c r="J72" s="2228"/>
      <c r="K72" s="67">
        <v>13</v>
      </c>
      <c r="L72">
        <v>13</v>
      </c>
      <c r="M72" s="2015">
        <f t="shared" si="10"/>
        <v>0</v>
      </c>
      <c r="N72" s="2015">
        <f t="shared" si="11"/>
        <v>9</v>
      </c>
      <c r="O72" s="1641">
        <v>45748</v>
      </c>
      <c r="P72" s="1641">
        <v>45760</v>
      </c>
      <c r="Q72" s="2109">
        <f>NETWORKDAYS.INTL(O72,P72,1,'DÍAS EFECTIVOS LABORADOS 2025'!$R$8:$R$23)</f>
        <v>9</v>
      </c>
      <c r="AD72">
        <f t="shared" si="12"/>
        <v>0</v>
      </c>
    </row>
    <row r="73" spans="1:30" ht="15.75">
      <c r="A73" s="71" t="s">
        <v>607</v>
      </c>
      <c r="B73" s="161" t="s">
        <v>1111</v>
      </c>
      <c r="C73" t="s">
        <v>201</v>
      </c>
      <c r="D73" t="s">
        <v>799</v>
      </c>
      <c r="E73" t="s">
        <v>800</v>
      </c>
      <c r="F73" t="s">
        <v>801</v>
      </c>
      <c r="G73" s="67" t="s">
        <v>848</v>
      </c>
      <c r="H73" s="2228" t="s">
        <v>654</v>
      </c>
      <c r="I73" s="2228"/>
      <c r="J73" s="2228"/>
      <c r="K73" s="67">
        <v>6</v>
      </c>
      <c r="L73">
        <v>6</v>
      </c>
      <c r="M73" s="2015">
        <f>+P73-O73+1-L73+S73-R73+1</f>
        <v>0</v>
      </c>
      <c r="N73" s="2015">
        <f t="shared" si="11"/>
        <v>4</v>
      </c>
      <c r="O73" s="1641">
        <v>45772</v>
      </c>
      <c r="P73" s="1641">
        <v>45776</v>
      </c>
      <c r="Q73" s="2109">
        <f>NETWORKDAYS.INTL(O73,P73,1,'DÍAS EFECTIVOS LABORADOS 2025'!$R$8:$R$23)</f>
        <v>3</v>
      </c>
      <c r="R73" s="1651">
        <v>45751</v>
      </c>
      <c r="S73" s="1651">
        <v>45751</v>
      </c>
      <c r="T73" s="2109">
        <f>NETWORKDAYS.INTL(R73,S73,1,'DÍAS EFECTIVOS LABORADOS 2025'!$R$8:$R$23)</f>
        <v>1</v>
      </c>
      <c r="AD73">
        <f t="shared" si="12"/>
        <v>0</v>
      </c>
    </row>
    <row r="74" spans="1:30" ht="15.75">
      <c r="A74" s="71" t="s">
        <v>607</v>
      </c>
      <c r="B74" s="161" t="s">
        <v>1111</v>
      </c>
      <c r="C74" t="s">
        <v>76</v>
      </c>
      <c r="D74" t="s">
        <v>747</v>
      </c>
      <c r="E74" t="s">
        <v>748</v>
      </c>
      <c r="F74" t="s">
        <v>749</v>
      </c>
      <c r="G74" s="67" t="s">
        <v>849</v>
      </c>
      <c r="H74" s="2228" t="s">
        <v>658</v>
      </c>
      <c r="I74" s="2228"/>
      <c r="J74" s="2228"/>
      <c r="K74" s="67">
        <v>2</v>
      </c>
      <c r="L74">
        <v>2</v>
      </c>
      <c r="M74" s="2015">
        <f>+P74-O74+1-L74</f>
        <v>0</v>
      </c>
      <c r="N74" s="2015">
        <f t="shared" si="11"/>
        <v>2</v>
      </c>
      <c r="O74" s="1644">
        <v>45769</v>
      </c>
      <c r="P74" s="1644">
        <v>45770</v>
      </c>
      <c r="Q74" s="2109">
        <f>NETWORKDAYS.INTL(O74,P74,1,'DÍAS EFECTIVOS LABORADOS 2025'!$R$8:$R$23)</f>
        <v>2</v>
      </c>
      <c r="AD74">
        <f t="shared" si="12"/>
        <v>0</v>
      </c>
    </row>
    <row r="75" spans="1:30" ht="15.75">
      <c r="A75" s="71" t="s">
        <v>607</v>
      </c>
      <c r="B75" s="161" t="s">
        <v>1111</v>
      </c>
      <c r="C75" t="s">
        <v>86</v>
      </c>
      <c r="D75" t="s">
        <v>764</v>
      </c>
      <c r="E75" t="s">
        <v>765</v>
      </c>
      <c r="F75" t="s">
        <v>766</v>
      </c>
      <c r="G75" s="67" t="s">
        <v>848</v>
      </c>
      <c r="H75" s="2228" t="s">
        <v>654</v>
      </c>
      <c r="I75" s="2228"/>
      <c r="J75" s="2228"/>
      <c r="K75" s="67">
        <v>8</v>
      </c>
      <c r="L75">
        <v>8</v>
      </c>
      <c r="M75" s="2015">
        <f>+P75-O75+1-L75+S75-R75+1</f>
        <v>0</v>
      </c>
      <c r="N75" s="2015">
        <f t="shared" si="11"/>
        <v>6</v>
      </c>
      <c r="O75" s="1641">
        <v>45775</v>
      </c>
      <c r="P75" s="1641">
        <v>45775</v>
      </c>
      <c r="Q75" s="2109">
        <f>NETWORKDAYS.INTL(O75,P75,1,'DÍAS EFECTIVOS LABORADOS 2025'!$R$8:$R$23)</f>
        <v>1</v>
      </c>
      <c r="R75" s="1651">
        <v>45754</v>
      </c>
      <c r="S75" s="1651">
        <v>45760</v>
      </c>
      <c r="T75" s="2109">
        <f>NETWORKDAYS.INTL(R75,S75,1,'DÍAS EFECTIVOS LABORADOS 2025'!$R$8:$R$23)</f>
        <v>5</v>
      </c>
      <c r="AD75">
        <f t="shared" si="12"/>
        <v>0</v>
      </c>
    </row>
    <row r="76" spans="1:30" ht="15.75">
      <c r="A76" s="71" t="s">
        <v>607</v>
      </c>
      <c r="B76" s="161" t="s">
        <v>1111</v>
      </c>
      <c r="C76" t="s">
        <v>214</v>
      </c>
      <c r="D76" t="s">
        <v>1119</v>
      </c>
      <c r="E76" t="s">
        <v>1120</v>
      </c>
      <c r="F76" t="s">
        <v>1121</v>
      </c>
      <c r="G76" s="67" t="s">
        <v>848</v>
      </c>
      <c r="H76" s="2228" t="s">
        <v>654</v>
      </c>
      <c r="I76" s="2228"/>
      <c r="J76" s="2228"/>
      <c r="K76" s="67">
        <v>1</v>
      </c>
      <c r="L76">
        <v>1</v>
      </c>
      <c r="M76" s="2015">
        <f t="shared" ref="M76:M90" si="13">+P76-O76+1-L76</f>
        <v>0</v>
      </c>
      <c r="N76" s="2015">
        <f t="shared" si="11"/>
        <v>1</v>
      </c>
      <c r="O76" s="1641">
        <v>45763</v>
      </c>
      <c r="P76" s="1641">
        <v>45763</v>
      </c>
      <c r="Q76" s="2109">
        <f>NETWORKDAYS.INTL(O76,P76,1,'DÍAS EFECTIVOS LABORADOS 2025'!$R$8:$R$23)</f>
        <v>1</v>
      </c>
      <c r="AD76">
        <f t="shared" si="12"/>
        <v>0</v>
      </c>
    </row>
    <row r="77" spans="1:30" ht="15.75">
      <c r="A77" s="71" t="s">
        <v>607</v>
      </c>
      <c r="B77" s="161" t="s">
        <v>1111</v>
      </c>
      <c r="C77" t="s">
        <v>102</v>
      </c>
      <c r="D77" t="s">
        <v>686</v>
      </c>
      <c r="E77" t="s">
        <v>687</v>
      </c>
      <c r="F77" t="s">
        <v>688</v>
      </c>
      <c r="G77" s="67" t="s">
        <v>848</v>
      </c>
      <c r="H77" s="2228" t="s">
        <v>654</v>
      </c>
      <c r="I77" s="2228"/>
      <c r="J77" s="2228"/>
      <c r="K77" s="67">
        <v>5</v>
      </c>
      <c r="L77">
        <v>5</v>
      </c>
      <c r="M77" s="2015">
        <f t="shared" si="13"/>
        <v>0</v>
      </c>
      <c r="N77" s="2015">
        <f t="shared" si="11"/>
        <v>3</v>
      </c>
      <c r="O77" s="1641">
        <v>45772</v>
      </c>
      <c r="P77" s="1641">
        <v>45776</v>
      </c>
      <c r="Q77" s="2109">
        <f>NETWORKDAYS.INTL(O77,P77,1,'DÍAS EFECTIVOS LABORADOS 2025'!$R$8:$R$23)</f>
        <v>3</v>
      </c>
      <c r="AD77">
        <f t="shared" si="12"/>
        <v>0</v>
      </c>
    </row>
    <row r="78" spans="1:30" ht="15.75">
      <c r="A78" s="71" t="s">
        <v>607</v>
      </c>
      <c r="B78" s="161" t="s">
        <v>1111</v>
      </c>
      <c r="C78" t="s">
        <v>111</v>
      </c>
      <c r="D78" t="s">
        <v>750</v>
      </c>
      <c r="E78" t="s">
        <v>751</v>
      </c>
      <c r="F78" t="s">
        <v>752</v>
      </c>
      <c r="G78" s="67" t="s">
        <v>848</v>
      </c>
      <c r="H78" s="2228" t="s">
        <v>654</v>
      </c>
      <c r="I78" s="2228"/>
      <c r="J78" s="2228"/>
      <c r="K78" s="67">
        <v>5</v>
      </c>
      <c r="L78">
        <v>5</v>
      </c>
      <c r="M78" s="2015">
        <f t="shared" si="13"/>
        <v>0</v>
      </c>
      <c r="N78" s="2015">
        <f t="shared" si="11"/>
        <v>3</v>
      </c>
      <c r="O78" s="1641">
        <v>45749</v>
      </c>
      <c r="P78" s="1641">
        <v>45753</v>
      </c>
      <c r="Q78" s="2109">
        <f>NETWORKDAYS.INTL(O78,P78,1,'DÍAS EFECTIVOS LABORADOS 2025'!$R$8:$R$23)</f>
        <v>3</v>
      </c>
      <c r="AD78">
        <f t="shared" si="12"/>
        <v>0</v>
      </c>
    </row>
    <row r="79" spans="1:30" ht="15.75">
      <c r="A79" s="71" t="s">
        <v>607</v>
      </c>
      <c r="B79" s="161" t="s">
        <v>1111</v>
      </c>
      <c r="C79" t="s">
        <v>114</v>
      </c>
      <c r="D79" t="s">
        <v>693</v>
      </c>
      <c r="E79" t="s">
        <v>694</v>
      </c>
      <c r="F79" t="s">
        <v>695</v>
      </c>
      <c r="G79" s="67" t="s">
        <v>848</v>
      </c>
      <c r="H79" s="2228" t="s">
        <v>654</v>
      </c>
      <c r="I79" s="2228"/>
      <c r="J79" s="2228"/>
      <c r="K79" s="67">
        <v>3</v>
      </c>
      <c r="L79">
        <v>3</v>
      </c>
      <c r="M79" s="2015">
        <f t="shared" si="13"/>
        <v>0</v>
      </c>
      <c r="N79" s="2015">
        <f t="shared" si="11"/>
        <v>3</v>
      </c>
      <c r="O79" s="1647">
        <v>45748</v>
      </c>
      <c r="P79" s="1647">
        <v>45750</v>
      </c>
      <c r="Q79" s="2109">
        <f>NETWORKDAYS.INTL(O79,P79,1,'DÍAS EFECTIVOS LABORADOS 2025'!$R$8:$R$23)</f>
        <v>3</v>
      </c>
      <c r="AD79">
        <f t="shared" si="12"/>
        <v>0</v>
      </c>
    </row>
    <row r="80" spans="1:30" ht="15.75">
      <c r="A80" s="71" t="s">
        <v>607</v>
      </c>
      <c r="B80" s="161" t="s">
        <v>1111</v>
      </c>
      <c r="C80" t="s">
        <v>121</v>
      </c>
      <c r="D80" t="s">
        <v>753</v>
      </c>
      <c r="E80" t="s">
        <v>754</v>
      </c>
      <c r="F80" t="s">
        <v>755</v>
      </c>
      <c r="G80" s="67" t="s">
        <v>848</v>
      </c>
      <c r="H80" s="2228" t="s">
        <v>654</v>
      </c>
      <c r="I80" s="2228"/>
      <c r="J80" s="2228"/>
      <c r="K80" s="67">
        <v>15</v>
      </c>
      <c r="L80">
        <v>15</v>
      </c>
      <c r="M80" s="2015">
        <f t="shared" si="13"/>
        <v>0</v>
      </c>
      <c r="N80" s="2015">
        <f t="shared" si="11"/>
        <v>10</v>
      </c>
      <c r="O80" s="1641">
        <v>45750</v>
      </c>
      <c r="P80" s="1641">
        <v>45764</v>
      </c>
      <c r="Q80" s="2109">
        <f>NETWORKDAYS.INTL(O80,P80,1,'DÍAS EFECTIVOS LABORADOS 2025'!$R$8:$R$23)</f>
        <v>10</v>
      </c>
      <c r="AD80">
        <f t="shared" si="12"/>
        <v>0</v>
      </c>
    </row>
    <row r="81" spans="1:30" ht="15.75">
      <c r="A81" s="71" t="s">
        <v>607</v>
      </c>
      <c r="B81" s="161" t="s">
        <v>1111</v>
      </c>
      <c r="C81" t="s">
        <v>126</v>
      </c>
      <c r="D81" t="s">
        <v>785</v>
      </c>
      <c r="E81" t="s">
        <v>786</v>
      </c>
      <c r="F81" t="s">
        <v>787</v>
      </c>
      <c r="G81" s="67" t="s">
        <v>848</v>
      </c>
      <c r="H81" s="2228" t="s">
        <v>654</v>
      </c>
      <c r="I81" s="2228"/>
      <c r="J81" s="2228"/>
      <c r="K81" s="67">
        <v>7</v>
      </c>
      <c r="L81">
        <v>7</v>
      </c>
      <c r="M81" s="2015">
        <f t="shared" si="13"/>
        <v>0</v>
      </c>
      <c r="N81" s="2015">
        <f t="shared" si="11"/>
        <v>5</v>
      </c>
      <c r="O81" s="1641">
        <v>45768</v>
      </c>
      <c r="P81" s="1641">
        <v>45774</v>
      </c>
      <c r="Q81" s="2109">
        <f>NETWORKDAYS.INTL(O81,P81,1,'DÍAS EFECTIVOS LABORADOS 2025'!$R$8:$R$23)</f>
        <v>5</v>
      </c>
      <c r="AD81">
        <f t="shared" si="12"/>
        <v>0</v>
      </c>
    </row>
    <row r="82" spans="1:30" ht="15.75">
      <c r="A82" s="71" t="s">
        <v>607</v>
      </c>
      <c r="B82" s="161" t="s">
        <v>1111</v>
      </c>
      <c r="C82" t="s">
        <v>130</v>
      </c>
      <c r="D82" t="s">
        <v>698</v>
      </c>
      <c r="E82" t="s">
        <v>699</v>
      </c>
      <c r="F82" t="s">
        <v>700</v>
      </c>
      <c r="G82" s="67" t="s">
        <v>852</v>
      </c>
      <c r="H82" s="2228" t="s">
        <v>770</v>
      </c>
      <c r="I82" s="2228"/>
      <c r="J82" s="2228"/>
      <c r="K82" s="67">
        <v>18</v>
      </c>
      <c r="L82">
        <v>18</v>
      </c>
      <c r="M82" s="2015">
        <f t="shared" si="13"/>
        <v>0</v>
      </c>
      <c r="N82" s="2015">
        <f t="shared" si="11"/>
        <v>12</v>
      </c>
      <c r="O82" s="1642">
        <v>45748</v>
      </c>
      <c r="P82" s="1642">
        <v>45765</v>
      </c>
      <c r="Q82" s="2109">
        <f>NETWORKDAYS.INTL(O82,P82,1,'DÍAS EFECTIVOS LABORADOS 2025'!$R$8:$R$23)</f>
        <v>12</v>
      </c>
      <c r="AD82">
        <f t="shared" si="12"/>
        <v>0</v>
      </c>
    </row>
    <row r="83" spans="1:30" ht="15.75">
      <c r="A83" s="71" t="s">
        <v>607</v>
      </c>
      <c r="B83" s="161" t="s">
        <v>1111</v>
      </c>
      <c r="C83" t="s">
        <v>130</v>
      </c>
      <c r="D83" t="s">
        <v>698</v>
      </c>
      <c r="E83" t="s">
        <v>699</v>
      </c>
      <c r="F83" t="s">
        <v>700</v>
      </c>
      <c r="G83" s="67" t="s">
        <v>848</v>
      </c>
      <c r="H83" s="2228" t="s">
        <v>654</v>
      </c>
      <c r="I83" s="2228"/>
      <c r="J83" s="2228"/>
      <c r="K83" s="67">
        <v>12</v>
      </c>
      <c r="L83">
        <v>12</v>
      </c>
      <c r="M83" s="2015">
        <f t="shared" si="13"/>
        <v>0</v>
      </c>
      <c r="N83" s="2015">
        <f t="shared" si="11"/>
        <v>8</v>
      </c>
      <c r="O83" s="1641">
        <v>45766</v>
      </c>
      <c r="P83" s="1642">
        <v>45777</v>
      </c>
      <c r="Q83" s="2109">
        <f>NETWORKDAYS.INTL(O83,P83,1,'DÍAS EFECTIVOS LABORADOS 2025'!$R$8:$R$23)</f>
        <v>8</v>
      </c>
      <c r="AD83">
        <f t="shared" si="12"/>
        <v>0</v>
      </c>
    </row>
    <row r="84" spans="1:30" ht="15.75">
      <c r="A84" s="71" t="s">
        <v>607</v>
      </c>
      <c r="B84" s="161" t="s">
        <v>1111</v>
      </c>
      <c r="C84" t="s">
        <v>133</v>
      </c>
      <c r="D84" t="s">
        <v>701</v>
      </c>
      <c r="E84" t="s">
        <v>702</v>
      </c>
      <c r="F84" t="s">
        <v>703</v>
      </c>
      <c r="G84" s="67" t="s">
        <v>848</v>
      </c>
      <c r="H84" s="2228" t="s">
        <v>654</v>
      </c>
      <c r="I84" s="2228"/>
      <c r="J84" s="2228"/>
      <c r="K84" s="67">
        <v>8</v>
      </c>
      <c r="L84">
        <v>8</v>
      </c>
      <c r="M84" s="2015">
        <f t="shared" si="13"/>
        <v>0</v>
      </c>
      <c r="N84" s="2015">
        <f t="shared" si="11"/>
        <v>6</v>
      </c>
      <c r="O84" s="1641">
        <v>45770</v>
      </c>
      <c r="P84" s="1642">
        <v>45777</v>
      </c>
      <c r="Q84" s="2109">
        <f>NETWORKDAYS.INTL(O84,P84,1,'DÍAS EFECTIVOS LABORADOS 2025'!$R$8:$R$23)</f>
        <v>6</v>
      </c>
      <c r="AD84">
        <f t="shared" si="12"/>
        <v>0</v>
      </c>
    </row>
    <row r="85" spans="1:30" ht="15.75">
      <c r="A85" s="71" t="s">
        <v>607</v>
      </c>
      <c r="B85" s="161" t="s">
        <v>1111</v>
      </c>
      <c r="C85" t="s">
        <v>157</v>
      </c>
      <c r="D85" t="s">
        <v>669</v>
      </c>
      <c r="E85" t="s">
        <v>713</v>
      </c>
      <c r="F85" t="s">
        <v>714</v>
      </c>
      <c r="G85" s="67" t="s">
        <v>848</v>
      </c>
      <c r="H85" s="2228" t="s">
        <v>654</v>
      </c>
      <c r="I85" s="2228"/>
      <c r="J85" s="2228"/>
      <c r="K85" s="67">
        <v>6</v>
      </c>
      <c r="L85">
        <v>6</v>
      </c>
      <c r="M85" s="2015">
        <f t="shared" si="13"/>
        <v>0</v>
      </c>
      <c r="N85" s="2015">
        <f t="shared" si="11"/>
        <v>4</v>
      </c>
      <c r="O85" s="1641">
        <v>45748</v>
      </c>
      <c r="P85" s="1641">
        <v>45753</v>
      </c>
      <c r="Q85" s="2109">
        <f>NETWORKDAYS.INTL(O85,P85,1,'DÍAS EFECTIVOS LABORADOS 2025'!$R$8:$R$23)</f>
        <v>4</v>
      </c>
      <c r="AD85">
        <f t="shared" si="12"/>
        <v>0</v>
      </c>
    </row>
    <row r="86" spans="1:30" ht="15.75">
      <c r="A86" s="71" t="s">
        <v>607</v>
      </c>
      <c r="B86" s="161" t="s">
        <v>1111</v>
      </c>
      <c r="C86" t="s">
        <v>161</v>
      </c>
      <c r="D86" t="s">
        <v>733</v>
      </c>
      <c r="E86" t="s">
        <v>734</v>
      </c>
      <c r="F86" t="s">
        <v>735</v>
      </c>
      <c r="G86" s="67" t="s">
        <v>848</v>
      </c>
      <c r="H86" s="2228" t="s">
        <v>654</v>
      </c>
      <c r="I86" s="2228"/>
      <c r="J86" s="2228"/>
      <c r="K86" s="67">
        <v>1</v>
      </c>
      <c r="L86">
        <v>1</v>
      </c>
      <c r="M86" s="2015">
        <f t="shared" si="13"/>
        <v>0</v>
      </c>
      <c r="N86" s="2015">
        <f t="shared" si="11"/>
        <v>1</v>
      </c>
      <c r="O86" s="1641">
        <v>45748</v>
      </c>
      <c r="P86" s="1641">
        <v>45748</v>
      </c>
      <c r="Q86" s="2109">
        <f>NETWORKDAYS.INTL(O86,P86,1,'DÍAS EFECTIVOS LABORADOS 2025'!$R$8:$R$23)</f>
        <v>1</v>
      </c>
      <c r="AD86">
        <f t="shared" si="12"/>
        <v>0</v>
      </c>
    </row>
    <row r="87" spans="1:30" ht="15.75">
      <c r="A87" s="71" t="s">
        <v>607</v>
      </c>
      <c r="B87" s="161" t="s">
        <v>1111</v>
      </c>
      <c r="C87" t="s">
        <v>164</v>
      </c>
      <c r="D87" t="s">
        <v>696</v>
      </c>
      <c r="E87" t="s">
        <v>759</v>
      </c>
      <c r="F87" t="s">
        <v>760</v>
      </c>
      <c r="G87" s="67" t="s">
        <v>848</v>
      </c>
      <c r="H87" s="2228" t="s">
        <v>654</v>
      </c>
      <c r="I87" s="2228"/>
      <c r="J87" s="2228"/>
      <c r="K87" s="67">
        <v>1</v>
      </c>
      <c r="L87">
        <v>1</v>
      </c>
      <c r="M87" s="2015">
        <f t="shared" si="13"/>
        <v>0</v>
      </c>
      <c r="N87" s="2015">
        <f t="shared" si="11"/>
        <v>1</v>
      </c>
      <c r="O87" s="1641">
        <v>45771</v>
      </c>
      <c r="P87" s="1641">
        <v>45771</v>
      </c>
      <c r="Q87" s="2109">
        <f>NETWORKDAYS.INTL(O87,P87,1,'DÍAS EFECTIVOS LABORADOS 2025'!$R$8:$R$23)</f>
        <v>1</v>
      </c>
      <c r="AD87">
        <f t="shared" si="12"/>
        <v>0</v>
      </c>
    </row>
    <row r="88" spans="1:30" ht="15.75">
      <c r="A88" s="71" t="s">
        <v>607</v>
      </c>
      <c r="B88" s="161" t="s">
        <v>1111</v>
      </c>
      <c r="C88" t="s">
        <v>167</v>
      </c>
      <c r="D88" t="s">
        <v>727</v>
      </c>
      <c r="E88" t="s">
        <v>736</v>
      </c>
      <c r="F88" t="s">
        <v>737</v>
      </c>
      <c r="G88" s="67" t="s">
        <v>848</v>
      </c>
      <c r="H88" s="2228" t="s">
        <v>654</v>
      </c>
      <c r="I88" s="2228"/>
      <c r="J88" s="2228"/>
      <c r="K88" s="67">
        <v>10</v>
      </c>
      <c r="L88">
        <v>10</v>
      </c>
      <c r="M88" s="2015">
        <f t="shared" si="13"/>
        <v>0</v>
      </c>
      <c r="N88" s="2015">
        <f t="shared" si="11"/>
        <v>4</v>
      </c>
      <c r="O88" s="1641">
        <v>45758</v>
      </c>
      <c r="P88" s="1641">
        <v>45767</v>
      </c>
      <c r="Q88" s="2109">
        <f>NETWORKDAYS.INTL(O88,P88,1,'DÍAS EFECTIVOS LABORADOS 2025'!$R$8:$R$23)</f>
        <v>4</v>
      </c>
      <c r="AD88">
        <f t="shared" si="12"/>
        <v>0</v>
      </c>
    </row>
    <row r="89" spans="1:30" ht="15.75">
      <c r="A89" s="71" t="s">
        <v>607</v>
      </c>
      <c r="B89" s="161" t="s">
        <v>1111</v>
      </c>
      <c r="C89" t="s">
        <v>179</v>
      </c>
      <c r="D89" t="s">
        <v>761</v>
      </c>
      <c r="E89" t="s">
        <v>762</v>
      </c>
      <c r="F89" t="s">
        <v>763</v>
      </c>
      <c r="G89" s="67" t="s">
        <v>848</v>
      </c>
      <c r="H89" s="2228" t="s">
        <v>654</v>
      </c>
      <c r="I89" s="2228"/>
      <c r="J89" s="2228"/>
      <c r="K89" s="67">
        <v>6</v>
      </c>
      <c r="L89">
        <v>6</v>
      </c>
      <c r="M89" s="2015">
        <f t="shared" si="13"/>
        <v>0</v>
      </c>
      <c r="N89" s="2015">
        <f t="shared" si="11"/>
        <v>4</v>
      </c>
      <c r="O89" s="1641">
        <v>45755</v>
      </c>
      <c r="P89" s="1641">
        <v>45760</v>
      </c>
      <c r="Q89" s="2109">
        <f>NETWORKDAYS.INTL(O89,P89,1,'DÍAS EFECTIVOS LABORADOS 2025'!$R$8:$R$23)</f>
        <v>4</v>
      </c>
      <c r="AD89">
        <f t="shared" si="12"/>
        <v>0</v>
      </c>
    </row>
    <row r="90" spans="1:30" ht="15.75">
      <c r="A90" s="71" t="s">
        <v>610</v>
      </c>
      <c r="B90" s="161" t="s">
        <v>1111</v>
      </c>
      <c r="C90" t="s">
        <v>34</v>
      </c>
      <c r="D90" t="s">
        <v>668</v>
      </c>
      <c r="E90" t="s">
        <v>717</v>
      </c>
      <c r="F90" t="s">
        <v>718</v>
      </c>
      <c r="G90" s="67" t="s">
        <v>848</v>
      </c>
      <c r="H90" s="2227" t="s">
        <v>654</v>
      </c>
      <c r="I90" s="2227"/>
      <c r="J90" s="2227"/>
      <c r="K90" s="67">
        <v>12</v>
      </c>
      <c r="L90">
        <v>12</v>
      </c>
      <c r="M90" s="2015">
        <f t="shared" si="13"/>
        <v>0</v>
      </c>
      <c r="N90" s="2015">
        <f t="shared" si="11"/>
        <v>8</v>
      </c>
      <c r="O90" s="1641">
        <v>45779</v>
      </c>
      <c r="P90" s="1641">
        <v>45790</v>
      </c>
      <c r="Q90" s="2109">
        <f>NETWORKDAYS.INTL(O90,P90,1,'DÍAS EFECTIVOS LABORADOS 2025'!$R$8:$R$23)</f>
        <v>8</v>
      </c>
      <c r="AD90">
        <f t="shared" si="12"/>
        <v>0</v>
      </c>
    </row>
    <row r="91" spans="1:30" ht="15.75">
      <c r="A91" s="71" t="s">
        <v>610</v>
      </c>
      <c r="B91" s="161" t="s">
        <v>1111</v>
      </c>
      <c r="C91" t="s">
        <v>49</v>
      </c>
      <c r="D91" t="s">
        <v>774</v>
      </c>
      <c r="E91" t="s">
        <v>775</v>
      </c>
      <c r="F91" t="s">
        <v>776</v>
      </c>
      <c r="G91" s="67" t="s">
        <v>848</v>
      </c>
      <c r="H91" s="2228" t="s">
        <v>654</v>
      </c>
      <c r="I91" s="2228"/>
      <c r="J91" s="2228"/>
      <c r="K91" s="67">
        <v>15</v>
      </c>
      <c r="L91">
        <v>15</v>
      </c>
      <c r="M91" s="2015">
        <f>+P91-O91+1-L91+S91-R91+1</f>
        <v>0</v>
      </c>
      <c r="N91" s="2015">
        <f t="shared" si="11"/>
        <v>11</v>
      </c>
      <c r="O91" s="1641">
        <v>45796</v>
      </c>
      <c r="P91" s="1641">
        <v>45803</v>
      </c>
      <c r="Q91" s="2109">
        <f>NETWORKDAYS.INTL(O91,P91,1,'DÍAS EFECTIVOS LABORADOS 2025'!$R$8:$R$23)</f>
        <v>6</v>
      </c>
      <c r="R91" s="1651">
        <v>45784</v>
      </c>
      <c r="S91" s="1651">
        <v>45790</v>
      </c>
      <c r="T91" s="2109">
        <f>NETWORKDAYS.INTL(R91,S91,1,'DÍAS EFECTIVOS LABORADOS 2025'!$R$8:$R$23)</f>
        <v>5</v>
      </c>
      <c r="AD91">
        <f t="shared" si="12"/>
        <v>0</v>
      </c>
    </row>
    <row r="92" spans="1:30" ht="15.75">
      <c r="A92" s="71" t="s">
        <v>610</v>
      </c>
      <c r="B92" s="161" t="s">
        <v>1111</v>
      </c>
      <c r="C92" t="s">
        <v>52</v>
      </c>
      <c r="D92" t="s">
        <v>777</v>
      </c>
      <c r="E92" t="s">
        <v>778</v>
      </c>
      <c r="F92" t="s">
        <v>779</v>
      </c>
      <c r="G92" s="67" t="s">
        <v>848</v>
      </c>
      <c r="H92" s="2228" t="s">
        <v>654</v>
      </c>
      <c r="I92" s="2228"/>
      <c r="J92" s="2228"/>
      <c r="K92" s="67">
        <v>10</v>
      </c>
      <c r="L92">
        <v>10</v>
      </c>
      <c r="M92" s="2015">
        <f t="shared" ref="M92:M95" si="14">+P92-O92+1-L92</f>
        <v>0</v>
      </c>
      <c r="N92" s="2015">
        <f t="shared" si="11"/>
        <v>6</v>
      </c>
      <c r="O92" s="1641">
        <v>45778</v>
      </c>
      <c r="P92" s="1641">
        <v>45787</v>
      </c>
      <c r="Q92" s="2109">
        <f>NETWORKDAYS.INTL(O92,P92,1,'DÍAS EFECTIVOS LABORADOS 2025'!$R$8:$R$23)</f>
        <v>6</v>
      </c>
      <c r="AD92">
        <f t="shared" si="12"/>
        <v>0</v>
      </c>
    </row>
    <row r="93" spans="1:30" ht="15.75">
      <c r="A93" s="71" t="s">
        <v>610</v>
      </c>
      <c r="B93" s="161" t="s">
        <v>1111</v>
      </c>
      <c r="C93" t="s">
        <v>61</v>
      </c>
      <c r="D93" t="s">
        <v>668</v>
      </c>
      <c r="E93" t="s">
        <v>669</v>
      </c>
      <c r="F93" t="s">
        <v>670</v>
      </c>
      <c r="G93" s="67" t="s">
        <v>853</v>
      </c>
      <c r="H93" s="2228" t="s">
        <v>780</v>
      </c>
      <c r="I93" s="2228"/>
      <c r="J93" s="2228"/>
      <c r="K93" s="67">
        <v>5</v>
      </c>
      <c r="L93">
        <v>5</v>
      </c>
      <c r="M93" s="2015">
        <f t="shared" si="14"/>
        <v>0</v>
      </c>
      <c r="N93" s="2015">
        <f t="shared" si="11"/>
        <v>3</v>
      </c>
      <c r="O93" s="1646">
        <v>45784</v>
      </c>
      <c r="P93" s="1646">
        <v>45788</v>
      </c>
      <c r="Q93" s="2109">
        <f>NETWORKDAYS.INTL(O93,P93,1,'DÍAS EFECTIVOS LABORADOS 2025'!$R$8:$R$23)</f>
        <v>3</v>
      </c>
      <c r="AD93">
        <f t="shared" si="12"/>
        <v>0</v>
      </c>
    </row>
    <row r="94" spans="1:30" ht="15.75">
      <c r="A94" s="71" t="s">
        <v>610</v>
      </c>
      <c r="B94" s="161" t="s">
        <v>1111</v>
      </c>
      <c r="C94" t="s">
        <v>67</v>
      </c>
      <c r="D94" t="s">
        <v>724</v>
      </c>
      <c r="E94" t="s">
        <v>662</v>
      </c>
      <c r="F94" t="s">
        <v>725</v>
      </c>
      <c r="G94" s="67" t="s">
        <v>848</v>
      </c>
      <c r="H94" s="2228" t="s">
        <v>654</v>
      </c>
      <c r="I94" s="2228"/>
      <c r="J94" s="2228"/>
      <c r="K94" s="67">
        <v>10</v>
      </c>
      <c r="L94">
        <v>10</v>
      </c>
      <c r="M94" s="2015">
        <f t="shared" si="14"/>
        <v>0</v>
      </c>
      <c r="N94" s="2015">
        <f t="shared" si="11"/>
        <v>8</v>
      </c>
      <c r="O94" s="1647">
        <v>45789</v>
      </c>
      <c r="P94" s="1647">
        <v>45798</v>
      </c>
      <c r="Q94" s="2109">
        <f>NETWORKDAYS.INTL(O94,P94,1,'DÍAS EFECTIVOS LABORADOS 2025'!$R$8:$R$23)</f>
        <v>8</v>
      </c>
      <c r="AD94">
        <f t="shared" si="12"/>
        <v>0</v>
      </c>
    </row>
    <row r="95" spans="1:30" ht="15.75">
      <c r="A95" s="71" t="s">
        <v>610</v>
      </c>
      <c r="B95" s="161" t="s">
        <v>1111</v>
      </c>
      <c r="C95" t="s">
        <v>76</v>
      </c>
      <c r="D95" t="s">
        <v>747</v>
      </c>
      <c r="E95" t="s">
        <v>748</v>
      </c>
      <c r="F95" t="s">
        <v>749</v>
      </c>
      <c r="G95" s="67" t="s">
        <v>848</v>
      </c>
      <c r="H95" s="2228" t="s">
        <v>654</v>
      </c>
      <c r="I95" s="2228"/>
      <c r="J95" s="2228"/>
      <c r="K95" s="67">
        <v>3</v>
      </c>
      <c r="L95">
        <v>3</v>
      </c>
      <c r="M95" s="2015">
        <f t="shared" si="14"/>
        <v>0</v>
      </c>
      <c r="N95" s="2015">
        <f t="shared" si="11"/>
        <v>1</v>
      </c>
      <c r="O95" s="1641">
        <v>45793</v>
      </c>
      <c r="P95" s="1641">
        <v>45795</v>
      </c>
      <c r="Q95" s="2109">
        <f>NETWORKDAYS.INTL(O95,P95,1,'DÍAS EFECTIVOS LABORADOS 2025'!$R$8:$R$23)</f>
        <v>1</v>
      </c>
      <c r="AD95">
        <f t="shared" si="12"/>
        <v>0</v>
      </c>
    </row>
    <row r="96" spans="1:30" ht="15.75">
      <c r="A96" s="71" t="s">
        <v>610</v>
      </c>
      <c r="B96" s="161" t="s">
        <v>1111</v>
      </c>
      <c r="C96" t="s">
        <v>95</v>
      </c>
      <c r="D96" t="s">
        <v>683</v>
      </c>
      <c r="E96" t="s">
        <v>684</v>
      </c>
      <c r="F96" t="s">
        <v>685</v>
      </c>
      <c r="G96" s="67" t="s">
        <v>848</v>
      </c>
      <c r="H96" s="2228" t="s">
        <v>654</v>
      </c>
      <c r="I96" s="2228"/>
      <c r="J96" s="2228"/>
      <c r="K96" s="67">
        <v>3</v>
      </c>
      <c r="L96">
        <v>3</v>
      </c>
      <c r="M96" s="2015">
        <f>+P96-O96+1-L96+S96-R96+1</f>
        <v>0</v>
      </c>
      <c r="N96" s="2015">
        <f t="shared" si="11"/>
        <v>3</v>
      </c>
      <c r="O96" s="1641">
        <v>45799</v>
      </c>
      <c r="P96" s="1641">
        <v>45799</v>
      </c>
      <c r="Q96" s="2109">
        <f>NETWORKDAYS.INTL(O96,P96,1,'DÍAS EFECTIVOS LABORADOS 2025'!$R$8:$R$23)</f>
        <v>1</v>
      </c>
      <c r="R96" s="1651">
        <v>45803</v>
      </c>
      <c r="S96" s="1651">
        <v>45804</v>
      </c>
      <c r="T96" s="2109">
        <f>NETWORKDAYS.INTL(R96,S96,1,'DÍAS EFECTIVOS LABORADOS 2025'!$R$8:$R$23)</f>
        <v>2</v>
      </c>
      <c r="AD96">
        <f t="shared" si="12"/>
        <v>0</v>
      </c>
    </row>
    <row r="97" spans="1:30" ht="15.75">
      <c r="A97" s="71" t="s">
        <v>610</v>
      </c>
      <c r="B97" s="161" t="s">
        <v>1111</v>
      </c>
      <c r="C97" t="s">
        <v>104</v>
      </c>
      <c r="D97" t="s">
        <v>689</v>
      </c>
      <c r="E97" t="s">
        <v>690</v>
      </c>
      <c r="F97" t="s">
        <v>691</v>
      </c>
      <c r="G97" s="67" t="s">
        <v>848</v>
      </c>
      <c r="H97" s="2228" t="s">
        <v>654</v>
      </c>
      <c r="I97" s="2228"/>
      <c r="J97" s="2228"/>
      <c r="K97" s="67">
        <v>7</v>
      </c>
      <c r="L97">
        <v>7</v>
      </c>
      <c r="M97" s="2015">
        <f t="shared" ref="M97:M98" si="15">+P97-O97+1-L97</f>
        <v>0</v>
      </c>
      <c r="N97" s="2015">
        <f t="shared" si="11"/>
        <v>5</v>
      </c>
      <c r="O97" s="1647">
        <v>45780</v>
      </c>
      <c r="P97" s="1647">
        <v>45786</v>
      </c>
      <c r="Q97" s="2109">
        <f>NETWORKDAYS.INTL(O97,P97,1,'DÍAS EFECTIVOS LABORADOS 2025'!$R$8:$R$23)</f>
        <v>5</v>
      </c>
      <c r="AD97">
        <f t="shared" si="12"/>
        <v>0</v>
      </c>
    </row>
    <row r="98" spans="1:30" ht="15.75">
      <c r="A98" s="71" t="s">
        <v>610</v>
      </c>
      <c r="B98" s="161" t="s">
        <v>1111</v>
      </c>
      <c r="C98" t="s">
        <v>109</v>
      </c>
      <c r="D98" t="s">
        <v>728</v>
      </c>
      <c r="E98" t="s">
        <v>729</v>
      </c>
      <c r="F98" t="s">
        <v>730</v>
      </c>
      <c r="G98" s="67" t="s">
        <v>848</v>
      </c>
      <c r="H98" s="2228" t="s">
        <v>654</v>
      </c>
      <c r="I98" s="2228"/>
      <c r="J98" s="2228"/>
      <c r="K98" s="67">
        <v>5</v>
      </c>
      <c r="L98">
        <v>5</v>
      </c>
      <c r="M98" s="2015">
        <f t="shared" si="15"/>
        <v>0</v>
      </c>
      <c r="N98" s="2015">
        <f t="shared" si="11"/>
        <v>4</v>
      </c>
      <c r="O98" s="1647">
        <v>45804</v>
      </c>
      <c r="P98" s="2017">
        <v>45808</v>
      </c>
      <c r="Q98" s="2109">
        <f>NETWORKDAYS.INTL(O98,P98,1,'DÍAS EFECTIVOS LABORADOS 2025'!$R$8:$R$23)</f>
        <v>4</v>
      </c>
      <c r="AD98">
        <f t="shared" si="12"/>
        <v>0</v>
      </c>
    </row>
    <row r="99" spans="1:30" ht="15.75">
      <c r="A99" s="71" t="s">
        <v>610</v>
      </c>
      <c r="B99" s="161" t="s">
        <v>1111</v>
      </c>
      <c r="C99" t="s">
        <v>111</v>
      </c>
      <c r="D99" t="s">
        <v>750</v>
      </c>
      <c r="E99" t="s">
        <v>751</v>
      </c>
      <c r="F99" t="s">
        <v>752</v>
      </c>
      <c r="G99" s="67" t="s">
        <v>848</v>
      </c>
      <c r="H99" s="2228" t="s">
        <v>654</v>
      </c>
      <c r="I99" s="2228"/>
      <c r="J99" s="2228"/>
      <c r="K99" s="67">
        <v>7</v>
      </c>
      <c r="L99">
        <v>7</v>
      </c>
      <c r="M99" s="2015">
        <f>+P99-O99+1-L99+S99-R99+1</f>
        <v>0</v>
      </c>
      <c r="N99" s="2015">
        <f t="shared" si="11"/>
        <v>5</v>
      </c>
      <c r="O99" s="1641">
        <v>45792</v>
      </c>
      <c r="P99" s="1641">
        <v>45795</v>
      </c>
      <c r="Q99" s="2109">
        <f>NETWORKDAYS.INTL(O99,P99,1,'DÍAS EFECTIVOS LABORADOS 2025'!$R$8:$R$23)</f>
        <v>2</v>
      </c>
      <c r="R99" s="1651">
        <v>45805</v>
      </c>
      <c r="S99" s="1651">
        <v>45807</v>
      </c>
      <c r="T99" s="2109">
        <f>NETWORKDAYS.INTL(R99,S99,1,'DÍAS EFECTIVOS LABORADOS 2025'!$R$8:$R$23)</f>
        <v>3</v>
      </c>
      <c r="AD99">
        <f t="shared" si="12"/>
        <v>0</v>
      </c>
    </row>
    <row r="100" spans="1:30" ht="15.75">
      <c r="A100" s="71" t="s">
        <v>610</v>
      </c>
      <c r="B100" s="161" t="s">
        <v>1111</v>
      </c>
      <c r="C100" t="s">
        <v>114</v>
      </c>
      <c r="D100" t="s">
        <v>693</v>
      </c>
      <c r="E100" t="s">
        <v>694</v>
      </c>
      <c r="F100" t="s">
        <v>695</v>
      </c>
      <c r="G100" s="67" t="s">
        <v>849</v>
      </c>
      <c r="H100" s="2228" t="s">
        <v>658</v>
      </c>
      <c r="I100" s="2228"/>
      <c r="J100" s="2228"/>
      <c r="K100" s="67">
        <v>5</v>
      </c>
      <c r="L100">
        <v>5</v>
      </c>
      <c r="M100" s="2015">
        <f t="shared" ref="M100:M101" si="16">+P100-O100+1-L100</f>
        <v>0</v>
      </c>
      <c r="N100" s="2015">
        <f t="shared" si="11"/>
        <v>4</v>
      </c>
      <c r="O100" s="1644">
        <v>45795</v>
      </c>
      <c r="P100" s="1644">
        <v>45799</v>
      </c>
      <c r="Q100" s="2109">
        <f>NETWORKDAYS.INTL(O100,P100,1,'DÍAS EFECTIVOS LABORADOS 2025'!$R$8:$R$23)</f>
        <v>4</v>
      </c>
      <c r="AD100">
        <f t="shared" si="12"/>
        <v>0</v>
      </c>
    </row>
    <row r="101" spans="1:30" ht="15.75">
      <c r="A101" s="71" t="s">
        <v>610</v>
      </c>
      <c r="B101" s="161" t="s">
        <v>1111</v>
      </c>
      <c r="C101" t="s">
        <v>114</v>
      </c>
      <c r="D101" t="s">
        <v>693</v>
      </c>
      <c r="E101" t="s">
        <v>694</v>
      </c>
      <c r="F101" t="s">
        <v>695</v>
      </c>
      <c r="G101" s="67" t="s">
        <v>848</v>
      </c>
      <c r="H101" s="2228" t="s">
        <v>654</v>
      </c>
      <c r="I101" s="2228"/>
      <c r="J101" s="2228"/>
      <c r="K101" s="67">
        <v>4</v>
      </c>
      <c r="L101">
        <v>4</v>
      </c>
      <c r="M101" s="2015">
        <f t="shared" si="16"/>
        <v>0</v>
      </c>
      <c r="N101" s="2015">
        <f t="shared" si="11"/>
        <v>2</v>
      </c>
      <c r="O101" s="1641">
        <v>45800</v>
      </c>
      <c r="P101" s="1641">
        <v>45803</v>
      </c>
      <c r="Q101" s="2109">
        <f>NETWORKDAYS.INTL(O101,P101,1,'DÍAS EFECTIVOS LABORADOS 2025'!$R$8:$R$23)</f>
        <v>2</v>
      </c>
      <c r="AD101">
        <f t="shared" si="12"/>
        <v>0</v>
      </c>
    </row>
    <row r="102" spans="1:30" ht="15.75">
      <c r="A102" s="71" t="s">
        <v>610</v>
      </c>
      <c r="B102" s="161" t="s">
        <v>1111</v>
      </c>
      <c r="C102" t="s">
        <v>118</v>
      </c>
      <c r="D102" t="s">
        <v>767</v>
      </c>
      <c r="E102" t="s">
        <v>768</v>
      </c>
      <c r="F102" t="s">
        <v>769</v>
      </c>
      <c r="G102" s="67" t="s">
        <v>848</v>
      </c>
      <c r="H102" s="2228" t="s">
        <v>654</v>
      </c>
      <c r="I102" s="2228"/>
      <c r="J102" s="2228"/>
      <c r="K102" s="67">
        <v>15</v>
      </c>
      <c r="L102">
        <v>15</v>
      </c>
      <c r="M102" s="2015">
        <f>+P102-O102+1-L102+S102-R102+1</f>
        <v>0</v>
      </c>
      <c r="N102" s="2015">
        <f t="shared" si="11"/>
        <v>9</v>
      </c>
      <c r="O102" s="1641">
        <v>45778</v>
      </c>
      <c r="P102" s="1641">
        <v>45787</v>
      </c>
      <c r="Q102" s="2109">
        <f>NETWORKDAYS.INTL(O102,P102,1,'DÍAS EFECTIVOS LABORADOS 2025'!$R$8:$R$23)</f>
        <v>6</v>
      </c>
      <c r="R102" s="1651">
        <v>45793</v>
      </c>
      <c r="S102" s="1651">
        <v>45797</v>
      </c>
      <c r="T102" s="2109">
        <f>NETWORKDAYS.INTL(R102,S102,1,'DÍAS EFECTIVOS LABORADOS 2025'!$R$8:$R$23)</f>
        <v>3</v>
      </c>
      <c r="AD102">
        <f t="shared" si="12"/>
        <v>0</v>
      </c>
    </row>
    <row r="103" spans="1:30" ht="15.75">
      <c r="A103" s="71" t="s">
        <v>610</v>
      </c>
      <c r="B103" s="161" t="s">
        <v>1111</v>
      </c>
      <c r="C103" t="s">
        <v>126</v>
      </c>
      <c r="D103" t="s">
        <v>785</v>
      </c>
      <c r="E103" t="s">
        <v>786</v>
      </c>
      <c r="F103" t="s">
        <v>787</v>
      </c>
      <c r="G103" s="67" t="s">
        <v>848</v>
      </c>
      <c r="H103" s="2228" t="s">
        <v>654</v>
      </c>
      <c r="I103" s="2228"/>
      <c r="J103" s="2228"/>
      <c r="K103" s="67">
        <v>7</v>
      </c>
      <c r="L103">
        <v>7</v>
      </c>
      <c r="M103" s="2015">
        <f t="shared" ref="M103:M118" si="17">+P103-O103+1-L103</f>
        <v>0</v>
      </c>
      <c r="N103" s="2015">
        <f t="shared" si="11"/>
        <v>5</v>
      </c>
      <c r="O103" s="1641">
        <v>45782</v>
      </c>
      <c r="P103" s="1641">
        <v>45788</v>
      </c>
      <c r="Q103" s="2109">
        <f>NETWORKDAYS.INTL(O103,P103,1,'DÍAS EFECTIVOS LABORADOS 2025'!$R$8:$R$23)</f>
        <v>5</v>
      </c>
      <c r="AD103">
        <f t="shared" si="12"/>
        <v>0</v>
      </c>
    </row>
    <row r="104" spans="1:30" ht="15.75">
      <c r="A104" s="71" t="s">
        <v>610</v>
      </c>
      <c r="B104" s="161" t="s">
        <v>1111</v>
      </c>
      <c r="C104" t="s">
        <v>133</v>
      </c>
      <c r="D104" t="s">
        <v>701</v>
      </c>
      <c r="E104" t="s">
        <v>702</v>
      </c>
      <c r="F104" t="s">
        <v>703</v>
      </c>
      <c r="G104" s="67" t="s">
        <v>849</v>
      </c>
      <c r="H104" s="2228" t="s">
        <v>658</v>
      </c>
      <c r="I104" s="2228"/>
      <c r="J104" s="2228"/>
      <c r="K104" s="67">
        <v>2</v>
      </c>
      <c r="L104">
        <v>2</v>
      </c>
      <c r="M104" s="2015">
        <f t="shared" si="17"/>
        <v>0</v>
      </c>
      <c r="N104" s="2015">
        <f t="shared" si="11"/>
        <v>2</v>
      </c>
      <c r="O104" s="1644">
        <v>45805</v>
      </c>
      <c r="P104" s="1644">
        <v>45806</v>
      </c>
      <c r="Q104" s="2109">
        <f>NETWORKDAYS.INTL(O104,P104,1,'DÍAS EFECTIVOS LABORADOS 2025'!$R$8:$R$23)</f>
        <v>2</v>
      </c>
      <c r="AD104">
        <f t="shared" si="12"/>
        <v>0</v>
      </c>
    </row>
    <row r="105" spans="1:30" ht="15.75">
      <c r="A105" s="71" t="s">
        <v>610</v>
      </c>
      <c r="B105" s="161" t="s">
        <v>1111</v>
      </c>
      <c r="C105" t="s">
        <v>198</v>
      </c>
      <c r="D105" t="s">
        <v>680</v>
      </c>
      <c r="E105" t="s">
        <v>781</v>
      </c>
      <c r="F105" t="s">
        <v>782</v>
      </c>
      <c r="G105" s="67" t="s">
        <v>849</v>
      </c>
      <c r="H105" s="2228" t="s">
        <v>658</v>
      </c>
      <c r="I105" s="2228"/>
      <c r="J105" s="2228"/>
      <c r="K105" s="67">
        <v>2</v>
      </c>
      <c r="L105">
        <v>2</v>
      </c>
      <c r="M105" s="2015">
        <f t="shared" si="17"/>
        <v>0</v>
      </c>
      <c r="N105" s="2015">
        <f t="shared" si="11"/>
        <v>2</v>
      </c>
      <c r="O105" s="1644">
        <v>45782</v>
      </c>
      <c r="P105" s="1644">
        <v>45783</v>
      </c>
      <c r="Q105" s="2109">
        <f>NETWORKDAYS.INTL(O105,P105,1,'DÍAS EFECTIVOS LABORADOS 2025'!$R$8:$R$23)</f>
        <v>2</v>
      </c>
      <c r="AD105">
        <f t="shared" si="12"/>
        <v>0</v>
      </c>
    </row>
    <row r="106" spans="1:30" ht="15.75">
      <c r="A106" s="71" t="s">
        <v>610</v>
      </c>
      <c r="B106" s="161" t="s">
        <v>1111</v>
      </c>
      <c r="C106" t="s">
        <v>161</v>
      </c>
      <c r="D106" t="s">
        <v>733</v>
      </c>
      <c r="E106" t="s">
        <v>734</v>
      </c>
      <c r="F106" t="s">
        <v>735</v>
      </c>
      <c r="G106" s="67" t="s">
        <v>849</v>
      </c>
      <c r="H106" s="2228" t="s">
        <v>658</v>
      </c>
      <c r="I106" s="2228"/>
      <c r="J106" s="2228"/>
      <c r="K106" s="67">
        <v>2</v>
      </c>
      <c r="L106">
        <v>2</v>
      </c>
      <c r="M106" s="2015">
        <f t="shared" si="17"/>
        <v>0</v>
      </c>
      <c r="N106" s="2015">
        <f t="shared" si="11"/>
        <v>2</v>
      </c>
      <c r="O106" s="1644">
        <v>45796</v>
      </c>
      <c r="P106" s="1644">
        <v>45797</v>
      </c>
      <c r="Q106" s="2109">
        <f>NETWORKDAYS.INTL(O106,P106,1,'DÍAS EFECTIVOS LABORADOS 2025'!$R$8:$R$23)</f>
        <v>2</v>
      </c>
      <c r="AD106">
        <f t="shared" si="12"/>
        <v>0</v>
      </c>
    </row>
    <row r="107" spans="1:30" ht="15.75">
      <c r="A107" s="71" t="s">
        <v>610</v>
      </c>
      <c r="B107" s="161" t="s">
        <v>1111</v>
      </c>
      <c r="C107" t="s">
        <v>169</v>
      </c>
      <c r="D107" t="s">
        <v>738</v>
      </c>
      <c r="E107" t="s">
        <v>739</v>
      </c>
      <c r="F107" t="s">
        <v>740</v>
      </c>
      <c r="G107" s="67" t="s">
        <v>849</v>
      </c>
      <c r="H107" s="2228" t="s">
        <v>658</v>
      </c>
      <c r="I107" s="2228"/>
      <c r="J107" s="2228"/>
      <c r="K107" s="67">
        <v>1</v>
      </c>
      <c r="L107">
        <v>1</v>
      </c>
      <c r="M107" s="2015">
        <f t="shared" si="17"/>
        <v>0</v>
      </c>
      <c r="N107" s="2015">
        <f t="shared" si="11"/>
        <v>1</v>
      </c>
      <c r="O107" s="1644">
        <v>45798</v>
      </c>
      <c r="P107" s="1644">
        <v>45798</v>
      </c>
      <c r="Q107" s="2109">
        <f>NETWORKDAYS.INTL(O107,P107,1,'DÍAS EFECTIVOS LABORADOS 2025'!$R$8:$R$23)</f>
        <v>1</v>
      </c>
      <c r="AD107">
        <f t="shared" si="12"/>
        <v>0</v>
      </c>
    </row>
    <row r="108" spans="1:30" ht="15.75">
      <c r="A108" s="71" t="s">
        <v>610</v>
      </c>
      <c r="B108" s="161" t="s">
        <v>1111</v>
      </c>
      <c r="C108" t="s">
        <v>169</v>
      </c>
      <c r="D108" t="s">
        <v>738</v>
      </c>
      <c r="E108" t="s">
        <v>739</v>
      </c>
      <c r="F108" t="s">
        <v>740</v>
      </c>
      <c r="G108" s="67" t="s">
        <v>848</v>
      </c>
      <c r="H108" s="2228" t="s">
        <v>654</v>
      </c>
      <c r="I108" s="2228"/>
      <c r="J108" s="2228"/>
      <c r="K108" s="67">
        <v>1</v>
      </c>
      <c r="L108">
        <v>1</v>
      </c>
      <c r="M108" s="2015">
        <f t="shared" si="17"/>
        <v>0</v>
      </c>
      <c r="N108" s="2015">
        <f t="shared" si="11"/>
        <v>1</v>
      </c>
      <c r="O108" s="1647">
        <v>45779</v>
      </c>
      <c r="P108" s="1647">
        <v>45779</v>
      </c>
      <c r="Q108" s="2109">
        <f>NETWORKDAYS.INTL(O108,P108,1,'DÍAS EFECTIVOS LABORADOS 2025'!$R$8:$R$23)</f>
        <v>1</v>
      </c>
      <c r="AD108">
        <f t="shared" si="12"/>
        <v>0</v>
      </c>
    </row>
    <row r="109" spans="1:30" ht="15.75">
      <c r="A109" s="71" t="s">
        <v>610</v>
      </c>
      <c r="B109" s="161" t="s">
        <v>1111</v>
      </c>
      <c r="C109" t="s">
        <v>176</v>
      </c>
      <c r="D109" t="s">
        <v>771</v>
      </c>
      <c r="E109" t="s">
        <v>772</v>
      </c>
      <c r="F109" t="s">
        <v>773</v>
      </c>
      <c r="G109" s="67" t="s">
        <v>848</v>
      </c>
      <c r="H109" s="2228" t="s">
        <v>654</v>
      </c>
      <c r="I109" s="2228"/>
      <c r="J109" s="2228"/>
      <c r="K109" s="67">
        <v>1</v>
      </c>
      <c r="L109">
        <v>1</v>
      </c>
      <c r="M109" s="2015">
        <f t="shared" si="17"/>
        <v>0</v>
      </c>
      <c r="N109" s="2015">
        <f t="shared" si="11"/>
        <v>1</v>
      </c>
      <c r="O109" s="1647">
        <v>45779</v>
      </c>
      <c r="P109" s="1647">
        <v>45779</v>
      </c>
      <c r="Q109" s="2109">
        <f>NETWORKDAYS.INTL(O109,P109,1,'DÍAS EFECTIVOS LABORADOS 2025'!$R$8:$R$23)</f>
        <v>1</v>
      </c>
      <c r="AD109">
        <f t="shared" si="12"/>
        <v>0</v>
      </c>
    </row>
    <row r="110" spans="1:30" ht="15.75">
      <c r="A110" s="71" t="s">
        <v>615</v>
      </c>
      <c r="B110" s="161" t="s">
        <v>1111</v>
      </c>
      <c r="C110" t="s">
        <v>22</v>
      </c>
      <c r="D110" t="s">
        <v>715</v>
      </c>
      <c r="E110" t="s">
        <v>716</v>
      </c>
      <c r="F110" t="s">
        <v>670</v>
      </c>
      <c r="G110" s="67" t="s">
        <v>848</v>
      </c>
      <c r="H110" s="2227" t="s">
        <v>654</v>
      </c>
      <c r="I110" s="2227"/>
      <c r="J110" s="2227"/>
      <c r="K110" s="67">
        <v>14</v>
      </c>
      <c r="L110">
        <v>14</v>
      </c>
      <c r="M110" s="2015">
        <f t="shared" si="17"/>
        <v>0</v>
      </c>
      <c r="N110" s="2015">
        <f t="shared" si="11"/>
        <v>10</v>
      </c>
      <c r="O110" s="1644">
        <v>45810</v>
      </c>
      <c r="P110" s="1644">
        <v>45823</v>
      </c>
      <c r="Q110" s="2109">
        <f>NETWORKDAYS.INTL(O110,P110,1,'DÍAS EFECTIVOS LABORADOS 2025'!$R$8:$R$23)</f>
        <v>10</v>
      </c>
      <c r="AD110">
        <f t="shared" si="12"/>
        <v>0</v>
      </c>
    </row>
    <row r="111" spans="1:30" ht="15.75">
      <c r="A111" s="71" t="s">
        <v>615</v>
      </c>
      <c r="B111" s="161" t="s">
        <v>1111</v>
      </c>
      <c r="C111" t="s">
        <v>27</v>
      </c>
      <c r="D111" t="s">
        <v>651</v>
      </c>
      <c r="E111" t="s">
        <v>652</v>
      </c>
      <c r="F111" t="s">
        <v>653</v>
      </c>
      <c r="G111" s="67" t="s">
        <v>848</v>
      </c>
      <c r="H111" s="2228" t="s">
        <v>654</v>
      </c>
      <c r="I111" s="2228"/>
      <c r="J111" s="2228"/>
      <c r="K111" s="67">
        <v>19</v>
      </c>
      <c r="L111">
        <v>19</v>
      </c>
      <c r="M111" s="2015">
        <f t="shared" si="17"/>
        <v>0</v>
      </c>
      <c r="N111" s="2015">
        <f t="shared" si="11"/>
        <v>15</v>
      </c>
      <c r="O111" s="1644">
        <v>45810</v>
      </c>
      <c r="P111" s="1647">
        <v>45828</v>
      </c>
      <c r="Q111" s="2109">
        <f>NETWORKDAYS.INTL(O111,P111,1,'DÍAS EFECTIVOS LABORADOS 2025'!$R$8:$R$23)</f>
        <v>15</v>
      </c>
      <c r="AD111">
        <f t="shared" si="12"/>
        <v>0</v>
      </c>
    </row>
    <row r="112" spans="1:30" ht="15.75">
      <c r="A112" s="71" t="s">
        <v>615</v>
      </c>
      <c r="B112" s="161" t="s">
        <v>1111</v>
      </c>
      <c r="C112" t="s">
        <v>43</v>
      </c>
      <c r="D112" t="s">
        <v>662</v>
      </c>
      <c r="E112" t="s">
        <v>663</v>
      </c>
      <c r="F112" t="s">
        <v>664</v>
      </c>
      <c r="G112" s="67" t="s">
        <v>848</v>
      </c>
      <c r="H112" s="2228" t="s">
        <v>654</v>
      </c>
      <c r="I112" s="2228"/>
      <c r="J112" s="2228"/>
      <c r="K112" s="67">
        <v>1</v>
      </c>
      <c r="L112">
        <v>1</v>
      </c>
      <c r="M112" s="2015">
        <f t="shared" si="17"/>
        <v>0</v>
      </c>
      <c r="N112" s="2015">
        <f t="shared" si="11"/>
        <v>1</v>
      </c>
      <c r="O112" s="1644">
        <v>45824</v>
      </c>
      <c r="P112" s="1644">
        <v>45824</v>
      </c>
      <c r="Q112" s="2109">
        <f>NETWORKDAYS.INTL(O112,P112,1,'DÍAS EFECTIVOS LABORADOS 2025'!$R$8:$R$23)</f>
        <v>1</v>
      </c>
      <c r="AD112">
        <f t="shared" si="12"/>
        <v>0</v>
      </c>
    </row>
    <row r="113" spans="1:30" ht="15.75">
      <c r="A113" s="71" t="s">
        <v>615</v>
      </c>
      <c r="B113" s="161" t="s">
        <v>1111</v>
      </c>
      <c r="C113" t="s">
        <v>46</v>
      </c>
      <c r="D113" t="s">
        <v>665</v>
      </c>
      <c r="E113" t="s">
        <v>666</v>
      </c>
      <c r="F113" t="s">
        <v>667</v>
      </c>
      <c r="G113" s="67" t="s">
        <v>849</v>
      </c>
      <c r="H113" s="2228" t="s">
        <v>658</v>
      </c>
      <c r="I113" s="2228"/>
      <c r="J113" s="2228"/>
      <c r="K113" s="67">
        <v>2</v>
      </c>
      <c r="L113">
        <v>2</v>
      </c>
      <c r="M113" s="2015">
        <f t="shared" si="17"/>
        <v>0</v>
      </c>
      <c r="N113" s="2015">
        <f t="shared" si="11"/>
        <v>2</v>
      </c>
      <c r="O113" s="1644">
        <v>45833</v>
      </c>
      <c r="P113" s="1644">
        <v>45834</v>
      </c>
      <c r="Q113" s="2109">
        <f>NETWORKDAYS.INTL(O113,P113,1,'DÍAS EFECTIVOS LABORADOS 2025'!$R$8:$R$23)</f>
        <v>2</v>
      </c>
      <c r="AD113">
        <f t="shared" si="12"/>
        <v>0</v>
      </c>
    </row>
    <row r="114" spans="1:30" ht="15.75">
      <c r="A114" s="71" t="s">
        <v>615</v>
      </c>
      <c r="B114" s="161" t="s">
        <v>1111</v>
      </c>
      <c r="C114" t="s">
        <v>64</v>
      </c>
      <c r="D114" t="s">
        <v>744</v>
      </c>
      <c r="E114" t="s">
        <v>745</v>
      </c>
      <c r="F114" t="s">
        <v>746</v>
      </c>
      <c r="G114" s="67" t="s">
        <v>848</v>
      </c>
      <c r="H114" s="2228" t="s">
        <v>654</v>
      </c>
      <c r="I114" s="2228"/>
      <c r="J114" s="2228"/>
      <c r="K114" s="67">
        <v>16</v>
      </c>
      <c r="L114">
        <v>16</v>
      </c>
      <c r="M114" s="2015">
        <f t="shared" si="17"/>
        <v>0</v>
      </c>
      <c r="N114" s="2015">
        <f t="shared" si="11"/>
        <v>11</v>
      </c>
      <c r="O114" s="1647">
        <v>45809</v>
      </c>
      <c r="P114" s="1647">
        <v>45824</v>
      </c>
      <c r="Q114" s="2109">
        <f>NETWORKDAYS.INTL(O114,P114,1,'DÍAS EFECTIVOS LABORADOS 2025'!$R$8:$R$23)</f>
        <v>11</v>
      </c>
      <c r="AD114">
        <f t="shared" si="12"/>
        <v>0</v>
      </c>
    </row>
    <row r="115" spans="1:30" ht="15.75">
      <c r="A115" s="71" t="s">
        <v>615</v>
      </c>
      <c r="B115" s="161" t="s">
        <v>1111</v>
      </c>
      <c r="C115" t="s">
        <v>76</v>
      </c>
      <c r="D115" t="s">
        <v>747</v>
      </c>
      <c r="E115" t="s">
        <v>748</v>
      </c>
      <c r="F115" t="s">
        <v>749</v>
      </c>
      <c r="G115" s="67" t="s">
        <v>848</v>
      </c>
      <c r="H115" s="2228" t="s">
        <v>654</v>
      </c>
      <c r="I115" s="2228"/>
      <c r="J115" s="2228"/>
      <c r="K115" s="67">
        <v>2</v>
      </c>
      <c r="L115">
        <v>2</v>
      </c>
      <c r="M115" s="2015">
        <f t="shared" si="17"/>
        <v>0</v>
      </c>
      <c r="N115" s="2015">
        <f t="shared" si="11"/>
        <v>2</v>
      </c>
      <c r="O115" s="1644">
        <v>45817</v>
      </c>
      <c r="P115" s="1644">
        <v>45818</v>
      </c>
      <c r="Q115" s="2109">
        <f>NETWORKDAYS.INTL(O115,P115,1,'DÍAS EFECTIVOS LABORADOS 2025'!$R$8:$R$23)</f>
        <v>2</v>
      </c>
      <c r="AD115">
        <f t="shared" si="12"/>
        <v>0</v>
      </c>
    </row>
    <row r="116" spans="1:30" ht="15.75">
      <c r="A116" s="71" t="s">
        <v>615</v>
      </c>
      <c r="B116" s="161" t="s">
        <v>1111</v>
      </c>
      <c r="C116" t="s">
        <v>80</v>
      </c>
      <c r="D116" t="s">
        <v>674</v>
      </c>
      <c r="E116" t="s">
        <v>675</v>
      </c>
      <c r="F116" t="s">
        <v>676</v>
      </c>
      <c r="G116" s="67" t="s">
        <v>849</v>
      </c>
      <c r="H116" s="2228" t="s">
        <v>658</v>
      </c>
      <c r="I116" s="2228"/>
      <c r="J116" s="2228"/>
      <c r="K116" s="67">
        <v>3</v>
      </c>
      <c r="L116">
        <v>3</v>
      </c>
      <c r="M116" s="2015">
        <f t="shared" si="17"/>
        <v>0</v>
      </c>
      <c r="N116" s="2015">
        <f t="shared" si="11"/>
        <v>3</v>
      </c>
      <c r="O116" s="1644">
        <v>45833</v>
      </c>
      <c r="P116" s="1644">
        <v>45835</v>
      </c>
      <c r="Q116" s="2109">
        <f>NETWORKDAYS.INTL(O116,P116,1,'DÍAS EFECTIVOS LABORADOS 2025'!$R$8:$R$23)</f>
        <v>3</v>
      </c>
      <c r="AD116">
        <f t="shared" si="12"/>
        <v>0</v>
      </c>
    </row>
    <row r="117" spans="1:30" ht="15.75">
      <c r="A117" s="71" t="s">
        <v>615</v>
      </c>
      <c r="B117" s="161" t="s">
        <v>1111</v>
      </c>
      <c r="C117" t="s">
        <v>86</v>
      </c>
      <c r="D117" t="s">
        <v>764</v>
      </c>
      <c r="E117" t="s">
        <v>765</v>
      </c>
      <c r="F117" t="s">
        <v>766</v>
      </c>
      <c r="G117" s="67" t="s">
        <v>848</v>
      </c>
      <c r="H117" s="2228" t="s">
        <v>654</v>
      </c>
      <c r="I117" s="2228"/>
      <c r="J117" s="2228"/>
      <c r="K117" s="67">
        <v>15</v>
      </c>
      <c r="L117">
        <v>15</v>
      </c>
      <c r="M117" s="2015">
        <f t="shared" si="17"/>
        <v>0</v>
      </c>
      <c r="N117" s="2015">
        <f t="shared" si="11"/>
        <v>11</v>
      </c>
      <c r="O117" s="1644">
        <v>45817</v>
      </c>
      <c r="P117" s="1644">
        <v>45831</v>
      </c>
      <c r="Q117" s="2109">
        <f>NETWORKDAYS.INTL(O117,P117,1,'DÍAS EFECTIVOS LABORADOS 2025'!$R$8:$R$23)</f>
        <v>11</v>
      </c>
      <c r="AD117">
        <f t="shared" si="12"/>
        <v>0</v>
      </c>
    </row>
    <row r="118" spans="1:30" ht="15.75">
      <c r="A118" s="71" t="s">
        <v>615</v>
      </c>
      <c r="B118" s="161" t="s">
        <v>1111</v>
      </c>
      <c r="C118" t="s">
        <v>205</v>
      </c>
      <c r="D118" t="s">
        <v>1122</v>
      </c>
      <c r="E118" t="s">
        <v>751</v>
      </c>
      <c r="F118" t="s">
        <v>1123</v>
      </c>
      <c r="G118" s="67" t="s">
        <v>848</v>
      </c>
      <c r="H118" s="2228" t="s">
        <v>654</v>
      </c>
      <c r="I118" s="2228"/>
      <c r="J118" s="2228"/>
      <c r="K118" s="67">
        <v>8</v>
      </c>
      <c r="L118">
        <v>8</v>
      </c>
      <c r="M118" s="2015">
        <f t="shared" si="17"/>
        <v>0</v>
      </c>
      <c r="N118" s="2015">
        <f t="shared" si="11"/>
        <v>6</v>
      </c>
      <c r="O118" s="1644">
        <v>45827</v>
      </c>
      <c r="P118" s="1644">
        <v>45834</v>
      </c>
      <c r="Q118" s="2109">
        <f>NETWORKDAYS.INTL(O118,P118,1,'DÍAS EFECTIVOS LABORADOS 2025'!$R$8:$R$23)</f>
        <v>6</v>
      </c>
      <c r="AD118">
        <f t="shared" si="12"/>
        <v>0</v>
      </c>
    </row>
    <row r="119" spans="1:30" ht="15.75">
      <c r="A119" s="71" t="s">
        <v>615</v>
      </c>
      <c r="B119" s="161" t="s">
        <v>1111</v>
      </c>
      <c r="C119" t="s">
        <v>104</v>
      </c>
      <c r="D119" t="s">
        <v>689</v>
      </c>
      <c r="E119" t="s">
        <v>690</v>
      </c>
      <c r="F119" t="s">
        <v>691</v>
      </c>
      <c r="G119" s="67" t="s">
        <v>848</v>
      </c>
      <c r="H119" s="2228" t="s">
        <v>654</v>
      </c>
      <c r="I119" s="2228"/>
      <c r="J119" s="2228"/>
      <c r="K119" s="67">
        <v>2</v>
      </c>
      <c r="L119">
        <v>2</v>
      </c>
      <c r="M119" s="2015">
        <f>+P119-O119+1-L119+S119-R119+1</f>
        <v>0</v>
      </c>
      <c r="N119" s="2015">
        <f t="shared" si="11"/>
        <v>2</v>
      </c>
      <c r="O119" s="1644">
        <v>45819</v>
      </c>
      <c r="P119" s="1644">
        <v>45819</v>
      </c>
      <c r="Q119" s="2109">
        <f>NETWORKDAYS.INTL(O119,P119,1,'DÍAS EFECTIVOS LABORADOS 2025'!$R$8:$R$23)</f>
        <v>1</v>
      </c>
      <c r="R119" s="2007">
        <v>45826</v>
      </c>
      <c r="S119" s="1653">
        <v>45826</v>
      </c>
      <c r="T119" s="2109">
        <f>NETWORKDAYS.INTL(R119,S119,1,'DÍAS EFECTIVOS LABORADOS 2025'!$R$8:$R$23)</f>
        <v>1</v>
      </c>
      <c r="AD119">
        <f t="shared" si="12"/>
        <v>0</v>
      </c>
    </row>
    <row r="120" spans="1:30" ht="15.75">
      <c r="A120" s="71" t="s">
        <v>615</v>
      </c>
      <c r="B120" s="161" t="s">
        <v>1111</v>
      </c>
      <c r="C120" t="s">
        <v>109</v>
      </c>
      <c r="D120" t="s">
        <v>728</v>
      </c>
      <c r="E120" t="s">
        <v>729</v>
      </c>
      <c r="F120" t="s">
        <v>730</v>
      </c>
      <c r="G120" s="67" t="s">
        <v>848</v>
      </c>
      <c r="H120" s="2228" t="s">
        <v>654</v>
      </c>
      <c r="I120" s="2228"/>
      <c r="J120" s="2228"/>
      <c r="K120" s="67">
        <v>1</v>
      </c>
      <c r="L120">
        <v>1</v>
      </c>
      <c r="M120" s="2015">
        <f t="shared" ref="M120:M124" si="18">+P120-O120+1-L120</f>
        <v>0</v>
      </c>
      <c r="N120" s="2015">
        <f t="shared" si="11"/>
        <v>1</v>
      </c>
      <c r="O120" s="1644">
        <v>45825</v>
      </c>
      <c r="P120" s="1644">
        <v>45825</v>
      </c>
      <c r="Q120" s="2109">
        <f>NETWORKDAYS.INTL(O120,P120,1,'DÍAS EFECTIVOS LABORADOS 2025'!$R$8:$R$23)</f>
        <v>1</v>
      </c>
      <c r="AD120">
        <f t="shared" si="12"/>
        <v>0</v>
      </c>
    </row>
    <row r="121" spans="1:30" ht="15.75">
      <c r="A121" s="71" t="s">
        <v>615</v>
      </c>
      <c r="B121" s="161" t="s">
        <v>1111</v>
      </c>
      <c r="C121" t="s">
        <v>114</v>
      </c>
      <c r="D121" t="s">
        <v>693</v>
      </c>
      <c r="E121" t="s">
        <v>694</v>
      </c>
      <c r="F121" t="s">
        <v>695</v>
      </c>
      <c r="G121" s="67" t="s">
        <v>849</v>
      </c>
      <c r="H121" s="2228" t="s">
        <v>658</v>
      </c>
      <c r="I121" s="2228"/>
      <c r="J121" s="2228"/>
      <c r="K121" s="67">
        <v>3</v>
      </c>
      <c r="L121">
        <v>3</v>
      </c>
      <c r="M121" s="2015">
        <f t="shared" si="18"/>
        <v>0</v>
      </c>
      <c r="N121" s="2015">
        <f t="shared" si="11"/>
        <v>3</v>
      </c>
      <c r="O121" s="1644">
        <v>45826</v>
      </c>
      <c r="P121" s="1644">
        <v>45828</v>
      </c>
      <c r="Q121" s="2109">
        <f>NETWORKDAYS.INTL(O121,P121,1,'DÍAS EFECTIVOS LABORADOS 2025'!$R$8:$R$23)</f>
        <v>3</v>
      </c>
      <c r="AD121">
        <f t="shared" si="12"/>
        <v>0</v>
      </c>
    </row>
    <row r="122" spans="1:30" ht="15.75">
      <c r="A122" s="71" t="s">
        <v>615</v>
      </c>
      <c r="B122" s="161" t="s">
        <v>1111</v>
      </c>
      <c r="C122" t="s">
        <v>114</v>
      </c>
      <c r="D122" t="s">
        <v>693</v>
      </c>
      <c r="E122" t="s">
        <v>694</v>
      </c>
      <c r="F122" t="s">
        <v>695</v>
      </c>
      <c r="G122" s="67" t="s">
        <v>848</v>
      </c>
      <c r="H122" s="2228" t="s">
        <v>654</v>
      </c>
      <c r="I122" s="2228"/>
      <c r="J122" s="2228"/>
      <c r="K122" s="67">
        <v>5</v>
      </c>
      <c r="L122">
        <v>5</v>
      </c>
      <c r="M122" s="2015">
        <f t="shared" si="18"/>
        <v>0</v>
      </c>
      <c r="N122" s="2015">
        <f t="shared" si="11"/>
        <v>5</v>
      </c>
      <c r="O122" s="1644">
        <v>45831</v>
      </c>
      <c r="P122" s="1644">
        <v>45835</v>
      </c>
      <c r="Q122" s="2109">
        <f>NETWORKDAYS.INTL(O122,P122,1,'DÍAS EFECTIVOS LABORADOS 2025'!$R$8:$R$23)</f>
        <v>5</v>
      </c>
      <c r="AD122">
        <f t="shared" si="12"/>
        <v>0</v>
      </c>
    </row>
    <row r="123" spans="1:30" ht="15.75">
      <c r="A123" s="71" t="s">
        <v>615</v>
      </c>
      <c r="B123" s="161" t="s">
        <v>1111</v>
      </c>
      <c r="C123" t="s">
        <v>136</v>
      </c>
      <c r="D123" t="s">
        <v>704</v>
      </c>
      <c r="E123" t="s">
        <v>705</v>
      </c>
      <c r="F123" t="s">
        <v>706</v>
      </c>
      <c r="G123" s="67" t="s">
        <v>848</v>
      </c>
      <c r="H123" s="2228" t="s">
        <v>654</v>
      </c>
      <c r="I123" s="2228"/>
      <c r="J123" s="2228"/>
      <c r="K123" s="67">
        <v>7</v>
      </c>
      <c r="L123">
        <v>7</v>
      </c>
      <c r="M123" s="2015">
        <f t="shared" si="18"/>
        <v>0</v>
      </c>
      <c r="N123" s="2015">
        <f t="shared" si="11"/>
        <v>5</v>
      </c>
      <c r="O123" s="1644">
        <v>45825</v>
      </c>
      <c r="P123" s="1644">
        <v>45831</v>
      </c>
      <c r="Q123" s="2109">
        <f>NETWORKDAYS.INTL(O123,P123,1,'DÍAS EFECTIVOS LABORADOS 2025'!$R$8:$R$23)</f>
        <v>5</v>
      </c>
      <c r="AD123">
        <f t="shared" si="12"/>
        <v>0</v>
      </c>
    </row>
    <row r="124" spans="1:30" ht="15.75">
      <c r="A124" s="71" t="s">
        <v>615</v>
      </c>
      <c r="B124" s="161" t="s">
        <v>1111</v>
      </c>
      <c r="C124" t="s">
        <v>139</v>
      </c>
      <c r="D124" t="s">
        <v>697</v>
      </c>
      <c r="E124" t="s">
        <v>707</v>
      </c>
      <c r="F124" t="s">
        <v>708</v>
      </c>
      <c r="G124" s="67" t="s">
        <v>848</v>
      </c>
      <c r="H124" s="2228" t="s">
        <v>654</v>
      </c>
      <c r="I124" s="2228"/>
      <c r="J124" s="2228"/>
      <c r="K124" s="67">
        <v>7</v>
      </c>
      <c r="L124">
        <v>7</v>
      </c>
      <c r="M124" s="2015">
        <f t="shared" si="18"/>
        <v>0</v>
      </c>
      <c r="N124" s="2015">
        <f t="shared" si="11"/>
        <v>5</v>
      </c>
      <c r="O124" s="1644">
        <v>45832</v>
      </c>
      <c r="P124" s="1644">
        <v>45838</v>
      </c>
      <c r="Q124" s="2109">
        <f>NETWORKDAYS.INTL(O124,P124,1,'DÍAS EFECTIVOS LABORADOS 2025'!$R$8:$R$23)</f>
        <v>5</v>
      </c>
      <c r="AD124">
        <f t="shared" si="12"/>
        <v>0</v>
      </c>
    </row>
    <row r="125" spans="1:30" ht="15.75">
      <c r="A125" s="71" t="s">
        <v>615</v>
      </c>
      <c r="B125" s="161" t="s">
        <v>1111</v>
      </c>
      <c r="C125" t="s">
        <v>198</v>
      </c>
      <c r="D125" t="s">
        <v>680</v>
      </c>
      <c r="E125" t="s">
        <v>781</v>
      </c>
      <c r="F125" t="s">
        <v>782</v>
      </c>
      <c r="G125" s="67" t="s">
        <v>848</v>
      </c>
      <c r="H125" s="2228" t="s">
        <v>654</v>
      </c>
      <c r="I125" s="2228"/>
      <c r="J125" s="2228"/>
      <c r="K125" s="67">
        <v>3</v>
      </c>
      <c r="L125">
        <v>3</v>
      </c>
      <c r="M125" s="2015">
        <f>+P125-O125+1-L125+S125-R125+1</f>
        <v>0</v>
      </c>
      <c r="N125" s="2015">
        <f t="shared" si="11"/>
        <v>3</v>
      </c>
      <c r="O125" s="1644">
        <v>45825</v>
      </c>
      <c r="P125" s="1644">
        <v>45826</v>
      </c>
      <c r="Q125" s="2109">
        <f>NETWORKDAYS.INTL(O125,P125,1,'DÍAS EFECTIVOS LABORADOS 2025'!$R$8:$R$23)</f>
        <v>2</v>
      </c>
      <c r="R125" s="2007">
        <v>45838</v>
      </c>
      <c r="S125" s="1653">
        <v>45838</v>
      </c>
      <c r="T125" s="2109">
        <f>NETWORKDAYS.INTL(R125,S125,1,'DÍAS EFECTIVOS LABORADOS 2025'!$R$8:$R$23)</f>
        <v>1</v>
      </c>
      <c r="AD125">
        <f t="shared" si="12"/>
        <v>0</v>
      </c>
    </row>
    <row r="126" spans="1:30" ht="15.75">
      <c r="A126" s="71" t="s">
        <v>615</v>
      </c>
      <c r="B126" s="161" t="s">
        <v>1111</v>
      </c>
      <c r="C126" t="s">
        <v>157</v>
      </c>
      <c r="D126" t="s">
        <v>669</v>
      </c>
      <c r="E126" t="s">
        <v>713</v>
      </c>
      <c r="F126" t="s">
        <v>714</v>
      </c>
      <c r="G126" s="67" t="s">
        <v>849</v>
      </c>
      <c r="H126" s="2228" t="s">
        <v>658</v>
      </c>
      <c r="I126" s="2228"/>
      <c r="J126" s="2228"/>
      <c r="K126" s="67">
        <v>1</v>
      </c>
      <c r="L126">
        <v>1</v>
      </c>
      <c r="M126" s="2015">
        <f t="shared" ref="M126:M128" si="19">+P126-O126+1-L126</f>
        <v>0</v>
      </c>
      <c r="N126" s="2015">
        <f t="shared" si="11"/>
        <v>1</v>
      </c>
      <c r="O126" s="1643">
        <v>45813</v>
      </c>
      <c r="P126" s="1643">
        <v>45813</v>
      </c>
      <c r="Q126" s="2109">
        <f>NETWORKDAYS.INTL(O126,P126,1,'DÍAS EFECTIVOS LABORADOS 2025'!$R$8:$R$23)</f>
        <v>1</v>
      </c>
      <c r="AD126">
        <f t="shared" si="12"/>
        <v>0</v>
      </c>
    </row>
    <row r="127" spans="1:30" ht="15.75">
      <c r="A127" s="71" t="s">
        <v>615</v>
      </c>
      <c r="B127" s="161" t="s">
        <v>1111</v>
      </c>
      <c r="C127" t="s">
        <v>222</v>
      </c>
      <c r="D127" t="s">
        <v>854</v>
      </c>
      <c r="E127" t="s">
        <v>855</v>
      </c>
      <c r="F127" t="s">
        <v>856</v>
      </c>
      <c r="G127" s="67" t="s">
        <v>849</v>
      </c>
      <c r="H127" s="2228" t="s">
        <v>658</v>
      </c>
      <c r="I127" s="2228"/>
      <c r="J127" s="2228"/>
      <c r="K127" s="67">
        <v>4</v>
      </c>
      <c r="L127">
        <v>4</v>
      </c>
      <c r="M127" s="2015">
        <f t="shared" si="19"/>
        <v>0</v>
      </c>
      <c r="N127" s="2015">
        <f t="shared" si="11"/>
        <v>4</v>
      </c>
      <c r="O127" s="1643">
        <v>45811</v>
      </c>
      <c r="P127" s="1643">
        <v>45814</v>
      </c>
      <c r="Q127" s="2109">
        <f>NETWORKDAYS.INTL(O127,P127,1,'DÍAS EFECTIVOS LABORADOS 2025'!$R$8:$R$23)</f>
        <v>4</v>
      </c>
      <c r="R127" s="1643"/>
      <c r="S127" s="2006"/>
      <c r="T127" s="2133"/>
      <c r="AD127">
        <f t="shared" si="12"/>
        <v>0</v>
      </c>
    </row>
    <row r="128" spans="1:30" ht="15.75">
      <c r="A128" t="s">
        <v>617</v>
      </c>
      <c r="B128" s="161" t="s">
        <v>1111</v>
      </c>
      <c r="C128" t="s">
        <v>27</v>
      </c>
      <c r="D128" t="s">
        <v>651</v>
      </c>
      <c r="E128" t="s">
        <v>652</v>
      </c>
      <c r="F128" t="s">
        <v>653</v>
      </c>
      <c r="G128" s="67" t="s">
        <v>848</v>
      </c>
      <c r="H128" s="2227" t="s">
        <v>654</v>
      </c>
      <c r="I128" s="2227"/>
      <c r="J128" s="2227"/>
      <c r="K128" s="67">
        <v>2</v>
      </c>
      <c r="L128">
        <v>2</v>
      </c>
      <c r="M128" s="2015">
        <f t="shared" si="19"/>
        <v>0</v>
      </c>
      <c r="N128" s="2015">
        <f t="shared" si="11"/>
        <v>2</v>
      </c>
      <c r="O128" s="1644">
        <v>45859</v>
      </c>
      <c r="P128" s="1644">
        <v>45860</v>
      </c>
      <c r="Q128" s="2109">
        <f>NETWORKDAYS.INTL(O128,P128,1,'DÍAS EFECTIVOS LABORADOS 2025'!$R$8:$R$23)</f>
        <v>2</v>
      </c>
      <c r="AD128">
        <f t="shared" si="12"/>
        <v>0</v>
      </c>
    </row>
    <row r="129" spans="1:30" ht="15.75">
      <c r="A129" t="s">
        <v>617</v>
      </c>
      <c r="B129" s="161" t="s">
        <v>1111</v>
      </c>
      <c r="C129" t="s">
        <v>34</v>
      </c>
      <c r="D129" t="s">
        <v>668</v>
      </c>
      <c r="E129" t="s">
        <v>717</v>
      </c>
      <c r="F129" t="s">
        <v>718</v>
      </c>
      <c r="G129" s="67" t="s">
        <v>848</v>
      </c>
      <c r="H129" s="2228" t="s">
        <v>654</v>
      </c>
      <c r="I129" s="2228"/>
      <c r="J129" s="2228"/>
      <c r="K129" s="67">
        <v>5</v>
      </c>
      <c r="L129">
        <v>5</v>
      </c>
      <c r="M129" s="2015">
        <f>+P129-O129+1-L129+S129-R129+1</f>
        <v>0</v>
      </c>
      <c r="N129" s="2015">
        <f t="shared" si="11"/>
        <v>4</v>
      </c>
      <c r="O129" s="1647">
        <v>45841</v>
      </c>
      <c r="P129" s="1647">
        <v>45843</v>
      </c>
      <c r="Q129" s="2109">
        <f>NETWORKDAYS.INTL(O129,P129,1,'DÍAS EFECTIVOS LABORADOS 2025'!$R$8:$R$23)</f>
        <v>2</v>
      </c>
      <c r="R129" s="2004">
        <v>45868</v>
      </c>
      <c r="S129" s="2008">
        <v>45869</v>
      </c>
      <c r="T129" s="2109">
        <f>NETWORKDAYS.INTL(R129,S129,1,'DÍAS EFECTIVOS LABORADOS 2025'!$R$8:$R$23)</f>
        <v>2</v>
      </c>
      <c r="AD129">
        <f t="shared" si="12"/>
        <v>0</v>
      </c>
    </row>
    <row r="130" spans="1:30" ht="15.75">
      <c r="A130" t="s">
        <v>617</v>
      </c>
      <c r="B130" s="161" t="s">
        <v>1111</v>
      </c>
      <c r="C130" t="s">
        <v>37</v>
      </c>
      <c r="D130" t="s">
        <v>659</v>
      </c>
      <c r="E130" t="s">
        <v>660</v>
      </c>
      <c r="F130" t="s">
        <v>661</v>
      </c>
      <c r="G130" s="67" t="s">
        <v>848</v>
      </c>
      <c r="H130" s="2228" t="s">
        <v>654</v>
      </c>
      <c r="I130" s="2228"/>
      <c r="J130" s="2228"/>
      <c r="K130" s="67">
        <v>6</v>
      </c>
      <c r="L130">
        <v>6</v>
      </c>
      <c r="M130" s="2015">
        <f t="shared" ref="M130:M132" si="20">+P130-O130+1-L130</f>
        <v>0</v>
      </c>
      <c r="N130" s="2015">
        <f t="shared" si="11"/>
        <v>5</v>
      </c>
      <c r="O130" s="1644">
        <v>45852</v>
      </c>
      <c r="P130" s="1644">
        <v>45857</v>
      </c>
      <c r="Q130" s="2109">
        <f>NETWORKDAYS.INTL(O130,P130,1,'DÍAS EFECTIVOS LABORADOS 2025'!$R$8:$R$23)</f>
        <v>5</v>
      </c>
      <c r="AD130">
        <f t="shared" si="12"/>
        <v>0</v>
      </c>
    </row>
    <row r="131" spans="1:30" ht="15.75">
      <c r="A131" t="s">
        <v>617</v>
      </c>
      <c r="B131" s="161" t="s">
        <v>1111</v>
      </c>
      <c r="C131" t="s">
        <v>40</v>
      </c>
      <c r="D131" t="s">
        <v>719</v>
      </c>
      <c r="E131" t="s">
        <v>656</v>
      </c>
      <c r="F131" t="s">
        <v>720</v>
      </c>
      <c r="G131" s="67" t="s">
        <v>848</v>
      </c>
      <c r="H131" s="2228" t="s">
        <v>654</v>
      </c>
      <c r="I131" s="2228"/>
      <c r="J131" s="2228"/>
      <c r="K131" s="67">
        <v>15</v>
      </c>
      <c r="L131">
        <v>15</v>
      </c>
      <c r="M131" s="2015">
        <f t="shared" si="20"/>
        <v>0</v>
      </c>
      <c r="N131" s="2015">
        <f t="shared" si="11"/>
        <v>11</v>
      </c>
      <c r="O131" s="1644">
        <v>45839</v>
      </c>
      <c r="P131" s="1644">
        <v>45853</v>
      </c>
      <c r="Q131" s="2109">
        <f>NETWORKDAYS.INTL(O131,P131,1,'DÍAS EFECTIVOS LABORADOS 2025'!$R$8:$R$23)</f>
        <v>11</v>
      </c>
      <c r="AD131">
        <f t="shared" si="12"/>
        <v>0</v>
      </c>
    </row>
    <row r="132" spans="1:30" ht="15.75">
      <c r="A132" t="s">
        <v>617</v>
      </c>
      <c r="B132" s="161" t="s">
        <v>1111</v>
      </c>
      <c r="C132" t="s">
        <v>58</v>
      </c>
      <c r="D132" t="s">
        <v>741</v>
      </c>
      <c r="E132" t="s">
        <v>742</v>
      </c>
      <c r="F132" t="s">
        <v>743</v>
      </c>
      <c r="G132" s="67" t="s">
        <v>848</v>
      </c>
      <c r="H132" s="2228" t="s">
        <v>654</v>
      </c>
      <c r="I132" s="2228"/>
      <c r="J132" s="2228"/>
      <c r="K132" s="67">
        <v>2</v>
      </c>
      <c r="L132">
        <v>2</v>
      </c>
      <c r="M132" s="2015">
        <f t="shared" si="20"/>
        <v>0</v>
      </c>
      <c r="N132" s="2015">
        <f t="shared" si="11"/>
        <v>2</v>
      </c>
      <c r="O132" s="1644">
        <v>45839</v>
      </c>
      <c r="P132" s="1644">
        <v>45840</v>
      </c>
      <c r="Q132" s="2109">
        <f>NETWORKDAYS.INTL(O132,P132,1,'DÍAS EFECTIVOS LABORADOS 2025'!$R$8:$R$23)</f>
        <v>2</v>
      </c>
      <c r="AD132">
        <f t="shared" si="12"/>
        <v>0</v>
      </c>
    </row>
    <row r="133" spans="1:30" ht="15.75">
      <c r="A133" t="s">
        <v>617</v>
      </c>
      <c r="B133" s="161" t="s">
        <v>1111</v>
      </c>
      <c r="C133" t="s">
        <v>865</v>
      </c>
      <c r="D133" t="s">
        <v>1124</v>
      </c>
      <c r="E133" t="s">
        <v>1125</v>
      </c>
      <c r="F133" t="s">
        <v>1126</v>
      </c>
      <c r="G133" s="67" t="s">
        <v>848</v>
      </c>
      <c r="H133" s="2228" t="s">
        <v>654</v>
      </c>
      <c r="I133" s="2228"/>
      <c r="J133" s="2228"/>
      <c r="K133" s="67">
        <v>2</v>
      </c>
      <c r="L133">
        <v>2</v>
      </c>
      <c r="M133" s="2015">
        <f>+P133-O133+1-L133+S133-R133+1</f>
        <v>0</v>
      </c>
      <c r="N133" s="2015">
        <f t="shared" si="11"/>
        <v>2</v>
      </c>
      <c r="O133" s="1647">
        <v>45845</v>
      </c>
      <c r="P133" s="1647">
        <v>45845</v>
      </c>
      <c r="Q133" s="2109">
        <f>NETWORKDAYS.INTL(O133,P133,1,'DÍAS EFECTIVOS LABORADOS 2025'!$R$8:$R$23)</f>
        <v>1</v>
      </c>
      <c r="R133" s="2007">
        <v>45856</v>
      </c>
      <c r="S133" s="1653">
        <v>45856</v>
      </c>
      <c r="T133" s="2109">
        <f>NETWORKDAYS.INTL(R133,S133,1,'DÍAS EFECTIVOS LABORADOS 2025'!$R$8:$R$23)</f>
        <v>1</v>
      </c>
      <c r="AD133">
        <f t="shared" si="12"/>
        <v>0</v>
      </c>
    </row>
    <row r="134" spans="1:30" ht="15.75">
      <c r="A134" t="s">
        <v>617</v>
      </c>
      <c r="B134" s="161" t="s">
        <v>1111</v>
      </c>
      <c r="C134" t="s">
        <v>67</v>
      </c>
      <c r="D134" t="s">
        <v>724</v>
      </c>
      <c r="E134" t="s">
        <v>662</v>
      </c>
      <c r="F134" t="s">
        <v>725</v>
      </c>
      <c r="G134" s="67" t="s">
        <v>848</v>
      </c>
      <c r="H134" s="2228" t="s">
        <v>654</v>
      </c>
      <c r="I134" s="2228"/>
      <c r="J134" s="2228"/>
      <c r="K134" s="67">
        <v>1</v>
      </c>
      <c r="L134">
        <v>1</v>
      </c>
      <c r="M134" s="2015">
        <f t="shared" ref="M134:M135" si="21">+P134-O134+1-L134</f>
        <v>0</v>
      </c>
      <c r="N134" s="2015">
        <f t="shared" si="11"/>
        <v>1</v>
      </c>
      <c r="O134" s="1644">
        <v>45847</v>
      </c>
      <c r="P134" s="1644">
        <v>45847</v>
      </c>
      <c r="Q134" s="2109">
        <f>NETWORKDAYS.INTL(O134,P134,1,'DÍAS EFECTIVOS LABORADOS 2025'!$R$8:$R$23)</f>
        <v>1</v>
      </c>
      <c r="AD134">
        <f t="shared" si="12"/>
        <v>0</v>
      </c>
    </row>
    <row r="135" spans="1:30" ht="15.75">
      <c r="A135" t="s">
        <v>617</v>
      </c>
      <c r="B135" s="161" t="s">
        <v>1111</v>
      </c>
      <c r="C135" t="s">
        <v>70</v>
      </c>
      <c r="D135" t="s">
        <v>671</v>
      </c>
      <c r="E135" t="s">
        <v>672</v>
      </c>
      <c r="F135" t="s">
        <v>673</v>
      </c>
      <c r="G135" s="67" t="s">
        <v>848</v>
      </c>
      <c r="H135" s="2228" t="s">
        <v>654</v>
      </c>
      <c r="I135" s="2228"/>
      <c r="J135" s="2228"/>
      <c r="K135" s="67">
        <v>7</v>
      </c>
      <c r="L135">
        <v>7</v>
      </c>
      <c r="M135" s="2015">
        <f t="shared" si="21"/>
        <v>0</v>
      </c>
      <c r="N135" s="2015">
        <f t="shared" ref="N135:N198" si="22">+Q135+T135+W135+Z135+AC135</f>
        <v>5</v>
      </c>
      <c r="O135" s="1647">
        <v>45841</v>
      </c>
      <c r="P135" s="1647">
        <v>45847</v>
      </c>
      <c r="Q135" s="2109">
        <f>NETWORKDAYS.INTL(O135,P135,1,'DÍAS EFECTIVOS LABORADOS 2025'!$R$8:$R$23)</f>
        <v>5</v>
      </c>
      <c r="AD135">
        <f t="shared" ref="AD135:AD198" si="23">K135-L135</f>
        <v>0</v>
      </c>
    </row>
    <row r="136" spans="1:30" ht="15.75">
      <c r="A136" t="s">
        <v>617</v>
      </c>
      <c r="B136" s="161" t="s">
        <v>1111</v>
      </c>
      <c r="C136" t="s">
        <v>201</v>
      </c>
      <c r="D136" t="s">
        <v>799</v>
      </c>
      <c r="E136" t="s">
        <v>800</v>
      </c>
      <c r="F136" t="s">
        <v>801</v>
      </c>
      <c r="G136" s="67" t="s">
        <v>848</v>
      </c>
      <c r="H136" s="2228" t="s">
        <v>654</v>
      </c>
      <c r="I136" s="2228"/>
      <c r="J136" s="2228"/>
      <c r="K136" s="67">
        <v>3</v>
      </c>
      <c r="L136">
        <v>3</v>
      </c>
      <c r="M136" s="2015">
        <f>+P136-O136+1-L136+S136-R136+1</f>
        <v>0</v>
      </c>
      <c r="N136" s="2015">
        <f t="shared" si="22"/>
        <v>3</v>
      </c>
      <c r="O136" s="1644">
        <v>45863</v>
      </c>
      <c r="P136" s="1644">
        <v>45863</v>
      </c>
      <c r="Q136" s="2109">
        <f>NETWORKDAYS.INTL(O136,P136,1,'DÍAS EFECTIVOS LABORADOS 2025'!$R$8:$R$23)</f>
        <v>1</v>
      </c>
      <c r="R136" s="2007">
        <v>45855</v>
      </c>
      <c r="S136" s="1653">
        <v>45856</v>
      </c>
      <c r="T136" s="2109">
        <f>NETWORKDAYS.INTL(R136,S136,1,'DÍAS EFECTIVOS LABORADOS 2025'!$R$8:$R$23)</f>
        <v>2</v>
      </c>
      <c r="AD136">
        <f t="shared" si="23"/>
        <v>0</v>
      </c>
    </row>
    <row r="137" spans="1:30" ht="15.75">
      <c r="A137" t="s">
        <v>617</v>
      </c>
      <c r="B137" s="161" t="s">
        <v>1111</v>
      </c>
      <c r="C137" t="s">
        <v>102</v>
      </c>
      <c r="D137" t="s">
        <v>686</v>
      </c>
      <c r="E137" t="s">
        <v>687</v>
      </c>
      <c r="F137" t="s">
        <v>688</v>
      </c>
      <c r="G137" s="67" t="s">
        <v>848</v>
      </c>
      <c r="H137" s="2228" t="s">
        <v>654</v>
      </c>
      <c r="I137" s="2228"/>
      <c r="J137" s="2228"/>
      <c r="K137" s="67">
        <v>1</v>
      </c>
      <c r="L137">
        <v>1</v>
      </c>
      <c r="M137" s="2015">
        <f t="shared" ref="M137:M138" si="24">+P137-O137+1-L137</f>
        <v>0</v>
      </c>
      <c r="N137" s="2015">
        <f t="shared" si="22"/>
        <v>1</v>
      </c>
      <c r="O137" s="1644">
        <v>45862</v>
      </c>
      <c r="P137" s="1644">
        <v>45862</v>
      </c>
      <c r="Q137" s="2109">
        <f>NETWORKDAYS.INTL(O137,P137,1,'DÍAS EFECTIVOS LABORADOS 2025'!$R$8:$R$23)</f>
        <v>1</v>
      </c>
      <c r="AD137">
        <f t="shared" si="23"/>
        <v>0</v>
      </c>
    </row>
    <row r="138" spans="1:30" ht="15.75">
      <c r="A138" t="s">
        <v>617</v>
      </c>
      <c r="B138" s="161" t="s">
        <v>1111</v>
      </c>
      <c r="C138" t="s">
        <v>104</v>
      </c>
      <c r="D138" t="s">
        <v>689</v>
      </c>
      <c r="E138" t="s">
        <v>690</v>
      </c>
      <c r="F138" t="s">
        <v>691</v>
      </c>
      <c r="G138" s="67" t="s">
        <v>848</v>
      </c>
      <c r="H138" s="2228" t="s">
        <v>654</v>
      </c>
      <c r="I138" s="2228"/>
      <c r="J138" s="2228"/>
      <c r="K138" s="67">
        <v>2</v>
      </c>
      <c r="L138">
        <v>2</v>
      </c>
      <c r="M138" s="2015">
        <f t="shared" si="24"/>
        <v>0</v>
      </c>
      <c r="N138" s="2015">
        <f t="shared" si="22"/>
        <v>2</v>
      </c>
      <c r="O138" s="1644">
        <v>45868</v>
      </c>
      <c r="P138" s="1644">
        <v>45869</v>
      </c>
      <c r="Q138" s="2109">
        <f>NETWORKDAYS.INTL(O138,P138,1,'DÍAS EFECTIVOS LABORADOS 2025'!$R$8:$R$23)</f>
        <v>2</v>
      </c>
      <c r="AD138">
        <f t="shared" si="23"/>
        <v>0</v>
      </c>
    </row>
    <row r="139" spans="1:30" ht="15.75">
      <c r="A139" t="s">
        <v>617</v>
      </c>
      <c r="B139" s="161" t="s">
        <v>1111</v>
      </c>
      <c r="C139" t="s">
        <v>109</v>
      </c>
      <c r="D139" t="s">
        <v>728</v>
      </c>
      <c r="E139" t="s">
        <v>729</v>
      </c>
      <c r="F139" t="s">
        <v>730</v>
      </c>
      <c r="G139" s="67" t="s">
        <v>848</v>
      </c>
      <c r="H139" s="2228" t="s">
        <v>654</v>
      </c>
      <c r="I139" s="2228"/>
      <c r="J139" s="2228"/>
      <c r="K139" s="67">
        <v>6</v>
      </c>
      <c r="L139">
        <v>6</v>
      </c>
      <c r="M139" s="2015">
        <f t="shared" ref="M139:M140" si="25">+P139-O139+1-L139+S139-R139+1</f>
        <v>0</v>
      </c>
      <c r="N139" s="2015">
        <f t="shared" si="22"/>
        <v>4</v>
      </c>
      <c r="O139" s="1644">
        <v>45839</v>
      </c>
      <c r="P139" s="1644">
        <v>45840</v>
      </c>
      <c r="Q139" s="2109">
        <f>NETWORKDAYS.INTL(O139,P139,1,'DÍAS EFECTIVOS LABORADOS 2025'!$R$8:$R$23)</f>
        <v>2</v>
      </c>
      <c r="R139" s="2007">
        <v>45855</v>
      </c>
      <c r="S139" s="1653">
        <v>45858</v>
      </c>
      <c r="T139" s="2109">
        <f>NETWORKDAYS.INTL(R139,S139,1,'DÍAS EFECTIVOS LABORADOS 2025'!$R$8:$R$23)</f>
        <v>2</v>
      </c>
      <c r="AD139">
        <f t="shared" si="23"/>
        <v>0</v>
      </c>
    </row>
    <row r="140" spans="1:30" ht="15.75">
      <c r="A140" t="s">
        <v>617</v>
      </c>
      <c r="B140" s="161" t="s">
        <v>1111</v>
      </c>
      <c r="C140" t="s">
        <v>111</v>
      </c>
      <c r="D140" t="s">
        <v>750</v>
      </c>
      <c r="E140" t="s">
        <v>751</v>
      </c>
      <c r="F140" t="s">
        <v>752</v>
      </c>
      <c r="G140" s="67" t="s">
        <v>848</v>
      </c>
      <c r="H140" s="2228" t="s">
        <v>654</v>
      </c>
      <c r="I140" s="2228"/>
      <c r="J140" s="2228"/>
      <c r="K140" s="67">
        <v>2</v>
      </c>
      <c r="L140">
        <v>2</v>
      </c>
      <c r="M140" s="2015">
        <f t="shared" si="25"/>
        <v>0</v>
      </c>
      <c r="N140" s="2015">
        <f t="shared" si="22"/>
        <v>2</v>
      </c>
      <c r="O140" s="1644">
        <v>45840</v>
      </c>
      <c r="P140" s="1644">
        <v>45840</v>
      </c>
      <c r="Q140" s="2109">
        <f>NETWORKDAYS.INTL(O140,P140,1,'DÍAS EFECTIVOS LABORADOS 2025'!$R$8:$R$23)</f>
        <v>1</v>
      </c>
      <c r="R140" s="2007">
        <v>45849</v>
      </c>
      <c r="S140" s="1653">
        <v>45849</v>
      </c>
      <c r="T140" s="2109">
        <f>NETWORKDAYS.INTL(R140,S140,1,'DÍAS EFECTIVOS LABORADOS 2025'!$R$8:$R$23)</f>
        <v>1</v>
      </c>
      <c r="AD140">
        <f t="shared" si="23"/>
        <v>0</v>
      </c>
    </row>
    <row r="141" spans="1:30" ht="15.75">
      <c r="A141" t="s">
        <v>617</v>
      </c>
      <c r="B141" s="161" t="s">
        <v>1111</v>
      </c>
      <c r="C141" t="s">
        <v>121</v>
      </c>
      <c r="D141" t="s">
        <v>753</v>
      </c>
      <c r="E141" t="s">
        <v>754</v>
      </c>
      <c r="F141" t="s">
        <v>755</v>
      </c>
      <c r="G141" s="67" t="s">
        <v>848</v>
      </c>
      <c r="H141" s="2228" t="s">
        <v>654</v>
      </c>
      <c r="I141" s="2228"/>
      <c r="J141" s="2228"/>
      <c r="K141" s="67">
        <v>7</v>
      </c>
      <c r="L141">
        <v>7</v>
      </c>
      <c r="M141" s="2015">
        <f>+P141-O141+1-L141</f>
        <v>0</v>
      </c>
      <c r="N141" s="2015">
        <f t="shared" si="22"/>
        <v>5</v>
      </c>
      <c r="O141" s="1644">
        <v>45852</v>
      </c>
      <c r="P141" s="1644">
        <v>45858</v>
      </c>
      <c r="Q141" s="2109">
        <f>NETWORKDAYS.INTL(O141,P141,1,'DÍAS EFECTIVOS LABORADOS 2025'!$R$8:$R$23)</f>
        <v>5</v>
      </c>
      <c r="AD141">
        <f t="shared" si="23"/>
        <v>0</v>
      </c>
    </row>
    <row r="142" spans="1:30" ht="15.75">
      <c r="A142" t="s">
        <v>617</v>
      </c>
      <c r="B142" s="161" t="s">
        <v>1111</v>
      </c>
      <c r="C142" t="s">
        <v>130</v>
      </c>
      <c r="D142" t="s">
        <v>698</v>
      </c>
      <c r="E142" t="s">
        <v>699</v>
      </c>
      <c r="F142" t="s">
        <v>700</v>
      </c>
      <c r="G142" s="67" t="s">
        <v>848</v>
      </c>
      <c r="H142" s="2228" t="s">
        <v>654</v>
      </c>
      <c r="I142" s="2228"/>
      <c r="J142" s="2228"/>
      <c r="K142" s="67">
        <v>2</v>
      </c>
      <c r="L142">
        <v>2</v>
      </c>
      <c r="M142" s="2015">
        <f>+P142-O142+1-L142+S142-R142+1</f>
        <v>0</v>
      </c>
      <c r="N142" s="2015">
        <f t="shared" si="22"/>
        <v>2</v>
      </c>
      <c r="O142" s="1644">
        <v>45848</v>
      </c>
      <c r="P142" s="1644">
        <v>45848</v>
      </c>
      <c r="Q142" s="2109">
        <f>NETWORKDAYS.INTL(O142,P142,1,'DÍAS EFECTIVOS LABORADOS 2025'!$R$8:$R$23)</f>
        <v>1</v>
      </c>
      <c r="R142" s="2007">
        <v>45854</v>
      </c>
      <c r="S142" s="1653">
        <v>45854</v>
      </c>
      <c r="T142" s="2109">
        <f>NETWORKDAYS.INTL(R142,S142,1,'DÍAS EFECTIVOS LABORADOS 2025'!$R$8:$R$23)</f>
        <v>1</v>
      </c>
      <c r="AD142">
        <f t="shared" si="23"/>
        <v>0</v>
      </c>
    </row>
    <row r="143" spans="1:30" ht="15.75">
      <c r="A143" t="s">
        <v>617</v>
      </c>
      <c r="B143" s="161" t="s">
        <v>1111</v>
      </c>
      <c r="C143" t="s">
        <v>861</v>
      </c>
      <c r="D143" t="s">
        <v>669</v>
      </c>
      <c r="E143" t="s">
        <v>1127</v>
      </c>
      <c r="F143" t="s">
        <v>1128</v>
      </c>
      <c r="G143" s="67" t="s">
        <v>848</v>
      </c>
      <c r="H143" s="2228" t="s">
        <v>654</v>
      </c>
      <c r="I143" s="2228"/>
      <c r="J143" s="2228"/>
      <c r="K143" s="67">
        <v>3</v>
      </c>
      <c r="L143">
        <v>3</v>
      </c>
      <c r="M143" s="2015">
        <f t="shared" ref="M143:M147" si="26">+P143-O143+1-L143</f>
        <v>0</v>
      </c>
      <c r="N143" s="2015">
        <f t="shared" si="22"/>
        <v>3</v>
      </c>
      <c r="O143" s="1644">
        <v>45840</v>
      </c>
      <c r="P143" s="1644">
        <v>45842</v>
      </c>
      <c r="Q143" s="2109">
        <f>NETWORKDAYS.INTL(O143,P143,1,'DÍAS EFECTIVOS LABORADOS 2025'!$R$8:$R$23)</f>
        <v>3</v>
      </c>
      <c r="AD143">
        <f t="shared" si="23"/>
        <v>0</v>
      </c>
    </row>
    <row r="144" spans="1:30" ht="15.75">
      <c r="A144" t="s">
        <v>617</v>
      </c>
      <c r="B144" s="161" t="s">
        <v>1111</v>
      </c>
      <c r="C144" t="s">
        <v>136</v>
      </c>
      <c r="D144" t="s">
        <v>704</v>
      </c>
      <c r="E144" t="s">
        <v>705</v>
      </c>
      <c r="F144" t="s">
        <v>706</v>
      </c>
      <c r="G144" s="67" t="s">
        <v>848</v>
      </c>
      <c r="H144" s="2228" t="s">
        <v>654</v>
      </c>
      <c r="I144" s="2228"/>
      <c r="J144" s="2228"/>
      <c r="K144" s="67">
        <v>7</v>
      </c>
      <c r="L144">
        <v>7</v>
      </c>
      <c r="M144" s="2015">
        <f t="shared" si="26"/>
        <v>0</v>
      </c>
      <c r="N144" s="2015">
        <f t="shared" si="22"/>
        <v>5</v>
      </c>
      <c r="O144" s="1644">
        <v>45854</v>
      </c>
      <c r="P144" s="1644">
        <v>45860</v>
      </c>
      <c r="Q144" s="2109">
        <f>NETWORKDAYS.INTL(O144,P144,1,'DÍAS EFECTIVOS LABORADOS 2025'!$R$8:$R$23)</f>
        <v>5</v>
      </c>
      <c r="AD144">
        <f t="shared" si="23"/>
        <v>0</v>
      </c>
    </row>
    <row r="145" spans="1:30" ht="15.75">
      <c r="A145" t="s">
        <v>617</v>
      </c>
      <c r="B145" s="161" t="s">
        <v>1111</v>
      </c>
      <c r="C145" t="s">
        <v>139</v>
      </c>
      <c r="D145" t="s">
        <v>697</v>
      </c>
      <c r="E145" t="s">
        <v>707</v>
      </c>
      <c r="F145" t="s">
        <v>708</v>
      </c>
      <c r="G145" s="67" t="s">
        <v>848</v>
      </c>
      <c r="H145" s="2228" t="s">
        <v>654</v>
      </c>
      <c r="I145" s="2228"/>
      <c r="J145" s="2228"/>
      <c r="K145" s="67">
        <v>1</v>
      </c>
      <c r="L145">
        <v>1</v>
      </c>
      <c r="M145" s="2015">
        <f t="shared" si="26"/>
        <v>0</v>
      </c>
      <c r="N145" s="2015">
        <f t="shared" si="22"/>
        <v>1</v>
      </c>
      <c r="O145" s="1644">
        <v>45859</v>
      </c>
      <c r="P145" s="1644">
        <v>45859</v>
      </c>
      <c r="Q145" s="2109">
        <f>NETWORKDAYS.INTL(O145,P145,1,'DÍAS EFECTIVOS LABORADOS 2025'!$R$8:$R$23)</f>
        <v>1</v>
      </c>
      <c r="AD145">
        <f t="shared" si="23"/>
        <v>0</v>
      </c>
    </row>
    <row r="146" spans="1:30" ht="15.75">
      <c r="A146" t="s">
        <v>617</v>
      </c>
      <c r="B146" s="161" t="s">
        <v>1111</v>
      </c>
      <c r="C146" t="s">
        <v>198</v>
      </c>
      <c r="D146" t="s">
        <v>680</v>
      </c>
      <c r="E146" t="s">
        <v>781</v>
      </c>
      <c r="F146" t="s">
        <v>782</v>
      </c>
      <c r="G146" s="67" t="s">
        <v>848</v>
      </c>
      <c r="H146" s="2228" t="s">
        <v>654</v>
      </c>
      <c r="I146" s="2228"/>
      <c r="J146" s="2228"/>
      <c r="K146" s="67">
        <v>7</v>
      </c>
      <c r="L146">
        <v>7</v>
      </c>
      <c r="M146" s="2015">
        <f t="shared" si="26"/>
        <v>0</v>
      </c>
      <c r="N146" s="2015">
        <f t="shared" si="22"/>
        <v>4</v>
      </c>
      <c r="O146" s="1644">
        <v>45859</v>
      </c>
      <c r="P146" s="1644">
        <v>45865</v>
      </c>
      <c r="Q146" s="2109">
        <f>NETWORKDAYS.INTL(O146,P146,1,'DÍAS EFECTIVOS LABORADOS 2025'!$R$8:$R$23)</f>
        <v>4</v>
      </c>
      <c r="AD146">
        <f t="shared" si="23"/>
        <v>0</v>
      </c>
    </row>
    <row r="147" spans="1:30" ht="15.75">
      <c r="A147" t="s">
        <v>617</v>
      </c>
      <c r="B147" s="161" t="s">
        <v>1111</v>
      </c>
      <c r="C147" t="s">
        <v>154</v>
      </c>
      <c r="D147" t="s">
        <v>756</v>
      </c>
      <c r="E147" t="s">
        <v>757</v>
      </c>
      <c r="F147" t="s">
        <v>758</v>
      </c>
      <c r="G147" s="67" t="s">
        <v>848</v>
      </c>
      <c r="H147" s="2228" t="s">
        <v>654</v>
      </c>
      <c r="I147" s="2228"/>
      <c r="J147" s="2228"/>
      <c r="K147" s="67">
        <v>2</v>
      </c>
      <c r="L147">
        <v>2</v>
      </c>
      <c r="M147" s="2015">
        <f t="shared" si="26"/>
        <v>0</v>
      </c>
      <c r="N147" s="2015">
        <f t="shared" si="22"/>
        <v>2</v>
      </c>
      <c r="O147" s="1644">
        <v>45868</v>
      </c>
      <c r="P147" s="1644">
        <v>45869</v>
      </c>
      <c r="Q147" s="2109">
        <f>NETWORKDAYS.INTL(O147,P147,1,'DÍAS EFECTIVOS LABORADOS 2025'!$R$8:$R$23)</f>
        <v>2</v>
      </c>
      <c r="AD147">
        <f t="shared" si="23"/>
        <v>0</v>
      </c>
    </row>
    <row r="148" spans="1:30" ht="15.75">
      <c r="A148" t="s">
        <v>617</v>
      </c>
      <c r="B148" s="161" t="s">
        <v>1111</v>
      </c>
      <c r="C148" t="s">
        <v>164</v>
      </c>
      <c r="D148" t="s">
        <v>696</v>
      </c>
      <c r="E148" t="s">
        <v>759</v>
      </c>
      <c r="F148" t="s">
        <v>760</v>
      </c>
      <c r="G148" s="67" t="s">
        <v>848</v>
      </c>
      <c r="H148" s="2228" t="s">
        <v>654</v>
      </c>
      <c r="I148" s="2228"/>
      <c r="J148" s="2228"/>
      <c r="K148" s="67">
        <v>15</v>
      </c>
      <c r="L148">
        <v>15</v>
      </c>
      <c r="M148" s="2015">
        <f>+P148-O148+1-L148+S148-R148+1</f>
        <v>0</v>
      </c>
      <c r="N148" s="2015">
        <f t="shared" si="22"/>
        <v>8</v>
      </c>
      <c r="O148" s="1644">
        <v>45842</v>
      </c>
      <c r="P148" s="1644">
        <v>45842</v>
      </c>
      <c r="Q148" s="2109">
        <f>NETWORKDAYS.INTL(O148,P148,1,'DÍAS EFECTIVOS LABORADOS 2025'!$R$8:$R$23)</f>
        <v>1</v>
      </c>
      <c r="R148" s="2007">
        <v>45854</v>
      </c>
      <c r="S148" s="1653">
        <v>45867</v>
      </c>
      <c r="T148" s="2109">
        <f>NETWORKDAYS.INTL(R148,S148,1,'DÍAS EFECTIVOS LABORADOS 2025'!$R$8:$R$23)</f>
        <v>7</v>
      </c>
      <c r="AD148">
        <f t="shared" si="23"/>
        <v>0</v>
      </c>
    </row>
    <row r="149" spans="1:30" ht="15.75">
      <c r="A149" t="s">
        <v>617</v>
      </c>
      <c r="B149" s="161" t="s">
        <v>1111</v>
      </c>
      <c r="C149" t="s">
        <v>169</v>
      </c>
      <c r="D149" t="s">
        <v>738</v>
      </c>
      <c r="E149" t="s">
        <v>739</v>
      </c>
      <c r="F149" t="s">
        <v>740</v>
      </c>
      <c r="G149" s="67" t="s">
        <v>848</v>
      </c>
      <c r="H149" s="2228" t="s">
        <v>654</v>
      </c>
      <c r="I149" s="2228"/>
      <c r="J149" s="2228"/>
      <c r="K149" s="67">
        <v>2</v>
      </c>
      <c r="L149">
        <v>2</v>
      </c>
      <c r="M149" s="2015">
        <f t="shared" ref="M149:M157" si="27">+P149-O149+1-L149</f>
        <v>0</v>
      </c>
      <c r="N149" s="2015">
        <f t="shared" si="22"/>
        <v>2</v>
      </c>
      <c r="O149" s="1644">
        <v>45868</v>
      </c>
      <c r="P149" s="1644">
        <v>45869</v>
      </c>
      <c r="Q149" s="2109">
        <f>NETWORKDAYS.INTL(O149,P149,1,'DÍAS EFECTIVOS LABORADOS 2025'!$R$8:$R$23)</f>
        <v>2</v>
      </c>
      <c r="AD149">
        <f t="shared" si="23"/>
        <v>0</v>
      </c>
    </row>
    <row r="150" spans="1:30" ht="15.75">
      <c r="A150" t="s">
        <v>617</v>
      </c>
      <c r="B150" s="161" t="s">
        <v>1111</v>
      </c>
      <c r="C150" t="s">
        <v>183</v>
      </c>
      <c r="D150" s="1658" t="s">
        <v>797</v>
      </c>
      <c r="E150" s="1658" t="s">
        <v>722</v>
      </c>
      <c r="F150" s="1658" t="s">
        <v>798</v>
      </c>
      <c r="G150" s="1657" t="s">
        <v>852</v>
      </c>
      <c r="H150" s="2232" t="s">
        <v>770</v>
      </c>
      <c r="I150" s="2232"/>
      <c r="J150" s="2232"/>
      <c r="K150" s="1657">
        <v>14</v>
      </c>
      <c r="L150">
        <v>14</v>
      </c>
      <c r="M150" s="2015">
        <f t="shared" si="27"/>
        <v>0</v>
      </c>
      <c r="N150" s="2015">
        <f t="shared" si="22"/>
        <v>7</v>
      </c>
      <c r="O150" s="1642">
        <v>45856</v>
      </c>
      <c r="P150" s="1642">
        <v>45869</v>
      </c>
      <c r="Q150" s="2109">
        <f>NETWORKDAYS.INTL(O150,P150,1,'DÍAS EFECTIVOS LABORADOS 2025'!$R$8:$R$23)</f>
        <v>7</v>
      </c>
      <c r="AD150">
        <f t="shared" si="23"/>
        <v>0</v>
      </c>
    </row>
    <row r="151" spans="1:30" ht="15.75">
      <c r="A151" t="s">
        <v>622</v>
      </c>
      <c r="B151" s="161" t="s">
        <v>1111</v>
      </c>
      <c r="C151" t="s">
        <v>34</v>
      </c>
      <c r="D151" t="s">
        <v>668</v>
      </c>
      <c r="E151" t="s">
        <v>717</v>
      </c>
      <c r="F151" t="s">
        <v>718</v>
      </c>
      <c r="G151" s="67" t="s">
        <v>849</v>
      </c>
      <c r="H151" s="2227" t="s">
        <v>658</v>
      </c>
      <c r="I151" s="2227"/>
      <c r="J151" s="2227"/>
      <c r="K151" s="67">
        <v>2</v>
      </c>
      <c r="L151">
        <v>2</v>
      </c>
      <c r="M151" s="2015">
        <f t="shared" si="27"/>
        <v>0</v>
      </c>
      <c r="N151" s="2015">
        <f t="shared" si="22"/>
        <v>2</v>
      </c>
      <c r="O151" s="1644">
        <v>45887</v>
      </c>
      <c r="P151" s="1644">
        <v>45888</v>
      </c>
      <c r="Q151" s="2109">
        <f>NETWORKDAYS.INTL(O151,P151,1,'DÍAS EFECTIVOS LABORADOS 2025'!$R$8:$R$23)</f>
        <v>2</v>
      </c>
      <c r="AD151">
        <f t="shared" si="23"/>
        <v>0</v>
      </c>
    </row>
    <row r="152" spans="1:30" ht="15.75">
      <c r="A152" t="s">
        <v>622</v>
      </c>
      <c r="B152" s="161" t="s">
        <v>1111</v>
      </c>
      <c r="C152" t="s">
        <v>34</v>
      </c>
      <c r="D152" t="s">
        <v>668</v>
      </c>
      <c r="E152" t="s">
        <v>717</v>
      </c>
      <c r="F152" t="s">
        <v>718</v>
      </c>
      <c r="G152" s="67" t="s">
        <v>848</v>
      </c>
      <c r="H152" s="2228" t="s">
        <v>654</v>
      </c>
      <c r="I152" s="2228"/>
      <c r="J152" s="2228"/>
      <c r="K152" s="67">
        <v>5</v>
      </c>
      <c r="L152">
        <v>5</v>
      </c>
      <c r="M152" s="2015">
        <f t="shared" si="27"/>
        <v>0</v>
      </c>
      <c r="N152" s="2015">
        <f t="shared" si="22"/>
        <v>3</v>
      </c>
      <c r="O152" s="1642">
        <v>45870</v>
      </c>
      <c r="P152" s="1647">
        <v>45874</v>
      </c>
      <c r="Q152" s="2109">
        <f>NETWORKDAYS.INTL(O152,P152,1,'DÍAS EFECTIVOS LABORADOS 2025'!$R$8:$R$23)</f>
        <v>3</v>
      </c>
      <c r="AD152">
        <f t="shared" si="23"/>
        <v>0</v>
      </c>
    </row>
    <row r="153" spans="1:30" ht="15.75">
      <c r="A153" t="s">
        <v>622</v>
      </c>
      <c r="B153" s="161" t="s">
        <v>1111</v>
      </c>
      <c r="C153" t="s">
        <v>37</v>
      </c>
      <c r="D153" t="s">
        <v>659</v>
      </c>
      <c r="E153" t="s">
        <v>660</v>
      </c>
      <c r="F153" t="s">
        <v>661</v>
      </c>
      <c r="G153" s="67" t="s">
        <v>848</v>
      </c>
      <c r="H153" s="2228" t="s">
        <v>654</v>
      </c>
      <c r="I153" s="2228"/>
      <c r="J153" s="2228"/>
      <c r="K153" s="67">
        <v>16</v>
      </c>
      <c r="L153">
        <v>16</v>
      </c>
      <c r="M153" s="2015">
        <f t="shared" si="27"/>
        <v>0</v>
      </c>
      <c r="N153" s="2015">
        <f t="shared" si="22"/>
        <v>12</v>
      </c>
      <c r="O153" s="1647">
        <v>45882</v>
      </c>
      <c r="P153" s="1647">
        <v>45897</v>
      </c>
      <c r="Q153" s="2109">
        <f>NETWORKDAYS.INTL(O153,P153,1,'DÍAS EFECTIVOS LABORADOS 2025'!$R$8:$R$23)</f>
        <v>12</v>
      </c>
      <c r="AD153">
        <f t="shared" si="23"/>
        <v>0</v>
      </c>
    </row>
    <row r="154" spans="1:30" ht="15.75">
      <c r="A154" t="s">
        <v>622</v>
      </c>
      <c r="B154" s="161" t="s">
        <v>1111</v>
      </c>
      <c r="C154" t="s">
        <v>46</v>
      </c>
      <c r="D154" t="s">
        <v>665</v>
      </c>
      <c r="E154" t="s">
        <v>666</v>
      </c>
      <c r="F154" t="s">
        <v>667</v>
      </c>
      <c r="G154" s="67" t="s">
        <v>848</v>
      </c>
      <c r="H154" s="2228" t="s">
        <v>654</v>
      </c>
      <c r="I154" s="2228"/>
      <c r="J154" s="2228"/>
      <c r="K154" s="67">
        <v>1</v>
      </c>
      <c r="L154">
        <v>1</v>
      </c>
      <c r="M154" s="2015">
        <f t="shared" si="27"/>
        <v>0</v>
      </c>
      <c r="N154" s="2015">
        <f t="shared" si="22"/>
        <v>1</v>
      </c>
      <c r="O154" s="1647">
        <v>45873</v>
      </c>
      <c r="P154" s="1647">
        <v>45873</v>
      </c>
      <c r="Q154" s="2109">
        <f>NETWORKDAYS.INTL(O154,P154,1,'DÍAS EFECTIVOS LABORADOS 2025'!$R$8:$R$23)</f>
        <v>1</v>
      </c>
      <c r="AD154">
        <f t="shared" si="23"/>
        <v>0</v>
      </c>
    </row>
    <row r="155" spans="1:30" ht="15.75">
      <c r="A155" t="s">
        <v>622</v>
      </c>
      <c r="B155" s="161" t="s">
        <v>1111</v>
      </c>
      <c r="C155" t="s">
        <v>58</v>
      </c>
      <c r="D155" t="s">
        <v>741</v>
      </c>
      <c r="E155" t="s">
        <v>742</v>
      </c>
      <c r="F155" t="s">
        <v>743</v>
      </c>
      <c r="G155" s="67" t="s">
        <v>848</v>
      </c>
      <c r="H155" s="2228" t="s">
        <v>654</v>
      </c>
      <c r="I155" s="2228"/>
      <c r="J155" s="2228"/>
      <c r="K155" s="67">
        <v>7</v>
      </c>
      <c r="L155">
        <v>7</v>
      </c>
      <c r="M155" s="2015">
        <f t="shared" si="27"/>
        <v>0</v>
      </c>
      <c r="N155" s="2015">
        <f t="shared" si="22"/>
        <v>5</v>
      </c>
      <c r="O155" s="1647">
        <v>45880</v>
      </c>
      <c r="P155" s="1647">
        <v>45886</v>
      </c>
      <c r="Q155" s="2109">
        <f>NETWORKDAYS.INTL(O155,P155,1,'DÍAS EFECTIVOS LABORADOS 2025'!$R$8:$R$23)</f>
        <v>5</v>
      </c>
      <c r="AD155">
        <f t="shared" si="23"/>
        <v>0</v>
      </c>
    </row>
    <row r="156" spans="1:30" ht="15.75">
      <c r="A156" t="s">
        <v>622</v>
      </c>
      <c r="B156" s="161" t="s">
        <v>1111</v>
      </c>
      <c r="C156" t="s">
        <v>61</v>
      </c>
      <c r="D156" t="s">
        <v>668</v>
      </c>
      <c r="E156" t="s">
        <v>669</v>
      </c>
      <c r="F156" t="s">
        <v>670</v>
      </c>
      <c r="G156" s="67" t="s">
        <v>848</v>
      </c>
      <c r="H156" s="2228" t="s">
        <v>654</v>
      </c>
      <c r="I156" s="2228"/>
      <c r="J156" s="2228"/>
      <c r="K156" s="67">
        <v>7</v>
      </c>
      <c r="L156">
        <v>7</v>
      </c>
      <c r="M156" s="2015">
        <f t="shared" si="27"/>
        <v>0</v>
      </c>
      <c r="N156" s="2015">
        <f t="shared" si="22"/>
        <v>5</v>
      </c>
      <c r="O156" s="1647">
        <v>45894</v>
      </c>
      <c r="P156" s="1647">
        <v>45900</v>
      </c>
      <c r="Q156" s="2109">
        <f>NETWORKDAYS.INTL(O156,P156,1,'DÍAS EFECTIVOS LABORADOS 2025'!$R$8:$R$23)</f>
        <v>5</v>
      </c>
      <c r="AD156">
        <f t="shared" si="23"/>
        <v>0</v>
      </c>
    </row>
    <row r="157" spans="1:30" ht="15.75">
      <c r="A157" t="s">
        <v>622</v>
      </c>
      <c r="B157" s="161" t="s">
        <v>1111</v>
      </c>
      <c r="C157" t="s">
        <v>865</v>
      </c>
      <c r="D157" t="s">
        <v>1124</v>
      </c>
      <c r="E157" t="s">
        <v>1125</v>
      </c>
      <c r="F157" t="s">
        <v>1126</v>
      </c>
      <c r="G157" s="67" t="s">
        <v>848</v>
      </c>
      <c r="H157" s="2228" t="s">
        <v>654</v>
      </c>
      <c r="I157" s="2228"/>
      <c r="J157" s="2228"/>
      <c r="K157" s="67">
        <v>1</v>
      </c>
      <c r="L157">
        <v>1</v>
      </c>
      <c r="M157" s="2015">
        <f t="shared" si="27"/>
        <v>0</v>
      </c>
      <c r="N157" s="2015">
        <f t="shared" si="22"/>
        <v>1</v>
      </c>
      <c r="O157" s="1647">
        <v>45884</v>
      </c>
      <c r="P157" s="1647">
        <v>45884</v>
      </c>
      <c r="Q157" s="2109">
        <f>NETWORKDAYS.INTL(O157,P157,1,'DÍAS EFECTIVOS LABORADOS 2025'!$R$8:$R$23)</f>
        <v>1</v>
      </c>
      <c r="AD157">
        <f t="shared" si="23"/>
        <v>0</v>
      </c>
    </row>
    <row r="158" spans="1:30" ht="15.75">
      <c r="A158" t="s">
        <v>622</v>
      </c>
      <c r="B158" s="161" t="s">
        <v>1111</v>
      </c>
      <c r="C158" t="s">
        <v>76</v>
      </c>
      <c r="D158" t="s">
        <v>747</v>
      </c>
      <c r="E158" t="s">
        <v>748</v>
      </c>
      <c r="F158" t="s">
        <v>749</v>
      </c>
      <c r="G158" s="67" t="s">
        <v>848</v>
      </c>
      <c r="H158" s="2228" t="s">
        <v>654</v>
      </c>
      <c r="I158" s="2228"/>
      <c r="J158" s="2228"/>
      <c r="K158" s="67">
        <v>5</v>
      </c>
      <c r="L158">
        <v>5</v>
      </c>
      <c r="M158" s="2015">
        <f>+P158-O158+1-L158+S158-R158+1</f>
        <v>0</v>
      </c>
      <c r="N158" s="2015">
        <f t="shared" si="22"/>
        <v>3</v>
      </c>
      <c r="O158" s="1647">
        <v>45862</v>
      </c>
      <c r="P158" s="1647">
        <v>45865</v>
      </c>
      <c r="Q158" s="2109">
        <f>NETWORKDAYS.INTL(O158,P158,1,'DÍAS EFECTIVOS LABORADOS 2025'!$R$8:$R$23)</f>
        <v>2</v>
      </c>
      <c r="R158" s="1649">
        <v>45877</v>
      </c>
      <c r="S158" s="1649">
        <v>45877</v>
      </c>
      <c r="T158" s="2109">
        <f>NETWORKDAYS.INTL(R158,S158,1,'DÍAS EFECTIVOS LABORADOS 2025'!$R$8:$R$23)</f>
        <v>1</v>
      </c>
      <c r="AD158">
        <f t="shared" si="23"/>
        <v>0</v>
      </c>
    </row>
    <row r="159" spans="1:30" ht="15.75">
      <c r="A159" t="s">
        <v>622</v>
      </c>
      <c r="B159" s="161" t="s">
        <v>1111</v>
      </c>
      <c r="C159" t="s">
        <v>104</v>
      </c>
      <c r="D159" t="s">
        <v>689</v>
      </c>
      <c r="E159" t="s">
        <v>690</v>
      </c>
      <c r="F159" t="s">
        <v>691</v>
      </c>
      <c r="G159" s="67" t="s">
        <v>848</v>
      </c>
      <c r="H159" s="2228" t="s">
        <v>654</v>
      </c>
      <c r="I159" s="2228"/>
      <c r="J159" s="2228"/>
      <c r="K159" s="67">
        <v>3</v>
      </c>
      <c r="L159">
        <v>3</v>
      </c>
      <c r="M159" s="2015">
        <f t="shared" ref="M159:M177" si="28">+P159-O159+1-L159</f>
        <v>0</v>
      </c>
      <c r="N159" s="2015">
        <f t="shared" si="22"/>
        <v>1</v>
      </c>
      <c r="O159" s="1642">
        <v>45870</v>
      </c>
      <c r="P159" s="1644">
        <v>45872</v>
      </c>
      <c r="Q159" s="2109">
        <f>NETWORKDAYS.INTL(O159,P159,1,'DÍAS EFECTIVOS LABORADOS 2025'!$R$8:$R$23)</f>
        <v>1</v>
      </c>
      <c r="AD159">
        <f t="shared" si="23"/>
        <v>0</v>
      </c>
    </row>
    <row r="160" spans="1:30" ht="15.75">
      <c r="A160" t="s">
        <v>622</v>
      </c>
      <c r="B160" s="161" t="s">
        <v>1111</v>
      </c>
      <c r="C160" t="s">
        <v>109</v>
      </c>
      <c r="D160" t="s">
        <v>728</v>
      </c>
      <c r="E160" t="s">
        <v>729</v>
      </c>
      <c r="F160" t="s">
        <v>730</v>
      </c>
      <c r="G160" s="67" t="s">
        <v>848</v>
      </c>
      <c r="H160" s="2228" t="s">
        <v>654</v>
      </c>
      <c r="I160" s="2228"/>
      <c r="J160" s="2228"/>
      <c r="K160" s="67">
        <v>1</v>
      </c>
      <c r="L160">
        <v>1</v>
      </c>
      <c r="M160" s="2015">
        <f t="shared" si="28"/>
        <v>0</v>
      </c>
      <c r="N160" s="2015">
        <f t="shared" si="22"/>
        <v>1</v>
      </c>
      <c r="O160" s="1647">
        <v>45876</v>
      </c>
      <c r="P160" s="1647">
        <v>45876</v>
      </c>
      <c r="Q160" s="2109">
        <f>NETWORKDAYS.INTL(O160,P160,1,'DÍAS EFECTIVOS LABORADOS 2025'!$R$8:$R$23)</f>
        <v>1</v>
      </c>
      <c r="AD160">
        <f t="shared" si="23"/>
        <v>0</v>
      </c>
    </row>
    <row r="161" spans="1:30" ht="15.75">
      <c r="A161" t="s">
        <v>622</v>
      </c>
      <c r="B161" s="161" t="s">
        <v>1111</v>
      </c>
      <c r="C161" t="s">
        <v>111</v>
      </c>
      <c r="D161" t="s">
        <v>750</v>
      </c>
      <c r="E161" t="s">
        <v>751</v>
      </c>
      <c r="F161" t="s">
        <v>752</v>
      </c>
      <c r="G161" s="67" t="s">
        <v>848</v>
      </c>
      <c r="H161" s="2228" t="s">
        <v>654</v>
      </c>
      <c r="I161" s="2228"/>
      <c r="J161" s="2228"/>
      <c r="K161" s="67">
        <v>1</v>
      </c>
      <c r="L161">
        <v>1</v>
      </c>
      <c r="M161" s="2015">
        <f t="shared" si="28"/>
        <v>0</v>
      </c>
      <c r="N161" s="2015">
        <f t="shared" si="22"/>
        <v>1</v>
      </c>
      <c r="O161" s="1647">
        <v>45884</v>
      </c>
      <c r="P161" s="1647">
        <v>45884</v>
      </c>
      <c r="Q161" s="2109">
        <f>NETWORKDAYS.INTL(O161,P161,1,'DÍAS EFECTIVOS LABORADOS 2025'!$R$8:$R$23)</f>
        <v>1</v>
      </c>
      <c r="AD161">
        <f t="shared" si="23"/>
        <v>0</v>
      </c>
    </row>
    <row r="162" spans="1:30" ht="15.75">
      <c r="A162" t="s">
        <v>622</v>
      </c>
      <c r="B162" s="161" t="s">
        <v>1111</v>
      </c>
      <c r="C162" t="s">
        <v>114</v>
      </c>
      <c r="D162" t="s">
        <v>693</v>
      </c>
      <c r="E162" t="s">
        <v>694</v>
      </c>
      <c r="F162" t="s">
        <v>695</v>
      </c>
      <c r="G162" s="67" t="s">
        <v>848</v>
      </c>
      <c r="H162" s="2228" t="s">
        <v>654</v>
      </c>
      <c r="I162" s="2228"/>
      <c r="J162" s="2228"/>
      <c r="K162" s="67">
        <v>5</v>
      </c>
      <c r="L162">
        <v>5</v>
      </c>
      <c r="M162" s="2015">
        <f t="shared" si="28"/>
        <v>0</v>
      </c>
      <c r="N162" s="2015">
        <f t="shared" si="22"/>
        <v>3</v>
      </c>
      <c r="O162" s="1647">
        <v>45891</v>
      </c>
      <c r="P162" s="1647">
        <v>45895</v>
      </c>
      <c r="Q162" s="2109">
        <f>NETWORKDAYS.INTL(O162,P162,1,'DÍAS EFECTIVOS LABORADOS 2025'!$R$8:$R$23)</f>
        <v>3</v>
      </c>
      <c r="AD162">
        <f t="shared" si="23"/>
        <v>0</v>
      </c>
    </row>
    <row r="163" spans="1:30" ht="15.75">
      <c r="A163" t="s">
        <v>622</v>
      </c>
      <c r="B163" s="161" t="s">
        <v>1111</v>
      </c>
      <c r="C163" t="s">
        <v>217</v>
      </c>
      <c r="D163" t="s">
        <v>802</v>
      </c>
      <c r="E163" t="s">
        <v>803</v>
      </c>
      <c r="F163" t="s">
        <v>804</v>
      </c>
      <c r="G163" s="67" t="s">
        <v>848</v>
      </c>
      <c r="H163" s="2228" t="s">
        <v>654</v>
      </c>
      <c r="I163" s="2228"/>
      <c r="J163" s="2228"/>
      <c r="K163" s="67">
        <v>7</v>
      </c>
      <c r="L163">
        <v>7</v>
      </c>
      <c r="M163" s="2015">
        <f t="shared" si="28"/>
        <v>0</v>
      </c>
      <c r="N163" s="2015">
        <f t="shared" si="22"/>
        <v>4</v>
      </c>
      <c r="O163" s="1647">
        <v>45873</v>
      </c>
      <c r="P163" s="1647">
        <v>45879</v>
      </c>
      <c r="Q163" s="2109">
        <f>NETWORKDAYS.INTL(O163,P163,1,'DÍAS EFECTIVOS LABORADOS 2025'!$R$8:$R$23)</f>
        <v>4</v>
      </c>
      <c r="AD163">
        <f t="shared" si="23"/>
        <v>0</v>
      </c>
    </row>
    <row r="164" spans="1:30" ht="15.75">
      <c r="A164" t="s">
        <v>622</v>
      </c>
      <c r="B164" s="161" t="s">
        <v>1111</v>
      </c>
      <c r="C164" t="s">
        <v>139</v>
      </c>
      <c r="D164" t="s">
        <v>697</v>
      </c>
      <c r="E164" t="s">
        <v>707</v>
      </c>
      <c r="F164" t="s">
        <v>708</v>
      </c>
      <c r="G164" s="67" t="s">
        <v>852</v>
      </c>
      <c r="H164" s="2228" t="s">
        <v>770</v>
      </c>
      <c r="I164" s="2228"/>
      <c r="J164" s="2228"/>
      <c r="K164" s="67">
        <v>31</v>
      </c>
      <c r="L164">
        <v>31</v>
      </c>
      <c r="M164" s="2015">
        <f t="shared" si="28"/>
        <v>0</v>
      </c>
      <c r="N164" s="2015">
        <f t="shared" si="22"/>
        <v>20</v>
      </c>
      <c r="O164" s="1646">
        <v>45870</v>
      </c>
      <c r="P164" s="1642">
        <v>45900</v>
      </c>
      <c r="Q164" s="2109">
        <f>NETWORKDAYS.INTL(O164,P164,1,'DÍAS EFECTIVOS LABORADOS 2025'!$R$8:$R$23)</f>
        <v>20</v>
      </c>
      <c r="AD164">
        <f t="shared" si="23"/>
        <v>0</v>
      </c>
    </row>
    <row r="165" spans="1:30" ht="15.75">
      <c r="A165" t="s">
        <v>622</v>
      </c>
      <c r="B165" s="161" t="s">
        <v>1111</v>
      </c>
      <c r="C165" t="s">
        <v>211</v>
      </c>
      <c r="D165" t="s">
        <v>765</v>
      </c>
      <c r="E165" t="s">
        <v>726</v>
      </c>
      <c r="F165" t="s">
        <v>1129</v>
      </c>
      <c r="G165" s="67" t="s">
        <v>848</v>
      </c>
      <c r="H165" s="2228" t="s">
        <v>654</v>
      </c>
      <c r="I165" s="2228"/>
      <c r="J165" s="2228"/>
      <c r="K165" s="67">
        <v>1</v>
      </c>
      <c r="L165">
        <v>1</v>
      </c>
      <c r="M165" s="2015">
        <f t="shared" si="28"/>
        <v>0</v>
      </c>
      <c r="N165" s="2015">
        <f t="shared" si="22"/>
        <v>1</v>
      </c>
      <c r="O165" s="1647">
        <v>45868</v>
      </c>
      <c r="P165" s="1647">
        <v>45868</v>
      </c>
      <c r="Q165" s="2109">
        <f>NETWORKDAYS.INTL(O165,P165,1,'DÍAS EFECTIVOS LABORADOS 2025'!$R$8:$R$23)</f>
        <v>1</v>
      </c>
      <c r="AD165">
        <f t="shared" si="23"/>
        <v>0</v>
      </c>
    </row>
    <row r="166" spans="1:30" ht="15.75">
      <c r="A166" t="s">
        <v>622</v>
      </c>
      <c r="B166" s="161" t="s">
        <v>1111</v>
      </c>
      <c r="C166" t="s">
        <v>143</v>
      </c>
      <c r="D166" t="s">
        <v>710</v>
      </c>
      <c r="E166" t="s">
        <v>711</v>
      </c>
      <c r="F166" t="s">
        <v>712</v>
      </c>
      <c r="G166" s="67" t="s">
        <v>848</v>
      </c>
      <c r="H166" s="2228" t="s">
        <v>654</v>
      </c>
      <c r="I166" s="2228"/>
      <c r="J166" s="2228"/>
      <c r="K166" s="67">
        <v>1</v>
      </c>
      <c r="L166">
        <v>1</v>
      </c>
      <c r="M166" s="2015">
        <f t="shared" si="28"/>
        <v>0</v>
      </c>
      <c r="N166" s="2015">
        <f t="shared" si="22"/>
        <v>1</v>
      </c>
      <c r="O166" s="1647">
        <v>45881</v>
      </c>
      <c r="P166" s="1647">
        <v>45881</v>
      </c>
      <c r="Q166" s="2109">
        <f>NETWORKDAYS.INTL(O166,P166,1,'DÍAS EFECTIVOS LABORADOS 2025'!$R$8:$R$23)</f>
        <v>1</v>
      </c>
      <c r="AD166">
        <f t="shared" si="23"/>
        <v>0</v>
      </c>
    </row>
    <row r="167" spans="1:30" ht="15.75">
      <c r="A167" t="s">
        <v>622</v>
      </c>
      <c r="B167" s="161" t="s">
        <v>1111</v>
      </c>
      <c r="C167" t="s">
        <v>148</v>
      </c>
      <c r="D167" t="s">
        <v>790</v>
      </c>
      <c r="E167" t="s">
        <v>791</v>
      </c>
      <c r="F167" t="s">
        <v>792</v>
      </c>
      <c r="G167" s="67" t="s">
        <v>848</v>
      </c>
      <c r="H167" s="2228" t="s">
        <v>654</v>
      </c>
      <c r="I167" s="2228"/>
      <c r="J167" s="2228"/>
      <c r="K167" s="67">
        <v>14</v>
      </c>
      <c r="L167">
        <v>14</v>
      </c>
      <c r="M167" s="2015">
        <f t="shared" si="28"/>
        <v>0</v>
      </c>
      <c r="N167" s="2015">
        <f t="shared" si="22"/>
        <v>10</v>
      </c>
      <c r="O167" s="1647">
        <v>45887</v>
      </c>
      <c r="P167" s="1642">
        <v>45900</v>
      </c>
      <c r="Q167" s="2109">
        <f>NETWORKDAYS.INTL(O167,P167,1,'DÍAS EFECTIVOS LABORADOS 2025'!$R$8:$R$23)</f>
        <v>10</v>
      </c>
      <c r="AD167">
        <f t="shared" si="23"/>
        <v>0</v>
      </c>
    </row>
    <row r="168" spans="1:30" ht="15.75">
      <c r="A168" t="s">
        <v>622</v>
      </c>
      <c r="B168" s="161" t="s">
        <v>1111</v>
      </c>
      <c r="C168" t="s">
        <v>151</v>
      </c>
      <c r="D168" t="s">
        <v>793</v>
      </c>
      <c r="E168" t="s">
        <v>794</v>
      </c>
      <c r="F168" t="s">
        <v>795</v>
      </c>
      <c r="G168" s="67" t="s">
        <v>848</v>
      </c>
      <c r="H168" s="2228" t="s">
        <v>654</v>
      </c>
      <c r="I168" s="2228"/>
      <c r="J168" s="2228"/>
      <c r="K168" s="67">
        <v>7</v>
      </c>
      <c r="L168">
        <v>7</v>
      </c>
      <c r="M168" s="2015">
        <f t="shared" si="28"/>
        <v>0</v>
      </c>
      <c r="N168" s="2015">
        <f t="shared" si="22"/>
        <v>5</v>
      </c>
      <c r="O168" s="1647">
        <v>45876</v>
      </c>
      <c r="P168" s="2135">
        <v>45882</v>
      </c>
      <c r="Q168" s="2109">
        <f>NETWORKDAYS.INTL(O168,P168,1,'DÍAS EFECTIVOS LABORADOS 2025'!$R$8:$R$23)</f>
        <v>5</v>
      </c>
      <c r="AD168">
        <f t="shared" si="23"/>
        <v>0</v>
      </c>
    </row>
    <row r="169" spans="1:30" ht="15.75">
      <c r="A169" t="s">
        <v>622</v>
      </c>
      <c r="B169" s="161" t="s">
        <v>1111</v>
      </c>
      <c r="C169" t="s">
        <v>198</v>
      </c>
      <c r="D169" t="s">
        <v>680</v>
      </c>
      <c r="E169" t="s">
        <v>781</v>
      </c>
      <c r="F169" t="s">
        <v>782</v>
      </c>
      <c r="G169" s="67" t="s">
        <v>849</v>
      </c>
      <c r="H169" s="2228" t="s">
        <v>658</v>
      </c>
      <c r="I169" s="2228"/>
      <c r="J169" s="2228"/>
      <c r="K169" s="67">
        <v>1</v>
      </c>
      <c r="L169">
        <v>1</v>
      </c>
      <c r="M169" s="2015">
        <f t="shared" si="28"/>
        <v>0</v>
      </c>
      <c r="N169" s="2015">
        <f t="shared" si="22"/>
        <v>1</v>
      </c>
      <c r="O169" s="1644">
        <v>45873</v>
      </c>
      <c r="P169" s="1644">
        <v>45873</v>
      </c>
      <c r="Q169" s="2109">
        <f>NETWORKDAYS.INTL(O169,P169,1,'DÍAS EFECTIVOS LABORADOS 2025'!$R$8:$R$23)</f>
        <v>1</v>
      </c>
      <c r="AD169">
        <f t="shared" si="23"/>
        <v>0</v>
      </c>
    </row>
    <row r="170" spans="1:30" ht="15.75">
      <c r="A170" t="s">
        <v>622</v>
      </c>
      <c r="B170" s="161" t="s">
        <v>1111</v>
      </c>
      <c r="C170" t="s">
        <v>154</v>
      </c>
      <c r="D170" t="s">
        <v>756</v>
      </c>
      <c r="E170" t="s">
        <v>757</v>
      </c>
      <c r="F170" t="s">
        <v>758</v>
      </c>
      <c r="G170" s="67" t="s">
        <v>848</v>
      </c>
      <c r="H170" s="2228" t="s">
        <v>654</v>
      </c>
      <c r="I170" s="2228"/>
      <c r="J170" s="2228"/>
      <c r="K170" s="67">
        <v>3</v>
      </c>
      <c r="L170">
        <v>3</v>
      </c>
      <c r="M170" s="2015">
        <f t="shared" si="28"/>
        <v>0</v>
      </c>
      <c r="N170" s="2015">
        <f t="shared" si="22"/>
        <v>1</v>
      </c>
      <c r="O170" s="1642">
        <v>45870</v>
      </c>
      <c r="P170" s="1644">
        <v>45872</v>
      </c>
      <c r="Q170" s="2109">
        <f>NETWORKDAYS.INTL(O170,P170,1,'DÍAS EFECTIVOS LABORADOS 2025'!$R$8:$R$23)</f>
        <v>1</v>
      </c>
      <c r="AD170">
        <f t="shared" si="23"/>
        <v>0</v>
      </c>
    </row>
    <row r="171" spans="1:30" ht="15.75">
      <c r="A171" t="s">
        <v>622</v>
      </c>
      <c r="B171" s="161" t="s">
        <v>1111</v>
      </c>
      <c r="C171" t="s">
        <v>169</v>
      </c>
      <c r="D171" t="s">
        <v>738</v>
      </c>
      <c r="E171" t="s">
        <v>739</v>
      </c>
      <c r="F171" t="s">
        <v>740</v>
      </c>
      <c r="G171" s="67" t="s">
        <v>848</v>
      </c>
      <c r="H171" s="2228" t="s">
        <v>654</v>
      </c>
      <c r="I171" s="2228"/>
      <c r="J171" s="2228"/>
      <c r="K171" s="67">
        <v>5</v>
      </c>
      <c r="L171">
        <v>5</v>
      </c>
      <c r="M171" s="2015">
        <f t="shared" si="28"/>
        <v>0</v>
      </c>
      <c r="N171" s="2015">
        <f t="shared" si="22"/>
        <v>3</v>
      </c>
      <c r="O171" s="1642">
        <v>45870</v>
      </c>
      <c r="P171" s="1644">
        <v>45874</v>
      </c>
      <c r="Q171" s="2109">
        <f>NETWORKDAYS.INTL(O171,P171,1,'DÍAS EFECTIVOS LABORADOS 2025'!$R$8:$R$23)</f>
        <v>3</v>
      </c>
      <c r="AD171">
        <f t="shared" si="23"/>
        <v>0</v>
      </c>
    </row>
    <row r="172" spans="1:30" ht="15.75">
      <c r="A172" t="s">
        <v>622</v>
      </c>
      <c r="B172" s="161" t="s">
        <v>1111</v>
      </c>
      <c r="C172" t="s">
        <v>222</v>
      </c>
      <c r="D172" t="s">
        <v>854</v>
      </c>
      <c r="E172" t="s">
        <v>855</v>
      </c>
      <c r="F172" t="s">
        <v>856</v>
      </c>
      <c r="G172" s="67" t="s">
        <v>848</v>
      </c>
      <c r="H172" s="2228" t="s">
        <v>654</v>
      </c>
      <c r="I172" s="2228"/>
      <c r="J172" s="2228"/>
      <c r="K172" s="67">
        <v>1</v>
      </c>
      <c r="L172">
        <v>1</v>
      </c>
      <c r="M172" s="2015">
        <f t="shared" si="28"/>
        <v>0</v>
      </c>
      <c r="N172" s="2015">
        <f t="shared" si="22"/>
        <v>1</v>
      </c>
      <c r="O172" s="1647">
        <v>45877</v>
      </c>
      <c r="P172" s="1647">
        <v>45877</v>
      </c>
      <c r="Q172" s="2109">
        <f>NETWORKDAYS.INTL(O172,P172,1,'DÍAS EFECTIVOS LABORADOS 2025'!$R$8:$R$23)</f>
        <v>1</v>
      </c>
      <c r="AD172">
        <f t="shared" si="23"/>
        <v>0</v>
      </c>
    </row>
    <row r="173" spans="1:30" ht="15.75">
      <c r="A173" t="s">
        <v>622</v>
      </c>
      <c r="B173" s="1656" t="s">
        <v>1111</v>
      </c>
      <c r="C173" s="1658" t="s">
        <v>879</v>
      </c>
      <c r="D173" s="1658" t="s">
        <v>674</v>
      </c>
      <c r="E173" s="1658" t="s">
        <v>790</v>
      </c>
      <c r="F173" s="1658" t="s">
        <v>1130</v>
      </c>
      <c r="G173" s="1657" t="s">
        <v>857</v>
      </c>
      <c r="H173" s="2232" t="s">
        <v>858</v>
      </c>
      <c r="I173" s="2232"/>
      <c r="J173" s="2232"/>
      <c r="K173" s="1657"/>
      <c r="M173" s="2015"/>
      <c r="N173" s="2015">
        <f t="shared" si="22"/>
        <v>0</v>
      </c>
      <c r="AD173">
        <f t="shared" si="23"/>
        <v>0</v>
      </c>
    </row>
    <row r="174" spans="1:30" ht="15.75">
      <c r="A174" t="s">
        <v>622</v>
      </c>
      <c r="B174" s="161" t="s">
        <v>1111</v>
      </c>
      <c r="C174" t="s">
        <v>183</v>
      </c>
      <c r="D174" t="s">
        <v>797</v>
      </c>
      <c r="E174" t="s">
        <v>722</v>
      </c>
      <c r="F174" t="s">
        <v>798</v>
      </c>
      <c r="G174" s="67" t="s">
        <v>852</v>
      </c>
      <c r="H174" s="2228" t="s">
        <v>770</v>
      </c>
      <c r="I174" s="2228"/>
      <c r="J174" s="2228"/>
      <c r="K174" s="67">
        <v>31</v>
      </c>
      <c r="L174">
        <v>31</v>
      </c>
      <c r="M174" s="2015">
        <f t="shared" si="28"/>
        <v>0</v>
      </c>
      <c r="N174" s="2015">
        <f t="shared" si="22"/>
        <v>20</v>
      </c>
      <c r="O174" s="1646">
        <v>45870</v>
      </c>
      <c r="P174" s="1642">
        <v>45900</v>
      </c>
      <c r="Q174" s="2109">
        <f>NETWORKDAYS.INTL(O174,P174,1,'DÍAS EFECTIVOS LABORADOS 2025'!$R$8:$R$23)</f>
        <v>20</v>
      </c>
      <c r="AD174">
        <f t="shared" si="23"/>
        <v>0</v>
      </c>
    </row>
    <row r="175" spans="1:30" ht="15.75">
      <c r="A175" s="71" t="s">
        <v>623</v>
      </c>
      <c r="B175" s="161" t="s">
        <v>1111</v>
      </c>
      <c r="C175" t="s">
        <v>22</v>
      </c>
      <c r="D175" t="s">
        <v>715</v>
      </c>
      <c r="E175" t="s">
        <v>716</v>
      </c>
      <c r="F175" t="s">
        <v>670</v>
      </c>
      <c r="G175" s="67" t="s">
        <v>848</v>
      </c>
      <c r="H175" s="2227" t="s">
        <v>654</v>
      </c>
      <c r="I175" s="2227"/>
      <c r="J175" s="2227"/>
      <c r="K175" s="67">
        <v>7</v>
      </c>
      <c r="L175">
        <v>7</v>
      </c>
      <c r="M175" s="2015">
        <f t="shared" si="28"/>
        <v>0</v>
      </c>
      <c r="N175" s="2015">
        <f t="shared" si="22"/>
        <v>5</v>
      </c>
      <c r="O175" s="1647">
        <v>45908</v>
      </c>
      <c r="P175" s="1647">
        <v>45914</v>
      </c>
      <c r="Q175" s="2109">
        <f>NETWORKDAYS.INTL(O175,P175,1,'DÍAS EFECTIVOS LABORADOS 2025'!$R$8:$R$23)</f>
        <v>5</v>
      </c>
      <c r="AD175">
        <f t="shared" si="23"/>
        <v>0</v>
      </c>
    </row>
    <row r="176" spans="1:30" ht="15.75">
      <c r="A176" s="71" t="s">
        <v>623</v>
      </c>
      <c r="B176" s="161" t="s">
        <v>1111</v>
      </c>
      <c r="C176" t="s">
        <v>30</v>
      </c>
      <c r="D176" t="s">
        <v>655</v>
      </c>
      <c r="E176" t="s">
        <v>656</v>
      </c>
      <c r="F176" t="s">
        <v>657</v>
      </c>
      <c r="G176" s="67" t="s">
        <v>848</v>
      </c>
      <c r="H176" s="2228" t="s">
        <v>654</v>
      </c>
      <c r="I176" s="2228"/>
      <c r="J176" s="2228"/>
      <c r="K176" s="67">
        <v>15</v>
      </c>
      <c r="L176">
        <v>15</v>
      </c>
      <c r="M176" s="2015">
        <f t="shared" si="28"/>
        <v>0</v>
      </c>
      <c r="N176" s="2015">
        <f t="shared" si="22"/>
        <v>11</v>
      </c>
      <c r="O176" s="1647">
        <v>45901</v>
      </c>
      <c r="P176" s="1647">
        <v>45915</v>
      </c>
      <c r="Q176" s="2109">
        <f>NETWORKDAYS.INTL(O176,P176,1,'DÍAS EFECTIVOS LABORADOS 2025'!$R$8:$R$23)</f>
        <v>11</v>
      </c>
      <c r="AD176">
        <f t="shared" si="23"/>
        <v>0</v>
      </c>
    </row>
    <row r="177" spans="1:30" ht="15.75">
      <c r="A177" s="71" t="s">
        <v>623</v>
      </c>
      <c r="B177" s="161" t="s">
        <v>1111</v>
      </c>
      <c r="C177" t="s">
        <v>43</v>
      </c>
      <c r="D177" t="s">
        <v>662</v>
      </c>
      <c r="E177" t="s">
        <v>663</v>
      </c>
      <c r="F177" t="s">
        <v>664</v>
      </c>
      <c r="G177" s="67" t="s">
        <v>849</v>
      </c>
      <c r="H177" s="2228" t="s">
        <v>658</v>
      </c>
      <c r="I177" s="2228"/>
      <c r="J177" s="2228"/>
      <c r="K177" s="67">
        <v>7</v>
      </c>
      <c r="L177">
        <v>7</v>
      </c>
      <c r="M177" s="2015">
        <f t="shared" si="28"/>
        <v>0</v>
      </c>
      <c r="N177" s="2015">
        <f t="shared" si="22"/>
        <v>5</v>
      </c>
      <c r="O177" s="1644">
        <v>45902</v>
      </c>
      <c r="P177" s="1644">
        <v>45908</v>
      </c>
      <c r="Q177" s="2109">
        <f>NETWORKDAYS.INTL(O177,P177,1,'DÍAS EFECTIVOS LABORADOS 2025'!$R$8:$R$23)</f>
        <v>5</v>
      </c>
      <c r="AD177">
        <f t="shared" si="23"/>
        <v>0</v>
      </c>
    </row>
    <row r="178" spans="1:30" ht="15.75">
      <c r="A178" s="71" t="s">
        <v>623</v>
      </c>
      <c r="B178" s="161" t="s">
        <v>1111</v>
      </c>
      <c r="C178" t="s">
        <v>49</v>
      </c>
      <c r="D178" t="s">
        <v>774</v>
      </c>
      <c r="E178" t="s">
        <v>775</v>
      </c>
      <c r="F178" t="s">
        <v>776</v>
      </c>
      <c r="G178" s="67" t="s">
        <v>848</v>
      </c>
      <c r="H178" s="2228" t="s">
        <v>654</v>
      </c>
      <c r="I178" s="2228"/>
      <c r="J178" s="2228"/>
      <c r="K178" s="67">
        <v>5</v>
      </c>
      <c r="L178">
        <v>5</v>
      </c>
      <c r="M178" s="2015">
        <f>+P178-O178+1-L178+S178-R178+1+V178-U178+1</f>
        <v>0</v>
      </c>
      <c r="N178" s="2015">
        <f t="shared" si="22"/>
        <v>5</v>
      </c>
      <c r="O178" s="1644">
        <v>45919</v>
      </c>
      <c r="P178" s="1644">
        <v>45919</v>
      </c>
      <c r="Q178" s="2109">
        <f>NETWORKDAYS.INTL(O178,P178,1,'DÍAS EFECTIVOS LABORADOS 2025'!$R$8:$R$23)</f>
        <v>1</v>
      </c>
      <c r="R178" s="1644">
        <v>45925</v>
      </c>
      <c r="S178" s="2005">
        <v>45926</v>
      </c>
      <c r="T178" s="2109">
        <f>NETWORKDAYS.INTL(R178,S178,1,'DÍAS EFECTIVOS LABORADOS 2025'!$R$8:$R$23)</f>
        <v>2</v>
      </c>
      <c r="U178" s="1648">
        <v>45897</v>
      </c>
      <c r="V178" s="1648">
        <v>45898</v>
      </c>
      <c r="W178" s="2109">
        <f>NETWORKDAYS.INTL(U178,V178,1,'DÍAS EFECTIVOS LABORADOS 2025'!$R$8:$R$23)</f>
        <v>2</v>
      </c>
      <c r="AD178">
        <f t="shared" si="23"/>
        <v>0</v>
      </c>
    </row>
    <row r="179" spans="1:30" ht="15.75">
      <c r="A179" s="71" t="s">
        <v>623</v>
      </c>
      <c r="B179" s="161" t="s">
        <v>1111</v>
      </c>
      <c r="C179" t="s">
        <v>64</v>
      </c>
      <c r="D179" t="s">
        <v>744</v>
      </c>
      <c r="E179" t="s">
        <v>745</v>
      </c>
      <c r="F179" t="s">
        <v>746</v>
      </c>
      <c r="G179" s="67" t="s">
        <v>848</v>
      </c>
      <c r="H179" s="2228" t="s">
        <v>654</v>
      </c>
      <c r="I179" s="2228"/>
      <c r="J179" s="2228"/>
      <c r="K179" s="67">
        <v>6</v>
      </c>
      <c r="L179">
        <v>6</v>
      </c>
      <c r="M179" s="2015">
        <f>+P179-O179+1-L179+S179-R179+1+V179-U179+1+Y179-X179+1+AB179-AA179+1</f>
        <v>0</v>
      </c>
      <c r="N179" s="2015">
        <f t="shared" si="22"/>
        <v>6</v>
      </c>
      <c r="O179" s="1647">
        <v>45883</v>
      </c>
      <c r="P179" s="1647">
        <v>45884</v>
      </c>
      <c r="Q179" s="2109">
        <f>NETWORKDAYS.INTL(O179,P179,1,'DÍAS EFECTIVOS LABORADOS 2025'!$R$8:$R$23)</f>
        <v>2</v>
      </c>
      <c r="R179" s="1648">
        <v>45888</v>
      </c>
      <c r="S179" s="1648">
        <v>45888</v>
      </c>
      <c r="T179" s="2109">
        <f>NETWORKDAYS.INTL(R179,S179,1,'DÍAS EFECTIVOS LABORADOS 2025'!$R$8:$R$23)</f>
        <v>1</v>
      </c>
      <c r="U179" s="1648">
        <v>45891</v>
      </c>
      <c r="V179" s="1648">
        <v>45891</v>
      </c>
      <c r="W179" s="2109">
        <f>NETWORKDAYS.INTL(U179,V179,1,'DÍAS EFECTIVOS LABORADOS 2025'!$R$8:$R$23)</f>
        <v>1</v>
      </c>
      <c r="X179" s="1648">
        <v>45895</v>
      </c>
      <c r="Y179" s="1648">
        <v>45895</v>
      </c>
      <c r="Z179" s="2109">
        <f>NETWORKDAYS.INTL(X179,Y179,1,'DÍAS EFECTIVOS LABORADOS 2025'!$R$8:$R$23)</f>
        <v>1</v>
      </c>
      <c r="AA179" s="1648">
        <v>45912</v>
      </c>
      <c r="AB179" s="1648">
        <v>45912</v>
      </c>
      <c r="AC179" s="2109">
        <f>NETWORKDAYS.INTL(AA179,AB179,1,'DÍAS EFECTIVOS LABORADOS 2025'!$R$8:$R$23)</f>
        <v>1</v>
      </c>
      <c r="AD179">
        <f t="shared" si="23"/>
        <v>0</v>
      </c>
    </row>
    <row r="180" spans="1:30" ht="15.75">
      <c r="A180" s="71" t="s">
        <v>623</v>
      </c>
      <c r="B180" s="161" t="s">
        <v>1111</v>
      </c>
      <c r="C180" t="s">
        <v>70</v>
      </c>
      <c r="D180" t="s">
        <v>671</v>
      </c>
      <c r="E180" t="s">
        <v>672</v>
      </c>
      <c r="F180" t="s">
        <v>673</v>
      </c>
      <c r="G180" s="67" t="s">
        <v>848</v>
      </c>
      <c r="H180" s="2228" t="s">
        <v>654</v>
      </c>
      <c r="I180" s="2228"/>
      <c r="J180" s="2228"/>
      <c r="K180" s="67">
        <v>5</v>
      </c>
      <c r="L180">
        <v>5</v>
      </c>
      <c r="M180" s="2015">
        <f t="shared" ref="M180:M188" si="29">+P180-O180+1-L180</f>
        <v>0</v>
      </c>
      <c r="N180" s="2015">
        <f t="shared" si="22"/>
        <v>3</v>
      </c>
      <c r="O180" s="1647">
        <v>45918</v>
      </c>
      <c r="P180" s="1647">
        <v>45922</v>
      </c>
      <c r="Q180" s="2109">
        <f>NETWORKDAYS.INTL(O180,P180,1,'DÍAS EFECTIVOS LABORADOS 2025'!$R$8:$R$23)</f>
        <v>3</v>
      </c>
      <c r="AD180">
        <f t="shared" si="23"/>
        <v>0</v>
      </c>
    </row>
    <row r="181" spans="1:30" ht="15.75">
      <c r="A181" s="71" t="s">
        <v>623</v>
      </c>
      <c r="B181" s="161" t="s">
        <v>1111</v>
      </c>
      <c r="C181" t="s">
        <v>76</v>
      </c>
      <c r="D181" t="s">
        <v>747</v>
      </c>
      <c r="E181" t="s">
        <v>748</v>
      </c>
      <c r="F181" t="s">
        <v>749</v>
      </c>
      <c r="G181" s="67" t="s">
        <v>849</v>
      </c>
      <c r="H181" s="2228" t="s">
        <v>658</v>
      </c>
      <c r="I181" s="2228"/>
      <c r="J181" s="2228"/>
      <c r="K181" s="67">
        <v>3</v>
      </c>
      <c r="L181">
        <v>3</v>
      </c>
      <c r="M181" s="2015">
        <f t="shared" si="29"/>
        <v>0</v>
      </c>
      <c r="N181" s="2015">
        <f t="shared" si="22"/>
        <v>3</v>
      </c>
      <c r="O181" s="1644">
        <v>45903</v>
      </c>
      <c r="P181" s="1644">
        <v>45905</v>
      </c>
      <c r="Q181" s="2109">
        <f>NETWORKDAYS.INTL(O181,P181,1,'DÍAS EFECTIVOS LABORADOS 2025'!$R$8:$R$23)</f>
        <v>3</v>
      </c>
      <c r="AD181">
        <f t="shared" si="23"/>
        <v>0</v>
      </c>
    </row>
    <row r="182" spans="1:30" ht="15.75">
      <c r="A182" s="71" t="s">
        <v>623</v>
      </c>
      <c r="B182" s="161" t="s">
        <v>1111</v>
      </c>
      <c r="C182" t="s">
        <v>93</v>
      </c>
      <c r="D182" t="s">
        <v>680</v>
      </c>
      <c r="E182" t="s">
        <v>681</v>
      </c>
      <c r="F182" t="s">
        <v>682</v>
      </c>
      <c r="G182" s="67" t="s">
        <v>849</v>
      </c>
      <c r="H182" s="2228" t="s">
        <v>658</v>
      </c>
      <c r="I182" s="2228"/>
      <c r="J182" s="2228"/>
      <c r="K182" s="67">
        <v>19</v>
      </c>
      <c r="L182">
        <v>19</v>
      </c>
      <c r="M182" s="2015">
        <f t="shared" si="29"/>
        <v>0</v>
      </c>
      <c r="N182" s="2015">
        <f t="shared" si="22"/>
        <v>15</v>
      </c>
      <c r="O182" s="1644">
        <v>45901</v>
      </c>
      <c r="P182" s="1644">
        <v>45919</v>
      </c>
      <c r="Q182" s="2109">
        <f>NETWORKDAYS.INTL(O182,P182,1,'DÍAS EFECTIVOS LABORADOS 2025'!$R$8:$R$23)</f>
        <v>15</v>
      </c>
      <c r="AD182">
        <f t="shared" si="23"/>
        <v>0</v>
      </c>
    </row>
    <row r="183" spans="1:30" ht="15.75">
      <c r="A183" s="71" t="s">
        <v>623</v>
      </c>
      <c r="B183" s="161" t="s">
        <v>1111</v>
      </c>
      <c r="C183" t="s">
        <v>93</v>
      </c>
      <c r="D183" t="s">
        <v>680</v>
      </c>
      <c r="E183" t="s">
        <v>681</v>
      </c>
      <c r="F183" t="s">
        <v>682</v>
      </c>
      <c r="G183" s="67" t="s">
        <v>851</v>
      </c>
      <c r="H183" s="2228" t="s">
        <v>709</v>
      </c>
      <c r="I183" s="2228"/>
      <c r="J183" s="2228"/>
      <c r="K183" s="67">
        <v>10</v>
      </c>
      <c r="L183">
        <v>10</v>
      </c>
      <c r="M183" s="2015">
        <f t="shared" si="29"/>
        <v>0</v>
      </c>
      <c r="N183" s="2015">
        <f t="shared" si="22"/>
        <v>6</v>
      </c>
      <c r="O183" s="1644">
        <v>45920</v>
      </c>
      <c r="P183" s="1644">
        <v>45929</v>
      </c>
      <c r="Q183" s="2109">
        <f>NETWORKDAYS.INTL(O183,P183,1,'DÍAS EFECTIVOS LABORADOS 2025'!$R$8:$R$23)</f>
        <v>6</v>
      </c>
      <c r="AD183">
        <f t="shared" si="23"/>
        <v>0</v>
      </c>
    </row>
    <row r="184" spans="1:30" ht="15.75">
      <c r="A184" s="71" t="s">
        <v>623</v>
      </c>
      <c r="B184" s="161" t="s">
        <v>1111</v>
      </c>
      <c r="C184" t="s">
        <v>104</v>
      </c>
      <c r="D184" t="s">
        <v>689</v>
      </c>
      <c r="E184" t="s">
        <v>690</v>
      </c>
      <c r="F184" t="s">
        <v>691</v>
      </c>
      <c r="G184" s="67" t="s">
        <v>848</v>
      </c>
      <c r="H184" s="2228" t="s">
        <v>654</v>
      </c>
      <c r="I184" s="2228"/>
      <c r="J184" s="2228"/>
      <c r="K184" s="67">
        <v>4</v>
      </c>
      <c r="L184">
        <v>4</v>
      </c>
      <c r="M184" s="2015">
        <f t="shared" si="29"/>
        <v>0</v>
      </c>
      <c r="N184" s="2015">
        <f t="shared" si="22"/>
        <v>2</v>
      </c>
      <c r="O184" s="1644">
        <v>45919</v>
      </c>
      <c r="P184" s="1644">
        <v>45922</v>
      </c>
      <c r="Q184" s="2109">
        <f>NETWORKDAYS.INTL(O184,P184,1,'DÍAS EFECTIVOS LABORADOS 2025'!$R$8:$R$23)</f>
        <v>2</v>
      </c>
      <c r="AD184">
        <f t="shared" si="23"/>
        <v>0</v>
      </c>
    </row>
    <row r="185" spans="1:30" ht="15.75">
      <c r="A185" s="71" t="s">
        <v>623</v>
      </c>
      <c r="B185" s="161" t="s">
        <v>1111</v>
      </c>
      <c r="C185" t="s">
        <v>109</v>
      </c>
      <c r="D185" t="s">
        <v>728</v>
      </c>
      <c r="E185" t="s">
        <v>729</v>
      </c>
      <c r="F185" t="s">
        <v>730</v>
      </c>
      <c r="G185" s="67" t="s">
        <v>849</v>
      </c>
      <c r="H185" s="2228" t="s">
        <v>658</v>
      </c>
      <c r="I185" s="2228"/>
      <c r="J185" s="2228"/>
      <c r="K185" s="67">
        <v>2</v>
      </c>
      <c r="L185">
        <v>2</v>
      </c>
      <c r="M185" s="2015">
        <f t="shared" si="29"/>
        <v>0</v>
      </c>
      <c r="N185" s="2015">
        <f t="shared" si="22"/>
        <v>2</v>
      </c>
      <c r="O185" s="1642">
        <v>45925</v>
      </c>
      <c r="P185" s="1642">
        <v>45926</v>
      </c>
      <c r="Q185" s="2109">
        <f>NETWORKDAYS.INTL(O185,P185,1,'DÍAS EFECTIVOS LABORADOS 2025'!$R$8:$R$23)</f>
        <v>2</v>
      </c>
      <c r="AD185">
        <f t="shared" si="23"/>
        <v>0</v>
      </c>
    </row>
    <row r="186" spans="1:30" ht="15.75">
      <c r="A186" s="71" t="s">
        <v>623</v>
      </c>
      <c r="B186" s="161" t="s">
        <v>1111</v>
      </c>
      <c r="C186" t="s">
        <v>111</v>
      </c>
      <c r="D186" t="s">
        <v>750</v>
      </c>
      <c r="E186" t="s">
        <v>751</v>
      </c>
      <c r="F186" t="s">
        <v>752</v>
      </c>
      <c r="G186" s="67" t="s">
        <v>848</v>
      </c>
      <c r="H186" s="2228" t="s">
        <v>654</v>
      </c>
      <c r="I186" s="2228"/>
      <c r="J186" s="2228"/>
      <c r="K186" s="67">
        <v>2</v>
      </c>
      <c r="L186">
        <v>2</v>
      </c>
      <c r="M186" s="2015">
        <f t="shared" si="29"/>
        <v>0</v>
      </c>
      <c r="N186" s="2015">
        <f t="shared" si="22"/>
        <v>2</v>
      </c>
      <c r="O186" s="1647">
        <v>45904</v>
      </c>
      <c r="P186" s="1647">
        <v>45905</v>
      </c>
      <c r="Q186" s="2109">
        <f>NETWORKDAYS.INTL(O186,P186,1,'DÍAS EFECTIVOS LABORADOS 2025'!$R$8:$R$23)</f>
        <v>2</v>
      </c>
      <c r="AD186">
        <f t="shared" si="23"/>
        <v>0</v>
      </c>
    </row>
    <row r="187" spans="1:30" ht="15.75">
      <c r="A187" s="71" t="s">
        <v>623</v>
      </c>
      <c r="B187" s="161" t="s">
        <v>1111</v>
      </c>
      <c r="C187" t="s">
        <v>220</v>
      </c>
      <c r="D187" t="s">
        <v>1131</v>
      </c>
      <c r="E187" t="s">
        <v>1132</v>
      </c>
      <c r="F187" t="s">
        <v>1133</v>
      </c>
      <c r="G187" s="67" t="s">
        <v>849</v>
      </c>
      <c r="H187" s="2228" t="s">
        <v>658</v>
      </c>
      <c r="I187" s="2228"/>
      <c r="J187" s="2228"/>
      <c r="K187" s="67">
        <v>1</v>
      </c>
      <c r="L187">
        <v>1</v>
      </c>
      <c r="M187" s="2015">
        <f t="shared" si="29"/>
        <v>0</v>
      </c>
      <c r="N187" s="2015">
        <f t="shared" si="22"/>
        <v>1</v>
      </c>
      <c r="O187" s="1644">
        <v>45901</v>
      </c>
      <c r="P187" s="1644">
        <v>45901</v>
      </c>
      <c r="Q187" s="2109">
        <f>NETWORKDAYS.INTL(O187,P187,1,'DÍAS EFECTIVOS LABORADOS 2025'!$R$8:$R$23)</f>
        <v>1</v>
      </c>
      <c r="AD187">
        <f t="shared" si="23"/>
        <v>0</v>
      </c>
    </row>
    <row r="188" spans="1:30" ht="15.75">
      <c r="A188" s="71" t="s">
        <v>623</v>
      </c>
      <c r="B188" s="161" t="s">
        <v>1111</v>
      </c>
      <c r="C188" t="s">
        <v>220</v>
      </c>
      <c r="D188" t="s">
        <v>1131</v>
      </c>
      <c r="E188" t="s">
        <v>1132</v>
      </c>
      <c r="F188" t="s">
        <v>1133</v>
      </c>
      <c r="G188" s="67" t="s">
        <v>848</v>
      </c>
      <c r="H188" s="2228" t="s">
        <v>654</v>
      </c>
      <c r="I188" s="2228"/>
      <c r="J188" s="2228"/>
      <c r="K188" s="67">
        <v>1</v>
      </c>
      <c r="L188">
        <v>1</v>
      </c>
      <c r="M188" s="2015">
        <f t="shared" si="29"/>
        <v>0</v>
      </c>
      <c r="N188" s="2015">
        <f t="shared" si="22"/>
        <v>1</v>
      </c>
      <c r="O188" s="1647">
        <v>45912</v>
      </c>
      <c r="P188" s="1647">
        <v>45912</v>
      </c>
      <c r="Q188" s="2109">
        <f>NETWORKDAYS.INTL(O188,P188,1,'DÍAS EFECTIVOS LABORADOS 2025'!$R$8:$R$23)</f>
        <v>1</v>
      </c>
      <c r="AD188">
        <f t="shared" si="23"/>
        <v>0</v>
      </c>
    </row>
    <row r="189" spans="1:30" ht="15.75">
      <c r="A189" s="71" t="s">
        <v>623</v>
      </c>
      <c r="B189" s="161" t="s">
        <v>1111</v>
      </c>
      <c r="C189" t="s">
        <v>130</v>
      </c>
      <c r="D189" t="s">
        <v>698</v>
      </c>
      <c r="E189" t="s">
        <v>699</v>
      </c>
      <c r="F189" t="s">
        <v>700</v>
      </c>
      <c r="G189" s="67" t="s">
        <v>848</v>
      </c>
      <c r="H189" s="2228" t="s">
        <v>654</v>
      </c>
      <c r="I189" s="2228"/>
      <c r="J189" s="2228"/>
      <c r="K189" s="67">
        <v>3</v>
      </c>
      <c r="L189">
        <v>3</v>
      </c>
      <c r="M189" s="2015">
        <f>+P189-O189+1-L189+S189-R189+1</f>
        <v>0</v>
      </c>
      <c r="N189" s="2015">
        <f t="shared" si="22"/>
        <v>3</v>
      </c>
      <c r="O189" s="1642">
        <v>45880</v>
      </c>
      <c r="P189" s="1642">
        <v>45881</v>
      </c>
      <c r="Q189" s="2109">
        <f>NETWORKDAYS.INTL(O189,P189,1,'DÍAS EFECTIVOS LABORADOS 2025'!$R$8:$R$23)</f>
        <v>2</v>
      </c>
      <c r="R189" s="87">
        <v>45895</v>
      </c>
      <c r="S189" s="87">
        <v>45895</v>
      </c>
      <c r="T189" s="2109">
        <f>NETWORKDAYS.INTL(R189,S189,1,'DÍAS EFECTIVOS LABORADOS 2025'!$R$8:$R$23)</f>
        <v>1</v>
      </c>
      <c r="AD189">
        <f t="shared" si="23"/>
        <v>0</v>
      </c>
    </row>
    <row r="190" spans="1:30" ht="15.75">
      <c r="A190" s="71" t="s">
        <v>623</v>
      </c>
      <c r="B190" s="161" t="s">
        <v>1111</v>
      </c>
      <c r="C190" t="s">
        <v>139</v>
      </c>
      <c r="D190" t="s">
        <v>697</v>
      </c>
      <c r="E190" t="s">
        <v>707</v>
      </c>
      <c r="F190" t="s">
        <v>708</v>
      </c>
      <c r="G190" s="67" t="s">
        <v>852</v>
      </c>
      <c r="H190" s="2228" t="s">
        <v>770</v>
      </c>
      <c r="I190" s="2228"/>
      <c r="J190" s="2228"/>
      <c r="K190" s="67">
        <v>30</v>
      </c>
      <c r="L190">
        <v>30</v>
      </c>
      <c r="M190" s="2015">
        <f t="shared" ref="M190:M201" si="30">+P190-O190+1-L190</f>
        <v>0</v>
      </c>
      <c r="N190" s="2015">
        <f t="shared" si="22"/>
        <v>22</v>
      </c>
      <c r="O190" s="1642">
        <v>45901</v>
      </c>
      <c r="P190" s="1642">
        <v>45930</v>
      </c>
      <c r="Q190" s="2109">
        <f>NETWORKDAYS.INTL(O190,P190,1,'DÍAS EFECTIVOS LABORADOS 2025'!$R$8:$R$23)</f>
        <v>22</v>
      </c>
      <c r="AD190">
        <f t="shared" si="23"/>
        <v>0</v>
      </c>
    </row>
    <row r="191" spans="1:30" ht="15.75">
      <c r="A191" s="71" t="s">
        <v>623</v>
      </c>
      <c r="B191" s="161" t="s">
        <v>1111</v>
      </c>
      <c r="C191" t="s">
        <v>873</v>
      </c>
      <c r="D191" t="s">
        <v>1134</v>
      </c>
      <c r="E191" t="s">
        <v>1135</v>
      </c>
      <c r="F191" t="s">
        <v>1136</v>
      </c>
      <c r="G191" s="67" t="s">
        <v>848</v>
      </c>
      <c r="H191" s="2228" t="s">
        <v>654</v>
      </c>
      <c r="I191" s="2228"/>
      <c r="J191" s="2228"/>
      <c r="K191" s="67">
        <v>1</v>
      </c>
      <c r="L191">
        <v>1</v>
      </c>
      <c r="M191" s="2015">
        <f t="shared" si="30"/>
        <v>0</v>
      </c>
      <c r="N191" s="2015">
        <f t="shared" si="22"/>
        <v>1</v>
      </c>
      <c r="O191" s="1647">
        <v>45908</v>
      </c>
      <c r="P191" s="1647">
        <v>45908</v>
      </c>
      <c r="Q191" s="2109">
        <f>NETWORKDAYS.INTL(O191,P191,1,'DÍAS EFECTIVOS LABORADOS 2025'!$R$8:$R$23)</f>
        <v>1</v>
      </c>
      <c r="AD191">
        <f t="shared" si="23"/>
        <v>0</v>
      </c>
    </row>
    <row r="192" spans="1:30" ht="15.75">
      <c r="A192" s="71" t="s">
        <v>623</v>
      </c>
      <c r="B192" s="161" t="s">
        <v>1111</v>
      </c>
      <c r="C192" t="s">
        <v>161</v>
      </c>
      <c r="D192" t="s">
        <v>733</v>
      </c>
      <c r="E192" t="s">
        <v>734</v>
      </c>
      <c r="F192" t="s">
        <v>735</v>
      </c>
      <c r="G192" s="67" t="s">
        <v>848</v>
      </c>
      <c r="H192" s="2228" t="s">
        <v>654</v>
      </c>
      <c r="I192" s="2228"/>
      <c r="J192" s="2228"/>
      <c r="K192" s="67">
        <v>1</v>
      </c>
      <c r="L192">
        <v>1</v>
      </c>
      <c r="M192" s="2015">
        <f t="shared" si="30"/>
        <v>0</v>
      </c>
      <c r="N192" s="2015">
        <f t="shared" si="22"/>
        <v>1</v>
      </c>
      <c r="O192" s="1647">
        <v>45911</v>
      </c>
      <c r="P192" s="1647">
        <v>45911</v>
      </c>
      <c r="Q192" s="2109">
        <f>NETWORKDAYS.INTL(O192,P192,1,'DÍAS EFECTIVOS LABORADOS 2025'!$R$8:$R$23)</f>
        <v>1</v>
      </c>
      <c r="AD192">
        <f t="shared" si="23"/>
        <v>0</v>
      </c>
    </row>
    <row r="193" spans="1:30" ht="15.75">
      <c r="A193" s="71" t="s">
        <v>623</v>
      </c>
      <c r="B193" s="161" t="s">
        <v>1111</v>
      </c>
      <c r="C193" t="s">
        <v>169</v>
      </c>
      <c r="D193" t="s">
        <v>738</v>
      </c>
      <c r="E193" t="s">
        <v>739</v>
      </c>
      <c r="F193" t="s">
        <v>740</v>
      </c>
      <c r="G193" s="67" t="s">
        <v>848</v>
      </c>
      <c r="H193" s="2228" t="s">
        <v>654</v>
      </c>
      <c r="I193" s="2228"/>
      <c r="J193" s="2228"/>
      <c r="K193" s="67">
        <v>5</v>
      </c>
      <c r="L193">
        <v>5</v>
      </c>
      <c r="M193" s="2015">
        <f t="shared" si="30"/>
        <v>0</v>
      </c>
      <c r="N193" s="2015">
        <f t="shared" si="22"/>
        <v>3</v>
      </c>
      <c r="O193" s="1647">
        <v>45926</v>
      </c>
      <c r="P193" s="1642">
        <v>45930</v>
      </c>
      <c r="Q193" s="2109">
        <f>NETWORKDAYS.INTL(O193,P193,1,'DÍAS EFECTIVOS LABORADOS 2025'!$R$8:$R$23)</f>
        <v>3</v>
      </c>
      <c r="AD193">
        <f t="shared" si="23"/>
        <v>0</v>
      </c>
    </row>
    <row r="194" spans="1:30" ht="15.75">
      <c r="A194" s="71" t="s">
        <v>623</v>
      </c>
      <c r="B194" s="161" t="s">
        <v>1111</v>
      </c>
      <c r="C194" t="s">
        <v>222</v>
      </c>
      <c r="D194" t="s">
        <v>854</v>
      </c>
      <c r="E194" t="s">
        <v>855</v>
      </c>
      <c r="F194" t="s">
        <v>856</v>
      </c>
      <c r="G194" s="67" t="s">
        <v>849</v>
      </c>
      <c r="H194" s="2228" t="s">
        <v>658</v>
      </c>
      <c r="I194" s="2228"/>
      <c r="J194" s="2228"/>
      <c r="K194" s="67">
        <v>3</v>
      </c>
      <c r="L194">
        <v>3</v>
      </c>
      <c r="M194" s="2015">
        <f t="shared" si="30"/>
        <v>0</v>
      </c>
      <c r="N194" s="2015">
        <f t="shared" si="22"/>
        <v>3</v>
      </c>
      <c r="O194" s="1642">
        <v>45923</v>
      </c>
      <c r="P194" s="1642">
        <v>45925</v>
      </c>
      <c r="Q194" s="2109">
        <f>NETWORKDAYS.INTL(O194,P194,1,'DÍAS EFECTIVOS LABORADOS 2025'!$R$8:$R$23)</f>
        <v>3</v>
      </c>
      <c r="AD194">
        <f t="shared" si="23"/>
        <v>0</v>
      </c>
    </row>
    <row r="195" spans="1:30" ht="15.75">
      <c r="A195" s="71" t="s">
        <v>623</v>
      </c>
      <c r="B195" s="161" t="s">
        <v>1111</v>
      </c>
      <c r="C195" t="s">
        <v>830</v>
      </c>
      <c r="D195" t="s">
        <v>1115</v>
      </c>
      <c r="E195" t="s">
        <v>1116</v>
      </c>
      <c r="F195" t="s">
        <v>1117</v>
      </c>
      <c r="G195" s="67" t="s">
        <v>848</v>
      </c>
      <c r="H195" s="2228" t="s">
        <v>654</v>
      </c>
      <c r="I195" s="2228"/>
      <c r="J195" s="2228"/>
      <c r="K195" s="67">
        <v>7</v>
      </c>
      <c r="L195">
        <v>7</v>
      </c>
      <c r="M195" s="2015">
        <f t="shared" si="30"/>
        <v>0</v>
      </c>
      <c r="N195" s="2015">
        <f t="shared" si="22"/>
        <v>5</v>
      </c>
      <c r="O195" s="1647">
        <v>45915</v>
      </c>
      <c r="P195" s="1647">
        <v>45921</v>
      </c>
      <c r="Q195" s="2109">
        <f>NETWORKDAYS.INTL(O195,P195,1,'DÍAS EFECTIVOS LABORADOS 2025'!$R$8:$R$23)</f>
        <v>5</v>
      </c>
      <c r="AD195">
        <f t="shared" si="23"/>
        <v>0</v>
      </c>
    </row>
    <row r="196" spans="1:30" ht="15.75">
      <c r="A196" s="71" t="s">
        <v>623</v>
      </c>
      <c r="B196" s="161" t="s">
        <v>1111</v>
      </c>
      <c r="C196" t="s">
        <v>176</v>
      </c>
      <c r="D196" t="s">
        <v>771</v>
      </c>
      <c r="E196" t="s">
        <v>772</v>
      </c>
      <c r="F196" t="s">
        <v>773</v>
      </c>
      <c r="G196" s="67" t="s">
        <v>848</v>
      </c>
      <c r="H196" s="2228" t="s">
        <v>654</v>
      </c>
      <c r="I196" s="2228"/>
      <c r="J196" s="2228"/>
      <c r="K196" s="67">
        <v>1</v>
      </c>
      <c r="L196">
        <v>1</v>
      </c>
      <c r="M196" s="2015">
        <f t="shared" si="30"/>
        <v>0</v>
      </c>
      <c r="N196" s="2015">
        <f t="shared" si="22"/>
        <v>1</v>
      </c>
      <c r="O196" s="1647">
        <v>45905</v>
      </c>
      <c r="P196" s="1647">
        <v>45905</v>
      </c>
      <c r="Q196" s="2109">
        <f>NETWORKDAYS.INTL(O196,P196,1,'DÍAS EFECTIVOS LABORADOS 2025'!$R$8:$R$23)</f>
        <v>1</v>
      </c>
      <c r="AD196">
        <f t="shared" si="23"/>
        <v>0</v>
      </c>
    </row>
    <row r="197" spans="1:30" ht="15.75">
      <c r="A197" s="71" t="s">
        <v>623</v>
      </c>
      <c r="B197" s="161" t="s">
        <v>1111</v>
      </c>
      <c r="C197" t="s">
        <v>183</v>
      </c>
      <c r="D197" t="s">
        <v>797</v>
      </c>
      <c r="E197" t="s">
        <v>722</v>
      </c>
      <c r="F197" t="s">
        <v>798</v>
      </c>
      <c r="G197" s="67" t="s">
        <v>852</v>
      </c>
      <c r="H197" s="2228" t="s">
        <v>770</v>
      </c>
      <c r="I197" s="2228"/>
      <c r="J197" s="2228"/>
      <c r="K197" s="67">
        <v>30</v>
      </c>
      <c r="L197">
        <v>30</v>
      </c>
      <c r="M197" s="2015">
        <f t="shared" si="30"/>
        <v>0</v>
      </c>
      <c r="N197" s="2015">
        <f t="shared" si="22"/>
        <v>22</v>
      </c>
      <c r="O197" s="1642">
        <v>45901</v>
      </c>
      <c r="P197" s="1642">
        <v>45930</v>
      </c>
      <c r="Q197" s="2109">
        <f>NETWORKDAYS.INTL(O197,P197,1,'DÍAS EFECTIVOS LABORADOS 2025'!$R$8:$R$23)</f>
        <v>22</v>
      </c>
      <c r="AD197">
        <f t="shared" si="23"/>
        <v>0</v>
      </c>
    </row>
    <row r="198" spans="1:30" ht="15.75">
      <c r="A198" s="71" t="s">
        <v>627</v>
      </c>
      <c r="B198" s="161" t="s">
        <v>1111</v>
      </c>
      <c r="C198" t="s">
        <v>34</v>
      </c>
      <c r="D198" t="s">
        <v>668</v>
      </c>
      <c r="E198" t="s">
        <v>717</v>
      </c>
      <c r="F198" t="s">
        <v>718</v>
      </c>
      <c r="G198" s="67" t="s">
        <v>848</v>
      </c>
      <c r="H198" s="2227" t="s">
        <v>654</v>
      </c>
      <c r="I198" s="2227"/>
      <c r="J198" s="2227"/>
      <c r="K198" s="67">
        <v>2</v>
      </c>
      <c r="L198">
        <v>2</v>
      </c>
      <c r="M198" s="2015">
        <f t="shared" si="30"/>
        <v>0</v>
      </c>
      <c r="N198" s="2015">
        <f t="shared" si="22"/>
        <v>2</v>
      </c>
      <c r="O198" s="1644">
        <v>45946</v>
      </c>
      <c r="P198" s="1644">
        <v>45947</v>
      </c>
      <c r="Q198" s="2109">
        <f>NETWORKDAYS.INTL(O198,P198,1,'DÍAS EFECTIVOS LABORADOS 2025'!$R$8:$R$23)</f>
        <v>2</v>
      </c>
      <c r="AD198">
        <f t="shared" si="23"/>
        <v>0</v>
      </c>
    </row>
    <row r="199" spans="1:30" ht="15.75">
      <c r="A199" s="71" t="s">
        <v>627</v>
      </c>
      <c r="B199" s="161" t="s">
        <v>1111</v>
      </c>
      <c r="C199" t="s">
        <v>40</v>
      </c>
      <c r="D199" t="s">
        <v>719</v>
      </c>
      <c r="E199" t="s">
        <v>656</v>
      </c>
      <c r="F199" t="s">
        <v>720</v>
      </c>
      <c r="G199" s="67" t="s">
        <v>848</v>
      </c>
      <c r="H199" s="2228" t="s">
        <v>654</v>
      </c>
      <c r="I199" s="2228"/>
      <c r="J199" s="2228"/>
      <c r="K199" s="67">
        <v>15</v>
      </c>
      <c r="L199">
        <v>15</v>
      </c>
      <c r="M199" s="2015">
        <f t="shared" si="30"/>
        <v>0</v>
      </c>
      <c r="N199" s="2015">
        <f t="shared" ref="N199:N262" si="31">+Q199+T199+W199+Z199+AC199</f>
        <v>11</v>
      </c>
      <c r="O199" s="1647">
        <v>45946</v>
      </c>
      <c r="P199" s="1647">
        <v>45960</v>
      </c>
      <c r="Q199" s="2109">
        <f>NETWORKDAYS.INTL(O199,P199,1,'DÍAS EFECTIVOS LABORADOS 2025'!$R$8:$R$23)</f>
        <v>11</v>
      </c>
      <c r="AD199">
        <f t="shared" ref="AD199:AD262" si="32">K199-L199</f>
        <v>0</v>
      </c>
    </row>
    <row r="200" spans="1:30" ht="15.75">
      <c r="A200" s="71" t="s">
        <v>627</v>
      </c>
      <c r="B200" s="161" t="s">
        <v>1111</v>
      </c>
      <c r="C200" t="s">
        <v>49</v>
      </c>
      <c r="D200" t="s">
        <v>774</v>
      </c>
      <c r="E200" t="s">
        <v>775</v>
      </c>
      <c r="F200" t="s">
        <v>776</v>
      </c>
      <c r="G200" s="67" t="s">
        <v>848</v>
      </c>
      <c r="H200" s="2228" t="s">
        <v>654</v>
      </c>
      <c r="I200" s="2228"/>
      <c r="J200" s="2228"/>
      <c r="K200" s="67">
        <v>18</v>
      </c>
      <c r="L200">
        <v>18</v>
      </c>
      <c r="M200" s="2015">
        <f t="shared" si="30"/>
        <v>0</v>
      </c>
      <c r="N200" s="2015">
        <f t="shared" si="31"/>
        <v>14</v>
      </c>
      <c r="O200" s="1647">
        <v>45944</v>
      </c>
      <c r="P200" s="1647">
        <v>45961</v>
      </c>
      <c r="Q200" s="2109">
        <f>NETWORKDAYS.INTL(O200,P200,1,'DÍAS EFECTIVOS LABORADOS 2025'!$R$8:$R$23)</f>
        <v>14</v>
      </c>
      <c r="AD200">
        <f t="shared" si="32"/>
        <v>0</v>
      </c>
    </row>
    <row r="201" spans="1:30" ht="15.75">
      <c r="A201" s="71" t="s">
        <v>627</v>
      </c>
      <c r="B201" s="161" t="s">
        <v>1111</v>
      </c>
      <c r="C201" t="s">
        <v>58</v>
      </c>
      <c r="D201" t="s">
        <v>741</v>
      </c>
      <c r="E201" t="s">
        <v>742</v>
      </c>
      <c r="F201" t="s">
        <v>743</v>
      </c>
      <c r="G201" s="67" t="s">
        <v>848</v>
      </c>
      <c r="H201" s="2228" t="s">
        <v>654</v>
      </c>
      <c r="I201" s="2228"/>
      <c r="J201" s="2228"/>
      <c r="K201" s="67">
        <v>4</v>
      </c>
      <c r="L201">
        <v>4</v>
      </c>
      <c r="M201" s="2015">
        <f t="shared" si="30"/>
        <v>0</v>
      </c>
      <c r="N201" s="2015">
        <f t="shared" si="31"/>
        <v>4</v>
      </c>
      <c r="O201" s="1647">
        <v>45958</v>
      </c>
      <c r="P201" s="1647">
        <v>45961</v>
      </c>
      <c r="Q201" s="2109">
        <f>NETWORKDAYS.INTL(O201,P201,1,'DÍAS EFECTIVOS LABORADOS 2025'!$R$8:$R$23)</f>
        <v>4</v>
      </c>
      <c r="AD201">
        <f t="shared" si="32"/>
        <v>0</v>
      </c>
    </row>
    <row r="202" spans="1:30" ht="15.75">
      <c r="A202" s="71" t="s">
        <v>627</v>
      </c>
      <c r="B202" s="161" t="s">
        <v>1111</v>
      </c>
      <c r="C202" t="s">
        <v>67</v>
      </c>
      <c r="D202" t="s">
        <v>724</v>
      </c>
      <c r="E202" t="s">
        <v>662</v>
      </c>
      <c r="F202" t="s">
        <v>725</v>
      </c>
      <c r="G202" s="67" t="s">
        <v>849</v>
      </c>
      <c r="H202" s="2228" t="s">
        <v>658</v>
      </c>
      <c r="I202" s="2228"/>
      <c r="J202" s="2228"/>
      <c r="K202" s="67">
        <v>20</v>
      </c>
      <c r="L202">
        <v>20</v>
      </c>
      <c r="M202" s="2015">
        <f>+P202-O202+1-L202+S202-R202+1</f>
        <v>0</v>
      </c>
      <c r="N202" s="2015">
        <f t="shared" si="31"/>
        <v>13</v>
      </c>
      <c r="O202" s="1644">
        <v>45938</v>
      </c>
      <c r="P202" s="1644">
        <v>45944</v>
      </c>
      <c r="Q202" s="2109">
        <f>NETWORKDAYS.INTL(O202,P202,1,'DÍAS EFECTIVOS LABORADOS 2025'!$R$8:$R$23)</f>
        <v>4</v>
      </c>
      <c r="R202" s="2005">
        <v>45945</v>
      </c>
      <c r="S202" s="2005">
        <v>45957</v>
      </c>
      <c r="T202" s="2109">
        <f>NETWORKDAYS.INTL(R202,S202,1,'DÍAS EFECTIVOS LABORADOS 2025'!$R$8:$R$23)</f>
        <v>9</v>
      </c>
      <c r="W202" s="2134"/>
      <c r="AD202">
        <f t="shared" si="32"/>
        <v>0</v>
      </c>
    </row>
    <row r="203" spans="1:30" ht="15.75">
      <c r="A203" s="71" t="s">
        <v>627</v>
      </c>
      <c r="B203" s="161" t="s">
        <v>1111</v>
      </c>
      <c r="C203" t="s">
        <v>67</v>
      </c>
      <c r="D203" t="s">
        <v>724</v>
      </c>
      <c r="E203" t="s">
        <v>662</v>
      </c>
      <c r="F203" t="s">
        <v>725</v>
      </c>
      <c r="G203" s="67" t="s">
        <v>851</v>
      </c>
      <c r="H203" s="2228" t="s">
        <v>709</v>
      </c>
      <c r="I203" s="2228"/>
      <c r="J203" s="2228"/>
      <c r="K203" s="67">
        <v>1</v>
      </c>
      <c r="L203">
        <v>1</v>
      </c>
      <c r="M203" s="2015">
        <f t="shared" ref="M203:M210" si="33">+P203-O203+1-L203</f>
        <v>0</v>
      </c>
      <c r="N203" s="2015">
        <f t="shared" si="31"/>
        <v>1</v>
      </c>
      <c r="O203" s="2005">
        <v>45958</v>
      </c>
      <c r="P203" s="2005">
        <v>45958</v>
      </c>
      <c r="Q203" s="2109">
        <f>NETWORKDAYS.INTL(O203,P203,1,'DÍAS EFECTIVOS LABORADOS 2025'!$R$8:$R$23)</f>
        <v>1</v>
      </c>
      <c r="AD203">
        <f t="shared" si="32"/>
        <v>0</v>
      </c>
    </row>
    <row r="204" spans="1:30" ht="15.75">
      <c r="A204" s="71" t="s">
        <v>627</v>
      </c>
      <c r="B204" s="161" t="s">
        <v>1111</v>
      </c>
      <c r="C204" t="s">
        <v>76</v>
      </c>
      <c r="D204" t="s">
        <v>747</v>
      </c>
      <c r="E204" t="s">
        <v>748</v>
      </c>
      <c r="F204" t="s">
        <v>749</v>
      </c>
      <c r="G204" s="67" t="s">
        <v>849</v>
      </c>
      <c r="H204" s="2228" t="s">
        <v>658</v>
      </c>
      <c r="I204" s="2228"/>
      <c r="J204" s="2228"/>
      <c r="K204" s="67">
        <v>2</v>
      </c>
      <c r="L204">
        <v>2</v>
      </c>
      <c r="M204" s="2015">
        <f t="shared" si="33"/>
        <v>0</v>
      </c>
      <c r="N204" s="2015">
        <f t="shared" si="31"/>
        <v>2</v>
      </c>
      <c r="O204" s="2005">
        <v>45960</v>
      </c>
      <c r="P204" s="2005">
        <v>45961</v>
      </c>
      <c r="Q204" s="2109">
        <f>NETWORKDAYS.INTL(O204,P204,1,'DÍAS EFECTIVOS LABORADOS 2025'!$R$8:$R$23)</f>
        <v>2</v>
      </c>
      <c r="AD204">
        <f t="shared" si="32"/>
        <v>0</v>
      </c>
    </row>
    <row r="205" spans="1:30" ht="15.75">
      <c r="A205" s="71" t="s">
        <v>627</v>
      </c>
      <c r="B205" s="161" t="s">
        <v>1111</v>
      </c>
      <c r="C205" t="s">
        <v>76</v>
      </c>
      <c r="D205" t="s">
        <v>747</v>
      </c>
      <c r="E205" t="s">
        <v>748</v>
      </c>
      <c r="F205" t="s">
        <v>749</v>
      </c>
      <c r="G205" s="67" t="s">
        <v>848</v>
      </c>
      <c r="H205" s="2228" t="s">
        <v>654</v>
      </c>
      <c r="I205" s="2228"/>
      <c r="J205" s="2228"/>
      <c r="K205" s="67">
        <v>1</v>
      </c>
      <c r="L205">
        <v>1</v>
      </c>
      <c r="M205" s="2015">
        <f t="shared" si="33"/>
        <v>0</v>
      </c>
      <c r="N205" s="2015">
        <f t="shared" si="31"/>
        <v>1</v>
      </c>
      <c r="O205" s="1644">
        <v>45946</v>
      </c>
      <c r="P205" s="1644">
        <v>45946</v>
      </c>
      <c r="Q205" s="2109">
        <f>NETWORKDAYS.INTL(O205,P205,1,'DÍAS EFECTIVOS LABORADOS 2025'!$R$8:$R$23)</f>
        <v>1</v>
      </c>
      <c r="AD205">
        <f t="shared" si="32"/>
        <v>0</v>
      </c>
    </row>
    <row r="206" spans="1:30" ht="15.75">
      <c r="A206" s="71" t="s">
        <v>627</v>
      </c>
      <c r="B206" s="161" t="s">
        <v>1111</v>
      </c>
      <c r="C206" t="s">
        <v>80</v>
      </c>
      <c r="D206" t="s">
        <v>674</v>
      </c>
      <c r="E206" t="s">
        <v>675</v>
      </c>
      <c r="F206" t="s">
        <v>676</v>
      </c>
      <c r="G206" s="67" t="s">
        <v>848</v>
      </c>
      <c r="H206" s="2228" t="s">
        <v>654</v>
      </c>
      <c r="I206" s="2228"/>
      <c r="J206" s="2228"/>
      <c r="K206" s="67">
        <v>1</v>
      </c>
      <c r="L206">
        <v>1</v>
      </c>
      <c r="M206" s="2015">
        <f t="shared" si="33"/>
        <v>0</v>
      </c>
      <c r="N206" s="2015">
        <f t="shared" si="31"/>
        <v>1</v>
      </c>
      <c r="O206" s="1647">
        <v>45954</v>
      </c>
      <c r="P206" s="1647">
        <v>45954</v>
      </c>
      <c r="Q206" s="2109">
        <f>NETWORKDAYS.INTL(O206,P206,1,'DÍAS EFECTIVOS LABORADOS 2025'!$R$8:$R$23)</f>
        <v>1</v>
      </c>
      <c r="AD206">
        <f t="shared" si="32"/>
        <v>0</v>
      </c>
    </row>
    <row r="207" spans="1:30" ht="15.75">
      <c r="A207" s="71" t="s">
        <v>627</v>
      </c>
      <c r="B207" s="161" t="s">
        <v>1111</v>
      </c>
      <c r="C207" t="s">
        <v>86</v>
      </c>
      <c r="D207" t="s">
        <v>764</v>
      </c>
      <c r="E207" t="s">
        <v>765</v>
      </c>
      <c r="F207" t="s">
        <v>766</v>
      </c>
      <c r="G207" s="67" t="s">
        <v>848</v>
      </c>
      <c r="H207" s="2228" t="s">
        <v>654</v>
      </c>
      <c r="I207" s="2228"/>
      <c r="J207" s="2228"/>
      <c r="K207" s="67">
        <v>1</v>
      </c>
      <c r="L207">
        <v>1</v>
      </c>
      <c r="M207" s="2015">
        <f t="shared" si="33"/>
        <v>0</v>
      </c>
      <c r="N207" s="2015">
        <f t="shared" si="31"/>
        <v>1</v>
      </c>
      <c r="O207" s="1647">
        <v>45961</v>
      </c>
      <c r="P207" s="1647">
        <v>45961</v>
      </c>
      <c r="Q207" s="2109">
        <f>NETWORKDAYS.INTL(O207,P207,1,'DÍAS EFECTIVOS LABORADOS 2025'!$R$8:$R$23)</f>
        <v>1</v>
      </c>
      <c r="AD207">
        <f t="shared" si="32"/>
        <v>0</v>
      </c>
    </row>
    <row r="208" spans="1:30" ht="15.75">
      <c r="A208" s="71" t="s">
        <v>627</v>
      </c>
      <c r="B208" s="161" t="s">
        <v>1111</v>
      </c>
      <c r="C208" t="s">
        <v>102</v>
      </c>
      <c r="D208" t="s">
        <v>686</v>
      </c>
      <c r="E208" t="s">
        <v>687</v>
      </c>
      <c r="F208" t="s">
        <v>688</v>
      </c>
      <c r="G208" s="67" t="s">
        <v>848</v>
      </c>
      <c r="H208" s="2228" t="s">
        <v>654</v>
      </c>
      <c r="I208" s="2228"/>
      <c r="J208" s="2228"/>
      <c r="K208" s="67">
        <v>1</v>
      </c>
      <c r="L208">
        <v>1</v>
      </c>
      <c r="M208" s="2015">
        <f t="shared" si="33"/>
        <v>0</v>
      </c>
      <c r="N208" s="2015">
        <f t="shared" si="31"/>
        <v>1</v>
      </c>
      <c r="O208" s="1639">
        <v>45932</v>
      </c>
      <c r="P208" s="1639">
        <v>45932</v>
      </c>
      <c r="Q208" s="2109">
        <f>NETWORKDAYS.INTL(O208,P208,1,'DÍAS EFECTIVOS LABORADOS 2025'!$R$8:$R$23)</f>
        <v>1</v>
      </c>
      <c r="AD208">
        <f t="shared" si="32"/>
        <v>0</v>
      </c>
    </row>
    <row r="209" spans="1:30" ht="15.75">
      <c r="A209" s="71" t="s">
        <v>627</v>
      </c>
      <c r="B209" s="161" t="s">
        <v>1111</v>
      </c>
      <c r="C209" t="s">
        <v>104</v>
      </c>
      <c r="D209" t="s">
        <v>689</v>
      </c>
      <c r="E209" t="s">
        <v>690</v>
      </c>
      <c r="F209" t="s">
        <v>691</v>
      </c>
      <c r="G209" s="67" t="s">
        <v>849</v>
      </c>
      <c r="H209" s="2228" t="s">
        <v>658</v>
      </c>
      <c r="I209" s="2228"/>
      <c r="J209" s="2228"/>
      <c r="K209" s="67">
        <v>2</v>
      </c>
      <c r="L209">
        <v>2</v>
      </c>
      <c r="M209" s="2015">
        <f t="shared" si="33"/>
        <v>0</v>
      </c>
      <c r="N209" s="2015">
        <f t="shared" si="31"/>
        <v>2</v>
      </c>
      <c r="O209" s="1647">
        <v>45960</v>
      </c>
      <c r="P209" s="1647">
        <v>45961</v>
      </c>
      <c r="Q209" s="2109">
        <f>NETWORKDAYS.INTL(O209,P209,1,'DÍAS EFECTIVOS LABORADOS 2025'!$R$8:$R$23)</f>
        <v>2</v>
      </c>
      <c r="AD209">
        <f t="shared" si="32"/>
        <v>0</v>
      </c>
    </row>
    <row r="210" spans="1:30" ht="15.75">
      <c r="A210" s="71" t="s">
        <v>627</v>
      </c>
      <c r="B210" s="161" t="s">
        <v>1111</v>
      </c>
      <c r="C210" t="s">
        <v>104</v>
      </c>
      <c r="D210" t="s">
        <v>689</v>
      </c>
      <c r="E210" t="s">
        <v>690</v>
      </c>
      <c r="F210" t="s">
        <v>691</v>
      </c>
      <c r="G210" s="67" t="s">
        <v>848</v>
      </c>
      <c r="H210" s="2228" t="s">
        <v>654</v>
      </c>
      <c r="I210" s="2228"/>
      <c r="J210" s="2228"/>
      <c r="K210" s="67">
        <v>5</v>
      </c>
      <c r="L210">
        <v>5</v>
      </c>
      <c r="M210" s="2015">
        <f t="shared" si="33"/>
        <v>0</v>
      </c>
      <c r="N210" s="2015">
        <f t="shared" si="31"/>
        <v>5</v>
      </c>
      <c r="O210" s="1647">
        <v>45943</v>
      </c>
      <c r="P210" s="1647">
        <v>45947</v>
      </c>
      <c r="Q210" s="2109">
        <f>NETWORKDAYS.INTL(O210,P210,1,'DÍAS EFECTIVOS LABORADOS 2025'!$R$8:$R$23)</f>
        <v>5</v>
      </c>
      <c r="AD210">
        <f t="shared" si="32"/>
        <v>0</v>
      </c>
    </row>
    <row r="211" spans="1:30" ht="15.75">
      <c r="A211" s="71" t="s">
        <v>627</v>
      </c>
      <c r="B211" s="161" t="s">
        <v>1111</v>
      </c>
      <c r="C211" t="s">
        <v>111</v>
      </c>
      <c r="D211" t="s">
        <v>750</v>
      </c>
      <c r="E211" t="s">
        <v>751</v>
      </c>
      <c r="F211" t="s">
        <v>752</v>
      </c>
      <c r="G211" s="67" t="s">
        <v>848</v>
      </c>
      <c r="H211" s="2228" t="s">
        <v>654</v>
      </c>
      <c r="I211" s="2228"/>
      <c r="J211" s="2228"/>
      <c r="K211" s="67">
        <v>6</v>
      </c>
      <c r="L211">
        <v>6</v>
      </c>
      <c r="M211" s="2015">
        <f>+P211-O211+1-L211+S211-R211+1+V211-U211+1</f>
        <v>0</v>
      </c>
      <c r="N211" s="2015">
        <f t="shared" si="31"/>
        <v>6</v>
      </c>
      <c r="O211" s="1644">
        <v>45930</v>
      </c>
      <c r="P211" s="1644">
        <v>45930</v>
      </c>
      <c r="Q211" s="2109">
        <f>NETWORKDAYS.INTL(O211,P211,1,'DÍAS EFECTIVOS LABORADOS 2025'!$R$8:$R$23)</f>
        <v>1</v>
      </c>
      <c r="R211" s="1648">
        <v>45939</v>
      </c>
      <c r="S211" s="1648">
        <v>45940</v>
      </c>
      <c r="T211" s="2109">
        <f>NETWORKDAYS.INTL(R211,S211,1,'DÍAS EFECTIVOS LABORADOS 2025'!$R$8:$R$23)</f>
        <v>2</v>
      </c>
      <c r="U211" s="1652">
        <v>45959</v>
      </c>
      <c r="V211" s="1648">
        <v>45961</v>
      </c>
      <c r="W211" s="2109">
        <f>NETWORKDAYS.INTL(U211,V211,1,'DÍAS EFECTIVOS LABORADOS 2025'!$R$8:$R$23)</f>
        <v>3</v>
      </c>
      <c r="AD211">
        <f t="shared" si="32"/>
        <v>0</v>
      </c>
    </row>
    <row r="212" spans="1:30" ht="15.75">
      <c r="A212" s="71" t="s">
        <v>627</v>
      </c>
      <c r="B212" s="161" t="s">
        <v>1111</v>
      </c>
      <c r="C212" t="s">
        <v>126</v>
      </c>
      <c r="D212" t="s">
        <v>785</v>
      </c>
      <c r="E212" t="s">
        <v>786</v>
      </c>
      <c r="F212" t="s">
        <v>787</v>
      </c>
      <c r="G212" s="67" t="s">
        <v>848</v>
      </c>
      <c r="H212" s="2228" t="s">
        <v>654</v>
      </c>
      <c r="I212" s="2228"/>
      <c r="J212" s="2228"/>
      <c r="K212" s="67">
        <v>2</v>
      </c>
      <c r="L212">
        <v>2</v>
      </c>
      <c r="M212" s="2015">
        <f t="shared" ref="M212:M213" si="34">+P212-O212+1-L212</f>
        <v>0</v>
      </c>
      <c r="N212" s="2015">
        <f t="shared" si="31"/>
        <v>1</v>
      </c>
      <c r="O212" s="1647">
        <v>45937</v>
      </c>
      <c r="P212" s="1647">
        <v>45938</v>
      </c>
      <c r="Q212" s="2109">
        <f>NETWORKDAYS.INTL(O212,P212,1,'DÍAS EFECTIVOS LABORADOS 2025'!$R$8:$R$23)</f>
        <v>1</v>
      </c>
      <c r="AD212">
        <f t="shared" si="32"/>
        <v>0</v>
      </c>
    </row>
    <row r="213" spans="1:30" ht="15.75">
      <c r="A213" s="71" t="s">
        <v>627</v>
      </c>
      <c r="B213" s="161" t="s">
        <v>1111</v>
      </c>
      <c r="C213" t="s">
        <v>217</v>
      </c>
      <c r="D213" t="s">
        <v>802</v>
      </c>
      <c r="E213" t="s">
        <v>803</v>
      </c>
      <c r="F213" t="s">
        <v>804</v>
      </c>
      <c r="G213" s="67" t="s">
        <v>849</v>
      </c>
      <c r="H213" s="2228" t="s">
        <v>658</v>
      </c>
      <c r="I213" s="2228"/>
      <c r="J213" s="2228"/>
      <c r="K213" s="67">
        <v>1</v>
      </c>
      <c r="L213">
        <v>1</v>
      </c>
      <c r="M213" s="2015">
        <f t="shared" si="34"/>
        <v>0</v>
      </c>
      <c r="N213" s="2015">
        <f t="shared" si="31"/>
        <v>1</v>
      </c>
      <c r="O213" s="1644">
        <v>45939</v>
      </c>
      <c r="P213" s="1644">
        <v>45939</v>
      </c>
      <c r="Q213" s="2109">
        <f>NETWORKDAYS.INTL(O213,P213,1,'DÍAS EFECTIVOS LABORADOS 2025'!$R$8:$R$23)</f>
        <v>1</v>
      </c>
      <c r="AD213">
        <f t="shared" si="32"/>
        <v>0</v>
      </c>
    </row>
    <row r="214" spans="1:30" ht="15.75">
      <c r="A214" s="71" t="s">
        <v>627</v>
      </c>
      <c r="B214" s="161" t="s">
        <v>1111</v>
      </c>
      <c r="C214" t="s">
        <v>130</v>
      </c>
      <c r="D214" t="s">
        <v>698</v>
      </c>
      <c r="E214" t="s">
        <v>699</v>
      </c>
      <c r="F214" t="s">
        <v>700</v>
      </c>
      <c r="G214" s="67" t="s">
        <v>848</v>
      </c>
      <c r="H214" s="2228" t="s">
        <v>654</v>
      </c>
      <c r="I214" s="2228"/>
      <c r="J214" s="2228"/>
      <c r="K214" s="67">
        <v>2</v>
      </c>
      <c r="L214">
        <v>2</v>
      </c>
      <c r="M214" s="2015">
        <f>+P214-O214+1-L214+S214-R214+1</f>
        <v>0</v>
      </c>
      <c r="N214" s="2015">
        <f t="shared" si="31"/>
        <v>2</v>
      </c>
      <c r="O214" s="1647">
        <v>45931</v>
      </c>
      <c r="P214" s="1647">
        <v>45931</v>
      </c>
      <c r="Q214" s="2109">
        <f>NETWORKDAYS.INTL(O214,P214,1,'DÍAS EFECTIVOS LABORADOS 2025'!$R$8:$R$23)</f>
        <v>1</v>
      </c>
      <c r="R214" s="1648">
        <v>45939</v>
      </c>
      <c r="S214" s="1648">
        <v>45939</v>
      </c>
      <c r="T214" s="2109">
        <f>NETWORKDAYS.INTL(R214,S214,1,'DÍAS EFECTIVOS LABORADOS 2025'!$R$8:$R$23)</f>
        <v>1</v>
      </c>
      <c r="AD214">
        <f t="shared" si="32"/>
        <v>0</v>
      </c>
    </row>
    <row r="215" spans="1:30" ht="15.75">
      <c r="A215" s="71" t="s">
        <v>627</v>
      </c>
      <c r="B215" s="161" t="s">
        <v>1111</v>
      </c>
      <c r="C215" t="s">
        <v>133</v>
      </c>
      <c r="D215" t="s">
        <v>701</v>
      </c>
      <c r="E215" t="s">
        <v>702</v>
      </c>
      <c r="F215" t="s">
        <v>703</v>
      </c>
      <c r="G215" s="67" t="s">
        <v>849</v>
      </c>
      <c r="H215" s="2228" t="s">
        <v>658</v>
      </c>
      <c r="I215" s="2228"/>
      <c r="J215" s="2228"/>
      <c r="K215" s="67">
        <v>1</v>
      </c>
      <c r="L215">
        <v>1</v>
      </c>
      <c r="M215" s="2015">
        <f>+P215-O215+1-L215</f>
        <v>0</v>
      </c>
      <c r="N215" s="2015">
        <f t="shared" si="31"/>
        <v>1</v>
      </c>
      <c r="O215" s="1644">
        <v>45931</v>
      </c>
      <c r="P215" s="1644">
        <v>45931</v>
      </c>
      <c r="Q215" s="2109">
        <f>NETWORKDAYS.INTL(O215,P215,1,'DÍAS EFECTIVOS LABORADOS 2025'!$R$8:$R$23)</f>
        <v>1</v>
      </c>
      <c r="AD215">
        <f t="shared" si="32"/>
        <v>0</v>
      </c>
    </row>
    <row r="216" spans="1:30" ht="15.75">
      <c r="A216" s="71" t="s">
        <v>627</v>
      </c>
      <c r="B216" s="161" t="s">
        <v>1111</v>
      </c>
      <c r="C216" t="s">
        <v>133</v>
      </c>
      <c r="D216" t="s">
        <v>701</v>
      </c>
      <c r="E216" t="s">
        <v>702</v>
      </c>
      <c r="F216" t="s">
        <v>703</v>
      </c>
      <c r="G216" s="67" t="s">
        <v>848</v>
      </c>
      <c r="H216" s="2228" t="s">
        <v>654</v>
      </c>
      <c r="I216" s="2228"/>
      <c r="J216" s="2228"/>
      <c r="K216" s="67">
        <v>5</v>
      </c>
      <c r="L216">
        <v>5</v>
      </c>
      <c r="M216" s="2015">
        <f>+P216-O216+1-L216+S216-R216+1</f>
        <v>0</v>
      </c>
      <c r="N216" s="2015">
        <f t="shared" si="31"/>
        <v>5</v>
      </c>
      <c r="O216" s="1647">
        <v>45950</v>
      </c>
      <c r="P216" s="1647">
        <v>45953</v>
      </c>
      <c r="Q216" s="2109">
        <f>NETWORKDAYS.INTL(O216,P216,1,'DÍAS EFECTIVOS LABORADOS 2025'!$R$8:$R$23)</f>
        <v>4</v>
      </c>
      <c r="R216" s="1652">
        <v>45936</v>
      </c>
      <c r="S216" s="1652">
        <v>45936</v>
      </c>
      <c r="T216" s="2109">
        <f>NETWORKDAYS.INTL(R216,S216,1,'DÍAS EFECTIVOS LABORADOS 2025'!$R$8:$R$23)</f>
        <v>1</v>
      </c>
      <c r="U216" s="1644"/>
      <c r="V216" s="2005"/>
      <c r="W216" s="2134"/>
      <c r="AD216">
        <f t="shared" si="32"/>
        <v>0</v>
      </c>
    </row>
    <row r="217" spans="1:30" ht="15.75">
      <c r="A217" s="71" t="s">
        <v>627</v>
      </c>
      <c r="B217" s="161" t="s">
        <v>1111</v>
      </c>
      <c r="C217" t="s">
        <v>139</v>
      </c>
      <c r="D217" t="s">
        <v>697</v>
      </c>
      <c r="E217" t="s">
        <v>707</v>
      </c>
      <c r="F217" t="s">
        <v>708</v>
      </c>
      <c r="G217" s="67" t="s">
        <v>852</v>
      </c>
      <c r="H217" s="2228" t="s">
        <v>770</v>
      </c>
      <c r="I217" s="2228"/>
      <c r="J217" s="2228"/>
      <c r="K217" s="67">
        <v>31</v>
      </c>
      <c r="L217">
        <v>31</v>
      </c>
      <c r="M217" s="2015">
        <f t="shared" ref="M217:M222" si="35">+P217-O217+1-L217</f>
        <v>0</v>
      </c>
      <c r="N217" s="2015">
        <f t="shared" si="31"/>
        <v>22</v>
      </c>
      <c r="O217" s="1642">
        <v>45931</v>
      </c>
      <c r="P217" s="1642">
        <v>45961</v>
      </c>
      <c r="Q217" s="2109">
        <f>NETWORKDAYS.INTL(O217,P217,1,'DÍAS EFECTIVOS LABORADOS 2025'!$R$8:$R$23)</f>
        <v>22</v>
      </c>
      <c r="AD217">
        <f t="shared" si="32"/>
        <v>0</v>
      </c>
    </row>
    <row r="218" spans="1:30" ht="15.75">
      <c r="A218" s="71" t="s">
        <v>627</v>
      </c>
      <c r="B218" s="161" t="s">
        <v>1111</v>
      </c>
      <c r="C218" t="s">
        <v>145</v>
      </c>
      <c r="D218" t="s">
        <v>751</v>
      </c>
      <c r="E218" t="s">
        <v>788</v>
      </c>
      <c r="F218" t="s">
        <v>789</v>
      </c>
      <c r="G218" s="67" t="s">
        <v>848</v>
      </c>
      <c r="H218" s="2228" t="s">
        <v>654</v>
      </c>
      <c r="I218" s="2228"/>
      <c r="J218" s="2228"/>
      <c r="K218" s="67">
        <v>15</v>
      </c>
      <c r="L218">
        <v>15</v>
      </c>
      <c r="M218" s="2015">
        <f t="shared" si="35"/>
        <v>0</v>
      </c>
      <c r="N218" s="2015">
        <f t="shared" si="31"/>
        <v>10</v>
      </c>
      <c r="O218" s="1647">
        <v>45931</v>
      </c>
      <c r="P218" s="1647">
        <v>45945</v>
      </c>
      <c r="Q218" s="2109">
        <f>NETWORKDAYS.INTL(O218,P218,1,'DÍAS EFECTIVOS LABORADOS 2025'!$R$8:$R$23)</f>
        <v>10</v>
      </c>
      <c r="AD218">
        <f t="shared" si="32"/>
        <v>0</v>
      </c>
    </row>
    <row r="219" spans="1:30" ht="15.75">
      <c r="A219" s="71" t="s">
        <v>627</v>
      </c>
      <c r="B219" s="161" t="s">
        <v>1111</v>
      </c>
      <c r="C219" t="s">
        <v>151</v>
      </c>
      <c r="D219" t="s">
        <v>793</v>
      </c>
      <c r="E219" t="s">
        <v>794</v>
      </c>
      <c r="F219" t="s">
        <v>795</v>
      </c>
      <c r="G219" s="67" t="s">
        <v>849</v>
      </c>
      <c r="H219" s="2228" t="s">
        <v>658</v>
      </c>
      <c r="I219" s="2228"/>
      <c r="J219" s="2228"/>
      <c r="K219" s="67">
        <v>2</v>
      </c>
      <c r="L219">
        <v>2</v>
      </c>
      <c r="M219" s="2015">
        <f t="shared" si="35"/>
        <v>0</v>
      </c>
      <c r="N219" s="2015">
        <f t="shared" si="31"/>
        <v>1</v>
      </c>
      <c r="O219" s="1644">
        <v>45938</v>
      </c>
      <c r="P219" s="1644">
        <v>45939</v>
      </c>
      <c r="Q219" s="2109">
        <f>NETWORKDAYS.INTL(O219,P219,1,'DÍAS EFECTIVOS LABORADOS 2025'!$R$8:$R$23)</f>
        <v>1</v>
      </c>
      <c r="AD219">
        <f t="shared" si="32"/>
        <v>0</v>
      </c>
    </row>
    <row r="220" spans="1:30" ht="15.75">
      <c r="A220" s="71" t="s">
        <v>627</v>
      </c>
      <c r="B220" s="161" t="s">
        <v>1111</v>
      </c>
      <c r="C220" t="s">
        <v>154</v>
      </c>
      <c r="D220" t="s">
        <v>756</v>
      </c>
      <c r="E220" t="s">
        <v>757</v>
      </c>
      <c r="F220" t="s">
        <v>758</v>
      </c>
      <c r="G220" s="67" t="s">
        <v>849</v>
      </c>
      <c r="H220" s="2228" t="s">
        <v>658</v>
      </c>
      <c r="I220" s="2228"/>
      <c r="J220" s="2228"/>
      <c r="K220" s="67">
        <v>1</v>
      </c>
      <c r="L220">
        <v>1</v>
      </c>
      <c r="M220" s="2015">
        <f t="shared" si="35"/>
        <v>0</v>
      </c>
      <c r="N220" s="2015">
        <f t="shared" si="31"/>
        <v>1</v>
      </c>
      <c r="O220" s="1644">
        <v>45947</v>
      </c>
      <c r="P220" s="1644">
        <v>45947</v>
      </c>
      <c r="Q220" s="2109">
        <f>NETWORKDAYS.INTL(O220,P220,1,'DÍAS EFECTIVOS LABORADOS 2025'!$R$8:$R$23)</f>
        <v>1</v>
      </c>
      <c r="AD220">
        <f t="shared" si="32"/>
        <v>0</v>
      </c>
    </row>
    <row r="221" spans="1:30" ht="15.75">
      <c r="A221" s="71" t="s">
        <v>627</v>
      </c>
      <c r="B221" s="161" t="s">
        <v>1111</v>
      </c>
      <c r="C221" t="s">
        <v>161</v>
      </c>
      <c r="D221" t="s">
        <v>733</v>
      </c>
      <c r="E221" t="s">
        <v>734</v>
      </c>
      <c r="F221" t="s">
        <v>735</v>
      </c>
      <c r="G221" s="67" t="s">
        <v>849</v>
      </c>
      <c r="H221" s="2228" t="s">
        <v>658</v>
      </c>
      <c r="I221" s="2228"/>
      <c r="J221" s="2228"/>
      <c r="K221" s="67">
        <v>3</v>
      </c>
      <c r="L221">
        <v>3</v>
      </c>
      <c r="M221" s="2015">
        <f t="shared" si="35"/>
        <v>0</v>
      </c>
      <c r="N221" s="2015">
        <f t="shared" si="31"/>
        <v>2</v>
      </c>
      <c r="O221" s="1644">
        <v>45935</v>
      </c>
      <c r="P221" s="1644">
        <v>45937</v>
      </c>
      <c r="Q221" s="2109">
        <f>NETWORKDAYS.INTL(O221,P221,1,'DÍAS EFECTIVOS LABORADOS 2025'!$R$8:$R$23)</f>
        <v>2</v>
      </c>
      <c r="AD221">
        <f t="shared" si="32"/>
        <v>0</v>
      </c>
    </row>
    <row r="222" spans="1:30" ht="15.75">
      <c r="A222" s="71" t="s">
        <v>627</v>
      </c>
      <c r="B222" s="161" t="s">
        <v>1111</v>
      </c>
      <c r="C222" t="s">
        <v>161</v>
      </c>
      <c r="D222" t="s">
        <v>733</v>
      </c>
      <c r="E222" t="s">
        <v>734</v>
      </c>
      <c r="F222" t="s">
        <v>735</v>
      </c>
      <c r="G222" s="67" t="s">
        <v>848</v>
      </c>
      <c r="H222" s="2228" t="s">
        <v>654</v>
      </c>
      <c r="I222" s="2228"/>
      <c r="J222" s="2228"/>
      <c r="K222" s="67">
        <v>1</v>
      </c>
      <c r="L222">
        <v>1</v>
      </c>
      <c r="M222" s="2015">
        <f t="shared" si="35"/>
        <v>0</v>
      </c>
      <c r="N222" s="2015">
        <f t="shared" si="31"/>
        <v>1</v>
      </c>
      <c r="O222" s="1647">
        <v>45946</v>
      </c>
      <c r="P222" s="1647">
        <v>45946</v>
      </c>
      <c r="Q222" s="2109">
        <f>NETWORKDAYS.INTL(O222,P222,1,'DÍAS EFECTIVOS LABORADOS 2025'!$R$8:$R$23)</f>
        <v>1</v>
      </c>
      <c r="AD222">
        <f t="shared" si="32"/>
        <v>0</v>
      </c>
    </row>
    <row r="223" spans="1:30" ht="15.75">
      <c r="A223" s="71" t="s">
        <v>627</v>
      </c>
      <c r="B223" s="161" t="s">
        <v>1111</v>
      </c>
      <c r="C223" t="s">
        <v>164</v>
      </c>
      <c r="D223" t="s">
        <v>696</v>
      </c>
      <c r="E223" t="s">
        <v>759</v>
      </c>
      <c r="F223" t="s">
        <v>760</v>
      </c>
      <c r="G223" s="67" t="s">
        <v>848</v>
      </c>
      <c r="H223" s="2228" t="s">
        <v>654</v>
      </c>
      <c r="I223" s="2228"/>
      <c r="J223" s="2228"/>
      <c r="K223" s="67">
        <v>11</v>
      </c>
      <c r="L223">
        <v>11</v>
      </c>
      <c r="M223" s="2015">
        <f>+P223-O223+1-L223+S223-R223+1+V223-U223+1</f>
        <v>0</v>
      </c>
      <c r="N223" s="2015">
        <f t="shared" si="31"/>
        <v>9</v>
      </c>
      <c r="O223" s="1647">
        <v>45952</v>
      </c>
      <c r="P223" s="1647">
        <v>45956</v>
      </c>
      <c r="Q223" s="2109">
        <f>NETWORKDAYS.INTL(O223,P223,1,'DÍAS EFECTIVOS LABORADOS 2025'!$R$8:$R$23)</f>
        <v>3</v>
      </c>
      <c r="R223" s="1652">
        <v>45957</v>
      </c>
      <c r="S223" s="1648">
        <v>45961</v>
      </c>
      <c r="T223" s="2109">
        <f>NETWORKDAYS.INTL(R223,S223,1,'DÍAS EFECTIVOS LABORADOS 2025'!$R$8:$R$23)</f>
        <v>5</v>
      </c>
      <c r="U223" s="2003">
        <v>45922</v>
      </c>
      <c r="V223" s="2003">
        <v>45922</v>
      </c>
      <c r="W223" s="2109">
        <f>NETWORKDAYS.INTL(U223,V223,1,'DÍAS EFECTIVOS LABORADOS 2025'!$R$8:$R$23)</f>
        <v>1</v>
      </c>
      <c r="AD223">
        <f t="shared" si="32"/>
        <v>0</v>
      </c>
    </row>
    <row r="224" spans="1:30" ht="15.75">
      <c r="A224" s="71" t="s">
        <v>627</v>
      </c>
      <c r="B224" s="161" t="s">
        <v>1111</v>
      </c>
      <c r="C224" t="s">
        <v>169</v>
      </c>
      <c r="D224" t="s">
        <v>738</v>
      </c>
      <c r="E224" t="s">
        <v>739</v>
      </c>
      <c r="F224" t="s">
        <v>740</v>
      </c>
      <c r="G224" s="67" t="s">
        <v>848</v>
      </c>
      <c r="H224" s="2228" t="s">
        <v>654</v>
      </c>
      <c r="I224" s="2228"/>
      <c r="J224" s="2228"/>
      <c r="K224" s="67">
        <v>5</v>
      </c>
      <c r="L224">
        <v>5</v>
      </c>
      <c r="M224" s="2015">
        <f t="shared" ref="M224:M259" si="36">+P224-O224+1-L224</f>
        <v>0</v>
      </c>
      <c r="N224" s="2015">
        <f t="shared" si="31"/>
        <v>3</v>
      </c>
      <c r="O224" s="1647">
        <v>45931</v>
      </c>
      <c r="P224" s="1647">
        <v>45935</v>
      </c>
      <c r="Q224" s="2109">
        <f>NETWORKDAYS.INTL(O224,P224,1,'DÍAS EFECTIVOS LABORADOS 2025'!$R$8:$R$23)</f>
        <v>3</v>
      </c>
      <c r="AD224">
        <f t="shared" si="32"/>
        <v>0</v>
      </c>
    </row>
    <row r="225" spans="1:30" ht="15.75">
      <c r="A225" s="71" t="s">
        <v>627</v>
      </c>
      <c r="B225" s="161" t="s">
        <v>1111</v>
      </c>
      <c r="C225" t="s">
        <v>222</v>
      </c>
      <c r="D225" t="s">
        <v>854</v>
      </c>
      <c r="E225" t="s">
        <v>855</v>
      </c>
      <c r="F225" t="s">
        <v>856</v>
      </c>
      <c r="G225" s="67" t="s">
        <v>849</v>
      </c>
      <c r="H225" s="2228" t="s">
        <v>658</v>
      </c>
      <c r="I225" s="2228"/>
      <c r="J225" s="2228"/>
      <c r="K225" s="67">
        <v>2</v>
      </c>
      <c r="L225">
        <v>2</v>
      </c>
      <c r="M225" s="2015">
        <f t="shared" si="36"/>
        <v>0</v>
      </c>
      <c r="N225" s="2015">
        <f t="shared" si="31"/>
        <v>2</v>
      </c>
      <c r="O225" s="1644">
        <v>45952</v>
      </c>
      <c r="P225" s="1644">
        <v>45953</v>
      </c>
      <c r="Q225" s="2109">
        <f>NETWORKDAYS.INTL(O225,P225,1,'DÍAS EFECTIVOS LABORADOS 2025'!$R$8:$R$23)</f>
        <v>2</v>
      </c>
      <c r="AD225">
        <f t="shared" si="32"/>
        <v>0</v>
      </c>
    </row>
    <row r="226" spans="1:30" ht="15.75">
      <c r="A226" s="71" t="s">
        <v>627</v>
      </c>
      <c r="B226" s="161" t="s">
        <v>1111</v>
      </c>
      <c r="C226" t="s">
        <v>176</v>
      </c>
      <c r="D226" t="s">
        <v>771</v>
      </c>
      <c r="E226" t="s">
        <v>772</v>
      </c>
      <c r="F226" t="s">
        <v>773</v>
      </c>
      <c r="G226" s="67" t="s">
        <v>848</v>
      </c>
      <c r="H226" s="2228" t="s">
        <v>654</v>
      </c>
      <c r="I226" s="2228"/>
      <c r="J226" s="2228"/>
      <c r="K226" s="67">
        <v>7</v>
      </c>
      <c r="L226">
        <v>7</v>
      </c>
      <c r="M226" s="2015">
        <f t="shared" si="36"/>
        <v>0</v>
      </c>
      <c r="N226" s="2015">
        <f t="shared" si="31"/>
        <v>5</v>
      </c>
      <c r="O226" s="1647">
        <v>45952</v>
      </c>
      <c r="P226" s="1647">
        <v>45958</v>
      </c>
      <c r="Q226" s="2109">
        <f>NETWORKDAYS.INTL(O226,P226,1,'DÍAS EFECTIVOS LABORADOS 2025'!$R$8:$R$23)</f>
        <v>5</v>
      </c>
      <c r="AD226">
        <f t="shared" si="32"/>
        <v>0</v>
      </c>
    </row>
    <row r="227" spans="1:30" ht="15.75">
      <c r="A227" s="71" t="s">
        <v>627</v>
      </c>
      <c r="B227" s="161" t="s">
        <v>1111</v>
      </c>
      <c r="C227" t="s">
        <v>879</v>
      </c>
      <c r="D227" t="s">
        <v>674</v>
      </c>
      <c r="E227" t="s">
        <v>790</v>
      </c>
      <c r="F227" t="s">
        <v>1130</v>
      </c>
      <c r="G227" s="67" t="s">
        <v>848</v>
      </c>
      <c r="H227" s="2228" t="s">
        <v>654</v>
      </c>
      <c r="I227" s="2228"/>
      <c r="J227" s="2228"/>
      <c r="K227" s="67">
        <v>1</v>
      </c>
      <c r="L227">
        <v>1</v>
      </c>
      <c r="M227" s="2015">
        <f t="shared" si="36"/>
        <v>0</v>
      </c>
      <c r="N227" s="2015">
        <f t="shared" si="31"/>
        <v>1</v>
      </c>
      <c r="O227" s="1647">
        <v>45936</v>
      </c>
      <c r="P227" s="1647">
        <v>45936</v>
      </c>
      <c r="Q227" s="2109">
        <f>NETWORKDAYS.INTL(O227,P227,1,'DÍAS EFECTIVOS LABORADOS 2025'!$R$8:$R$23)</f>
        <v>1</v>
      </c>
      <c r="AD227">
        <f t="shared" si="32"/>
        <v>0</v>
      </c>
    </row>
    <row r="228" spans="1:30" ht="15.75">
      <c r="A228" s="71" t="s">
        <v>627</v>
      </c>
      <c r="B228" s="161" t="s">
        <v>1111</v>
      </c>
      <c r="C228" t="s">
        <v>183</v>
      </c>
      <c r="D228" t="s">
        <v>797</v>
      </c>
      <c r="E228" t="s">
        <v>722</v>
      </c>
      <c r="F228" t="s">
        <v>798</v>
      </c>
      <c r="G228" s="67" t="s">
        <v>852</v>
      </c>
      <c r="H228" s="2228" t="s">
        <v>770</v>
      </c>
      <c r="I228" s="2228"/>
      <c r="J228" s="2228"/>
      <c r="K228" s="67">
        <v>23</v>
      </c>
      <c r="L228">
        <v>23</v>
      </c>
      <c r="M228" s="2015">
        <f t="shared" si="36"/>
        <v>0</v>
      </c>
      <c r="N228" s="2015">
        <f t="shared" si="31"/>
        <v>16</v>
      </c>
      <c r="O228" s="1642">
        <v>45931</v>
      </c>
      <c r="P228" s="1640">
        <v>45953</v>
      </c>
      <c r="Q228" s="2109">
        <f>NETWORKDAYS.INTL(O228,P228,1,'DÍAS EFECTIVOS LABORADOS 2025'!$R$8:$R$23)</f>
        <v>16</v>
      </c>
      <c r="AD228">
        <f t="shared" si="32"/>
        <v>0</v>
      </c>
    </row>
    <row r="229" spans="1:30" ht="15.75">
      <c r="A229" s="71" t="s">
        <v>632</v>
      </c>
      <c r="B229" s="161" t="s">
        <v>1111</v>
      </c>
      <c r="C229" t="s">
        <v>43</v>
      </c>
      <c r="D229" t="s">
        <v>662</v>
      </c>
      <c r="E229" t="s">
        <v>663</v>
      </c>
      <c r="F229" t="s">
        <v>664</v>
      </c>
      <c r="G229" s="67" t="s">
        <v>848</v>
      </c>
      <c r="H229" s="2227" t="s">
        <v>654</v>
      </c>
      <c r="I229" s="2227"/>
      <c r="J229" s="2227"/>
      <c r="K229" s="67">
        <v>1</v>
      </c>
      <c r="L229">
        <v>1</v>
      </c>
      <c r="M229" s="2015">
        <f t="shared" si="36"/>
        <v>0</v>
      </c>
      <c r="N229" s="2015">
        <f t="shared" si="31"/>
        <v>1</v>
      </c>
      <c r="O229" s="1643">
        <v>45966</v>
      </c>
      <c r="P229" s="1643">
        <v>45966</v>
      </c>
      <c r="Q229" s="2109">
        <f>NETWORKDAYS.INTL(O229,P229,1,'DÍAS EFECTIVOS LABORADOS 2025'!$R$8:$R$23)</f>
        <v>1</v>
      </c>
      <c r="AD229">
        <f t="shared" si="32"/>
        <v>0</v>
      </c>
    </row>
    <row r="230" spans="1:30" ht="15.75">
      <c r="A230" s="71" t="s">
        <v>632</v>
      </c>
      <c r="B230" s="161" t="s">
        <v>1111</v>
      </c>
      <c r="C230" t="s">
        <v>46</v>
      </c>
      <c r="D230" t="s">
        <v>665</v>
      </c>
      <c r="E230" t="s">
        <v>666</v>
      </c>
      <c r="F230" t="s">
        <v>667</v>
      </c>
      <c r="G230" s="67" t="s">
        <v>848</v>
      </c>
      <c r="H230" s="2228" t="s">
        <v>654</v>
      </c>
      <c r="I230" s="2228"/>
      <c r="J230" s="2228"/>
      <c r="K230" s="67">
        <v>9</v>
      </c>
      <c r="L230">
        <v>9</v>
      </c>
      <c r="M230" s="2015">
        <f t="shared" si="36"/>
        <v>0</v>
      </c>
      <c r="N230" s="2015">
        <f t="shared" si="31"/>
        <v>7</v>
      </c>
      <c r="O230" s="1643">
        <v>45978</v>
      </c>
      <c r="P230" s="1643">
        <v>45986</v>
      </c>
      <c r="Q230" s="2109">
        <f>NETWORKDAYS.INTL(O230,P230,1,'DÍAS EFECTIVOS LABORADOS 2025'!$R$8:$R$23)</f>
        <v>7</v>
      </c>
      <c r="AD230">
        <f t="shared" si="32"/>
        <v>0</v>
      </c>
    </row>
    <row r="231" spans="1:30" ht="15.75">
      <c r="A231" s="71" t="s">
        <v>632</v>
      </c>
      <c r="B231" s="161" t="s">
        <v>1111</v>
      </c>
      <c r="C231" t="s">
        <v>64</v>
      </c>
      <c r="D231" t="s">
        <v>744</v>
      </c>
      <c r="E231" t="s">
        <v>745</v>
      </c>
      <c r="F231" t="s">
        <v>746</v>
      </c>
      <c r="G231" s="67" t="s">
        <v>848</v>
      </c>
      <c r="H231" s="2228" t="s">
        <v>654</v>
      </c>
      <c r="I231" s="2228"/>
      <c r="J231" s="2228"/>
      <c r="K231" s="67">
        <v>4</v>
      </c>
      <c r="L231">
        <v>4</v>
      </c>
      <c r="M231" s="2015">
        <f t="shared" si="36"/>
        <v>0</v>
      </c>
      <c r="N231" s="2015">
        <f t="shared" si="31"/>
        <v>4</v>
      </c>
      <c r="O231" s="1643">
        <v>45985</v>
      </c>
      <c r="P231" s="1643">
        <v>45988</v>
      </c>
      <c r="Q231" s="2109">
        <f>NETWORKDAYS.INTL(O231,P231,1,'DÍAS EFECTIVOS LABORADOS 2025'!$R$8:$R$23)</f>
        <v>4</v>
      </c>
      <c r="AD231">
        <f t="shared" si="32"/>
        <v>0</v>
      </c>
    </row>
    <row r="232" spans="1:30" ht="15.75">
      <c r="A232" s="71" t="s">
        <v>632</v>
      </c>
      <c r="B232" s="161" t="s">
        <v>1111</v>
      </c>
      <c r="C232" t="s">
        <v>67</v>
      </c>
      <c r="D232" t="s">
        <v>724</v>
      </c>
      <c r="E232" t="s">
        <v>662</v>
      </c>
      <c r="F232" t="s">
        <v>725</v>
      </c>
      <c r="G232" s="67" t="s">
        <v>851</v>
      </c>
      <c r="H232" s="2228" t="s">
        <v>709</v>
      </c>
      <c r="I232" s="2228"/>
      <c r="J232" s="2228"/>
      <c r="K232" s="67">
        <v>4</v>
      </c>
      <c r="L232">
        <v>4</v>
      </c>
      <c r="M232" s="2015">
        <f t="shared" si="36"/>
        <v>0</v>
      </c>
      <c r="N232" s="2015">
        <f t="shared" si="31"/>
        <v>2</v>
      </c>
      <c r="O232" s="1640">
        <v>45962</v>
      </c>
      <c r="P232" s="1640">
        <v>45965</v>
      </c>
      <c r="Q232" s="2109">
        <f>NETWORKDAYS.INTL(O232,P232,1,'DÍAS EFECTIVOS LABORADOS 2025'!$R$8:$R$23)</f>
        <v>2</v>
      </c>
      <c r="AD232">
        <f t="shared" si="32"/>
        <v>0</v>
      </c>
    </row>
    <row r="233" spans="1:30" ht="15.75">
      <c r="A233" s="71" t="s">
        <v>632</v>
      </c>
      <c r="B233" s="161" t="s">
        <v>1111</v>
      </c>
      <c r="C233" t="s">
        <v>67</v>
      </c>
      <c r="D233" t="s">
        <v>724</v>
      </c>
      <c r="E233" t="s">
        <v>662</v>
      </c>
      <c r="F233" t="s">
        <v>725</v>
      </c>
      <c r="G233" s="67" t="s">
        <v>848</v>
      </c>
      <c r="H233" s="2228" t="s">
        <v>654</v>
      </c>
      <c r="I233" s="2228"/>
      <c r="J233" s="2228"/>
      <c r="K233" s="67">
        <v>5</v>
      </c>
      <c r="L233">
        <v>5</v>
      </c>
      <c r="M233" s="2015">
        <f t="shared" si="36"/>
        <v>0</v>
      </c>
      <c r="N233" s="2015">
        <f t="shared" si="31"/>
        <v>3</v>
      </c>
      <c r="O233" s="1643">
        <v>45966</v>
      </c>
      <c r="P233" s="1643">
        <v>45970</v>
      </c>
      <c r="Q233" s="2109">
        <f>NETWORKDAYS.INTL(O233,P233,1,'DÍAS EFECTIVOS LABORADOS 2025'!$R$8:$R$23)</f>
        <v>3</v>
      </c>
      <c r="AD233">
        <f t="shared" si="32"/>
        <v>0</v>
      </c>
    </row>
    <row r="234" spans="1:30" ht="15.75">
      <c r="A234" s="71" t="s">
        <v>632</v>
      </c>
      <c r="B234" s="161" t="s">
        <v>1111</v>
      </c>
      <c r="C234" t="s">
        <v>70</v>
      </c>
      <c r="D234" t="s">
        <v>671</v>
      </c>
      <c r="E234" t="s">
        <v>672</v>
      </c>
      <c r="F234" t="s">
        <v>673</v>
      </c>
      <c r="G234" s="67" t="s">
        <v>848</v>
      </c>
      <c r="H234" s="2228" t="s">
        <v>654</v>
      </c>
      <c r="I234" s="2228"/>
      <c r="J234" s="2228"/>
      <c r="K234" s="67">
        <v>1</v>
      </c>
      <c r="L234">
        <v>1</v>
      </c>
      <c r="M234" s="2015">
        <f t="shared" si="36"/>
        <v>0</v>
      </c>
      <c r="N234" s="2015">
        <f t="shared" si="31"/>
        <v>1</v>
      </c>
      <c r="O234" s="1643">
        <v>45979</v>
      </c>
      <c r="P234" s="1643">
        <v>45979</v>
      </c>
      <c r="Q234" s="2109">
        <f>NETWORKDAYS.INTL(O234,P234,1,'DÍAS EFECTIVOS LABORADOS 2025'!$R$8:$R$23)</f>
        <v>1</v>
      </c>
      <c r="AD234">
        <f t="shared" si="32"/>
        <v>0</v>
      </c>
    </row>
    <row r="235" spans="1:30" ht="15.75">
      <c r="A235" s="71" t="s">
        <v>632</v>
      </c>
      <c r="B235" s="161" t="s">
        <v>1111</v>
      </c>
      <c r="C235" t="s">
        <v>201</v>
      </c>
      <c r="D235" t="s">
        <v>799</v>
      </c>
      <c r="E235" t="s">
        <v>800</v>
      </c>
      <c r="F235" t="s">
        <v>801</v>
      </c>
      <c r="G235" s="67" t="s">
        <v>849</v>
      </c>
      <c r="H235" s="2228" t="s">
        <v>658</v>
      </c>
      <c r="I235" s="2228"/>
      <c r="J235" s="2228"/>
      <c r="K235" s="67">
        <v>1</v>
      </c>
      <c r="L235">
        <v>1</v>
      </c>
      <c r="M235" s="2015">
        <f>+P235-O235+1-L235</f>
        <v>0</v>
      </c>
      <c r="N235" s="2015">
        <f t="shared" si="31"/>
        <v>1</v>
      </c>
      <c r="O235" s="2144">
        <v>45964</v>
      </c>
      <c r="P235" s="2144">
        <v>45964</v>
      </c>
      <c r="Q235" s="2109">
        <f>NETWORKDAYS.INTL(O235,P235,1,'DÍAS EFECTIVOS LABORADOS 2025'!$R$8:$R$23)</f>
        <v>1</v>
      </c>
      <c r="R235" s="2145" t="s">
        <v>1160</v>
      </c>
      <c r="AD235">
        <f t="shared" si="32"/>
        <v>0</v>
      </c>
    </row>
    <row r="236" spans="1:30" ht="15.75">
      <c r="A236" s="71" t="s">
        <v>632</v>
      </c>
      <c r="B236" s="161" t="s">
        <v>1111</v>
      </c>
      <c r="C236" t="s">
        <v>201</v>
      </c>
      <c r="D236" t="s">
        <v>799</v>
      </c>
      <c r="E236" t="s">
        <v>800</v>
      </c>
      <c r="F236" t="s">
        <v>801</v>
      </c>
      <c r="G236" s="67" t="s">
        <v>848</v>
      </c>
      <c r="H236" s="2228" t="s">
        <v>654</v>
      </c>
      <c r="I236" s="2228"/>
      <c r="J236" s="2228"/>
      <c r="K236" s="67">
        <v>1</v>
      </c>
      <c r="L236">
        <v>1</v>
      </c>
      <c r="M236" s="2015">
        <f t="shared" si="36"/>
        <v>0</v>
      </c>
      <c r="N236" s="2015">
        <f t="shared" si="31"/>
        <v>1</v>
      </c>
      <c r="O236" s="1643">
        <v>45989</v>
      </c>
      <c r="P236" s="1643">
        <v>45989</v>
      </c>
      <c r="Q236" s="2109">
        <f>NETWORKDAYS.INTL(O236,P236,1,'DÍAS EFECTIVOS LABORADOS 2025'!$R$8:$R$23)</f>
        <v>1</v>
      </c>
      <c r="AD236">
        <f t="shared" si="32"/>
        <v>0</v>
      </c>
    </row>
    <row r="237" spans="1:30" ht="15.75">
      <c r="A237" s="71" t="s">
        <v>632</v>
      </c>
      <c r="B237" s="161" t="s">
        <v>1111</v>
      </c>
      <c r="C237" t="s">
        <v>76</v>
      </c>
      <c r="D237" t="s">
        <v>747</v>
      </c>
      <c r="E237" t="s">
        <v>748</v>
      </c>
      <c r="F237" t="s">
        <v>749</v>
      </c>
      <c r="G237" s="67" t="s">
        <v>848</v>
      </c>
      <c r="H237" s="2228" t="s">
        <v>654</v>
      </c>
      <c r="I237" s="2228"/>
      <c r="J237" s="2228"/>
      <c r="K237" s="67">
        <v>2</v>
      </c>
      <c r="L237">
        <v>2</v>
      </c>
      <c r="M237" s="2015">
        <f t="shared" si="36"/>
        <v>0</v>
      </c>
      <c r="N237" s="2015">
        <f t="shared" si="31"/>
        <v>2</v>
      </c>
      <c r="O237" s="1643">
        <v>45971</v>
      </c>
      <c r="P237" s="1643">
        <v>45972</v>
      </c>
      <c r="Q237" s="2109">
        <f>NETWORKDAYS.INTL(O237,P237,1,'DÍAS EFECTIVOS LABORADOS 2025'!$R$8:$R$23)</f>
        <v>2</v>
      </c>
      <c r="AD237">
        <f t="shared" si="32"/>
        <v>0</v>
      </c>
    </row>
    <row r="238" spans="1:30" ht="15.75">
      <c r="A238" s="71" t="s">
        <v>632</v>
      </c>
      <c r="B238" s="161" t="s">
        <v>1111</v>
      </c>
      <c r="C238" t="s">
        <v>86</v>
      </c>
      <c r="D238" t="s">
        <v>764</v>
      </c>
      <c r="E238" t="s">
        <v>765</v>
      </c>
      <c r="F238" t="s">
        <v>766</v>
      </c>
      <c r="G238" s="67" t="s">
        <v>848</v>
      </c>
      <c r="H238" s="2228" t="s">
        <v>654</v>
      </c>
      <c r="I238" s="2228"/>
      <c r="J238" s="2228"/>
      <c r="K238" s="67">
        <v>4</v>
      </c>
      <c r="L238">
        <v>4</v>
      </c>
      <c r="M238" s="2015">
        <f t="shared" si="36"/>
        <v>0</v>
      </c>
      <c r="N238" s="2015">
        <f t="shared" si="31"/>
        <v>2</v>
      </c>
      <c r="O238" s="1643">
        <v>45962</v>
      </c>
      <c r="P238" s="1643">
        <v>45965</v>
      </c>
      <c r="Q238" s="2109">
        <f>NETWORKDAYS.INTL(O238,P238,1,'DÍAS EFECTIVOS LABORADOS 2025'!$R$8:$R$23)</f>
        <v>2</v>
      </c>
      <c r="AD238">
        <f t="shared" si="32"/>
        <v>0</v>
      </c>
    </row>
    <row r="239" spans="1:30" ht="15.75">
      <c r="A239" s="71" t="s">
        <v>632</v>
      </c>
      <c r="B239" s="161" t="s">
        <v>1111</v>
      </c>
      <c r="C239" t="s">
        <v>90</v>
      </c>
      <c r="D239" t="s">
        <v>677</v>
      </c>
      <c r="E239" t="s">
        <v>678</v>
      </c>
      <c r="F239" t="s">
        <v>679</v>
      </c>
      <c r="G239" s="67" t="s">
        <v>848</v>
      </c>
      <c r="H239" s="2228" t="s">
        <v>654</v>
      </c>
      <c r="I239" s="2228"/>
      <c r="J239" s="2228"/>
      <c r="K239" s="67">
        <v>7</v>
      </c>
      <c r="L239">
        <v>7</v>
      </c>
      <c r="M239" s="2015">
        <f t="shared" si="36"/>
        <v>0</v>
      </c>
      <c r="N239" s="2015">
        <f t="shared" si="31"/>
        <v>5</v>
      </c>
      <c r="O239" s="1643">
        <v>45985</v>
      </c>
      <c r="P239" s="1642">
        <v>45991</v>
      </c>
      <c r="Q239" s="2109">
        <f>NETWORKDAYS.INTL(O239,P239,1,'DÍAS EFECTIVOS LABORADOS 2025'!$R$8:$R$23)</f>
        <v>5</v>
      </c>
      <c r="AD239">
        <f t="shared" si="32"/>
        <v>0</v>
      </c>
    </row>
    <row r="240" spans="1:30" ht="15.75">
      <c r="A240" s="71" t="s">
        <v>632</v>
      </c>
      <c r="B240" s="161" t="s">
        <v>1111</v>
      </c>
      <c r="C240" t="s">
        <v>102</v>
      </c>
      <c r="D240" t="s">
        <v>686</v>
      </c>
      <c r="E240" t="s">
        <v>687</v>
      </c>
      <c r="F240" t="s">
        <v>688</v>
      </c>
      <c r="G240" s="67" t="s">
        <v>848</v>
      </c>
      <c r="H240" s="2228" t="s">
        <v>654</v>
      </c>
      <c r="I240" s="2228"/>
      <c r="J240" s="2228"/>
      <c r="K240" s="67">
        <v>7</v>
      </c>
      <c r="L240">
        <v>7</v>
      </c>
      <c r="M240" s="2015">
        <f t="shared" si="36"/>
        <v>0</v>
      </c>
      <c r="N240" s="2015">
        <f t="shared" si="31"/>
        <v>5</v>
      </c>
      <c r="O240" s="1643">
        <v>45985</v>
      </c>
      <c r="P240" s="1642">
        <v>45991</v>
      </c>
      <c r="Q240" s="2109">
        <f>NETWORKDAYS.INTL(O240,P240,1,'DÍAS EFECTIVOS LABORADOS 2025'!$R$8:$R$23)</f>
        <v>5</v>
      </c>
      <c r="AD240">
        <f t="shared" si="32"/>
        <v>0</v>
      </c>
    </row>
    <row r="241" spans="1:30" ht="15.75">
      <c r="A241" s="71" t="s">
        <v>632</v>
      </c>
      <c r="B241" s="161" t="s">
        <v>1111</v>
      </c>
      <c r="C241" t="s">
        <v>104</v>
      </c>
      <c r="D241" t="s">
        <v>689</v>
      </c>
      <c r="E241" t="s">
        <v>690</v>
      </c>
      <c r="F241" t="s">
        <v>691</v>
      </c>
      <c r="G241" s="67" t="s">
        <v>848</v>
      </c>
      <c r="H241" s="2228" t="s">
        <v>654</v>
      </c>
      <c r="I241" s="2228"/>
      <c r="J241" s="2228"/>
      <c r="K241" s="67">
        <v>4</v>
      </c>
      <c r="L241">
        <v>4</v>
      </c>
      <c r="M241" s="2015">
        <f t="shared" si="36"/>
        <v>0</v>
      </c>
      <c r="N241" s="2015">
        <f t="shared" si="31"/>
        <v>2</v>
      </c>
      <c r="O241" s="1643">
        <v>45975</v>
      </c>
      <c r="P241" s="1643">
        <v>45978</v>
      </c>
      <c r="Q241" s="2109">
        <f>NETWORKDAYS.INTL(O241,P241,1,'DÍAS EFECTIVOS LABORADOS 2025'!$R$8:$R$23)</f>
        <v>2</v>
      </c>
      <c r="AD241">
        <f t="shared" si="32"/>
        <v>0</v>
      </c>
    </row>
    <row r="242" spans="1:30" ht="15.75">
      <c r="A242" s="71" t="s">
        <v>632</v>
      </c>
      <c r="B242" s="161" t="s">
        <v>1111</v>
      </c>
      <c r="C242" t="s">
        <v>111</v>
      </c>
      <c r="D242" t="s">
        <v>750</v>
      </c>
      <c r="E242" t="s">
        <v>751</v>
      </c>
      <c r="F242" t="s">
        <v>752</v>
      </c>
      <c r="G242" s="67" t="s">
        <v>848</v>
      </c>
      <c r="H242" s="2228" t="s">
        <v>654</v>
      </c>
      <c r="I242" s="2228"/>
      <c r="J242" s="2228"/>
      <c r="K242" s="67">
        <v>2</v>
      </c>
      <c r="L242">
        <v>2</v>
      </c>
      <c r="M242" s="2015">
        <f t="shared" si="36"/>
        <v>0</v>
      </c>
      <c r="N242" s="2015">
        <f t="shared" si="31"/>
        <v>0</v>
      </c>
      <c r="O242" s="1643">
        <v>45962</v>
      </c>
      <c r="P242" s="1643">
        <v>45963</v>
      </c>
      <c r="Q242" s="2109">
        <f>NETWORKDAYS.INTL(O242,P242,1,'DÍAS EFECTIVOS LABORADOS 2025'!$R$8:$R$23)</f>
        <v>0</v>
      </c>
      <c r="AD242">
        <f t="shared" si="32"/>
        <v>0</v>
      </c>
    </row>
    <row r="243" spans="1:30" ht="15.75">
      <c r="A243" s="71" t="s">
        <v>632</v>
      </c>
      <c r="B243" s="161" t="s">
        <v>1111</v>
      </c>
      <c r="C243" t="s">
        <v>118</v>
      </c>
      <c r="D243" t="s">
        <v>767</v>
      </c>
      <c r="E243" t="s">
        <v>768</v>
      </c>
      <c r="F243" t="s">
        <v>769</v>
      </c>
      <c r="G243" s="67" t="s">
        <v>848</v>
      </c>
      <c r="H243" s="2228" t="s">
        <v>654</v>
      </c>
      <c r="I243" s="2228"/>
      <c r="J243" s="2228"/>
      <c r="K243" s="67">
        <v>5</v>
      </c>
      <c r="L243">
        <v>5</v>
      </c>
      <c r="M243" s="2015">
        <f t="shared" si="36"/>
        <v>0</v>
      </c>
      <c r="N243" s="2015">
        <f t="shared" si="31"/>
        <v>5</v>
      </c>
      <c r="O243" s="1643">
        <v>45964</v>
      </c>
      <c r="P243" s="1643">
        <v>45968</v>
      </c>
      <c r="Q243" s="2109">
        <f>NETWORKDAYS.INTL(O243,P243,1,'DÍAS EFECTIVOS LABORADOS 2025'!$R$8:$R$23)</f>
        <v>5</v>
      </c>
      <c r="AD243">
        <f t="shared" si="32"/>
        <v>0</v>
      </c>
    </row>
    <row r="244" spans="1:30" ht="15.75">
      <c r="A244" s="71" t="s">
        <v>632</v>
      </c>
      <c r="B244" s="161" t="s">
        <v>1111</v>
      </c>
      <c r="C244" t="s">
        <v>217</v>
      </c>
      <c r="D244" t="s">
        <v>802</v>
      </c>
      <c r="E244" t="s">
        <v>803</v>
      </c>
      <c r="F244" t="s">
        <v>804</v>
      </c>
      <c r="G244" s="67" t="s">
        <v>848</v>
      </c>
      <c r="H244" s="2228" t="s">
        <v>654</v>
      </c>
      <c r="I244" s="2228"/>
      <c r="J244" s="2228"/>
      <c r="K244" s="67">
        <v>7</v>
      </c>
      <c r="L244">
        <v>7</v>
      </c>
      <c r="M244" s="2015">
        <f t="shared" si="36"/>
        <v>0</v>
      </c>
      <c r="N244" s="2015">
        <f t="shared" si="31"/>
        <v>5</v>
      </c>
      <c r="O244" s="1643">
        <v>45985</v>
      </c>
      <c r="P244" s="1643">
        <v>45991</v>
      </c>
      <c r="Q244" s="2109">
        <f>NETWORKDAYS.INTL(O244,P244,1,'DÍAS EFECTIVOS LABORADOS 2025'!$R$8:$R$23)</f>
        <v>5</v>
      </c>
      <c r="AD244">
        <f t="shared" si="32"/>
        <v>0</v>
      </c>
    </row>
    <row r="245" spans="1:30" ht="15.75">
      <c r="A245" s="71" t="s">
        <v>632</v>
      </c>
      <c r="B245" s="161" t="s">
        <v>1111</v>
      </c>
      <c r="C245" t="s">
        <v>220</v>
      </c>
      <c r="D245" t="s">
        <v>1131</v>
      </c>
      <c r="E245" t="s">
        <v>1132</v>
      </c>
      <c r="F245" t="s">
        <v>1133</v>
      </c>
      <c r="G245" s="67" t="s">
        <v>849</v>
      </c>
      <c r="H245" s="2228" t="s">
        <v>658</v>
      </c>
      <c r="I245" s="2228"/>
      <c r="J245" s="2228"/>
      <c r="K245" s="67">
        <v>1</v>
      </c>
      <c r="L245">
        <v>1</v>
      </c>
      <c r="M245" s="2015">
        <f>+P245-O245+1-L245</f>
        <v>0</v>
      </c>
      <c r="N245" s="2015">
        <f t="shared" si="31"/>
        <v>1</v>
      </c>
      <c r="O245" s="2144">
        <v>45964</v>
      </c>
      <c r="P245" s="2144">
        <v>45964</v>
      </c>
      <c r="Q245" s="2109">
        <f>NETWORKDAYS.INTL(O245,P245,1,'DÍAS EFECTIVOS LABORADOS 2025'!$R$8:$R$23)</f>
        <v>1</v>
      </c>
      <c r="R245" s="2145" t="s">
        <v>1160</v>
      </c>
      <c r="AD245">
        <f t="shared" si="32"/>
        <v>0</v>
      </c>
    </row>
    <row r="246" spans="1:30" ht="15.75">
      <c r="A246" s="71" t="s">
        <v>632</v>
      </c>
      <c r="B246" s="161" t="s">
        <v>1111</v>
      </c>
      <c r="C246" t="s">
        <v>877</v>
      </c>
      <c r="D246" t="s">
        <v>1137</v>
      </c>
      <c r="E246" t="s">
        <v>1138</v>
      </c>
      <c r="F246" t="s">
        <v>1139</v>
      </c>
      <c r="G246" s="67" t="s">
        <v>1111</v>
      </c>
      <c r="H246" s="2228" t="s">
        <v>1140</v>
      </c>
      <c r="I246" s="2228"/>
      <c r="J246" s="2228"/>
      <c r="K246" s="67">
        <v>2</v>
      </c>
      <c r="L246">
        <v>2</v>
      </c>
      <c r="M246" s="2015">
        <f t="shared" si="36"/>
        <v>0</v>
      </c>
      <c r="N246" s="2015">
        <f t="shared" si="31"/>
        <v>2</v>
      </c>
      <c r="O246" s="1643">
        <v>45973</v>
      </c>
      <c r="P246" s="1643">
        <v>45974</v>
      </c>
      <c r="Q246" s="2109">
        <f>NETWORKDAYS.INTL(O246,P246,1,'DÍAS EFECTIVOS LABORADOS 2025'!$R$8:$R$23)</f>
        <v>2</v>
      </c>
      <c r="AD246">
        <f t="shared" si="32"/>
        <v>0</v>
      </c>
    </row>
    <row r="247" spans="1:30" ht="15.75">
      <c r="A247" s="71" t="s">
        <v>632</v>
      </c>
      <c r="B247" s="161" t="s">
        <v>1111</v>
      </c>
      <c r="C247" t="s">
        <v>136</v>
      </c>
      <c r="D247" t="s">
        <v>704</v>
      </c>
      <c r="E247" t="s">
        <v>705</v>
      </c>
      <c r="F247" t="s">
        <v>706</v>
      </c>
      <c r="G247" s="67" t="s">
        <v>848</v>
      </c>
      <c r="H247" s="2228" t="s">
        <v>654</v>
      </c>
      <c r="I247" s="2228"/>
      <c r="J247" s="2228"/>
      <c r="K247" s="67">
        <v>7</v>
      </c>
      <c r="L247">
        <v>7</v>
      </c>
      <c r="M247" s="2015">
        <f t="shared" si="36"/>
        <v>0</v>
      </c>
      <c r="N247" s="2015">
        <f t="shared" si="31"/>
        <v>5</v>
      </c>
      <c r="O247" s="1643">
        <v>45979</v>
      </c>
      <c r="P247" s="1643">
        <v>45985</v>
      </c>
      <c r="Q247" s="2109">
        <f>NETWORKDAYS.INTL(O247,P247,1,'DÍAS EFECTIVOS LABORADOS 2025'!$R$8:$R$23)</f>
        <v>5</v>
      </c>
      <c r="AD247">
        <f t="shared" si="32"/>
        <v>0</v>
      </c>
    </row>
    <row r="248" spans="1:30" ht="15.75">
      <c r="A248" s="71" t="s">
        <v>632</v>
      </c>
      <c r="B248" s="161" t="s">
        <v>1111</v>
      </c>
      <c r="C248" t="s">
        <v>139</v>
      </c>
      <c r="D248" t="s">
        <v>697</v>
      </c>
      <c r="E248" t="s">
        <v>707</v>
      </c>
      <c r="F248" t="s">
        <v>708</v>
      </c>
      <c r="G248" s="67" t="s">
        <v>852</v>
      </c>
      <c r="H248" s="2228" t="s">
        <v>770</v>
      </c>
      <c r="I248" s="2228"/>
      <c r="J248" s="2228"/>
      <c r="K248" s="67">
        <v>6</v>
      </c>
      <c r="L248">
        <v>6</v>
      </c>
      <c r="M248" s="2015">
        <f t="shared" si="36"/>
        <v>0</v>
      </c>
      <c r="N248" s="2015">
        <f t="shared" si="31"/>
        <v>4</v>
      </c>
      <c r="O248" s="1642">
        <v>45962</v>
      </c>
      <c r="P248" s="1640">
        <v>45967</v>
      </c>
      <c r="Q248" s="2109">
        <f>NETWORKDAYS.INTL(O248,P248,1,'DÍAS EFECTIVOS LABORADOS 2025'!$R$8:$R$23)</f>
        <v>4</v>
      </c>
      <c r="AD248">
        <f t="shared" si="32"/>
        <v>0</v>
      </c>
    </row>
    <row r="249" spans="1:30" ht="15.75">
      <c r="A249" s="71" t="s">
        <v>632</v>
      </c>
      <c r="B249" s="161" t="s">
        <v>1111</v>
      </c>
      <c r="C249" t="s">
        <v>139</v>
      </c>
      <c r="D249" t="s">
        <v>697</v>
      </c>
      <c r="E249" t="s">
        <v>707</v>
      </c>
      <c r="F249" t="s">
        <v>708</v>
      </c>
      <c r="G249" s="67" t="s">
        <v>848</v>
      </c>
      <c r="H249" s="2228" t="s">
        <v>654</v>
      </c>
      <c r="I249" s="2228"/>
      <c r="J249" s="2228"/>
      <c r="K249" s="67">
        <v>24</v>
      </c>
      <c r="L249">
        <v>24</v>
      </c>
      <c r="M249" s="2015">
        <f t="shared" si="36"/>
        <v>0</v>
      </c>
      <c r="N249" s="2015">
        <f t="shared" si="31"/>
        <v>16</v>
      </c>
      <c r="O249" s="1643">
        <v>45968</v>
      </c>
      <c r="P249" s="1642">
        <v>45991</v>
      </c>
      <c r="Q249" s="2109">
        <f>NETWORKDAYS.INTL(O249,P249,1,'DÍAS EFECTIVOS LABORADOS 2025'!$R$8:$R$23)</f>
        <v>16</v>
      </c>
      <c r="AD249">
        <f t="shared" si="32"/>
        <v>0</v>
      </c>
    </row>
    <row r="250" spans="1:30" ht="15.75">
      <c r="A250" s="71" t="s">
        <v>632</v>
      </c>
      <c r="B250" s="161" t="s">
        <v>1111</v>
      </c>
      <c r="C250" t="s">
        <v>143</v>
      </c>
      <c r="D250" t="s">
        <v>710</v>
      </c>
      <c r="E250" t="s">
        <v>711</v>
      </c>
      <c r="F250" t="s">
        <v>712</v>
      </c>
      <c r="G250" s="67" t="s">
        <v>848</v>
      </c>
      <c r="H250" s="2228" t="s">
        <v>654</v>
      </c>
      <c r="I250" s="2228"/>
      <c r="J250" s="2228"/>
      <c r="K250" s="67">
        <v>8</v>
      </c>
      <c r="L250">
        <v>8</v>
      </c>
      <c r="M250" s="2015">
        <f t="shared" si="36"/>
        <v>0</v>
      </c>
      <c r="N250" s="2015">
        <f t="shared" si="31"/>
        <v>6</v>
      </c>
      <c r="O250" s="1643">
        <v>45967</v>
      </c>
      <c r="P250" s="1643">
        <v>45974</v>
      </c>
      <c r="Q250" s="2109">
        <f>NETWORKDAYS.INTL(O250,P250,1,'DÍAS EFECTIVOS LABORADOS 2025'!$R$8:$R$23)</f>
        <v>6</v>
      </c>
      <c r="AD250">
        <f t="shared" si="32"/>
        <v>0</v>
      </c>
    </row>
    <row r="251" spans="1:30" ht="15.75">
      <c r="A251" s="71" t="s">
        <v>632</v>
      </c>
      <c r="B251" s="161" t="s">
        <v>1111</v>
      </c>
      <c r="C251" s="2142" t="s">
        <v>154</v>
      </c>
      <c r="D251" t="s">
        <v>756</v>
      </c>
      <c r="E251" t="s">
        <v>757</v>
      </c>
      <c r="F251" t="s">
        <v>758</v>
      </c>
      <c r="G251" s="67" t="s">
        <v>849</v>
      </c>
      <c r="H251" s="2228" t="s">
        <v>658</v>
      </c>
      <c r="I251" s="2228"/>
      <c r="J251" s="2228"/>
      <c r="K251" s="67">
        <v>5</v>
      </c>
      <c r="L251">
        <v>5</v>
      </c>
      <c r="M251" s="2015">
        <f t="shared" si="36"/>
        <v>0</v>
      </c>
      <c r="N251" s="2015">
        <f t="shared" si="31"/>
        <v>5</v>
      </c>
      <c r="O251" s="2136">
        <v>45985</v>
      </c>
      <c r="P251" s="2136">
        <v>45989</v>
      </c>
      <c r="Q251" s="2109">
        <f>NETWORKDAYS.INTL(O251,P251,1,'DÍAS EFECTIVOS LABORADOS 2025'!$R$8:$R$23)</f>
        <v>5</v>
      </c>
      <c r="AD251">
        <f t="shared" si="32"/>
        <v>0</v>
      </c>
    </row>
    <row r="252" spans="1:30" ht="15.75">
      <c r="A252" s="71" t="s">
        <v>632</v>
      </c>
      <c r="B252" s="161" t="s">
        <v>1111</v>
      </c>
      <c r="C252" t="s">
        <v>208</v>
      </c>
      <c r="D252" t="s">
        <v>796</v>
      </c>
      <c r="E252" t="s">
        <v>764</v>
      </c>
      <c r="F252" t="s">
        <v>1141</v>
      </c>
      <c r="G252" s="67" t="s">
        <v>848</v>
      </c>
      <c r="H252" s="2228" t="s">
        <v>654</v>
      </c>
      <c r="I252" s="2228"/>
      <c r="J252" s="2228"/>
      <c r="K252" s="67">
        <v>7</v>
      </c>
      <c r="L252">
        <v>7</v>
      </c>
      <c r="M252" s="2015">
        <f t="shared" si="36"/>
        <v>0</v>
      </c>
      <c r="N252" s="2015">
        <f t="shared" si="31"/>
        <v>5</v>
      </c>
      <c r="O252" s="1643">
        <v>45971</v>
      </c>
      <c r="P252" s="1643">
        <v>45977</v>
      </c>
      <c r="Q252" s="2109">
        <f>NETWORKDAYS.INTL(O252,P252,1,'DÍAS EFECTIVOS LABORADOS 2025'!$R$8:$R$23)</f>
        <v>5</v>
      </c>
      <c r="AD252">
        <f t="shared" si="32"/>
        <v>0</v>
      </c>
    </row>
    <row r="253" spans="1:30" ht="15.75">
      <c r="A253" s="71" t="s">
        <v>632</v>
      </c>
      <c r="B253" s="161" t="s">
        <v>1111</v>
      </c>
      <c r="C253" t="s">
        <v>873</v>
      </c>
      <c r="D253" t="s">
        <v>1134</v>
      </c>
      <c r="E253" t="s">
        <v>1135</v>
      </c>
      <c r="F253" t="s">
        <v>1136</v>
      </c>
      <c r="G253" s="67" t="s">
        <v>849</v>
      </c>
      <c r="H253" s="2228" t="s">
        <v>658</v>
      </c>
      <c r="I253" s="2228"/>
      <c r="J253" s="2228"/>
      <c r="K253" s="67">
        <v>3</v>
      </c>
      <c r="L253">
        <v>3</v>
      </c>
      <c r="M253" s="2015">
        <f t="shared" si="36"/>
        <v>0</v>
      </c>
      <c r="N253" s="2015">
        <f t="shared" si="31"/>
        <v>3</v>
      </c>
      <c r="O253" s="2137">
        <v>45966</v>
      </c>
      <c r="P253" s="2137">
        <v>45968</v>
      </c>
      <c r="Q253" s="2109">
        <f>NETWORKDAYS.INTL(O253,P253,1,'DÍAS EFECTIVOS LABORADOS 2025'!$R$8:$R$23)</f>
        <v>3</v>
      </c>
      <c r="AD253">
        <f t="shared" si="32"/>
        <v>0</v>
      </c>
    </row>
    <row r="254" spans="1:30" ht="15.75">
      <c r="A254" s="71" t="s">
        <v>632</v>
      </c>
      <c r="B254" s="161" t="s">
        <v>1111</v>
      </c>
      <c r="C254" t="s">
        <v>161</v>
      </c>
      <c r="D254" t="s">
        <v>733</v>
      </c>
      <c r="E254" t="s">
        <v>734</v>
      </c>
      <c r="F254" t="s">
        <v>735</v>
      </c>
      <c r="G254" s="67" t="s">
        <v>852</v>
      </c>
      <c r="H254" s="2228" t="s">
        <v>770</v>
      </c>
      <c r="I254" s="2228"/>
      <c r="J254" s="2228"/>
      <c r="K254" s="67">
        <v>25</v>
      </c>
      <c r="L254">
        <v>25</v>
      </c>
      <c r="M254" s="2015">
        <f t="shared" si="36"/>
        <v>0</v>
      </c>
      <c r="N254" s="2015">
        <f t="shared" si="31"/>
        <v>17</v>
      </c>
      <c r="O254" s="1640">
        <v>45967</v>
      </c>
      <c r="P254" s="1642">
        <v>45991</v>
      </c>
      <c r="Q254" s="2109">
        <f>NETWORKDAYS.INTL(O254,P254,1,'DÍAS EFECTIVOS LABORADOS 2025'!$R$8:$R$23)</f>
        <v>17</v>
      </c>
      <c r="AD254">
        <f t="shared" si="32"/>
        <v>0</v>
      </c>
    </row>
    <row r="255" spans="1:30" ht="15.75">
      <c r="A255" s="71" t="s">
        <v>632</v>
      </c>
      <c r="B255" s="161" t="s">
        <v>1111</v>
      </c>
      <c r="C255" t="s">
        <v>161</v>
      </c>
      <c r="D255" t="s">
        <v>733</v>
      </c>
      <c r="E255" t="s">
        <v>734</v>
      </c>
      <c r="F255" t="s">
        <v>735</v>
      </c>
      <c r="G255" s="67" t="s">
        <v>848</v>
      </c>
      <c r="H255" s="2228" t="s">
        <v>654</v>
      </c>
      <c r="I255" s="2228"/>
      <c r="J255" s="2228"/>
      <c r="K255" s="67">
        <v>1</v>
      </c>
      <c r="L255">
        <v>1</v>
      </c>
      <c r="M255" s="2015">
        <f t="shared" si="36"/>
        <v>0</v>
      </c>
      <c r="N255" s="2015">
        <f t="shared" si="31"/>
        <v>1</v>
      </c>
      <c r="O255" s="1643">
        <v>45960</v>
      </c>
      <c r="P255" s="1643">
        <v>45960</v>
      </c>
      <c r="Q255" s="2109">
        <f>NETWORKDAYS.INTL(O255,P255,1,'DÍAS EFECTIVOS LABORADOS 2025'!$R$8:$R$23)</f>
        <v>1</v>
      </c>
      <c r="AD255">
        <f t="shared" si="32"/>
        <v>0</v>
      </c>
    </row>
    <row r="256" spans="1:30" ht="15.75">
      <c r="A256" s="71" t="s">
        <v>632</v>
      </c>
      <c r="B256" s="161" t="s">
        <v>1111</v>
      </c>
      <c r="C256" t="s">
        <v>164</v>
      </c>
      <c r="D256" t="s">
        <v>696</v>
      </c>
      <c r="E256" t="s">
        <v>759</v>
      </c>
      <c r="F256" t="s">
        <v>760</v>
      </c>
      <c r="G256" s="67" t="s">
        <v>848</v>
      </c>
      <c r="H256" s="2228" t="s">
        <v>654</v>
      </c>
      <c r="I256" s="2228"/>
      <c r="J256" s="2228"/>
      <c r="K256" s="67">
        <v>2</v>
      </c>
      <c r="L256">
        <v>2</v>
      </c>
      <c r="M256" s="2015">
        <f t="shared" si="36"/>
        <v>0</v>
      </c>
      <c r="N256" s="2015">
        <f t="shared" si="31"/>
        <v>0</v>
      </c>
      <c r="O256" s="1643">
        <v>45962</v>
      </c>
      <c r="P256" s="1643">
        <v>45963</v>
      </c>
      <c r="Q256" s="2109">
        <f>NETWORKDAYS.INTL(O256,P256,1,'DÍAS EFECTIVOS LABORADOS 2025'!$R$8:$R$23)</f>
        <v>0</v>
      </c>
      <c r="AD256">
        <f t="shared" si="32"/>
        <v>0</v>
      </c>
    </row>
    <row r="257" spans="1:30" ht="15.75">
      <c r="A257" s="71" t="s">
        <v>632</v>
      </c>
      <c r="B257" s="161" t="s">
        <v>1111</v>
      </c>
      <c r="C257" t="s">
        <v>222</v>
      </c>
      <c r="D257" t="s">
        <v>854</v>
      </c>
      <c r="E257" t="s">
        <v>855</v>
      </c>
      <c r="F257" t="s">
        <v>856</v>
      </c>
      <c r="G257" s="67" t="s">
        <v>848</v>
      </c>
      <c r="H257" s="2228" t="s">
        <v>654</v>
      </c>
      <c r="I257" s="2228"/>
      <c r="J257" s="2228"/>
      <c r="K257" s="67">
        <v>10</v>
      </c>
      <c r="L257">
        <v>10</v>
      </c>
      <c r="M257" s="2015">
        <f t="shared" si="36"/>
        <v>0</v>
      </c>
      <c r="N257" s="2015">
        <f t="shared" si="31"/>
        <v>6</v>
      </c>
      <c r="O257" s="1643">
        <v>45982</v>
      </c>
      <c r="P257" s="1642">
        <v>45991</v>
      </c>
      <c r="Q257" s="2109">
        <f>NETWORKDAYS.INTL(O257,P257,1,'DÍAS EFECTIVOS LABORADOS 2025'!$R$8:$R$23)</f>
        <v>6</v>
      </c>
      <c r="AD257">
        <f t="shared" si="32"/>
        <v>0</v>
      </c>
    </row>
    <row r="258" spans="1:30" ht="15.75">
      <c r="A258" s="71" t="s">
        <v>632</v>
      </c>
      <c r="B258" s="161" t="s">
        <v>1111</v>
      </c>
      <c r="C258" t="s">
        <v>176</v>
      </c>
      <c r="D258" t="s">
        <v>771</v>
      </c>
      <c r="E258" t="s">
        <v>772</v>
      </c>
      <c r="F258" t="s">
        <v>773</v>
      </c>
      <c r="G258" s="67" t="s">
        <v>848</v>
      </c>
      <c r="H258" s="2228" t="s">
        <v>654</v>
      </c>
      <c r="I258" s="2228"/>
      <c r="J258" s="2228"/>
      <c r="K258" s="67">
        <v>3</v>
      </c>
      <c r="L258">
        <v>3</v>
      </c>
      <c r="M258" s="2015">
        <f t="shared" si="36"/>
        <v>0</v>
      </c>
      <c r="N258" s="2015">
        <f t="shared" si="31"/>
        <v>1</v>
      </c>
      <c r="O258" s="1643">
        <v>45989</v>
      </c>
      <c r="P258" s="1642">
        <v>45991</v>
      </c>
      <c r="Q258" s="2109">
        <f>NETWORKDAYS.INTL(O258,P258,1,'DÍAS EFECTIVOS LABORADOS 2025'!$R$8:$R$23)</f>
        <v>1</v>
      </c>
      <c r="AD258">
        <f t="shared" si="32"/>
        <v>0</v>
      </c>
    </row>
    <row r="259" spans="1:30" ht="15.75">
      <c r="A259" s="71" t="s">
        <v>632</v>
      </c>
      <c r="B259" s="161" t="s">
        <v>1111</v>
      </c>
      <c r="C259" t="s">
        <v>179</v>
      </c>
      <c r="D259" t="s">
        <v>761</v>
      </c>
      <c r="E259" t="s">
        <v>762</v>
      </c>
      <c r="F259" t="s">
        <v>763</v>
      </c>
      <c r="G259" s="67" t="s">
        <v>848</v>
      </c>
      <c r="H259" s="2228" t="s">
        <v>654</v>
      </c>
      <c r="I259" s="2228"/>
      <c r="J259" s="2228"/>
      <c r="K259" s="67">
        <v>1</v>
      </c>
      <c r="L259">
        <v>1</v>
      </c>
      <c r="M259" s="2015">
        <f t="shared" si="36"/>
        <v>0</v>
      </c>
      <c r="N259" s="2015">
        <f t="shared" si="31"/>
        <v>1</v>
      </c>
      <c r="O259" s="1643">
        <v>45968</v>
      </c>
      <c r="P259" s="1643">
        <v>45968</v>
      </c>
      <c r="Q259" s="2109">
        <f>NETWORKDAYS.INTL(O259,P259,1,'DÍAS EFECTIVOS LABORADOS 2025'!$R$8:$R$23)</f>
        <v>1</v>
      </c>
      <c r="AD259">
        <f t="shared" si="32"/>
        <v>0</v>
      </c>
    </row>
    <row r="260" spans="1:30" ht="15.75">
      <c r="A260" s="71" t="s">
        <v>639</v>
      </c>
      <c r="B260" s="161" t="s">
        <v>1111</v>
      </c>
      <c r="C260" t="s">
        <v>27</v>
      </c>
      <c r="D260" t="s">
        <v>651</v>
      </c>
      <c r="E260" t="s">
        <v>652</v>
      </c>
      <c r="F260" t="s">
        <v>653</v>
      </c>
      <c r="G260" s="67" t="s">
        <v>848</v>
      </c>
      <c r="H260" s="2227" t="s">
        <v>654</v>
      </c>
      <c r="I260" s="2227"/>
      <c r="J260" s="2227"/>
      <c r="K260" s="67">
        <v>14</v>
      </c>
      <c r="L260">
        <v>14</v>
      </c>
      <c r="M260" s="2015">
        <f>+P260-O260+1-L260+S260-R260+1</f>
        <v>0</v>
      </c>
      <c r="N260" s="2015">
        <f t="shared" si="31"/>
        <v>10</v>
      </c>
      <c r="O260" s="1643">
        <v>46020</v>
      </c>
      <c r="P260" s="1643">
        <v>46022</v>
      </c>
      <c r="Q260" s="2109">
        <f>NETWORKDAYS.INTL(O260,P260,1,'DÍAS EFECTIVOS LABORADOS 2025'!$R$8:$R$23)</f>
        <v>3</v>
      </c>
      <c r="R260" s="2006">
        <v>45992</v>
      </c>
      <c r="S260" s="2006">
        <v>46002</v>
      </c>
      <c r="T260" s="2109">
        <f>NETWORKDAYS.INTL(R260,S260,1,'DÍAS EFECTIVOS LABORADOS 2025'!$R$8:$R$23)</f>
        <v>7</v>
      </c>
      <c r="AD260">
        <f t="shared" si="32"/>
        <v>0</v>
      </c>
    </row>
    <row r="261" spans="1:30" ht="15.75">
      <c r="A261" s="71" t="s">
        <v>639</v>
      </c>
      <c r="B261" s="161" t="s">
        <v>1111</v>
      </c>
      <c r="C261" t="s">
        <v>34</v>
      </c>
      <c r="D261" t="s">
        <v>668</v>
      </c>
      <c r="E261" t="s">
        <v>717</v>
      </c>
      <c r="F261" t="s">
        <v>718</v>
      </c>
      <c r="G261" s="67" t="s">
        <v>848</v>
      </c>
      <c r="H261" s="2228" t="s">
        <v>654</v>
      </c>
      <c r="I261" s="2228"/>
      <c r="J261" s="2228"/>
      <c r="K261" s="67">
        <v>1</v>
      </c>
      <c r="L261">
        <v>1</v>
      </c>
      <c r="M261" s="2015">
        <f t="shared" ref="M261:M272" si="37">+P261-O261+1-L261</f>
        <v>0</v>
      </c>
      <c r="N261" s="2015">
        <f t="shared" si="31"/>
        <v>1</v>
      </c>
      <c r="O261" s="1643">
        <v>46021</v>
      </c>
      <c r="P261" s="1643">
        <v>46021</v>
      </c>
      <c r="Q261" s="2109">
        <f>NETWORKDAYS.INTL(O261,P261,1,'DÍAS EFECTIVOS LABORADOS 2025'!$R$8:$R$23)</f>
        <v>1</v>
      </c>
      <c r="AD261">
        <f t="shared" si="32"/>
        <v>0</v>
      </c>
    </row>
    <row r="262" spans="1:30" ht="15.75">
      <c r="A262" s="71" t="s">
        <v>639</v>
      </c>
      <c r="B262" s="161" t="s">
        <v>1111</v>
      </c>
      <c r="C262" t="s">
        <v>46</v>
      </c>
      <c r="D262" t="s">
        <v>665</v>
      </c>
      <c r="E262" t="s">
        <v>666</v>
      </c>
      <c r="F262" t="s">
        <v>667</v>
      </c>
      <c r="G262" s="67" t="s">
        <v>848</v>
      </c>
      <c r="H262" s="2228" t="s">
        <v>654</v>
      </c>
      <c r="I262" s="2228"/>
      <c r="J262" s="2228"/>
      <c r="K262" s="67">
        <v>1</v>
      </c>
      <c r="L262">
        <v>1</v>
      </c>
      <c r="M262" s="2015">
        <f t="shared" si="37"/>
        <v>0</v>
      </c>
      <c r="N262" s="2015">
        <f t="shared" si="31"/>
        <v>1</v>
      </c>
      <c r="O262" s="1643">
        <v>45996</v>
      </c>
      <c r="P262" s="1643">
        <v>45996</v>
      </c>
      <c r="Q262" s="2109">
        <f>NETWORKDAYS.INTL(O262,P262,1,'DÍAS EFECTIVOS LABORADOS 2025'!$R$8:$R$23)</f>
        <v>1</v>
      </c>
      <c r="AD262">
        <f t="shared" si="32"/>
        <v>0</v>
      </c>
    </row>
    <row r="263" spans="1:30" ht="15.75">
      <c r="A263" s="71" t="s">
        <v>639</v>
      </c>
      <c r="B263" s="161" t="s">
        <v>1111</v>
      </c>
      <c r="C263" t="s">
        <v>52</v>
      </c>
      <c r="D263" t="s">
        <v>777</v>
      </c>
      <c r="E263" t="s">
        <v>778</v>
      </c>
      <c r="F263" t="s">
        <v>779</v>
      </c>
      <c r="G263" s="67" t="s">
        <v>848</v>
      </c>
      <c r="H263" s="2228" t="s">
        <v>654</v>
      </c>
      <c r="I263" s="2228"/>
      <c r="J263" s="2228"/>
      <c r="K263" s="67">
        <v>5</v>
      </c>
      <c r="L263">
        <v>5</v>
      </c>
      <c r="M263" s="2015">
        <f t="shared" si="37"/>
        <v>0</v>
      </c>
      <c r="N263" s="2015">
        <f t="shared" ref="N263:N284" si="38">+Q263+T263+W263+Z263+AC263</f>
        <v>3</v>
      </c>
      <c r="O263" s="1643">
        <v>46010</v>
      </c>
      <c r="P263" s="1643">
        <v>46014</v>
      </c>
      <c r="Q263" s="2109">
        <f>NETWORKDAYS.INTL(O263,P263,1,'DÍAS EFECTIVOS LABORADOS 2025'!$R$8:$R$23)</f>
        <v>3</v>
      </c>
      <c r="AD263">
        <f t="shared" ref="AD263:AD284" si="39">K263-L263</f>
        <v>0</v>
      </c>
    </row>
    <row r="264" spans="1:30" ht="15.75">
      <c r="A264" s="71" t="s">
        <v>639</v>
      </c>
      <c r="B264" s="161" t="s">
        <v>1111</v>
      </c>
      <c r="C264" t="s">
        <v>64</v>
      </c>
      <c r="D264" t="s">
        <v>744</v>
      </c>
      <c r="E264" t="s">
        <v>745</v>
      </c>
      <c r="F264" t="s">
        <v>746</v>
      </c>
      <c r="G264" s="67" t="s">
        <v>848</v>
      </c>
      <c r="H264" s="2228" t="s">
        <v>654</v>
      </c>
      <c r="I264" s="2228"/>
      <c r="J264" s="2228"/>
      <c r="K264" s="67">
        <v>1</v>
      </c>
      <c r="L264">
        <v>1</v>
      </c>
      <c r="M264" s="2015">
        <f t="shared" si="37"/>
        <v>0</v>
      </c>
      <c r="N264" s="2015">
        <f t="shared" si="38"/>
        <v>1</v>
      </c>
      <c r="O264" s="1643">
        <v>46010</v>
      </c>
      <c r="P264" s="1643">
        <v>46010</v>
      </c>
      <c r="Q264" s="2109">
        <f>NETWORKDAYS.INTL(O264,P264,1,'DÍAS EFECTIVOS LABORADOS 2025'!$R$8:$R$23)</f>
        <v>1</v>
      </c>
      <c r="AD264">
        <f t="shared" si="39"/>
        <v>0</v>
      </c>
    </row>
    <row r="265" spans="1:30" ht="15.75">
      <c r="A265" s="71" t="s">
        <v>639</v>
      </c>
      <c r="B265" s="161" t="s">
        <v>1111</v>
      </c>
      <c r="C265" t="s">
        <v>67</v>
      </c>
      <c r="D265" t="s">
        <v>724</v>
      </c>
      <c r="E265" t="s">
        <v>662</v>
      </c>
      <c r="F265" t="s">
        <v>725</v>
      </c>
      <c r="G265" s="67" t="s">
        <v>848</v>
      </c>
      <c r="H265" s="2228" t="s">
        <v>654</v>
      </c>
      <c r="I265" s="2228"/>
      <c r="J265" s="2228"/>
      <c r="K265" s="67">
        <v>2</v>
      </c>
      <c r="L265">
        <v>2</v>
      </c>
      <c r="M265" s="2015">
        <f t="shared" si="37"/>
        <v>0</v>
      </c>
      <c r="N265" s="2015">
        <f t="shared" si="38"/>
        <v>0</v>
      </c>
      <c r="O265" s="1643">
        <v>46004</v>
      </c>
      <c r="P265" s="1643">
        <v>46005</v>
      </c>
      <c r="Q265" s="2109">
        <f>NETWORKDAYS.INTL(O265,P265,1,'DÍAS EFECTIVOS LABORADOS 2025'!$R$8:$R$23)</f>
        <v>0</v>
      </c>
      <c r="AD265">
        <f t="shared" si="39"/>
        <v>0</v>
      </c>
    </row>
    <row r="266" spans="1:30" ht="15.75">
      <c r="A266" s="71" t="s">
        <v>639</v>
      </c>
      <c r="B266" s="161" t="s">
        <v>1111</v>
      </c>
      <c r="C266" t="s">
        <v>70</v>
      </c>
      <c r="D266" t="s">
        <v>671</v>
      </c>
      <c r="E266" t="s">
        <v>672</v>
      </c>
      <c r="F266" t="s">
        <v>673</v>
      </c>
      <c r="G266" s="67" t="s">
        <v>849</v>
      </c>
      <c r="H266" s="2228" t="s">
        <v>658</v>
      </c>
      <c r="I266" s="2228"/>
      <c r="J266" s="2228"/>
      <c r="K266" s="67">
        <v>2</v>
      </c>
      <c r="L266">
        <v>2</v>
      </c>
      <c r="M266" s="2015">
        <f t="shared" si="37"/>
        <v>0</v>
      </c>
      <c r="N266" s="2015">
        <f t="shared" si="38"/>
        <v>2</v>
      </c>
      <c r="O266" s="1643">
        <v>45994</v>
      </c>
      <c r="P266" s="1643">
        <v>45995</v>
      </c>
      <c r="Q266" s="2109">
        <f>NETWORKDAYS.INTL(O266,P266,1,'DÍAS EFECTIVOS LABORADOS 2025'!$R$8:$R$23)</f>
        <v>2</v>
      </c>
      <c r="AD266">
        <f t="shared" si="39"/>
        <v>0</v>
      </c>
    </row>
    <row r="267" spans="1:30" ht="15.75">
      <c r="A267" s="71" t="s">
        <v>639</v>
      </c>
      <c r="B267" s="161" t="s">
        <v>1111</v>
      </c>
      <c r="C267" t="s">
        <v>201</v>
      </c>
      <c r="D267" t="s">
        <v>799</v>
      </c>
      <c r="E267" t="s">
        <v>800</v>
      </c>
      <c r="F267" t="s">
        <v>801</v>
      </c>
      <c r="G267" s="67" t="s">
        <v>848</v>
      </c>
      <c r="H267" s="2228" t="s">
        <v>654</v>
      </c>
      <c r="I267" s="2228"/>
      <c r="J267" s="2228"/>
      <c r="K267" s="67">
        <v>1</v>
      </c>
      <c r="L267">
        <v>1</v>
      </c>
      <c r="M267" s="2015">
        <f t="shared" si="37"/>
        <v>0</v>
      </c>
      <c r="N267" s="2015">
        <f t="shared" si="38"/>
        <v>1</v>
      </c>
      <c r="O267" s="1643">
        <v>46017</v>
      </c>
      <c r="P267" s="1643">
        <v>46017</v>
      </c>
      <c r="Q267" s="2109">
        <f>NETWORKDAYS.INTL(O267,P267,1,'DÍAS EFECTIVOS LABORADOS 2025'!$R$8:$R$23)</f>
        <v>1</v>
      </c>
      <c r="AD267">
        <f t="shared" si="39"/>
        <v>0</v>
      </c>
    </row>
    <row r="268" spans="1:30" ht="15.75">
      <c r="A268" s="71" t="s">
        <v>639</v>
      </c>
      <c r="B268" s="161" t="s">
        <v>1111</v>
      </c>
      <c r="C268" t="s">
        <v>90</v>
      </c>
      <c r="D268" t="s">
        <v>677</v>
      </c>
      <c r="E268" t="s">
        <v>678</v>
      </c>
      <c r="F268" t="s">
        <v>679</v>
      </c>
      <c r="G268" s="67" t="s">
        <v>848</v>
      </c>
      <c r="H268" s="2228" t="s">
        <v>654</v>
      </c>
      <c r="I268" s="2228"/>
      <c r="J268" s="2228"/>
      <c r="K268" s="67">
        <v>5</v>
      </c>
      <c r="L268">
        <v>5</v>
      </c>
      <c r="M268" s="2015">
        <f t="shared" si="37"/>
        <v>0</v>
      </c>
      <c r="N268" s="2015">
        <f t="shared" si="38"/>
        <v>5</v>
      </c>
      <c r="O268" s="1643">
        <v>45992</v>
      </c>
      <c r="P268" s="1643">
        <v>45996</v>
      </c>
      <c r="Q268" s="2109">
        <f>NETWORKDAYS.INTL(O268,P268,1,'DÍAS EFECTIVOS LABORADOS 2025'!$R$8:$R$23)</f>
        <v>5</v>
      </c>
      <c r="AD268">
        <f t="shared" si="39"/>
        <v>0</v>
      </c>
    </row>
    <row r="269" spans="1:30" ht="15.75">
      <c r="A269" s="71" t="s">
        <v>639</v>
      </c>
      <c r="B269" s="161" t="s">
        <v>1111</v>
      </c>
      <c r="C269" t="s">
        <v>205</v>
      </c>
      <c r="D269" t="s">
        <v>1122</v>
      </c>
      <c r="E269" t="s">
        <v>751</v>
      </c>
      <c r="F269" t="s">
        <v>1123</v>
      </c>
      <c r="G269" s="67" t="s">
        <v>848</v>
      </c>
      <c r="H269" s="2228" t="s">
        <v>654</v>
      </c>
      <c r="I269" s="2228"/>
      <c r="J269" s="2228"/>
      <c r="K269" s="67">
        <v>3</v>
      </c>
      <c r="L269">
        <v>3</v>
      </c>
      <c r="M269" s="2015">
        <f t="shared" si="37"/>
        <v>0</v>
      </c>
      <c r="N269" s="2015">
        <f t="shared" si="38"/>
        <v>3</v>
      </c>
      <c r="O269" s="1643">
        <v>46020</v>
      </c>
      <c r="P269" s="1643">
        <v>46022</v>
      </c>
      <c r="Q269" s="2109">
        <f>NETWORKDAYS.INTL(O269,P269,1,'DÍAS EFECTIVOS LABORADOS 2025'!$R$8:$R$23)</f>
        <v>3</v>
      </c>
      <c r="AD269">
        <f t="shared" si="39"/>
        <v>0</v>
      </c>
    </row>
    <row r="270" spans="1:30" ht="15.75">
      <c r="A270" s="71" t="s">
        <v>639</v>
      </c>
      <c r="B270" s="161" t="s">
        <v>1111</v>
      </c>
      <c r="C270" t="s">
        <v>102</v>
      </c>
      <c r="D270" t="s">
        <v>686</v>
      </c>
      <c r="E270" t="s">
        <v>687</v>
      </c>
      <c r="F270" t="s">
        <v>688</v>
      </c>
      <c r="G270" s="67" t="s">
        <v>848</v>
      </c>
      <c r="H270" s="2228" t="s">
        <v>654</v>
      </c>
      <c r="I270" s="2228"/>
      <c r="J270" s="2228"/>
      <c r="K270" s="67">
        <v>1</v>
      </c>
      <c r="L270">
        <v>1</v>
      </c>
      <c r="M270" s="2015">
        <f t="shared" si="37"/>
        <v>0</v>
      </c>
      <c r="N270" s="2015">
        <f t="shared" si="38"/>
        <v>1</v>
      </c>
      <c r="O270" s="1643">
        <v>45992</v>
      </c>
      <c r="P270" s="1643">
        <v>45992</v>
      </c>
      <c r="Q270" s="2109">
        <f>NETWORKDAYS.INTL(O270,P270,1,'DÍAS EFECTIVOS LABORADOS 2025'!$R$8:$R$23)</f>
        <v>1</v>
      </c>
      <c r="AD270">
        <f t="shared" si="39"/>
        <v>0</v>
      </c>
    </row>
    <row r="271" spans="1:30" ht="15.75">
      <c r="A271" s="71" t="s">
        <v>639</v>
      </c>
      <c r="B271" s="161" t="s">
        <v>1111</v>
      </c>
      <c r="C271" t="s">
        <v>104</v>
      </c>
      <c r="D271" t="s">
        <v>689</v>
      </c>
      <c r="E271" t="s">
        <v>690</v>
      </c>
      <c r="F271" t="s">
        <v>691</v>
      </c>
      <c r="G271" s="67" t="s">
        <v>848</v>
      </c>
      <c r="H271" s="2228" t="s">
        <v>654</v>
      </c>
      <c r="I271" s="2228"/>
      <c r="J271" s="2228"/>
      <c r="K271" s="67">
        <v>1</v>
      </c>
      <c r="L271">
        <v>1</v>
      </c>
      <c r="M271" s="2015">
        <f t="shared" si="37"/>
        <v>0</v>
      </c>
      <c r="N271" s="2015">
        <f t="shared" si="38"/>
        <v>1</v>
      </c>
      <c r="O271" s="1643">
        <v>46006</v>
      </c>
      <c r="P271" s="1643">
        <v>46006</v>
      </c>
      <c r="Q271" s="2109">
        <f>NETWORKDAYS.INTL(O271,P271,1,'DÍAS EFECTIVOS LABORADOS 2025'!$R$8:$R$23)</f>
        <v>1</v>
      </c>
      <c r="AD271">
        <f t="shared" si="39"/>
        <v>0</v>
      </c>
    </row>
    <row r="272" spans="1:30" ht="15.75">
      <c r="A272" s="71" t="s">
        <v>639</v>
      </c>
      <c r="B272" s="161" t="s">
        <v>1111</v>
      </c>
      <c r="C272" t="s">
        <v>109</v>
      </c>
      <c r="D272" t="s">
        <v>728</v>
      </c>
      <c r="E272" t="s">
        <v>729</v>
      </c>
      <c r="F272" t="s">
        <v>730</v>
      </c>
      <c r="G272" s="67" t="s">
        <v>848</v>
      </c>
      <c r="H272" s="2228" t="s">
        <v>654</v>
      </c>
      <c r="I272" s="2228"/>
      <c r="J272" s="2228"/>
      <c r="K272" s="67">
        <v>1</v>
      </c>
      <c r="L272">
        <v>1</v>
      </c>
      <c r="M272" s="2015">
        <f t="shared" si="37"/>
        <v>0</v>
      </c>
      <c r="N272" s="2015">
        <f t="shared" si="38"/>
        <v>1</v>
      </c>
      <c r="O272" s="1643">
        <v>46017</v>
      </c>
      <c r="P272" s="1643">
        <v>46017</v>
      </c>
      <c r="Q272" s="2109">
        <f>NETWORKDAYS.INTL(O272,P272,1,'DÍAS EFECTIVOS LABORADOS 2025'!$R$8:$R$23)</f>
        <v>1</v>
      </c>
      <c r="AD272">
        <f t="shared" si="39"/>
        <v>0</v>
      </c>
    </row>
    <row r="273" spans="1:30" ht="15.75">
      <c r="A273" s="71" t="s">
        <v>639</v>
      </c>
      <c r="B273" s="161" t="s">
        <v>1111</v>
      </c>
      <c r="C273" t="s">
        <v>111</v>
      </c>
      <c r="D273" t="s">
        <v>750</v>
      </c>
      <c r="E273" t="s">
        <v>751</v>
      </c>
      <c r="F273" t="s">
        <v>752</v>
      </c>
      <c r="G273" s="67" t="s">
        <v>848</v>
      </c>
      <c r="H273" s="2228" t="s">
        <v>654</v>
      </c>
      <c r="I273" s="2228"/>
      <c r="J273" s="2228"/>
      <c r="K273" s="67">
        <v>4</v>
      </c>
      <c r="L273">
        <v>4</v>
      </c>
      <c r="M273" s="2015">
        <f>+P273-O273+1-L273+S273-R273+1</f>
        <v>0</v>
      </c>
      <c r="N273" s="2015">
        <f t="shared" si="38"/>
        <v>2</v>
      </c>
      <c r="O273" s="1643">
        <v>46017</v>
      </c>
      <c r="P273" s="1643">
        <v>46019</v>
      </c>
      <c r="Q273" s="2109">
        <f>NETWORKDAYS.INTL(O273,P273,1,'DÍAS EFECTIVOS LABORADOS 2025'!$R$8:$R$23)</f>
        <v>1</v>
      </c>
      <c r="R273" s="2006">
        <v>46022</v>
      </c>
      <c r="S273" s="2006">
        <v>46022</v>
      </c>
      <c r="T273" s="2109">
        <f>NETWORKDAYS.INTL(R273,S273,1,'DÍAS EFECTIVOS LABORADOS 2025'!$R$8:$R$23)</f>
        <v>1</v>
      </c>
      <c r="AD273">
        <f t="shared" si="39"/>
        <v>0</v>
      </c>
    </row>
    <row r="274" spans="1:30" ht="15.75">
      <c r="A274" s="71" t="s">
        <v>639</v>
      </c>
      <c r="B274" s="161" t="s">
        <v>1111</v>
      </c>
      <c r="C274" t="s">
        <v>126</v>
      </c>
      <c r="D274" t="s">
        <v>785</v>
      </c>
      <c r="E274" t="s">
        <v>786</v>
      </c>
      <c r="F274" t="s">
        <v>787</v>
      </c>
      <c r="G274" s="67" t="s">
        <v>848</v>
      </c>
      <c r="H274" s="2228" t="s">
        <v>654</v>
      </c>
      <c r="I274" s="2228"/>
      <c r="J274" s="2228"/>
      <c r="K274" s="67">
        <v>7</v>
      </c>
      <c r="L274">
        <v>7</v>
      </c>
      <c r="M274" s="2015">
        <f>+P274-O274+1-L274+S274-R274+1+V274-U274+1+Y274-X274+1</f>
        <v>0</v>
      </c>
      <c r="N274" s="2015">
        <f t="shared" si="38"/>
        <v>5</v>
      </c>
      <c r="O274" s="1643">
        <v>45995</v>
      </c>
      <c r="P274" s="1643">
        <v>45998</v>
      </c>
      <c r="Q274" s="2109">
        <f>NETWORKDAYS.INTL(O274,P274,1,'DÍAS EFECTIVOS LABORADOS 2025'!$R$8:$R$23)</f>
        <v>2</v>
      </c>
      <c r="R274" s="2006">
        <v>46003</v>
      </c>
      <c r="S274" s="2006">
        <v>46003</v>
      </c>
      <c r="T274" s="2109">
        <f>NETWORKDAYS.INTL(R274,S274,1,'DÍAS EFECTIVOS LABORADOS 2025'!$R$8:$R$23)</f>
        <v>1</v>
      </c>
      <c r="U274" s="2006">
        <v>46010</v>
      </c>
      <c r="V274" s="2006">
        <v>46010</v>
      </c>
      <c r="W274" s="2109">
        <f>NETWORKDAYS.INTL(U274,V274,1,'DÍAS EFECTIVOS LABORADOS 2025'!$R$8:$R$23)</f>
        <v>1</v>
      </c>
      <c r="X274" s="2006">
        <v>46017</v>
      </c>
      <c r="Y274" s="2006">
        <v>46017</v>
      </c>
      <c r="Z274" s="2109">
        <f>NETWORKDAYS.INTL(X274,Y274,1,'DÍAS EFECTIVOS LABORADOS 2025'!$R$8:$R$23)</f>
        <v>1</v>
      </c>
      <c r="AD274">
        <f t="shared" si="39"/>
        <v>0</v>
      </c>
    </row>
    <row r="275" spans="1:30" ht="15.75">
      <c r="A275" s="71" t="s">
        <v>639</v>
      </c>
      <c r="B275" s="161" t="s">
        <v>1111</v>
      </c>
      <c r="C275" t="s">
        <v>217</v>
      </c>
      <c r="D275" t="s">
        <v>802</v>
      </c>
      <c r="E275" t="s">
        <v>803</v>
      </c>
      <c r="F275" t="s">
        <v>804</v>
      </c>
      <c r="G275" s="67" t="s">
        <v>848</v>
      </c>
      <c r="H275" s="2228" t="s">
        <v>654</v>
      </c>
      <c r="I275" s="2228"/>
      <c r="J275" s="2228"/>
      <c r="K275" s="67">
        <v>1</v>
      </c>
      <c r="L275">
        <v>1</v>
      </c>
      <c r="M275" s="2015">
        <f t="shared" ref="M275:M281" si="40">+P275-O275+1-L275</f>
        <v>0</v>
      </c>
      <c r="N275" s="2015">
        <f t="shared" si="38"/>
        <v>1</v>
      </c>
      <c r="O275" s="1643">
        <v>45972</v>
      </c>
      <c r="P275" s="1643">
        <v>45972</v>
      </c>
      <c r="Q275" s="2109">
        <f>NETWORKDAYS.INTL(O275,P275,1,'DÍAS EFECTIVOS LABORADOS 2025'!$R$8:$R$23)</f>
        <v>1</v>
      </c>
      <c r="AD275">
        <f t="shared" si="39"/>
        <v>0</v>
      </c>
    </row>
    <row r="276" spans="1:30" ht="15.75">
      <c r="A276" s="71" t="s">
        <v>639</v>
      </c>
      <c r="B276" s="161" t="s">
        <v>1111</v>
      </c>
      <c r="C276" t="s">
        <v>130</v>
      </c>
      <c r="D276" t="s">
        <v>698</v>
      </c>
      <c r="E276" t="s">
        <v>699</v>
      </c>
      <c r="F276" t="s">
        <v>700</v>
      </c>
      <c r="G276" s="67" t="s">
        <v>848</v>
      </c>
      <c r="H276" s="2228" t="s">
        <v>654</v>
      </c>
      <c r="I276" s="2228"/>
      <c r="J276" s="2228"/>
      <c r="K276" s="67">
        <v>2</v>
      </c>
      <c r="L276">
        <v>2</v>
      </c>
      <c r="M276" s="2015">
        <f t="shared" si="40"/>
        <v>0</v>
      </c>
      <c r="N276" s="2015">
        <f t="shared" si="38"/>
        <v>0</v>
      </c>
      <c r="O276" s="1643">
        <v>45997</v>
      </c>
      <c r="P276" s="1643">
        <v>45998</v>
      </c>
      <c r="Q276" s="2109">
        <f>NETWORKDAYS.INTL(O276,P276,1,'DÍAS EFECTIVOS LABORADOS 2025'!$R$8:$R$23)</f>
        <v>0</v>
      </c>
      <c r="AD276">
        <f t="shared" si="39"/>
        <v>0</v>
      </c>
    </row>
    <row r="277" spans="1:30" ht="15.75">
      <c r="A277" s="71" t="s">
        <v>639</v>
      </c>
      <c r="B277" s="161" t="s">
        <v>1111</v>
      </c>
      <c r="C277" t="s">
        <v>139</v>
      </c>
      <c r="D277" t="s">
        <v>697</v>
      </c>
      <c r="E277" t="s">
        <v>707</v>
      </c>
      <c r="F277" t="s">
        <v>708</v>
      </c>
      <c r="G277" s="67" t="s">
        <v>848</v>
      </c>
      <c r="H277" s="2228" t="s">
        <v>654</v>
      </c>
      <c r="I277" s="2228"/>
      <c r="J277" s="2228"/>
      <c r="K277" s="67">
        <v>7</v>
      </c>
      <c r="L277">
        <v>7</v>
      </c>
      <c r="M277" s="2015">
        <f t="shared" si="40"/>
        <v>0</v>
      </c>
      <c r="N277" s="2015">
        <f t="shared" si="38"/>
        <v>5</v>
      </c>
      <c r="O277" s="1643">
        <v>45992</v>
      </c>
      <c r="P277" s="1643">
        <v>45998</v>
      </c>
      <c r="Q277" s="2109">
        <f>NETWORKDAYS.INTL(O277,P277,1,'DÍAS EFECTIVOS LABORADOS 2025'!$R$8:$R$23)</f>
        <v>5</v>
      </c>
      <c r="AD277">
        <f t="shared" si="39"/>
        <v>0</v>
      </c>
    </row>
    <row r="278" spans="1:30" ht="15.75">
      <c r="A278" s="71" t="s">
        <v>639</v>
      </c>
      <c r="B278" s="161" t="s">
        <v>1111</v>
      </c>
      <c r="C278" t="s">
        <v>161</v>
      </c>
      <c r="D278" t="s">
        <v>733</v>
      </c>
      <c r="E278" t="s">
        <v>734</v>
      </c>
      <c r="F278" t="s">
        <v>735</v>
      </c>
      <c r="G278" s="67" t="s">
        <v>852</v>
      </c>
      <c r="H278" s="2228" t="s">
        <v>770</v>
      </c>
      <c r="I278" s="2228"/>
      <c r="J278" s="2228"/>
      <c r="K278" s="67">
        <v>31</v>
      </c>
      <c r="L278">
        <v>31</v>
      </c>
      <c r="M278" s="2015">
        <f t="shared" si="40"/>
        <v>0</v>
      </c>
      <c r="N278" s="2015">
        <f t="shared" si="38"/>
        <v>20</v>
      </c>
      <c r="O278" s="1642">
        <v>45992</v>
      </c>
      <c r="P278" s="1642">
        <v>46022</v>
      </c>
      <c r="Q278" s="2109">
        <f>NETWORKDAYS.INTL(O278,P278,1,'DÍAS EFECTIVOS LABORADOS 2025'!$R$8:$R$23)</f>
        <v>20</v>
      </c>
      <c r="AD278">
        <f t="shared" si="39"/>
        <v>0</v>
      </c>
    </row>
    <row r="279" spans="1:30" ht="15.75">
      <c r="A279" s="71" t="s">
        <v>639</v>
      </c>
      <c r="B279" s="161" t="s">
        <v>1111</v>
      </c>
      <c r="C279" t="s">
        <v>832</v>
      </c>
      <c r="D279" t="s">
        <v>1112</v>
      </c>
      <c r="E279" t="s">
        <v>1113</v>
      </c>
      <c r="F279" t="s">
        <v>1114</v>
      </c>
      <c r="G279" s="67" t="s">
        <v>849</v>
      </c>
      <c r="H279" s="2228" t="s">
        <v>658</v>
      </c>
      <c r="I279" s="2228"/>
      <c r="J279" s="2228"/>
      <c r="K279" s="67">
        <v>3</v>
      </c>
      <c r="L279">
        <v>3</v>
      </c>
      <c r="M279" s="2015">
        <f t="shared" si="40"/>
        <v>0</v>
      </c>
      <c r="N279" s="2015">
        <f t="shared" si="38"/>
        <v>2</v>
      </c>
      <c r="O279" s="1643">
        <v>46002</v>
      </c>
      <c r="P279" s="1643">
        <v>46004</v>
      </c>
      <c r="Q279" s="2109">
        <f>NETWORKDAYS.INTL(O279,P279,1,'DÍAS EFECTIVOS LABORADOS 2025'!$R$8:$R$23)</f>
        <v>2</v>
      </c>
      <c r="AD279">
        <f t="shared" si="39"/>
        <v>0</v>
      </c>
    </row>
    <row r="280" spans="1:30" ht="15.75">
      <c r="A280" s="71" t="s">
        <v>639</v>
      </c>
      <c r="B280" s="161" t="s">
        <v>1111</v>
      </c>
      <c r="C280" t="s">
        <v>832</v>
      </c>
      <c r="D280" t="s">
        <v>1112</v>
      </c>
      <c r="E280" t="s">
        <v>1113</v>
      </c>
      <c r="F280" t="s">
        <v>1114</v>
      </c>
      <c r="G280" s="67" t="s">
        <v>848</v>
      </c>
      <c r="H280" s="2228" t="s">
        <v>654</v>
      </c>
      <c r="I280" s="2228"/>
      <c r="J280" s="2228"/>
      <c r="K280" s="67">
        <v>3</v>
      </c>
      <c r="L280">
        <v>3</v>
      </c>
      <c r="M280" s="2015">
        <f t="shared" si="40"/>
        <v>0</v>
      </c>
      <c r="N280" s="2015">
        <f t="shared" si="38"/>
        <v>3</v>
      </c>
      <c r="O280" s="1643">
        <v>46020</v>
      </c>
      <c r="P280" s="1643">
        <v>46022</v>
      </c>
      <c r="Q280" s="2109">
        <f>NETWORKDAYS.INTL(O280,P280,1,'DÍAS EFECTIVOS LABORADOS 2025'!$R$8:$R$23)</f>
        <v>3</v>
      </c>
      <c r="AD280">
        <f t="shared" si="39"/>
        <v>0</v>
      </c>
    </row>
    <row r="281" spans="1:30" ht="15.75">
      <c r="A281" s="71" t="s">
        <v>639</v>
      </c>
      <c r="B281" s="161" t="s">
        <v>1111</v>
      </c>
      <c r="C281" t="s">
        <v>222</v>
      </c>
      <c r="D281" t="s">
        <v>854</v>
      </c>
      <c r="E281" t="s">
        <v>855</v>
      </c>
      <c r="F281" t="s">
        <v>856</v>
      </c>
      <c r="G281" s="67" t="s">
        <v>848</v>
      </c>
      <c r="H281" s="2228" t="s">
        <v>654</v>
      </c>
      <c r="I281" s="2228"/>
      <c r="J281" s="2228"/>
      <c r="K281" s="67">
        <v>7</v>
      </c>
      <c r="L281">
        <v>7</v>
      </c>
      <c r="M281" s="2015">
        <f t="shared" si="40"/>
        <v>0</v>
      </c>
      <c r="N281" s="2015">
        <f t="shared" si="38"/>
        <v>5</v>
      </c>
      <c r="O281" s="1643">
        <v>45992</v>
      </c>
      <c r="P281" s="1643">
        <v>45998</v>
      </c>
      <c r="Q281" s="2109">
        <f>NETWORKDAYS.INTL(O281,P281,1,'DÍAS EFECTIVOS LABORADOS 2025'!$R$8:$R$23)</f>
        <v>5</v>
      </c>
      <c r="AD281">
        <f t="shared" si="39"/>
        <v>0</v>
      </c>
    </row>
    <row r="282" spans="1:30" ht="15.75">
      <c r="A282" s="71" t="s">
        <v>639</v>
      </c>
      <c r="B282" s="161" t="s">
        <v>1111</v>
      </c>
      <c r="C282" t="s">
        <v>176</v>
      </c>
      <c r="D282" t="s">
        <v>771</v>
      </c>
      <c r="E282" t="s">
        <v>772</v>
      </c>
      <c r="F282" t="s">
        <v>773</v>
      </c>
      <c r="G282" s="67" t="s">
        <v>848</v>
      </c>
      <c r="H282" s="2228" t="s">
        <v>654</v>
      </c>
      <c r="I282" s="2228"/>
      <c r="J282" s="2228"/>
      <c r="K282" s="67">
        <v>8</v>
      </c>
      <c r="L282">
        <v>8</v>
      </c>
      <c r="M282" s="2015">
        <f>+P282-O282+1-L282+S282-R282+1</f>
        <v>0</v>
      </c>
      <c r="N282" s="2015">
        <f t="shared" si="38"/>
        <v>5</v>
      </c>
      <c r="O282" s="1643">
        <v>45992</v>
      </c>
      <c r="P282" s="1643">
        <v>45994</v>
      </c>
      <c r="Q282" s="2109">
        <f>NETWORKDAYS.INTL(O282,P282,1,'DÍAS EFECTIVOS LABORADOS 2025'!$R$8:$R$23)</f>
        <v>3</v>
      </c>
      <c r="R282" s="2006">
        <v>46015</v>
      </c>
      <c r="S282" s="2006">
        <v>46019</v>
      </c>
      <c r="T282" s="2109">
        <f>NETWORKDAYS.INTL(R282,S282,1,'DÍAS EFECTIVOS LABORADOS 2025'!$R$8:$R$23)</f>
        <v>2</v>
      </c>
      <c r="AD282">
        <f t="shared" si="39"/>
        <v>0</v>
      </c>
    </row>
    <row r="283" spans="1:30" ht="15.75">
      <c r="A283" s="71" t="s">
        <v>639</v>
      </c>
      <c r="B283" s="161" t="s">
        <v>1111</v>
      </c>
      <c r="C283" t="s">
        <v>179</v>
      </c>
      <c r="D283" t="s">
        <v>761</v>
      </c>
      <c r="E283" t="s">
        <v>762</v>
      </c>
      <c r="F283" t="s">
        <v>763</v>
      </c>
      <c r="G283" s="67" t="s">
        <v>849</v>
      </c>
      <c r="H283" s="2228" t="s">
        <v>658</v>
      </c>
      <c r="I283" s="2228"/>
      <c r="J283" s="2228"/>
      <c r="K283" s="67">
        <v>1</v>
      </c>
      <c r="L283">
        <v>1</v>
      </c>
      <c r="M283" s="2015">
        <f t="shared" ref="M283:M284" si="41">+P283-O283+1-L283</f>
        <v>0</v>
      </c>
      <c r="N283" s="2015">
        <f t="shared" si="38"/>
        <v>1</v>
      </c>
      <c r="O283" s="1643">
        <v>46001</v>
      </c>
      <c r="P283" s="1643">
        <v>46001</v>
      </c>
      <c r="Q283" s="2109">
        <f>NETWORKDAYS.INTL(O283,P283,1,'DÍAS EFECTIVOS LABORADOS 2025'!$R$8:$R$23)</f>
        <v>1</v>
      </c>
      <c r="AD283">
        <f t="shared" si="39"/>
        <v>0</v>
      </c>
    </row>
    <row r="284" spans="1:30" ht="15.75">
      <c r="A284" s="71" t="s">
        <v>639</v>
      </c>
      <c r="B284" s="161" t="s">
        <v>1111</v>
      </c>
      <c r="C284" t="s">
        <v>867</v>
      </c>
      <c r="D284" t="s">
        <v>767</v>
      </c>
      <c r="E284" t="s">
        <v>1142</v>
      </c>
      <c r="F284" t="s">
        <v>1143</v>
      </c>
      <c r="G284" s="67" t="s">
        <v>848</v>
      </c>
      <c r="H284" s="2228" t="s">
        <v>654</v>
      </c>
      <c r="I284" s="2228"/>
      <c r="J284" s="2228"/>
      <c r="K284" s="67">
        <v>3</v>
      </c>
      <c r="L284">
        <v>3</v>
      </c>
      <c r="M284" s="2015">
        <f t="shared" si="41"/>
        <v>0</v>
      </c>
      <c r="N284" s="2015">
        <f t="shared" si="38"/>
        <v>3</v>
      </c>
      <c r="O284" s="1643">
        <v>46013</v>
      </c>
      <c r="P284" s="1643">
        <v>46015</v>
      </c>
      <c r="Q284" s="2109">
        <f>NETWORKDAYS.INTL(O284,P284,1,'DÍAS EFECTIVOS LABORADOS 2025'!$R$8:$R$23)</f>
        <v>3</v>
      </c>
      <c r="AD284">
        <f t="shared" si="39"/>
        <v>0</v>
      </c>
    </row>
    <row r="285" spans="1:30">
      <c r="K285">
        <f>SUM(K24:K48)</f>
        <v>150</v>
      </c>
    </row>
    <row r="288" spans="1:30">
      <c r="D288" s="777"/>
      <c r="E288" s="1840"/>
    </row>
    <row r="289" spans="4:5">
      <c r="D289" s="777"/>
      <c r="E289" s="1839"/>
    </row>
    <row r="290" spans="4:5">
      <c r="D290" s="777"/>
      <c r="E290" s="1840"/>
    </row>
    <row r="291" spans="4:5">
      <c r="D291" s="1636"/>
      <c r="E291" s="1840"/>
    </row>
  </sheetData>
  <autoFilter ref="A5:AB285" xr:uid="{EB2D32B3-AC5C-4AF4-BA16-4003FFA2E27D}"/>
  <mergeCells count="281">
    <mergeCell ref="H282:J282"/>
    <mergeCell ref="H283:J283"/>
    <mergeCell ref="H284:J284"/>
    <mergeCell ref="H276:J276"/>
    <mergeCell ref="H277:J277"/>
    <mergeCell ref="H278:J278"/>
    <mergeCell ref="H279:J279"/>
    <mergeCell ref="H280:J280"/>
    <mergeCell ref="H281:J281"/>
    <mergeCell ref="H270:J270"/>
    <mergeCell ref="H271:J271"/>
    <mergeCell ref="H272:J272"/>
    <mergeCell ref="H273:J273"/>
    <mergeCell ref="H274:J274"/>
    <mergeCell ref="H275:J275"/>
    <mergeCell ref="H264:J264"/>
    <mergeCell ref="H265:J265"/>
    <mergeCell ref="H266:J266"/>
    <mergeCell ref="H267:J267"/>
    <mergeCell ref="H268:J268"/>
    <mergeCell ref="H269:J269"/>
    <mergeCell ref="H258:J258"/>
    <mergeCell ref="H259:J259"/>
    <mergeCell ref="H260:J260"/>
    <mergeCell ref="H261:J261"/>
    <mergeCell ref="H262:J262"/>
    <mergeCell ref="H263:J263"/>
    <mergeCell ref="H252:J252"/>
    <mergeCell ref="H253:J253"/>
    <mergeCell ref="H254:J254"/>
    <mergeCell ref="H255:J255"/>
    <mergeCell ref="H256:J256"/>
    <mergeCell ref="H257:J257"/>
    <mergeCell ref="H246:J246"/>
    <mergeCell ref="H247:J247"/>
    <mergeCell ref="H248:J248"/>
    <mergeCell ref="H249:J249"/>
    <mergeCell ref="H250:J250"/>
    <mergeCell ref="H251:J251"/>
    <mergeCell ref="H240:J240"/>
    <mergeCell ref="H241:J241"/>
    <mergeCell ref="H242:J242"/>
    <mergeCell ref="H243:J243"/>
    <mergeCell ref="H244:J244"/>
    <mergeCell ref="H245:J245"/>
    <mergeCell ref="H234:J234"/>
    <mergeCell ref="H235:J235"/>
    <mergeCell ref="H236:J236"/>
    <mergeCell ref="H237:J237"/>
    <mergeCell ref="H238:J238"/>
    <mergeCell ref="H239:J239"/>
    <mergeCell ref="H228:J228"/>
    <mergeCell ref="H229:J229"/>
    <mergeCell ref="H230:J230"/>
    <mergeCell ref="H231:J231"/>
    <mergeCell ref="H232:J232"/>
    <mergeCell ref="H233:J233"/>
    <mergeCell ref="H222:J222"/>
    <mergeCell ref="H223:J223"/>
    <mergeCell ref="H224:J224"/>
    <mergeCell ref="H225:J225"/>
    <mergeCell ref="H226:J226"/>
    <mergeCell ref="H227:J227"/>
    <mergeCell ref="H216:J216"/>
    <mergeCell ref="H217:J217"/>
    <mergeCell ref="H218:J218"/>
    <mergeCell ref="H219:J219"/>
    <mergeCell ref="H220:J220"/>
    <mergeCell ref="H221:J221"/>
    <mergeCell ref="H210:J210"/>
    <mergeCell ref="H211:J211"/>
    <mergeCell ref="H212:J212"/>
    <mergeCell ref="H213:J213"/>
    <mergeCell ref="H214:J214"/>
    <mergeCell ref="H215:J215"/>
    <mergeCell ref="H204:J204"/>
    <mergeCell ref="H205:J205"/>
    <mergeCell ref="H206:J206"/>
    <mergeCell ref="H207:J207"/>
    <mergeCell ref="H208:J208"/>
    <mergeCell ref="H209:J209"/>
    <mergeCell ref="H198:J198"/>
    <mergeCell ref="H199:J199"/>
    <mergeCell ref="H200:J200"/>
    <mergeCell ref="H201:J201"/>
    <mergeCell ref="H202:J202"/>
    <mergeCell ref="H203:J203"/>
    <mergeCell ref="H192:J192"/>
    <mergeCell ref="H193:J193"/>
    <mergeCell ref="H194:J194"/>
    <mergeCell ref="H195:J195"/>
    <mergeCell ref="H196:J196"/>
    <mergeCell ref="H197:J197"/>
    <mergeCell ref="H186:J186"/>
    <mergeCell ref="H187:J187"/>
    <mergeCell ref="H188:J188"/>
    <mergeCell ref="H189:J189"/>
    <mergeCell ref="H190:J190"/>
    <mergeCell ref="H191:J191"/>
    <mergeCell ref="H180:J180"/>
    <mergeCell ref="H181:J181"/>
    <mergeCell ref="H182:J182"/>
    <mergeCell ref="H183:J183"/>
    <mergeCell ref="H184:J184"/>
    <mergeCell ref="H185:J185"/>
    <mergeCell ref="H174:J174"/>
    <mergeCell ref="H175:J175"/>
    <mergeCell ref="H176:J176"/>
    <mergeCell ref="H177:J177"/>
    <mergeCell ref="H178:J178"/>
    <mergeCell ref="H179:J179"/>
    <mergeCell ref="H168:J168"/>
    <mergeCell ref="H169:J169"/>
    <mergeCell ref="H170:J170"/>
    <mergeCell ref="H171:J171"/>
    <mergeCell ref="H172:J172"/>
    <mergeCell ref="H173:J173"/>
    <mergeCell ref="H162:J162"/>
    <mergeCell ref="H163:J163"/>
    <mergeCell ref="H164:J164"/>
    <mergeCell ref="H165:J165"/>
    <mergeCell ref="H166:J166"/>
    <mergeCell ref="H167:J167"/>
    <mergeCell ref="H156:J156"/>
    <mergeCell ref="H157:J157"/>
    <mergeCell ref="H158:J158"/>
    <mergeCell ref="H159:J159"/>
    <mergeCell ref="H160:J160"/>
    <mergeCell ref="H161:J161"/>
    <mergeCell ref="H150:J150"/>
    <mergeCell ref="H151:J151"/>
    <mergeCell ref="H152:J152"/>
    <mergeCell ref="H153:J153"/>
    <mergeCell ref="H154:J154"/>
    <mergeCell ref="H155:J155"/>
    <mergeCell ref="H144:J144"/>
    <mergeCell ref="H145:J145"/>
    <mergeCell ref="H146:J146"/>
    <mergeCell ref="H147:J147"/>
    <mergeCell ref="H148:J148"/>
    <mergeCell ref="H149:J149"/>
    <mergeCell ref="H138:J138"/>
    <mergeCell ref="H139:J139"/>
    <mergeCell ref="H140:J140"/>
    <mergeCell ref="H141:J141"/>
    <mergeCell ref="H142:J142"/>
    <mergeCell ref="H143:J143"/>
    <mergeCell ref="H132:J132"/>
    <mergeCell ref="H133:J133"/>
    <mergeCell ref="H134:J134"/>
    <mergeCell ref="H135:J135"/>
    <mergeCell ref="H136:J136"/>
    <mergeCell ref="H137:J137"/>
    <mergeCell ref="H126:J126"/>
    <mergeCell ref="H127:J127"/>
    <mergeCell ref="H128:J128"/>
    <mergeCell ref="H129:J129"/>
    <mergeCell ref="H130:J130"/>
    <mergeCell ref="H131:J131"/>
    <mergeCell ref="H120:J120"/>
    <mergeCell ref="H121:J121"/>
    <mergeCell ref="H122:J122"/>
    <mergeCell ref="H123:J123"/>
    <mergeCell ref="H124:J124"/>
    <mergeCell ref="H125:J125"/>
    <mergeCell ref="H114:J114"/>
    <mergeCell ref="H115:J115"/>
    <mergeCell ref="H116:J116"/>
    <mergeCell ref="H117:J117"/>
    <mergeCell ref="H118:J118"/>
    <mergeCell ref="H119:J119"/>
    <mergeCell ref="H108:J108"/>
    <mergeCell ref="H109:J109"/>
    <mergeCell ref="H110:J110"/>
    <mergeCell ref="H111:J111"/>
    <mergeCell ref="H112:J112"/>
    <mergeCell ref="H113:J113"/>
    <mergeCell ref="H102:J102"/>
    <mergeCell ref="H103:J103"/>
    <mergeCell ref="H104:J104"/>
    <mergeCell ref="H105:J105"/>
    <mergeCell ref="H106:J106"/>
    <mergeCell ref="H107:J107"/>
    <mergeCell ref="H96:J96"/>
    <mergeCell ref="H97:J97"/>
    <mergeCell ref="H98:J98"/>
    <mergeCell ref="H99:J99"/>
    <mergeCell ref="H100:J100"/>
    <mergeCell ref="H101:J101"/>
    <mergeCell ref="H90:J90"/>
    <mergeCell ref="H91:J91"/>
    <mergeCell ref="H92:J92"/>
    <mergeCell ref="H93:J93"/>
    <mergeCell ref="H94:J94"/>
    <mergeCell ref="H95:J95"/>
    <mergeCell ref="H84:J84"/>
    <mergeCell ref="H85:J85"/>
    <mergeCell ref="H86:J86"/>
    <mergeCell ref="H87:J87"/>
    <mergeCell ref="H88:J88"/>
    <mergeCell ref="H89:J89"/>
    <mergeCell ref="H78:J78"/>
    <mergeCell ref="H79:J79"/>
    <mergeCell ref="H80:J80"/>
    <mergeCell ref="H81:J81"/>
    <mergeCell ref="H82:J82"/>
    <mergeCell ref="H83:J83"/>
    <mergeCell ref="H72:J72"/>
    <mergeCell ref="H73:J73"/>
    <mergeCell ref="H74:J74"/>
    <mergeCell ref="H75:J75"/>
    <mergeCell ref="H76:J76"/>
    <mergeCell ref="H77:J77"/>
    <mergeCell ref="H66:J66"/>
    <mergeCell ref="H67:J67"/>
    <mergeCell ref="H68:J68"/>
    <mergeCell ref="H69:J69"/>
    <mergeCell ref="H70:J70"/>
    <mergeCell ref="H71:J71"/>
    <mergeCell ref="H60:J60"/>
    <mergeCell ref="H61:J61"/>
    <mergeCell ref="H62:J62"/>
    <mergeCell ref="H63:J63"/>
    <mergeCell ref="H64:J64"/>
    <mergeCell ref="H65:J65"/>
    <mergeCell ref="H54:J54"/>
    <mergeCell ref="H55:J55"/>
    <mergeCell ref="H56:J56"/>
    <mergeCell ref="H57:J57"/>
    <mergeCell ref="H58:J58"/>
    <mergeCell ref="H59:J59"/>
    <mergeCell ref="H48:J48"/>
    <mergeCell ref="H49:J49"/>
    <mergeCell ref="H50:J50"/>
    <mergeCell ref="H51:J51"/>
    <mergeCell ref="H52:J52"/>
    <mergeCell ref="H53:J53"/>
    <mergeCell ref="H42:J42"/>
    <mergeCell ref="H43:J43"/>
    <mergeCell ref="H44:J44"/>
    <mergeCell ref="H45:J45"/>
    <mergeCell ref="H46:J46"/>
    <mergeCell ref="H47:J47"/>
    <mergeCell ref="H36:J36"/>
    <mergeCell ref="H37:J37"/>
    <mergeCell ref="H38:J38"/>
    <mergeCell ref="H39:J39"/>
    <mergeCell ref="H40:J40"/>
    <mergeCell ref="H41:J41"/>
    <mergeCell ref="H30:J30"/>
    <mergeCell ref="H31:J31"/>
    <mergeCell ref="H32:J32"/>
    <mergeCell ref="H33:J33"/>
    <mergeCell ref="H34:J34"/>
    <mergeCell ref="H35:J35"/>
    <mergeCell ref="H24:J24"/>
    <mergeCell ref="H25:J25"/>
    <mergeCell ref="H26:J26"/>
    <mergeCell ref="H27:J27"/>
    <mergeCell ref="H28:J28"/>
    <mergeCell ref="H29:J29"/>
    <mergeCell ref="H19:J19"/>
    <mergeCell ref="H20:J20"/>
    <mergeCell ref="H21:J21"/>
    <mergeCell ref="H22:J22"/>
    <mergeCell ref="H23:J23"/>
    <mergeCell ref="H12:J12"/>
    <mergeCell ref="H13:J13"/>
    <mergeCell ref="H14:J14"/>
    <mergeCell ref="H15:J15"/>
    <mergeCell ref="H16:J16"/>
    <mergeCell ref="H17:J17"/>
    <mergeCell ref="H6:J6"/>
    <mergeCell ref="H7:J7"/>
    <mergeCell ref="H8:J8"/>
    <mergeCell ref="H9:J9"/>
    <mergeCell ref="H10:J10"/>
    <mergeCell ref="H11:J11"/>
    <mergeCell ref="B3:F3"/>
    <mergeCell ref="G3:K3"/>
    <mergeCell ref="H18:J18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FFF00"/>
  </sheetPr>
  <dimension ref="A1:AL97"/>
  <sheetViews>
    <sheetView showGridLines="0" topLeftCell="G1" zoomScale="70" zoomScaleNormal="70" workbookViewId="0">
      <selection activeCell="M7" sqref="M7"/>
    </sheetView>
  </sheetViews>
  <sheetFormatPr baseColWidth="10" defaultColWidth="11.42578125" defaultRowHeight="15"/>
  <cols>
    <col min="3" max="3" width="36.140625" customWidth="1"/>
    <col min="4" max="4" width="21.42578125" customWidth="1"/>
    <col min="5" max="7" width="19.7109375" style="31" customWidth="1"/>
    <col min="8" max="8" width="19.140625" customWidth="1"/>
    <col min="9" max="21" width="16.28515625" customWidth="1"/>
    <col min="22" max="22" width="26.5703125" customWidth="1"/>
    <col min="25" max="38" width="13" customWidth="1"/>
  </cols>
  <sheetData>
    <row r="1" spans="1:38" s="66" customFormat="1" ht="15" customHeight="1">
      <c r="E1" s="81"/>
      <c r="F1" s="81"/>
      <c r="G1" s="81"/>
    </row>
    <row r="2" spans="1:38" s="66" customFormat="1" ht="18.75" customHeight="1">
      <c r="E2" s="81"/>
      <c r="F2" s="81"/>
      <c r="G2" s="81"/>
    </row>
    <row r="3" spans="1:38" s="66" customFormat="1" ht="15" customHeight="1">
      <c r="A3" s="78" t="s">
        <v>905</v>
      </c>
      <c r="B3" s="76"/>
      <c r="C3" s="77"/>
      <c r="E3" s="81"/>
      <c r="F3" s="81"/>
      <c r="G3" s="81"/>
    </row>
    <row r="4" spans="1:38" s="66" customFormat="1" ht="15" customHeight="1">
      <c r="E4" s="81"/>
      <c r="F4" s="81"/>
      <c r="G4" s="81"/>
    </row>
    <row r="5" spans="1:38" s="66" customFormat="1" ht="15" customHeight="1">
      <c r="E5" s="81"/>
      <c r="F5" s="81"/>
      <c r="G5" s="81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</row>
    <row r="6" spans="1:38" s="66" customFormat="1" ht="15" customHeight="1">
      <c r="A6" s="201" t="s">
        <v>646</v>
      </c>
      <c r="B6" s="201" t="s">
        <v>647</v>
      </c>
      <c r="C6" s="202" t="s">
        <v>648</v>
      </c>
      <c r="D6" s="203" t="s">
        <v>340</v>
      </c>
      <c r="E6" s="201" t="s">
        <v>9</v>
      </c>
      <c r="F6" s="203" t="s">
        <v>340</v>
      </c>
      <c r="G6" s="201" t="s">
        <v>9</v>
      </c>
      <c r="I6" s="204" t="s">
        <v>451</v>
      </c>
      <c r="J6" s="204" t="s">
        <v>593</v>
      </c>
      <c r="K6" s="204" t="s">
        <v>603</v>
      </c>
      <c r="L6" s="204" t="s">
        <v>607</v>
      </c>
      <c r="M6" s="204" t="s">
        <v>610</v>
      </c>
      <c r="N6" s="204" t="s">
        <v>615</v>
      </c>
      <c r="O6" s="204" t="s">
        <v>617</v>
      </c>
      <c r="P6" s="204" t="s">
        <v>622</v>
      </c>
      <c r="Q6" s="204" t="s">
        <v>623</v>
      </c>
      <c r="R6" s="204" t="s">
        <v>627</v>
      </c>
      <c r="S6" s="204" t="s">
        <v>632</v>
      </c>
      <c r="T6" s="204" t="s">
        <v>639</v>
      </c>
      <c r="U6" s="204" t="s">
        <v>649</v>
      </c>
      <c r="V6" s="205" t="s">
        <v>650</v>
      </c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7"/>
    </row>
    <row r="7" spans="1:38" s="66" customFormat="1" ht="15" customHeight="1">
      <c r="A7" s="206"/>
      <c r="B7" t="s">
        <v>22</v>
      </c>
      <c r="C7" t="s">
        <v>23</v>
      </c>
      <c r="D7" s="80">
        <v>43357</v>
      </c>
      <c r="E7" s="80"/>
      <c r="F7" s="2105"/>
      <c r="G7" s="2105"/>
      <c r="I7" s="207">
        <f>SUMIFS(CONSOLIDADO!$GE:$GE,CONSOLIDADO!$C:$C,I$6,CONSOLIDADO!$E:$E,$B7)</f>
        <v>3320.78</v>
      </c>
      <c r="J7" s="207">
        <f>SUMIFS(CONSOLIDADO!$GE:$GE,CONSOLIDADO!$C:$C,J$6,CONSOLIDADO!$E:$E,$B7)</f>
        <v>4637.2</v>
      </c>
      <c r="K7" s="207">
        <f>SUMIFS(CONSOLIDADO!$GE:$GE,CONSOLIDADO!$C:$C,K$6,CONSOLIDADO!$E:$E,$B7)</f>
        <v>3113</v>
      </c>
      <c r="L7" s="207">
        <f>SUMIFS(CONSOLIDADO!$GE:$GE,CONSOLIDADO!$C:$C,L$6,CONSOLIDADO!$E:$E,$B7)</f>
        <v>4069.23</v>
      </c>
      <c r="M7" s="207">
        <f>SUMIFS(CONSOLIDADO!$GE:$GE,CONSOLIDADO!$C:$C,M$6,CONSOLIDADO!$E:$E,$B7)</f>
        <v>3113</v>
      </c>
      <c r="N7" s="207">
        <f>SUMIFS(CONSOLIDADO!$GE:$GE,CONSOLIDADO!$C:$C,N$6,CONSOLIDADO!$E:$E,$B7)</f>
        <v>4277.28</v>
      </c>
      <c r="O7" s="207">
        <f>SUMIFS(CONSOLIDADO!$GE:$GE,CONSOLIDADO!$C:$C,O$6,CONSOLIDADO!$E:$E,$B7)</f>
        <v>8130.7300000000005</v>
      </c>
      <c r="P7" s="207">
        <f>SUMIFS(CONSOLIDADO!$GE:$GE,CONSOLIDADO!$C:$C,P$6,CONSOLIDADO!$E:$E,$B7)</f>
        <v>4754.79</v>
      </c>
      <c r="Q7" s="207">
        <f>SUMIFS(CONSOLIDADO!$GE:$GE,CONSOLIDADO!$C:$C,Q$6,CONSOLIDADO!$E:$E,$B7)</f>
        <v>4352.0600000000004</v>
      </c>
      <c r="R7" s="207">
        <f>SUMIFS(CONSOLIDADO!$GE:$GE,CONSOLIDADO!$C:$C,R$6,CONSOLIDADO!$E:$E,$B7)</f>
        <v>4459.37</v>
      </c>
      <c r="S7" s="207">
        <f>SUMIFS(CONSOLIDADO!$GE:$GE,CONSOLIDADO!$C:$C,S$6,CONSOLIDADO!$E:$E,$B7)</f>
        <v>4246</v>
      </c>
      <c r="T7" s="207">
        <f>SUMIFS(CONSOLIDADO!$GE:$GE,CONSOLIDADO!$C:$C,T$6,CONSOLIDADO!$E:$E,$B7)</f>
        <v>9227.26</v>
      </c>
      <c r="U7" s="207"/>
      <c r="V7" s="208">
        <f>+SUM(I7:U7)</f>
        <v>57700.7</v>
      </c>
      <c r="W7" s="23"/>
      <c r="X7" s="73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</row>
    <row r="8" spans="1:38" s="66" customFormat="1" ht="15" customHeight="1">
      <c r="A8" s="206"/>
      <c r="B8" t="s">
        <v>27</v>
      </c>
      <c r="C8" t="s">
        <v>28</v>
      </c>
      <c r="D8" s="80">
        <v>43003</v>
      </c>
      <c r="E8" s="80"/>
      <c r="F8" s="2105"/>
      <c r="G8" s="2105"/>
      <c r="I8" s="207">
        <f>SUMIFS(CONSOLIDADO!$GE:$GE,CONSOLIDADO!$C:$C,I$6,CONSOLIDADO!$E:$E,$B8)</f>
        <v>51313.242910666362</v>
      </c>
      <c r="J8" s="207">
        <f>SUMIFS(CONSOLIDADO!$GE:$GE,CONSOLIDADO!$C:$C,J$6,CONSOLIDADO!$E:$E,$B8)</f>
        <v>48257.043562904866</v>
      </c>
      <c r="K8" s="207">
        <f>SUMIFS(CONSOLIDADO!$GE:$GE,CONSOLIDADO!$C:$C,K$6,CONSOLIDADO!$E:$E,$B8)</f>
        <v>47456.476943557274</v>
      </c>
      <c r="L8" s="207">
        <f>SUMIFS(CONSOLIDADO!$GE:$GE,CONSOLIDADO!$C:$C,L$6,CONSOLIDADO!$E:$E,$B8)</f>
        <v>47456.476943557274</v>
      </c>
      <c r="M8" s="207">
        <f>SUMIFS(CONSOLIDADO!$GE:$GE,CONSOLIDADO!$C:$C,M$6,CONSOLIDADO!$E:$E,$B8)</f>
        <v>47456.476943557274</v>
      </c>
      <c r="N8" s="207">
        <f>SUMIFS(CONSOLIDADO!$GE:$GE,CONSOLIDADO!$C:$C,N$6,CONSOLIDADO!$E:$E,$B8)</f>
        <v>48972.462162011288</v>
      </c>
      <c r="O8" s="207">
        <f>SUMIFS(CONSOLIDADO!$GE:$GE,CONSOLIDADO!$C:$C,O$6,CONSOLIDADO!$E:$E,$B8)</f>
        <v>48643.763470137361</v>
      </c>
      <c r="P8" s="207">
        <f>SUMIFS(CONSOLIDADO!$GE:$GE,CONSOLIDADO!$C:$C,P$6,CONSOLIDADO!$E:$E,$B8)</f>
        <v>48636.233470137355</v>
      </c>
      <c r="Q8" s="207">
        <f>SUMIFS(CONSOLIDADO!$GE:$GE,CONSOLIDADO!$C:$C,Q$6,CONSOLIDADO!$E:$E,$B8)</f>
        <v>48007.377349418646</v>
      </c>
      <c r="R8" s="207">
        <f>SUMIFS(CONSOLIDADO!$GE:$GE,CONSOLIDADO!$C:$C,R$6,CONSOLIDADO!$E:$E,$B8)</f>
        <v>46261.739485249331</v>
      </c>
      <c r="S8" s="207">
        <f>SUMIFS(CONSOLIDADO!$GE:$GE,CONSOLIDADO!$C:$C,S$6,CONSOLIDADO!$E:$E,$B8)</f>
        <v>46276.918651915999</v>
      </c>
      <c r="T8" s="207">
        <f>SUMIFS(CONSOLIDADO!$GE:$GE,CONSOLIDADO!$C:$C,T$6,CONSOLIDADO!$E:$E,$B8)</f>
        <v>45910.511985249337</v>
      </c>
      <c r="U8" s="207"/>
      <c r="V8" s="208">
        <f t="shared" ref="V8:V71" si="0">+SUM(I8:U8)</f>
        <v>574648.72387836233</v>
      </c>
      <c r="W8" s="23"/>
      <c r="X8" s="73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</row>
    <row r="9" spans="1:38" s="66" customFormat="1" ht="15" customHeight="1">
      <c r="A9" s="206"/>
      <c r="B9" t="s">
        <v>30</v>
      </c>
      <c r="C9" t="s">
        <v>31</v>
      </c>
      <c r="D9" s="80">
        <v>43160</v>
      </c>
      <c r="E9" s="80"/>
      <c r="F9" s="2105"/>
      <c r="G9" s="2105"/>
      <c r="I9" s="207">
        <f>SUMIFS(CONSOLIDADO!$GE:$GE,CONSOLIDADO!$C:$C,I$6,CONSOLIDADO!$E:$E,$B9)</f>
        <v>5113</v>
      </c>
      <c r="J9" s="207">
        <f>SUMIFS(CONSOLIDADO!$GE:$GE,CONSOLIDADO!$C:$C,J$6,CONSOLIDADO!$E:$E,$B9)</f>
        <v>6501.03</v>
      </c>
      <c r="K9" s="207">
        <f>SUMIFS(CONSOLIDADO!$GE:$GE,CONSOLIDADO!$C:$C,K$6,CONSOLIDADO!$E:$E,$B9)</f>
        <v>4981.3999999999996</v>
      </c>
      <c r="L9" s="207">
        <f>SUMIFS(CONSOLIDADO!$GE:$GE,CONSOLIDADO!$C:$C,L$6,CONSOLIDADO!$E:$E,$B9)</f>
        <v>4978.97</v>
      </c>
      <c r="M9" s="207">
        <f>SUMIFS(CONSOLIDADO!$GE:$GE,CONSOLIDADO!$C:$C,M$6,CONSOLIDADO!$E:$E,$B9)</f>
        <v>5816.04</v>
      </c>
      <c r="N9" s="207">
        <f>SUMIFS(CONSOLIDADO!$GE:$GE,CONSOLIDADO!$C:$C,N$6,CONSOLIDADO!$E:$E,$B9)</f>
        <v>5113</v>
      </c>
      <c r="O9" s="207">
        <f>SUMIFS(CONSOLIDADO!$GE:$GE,CONSOLIDADO!$C:$C,O$6,CONSOLIDADO!$E:$E,$B9)</f>
        <v>10673.39</v>
      </c>
      <c r="P9" s="207">
        <f>SUMIFS(CONSOLIDADO!$GE:$GE,CONSOLIDADO!$C:$C,P$6,CONSOLIDADO!$E:$E,$B9)</f>
        <v>6455.16</v>
      </c>
      <c r="Q9" s="207">
        <f>SUMIFS(CONSOLIDADO!$GE:$GE,CONSOLIDADO!$C:$C,Q$6,CONSOLIDADO!$E:$E,$B9)</f>
        <v>5501.85</v>
      </c>
      <c r="R9" s="207">
        <f>SUMIFS(CONSOLIDADO!$GE:$GE,CONSOLIDADO!$C:$C,R$6,CONSOLIDADO!$E:$E,$B9)</f>
        <v>5339.19</v>
      </c>
      <c r="S9" s="207">
        <f>SUMIFS(CONSOLIDADO!$GE:$GE,CONSOLIDADO!$C:$C,S$6,CONSOLIDADO!$E:$E,$B9)</f>
        <v>5264.5</v>
      </c>
      <c r="T9" s="207">
        <f>SUMIFS(CONSOLIDADO!$GE:$GE,CONSOLIDADO!$C:$C,T$6,CONSOLIDADO!$E:$E,$B9)</f>
        <v>12615.83</v>
      </c>
      <c r="U9" s="207"/>
      <c r="V9" s="208">
        <f t="shared" si="0"/>
        <v>78353.36</v>
      </c>
      <c r="W9" s="23"/>
      <c r="X9" s="73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</row>
    <row r="10" spans="1:38" s="66" customFormat="1" ht="15" customHeight="1">
      <c r="A10" s="206"/>
      <c r="B10" t="s">
        <v>34</v>
      </c>
      <c r="C10" t="s">
        <v>35</v>
      </c>
      <c r="D10" s="80">
        <v>43003</v>
      </c>
      <c r="E10" s="80"/>
      <c r="F10" s="2105"/>
      <c r="G10" s="2105"/>
      <c r="I10" s="207">
        <f>SUMIFS(CONSOLIDADO!$GE:$GE,CONSOLIDADO!$C:$C,I$6,CONSOLIDADO!$E:$E,$B10)</f>
        <v>12128.07</v>
      </c>
      <c r="J10" s="207">
        <f>SUMIFS(CONSOLIDADO!$GE:$GE,CONSOLIDADO!$C:$C,J$6,CONSOLIDADO!$E:$E,$B10)</f>
        <v>17710.37</v>
      </c>
      <c r="K10" s="207">
        <f>SUMIFS(CONSOLIDADO!$GE:$GE,CONSOLIDADO!$C:$C,K$6,CONSOLIDADO!$E:$E,$B10)</f>
        <v>12113</v>
      </c>
      <c r="L10" s="207">
        <f>SUMIFS(CONSOLIDADO!$GE:$GE,CONSOLIDADO!$C:$C,L$6,CONSOLIDADO!$E:$E,$B10)</f>
        <v>12113</v>
      </c>
      <c r="M10" s="207">
        <f>SUMIFS(CONSOLIDADO!$GE:$GE,CONSOLIDADO!$C:$C,M$6,CONSOLIDADO!$E:$E,$B10)</f>
        <v>12158.2</v>
      </c>
      <c r="N10" s="207">
        <f>SUMIFS(CONSOLIDADO!$GE:$GE,CONSOLIDADO!$C:$C,N$6,CONSOLIDADO!$E:$E,$B10)</f>
        <v>12113</v>
      </c>
      <c r="O10" s="207">
        <f>SUMIFS(CONSOLIDADO!$GE:$GE,CONSOLIDADO!$C:$C,O$6,CONSOLIDADO!$E:$E,$B10)</f>
        <v>24244.83</v>
      </c>
      <c r="P10" s="207">
        <f>SUMIFS(CONSOLIDADO!$GE:$GE,CONSOLIDADO!$C:$C,P$6,CONSOLIDADO!$E:$E,$B10)</f>
        <v>12131.83</v>
      </c>
      <c r="Q10" s="207">
        <f>SUMIFS(CONSOLIDADO!$GE:$GE,CONSOLIDADO!$C:$C,Q$6,CONSOLIDADO!$E:$E,$B10)</f>
        <v>12060.5</v>
      </c>
      <c r="R10" s="207">
        <f>SUMIFS(CONSOLIDADO!$GE:$GE,CONSOLIDADO!$C:$C,R$6,CONSOLIDADO!$E:$E,$B10)</f>
        <v>12094.7</v>
      </c>
      <c r="S10" s="207">
        <f>SUMIFS(CONSOLIDADO!$GE:$GE,CONSOLIDADO!$C:$C,S$6,CONSOLIDADO!$E:$E,$B10)</f>
        <v>12062.17</v>
      </c>
      <c r="T10" s="207">
        <f>SUMIFS(CONSOLIDADO!$GE:$GE,CONSOLIDADO!$C:$C,T$6,CONSOLIDADO!$E:$E,$B10)</f>
        <v>30293.97</v>
      </c>
      <c r="U10" s="207"/>
      <c r="V10" s="208">
        <f t="shared" si="0"/>
        <v>181223.64</v>
      </c>
      <c r="W10" s="23"/>
      <c r="X10" s="73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</row>
    <row r="11" spans="1:38" s="66" customFormat="1" ht="15" customHeight="1">
      <c r="A11" s="206"/>
      <c r="B11" t="s">
        <v>37</v>
      </c>
      <c r="C11" t="s">
        <v>38</v>
      </c>
      <c r="D11" s="80">
        <v>43003</v>
      </c>
      <c r="E11" s="80"/>
      <c r="F11" s="2105"/>
      <c r="G11" s="2105"/>
      <c r="I11" s="207">
        <f>SUMIFS(CONSOLIDADO!$GE:$GE,CONSOLIDADO!$C:$C,I$6,CONSOLIDADO!$E:$E,$B11)</f>
        <v>12000</v>
      </c>
      <c r="J11" s="207">
        <f>SUMIFS(CONSOLIDADO!$GE:$GE,CONSOLIDADO!$C:$C,J$6,CONSOLIDADO!$E:$E,$B11)</f>
        <v>17571</v>
      </c>
      <c r="K11" s="207">
        <f>SUMIFS(CONSOLIDADO!$GE:$GE,CONSOLIDADO!$C:$C,K$6,CONSOLIDADO!$E:$E,$B11)</f>
        <v>12000</v>
      </c>
      <c r="L11" s="207">
        <f>SUMIFS(CONSOLIDADO!$GE:$GE,CONSOLIDADO!$C:$C,L$6,CONSOLIDADO!$E:$E,$B11)</f>
        <v>12000</v>
      </c>
      <c r="M11" s="207">
        <f>SUMIFS(CONSOLIDADO!$GE:$GE,CONSOLIDADO!$C:$C,M$6,CONSOLIDADO!$E:$E,$B11)</f>
        <v>12000</v>
      </c>
      <c r="N11" s="207">
        <f>SUMIFS(CONSOLIDADO!$GE:$GE,CONSOLIDADO!$C:$C,N$6,CONSOLIDADO!$E:$E,$B11)</f>
        <v>12000</v>
      </c>
      <c r="O11" s="207">
        <f>SUMIFS(CONSOLIDADO!$GE:$GE,CONSOLIDADO!$C:$C,O$6,CONSOLIDADO!$E:$E,$B11)</f>
        <v>24000</v>
      </c>
      <c r="P11" s="207">
        <f>SUMIFS(CONSOLIDADO!$GE:$GE,CONSOLIDADO!$C:$C,P$6,CONSOLIDADO!$E:$E,$B11)</f>
        <v>11927.5</v>
      </c>
      <c r="Q11" s="207">
        <f>SUMIFS(CONSOLIDADO!$GE:$GE,CONSOLIDADO!$C:$C,Q$6,CONSOLIDADO!$E:$E,$B11)</f>
        <v>12000</v>
      </c>
      <c r="R11" s="207">
        <f>SUMIFS(CONSOLIDADO!$GE:$GE,CONSOLIDADO!$C:$C,R$6,CONSOLIDADO!$E:$E,$B11)</f>
        <v>11976.67</v>
      </c>
      <c r="S11" s="207">
        <f>SUMIFS(CONSOLIDADO!$GE:$GE,CONSOLIDADO!$C:$C,S$6,CONSOLIDADO!$E:$E,$B11)</f>
        <v>12000</v>
      </c>
      <c r="T11" s="207">
        <f>SUMIFS(CONSOLIDADO!$GE:$GE,CONSOLIDADO!$C:$C,T$6,CONSOLIDADO!$E:$E,$B11)</f>
        <v>30022.53</v>
      </c>
      <c r="U11" s="207"/>
      <c r="V11" s="208">
        <f t="shared" si="0"/>
        <v>179497.7</v>
      </c>
      <c r="W11" s="23"/>
      <c r="X11" s="73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</row>
    <row r="12" spans="1:38" s="66" customFormat="1" ht="15" customHeight="1">
      <c r="A12" s="206"/>
      <c r="B12" t="s">
        <v>40</v>
      </c>
      <c r="C12" t="s">
        <v>41</v>
      </c>
      <c r="D12" s="80">
        <v>42985</v>
      </c>
      <c r="E12" s="80"/>
      <c r="F12" s="2105"/>
      <c r="G12" s="2105"/>
      <c r="I12" s="207">
        <f>SUMIFS(CONSOLIDADO!$GE:$GE,CONSOLIDADO!$C:$C,I$6,CONSOLIDADO!$E:$E,$B12)</f>
        <v>5066.4799999999996</v>
      </c>
      <c r="J12" s="207">
        <f>SUMIFS(CONSOLIDADO!$GE:$GE,CONSOLIDADO!$C:$C,J$6,CONSOLIDADO!$E:$E,$B12)</f>
        <v>6198.6</v>
      </c>
      <c r="K12" s="207">
        <f>SUMIFS(CONSOLIDADO!$GE:$GE,CONSOLIDADO!$C:$C,K$6,CONSOLIDADO!$E:$E,$B12)</f>
        <v>4713</v>
      </c>
      <c r="L12" s="207">
        <f>SUMIFS(CONSOLIDADO!$GE:$GE,CONSOLIDADO!$C:$C,L$6,CONSOLIDADO!$E:$E,$B12)</f>
        <v>4713</v>
      </c>
      <c r="M12" s="207">
        <f>SUMIFS(CONSOLIDADO!$GE:$GE,CONSOLIDADO!$C:$C,M$6,CONSOLIDADO!$E:$E,$B12)</f>
        <v>5380.68</v>
      </c>
      <c r="N12" s="207">
        <f>SUMIFS(CONSOLIDADO!$GE:$GE,CONSOLIDADO!$C:$C,N$6,CONSOLIDADO!$E:$E,$B12)</f>
        <v>4713</v>
      </c>
      <c r="O12" s="207">
        <f>SUMIFS(CONSOLIDADO!$GE:$GE,CONSOLIDADO!$C:$C,O$6,CONSOLIDADO!$E:$E,$B12)</f>
        <v>9482.5</v>
      </c>
      <c r="P12" s="207">
        <f>SUMIFS(CONSOLIDADO!$GE:$GE,CONSOLIDADO!$C:$C,P$6,CONSOLIDADO!$E:$E,$B12)</f>
        <v>5341.4</v>
      </c>
      <c r="Q12" s="207">
        <f>SUMIFS(CONSOLIDADO!$GE:$GE,CONSOLIDADO!$C:$C,Q$6,CONSOLIDADO!$E:$E,$B12)</f>
        <v>4830.83</v>
      </c>
      <c r="R12" s="207">
        <f>SUMIFS(CONSOLIDADO!$GE:$GE,CONSOLIDADO!$C:$C,R$6,CONSOLIDADO!$E:$E,$B12)</f>
        <v>5358.63</v>
      </c>
      <c r="S12" s="207">
        <f>SUMIFS(CONSOLIDADO!$GE:$GE,CONSOLIDADO!$C:$C,S$6,CONSOLIDADO!$E:$E,$B12)</f>
        <v>4713</v>
      </c>
      <c r="T12" s="207">
        <f>SUMIFS(CONSOLIDADO!$GE:$GE,CONSOLIDADO!$C:$C,T$6,CONSOLIDADO!$E:$E,$B12)</f>
        <v>11479.119999999999</v>
      </c>
      <c r="U12" s="207"/>
      <c r="V12" s="208">
        <f t="shared" si="0"/>
        <v>71990.240000000005</v>
      </c>
      <c r="W12" s="23"/>
      <c r="X12" s="73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</row>
    <row r="13" spans="1:38" s="66" customFormat="1" ht="15" customHeight="1">
      <c r="A13" s="206"/>
      <c r="B13" t="s">
        <v>43</v>
      </c>
      <c r="C13" t="s">
        <v>44</v>
      </c>
      <c r="D13" s="80">
        <v>42985</v>
      </c>
      <c r="E13" s="80"/>
      <c r="F13" s="2105"/>
      <c r="G13" s="2105"/>
      <c r="I13" s="207">
        <f>SUMIFS(CONSOLIDADO!$GE:$GE,CONSOLIDADO!$C:$C,I$6,CONSOLIDADO!$E:$E,$B13)</f>
        <v>8613</v>
      </c>
      <c r="J13" s="207">
        <f>SUMIFS(CONSOLIDADO!$GE:$GE,CONSOLIDADO!$C:$C,J$6,CONSOLIDADO!$E:$E,$B13)</f>
        <v>14217.9</v>
      </c>
      <c r="K13" s="207">
        <f>SUMIFS(CONSOLIDADO!$GE:$GE,CONSOLIDADO!$C:$C,K$6,CONSOLIDADO!$E:$E,$B13)</f>
        <v>8613</v>
      </c>
      <c r="L13" s="207">
        <f>SUMIFS(CONSOLIDADO!$GE:$GE,CONSOLIDADO!$C:$C,L$6,CONSOLIDADO!$E:$E,$B13)</f>
        <v>8613</v>
      </c>
      <c r="M13" s="207">
        <f>SUMIFS(CONSOLIDADO!$GE:$GE,CONSOLIDADO!$C:$C,M$6,CONSOLIDADO!$E:$E,$B13)</f>
        <v>8613</v>
      </c>
      <c r="N13" s="207">
        <f>SUMIFS(CONSOLIDADO!$GE:$GE,CONSOLIDADO!$C:$C,N$6,CONSOLIDADO!$E:$E,$B13)</f>
        <v>8616.77</v>
      </c>
      <c r="O13" s="207">
        <f>SUMIFS(CONSOLIDADO!$GE:$GE,CONSOLIDADO!$C:$C,O$6,CONSOLIDADO!$E:$E,$B13)</f>
        <v>17226</v>
      </c>
      <c r="P13" s="207">
        <f>SUMIFS(CONSOLIDADO!$GE:$GE,CONSOLIDADO!$C:$C,P$6,CONSOLIDADO!$E:$E,$B13)</f>
        <v>8960.89</v>
      </c>
      <c r="Q13" s="207">
        <f>SUMIFS(CONSOLIDADO!$GE:$GE,CONSOLIDADO!$C:$C,Q$6,CONSOLIDADO!$E:$E,$B13)</f>
        <v>8613</v>
      </c>
      <c r="R13" s="207">
        <f>SUMIFS(CONSOLIDADO!$GE:$GE,CONSOLIDADO!$C:$C,R$6,CONSOLIDADO!$E:$E,$B13)</f>
        <v>8595.8799999999992</v>
      </c>
      <c r="S13" s="207">
        <f>SUMIFS(CONSOLIDADO!$GE:$GE,CONSOLIDADO!$C:$C,S$6,CONSOLIDADO!$E:$E,$B13)</f>
        <v>8578.4</v>
      </c>
      <c r="T13" s="207">
        <f>SUMIFS(CONSOLIDADO!$GE:$GE,CONSOLIDADO!$C:$C,T$6,CONSOLIDADO!$E:$E,$B13)</f>
        <v>23613.190000000002</v>
      </c>
      <c r="U13" s="207"/>
      <c r="V13" s="208">
        <f t="shared" si="0"/>
        <v>132874.03</v>
      </c>
      <c r="W13" s="23"/>
      <c r="X13" s="73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</row>
    <row r="14" spans="1:38" s="66" customFormat="1" ht="15" customHeight="1">
      <c r="A14" s="206"/>
      <c r="B14" t="s">
        <v>46</v>
      </c>
      <c r="C14" t="s">
        <v>47</v>
      </c>
      <c r="D14" s="80">
        <v>42985</v>
      </c>
      <c r="E14" s="80"/>
      <c r="F14" s="2105"/>
      <c r="G14" s="2105"/>
      <c r="I14" s="207">
        <f>SUMIFS(CONSOLIDADO!$GE:$GE,CONSOLIDADO!$C:$C,I$6,CONSOLIDADO!$E:$E,$B14)</f>
        <v>12193.65</v>
      </c>
      <c r="J14" s="207">
        <f>SUMIFS(CONSOLIDADO!$GE:$GE,CONSOLIDADO!$C:$C,J$6,CONSOLIDADO!$E:$E,$B14)</f>
        <v>20816.52</v>
      </c>
      <c r="K14" s="207">
        <f>SUMIFS(CONSOLIDADO!$GE:$GE,CONSOLIDADO!$C:$C,K$6,CONSOLIDADO!$E:$E,$B14)</f>
        <v>13613</v>
      </c>
      <c r="L14" s="207">
        <f>SUMIFS(CONSOLIDADO!$GE:$GE,CONSOLIDADO!$C:$C,L$6,CONSOLIDADO!$E:$E,$B14)</f>
        <v>15113</v>
      </c>
      <c r="M14" s="207">
        <f>SUMIFS(CONSOLIDADO!$GE:$GE,CONSOLIDADO!$C:$C,M$6,CONSOLIDADO!$E:$E,$B14)</f>
        <v>15113</v>
      </c>
      <c r="N14" s="207">
        <f>SUMIFS(CONSOLIDADO!$GE:$GE,CONSOLIDADO!$C:$C,N$6,CONSOLIDADO!$E:$E,$B14)</f>
        <v>15113</v>
      </c>
      <c r="O14" s="207">
        <f>SUMIFS(CONSOLIDADO!$GE:$GE,CONSOLIDADO!$C:$C,O$6,CONSOLIDADO!$E:$E,$B14)</f>
        <v>30226</v>
      </c>
      <c r="P14" s="207">
        <f>SUMIFS(CONSOLIDADO!$GE:$GE,CONSOLIDADO!$C:$C,P$6,CONSOLIDADO!$E:$E,$B14)</f>
        <v>17320.75</v>
      </c>
      <c r="Q14" s="207">
        <f>SUMIFS(CONSOLIDADO!$GE:$GE,CONSOLIDADO!$C:$C,Q$6,CONSOLIDADO!$E:$E,$B14)</f>
        <v>15113</v>
      </c>
      <c r="R14" s="207">
        <f>SUMIFS(CONSOLIDADO!$GE:$GE,CONSOLIDADO!$C:$C,R$6,CONSOLIDADO!$E:$E,$B14)</f>
        <v>15113</v>
      </c>
      <c r="S14" s="207">
        <f>SUMIFS(CONSOLIDADO!$GE:$GE,CONSOLIDADO!$C:$C,S$6,CONSOLIDADO!$E:$E,$B14)</f>
        <v>15146.9</v>
      </c>
      <c r="T14" s="207">
        <f>SUMIFS(CONSOLIDADO!$GE:$GE,CONSOLIDADO!$C:$C,T$6,CONSOLIDADO!$E:$E,$B14)</f>
        <v>39528.21</v>
      </c>
      <c r="U14" s="207"/>
      <c r="V14" s="208">
        <f t="shared" si="0"/>
        <v>224410.02999999997</v>
      </c>
      <c r="W14" s="23"/>
      <c r="X14" s="73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</row>
    <row r="15" spans="1:38" s="66" customFormat="1" ht="15" customHeight="1">
      <c r="A15" s="206"/>
      <c r="B15" t="s">
        <v>49</v>
      </c>
      <c r="C15" t="s">
        <v>50</v>
      </c>
      <c r="D15" s="80">
        <v>44911</v>
      </c>
      <c r="E15" s="80">
        <v>45961</v>
      </c>
      <c r="F15" s="2105"/>
      <c r="G15" s="2105"/>
      <c r="I15" s="207">
        <f>SUMIFS(CONSOLIDADO!$GE:$GE,CONSOLIDADO!$C:$C,I$6,CONSOLIDADO!$E:$E,$B15)</f>
        <v>6500</v>
      </c>
      <c r="J15" s="207">
        <f>SUMIFS(CONSOLIDADO!$GE:$GE,CONSOLIDADO!$C:$C,J$6,CONSOLIDADO!$E:$E,$B15)</f>
        <v>9471.2000000000007</v>
      </c>
      <c r="K15" s="207">
        <f>SUMIFS(CONSOLIDADO!$GE:$GE,CONSOLIDADO!$C:$C,K$6,CONSOLIDADO!$E:$E,$B15)</f>
        <v>6500</v>
      </c>
      <c r="L15" s="207">
        <f>SUMIFS(CONSOLIDADO!$GE:$GE,CONSOLIDADO!$C:$C,L$6,CONSOLIDADO!$E:$E,$B15)</f>
        <v>6500</v>
      </c>
      <c r="M15" s="207">
        <f>SUMIFS(CONSOLIDADO!$GE:$GE,CONSOLIDADO!$C:$C,M$6,CONSOLIDADO!$E:$E,$B15)</f>
        <v>6500</v>
      </c>
      <c r="N15" s="207">
        <f>SUMIFS(CONSOLIDADO!$GE:$GE,CONSOLIDADO!$C:$C,N$6,CONSOLIDADO!$E:$E,$B15)</f>
        <v>6500</v>
      </c>
      <c r="O15" s="207">
        <f>SUMIFS(CONSOLIDADO!$GE:$GE,CONSOLIDADO!$C:$C,O$6,CONSOLIDADO!$E:$E,$B15)</f>
        <v>13000</v>
      </c>
      <c r="P15" s="207">
        <f>SUMIFS(CONSOLIDADO!$GE:$GE,CONSOLIDADO!$C:$C,P$6,CONSOLIDADO!$E:$E,$B15)</f>
        <v>6500</v>
      </c>
      <c r="Q15" s="207">
        <f>SUMIFS(CONSOLIDADO!$GE:$GE,CONSOLIDADO!$C:$C,Q$6,CONSOLIDADO!$E:$E,$B15)</f>
        <v>6500</v>
      </c>
      <c r="R15" s="207">
        <f>SUMIFS(CONSOLIDADO!$GE:$GE,CONSOLIDADO!$C:$C,R$6,CONSOLIDADO!$E:$E,$B15)</f>
        <v>14787.5</v>
      </c>
      <c r="S15" s="207">
        <f>SUMIFS(CONSOLIDADO!$GE:$GE,CONSOLIDADO!$C:$C,S$6,CONSOLIDADO!$E:$E,$B15)</f>
        <v>0</v>
      </c>
      <c r="T15" s="207">
        <f>SUMIFS(CONSOLIDADO!$GE:$GE,CONSOLIDADO!$C:$C,T$6,CONSOLIDADO!$E:$E,$B15)</f>
        <v>0</v>
      </c>
      <c r="U15" s="207"/>
      <c r="V15" s="208">
        <f t="shared" si="0"/>
        <v>82758.7</v>
      </c>
      <c r="W15" s="23"/>
      <c r="X15" s="73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</row>
    <row r="16" spans="1:38" s="66" customFormat="1" ht="15" customHeight="1">
      <c r="A16" s="206"/>
      <c r="B16" t="s">
        <v>52</v>
      </c>
      <c r="C16" t="s">
        <v>53</v>
      </c>
      <c r="D16" s="80">
        <v>43070</v>
      </c>
      <c r="E16" s="80"/>
      <c r="F16" s="2105"/>
      <c r="G16" s="2105"/>
      <c r="I16" s="207">
        <f>SUMIFS(CONSOLIDADO!$GE:$GE,CONSOLIDADO!$C:$C,I$6,CONSOLIDADO!$E:$E,$B16)</f>
        <v>4627.13</v>
      </c>
      <c r="J16" s="207">
        <f>SUMIFS(CONSOLIDADO!$GE:$GE,CONSOLIDADO!$C:$C,J$6,CONSOLIDADO!$E:$E,$B16)</f>
        <v>5227.2</v>
      </c>
      <c r="K16" s="207">
        <f>SUMIFS(CONSOLIDADO!$GE:$GE,CONSOLIDADO!$C:$C,K$6,CONSOLIDADO!$E:$E,$B16)</f>
        <v>4113</v>
      </c>
      <c r="L16" s="207">
        <f>SUMIFS(CONSOLIDADO!$GE:$GE,CONSOLIDADO!$C:$C,L$6,CONSOLIDADO!$E:$E,$B16)</f>
        <v>4113</v>
      </c>
      <c r="M16" s="207">
        <f>SUMIFS(CONSOLIDADO!$GE:$GE,CONSOLIDADO!$C:$C,M$6,CONSOLIDADO!$E:$E,$B16)</f>
        <v>4424.87</v>
      </c>
      <c r="N16" s="207">
        <f>SUMIFS(CONSOLIDADO!$GE:$GE,CONSOLIDADO!$C:$C,N$6,CONSOLIDADO!$E:$E,$B16)</f>
        <v>4113</v>
      </c>
      <c r="O16" s="207">
        <f>SUMIFS(CONSOLIDADO!$GE:$GE,CONSOLIDADO!$C:$C,O$6,CONSOLIDADO!$E:$E,$B16)</f>
        <v>8363.1</v>
      </c>
      <c r="P16" s="207">
        <f>SUMIFS(CONSOLIDADO!$GE:$GE,CONSOLIDADO!$C:$C,P$6,CONSOLIDADO!$E:$E,$B16)</f>
        <v>5168.22</v>
      </c>
      <c r="Q16" s="207">
        <f>SUMIFS(CONSOLIDADO!$GE:$GE,CONSOLIDADO!$C:$C,Q$6,CONSOLIDADO!$E:$E,$B16)</f>
        <v>4099.9399999999996</v>
      </c>
      <c r="R16" s="207">
        <f>SUMIFS(CONSOLIDADO!$GE:$GE,CONSOLIDADO!$C:$C,R$6,CONSOLIDADO!$E:$E,$B16)</f>
        <v>4113</v>
      </c>
      <c r="S16" s="207">
        <f>SUMIFS(CONSOLIDADO!$GE:$GE,CONSOLIDADO!$C:$C,S$6,CONSOLIDADO!$E:$E,$B16)</f>
        <v>4076.89</v>
      </c>
      <c r="T16" s="207">
        <f>SUMIFS(CONSOLIDADO!$GE:$GE,CONSOLIDADO!$C:$C,T$6,CONSOLIDADO!$E:$E,$B16)</f>
        <v>9758.61</v>
      </c>
      <c r="U16" s="207"/>
      <c r="V16" s="208">
        <f t="shared" si="0"/>
        <v>62197.960000000006</v>
      </c>
      <c r="W16" s="23"/>
      <c r="X16" s="73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</row>
    <row r="17" spans="1:38" s="66" customFormat="1" ht="15" customHeight="1">
      <c r="A17" s="206"/>
      <c r="B17" t="s">
        <v>55</v>
      </c>
      <c r="C17" t="s">
        <v>56</v>
      </c>
      <c r="D17" s="80">
        <v>43382</v>
      </c>
      <c r="E17" s="80"/>
      <c r="F17" s="2105"/>
      <c r="G17" s="2105"/>
      <c r="I17" s="207">
        <f>SUMIFS(CONSOLIDADO!$GE:$GE,CONSOLIDADO!$C:$C,I$6,CONSOLIDADO!$E:$E,$B17)</f>
        <v>8122</v>
      </c>
      <c r="J17" s="207">
        <f>SUMIFS(CONSOLIDADO!$GE:$GE,CONSOLIDADO!$C:$C,J$6,CONSOLIDADO!$E:$E,$B17)</f>
        <v>11138.4</v>
      </c>
      <c r="K17" s="207">
        <f>SUMIFS(CONSOLIDADO!$GE:$GE,CONSOLIDADO!$C:$C,K$6,CONSOLIDADO!$E:$E,$B17)</f>
        <v>8113</v>
      </c>
      <c r="L17" s="207">
        <f>SUMIFS(CONSOLIDADO!$GE:$GE,CONSOLIDADO!$C:$C,L$6,CONSOLIDADO!$E:$E,$B17)</f>
        <v>8113</v>
      </c>
      <c r="M17" s="207">
        <f>SUMIFS(CONSOLIDADO!$GE:$GE,CONSOLIDADO!$C:$C,M$6,CONSOLIDADO!$E:$E,$B17)</f>
        <v>8113</v>
      </c>
      <c r="N17" s="207">
        <f>SUMIFS(CONSOLIDADO!$GE:$GE,CONSOLIDADO!$C:$C,N$6,CONSOLIDADO!$E:$E,$B17)</f>
        <v>8113</v>
      </c>
      <c r="O17" s="207">
        <f>SUMIFS(CONSOLIDADO!$GE:$GE,CONSOLIDADO!$C:$C,O$6,CONSOLIDADO!$E:$E,$B17)</f>
        <v>16226</v>
      </c>
      <c r="P17" s="207">
        <f>SUMIFS(CONSOLIDADO!$GE:$GE,CONSOLIDADO!$C:$C,P$6,CONSOLIDADO!$E:$E,$B17)</f>
        <v>8113</v>
      </c>
      <c r="Q17" s="207">
        <f>SUMIFS(CONSOLIDADO!$GE:$GE,CONSOLIDADO!$C:$C,Q$6,CONSOLIDADO!$E:$E,$B17)</f>
        <v>8113</v>
      </c>
      <c r="R17" s="207">
        <f>SUMIFS(CONSOLIDADO!$GE:$GE,CONSOLIDADO!$C:$C,R$6,CONSOLIDADO!$E:$E,$B17)</f>
        <v>8113</v>
      </c>
      <c r="S17" s="207">
        <f>SUMIFS(CONSOLIDADO!$GE:$GE,CONSOLIDADO!$C:$C,S$6,CONSOLIDADO!$E:$E,$B17)</f>
        <v>8113</v>
      </c>
      <c r="T17" s="207">
        <f>SUMIFS(CONSOLIDADO!$GE:$GE,CONSOLIDADO!$C:$C,T$6,CONSOLIDADO!$E:$E,$B17)</f>
        <v>16244</v>
      </c>
      <c r="U17" s="207"/>
      <c r="V17" s="208">
        <f t="shared" si="0"/>
        <v>116634.4</v>
      </c>
      <c r="W17" s="23"/>
      <c r="X17" s="73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</row>
    <row r="18" spans="1:38" s="66" customFormat="1" ht="15" customHeight="1">
      <c r="A18" s="206"/>
      <c r="B18" t="s">
        <v>58</v>
      </c>
      <c r="C18" t="s">
        <v>59</v>
      </c>
      <c r="D18" s="80">
        <v>42985</v>
      </c>
      <c r="E18" s="80"/>
      <c r="F18" s="2105"/>
      <c r="G18" s="2105"/>
      <c r="I18" s="207">
        <f>SUMIFS(CONSOLIDADO!$GE:$GE,CONSOLIDADO!$C:$C,I$6,CONSOLIDADO!$E:$E,$B18)</f>
        <v>8061.4</v>
      </c>
      <c r="J18" s="207">
        <f>SUMIFS(CONSOLIDADO!$GE:$GE,CONSOLIDADO!$C:$C,J$6,CONSOLIDADO!$E:$E,$B18)</f>
        <v>10084.200000000001</v>
      </c>
      <c r="K18" s="207">
        <f>SUMIFS(CONSOLIDADO!$GE:$GE,CONSOLIDADO!$C:$C,K$6,CONSOLIDADO!$E:$E,$B18)</f>
        <v>8613.41</v>
      </c>
      <c r="L18" s="207">
        <f>SUMIFS(CONSOLIDADO!$GE:$GE,CONSOLIDADO!$C:$C,L$6,CONSOLIDADO!$E:$E,$B18)</f>
        <v>7113</v>
      </c>
      <c r="M18" s="207">
        <f>SUMIFS(CONSOLIDADO!$GE:$GE,CONSOLIDADO!$C:$C,M$6,CONSOLIDADO!$E:$E,$B18)</f>
        <v>8772.7000000000007</v>
      </c>
      <c r="N18" s="207">
        <f>SUMIFS(CONSOLIDADO!$GE:$GE,CONSOLIDADO!$C:$C,N$6,CONSOLIDADO!$E:$E,$B18)</f>
        <v>7113</v>
      </c>
      <c r="O18" s="207">
        <f>SUMIFS(CONSOLIDADO!$GE:$GE,CONSOLIDADO!$C:$C,O$6,CONSOLIDADO!$E:$E,$B18)</f>
        <v>14767.01</v>
      </c>
      <c r="P18" s="207">
        <f>SUMIFS(CONSOLIDADO!$GE:$GE,CONSOLIDADO!$C:$C,P$6,CONSOLIDADO!$E:$E,$B18)</f>
        <v>8947.26</v>
      </c>
      <c r="Q18" s="207">
        <f>SUMIFS(CONSOLIDADO!$GE:$GE,CONSOLIDADO!$C:$C,Q$6,CONSOLIDADO!$E:$E,$B18)</f>
        <v>7539.78</v>
      </c>
      <c r="R18" s="207">
        <f>SUMIFS(CONSOLIDADO!$GE:$GE,CONSOLIDADO!$C:$C,R$6,CONSOLIDADO!$E:$E,$B18)</f>
        <v>7226.47</v>
      </c>
      <c r="S18" s="207">
        <f>SUMIFS(CONSOLIDADO!$GE:$GE,CONSOLIDADO!$C:$C,S$6,CONSOLIDADO!$E:$E,$B18)</f>
        <v>7113</v>
      </c>
      <c r="T18" s="207">
        <f>SUMIFS(CONSOLIDADO!$GE:$GE,CONSOLIDADO!$C:$C,T$6,CONSOLIDADO!$E:$E,$B18)</f>
        <v>17786.84</v>
      </c>
      <c r="U18" s="207"/>
      <c r="V18" s="208">
        <f t="shared" si="0"/>
        <v>113138.06999999999</v>
      </c>
      <c r="W18" s="23"/>
      <c r="X18" s="73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</row>
    <row r="19" spans="1:38" s="66" customFormat="1" ht="15" customHeight="1">
      <c r="A19" s="206"/>
      <c r="B19" t="s">
        <v>61</v>
      </c>
      <c r="C19" t="s">
        <v>62</v>
      </c>
      <c r="D19" s="80">
        <v>44677</v>
      </c>
      <c r="E19" s="80"/>
      <c r="F19" s="2105"/>
      <c r="G19" s="2105"/>
      <c r="I19" s="207">
        <f>SUMIFS(CONSOLIDADO!$GE:$GE,CONSOLIDADO!$C:$C,I$6,CONSOLIDADO!$E:$E,$B19)</f>
        <v>1986.03</v>
      </c>
      <c r="J19" s="207">
        <f>SUMIFS(CONSOLIDADO!$GE:$GE,CONSOLIDADO!$C:$C,J$6,CONSOLIDADO!$E:$E,$B19)</f>
        <v>2655.8</v>
      </c>
      <c r="K19" s="207">
        <f>SUMIFS(CONSOLIDADO!$GE:$GE,CONSOLIDADO!$C:$C,K$6,CONSOLIDADO!$E:$E,$B19)</f>
        <v>2447.0500000000002</v>
      </c>
      <c r="L19" s="207">
        <f>SUMIFS(CONSOLIDADO!$GE:$GE,CONSOLIDADO!$C:$C,L$6,CONSOLIDADO!$E:$E,$B19)</f>
        <v>2083.33</v>
      </c>
      <c r="M19" s="207">
        <f>SUMIFS(CONSOLIDADO!$GE:$GE,CONSOLIDADO!$C:$C,M$6,CONSOLIDADO!$E:$E,$B19)</f>
        <v>1931</v>
      </c>
      <c r="N19" s="207">
        <f>SUMIFS(CONSOLIDADO!$GE:$GE,CONSOLIDADO!$C:$C,N$6,CONSOLIDADO!$E:$E,$B19)</f>
        <v>2065.48</v>
      </c>
      <c r="O19" s="207">
        <f>SUMIFS(CONSOLIDADO!$GE:$GE,CONSOLIDADO!$C:$C,O$6,CONSOLIDADO!$E:$E,$B19)</f>
        <v>4180.3600000000006</v>
      </c>
      <c r="P19" s="207">
        <f>SUMIFS(CONSOLIDADO!$GE:$GE,CONSOLIDADO!$C:$C,P$6,CONSOLIDADO!$E:$E,$B19)</f>
        <v>1978.8</v>
      </c>
      <c r="Q19" s="207">
        <f>SUMIFS(CONSOLIDADO!$GE:$GE,CONSOLIDADO!$C:$C,Q$6,CONSOLIDADO!$E:$E,$B19)</f>
        <v>1913</v>
      </c>
      <c r="R19" s="207">
        <f>SUMIFS(CONSOLIDADO!$GE:$GE,CONSOLIDADO!$C:$C,R$6,CONSOLIDADO!$E:$E,$B19)</f>
        <v>2008.65</v>
      </c>
      <c r="S19" s="207">
        <f>SUMIFS(CONSOLIDADO!$GE:$GE,CONSOLIDADO!$C:$C,S$6,CONSOLIDADO!$E:$E,$B19)</f>
        <v>2152.13</v>
      </c>
      <c r="T19" s="207">
        <f>SUMIFS(CONSOLIDADO!$GE:$GE,CONSOLIDADO!$C:$C,T$6,CONSOLIDADO!$E:$E,$B19)</f>
        <v>4824.1900000000005</v>
      </c>
      <c r="U19" s="207"/>
      <c r="V19" s="208">
        <f t="shared" si="0"/>
        <v>30225.82</v>
      </c>
      <c r="W19" s="23"/>
      <c r="X19" s="73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</row>
    <row r="20" spans="1:38" s="66" customFormat="1" ht="15" customHeight="1">
      <c r="A20" s="206"/>
      <c r="B20" t="s">
        <v>64</v>
      </c>
      <c r="C20" t="s">
        <v>65</v>
      </c>
      <c r="D20" s="80">
        <v>44111</v>
      </c>
      <c r="E20" s="80"/>
      <c r="F20" s="2105"/>
      <c r="G20" s="2105"/>
      <c r="I20" s="207">
        <f>SUMIFS(CONSOLIDADO!$GE:$GE,CONSOLIDADO!$C:$C,I$6,CONSOLIDADO!$E:$E,$B20)</f>
        <v>3716.77</v>
      </c>
      <c r="J20" s="207">
        <f>SUMIFS(CONSOLIDADO!$GE:$GE,CONSOLIDADO!$C:$C,J$6,CONSOLIDADO!$E:$E,$B20)</f>
        <v>4827.2</v>
      </c>
      <c r="K20" s="207">
        <f>SUMIFS(CONSOLIDADO!$GE:$GE,CONSOLIDADO!$C:$C,K$6,CONSOLIDADO!$E:$E,$B20)</f>
        <v>3713</v>
      </c>
      <c r="L20" s="207">
        <f>SUMIFS(CONSOLIDADO!$GE:$GE,CONSOLIDADO!$C:$C,L$6,CONSOLIDADO!$E:$E,$B20)</f>
        <v>3713</v>
      </c>
      <c r="M20" s="207">
        <f>SUMIFS(CONSOLIDADO!$GE:$GE,CONSOLIDADO!$C:$C,M$6,CONSOLIDADO!$E:$E,$B20)</f>
        <v>3713</v>
      </c>
      <c r="N20" s="207">
        <f>SUMIFS(CONSOLIDADO!$GE:$GE,CONSOLIDADO!$C:$C,N$6,CONSOLIDADO!$E:$E,$B20)</f>
        <v>3773.27</v>
      </c>
      <c r="O20" s="207">
        <f>SUMIFS(CONSOLIDADO!$GE:$GE,CONSOLIDADO!$C:$C,O$6,CONSOLIDADO!$E:$E,$B20)</f>
        <v>7426</v>
      </c>
      <c r="P20" s="207">
        <f>SUMIFS(CONSOLIDADO!$GE:$GE,CONSOLIDADO!$C:$C,P$6,CONSOLIDADO!$E:$E,$B20)</f>
        <v>3670.75</v>
      </c>
      <c r="Q20" s="207">
        <f>SUMIFS(CONSOLIDADO!$GE:$GE,CONSOLIDADO!$C:$C,Q$6,CONSOLIDADO!$E:$E,$B20)</f>
        <v>3709.35</v>
      </c>
      <c r="R20" s="207">
        <f>SUMIFS(CONSOLIDADO!$GE:$GE,CONSOLIDADO!$C:$C,R$6,CONSOLIDADO!$E:$E,$B20)</f>
        <v>3700</v>
      </c>
      <c r="S20" s="207">
        <f>SUMIFS(CONSOLIDADO!$GE:$GE,CONSOLIDADO!$C:$C,S$6,CONSOLIDADO!$E:$E,$B20)</f>
        <v>3724.32</v>
      </c>
      <c r="T20" s="207">
        <f>SUMIFS(CONSOLIDADO!$GE:$GE,CONSOLIDADO!$C:$C,T$6,CONSOLIDADO!$E:$E,$B20)</f>
        <v>8576.33</v>
      </c>
      <c r="U20" s="207"/>
      <c r="V20" s="208">
        <f t="shared" si="0"/>
        <v>54262.990000000005</v>
      </c>
      <c r="W20" s="23"/>
      <c r="X20" s="73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</row>
    <row r="21" spans="1:38" s="66" customFormat="1" ht="15" customHeight="1">
      <c r="A21" s="206"/>
      <c r="B21" t="s">
        <v>67</v>
      </c>
      <c r="C21" t="s">
        <v>68</v>
      </c>
      <c r="D21" s="80">
        <v>42985</v>
      </c>
      <c r="E21" s="80"/>
      <c r="F21" s="2105"/>
      <c r="G21" s="2105"/>
      <c r="I21" s="207">
        <f>SUMIFS(CONSOLIDADO!$GE:$GE,CONSOLIDADO!$C:$C,I$6,CONSOLIDADO!$E:$E,$B21)</f>
        <v>5483.69</v>
      </c>
      <c r="J21" s="207">
        <f>SUMIFS(CONSOLIDADO!$GE:$GE,CONSOLIDADO!$C:$C,J$6,CONSOLIDADO!$E:$E,$B21)</f>
        <v>7405.12</v>
      </c>
      <c r="K21" s="207">
        <f>SUMIFS(CONSOLIDADO!$GE:$GE,CONSOLIDADO!$C:$C,K$6,CONSOLIDADO!$E:$E,$B21)</f>
        <v>5169.1099999999997</v>
      </c>
      <c r="L21" s="207">
        <f>SUMIFS(CONSOLIDADO!$GE:$GE,CONSOLIDADO!$C:$C,L$6,CONSOLIDADO!$E:$E,$B21)</f>
        <v>5153</v>
      </c>
      <c r="M21" s="207">
        <f>SUMIFS(CONSOLIDADO!$GE:$GE,CONSOLIDADO!$C:$C,M$6,CONSOLIDADO!$E:$E,$B21)</f>
        <v>5233.5600000000004</v>
      </c>
      <c r="N21" s="207">
        <f>SUMIFS(CONSOLIDADO!$GE:$GE,CONSOLIDADO!$C:$C,N$6,CONSOLIDADO!$E:$E,$B21)</f>
        <v>5153</v>
      </c>
      <c r="O21" s="207">
        <f>SUMIFS(CONSOLIDADO!$GE:$GE,CONSOLIDADO!$C:$C,O$6,CONSOLIDADO!$E:$E,$B21)</f>
        <v>10309.77</v>
      </c>
      <c r="P21" s="207">
        <f>SUMIFS(CONSOLIDADO!$GE:$GE,CONSOLIDADO!$C:$C,P$6,CONSOLIDADO!$E:$E,$B21)</f>
        <v>5611.48</v>
      </c>
      <c r="Q21" s="207">
        <f>SUMIFS(CONSOLIDADO!$GE:$GE,CONSOLIDADO!$C:$C,Q$6,CONSOLIDADO!$E:$E,$B21)</f>
        <v>5072.8500000000004</v>
      </c>
      <c r="R21" s="207">
        <f>SUMIFS(CONSOLIDADO!$GE:$GE,CONSOLIDADO!$C:$C,R$6,CONSOLIDADO!$E:$E,$B21)</f>
        <v>5064.58</v>
      </c>
      <c r="S21" s="207">
        <f>SUMIFS(CONSOLIDADO!$GE:$GE,CONSOLIDADO!$C:$C,S$6,CONSOLIDADO!$E:$E,$B21)</f>
        <v>4495.63</v>
      </c>
      <c r="T21" s="207">
        <f>SUMIFS(CONSOLIDADO!$GE:$GE,CONSOLIDADO!$C:$C,T$6,CONSOLIDADO!$E:$E,$B21)</f>
        <v>12777.84</v>
      </c>
      <c r="U21" s="207"/>
      <c r="V21" s="208">
        <f t="shared" si="0"/>
        <v>76929.62999999999</v>
      </c>
      <c r="W21" s="23"/>
      <c r="X21" s="73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</row>
    <row r="22" spans="1:38" s="66" customFormat="1" ht="15" customHeight="1">
      <c r="A22" s="206"/>
      <c r="B22" t="s">
        <v>70</v>
      </c>
      <c r="C22" t="s">
        <v>71</v>
      </c>
      <c r="D22" s="80">
        <v>42985</v>
      </c>
      <c r="E22" s="80"/>
      <c r="F22" s="2105"/>
      <c r="G22" s="2105"/>
      <c r="I22" s="207">
        <f>SUMIFS(CONSOLIDADO!$GE:$GE,CONSOLIDADO!$C:$C,I$6,CONSOLIDADO!$E:$E,$B22)</f>
        <v>10120.530000000001</v>
      </c>
      <c r="J22" s="207">
        <f>SUMIFS(CONSOLIDADO!$GE:$GE,CONSOLIDADO!$C:$C,J$6,CONSOLIDADO!$E:$E,$B22)</f>
        <v>15706.6</v>
      </c>
      <c r="K22" s="207">
        <f>SUMIFS(CONSOLIDADO!$GE:$GE,CONSOLIDADO!$C:$C,K$6,CONSOLIDADO!$E:$E,$B22)</f>
        <v>10113</v>
      </c>
      <c r="L22" s="207">
        <f>SUMIFS(CONSOLIDADO!$GE:$GE,CONSOLIDADO!$C:$C,L$6,CONSOLIDADO!$E:$E,$B22)</f>
        <v>10113</v>
      </c>
      <c r="M22" s="207">
        <f>SUMIFS(CONSOLIDADO!$GE:$GE,CONSOLIDADO!$C:$C,M$6,CONSOLIDADO!$E:$E,$B22)</f>
        <v>10113</v>
      </c>
      <c r="N22" s="207">
        <f>SUMIFS(CONSOLIDADO!$GE:$GE,CONSOLIDADO!$C:$C,N$6,CONSOLIDADO!$E:$E,$B22)</f>
        <v>10113</v>
      </c>
      <c r="O22" s="207">
        <f>SUMIFS(CONSOLIDADO!$GE:$GE,CONSOLIDADO!$C:$C,O$6,CONSOLIDADO!$E:$E,$B22)</f>
        <v>20252.370000000003</v>
      </c>
      <c r="P22" s="207">
        <f>SUMIFS(CONSOLIDADO!$GE:$GE,CONSOLIDADO!$C:$C,P$6,CONSOLIDADO!$E:$E,$B22)</f>
        <v>10719.62</v>
      </c>
      <c r="Q22" s="207">
        <f>SUMIFS(CONSOLIDADO!$GE:$GE,CONSOLIDADO!$C:$C,Q$6,CONSOLIDADO!$E:$E,$B22)</f>
        <v>10088.08</v>
      </c>
      <c r="R22" s="207">
        <f>SUMIFS(CONSOLIDADO!$GE:$GE,CONSOLIDADO!$C:$C,R$6,CONSOLIDADO!$E:$E,$B22)</f>
        <v>10407.959999999999</v>
      </c>
      <c r="S22" s="207">
        <f>SUMIFS(CONSOLIDADO!$GE:$GE,CONSOLIDADO!$C:$C,S$6,CONSOLIDADO!$E:$E,$B22)</f>
        <v>10116.77</v>
      </c>
      <c r="T22" s="207">
        <f>SUMIFS(CONSOLIDADO!$GE:$GE,CONSOLIDADO!$C:$C,T$6,CONSOLIDADO!$E:$E,$B22)</f>
        <v>26290.2</v>
      </c>
      <c r="U22" s="207"/>
      <c r="V22" s="208">
        <f t="shared" si="0"/>
        <v>154154.13</v>
      </c>
      <c r="W22" s="23"/>
      <c r="X22" s="73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</row>
    <row r="23" spans="1:38" s="66" customFormat="1" ht="15" customHeight="1">
      <c r="A23" s="206"/>
      <c r="B23" t="s">
        <v>201</v>
      </c>
      <c r="C23" t="s">
        <v>202</v>
      </c>
      <c r="D23" s="80">
        <v>45481</v>
      </c>
      <c r="E23" s="80"/>
      <c r="F23" s="2105"/>
      <c r="G23" s="2105"/>
      <c r="I23" s="207">
        <f>SUMIFS(CONSOLIDADO!$GE:$GE,CONSOLIDADO!$C:$C,I$6,CONSOLIDADO!$E:$E,$B23)</f>
        <v>6113</v>
      </c>
      <c r="J23" s="207">
        <f>SUMIFS(CONSOLIDADO!$GE:$GE,CONSOLIDADO!$C:$C,J$6,CONSOLIDADO!$E:$E,$B23)</f>
        <v>6113</v>
      </c>
      <c r="K23" s="207">
        <f>SUMIFS(CONSOLIDADO!$GE:$GE,CONSOLIDADO!$C:$C,K$6,CONSOLIDADO!$E:$E,$B23)</f>
        <v>6128.07</v>
      </c>
      <c r="L23" s="207">
        <f>SUMIFS(CONSOLIDADO!$GE:$GE,CONSOLIDADO!$C:$C,L$6,CONSOLIDADO!$E:$E,$B23)</f>
        <v>6135.6</v>
      </c>
      <c r="M23" s="207">
        <f>SUMIFS(CONSOLIDADO!$GE:$GE,CONSOLIDADO!$C:$C,M$6,CONSOLIDADO!$E:$E,$B23)</f>
        <v>6113</v>
      </c>
      <c r="N23" s="207">
        <f>SUMIFS(CONSOLIDADO!$GE:$GE,CONSOLIDADO!$C:$C,N$6,CONSOLIDADO!$E:$E,$B23)</f>
        <v>6113</v>
      </c>
      <c r="O23" s="207">
        <f>SUMIFS(CONSOLIDADO!$GE:$GE,CONSOLIDADO!$C:$C,O$6,CONSOLIDADO!$E:$E,$B23)</f>
        <v>12237.3</v>
      </c>
      <c r="P23" s="207">
        <f>SUMIFS(CONSOLIDADO!$GE:$GE,CONSOLIDADO!$C:$C,P$6,CONSOLIDADO!$E:$E,$B23)</f>
        <v>6030.08</v>
      </c>
      <c r="Q23" s="207">
        <f>SUMIFS(CONSOLIDADO!$GE:$GE,CONSOLIDADO!$C:$C,Q$6,CONSOLIDADO!$E:$E,$B23)</f>
        <v>6195.92</v>
      </c>
      <c r="R23" s="207">
        <f>SUMIFS(CONSOLIDADO!$GE:$GE,CONSOLIDADO!$C:$C,R$6,CONSOLIDADO!$E:$E,$B23)</f>
        <v>6113</v>
      </c>
      <c r="S23" s="207">
        <f>SUMIFS(CONSOLIDADO!$GE:$GE,CONSOLIDADO!$C:$C,S$6,CONSOLIDADO!$E:$E,$B23)</f>
        <v>6116.77</v>
      </c>
      <c r="T23" s="207">
        <f>SUMIFS(CONSOLIDADO!$GE:$GE,CONSOLIDADO!$C:$C,T$6,CONSOLIDADO!$E:$E,$B23)</f>
        <v>13914.27</v>
      </c>
      <c r="U23" s="207"/>
      <c r="V23" s="208">
        <f t="shared" si="0"/>
        <v>87323.010000000009</v>
      </c>
      <c r="W23" s="23"/>
      <c r="X23" s="73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</row>
    <row r="24" spans="1:38" s="66" customFormat="1" ht="15" customHeight="1">
      <c r="A24" s="206"/>
      <c r="B24" t="s">
        <v>73</v>
      </c>
      <c r="C24" t="s">
        <v>74</v>
      </c>
      <c r="D24" s="80">
        <v>44986</v>
      </c>
      <c r="E24" s="80">
        <v>45748</v>
      </c>
      <c r="F24" s="2105"/>
      <c r="G24" s="2105"/>
      <c r="I24" s="207">
        <f>SUMIFS(CONSOLIDADO!$GE:$GE,CONSOLIDADO!$C:$C,I$6,CONSOLIDADO!$E:$E,$B24)</f>
        <v>6000</v>
      </c>
      <c r="J24" s="207">
        <f>SUMIFS(CONSOLIDADO!$GE:$GE,CONSOLIDADO!$C:$C,J$6,CONSOLIDADO!$E:$E,$B24)</f>
        <v>7857</v>
      </c>
      <c r="K24" s="207">
        <f>SUMIFS(CONSOLIDADO!$GE:$GE,CONSOLIDADO!$C:$C,K$6,CONSOLIDADO!$E:$E,$B24)</f>
        <v>6000</v>
      </c>
      <c r="L24" s="207">
        <f>SUMIFS(CONSOLIDADO!$GE:$GE,CONSOLIDADO!$C:$C,L$6,CONSOLIDADO!$E:$E,$B24)</f>
        <v>9716.67</v>
      </c>
      <c r="M24" s="207">
        <f>SUMIFS(CONSOLIDADO!$GE:$GE,CONSOLIDADO!$C:$C,M$6,CONSOLIDADO!$E:$E,$B24)</f>
        <v>0</v>
      </c>
      <c r="N24" s="207">
        <f>SUMIFS(CONSOLIDADO!$GE:$GE,CONSOLIDADO!$C:$C,N$6,CONSOLIDADO!$E:$E,$B24)</f>
        <v>0</v>
      </c>
      <c r="O24" s="207">
        <f>SUMIFS(CONSOLIDADO!$GE:$GE,CONSOLIDADO!$C:$C,O$6,CONSOLIDADO!$E:$E,$B24)</f>
        <v>0</v>
      </c>
      <c r="P24" s="207">
        <f>SUMIFS(CONSOLIDADO!$GE:$GE,CONSOLIDADO!$C:$C,P$6,CONSOLIDADO!$E:$E,$B24)</f>
        <v>0</v>
      </c>
      <c r="Q24" s="207">
        <f>SUMIFS(CONSOLIDADO!$GE:$GE,CONSOLIDADO!$C:$C,Q$6,CONSOLIDADO!$E:$E,$B24)</f>
        <v>0</v>
      </c>
      <c r="R24" s="207">
        <f>SUMIFS(CONSOLIDADO!$GE:$GE,CONSOLIDADO!$C:$C,R$6,CONSOLIDADO!$E:$E,$B24)</f>
        <v>0</v>
      </c>
      <c r="S24" s="207">
        <f>SUMIFS(CONSOLIDADO!$GE:$GE,CONSOLIDADO!$C:$C,S$6,CONSOLIDADO!$E:$E,$B24)</f>
        <v>0</v>
      </c>
      <c r="T24" s="207">
        <f>SUMIFS(CONSOLIDADO!$GE:$GE,CONSOLIDADO!$C:$C,T$6,CONSOLIDADO!$E:$E,$B24)</f>
        <v>0</v>
      </c>
      <c r="U24" s="207"/>
      <c r="V24" s="208">
        <f t="shared" si="0"/>
        <v>29573.67</v>
      </c>
      <c r="W24" s="23"/>
      <c r="X24" s="73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</row>
    <row r="25" spans="1:38" s="66" customFormat="1" ht="15" customHeight="1">
      <c r="A25" s="206"/>
      <c r="B25" t="s">
        <v>76</v>
      </c>
      <c r="C25" t="s">
        <v>77</v>
      </c>
      <c r="D25" s="80">
        <v>45181</v>
      </c>
      <c r="E25" s="80"/>
      <c r="F25" s="2105"/>
      <c r="G25" s="2105"/>
      <c r="I25" s="207">
        <f>SUMIFS(CONSOLIDADO!$GE:$GE,CONSOLIDADO!$C:$C,I$6,CONSOLIDADO!$E:$E,$B25)</f>
        <v>6500</v>
      </c>
      <c r="J25" s="207">
        <f>SUMIFS(CONSOLIDADO!$GE:$GE,CONSOLIDADO!$C:$C,J$6,CONSOLIDADO!$E:$E,$B25)</f>
        <v>8357</v>
      </c>
      <c r="K25" s="207">
        <f>SUMIFS(CONSOLIDADO!$GE:$GE,CONSOLIDADO!$C:$C,K$6,CONSOLIDADO!$E:$E,$B25)</f>
        <v>6500</v>
      </c>
      <c r="L25" s="207">
        <f>SUMIFS(CONSOLIDADO!$GE:$GE,CONSOLIDADO!$C:$C,L$6,CONSOLIDADO!$E:$E,$B25)</f>
        <v>6500</v>
      </c>
      <c r="M25" s="207">
        <f>SUMIFS(CONSOLIDADO!$GE:$GE,CONSOLIDADO!$C:$C,M$6,CONSOLIDADO!$E:$E,$B25)</f>
        <v>6500</v>
      </c>
      <c r="N25" s="207">
        <f>SUMIFS(CONSOLIDADO!$GE:$GE,CONSOLIDADO!$C:$C,N$6,CONSOLIDADO!$E:$E,$B25)</f>
        <v>6500</v>
      </c>
      <c r="O25" s="207">
        <f>SUMIFS(CONSOLIDADO!$GE:$GE,CONSOLIDADO!$C:$C,O$6,CONSOLIDADO!$E:$E,$B25)</f>
        <v>13000</v>
      </c>
      <c r="P25" s="207">
        <f>SUMIFS(CONSOLIDADO!$GE:$GE,CONSOLIDADO!$C:$C,P$6,CONSOLIDADO!$E:$E,$B25)</f>
        <v>6334.34</v>
      </c>
      <c r="Q25" s="207">
        <f>SUMIFS(CONSOLIDADO!$GE:$GE,CONSOLIDADO!$C:$C,Q$6,CONSOLIDADO!$E:$E,$B25)</f>
        <v>6463.17</v>
      </c>
      <c r="R25" s="207">
        <f>SUMIFS(CONSOLIDADO!$GE:$GE,CONSOLIDADO!$C:$C,R$6,CONSOLIDADO!$E:$E,$B25)</f>
        <v>6500</v>
      </c>
      <c r="S25" s="207">
        <f>SUMIFS(CONSOLIDADO!$GE:$GE,CONSOLIDADO!$C:$C,S$6,CONSOLIDADO!$E:$E,$B25)</f>
        <v>6500</v>
      </c>
      <c r="T25" s="207">
        <f>SUMIFS(CONSOLIDADO!$GE:$GE,CONSOLIDADO!$C:$C,T$6,CONSOLIDADO!$E:$E,$B25)</f>
        <v>15695.2</v>
      </c>
      <c r="U25" s="207"/>
      <c r="V25" s="208">
        <f t="shared" si="0"/>
        <v>95349.709999999992</v>
      </c>
      <c r="W25" s="23"/>
      <c r="X25" s="73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</row>
    <row r="26" spans="1:38" s="66" customFormat="1" ht="15" customHeight="1">
      <c r="A26" s="206"/>
      <c r="B26" t="s">
        <v>80</v>
      </c>
      <c r="C26" t="s">
        <v>81</v>
      </c>
      <c r="D26" s="80">
        <v>43252</v>
      </c>
      <c r="E26" s="80"/>
      <c r="F26" s="2105"/>
      <c r="G26" s="2105"/>
      <c r="I26" s="207">
        <f>SUMIFS(CONSOLIDADO!$GE:$GE,CONSOLIDADO!$C:$C,I$6,CONSOLIDADO!$E:$E,$B26)</f>
        <v>4413</v>
      </c>
      <c r="J26" s="207">
        <f>SUMIFS(CONSOLIDADO!$GE:$GE,CONSOLIDADO!$C:$C,J$6,CONSOLIDADO!$E:$E,$B26)</f>
        <v>5924.97</v>
      </c>
      <c r="K26" s="207">
        <f>SUMIFS(CONSOLIDADO!$GE:$GE,CONSOLIDADO!$C:$C,K$6,CONSOLIDADO!$E:$E,$B26)</f>
        <v>4416.76</v>
      </c>
      <c r="L26" s="207">
        <f>SUMIFS(CONSOLIDADO!$GE:$GE,CONSOLIDADO!$C:$C,L$6,CONSOLIDADO!$E:$E,$B26)</f>
        <v>4413</v>
      </c>
      <c r="M26" s="207">
        <f>SUMIFS(CONSOLIDADO!$GE:$GE,CONSOLIDADO!$C:$C,M$6,CONSOLIDADO!$E:$E,$B26)</f>
        <v>4413</v>
      </c>
      <c r="N26" s="207">
        <f>SUMIFS(CONSOLIDADO!$GE:$GE,CONSOLIDADO!$C:$C,N$6,CONSOLIDADO!$E:$E,$B26)</f>
        <v>4413</v>
      </c>
      <c r="O26" s="207">
        <f>SUMIFS(CONSOLIDADO!$GE:$GE,CONSOLIDADO!$C:$C,O$6,CONSOLIDADO!$E:$E,$B26)</f>
        <v>8826</v>
      </c>
      <c r="P26" s="207">
        <f>SUMIFS(CONSOLIDADO!$GE:$GE,CONSOLIDADO!$C:$C,P$6,CONSOLIDADO!$E:$E,$B26)</f>
        <v>4538.7700000000004</v>
      </c>
      <c r="Q26" s="207">
        <f>SUMIFS(CONSOLIDADO!$GE:$GE,CONSOLIDADO!$C:$C,Q$6,CONSOLIDADO!$E:$E,$B26)</f>
        <v>4413</v>
      </c>
      <c r="R26" s="207">
        <f>SUMIFS(CONSOLIDADO!$GE:$GE,CONSOLIDADO!$C:$C,R$6,CONSOLIDADO!$E:$E,$B26)</f>
        <v>4493.95</v>
      </c>
      <c r="S26" s="207">
        <f>SUMIFS(CONSOLIDADO!$GE:$GE,CONSOLIDADO!$C:$C,S$6,CONSOLIDADO!$E:$E,$B26)</f>
        <v>4527.6000000000004</v>
      </c>
      <c r="T26" s="207">
        <f>SUMIFS(CONSOLIDADO!$GE:$GE,CONSOLIDADO!$C:$C,T$6,CONSOLIDADO!$E:$E,$B26)</f>
        <v>10563.02</v>
      </c>
      <c r="U26" s="207"/>
      <c r="V26" s="208">
        <f t="shared" si="0"/>
        <v>65356.069999999992</v>
      </c>
      <c r="W26" s="23"/>
      <c r="X26" s="73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</row>
    <row r="27" spans="1:38" s="66" customFormat="1" ht="15" customHeight="1">
      <c r="A27" s="206"/>
      <c r="B27" t="s">
        <v>83</v>
      </c>
      <c r="C27" t="s">
        <v>84</v>
      </c>
      <c r="D27" s="80">
        <v>43900</v>
      </c>
      <c r="E27" s="80">
        <v>45747</v>
      </c>
      <c r="F27" s="2105"/>
      <c r="G27" s="2105"/>
      <c r="I27" s="207">
        <f>SUMIFS(CONSOLIDADO!$GE:$GE,CONSOLIDADO!$C:$C,I$6,CONSOLIDADO!$E:$E,$B27)</f>
        <v>13613</v>
      </c>
      <c r="J27" s="207">
        <f>SUMIFS(CONSOLIDADO!$GE:$GE,CONSOLIDADO!$C:$C,J$6,CONSOLIDADO!$E:$E,$B27)</f>
        <v>19184</v>
      </c>
      <c r="K27" s="207">
        <f>SUMIFS(CONSOLIDADO!$GE:$GE,CONSOLIDADO!$C:$C,K$6,CONSOLIDADO!$E:$E,$B27)</f>
        <v>42557.760000000002</v>
      </c>
      <c r="L27" s="207">
        <f>SUMIFS(CONSOLIDADO!$GE:$GE,CONSOLIDADO!$C:$C,L$6,CONSOLIDADO!$E:$E,$B27)</f>
        <v>0</v>
      </c>
      <c r="M27" s="207">
        <f>SUMIFS(CONSOLIDADO!$GE:$GE,CONSOLIDADO!$C:$C,M$6,CONSOLIDADO!$E:$E,$B27)</f>
        <v>0</v>
      </c>
      <c r="N27" s="207">
        <f>SUMIFS(CONSOLIDADO!$GE:$GE,CONSOLIDADO!$C:$C,N$6,CONSOLIDADO!$E:$E,$B27)</f>
        <v>0</v>
      </c>
      <c r="O27" s="207">
        <f>SUMIFS(CONSOLIDADO!$GE:$GE,CONSOLIDADO!$C:$C,O$6,CONSOLIDADO!$E:$E,$B27)</f>
        <v>0</v>
      </c>
      <c r="P27" s="207">
        <f>SUMIFS(CONSOLIDADO!$GE:$GE,CONSOLIDADO!$C:$C,P$6,CONSOLIDADO!$E:$E,$B27)</f>
        <v>0</v>
      </c>
      <c r="Q27" s="207">
        <f>SUMIFS(CONSOLIDADO!$GE:$GE,CONSOLIDADO!$C:$C,Q$6,CONSOLIDADO!$E:$E,$B27)</f>
        <v>0</v>
      </c>
      <c r="R27" s="207">
        <f>SUMIFS(CONSOLIDADO!$GE:$GE,CONSOLIDADO!$C:$C,R$6,CONSOLIDADO!$E:$E,$B27)</f>
        <v>0</v>
      </c>
      <c r="S27" s="207">
        <f>SUMIFS(CONSOLIDADO!$GE:$GE,CONSOLIDADO!$C:$C,S$6,CONSOLIDADO!$E:$E,$B27)</f>
        <v>0</v>
      </c>
      <c r="T27" s="207">
        <f>SUMIFS(CONSOLIDADO!$GE:$GE,CONSOLIDADO!$C:$C,T$6,CONSOLIDADO!$E:$E,$B27)</f>
        <v>0</v>
      </c>
      <c r="U27" s="207"/>
      <c r="V27" s="208">
        <f t="shared" si="0"/>
        <v>75354.760000000009</v>
      </c>
      <c r="W27" s="23"/>
      <c r="X27" s="73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</row>
    <row r="28" spans="1:38" s="66" customFormat="1" ht="15" customHeight="1">
      <c r="A28" s="206"/>
      <c r="B28" t="s">
        <v>86</v>
      </c>
      <c r="C28" t="s">
        <v>87</v>
      </c>
      <c r="D28" s="80">
        <v>43222</v>
      </c>
      <c r="E28" s="80"/>
      <c r="F28" s="2105"/>
      <c r="G28" s="2105"/>
      <c r="I28" s="207">
        <f>SUMIFS(CONSOLIDADO!$GE:$GE,CONSOLIDADO!$C:$C,I$6,CONSOLIDADO!$E:$E,$B28)</f>
        <v>3400</v>
      </c>
      <c r="J28" s="207">
        <f>SUMIFS(CONSOLIDADO!$GE:$GE,CONSOLIDADO!$C:$C,J$6,CONSOLIDADO!$E:$E,$B28)</f>
        <v>4299.8999999999996</v>
      </c>
      <c r="K28" s="207">
        <f>SUMIFS(CONSOLIDADO!$GE:$GE,CONSOLIDADO!$C:$C,K$6,CONSOLIDADO!$E:$E,$B28)</f>
        <v>3000</v>
      </c>
      <c r="L28" s="207">
        <f>SUMIFS(CONSOLIDADO!$GE:$GE,CONSOLIDADO!$C:$C,L$6,CONSOLIDADO!$E:$E,$B28)</f>
        <v>3035.56</v>
      </c>
      <c r="M28" s="207">
        <f>SUMIFS(CONSOLIDADO!$GE:$GE,CONSOLIDADO!$C:$C,M$6,CONSOLIDADO!$E:$E,$B28)</f>
        <v>3000</v>
      </c>
      <c r="N28" s="207">
        <f>SUMIFS(CONSOLIDADO!$GE:$GE,CONSOLIDADO!$C:$C,N$6,CONSOLIDADO!$E:$E,$B28)</f>
        <v>3000</v>
      </c>
      <c r="O28" s="207">
        <f>SUMIFS(CONSOLIDADO!$GE:$GE,CONSOLIDADO!$C:$C,O$6,CONSOLIDADO!$E:$E,$B28)</f>
        <v>6000</v>
      </c>
      <c r="P28" s="207">
        <f>SUMIFS(CONSOLIDADO!$GE:$GE,CONSOLIDADO!$C:$C,P$6,CONSOLIDADO!$E:$E,$B28)</f>
        <v>3792.5</v>
      </c>
      <c r="Q28" s="207">
        <f>SUMIFS(CONSOLIDADO!$GE:$GE,CONSOLIDADO!$C:$C,Q$6,CONSOLIDADO!$E:$E,$B28)</f>
        <v>3000</v>
      </c>
      <c r="R28" s="207">
        <f>SUMIFS(CONSOLIDADO!$GE:$GE,CONSOLIDADO!$C:$C,R$6,CONSOLIDADO!$E:$E,$B28)</f>
        <v>3200</v>
      </c>
      <c r="S28" s="207">
        <f>SUMIFS(CONSOLIDADO!$GE:$GE,CONSOLIDADO!$C:$C,S$6,CONSOLIDADO!$E:$E,$B28)</f>
        <v>2920.83</v>
      </c>
      <c r="T28" s="207">
        <f>SUMIFS(CONSOLIDADO!$GE:$GE,CONSOLIDADO!$C:$C,T$6,CONSOLIDADO!$E:$E,$B28)</f>
        <v>7835.19</v>
      </c>
      <c r="U28" s="207"/>
      <c r="V28" s="208">
        <f t="shared" si="0"/>
        <v>46483.98</v>
      </c>
      <c r="W28" s="23"/>
      <c r="X28" s="73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</row>
    <row r="29" spans="1:38" s="66" customFormat="1" ht="15" customHeight="1">
      <c r="A29" s="206"/>
      <c r="B29" t="s">
        <v>90</v>
      </c>
      <c r="C29" t="s">
        <v>91</v>
      </c>
      <c r="D29" s="80">
        <v>44935</v>
      </c>
      <c r="E29" s="80"/>
      <c r="F29" s="2105"/>
      <c r="G29" s="2105"/>
      <c r="I29" s="207">
        <f>SUMIFS(CONSOLIDADO!$GE:$GE,CONSOLIDADO!$C:$C,I$6,CONSOLIDADO!$E:$E,$B29)</f>
        <v>1928.07</v>
      </c>
      <c r="J29" s="207">
        <f>SUMIFS(CONSOLIDADO!$GE:$GE,CONSOLIDADO!$C:$C,J$6,CONSOLIDADO!$E:$E,$B29)</f>
        <v>2479.1</v>
      </c>
      <c r="K29" s="207">
        <f>SUMIFS(CONSOLIDADO!$GE:$GE,CONSOLIDADO!$C:$C,K$6,CONSOLIDADO!$E:$E,$B29)</f>
        <v>1913</v>
      </c>
      <c r="L29" s="207">
        <f>SUMIFS(CONSOLIDADO!$GE:$GE,CONSOLIDADO!$C:$C,L$6,CONSOLIDADO!$E:$E,$B29)</f>
        <v>1913</v>
      </c>
      <c r="M29" s="207">
        <f>SUMIFS(CONSOLIDADO!$GE:$GE,CONSOLIDADO!$C:$C,M$6,CONSOLIDADO!$E:$E,$B29)</f>
        <v>1913</v>
      </c>
      <c r="N29" s="207">
        <f>SUMIFS(CONSOLIDADO!$GE:$GE,CONSOLIDADO!$C:$C,N$6,CONSOLIDADO!$E:$E,$B29)</f>
        <v>1913</v>
      </c>
      <c r="O29" s="207">
        <f>SUMIFS(CONSOLIDADO!$GE:$GE,CONSOLIDADO!$C:$C,O$6,CONSOLIDADO!$E:$E,$B29)</f>
        <v>3826</v>
      </c>
      <c r="P29" s="207">
        <f>SUMIFS(CONSOLIDADO!$GE:$GE,CONSOLIDADO!$C:$C,P$6,CONSOLIDADO!$E:$E,$B29)</f>
        <v>1913</v>
      </c>
      <c r="Q29" s="207">
        <f>SUMIFS(CONSOLIDADO!$GE:$GE,CONSOLIDADO!$C:$C,Q$6,CONSOLIDADO!$E:$E,$B29)</f>
        <v>1913</v>
      </c>
      <c r="R29" s="207">
        <f>SUMIFS(CONSOLIDADO!$GE:$GE,CONSOLIDADO!$C:$C,R$6,CONSOLIDADO!$E:$E,$B29)</f>
        <v>2024.59</v>
      </c>
      <c r="S29" s="207">
        <f>SUMIFS(CONSOLIDADO!$GE:$GE,CONSOLIDADO!$C:$C,S$6,CONSOLIDADO!$E:$E,$B29)</f>
        <v>1939.37</v>
      </c>
      <c r="T29" s="207">
        <f>SUMIFS(CONSOLIDADO!$GE:$GE,CONSOLIDADO!$C:$C,T$6,CONSOLIDADO!$E:$E,$B29)</f>
        <v>4425.9799999999996</v>
      </c>
      <c r="U29" s="207"/>
      <c r="V29" s="208">
        <f t="shared" si="0"/>
        <v>28101.109999999997</v>
      </c>
      <c r="W29" s="23"/>
      <c r="X29" s="73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</row>
    <row r="30" spans="1:38" s="66" customFormat="1" ht="15" customHeight="1">
      <c r="A30" s="206"/>
      <c r="B30" t="s">
        <v>214</v>
      </c>
      <c r="C30" t="s">
        <v>215</v>
      </c>
      <c r="D30" s="80">
        <v>45631</v>
      </c>
      <c r="E30" s="80">
        <v>45882</v>
      </c>
      <c r="F30" s="2105"/>
      <c r="G30" s="2105"/>
      <c r="I30" s="207">
        <f>SUMIFS(CONSOLIDADO!$GE:$GE,CONSOLIDADO!$C:$C,I$6,CONSOLIDADO!$E:$E,$B30)</f>
        <v>4221</v>
      </c>
      <c r="J30" s="207">
        <f>SUMIFS(CONSOLIDADO!$GE:$GE,CONSOLIDADO!$C:$C,J$6,CONSOLIDADO!$E:$E,$B30)</f>
        <v>4203</v>
      </c>
      <c r="K30" s="207">
        <f>SUMIFS(CONSOLIDADO!$GE:$GE,CONSOLIDADO!$C:$C,K$6,CONSOLIDADO!$E:$E,$B30)</f>
        <v>4176</v>
      </c>
      <c r="L30" s="207">
        <f>SUMIFS(CONSOLIDADO!$GE:$GE,CONSOLIDADO!$C:$C,L$6,CONSOLIDADO!$E:$E,$B30)</f>
        <v>4190.47</v>
      </c>
      <c r="M30" s="207">
        <f>SUMIFS(CONSOLIDADO!$GE:$GE,CONSOLIDADO!$C:$C,M$6,CONSOLIDADO!$E:$E,$B30)</f>
        <v>4221</v>
      </c>
      <c r="N30" s="207">
        <f>SUMIFS(CONSOLIDADO!$GE:$GE,CONSOLIDADO!$C:$C,N$6,CONSOLIDADO!$E:$E,$B30)</f>
        <v>4194</v>
      </c>
      <c r="O30" s="207">
        <f>SUMIFS(CONSOLIDADO!$GE:$GE,CONSOLIDADO!$C:$C,O$6,CONSOLIDADO!$E:$E,$B30)</f>
        <v>8349</v>
      </c>
      <c r="P30" s="207">
        <f>SUMIFS(CONSOLIDADO!$GE:$GE,CONSOLIDADO!$C:$C,P$6,CONSOLIDADO!$E:$E,$B30)</f>
        <v>5288.93</v>
      </c>
      <c r="Q30" s="207">
        <f>SUMIFS(CONSOLIDADO!$GE:$GE,CONSOLIDADO!$C:$C,Q$6,CONSOLIDADO!$E:$E,$B30)</f>
        <v>0</v>
      </c>
      <c r="R30" s="207">
        <f>SUMIFS(CONSOLIDADO!$GE:$GE,CONSOLIDADO!$C:$C,R$6,CONSOLIDADO!$E:$E,$B30)</f>
        <v>0</v>
      </c>
      <c r="S30" s="207">
        <f>SUMIFS(CONSOLIDADO!$GE:$GE,CONSOLIDADO!$C:$C,S$6,CONSOLIDADO!$E:$E,$B30)</f>
        <v>0</v>
      </c>
      <c r="T30" s="207">
        <f>SUMIFS(CONSOLIDADO!$GE:$GE,CONSOLIDADO!$C:$C,T$6,CONSOLIDADO!$E:$E,$B30)</f>
        <v>0</v>
      </c>
      <c r="U30" s="207"/>
      <c r="V30" s="208">
        <f t="shared" si="0"/>
        <v>38843.4</v>
      </c>
      <c r="W30" s="23"/>
      <c r="X30" s="73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</row>
    <row r="31" spans="1:38" s="66" customFormat="1" ht="15" customHeight="1">
      <c r="A31" s="206"/>
      <c r="B31" t="s">
        <v>93</v>
      </c>
      <c r="C31" t="s">
        <v>94</v>
      </c>
      <c r="D31" s="80">
        <v>43206</v>
      </c>
      <c r="E31" s="80"/>
      <c r="F31" s="2105"/>
      <c r="G31" s="2105"/>
      <c r="I31" s="207">
        <f>SUMIFS(CONSOLIDADO!$GE:$GE,CONSOLIDADO!$C:$C,I$6,CONSOLIDADO!$E:$E,$B31)</f>
        <v>4318.6499999999996</v>
      </c>
      <c r="J31" s="207">
        <f>SUMIFS(CONSOLIDADO!$GE:$GE,CONSOLIDADO!$C:$C,J$6,CONSOLIDADO!$E:$E,$B31)</f>
        <v>5227.2</v>
      </c>
      <c r="K31" s="207">
        <f>SUMIFS(CONSOLIDADO!$GE:$GE,CONSOLIDADO!$C:$C,K$6,CONSOLIDADO!$E:$E,$B31)</f>
        <v>5038.01</v>
      </c>
      <c r="L31" s="207">
        <f>SUMIFS(CONSOLIDADO!$GE:$GE,CONSOLIDADO!$C:$C,L$6,CONSOLIDADO!$E:$E,$B31)</f>
        <v>4913</v>
      </c>
      <c r="M31" s="207">
        <f>SUMIFS(CONSOLIDADO!$GE:$GE,CONSOLIDADO!$C:$C,M$6,CONSOLIDADO!$E:$E,$B31)</f>
        <v>5731.83</v>
      </c>
      <c r="N31" s="207">
        <f>SUMIFS(CONSOLIDADO!$GE:$GE,CONSOLIDADO!$C:$C,N$6,CONSOLIDADO!$E:$E,$B31)</f>
        <v>4913</v>
      </c>
      <c r="O31" s="207">
        <f>SUMIFS(CONSOLIDADO!$GE:$GE,CONSOLIDADO!$C:$C,O$6,CONSOLIDADO!$E:$E,$B31)</f>
        <v>10030.709999999999</v>
      </c>
      <c r="P31" s="207">
        <f>SUMIFS(CONSOLIDADO!$GE:$GE,CONSOLIDADO!$C:$C,P$6,CONSOLIDADO!$E:$E,$B31)</f>
        <v>6112.8</v>
      </c>
      <c r="Q31" s="207">
        <f>SUMIFS(CONSOLIDADO!$GE:$GE,CONSOLIDADO!$C:$C,Q$6,CONSOLIDADO!$E:$E,$B31)</f>
        <v>3261</v>
      </c>
      <c r="R31" s="207">
        <f>SUMIFS(CONSOLIDADO!$GE:$GE,CONSOLIDADO!$C:$C,R$6,CONSOLIDADO!$E:$E,$B31)</f>
        <v>5117.71</v>
      </c>
      <c r="S31" s="207">
        <f>SUMIFS(CONSOLIDADO!$GE:$GE,CONSOLIDADO!$C:$C,S$6,CONSOLIDADO!$E:$E,$B31)</f>
        <v>4933.9799999999996</v>
      </c>
      <c r="T31" s="207">
        <f>SUMIFS(CONSOLIDADO!$GE:$GE,CONSOLIDADO!$C:$C,T$6,CONSOLIDADO!$E:$E,$B31)</f>
        <v>11540.509999999998</v>
      </c>
      <c r="U31" s="207"/>
      <c r="V31" s="208">
        <f t="shared" si="0"/>
        <v>71138.399999999994</v>
      </c>
      <c r="W31" s="23"/>
      <c r="X31" s="73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</row>
    <row r="32" spans="1:38" s="66" customFormat="1" ht="15" customHeight="1">
      <c r="A32" s="206"/>
      <c r="B32" t="s">
        <v>95</v>
      </c>
      <c r="C32" t="s">
        <v>96</v>
      </c>
      <c r="D32" s="80">
        <v>44348</v>
      </c>
      <c r="E32" s="80">
        <v>45844</v>
      </c>
      <c r="F32" s="2105"/>
      <c r="G32" s="2105"/>
      <c r="I32" s="207">
        <f>SUMIFS(CONSOLIDADO!$GE:$GE,CONSOLIDADO!$C:$C,I$6,CONSOLIDADO!$E:$E,$B32)</f>
        <v>7022</v>
      </c>
      <c r="J32" s="207">
        <f>SUMIFS(CONSOLIDADO!$GE:$GE,CONSOLIDADO!$C:$C,J$6,CONSOLIDADO!$E:$E,$B32)</f>
        <v>10799.2</v>
      </c>
      <c r="K32" s="207">
        <f>SUMIFS(CONSOLIDADO!$GE:$GE,CONSOLIDADO!$C:$C,K$6,CONSOLIDADO!$E:$E,$B32)</f>
        <v>7042.3</v>
      </c>
      <c r="L32" s="207">
        <f>SUMIFS(CONSOLIDADO!$GE:$GE,CONSOLIDADO!$C:$C,L$6,CONSOLIDADO!$E:$E,$B32)</f>
        <v>7040</v>
      </c>
      <c r="M32" s="207">
        <f>SUMIFS(CONSOLIDADO!$GE:$GE,CONSOLIDADO!$C:$C,M$6,CONSOLIDADO!$E:$E,$B32)</f>
        <v>7043.65</v>
      </c>
      <c r="N32" s="207">
        <f>SUMIFS(CONSOLIDADO!$GE:$GE,CONSOLIDADO!$C:$C,N$6,CONSOLIDADO!$E:$E,$B32)</f>
        <v>7022</v>
      </c>
      <c r="O32" s="207">
        <f>SUMIFS(CONSOLIDADO!$GE:$GE,CONSOLIDADO!$C:$C,O$6,CONSOLIDADO!$E:$E,$B32)</f>
        <v>16970.2</v>
      </c>
      <c r="P32" s="207">
        <f>SUMIFS(CONSOLIDADO!$GE:$GE,CONSOLIDADO!$C:$C,P$6,CONSOLIDADO!$E:$E,$B32)</f>
        <v>0</v>
      </c>
      <c r="Q32" s="207">
        <f>SUMIFS(CONSOLIDADO!$GE:$GE,CONSOLIDADO!$C:$C,Q$6,CONSOLIDADO!$E:$E,$B32)</f>
        <v>0</v>
      </c>
      <c r="R32" s="207">
        <f>SUMIFS(CONSOLIDADO!$GE:$GE,CONSOLIDADO!$C:$C,R$6,CONSOLIDADO!$E:$E,$B32)</f>
        <v>0</v>
      </c>
      <c r="S32" s="207">
        <f>SUMIFS(CONSOLIDADO!$GE:$GE,CONSOLIDADO!$C:$C,S$6,CONSOLIDADO!$E:$E,$B32)</f>
        <v>0</v>
      </c>
      <c r="T32" s="207">
        <f>SUMIFS(CONSOLIDADO!$GE:$GE,CONSOLIDADO!$C:$C,T$6,CONSOLIDADO!$E:$E,$B32)</f>
        <v>0</v>
      </c>
      <c r="U32" s="207"/>
      <c r="V32" s="208">
        <f t="shared" si="0"/>
        <v>62939.350000000006</v>
      </c>
      <c r="W32" s="23"/>
      <c r="X32" s="73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</row>
    <row r="33" spans="1:38" s="66" customFormat="1" ht="15" customHeight="1">
      <c r="A33" s="206"/>
      <c r="B33" t="s">
        <v>205</v>
      </c>
      <c r="C33" t="s">
        <v>206</v>
      </c>
      <c r="D33" s="80">
        <v>45541</v>
      </c>
      <c r="E33" s="80"/>
      <c r="F33" s="2105"/>
      <c r="G33" s="2105"/>
      <c r="I33" s="207">
        <f>SUMIFS(CONSOLIDADO!$GE:$GE,CONSOLIDADO!$C:$C,I$6,CONSOLIDADO!$E:$E,$B33)</f>
        <v>2572</v>
      </c>
      <c r="J33" s="207">
        <f>SUMIFS(CONSOLIDADO!$GE:$GE,CONSOLIDADO!$C:$C,J$6,CONSOLIDADO!$E:$E,$B33)</f>
        <v>2554</v>
      </c>
      <c r="K33" s="207">
        <f>SUMIFS(CONSOLIDADO!$GE:$GE,CONSOLIDADO!$C:$C,K$6,CONSOLIDADO!$E:$E,$B33)</f>
        <v>2554</v>
      </c>
      <c r="L33" s="207">
        <f>SUMIFS(CONSOLIDADO!$GE:$GE,CONSOLIDADO!$C:$C,L$6,CONSOLIDADO!$E:$E,$B33)</f>
        <v>2563</v>
      </c>
      <c r="M33" s="207">
        <f>SUMIFS(CONSOLIDADO!$GE:$GE,CONSOLIDADO!$C:$C,M$6,CONSOLIDADO!$E:$E,$B33)</f>
        <v>2599</v>
      </c>
      <c r="N33" s="207">
        <f>SUMIFS(CONSOLIDADO!$GE:$GE,CONSOLIDADO!$C:$C,N$6,CONSOLIDADO!$E:$E,$B33)</f>
        <v>3188</v>
      </c>
      <c r="O33" s="207">
        <f>SUMIFS(CONSOLIDADO!$GE:$GE,CONSOLIDADO!$C:$C,O$6,CONSOLIDADO!$E:$E,$B33)</f>
        <v>6296</v>
      </c>
      <c r="P33" s="207">
        <f>SUMIFS(CONSOLIDADO!$GE:$GE,CONSOLIDADO!$C:$C,P$6,CONSOLIDADO!$E:$E,$B33)</f>
        <v>3127</v>
      </c>
      <c r="Q33" s="207">
        <f>SUMIFS(CONSOLIDADO!$GE:$GE,CONSOLIDADO!$C:$C,Q$6,CONSOLIDADO!$E:$E,$B33)</f>
        <v>3118</v>
      </c>
      <c r="R33" s="207">
        <f>SUMIFS(CONSOLIDADO!$GE:$GE,CONSOLIDADO!$C:$C,R$6,CONSOLIDADO!$E:$E,$B33)</f>
        <v>3109</v>
      </c>
      <c r="S33" s="207">
        <f>SUMIFS(CONSOLIDADO!$GE:$GE,CONSOLIDADO!$C:$C,S$6,CONSOLIDADO!$E:$E,$B33)</f>
        <v>3109</v>
      </c>
      <c r="T33" s="207">
        <f>SUMIFS(CONSOLIDADO!$GE:$GE,CONSOLIDADO!$C:$C,T$6,CONSOLIDADO!$E:$E,$B33)</f>
        <v>6939.5</v>
      </c>
      <c r="U33" s="207"/>
      <c r="V33" s="208">
        <f t="shared" si="0"/>
        <v>41728.5</v>
      </c>
      <c r="W33" s="23"/>
      <c r="X33" s="73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</row>
    <row r="34" spans="1:38" s="66" customFormat="1" ht="15" customHeight="1">
      <c r="A34" s="206"/>
      <c r="B34" t="s">
        <v>102</v>
      </c>
      <c r="C34" t="s">
        <v>103</v>
      </c>
      <c r="D34" s="80">
        <v>42948</v>
      </c>
      <c r="E34" s="80"/>
      <c r="F34" s="2105"/>
      <c r="G34" s="2105"/>
      <c r="I34" s="207">
        <f>SUMIFS(CONSOLIDADO!$GE:$GE,CONSOLIDADO!$C:$C,I$6,CONSOLIDADO!$E:$E,$B34)</f>
        <v>10625</v>
      </c>
      <c r="J34" s="207">
        <f>SUMIFS(CONSOLIDADO!$GE:$GE,CONSOLIDADO!$C:$C,J$6,CONSOLIDADO!$E:$E,$B34)</f>
        <v>15496.72</v>
      </c>
      <c r="K34" s="207">
        <f>SUMIFS(CONSOLIDADO!$GE:$GE,CONSOLIDADO!$C:$C,K$6,CONSOLIDADO!$E:$E,$B34)</f>
        <v>9920</v>
      </c>
      <c r="L34" s="207">
        <f>SUMIFS(CONSOLIDADO!$GE:$GE,CONSOLIDADO!$C:$C,L$6,CONSOLIDADO!$E:$E,$B34)</f>
        <v>10040.75</v>
      </c>
      <c r="M34" s="207">
        <f>SUMIFS(CONSOLIDADO!$GE:$GE,CONSOLIDADO!$C:$C,M$6,CONSOLIDADO!$E:$E,$B34)</f>
        <v>10556</v>
      </c>
      <c r="N34" s="207">
        <f>SUMIFS(CONSOLIDADO!$GE:$GE,CONSOLIDADO!$C:$C,N$6,CONSOLIDADO!$E:$E,$B34)</f>
        <v>11351</v>
      </c>
      <c r="O34" s="207">
        <f>SUMIFS(CONSOLIDADO!$GE:$GE,CONSOLIDADO!$C:$C,O$6,CONSOLIDADO!$E:$E,$B34)</f>
        <v>20170.669999999998</v>
      </c>
      <c r="P34" s="207">
        <f>SUMIFS(CONSOLIDADO!$GE:$GE,CONSOLIDADO!$C:$C,P$6,CONSOLIDADO!$E:$E,$B34)</f>
        <v>12464</v>
      </c>
      <c r="Q34" s="207">
        <f>SUMIFS(CONSOLIDADO!$GE:$GE,CONSOLIDADO!$C:$C,Q$6,CONSOLIDADO!$E:$E,$B34)</f>
        <v>9920</v>
      </c>
      <c r="R34" s="207">
        <f>SUMIFS(CONSOLIDADO!$GE:$GE,CONSOLIDADO!$C:$C,R$6,CONSOLIDADO!$E:$E,$B34)</f>
        <v>9960.0499999999993</v>
      </c>
      <c r="S34" s="207">
        <f>SUMIFS(CONSOLIDADO!$GE:$GE,CONSOLIDADO!$C:$C,S$6,CONSOLIDADO!$E:$E,$B34)</f>
        <v>10200.35</v>
      </c>
      <c r="T34" s="207">
        <f>SUMIFS(CONSOLIDADO!$GE:$GE,CONSOLIDADO!$C:$C,T$6,CONSOLIDADO!$E:$E,$B34)</f>
        <v>26209.83</v>
      </c>
      <c r="U34" s="207"/>
      <c r="V34" s="208">
        <f t="shared" si="0"/>
        <v>156914.37</v>
      </c>
      <c r="W34" s="23"/>
      <c r="X34" s="73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</row>
    <row r="35" spans="1:38" s="66" customFormat="1" ht="15" customHeight="1">
      <c r="A35" s="206"/>
      <c r="B35" t="s">
        <v>104</v>
      </c>
      <c r="C35" t="s">
        <v>105</v>
      </c>
      <c r="D35" s="80">
        <v>44600</v>
      </c>
      <c r="E35" s="80"/>
      <c r="F35" s="2105"/>
      <c r="G35" s="2105"/>
      <c r="I35" s="207">
        <f>SUMIFS(CONSOLIDADO!$GE:$GE,CONSOLIDADO!$C:$C,I$6,CONSOLIDADO!$E:$E,$B35)</f>
        <v>3007.31</v>
      </c>
      <c r="J35" s="207">
        <f>SUMIFS(CONSOLIDADO!$GE:$GE,CONSOLIDADO!$C:$C,J$6,CONSOLIDADO!$E:$E,$B35)</f>
        <v>3793.07</v>
      </c>
      <c r="K35" s="207">
        <f>SUMIFS(CONSOLIDADO!$GE:$GE,CONSOLIDADO!$C:$C,K$6,CONSOLIDADO!$E:$E,$B35)</f>
        <v>2613</v>
      </c>
      <c r="L35" s="207">
        <f>SUMIFS(CONSOLIDADO!$GE:$GE,CONSOLIDADO!$C:$C,L$6,CONSOLIDADO!$E:$E,$B35)</f>
        <v>2613</v>
      </c>
      <c r="M35" s="207">
        <f>SUMIFS(CONSOLIDADO!$GE:$GE,CONSOLIDADO!$C:$C,M$6,CONSOLIDADO!$E:$E,$B35)</f>
        <v>2842.3</v>
      </c>
      <c r="N35" s="207">
        <f>SUMIFS(CONSOLIDADO!$GE:$GE,CONSOLIDADO!$C:$C,N$6,CONSOLIDADO!$E:$E,$B35)</f>
        <v>3020.7</v>
      </c>
      <c r="O35" s="207">
        <f>SUMIFS(CONSOLIDADO!$GE:$GE,CONSOLIDADO!$C:$C,O$6,CONSOLIDADO!$E:$E,$B35)</f>
        <v>5526.78</v>
      </c>
      <c r="P35" s="207">
        <f>SUMIFS(CONSOLIDADO!$GE:$GE,CONSOLIDADO!$C:$C,P$6,CONSOLIDADO!$E:$E,$B35)</f>
        <v>3252.68</v>
      </c>
      <c r="Q35" s="207">
        <f>SUMIFS(CONSOLIDADO!$GE:$GE,CONSOLIDADO!$C:$C,Q$6,CONSOLIDADO!$E:$E,$B35)</f>
        <v>2619.77</v>
      </c>
      <c r="R35" s="207">
        <f>SUMIFS(CONSOLIDADO!$GE:$GE,CONSOLIDADO!$C:$C,R$6,CONSOLIDADO!$E:$E,$B35)</f>
        <v>2844.75</v>
      </c>
      <c r="S35" s="207">
        <f>SUMIFS(CONSOLIDADO!$GE:$GE,CONSOLIDADO!$C:$C,S$6,CONSOLIDADO!$E:$E,$B35)</f>
        <v>2691.88</v>
      </c>
      <c r="T35" s="207">
        <f>SUMIFS(CONSOLIDADO!$GE:$GE,CONSOLIDADO!$C:$C,T$6,CONSOLIDADO!$E:$E,$B35)</f>
        <v>6964.0300000000007</v>
      </c>
      <c r="U35" s="207"/>
      <c r="V35" s="208">
        <f t="shared" si="0"/>
        <v>41789.269999999997</v>
      </c>
      <c r="W35" s="23"/>
      <c r="X35" s="73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</row>
    <row r="36" spans="1:38" s="66" customFormat="1" ht="15" customHeight="1">
      <c r="A36" s="206"/>
      <c r="B36" t="s">
        <v>109</v>
      </c>
      <c r="C36" t="s">
        <v>110</v>
      </c>
      <c r="D36" s="80">
        <v>45292</v>
      </c>
      <c r="E36" s="80"/>
      <c r="F36" s="2105"/>
      <c r="G36" s="2105"/>
      <c r="I36" s="207">
        <f>SUMIFS(CONSOLIDADO!$GE:$GE,CONSOLIDADO!$C:$C,I$6,CONSOLIDADO!$E:$E,$B36)</f>
        <v>2613</v>
      </c>
      <c r="J36" s="207">
        <f>SUMIFS(CONSOLIDADO!$GE:$GE,CONSOLIDADO!$C:$C,J$6,CONSOLIDADO!$E:$E,$B36)</f>
        <v>3545.27</v>
      </c>
      <c r="K36" s="207">
        <f>SUMIFS(CONSOLIDADO!$GE:$GE,CONSOLIDADO!$C:$C,K$6,CONSOLIDADO!$E:$E,$B36)</f>
        <v>2613</v>
      </c>
      <c r="L36" s="207">
        <f>SUMIFS(CONSOLIDADO!$GE:$GE,CONSOLIDADO!$C:$C,L$6,CONSOLIDADO!$E:$E,$B36)</f>
        <v>2556.58</v>
      </c>
      <c r="M36" s="207">
        <f>SUMIFS(CONSOLIDADO!$GE:$GE,CONSOLIDADO!$C:$C,M$6,CONSOLIDADO!$E:$E,$B36)</f>
        <v>2631.83</v>
      </c>
      <c r="N36" s="207">
        <f>SUMIFS(CONSOLIDADO!$GE:$GE,CONSOLIDADO!$C:$C,N$6,CONSOLIDADO!$E:$E,$B36)</f>
        <v>2616.77</v>
      </c>
      <c r="O36" s="207">
        <f>SUMIFS(CONSOLIDADO!$GE:$GE,CONSOLIDADO!$C:$C,O$6,CONSOLIDADO!$E:$E,$B36)</f>
        <v>5248.6</v>
      </c>
      <c r="P36" s="207">
        <f>SUMIFS(CONSOLIDADO!$GE:$GE,CONSOLIDADO!$C:$C,P$6,CONSOLIDADO!$E:$E,$B36)</f>
        <v>2583.7800000000002</v>
      </c>
      <c r="Q36" s="207">
        <f>SUMIFS(CONSOLIDADO!$GE:$GE,CONSOLIDADO!$C:$C,Q$6,CONSOLIDADO!$E:$E,$B36)</f>
        <v>2555.0100000000002</v>
      </c>
      <c r="R36" s="207">
        <f>SUMIFS(CONSOLIDADO!$GE:$GE,CONSOLIDADO!$C:$C,R$6,CONSOLIDADO!$E:$E,$B36)</f>
        <v>2591.8200000000002</v>
      </c>
      <c r="S36" s="207">
        <f>SUMIFS(CONSOLIDADO!$GE:$GE,CONSOLIDADO!$C:$C,S$6,CONSOLIDADO!$E:$E,$B36)</f>
        <v>2583.4899999999998</v>
      </c>
      <c r="T36" s="207">
        <f>SUMIFS(CONSOLIDADO!$GE:$GE,CONSOLIDADO!$C:$C,T$6,CONSOLIDADO!$E:$E,$B36)</f>
        <v>6184.99</v>
      </c>
      <c r="U36" s="207"/>
      <c r="V36" s="208">
        <f t="shared" si="0"/>
        <v>38324.14</v>
      </c>
      <c r="W36" s="23"/>
      <c r="X36" s="73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</row>
    <row r="37" spans="1:38" s="66" customFormat="1" ht="15" customHeight="1">
      <c r="A37" s="206"/>
      <c r="B37" t="s">
        <v>111</v>
      </c>
      <c r="C37" t="s">
        <v>112</v>
      </c>
      <c r="D37" s="80">
        <v>43206</v>
      </c>
      <c r="E37" s="80"/>
      <c r="F37" s="2105"/>
      <c r="G37" s="2105"/>
      <c r="I37" s="207">
        <f>SUMIFS(CONSOLIDADO!$GE:$GE,CONSOLIDADO!$C:$C,I$6,CONSOLIDADO!$E:$E,$B37)</f>
        <v>3966.66</v>
      </c>
      <c r="J37" s="207">
        <f>SUMIFS(CONSOLIDADO!$GE:$GE,CONSOLIDADO!$C:$C,J$6,CONSOLIDADO!$E:$E,$B37)</f>
        <v>4898.41</v>
      </c>
      <c r="K37" s="207">
        <f>SUMIFS(CONSOLIDADO!$GE:$GE,CONSOLIDADO!$C:$C,K$6,CONSOLIDADO!$E:$E,$B37)</f>
        <v>3500</v>
      </c>
      <c r="L37" s="207">
        <f>SUMIFS(CONSOLIDADO!$GE:$GE,CONSOLIDADO!$C:$C,L$6,CONSOLIDADO!$E:$E,$B37)</f>
        <v>3534.03</v>
      </c>
      <c r="M37" s="207">
        <f>SUMIFS(CONSOLIDADO!$GE:$GE,CONSOLIDADO!$C:$C,M$6,CONSOLIDADO!$E:$E,$B37)</f>
        <v>3771.89</v>
      </c>
      <c r="N37" s="207">
        <f>SUMIFS(CONSOLIDADO!$GE:$GE,CONSOLIDADO!$C:$C,N$6,CONSOLIDADO!$E:$E,$B37)</f>
        <v>4025</v>
      </c>
      <c r="O37" s="207">
        <f>SUMIFS(CONSOLIDADO!$GE:$GE,CONSOLIDADO!$C:$C,O$6,CONSOLIDADO!$E:$E,$B37)</f>
        <v>7334.4500000000007</v>
      </c>
      <c r="P37" s="207">
        <f>SUMIFS(CONSOLIDADO!$GE:$GE,CONSOLIDADO!$C:$C,P$6,CONSOLIDADO!$E:$E,$B37)</f>
        <v>4392.74</v>
      </c>
      <c r="Q37" s="207">
        <f>SUMIFS(CONSOLIDADO!$GE:$GE,CONSOLIDADO!$C:$C,Q$6,CONSOLIDADO!$E:$E,$B37)</f>
        <v>5009.7299999999996</v>
      </c>
      <c r="R37" s="207">
        <f>SUMIFS(CONSOLIDADO!$GE:$GE,CONSOLIDADO!$C:$C,R$6,CONSOLIDADO!$E:$E,$B37)</f>
        <v>5393.61</v>
      </c>
      <c r="S37" s="207">
        <f>SUMIFS(CONSOLIDADO!$GE:$GE,CONSOLIDADO!$C:$C,S$6,CONSOLIDADO!$E:$E,$B37)</f>
        <v>5023.8</v>
      </c>
      <c r="T37" s="207">
        <f>SUMIFS(CONSOLIDADO!$GE:$GE,CONSOLIDADO!$C:$C,T$6,CONSOLIDADO!$E:$E,$B37)</f>
        <v>12383.16</v>
      </c>
      <c r="U37" s="207"/>
      <c r="V37" s="208">
        <f t="shared" si="0"/>
        <v>63233.48000000001</v>
      </c>
      <c r="W37" s="23"/>
      <c r="X37" s="73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</row>
    <row r="38" spans="1:38" s="66" customFormat="1" ht="15" customHeight="1">
      <c r="A38" s="206"/>
      <c r="B38" t="s">
        <v>114</v>
      </c>
      <c r="C38" t="s">
        <v>115</v>
      </c>
      <c r="D38" s="80">
        <v>43374</v>
      </c>
      <c r="E38" s="80"/>
      <c r="F38" s="2105"/>
      <c r="G38" s="2105"/>
      <c r="I38" s="207">
        <f>SUMIFS(CONSOLIDADO!$GE:$GE,CONSOLIDADO!$C:$C,I$6,CONSOLIDADO!$E:$E,$B38)</f>
        <v>3200</v>
      </c>
      <c r="J38" s="207">
        <f>SUMIFS(CONSOLIDADO!$GE:$GE,CONSOLIDADO!$C:$C,J$6,CONSOLIDADO!$E:$E,$B38)</f>
        <v>4314.2</v>
      </c>
      <c r="K38" s="207">
        <f>SUMIFS(CONSOLIDADO!$GE:$GE,CONSOLIDADO!$C:$C,K$6,CONSOLIDADO!$E:$E,$B38)</f>
        <v>3200</v>
      </c>
      <c r="L38" s="207">
        <f>SUMIFS(CONSOLIDADO!$GE:$GE,CONSOLIDADO!$C:$C,L$6,CONSOLIDADO!$E:$E,$B38)</f>
        <v>3200</v>
      </c>
      <c r="M38" s="207">
        <f>SUMIFS(CONSOLIDADO!$GE:$GE,CONSOLIDADO!$C:$C,M$6,CONSOLIDADO!$E:$E,$B38)</f>
        <v>3200</v>
      </c>
      <c r="N38" s="207">
        <f>SUMIFS(CONSOLIDADO!$GE:$GE,CONSOLIDADO!$C:$C,N$6,CONSOLIDADO!$E:$E,$B38)</f>
        <v>3200</v>
      </c>
      <c r="O38" s="207">
        <f>SUMIFS(CONSOLIDADO!$GE:$GE,CONSOLIDADO!$C:$C,O$6,CONSOLIDADO!$E:$E,$B38)</f>
        <v>6400</v>
      </c>
      <c r="P38" s="207">
        <f>SUMIFS(CONSOLIDADO!$GE:$GE,CONSOLIDADO!$C:$C,P$6,CONSOLIDADO!$E:$E,$B38)</f>
        <v>3188</v>
      </c>
      <c r="Q38" s="207">
        <f>SUMIFS(CONSOLIDADO!$GE:$GE,CONSOLIDADO!$C:$C,Q$6,CONSOLIDADO!$E:$E,$B38)</f>
        <v>3195.33</v>
      </c>
      <c r="R38" s="207">
        <f>SUMIFS(CONSOLIDADO!$GE:$GE,CONSOLIDADO!$C:$C,R$6,CONSOLIDADO!$E:$E,$B38)</f>
        <v>3200</v>
      </c>
      <c r="S38" s="207">
        <f>SUMIFS(CONSOLIDADO!$GE:$GE,CONSOLIDADO!$C:$C,S$6,CONSOLIDADO!$E:$E,$B38)</f>
        <v>3197.78</v>
      </c>
      <c r="T38" s="207">
        <f>SUMIFS(CONSOLIDADO!$GE:$GE,CONSOLIDADO!$C:$C,T$6,CONSOLIDADO!$E:$E,$B38)</f>
        <v>7560.09</v>
      </c>
      <c r="U38" s="207"/>
      <c r="V38" s="208">
        <f t="shared" si="0"/>
        <v>47055.399999999994</v>
      </c>
      <c r="W38" s="23"/>
      <c r="X38" s="73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</row>
    <row r="39" spans="1:38" s="66" customFormat="1" ht="15" customHeight="1">
      <c r="A39" s="206"/>
      <c r="B39" t="s">
        <v>118</v>
      </c>
      <c r="C39" t="s">
        <v>119</v>
      </c>
      <c r="D39" s="80">
        <v>43160</v>
      </c>
      <c r="E39" s="80"/>
      <c r="F39" s="2105"/>
      <c r="G39" s="2105"/>
      <c r="I39" s="207">
        <f>SUMIFS(CONSOLIDADO!$GE:$GE,CONSOLIDADO!$C:$C,I$6,CONSOLIDADO!$E:$E,$B39)</f>
        <v>3313</v>
      </c>
      <c r="J39" s="207">
        <f>SUMIFS(CONSOLIDADO!$GE:$GE,CONSOLIDADO!$C:$C,J$6,CONSOLIDADO!$E:$E,$B39)</f>
        <v>4012.91</v>
      </c>
      <c r="K39" s="207">
        <f>SUMIFS(CONSOLIDADO!$GE:$GE,CONSOLIDADO!$C:$C,K$6,CONSOLIDADO!$E:$E,$B39)</f>
        <v>3238.78</v>
      </c>
      <c r="L39" s="207">
        <f>SUMIFS(CONSOLIDADO!$GE:$GE,CONSOLIDADO!$C:$C,L$6,CONSOLIDADO!$E:$E,$B39)</f>
        <v>3313</v>
      </c>
      <c r="M39" s="207">
        <f>SUMIFS(CONSOLIDADO!$GE:$GE,CONSOLIDADO!$C:$C,M$6,CONSOLIDADO!$E:$E,$B39)</f>
        <v>3369.5</v>
      </c>
      <c r="N39" s="207">
        <f>SUMIFS(CONSOLIDADO!$GE:$GE,CONSOLIDADO!$C:$C,N$6,CONSOLIDADO!$E:$E,$B39)</f>
        <v>3313</v>
      </c>
      <c r="O39" s="207">
        <f>SUMIFS(CONSOLIDADO!$GE:$GE,CONSOLIDADO!$C:$C,O$6,CONSOLIDADO!$E:$E,$B39)</f>
        <v>6626</v>
      </c>
      <c r="P39" s="207">
        <f>SUMIFS(CONSOLIDADO!$GE:$GE,CONSOLIDADO!$C:$C,P$6,CONSOLIDADO!$E:$E,$B39)</f>
        <v>4058.81</v>
      </c>
      <c r="Q39" s="207">
        <f>SUMIFS(CONSOLIDADO!$GE:$GE,CONSOLIDADO!$C:$C,Q$6,CONSOLIDADO!$E:$E,$B39)</f>
        <v>3247.89</v>
      </c>
      <c r="R39" s="207">
        <f>SUMIFS(CONSOLIDADO!$GE:$GE,CONSOLIDADO!$C:$C,R$6,CONSOLIDADO!$E:$E,$B39)</f>
        <v>3535.92</v>
      </c>
      <c r="S39" s="207">
        <f>SUMIFS(CONSOLIDADO!$GE:$GE,CONSOLIDADO!$C:$C,S$6,CONSOLIDADO!$E:$E,$B39)</f>
        <v>3219.84</v>
      </c>
      <c r="T39" s="207">
        <f>SUMIFS(CONSOLIDADO!$GE:$GE,CONSOLIDADO!$C:$C,T$6,CONSOLIDADO!$E:$E,$B39)</f>
        <v>7383.76</v>
      </c>
      <c r="U39" s="207"/>
      <c r="V39" s="208">
        <f t="shared" si="0"/>
        <v>48632.410000000011</v>
      </c>
      <c r="W39" s="23"/>
      <c r="X39" s="73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</row>
    <row r="40" spans="1:38" s="66" customFormat="1" ht="15" customHeight="1">
      <c r="A40" s="206"/>
      <c r="B40" t="s">
        <v>121</v>
      </c>
      <c r="C40" t="s">
        <v>122</v>
      </c>
      <c r="D40" s="80">
        <v>44539</v>
      </c>
      <c r="E40" s="80"/>
      <c r="F40" s="2105"/>
      <c r="G40" s="2105"/>
      <c r="I40" s="207">
        <f>SUMIFS(CONSOLIDADO!$GE:$GE,CONSOLIDADO!$C:$C,I$6,CONSOLIDADO!$E:$E,$B40)</f>
        <v>2313</v>
      </c>
      <c r="J40" s="207">
        <f>SUMIFS(CONSOLIDADO!$GE:$GE,CONSOLIDADO!$C:$C,J$6,CONSOLIDADO!$E:$E,$B40)</f>
        <v>3001.11</v>
      </c>
      <c r="K40" s="207">
        <f>SUMIFS(CONSOLIDADO!$GE:$GE,CONSOLIDADO!$C:$C,K$6,CONSOLIDADO!$E:$E,$B40)</f>
        <v>2265.1799999999998</v>
      </c>
      <c r="L40" s="207">
        <f>SUMIFS(CONSOLIDADO!$GE:$GE,CONSOLIDADO!$C:$C,L$6,CONSOLIDADO!$E:$E,$B40)</f>
        <v>2369.5</v>
      </c>
      <c r="M40" s="207">
        <f>SUMIFS(CONSOLIDADO!$GE:$GE,CONSOLIDADO!$C:$C,M$6,CONSOLIDADO!$E:$E,$B40)</f>
        <v>2313</v>
      </c>
      <c r="N40" s="207">
        <f>SUMIFS(CONSOLIDADO!$GE:$GE,CONSOLIDADO!$C:$C,N$6,CONSOLIDADO!$E:$E,$B40)</f>
        <v>2313</v>
      </c>
      <c r="O40" s="207">
        <f>SUMIFS(CONSOLIDADO!$GE:$GE,CONSOLIDADO!$C:$C,O$6,CONSOLIDADO!$E:$E,$B40)</f>
        <v>4652.37</v>
      </c>
      <c r="P40" s="207">
        <f>SUMIFS(CONSOLIDADO!$GE:$GE,CONSOLIDADO!$C:$C,P$6,CONSOLIDADO!$E:$E,$B40)</f>
        <v>2259.5300000000002</v>
      </c>
      <c r="Q40" s="207">
        <f>SUMIFS(CONSOLIDADO!$GE:$GE,CONSOLIDADO!$C:$C,Q$6,CONSOLIDADO!$E:$E,$B40)</f>
        <v>2237.6799999999998</v>
      </c>
      <c r="R40" s="207">
        <f>SUMIFS(CONSOLIDADO!$GE:$GE,CONSOLIDADO!$C:$C,R$6,CONSOLIDADO!$E:$E,$B40)</f>
        <v>2241.35</v>
      </c>
      <c r="S40" s="207">
        <f>SUMIFS(CONSOLIDADO!$GE:$GE,CONSOLIDADO!$C:$C,S$6,CONSOLIDADO!$E:$E,$B40)</f>
        <v>2225.61</v>
      </c>
      <c r="T40" s="207">
        <f>SUMIFS(CONSOLIDADO!$GE:$GE,CONSOLIDADO!$C:$C,T$6,CONSOLIDADO!$E:$E,$B40)</f>
        <v>5346.33</v>
      </c>
      <c r="U40" s="207"/>
      <c r="V40" s="208">
        <f t="shared" si="0"/>
        <v>33537.659999999996</v>
      </c>
      <c r="W40" s="23"/>
      <c r="X40" s="73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</row>
    <row r="41" spans="1:38" s="66" customFormat="1" ht="15" customHeight="1">
      <c r="A41" s="206"/>
      <c r="B41" t="s">
        <v>124</v>
      </c>
      <c r="C41" t="s">
        <v>125</v>
      </c>
      <c r="D41" s="80">
        <v>43402</v>
      </c>
      <c r="E41" s="80"/>
      <c r="F41" s="2105"/>
      <c r="G41" s="2105"/>
      <c r="I41" s="207">
        <f>SUMIFS(CONSOLIDADO!$GE:$GE,CONSOLIDADO!$C:$C,I$6,CONSOLIDADO!$E:$E,$B41)</f>
        <v>2719.17</v>
      </c>
      <c r="J41" s="207">
        <f>SUMIFS(CONSOLIDADO!$GE:$GE,CONSOLIDADO!$C:$C,J$6,CONSOLIDADO!$E:$E,$B41)</f>
        <v>3342.8</v>
      </c>
      <c r="K41" s="207">
        <f>SUMIFS(CONSOLIDADO!$GE:$GE,CONSOLIDADO!$C:$C,K$6,CONSOLIDADO!$E:$E,$B41)</f>
        <v>2611.7399999999998</v>
      </c>
      <c r="L41" s="207">
        <f>SUMIFS(CONSOLIDADO!$GE:$GE,CONSOLIDADO!$C:$C,L$6,CONSOLIDADO!$E:$E,$B41)</f>
        <v>2600</v>
      </c>
      <c r="M41" s="207">
        <f>SUMIFS(CONSOLIDADO!$GE:$GE,CONSOLIDADO!$C:$C,M$6,CONSOLIDADO!$E:$E,$B41)</f>
        <v>2719.17</v>
      </c>
      <c r="N41" s="207">
        <f>SUMIFS(CONSOLIDADO!$GE:$GE,CONSOLIDADO!$C:$C,N$6,CONSOLIDADO!$E:$E,$B41)</f>
        <v>2600</v>
      </c>
      <c r="O41" s="207">
        <f>SUMIFS(CONSOLIDADO!$GE:$GE,CONSOLIDADO!$C:$C,O$6,CONSOLIDADO!$E:$E,$B41)</f>
        <v>5200</v>
      </c>
      <c r="P41" s="207">
        <f>SUMIFS(CONSOLIDADO!$GE:$GE,CONSOLIDADO!$C:$C,P$6,CONSOLIDADO!$E:$E,$B41)</f>
        <v>2770.99</v>
      </c>
      <c r="Q41" s="207">
        <f>SUMIFS(CONSOLIDADO!$GE:$GE,CONSOLIDADO!$C:$C,Q$6,CONSOLIDADO!$E:$E,$B41)</f>
        <v>3514.5</v>
      </c>
      <c r="R41" s="207">
        <f>SUMIFS(CONSOLIDADO!$GE:$GE,CONSOLIDADO!$C:$C,R$6,CONSOLIDADO!$E:$E,$B41)</f>
        <v>3564</v>
      </c>
      <c r="S41" s="207">
        <f>SUMIFS(CONSOLIDADO!$GE:$GE,CONSOLIDADO!$C:$C,S$6,CONSOLIDADO!$E:$E,$B41)</f>
        <v>3543.5</v>
      </c>
      <c r="T41" s="207">
        <f>SUMIFS(CONSOLIDADO!$GE:$GE,CONSOLIDADO!$C:$C,T$6,CONSOLIDADO!$E:$E,$B41)</f>
        <v>8477.83</v>
      </c>
      <c r="U41" s="207"/>
      <c r="V41" s="208">
        <f t="shared" si="0"/>
        <v>43663.7</v>
      </c>
      <c r="W41" s="23"/>
      <c r="X41" s="73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</row>
    <row r="42" spans="1:38" s="66" customFormat="1" ht="15" customHeight="1">
      <c r="A42" s="206"/>
      <c r="B42" t="s">
        <v>126</v>
      </c>
      <c r="C42" t="s">
        <v>127</v>
      </c>
      <c r="D42" s="80">
        <v>44911</v>
      </c>
      <c r="E42" s="80"/>
      <c r="F42" s="2105"/>
      <c r="G42" s="2105"/>
      <c r="I42" s="207">
        <f>SUMIFS(CONSOLIDADO!$GE:$GE,CONSOLIDADO!$C:$C,I$6,CONSOLIDADO!$E:$E,$B42)</f>
        <v>2313</v>
      </c>
      <c r="J42" s="207">
        <f>SUMIFS(CONSOLIDADO!$GE:$GE,CONSOLIDADO!$C:$C,J$6,CONSOLIDADO!$E:$E,$B42)</f>
        <v>3059.57</v>
      </c>
      <c r="K42" s="207">
        <f>SUMIFS(CONSOLIDADO!$GE:$GE,CONSOLIDADO!$C:$C,K$6,CONSOLIDADO!$E:$E,$B42)</f>
        <v>2313</v>
      </c>
      <c r="L42" s="207">
        <f>SUMIFS(CONSOLIDADO!$GE:$GE,CONSOLIDADO!$C:$C,L$6,CONSOLIDADO!$E:$E,$B42)</f>
        <v>2339.37</v>
      </c>
      <c r="M42" s="207">
        <f>SUMIFS(CONSOLIDADO!$GE:$GE,CONSOLIDADO!$C:$C,M$6,CONSOLIDADO!$E:$E,$B42)</f>
        <v>2339.37</v>
      </c>
      <c r="N42" s="207">
        <f>SUMIFS(CONSOLIDADO!$GE:$GE,CONSOLIDADO!$C:$C,N$6,CONSOLIDADO!$E:$E,$B42)</f>
        <v>2313</v>
      </c>
      <c r="O42" s="207">
        <f>SUMIFS(CONSOLIDADO!$GE:$GE,CONSOLIDADO!$C:$C,O$6,CONSOLIDADO!$E:$E,$B42)</f>
        <v>4626</v>
      </c>
      <c r="P42" s="207">
        <f>SUMIFS(CONSOLIDADO!$GE:$GE,CONSOLIDADO!$C:$C,P$6,CONSOLIDADO!$E:$E,$B42)</f>
        <v>2781.15</v>
      </c>
      <c r="Q42" s="207">
        <f>SUMIFS(CONSOLIDADO!$GE:$GE,CONSOLIDADO!$C:$C,Q$6,CONSOLIDADO!$E:$E,$B42)</f>
        <v>2298.1799999999998</v>
      </c>
      <c r="R42" s="207">
        <f>SUMIFS(CONSOLIDADO!$GE:$GE,CONSOLIDADO!$C:$C,R$6,CONSOLIDADO!$E:$E,$B42)</f>
        <v>2288.14</v>
      </c>
      <c r="S42" s="207">
        <f>SUMIFS(CONSOLIDADO!$GE:$GE,CONSOLIDADO!$C:$C,S$6,CONSOLIDADO!$E:$E,$B42)</f>
        <v>2155.4899999999998</v>
      </c>
      <c r="T42" s="207">
        <f>SUMIFS(CONSOLIDADO!$GE:$GE,CONSOLIDADO!$C:$C,T$6,CONSOLIDADO!$E:$E,$B42)</f>
        <v>5788.76</v>
      </c>
      <c r="U42" s="207"/>
      <c r="V42" s="208">
        <f t="shared" si="0"/>
        <v>34615.03</v>
      </c>
      <c r="W42" s="23"/>
      <c r="X42" s="73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</row>
    <row r="43" spans="1:38" s="66" customFormat="1" ht="15" customHeight="1">
      <c r="A43" s="206"/>
      <c r="B43" t="s">
        <v>217</v>
      </c>
      <c r="C43" t="s">
        <v>218</v>
      </c>
      <c r="D43" s="80">
        <v>45627</v>
      </c>
      <c r="E43" s="80"/>
      <c r="F43" s="2105"/>
      <c r="G43" s="2105"/>
      <c r="I43" s="207">
        <f>SUMIFS(CONSOLIDADO!$GE:$GE,CONSOLIDADO!$C:$C,I$6,CONSOLIDADO!$E:$E,$B43)</f>
        <v>3200</v>
      </c>
      <c r="J43" s="207">
        <f>SUMIFS(CONSOLIDADO!$GE:$GE,CONSOLIDADO!$C:$C,J$6,CONSOLIDADO!$E:$E,$B43)</f>
        <v>4314.2</v>
      </c>
      <c r="K43" s="207">
        <f>SUMIFS(CONSOLIDADO!$GE:$GE,CONSOLIDADO!$C:$C,K$6,CONSOLIDADO!$E:$E,$B43)</f>
        <v>3200</v>
      </c>
      <c r="L43" s="207">
        <f>SUMIFS(CONSOLIDADO!$GE:$GE,CONSOLIDADO!$C:$C,L$6,CONSOLIDADO!$E:$E,$B43)</f>
        <v>3200</v>
      </c>
      <c r="M43" s="207">
        <f>SUMIFS(CONSOLIDADO!$GE:$GE,CONSOLIDADO!$C:$C,M$6,CONSOLIDADO!$E:$E,$B43)</f>
        <v>3200</v>
      </c>
      <c r="N43" s="207">
        <f>SUMIFS(CONSOLIDADO!$GE:$GE,CONSOLIDADO!$C:$C,N$6,CONSOLIDADO!$E:$E,$B43)</f>
        <v>3200</v>
      </c>
      <c r="O43" s="207">
        <f>SUMIFS(CONSOLIDADO!$GE:$GE,CONSOLIDADO!$C:$C,O$6,CONSOLIDADO!$E:$E,$B43)</f>
        <v>6400</v>
      </c>
      <c r="P43" s="207">
        <f>SUMIFS(CONSOLIDADO!$GE:$GE,CONSOLIDADO!$C:$C,P$6,CONSOLIDADO!$E:$E,$B43)</f>
        <v>3194.44</v>
      </c>
      <c r="Q43" s="207">
        <f>SUMIFS(CONSOLIDADO!$GE:$GE,CONSOLIDADO!$C:$C,Q$6,CONSOLIDADO!$E:$E,$B43)</f>
        <v>3150.44</v>
      </c>
      <c r="R43" s="207">
        <f>SUMIFS(CONSOLIDADO!$GE:$GE,CONSOLIDADO!$C:$C,R$6,CONSOLIDADO!$E:$E,$B43)</f>
        <v>3172.22</v>
      </c>
      <c r="S43" s="207">
        <f>SUMIFS(CONSOLIDADO!$GE:$GE,CONSOLIDADO!$C:$C,S$6,CONSOLIDADO!$E:$E,$B43)</f>
        <v>3168.22</v>
      </c>
      <c r="T43" s="207">
        <f>SUMIFS(CONSOLIDADO!$GE:$GE,CONSOLIDADO!$C:$C,T$6,CONSOLIDADO!$E:$E,$B43)</f>
        <v>7535.42</v>
      </c>
      <c r="U43" s="207"/>
      <c r="V43" s="208">
        <f t="shared" si="0"/>
        <v>46934.94</v>
      </c>
      <c r="W43" s="23"/>
      <c r="X43" s="73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</row>
    <row r="44" spans="1:38" s="66" customFormat="1" ht="15" customHeight="1">
      <c r="A44" s="206"/>
      <c r="B44" t="s">
        <v>220</v>
      </c>
      <c r="C44" t="s">
        <v>221</v>
      </c>
      <c r="D44" s="80">
        <v>45628</v>
      </c>
      <c r="E44" s="80">
        <v>45716</v>
      </c>
      <c r="F44" s="80">
        <v>45887</v>
      </c>
      <c r="G44" s="2106"/>
      <c r="I44" s="207">
        <f>SUMIFS(CONSOLIDADO!$GE:$GE,CONSOLIDADO!$C:$C,I$6,CONSOLIDADO!$E:$E,$B44)</f>
        <v>4400</v>
      </c>
      <c r="J44" s="207">
        <f>SUMIFS(CONSOLIDADO!$GE:$GE,CONSOLIDADO!$C:$C,J$6,CONSOLIDADO!$E:$E,$B44)</f>
        <v>6954.4466666666667</v>
      </c>
      <c r="K44" s="207">
        <f>SUMIFS(CONSOLIDADO!$GE:$GE,CONSOLIDADO!$C:$C,K$6,CONSOLIDADO!$E:$E,$B44)</f>
        <v>0</v>
      </c>
      <c r="L44" s="207">
        <f>SUMIFS(CONSOLIDADO!$GE:$GE,CONSOLIDADO!$C:$C,L$6,CONSOLIDADO!$E:$E,$B44)</f>
        <v>0</v>
      </c>
      <c r="M44" s="207">
        <f>SUMIFS(CONSOLIDADO!$GE:$GE,CONSOLIDADO!$C:$C,M$6,CONSOLIDADO!$E:$E,$B44)</f>
        <v>0</v>
      </c>
      <c r="N44" s="207">
        <f>SUMIFS(CONSOLIDADO!$GE:$GE,CONSOLIDADO!$C:$C,N$6,CONSOLIDADO!$E:$E,$B44)</f>
        <v>0</v>
      </c>
      <c r="O44" s="207">
        <f>SUMIFS(CONSOLIDADO!$GE:$GE,CONSOLIDADO!$C:$C,O$6,CONSOLIDADO!$E:$E,$B44)</f>
        <v>0</v>
      </c>
      <c r="P44" s="207">
        <f>SUMIFS(CONSOLIDADO!$GE:$GE,CONSOLIDADO!$C:$C,P$6,CONSOLIDADO!$E:$E,$B44)</f>
        <v>1993.33</v>
      </c>
      <c r="Q44" s="207">
        <f>SUMIFS(CONSOLIDADO!$GE:$GE,CONSOLIDADO!$C:$C,Q$6,CONSOLIDADO!$E:$E,$B44)</f>
        <v>4558.78</v>
      </c>
      <c r="R44" s="207">
        <f>SUMIFS(CONSOLIDADO!$GE:$GE,CONSOLIDADO!$C:$C,R$6,CONSOLIDADO!$E:$E,$B44)</f>
        <v>4600</v>
      </c>
      <c r="S44" s="207">
        <f>SUMIFS(CONSOLIDADO!$GE:$GE,CONSOLIDADO!$C:$C,S$6,CONSOLIDADO!$E:$E,$B44)</f>
        <v>4600</v>
      </c>
      <c r="T44" s="207">
        <f>SUMIFS(CONSOLIDADO!$GE:$GE,CONSOLIDADO!$C:$C,T$6,CONSOLIDADO!$E:$E,$B44)</f>
        <v>7666.67</v>
      </c>
      <c r="U44" s="207"/>
      <c r="V44" s="208">
        <f t="shared" si="0"/>
        <v>34773.226666666669</v>
      </c>
      <c r="W44" s="23"/>
      <c r="X44" s="73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</row>
    <row r="45" spans="1:38" s="66" customFormat="1" ht="15" customHeight="1">
      <c r="A45" s="206"/>
      <c r="B45" t="s">
        <v>130</v>
      </c>
      <c r="C45" t="s">
        <v>131</v>
      </c>
      <c r="D45" s="80">
        <v>43243</v>
      </c>
      <c r="E45" s="80"/>
      <c r="F45" s="2105"/>
      <c r="G45" s="2105"/>
      <c r="I45" s="207">
        <f>SUMIFS(CONSOLIDADO!$GE:$GE,CONSOLIDADO!$C:$C,I$6,CONSOLIDADO!$E:$E,$B45)</f>
        <v>863</v>
      </c>
      <c r="J45" s="207">
        <f>SUMIFS(CONSOLIDADO!$GE:$GE,CONSOLIDADO!$C:$C,J$6,CONSOLIDADO!$E:$E,$B45)</f>
        <v>928.5</v>
      </c>
      <c r="K45" s="207">
        <f>SUMIFS(CONSOLIDADO!$GE:$GE,CONSOLIDADO!$C:$C,K$6,CONSOLIDADO!$E:$E,$B45)</f>
        <v>0</v>
      </c>
      <c r="L45" s="207">
        <f>SUMIFS(CONSOLIDADO!$GE:$GE,CONSOLIDADO!$C:$C,L$6,CONSOLIDADO!$E:$E,$B45)</f>
        <v>1045.2</v>
      </c>
      <c r="M45" s="207">
        <f>SUMIFS(CONSOLIDADO!$GE:$GE,CONSOLIDADO!$C:$C,M$6,CONSOLIDADO!$E:$E,$B45)</f>
        <v>2613</v>
      </c>
      <c r="N45" s="207">
        <f>SUMIFS(CONSOLIDADO!$GE:$GE,CONSOLIDADO!$C:$C,N$6,CONSOLIDADO!$E:$E,$B45)</f>
        <v>2613</v>
      </c>
      <c r="O45" s="207">
        <f>SUMIFS(CONSOLIDADO!$GE:$GE,CONSOLIDADO!$C:$C,O$6,CONSOLIDADO!$E:$E,$B45)</f>
        <v>5204.5</v>
      </c>
      <c r="P45" s="207">
        <f>SUMIFS(CONSOLIDADO!$GE:$GE,CONSOLIDADO!$C:$C,P$6,CONSOLIDADO!$E:$E,$B45)</f>
        <v>2749.7</v>
      </c>
      <c r="Q45" s="207">
        <f>SUMIFS(CONSOLIDADO!$GE:$GE,CONSOLIDADO!$C:$C,Q$6,CONSOLIDADO!$E:$E,$B45)</f>
        <v>2574.13</v>
      </c>
      <c r="R45" s="207">
        <f>SUMIFS(CONSOLIDADO!$GE:$GE,CONSOLIDADO!$C:$C,R$6,CONSOLIDADO!$E:$E,$B45)</f>
        <v>2659.3</v>
      </c>
      <c r="S45" s="207">
        <f>SUMIFS(CONSOLIDADO!$GE:$GE,CONSOLIDADO!$C:$C,S$6,CONSOLIDADO!$E:$E,$B45)</f>
        <v>2550.33</v>
      </c>
      <c r="T45" s="207">
        <f>SUMIFS(CONSOLIDADO!$GE:$GE,CONSOLIDADO!$C:$C,T$6,CONSOLIDADO!$E:$E,$B45)</f>
        <v>6216.65</v>
      </c>
      <c r="U45" s="207"/>
      <c r="V45" s="208">
        <f t="shared" si="0"/>
        <v>30017.310000000005</v>
      </c>
      <c r="W45" s="23"/>
      <c r="X45" s="73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</row>
    <row r="46" spans="1:38" s="66" customFormat="1" ht="15" customHeight="1">
      <c r="A46" s="206"/>
      <c r="B46" t="s">
        <v>133</v>
      </c>
      <c r="C46" t="s">
        <v>134</v>
      </c>
      <c r="D46" s="80">
        <v>44799</v>
      </c>
      <c r="E46" s="80"/>
      <c r="F46" s="2105"/>
      <c r="G46" s="2105"/>
      <c r="I46" s="207">
        <f>SUMIFS(CONSOLIDADO!$GE:$GE,CONSOLIDADO!$C:$C,I$6,CONSOLIDADO!$E:$E,$B46)</f>
        <v>2000</v>
      </c>
      <c r="J46" s="207">
        <f>SUMIFS(CONSOLIDADO!$GE:$GE,CONSOLIDADO!$C:$C,J$6,CONSOLIDADO!$E:$E,$B46)</f>
        <v>2917.87</v>
      </c>
      <c r="K46" s="207">
        <f>SUMIFS(CONSOLIDADO!$GE:$GE,CONSOLIDADO!$C:$C,K$6,CONSOLIDADO!$E:$E,$B46)</f>
        <v>2209</v>
      </c>
      <c r="L46" s="207">
        <f>SUMIFS(CONSOLIDADO!$GE:$GE,CONSOLIDADO!$C:$C,L$6,CONSOLIDADO!$E:$E,$B46)</f>
        <v>2161.21</v>
      </c>
      <c r="M46" s="207">
        <f>SUMIFS(CONSOLIDADO!$GE:$GE,CONSOLIDADO!$C:$C,M$6,CONSOLIDADO!$E:$E,$B46)</f>
        <v>2200</v>
      </c>
      <c r="N46" s="207">
        <f>SUMIFS(CONSOLIDADO!$GE:$GE,CONSOLIDADO!$C:$C,N$6,CONSOLIDADO!$E:$E,$B46)</f>
        <v>2200</v>
      </c>
      <c r="O46" s="207">
        <f>SUMIFS(CONSOLIDADO!$GE:$GE,CONSOLIDADO!$C:$C,O$6,CONSOLIDADO!$E:$E,$B46)</f>
        <v>4400</v>
      </c>
      <c r="P46" s="207">
        <f>SUMIFS(CONSOLIDADO!$GE:$GE,CONSOLIDADO!$C:$C,P$6,CONSOLIDADO!$E:$E,$B46)</f>
        <v>2179.5300000000002</v>
      </c>
      <c r="Q46" s="207">
        <f>SUMIFS(CONSOLIDADO!$GE:$GE,CONSOLIDADO!$C:$C,Q$6,CONSOLIDADO!$E:$E,$B46)</f>
        <v>2200</v>
      </c>
      <c r="R46" s="207">
        <f>SUMIFS(CONSOLIDADO!$GE:$GE,CONSOLIDADO!$C:$C,R$6,CONSOLIDADO!$E:$E,$B46)</f>
        <v>2197.25</v>
      </c>
      <c r="S46" s="207">
        <f>SUMIFS(CONSOLIDADO!$GE:$GE,CONSOLIDADO!$C:$C,S$6,CONSOLIDADO!$E:$E,$B46)</f>
        <v>2184.2600000000002</v>
      </c>
      <c r="T46" s="207">
        <f>SUMIFS(CONSOLIDADO!$GE:$GE,CONSOLIDADO!$C:$C,T$6,CONSOLIDADO!$E:$E,$B46)</f>
        <v>5150.2700000000004</v>
      </c>
      <c r="U46" s="207"/>
      <c r="V46" s="208">
        <f t="shared" si="0"/>
        <v>31999.390000000003</v>
      </c>
      <c r="W46" s="23"/>
      <c r="X46" s="73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</row>
    <row r="47" spans="1:38" s="66" customFormat="1" ht="15" customHeight="1">
      <c r="A47" s="206"/>
      <c r="B47" t="s">
        <v>136</v>
      </c>
      <c r="C47" t="s">
        <v>137</v>
      </c>
      <c r="D47" s="80">
        <v>43525</v>
      </c>
      <c r="E47" s="80"/>
      <c r="F47" s="2105"/>
      <c r="G47" s="2105"/>
      <c r="I47" s="207">
        <f>SUMIFS(CONSOLIDADO!$GE:$GE,CONSOLIDADO!$C:$C,I$6,CONSOLIDADO!$E:$E,$B47)</f>
        <v>3500</v>
      </c>
      <c r="J47" s="207">
        <f>SUMIFS(CONSOLIDADO!$GE:$GE,CONSOLIDADO!$C:$C,J$6,CONSOLIDADO!$E:$E,$B47)</f>
        <v>4614.2</v>
      </c>
      <c r="K47" s="207">
        <f>SUMIFS(CONSOLIDADO!$GE:$GE,CONSOLIDADO!$C:$C,K$6,CONSOLIDADO!$E:$E,$B47)</f>
        <v>3500</v>
      </c>
      <c r="L47" s="207">
        <f>SUMIFS(CONSOLIDADO!$GE:$GE,CONSOLIDADO!$C:$C,L$6,CONSOLIDADO!$E:$E,$B47)</f>
        <v>3500</v>
      </c>
      <c r="M47" s="207">
        <f>SUMIFS(CONSOLIDADO!$GE:$GE,CONSOLIDADO!$C:$C,M$6,CONSOLIDADO!$E:$E,$B47)</f>
        <v>3500</v>
      </c>
      <c r="N47" s="207">
        <f>SUMIFS(CONSOLIDADO!$GE:$GE,CONSOLIDADO!$C:$C,N$6,CONSOLIDADO!$E:$E,$B47)</f>
        <v>3500</v>
      </c>
      <c r="O47" s="207">
        <f>SUMIFS(CONSOLIDADO!$GE:$GE,CONSOLIDADO!$C:$C,O$6,CONSOLIDADO!$E:$E,$B47)</f>
        <v>7000</v>
      </c>
      <c r="P47" s="207">
        <f>SUMIFS(CONSOLIDADO!$GE:$GE,CONSOLIDADO!$C:$C,P$6,CONSOLIDADO!$E:$E,$B47)</f>
        <v>3445.8</v>
      </c>
      <c r="Q47" s="207">
        <f>SUMIFS(CONSOLIDADO!$GE:$GE,CONSOLIDADO!$C:$C,Q$6,CONSOLIDADO!$E:$E,$B47)</f>
        <v>3488.82</v>
      </c>
      <c r="R47" s="207">
        <f>SUMIFS(CONSOLIDADO!$GE:$GE,CONSOLIDADO!$C:$C,R$6,CONSOLIDADO!$E:$E,$B47)</f>
        <v>3500</v>
      </c>
      <c r="S47" s="207">
        <f>SUMIFS(CONSOLIDADO!$GE:$GE,CONSOLIDADO!$C:$C,S$6,CONSOLIDADO!$E:$E,$B47)</f>
        <v>3500</v>
      </c>
      <c r="T47" s="207">
        <f>SUMIFS(CONSOLIDADO!$GE:$GE,CONSOLIDADO!$C:$C,T$6,CONSOLIDADO!$E:$E,$B47)</f>
        <v>8162.31</v>
      </c>
      <c r="U47" s="207"/>
      <c r="V47" s="208">
        <f t="shared" si="0"/>
        <v>51211.13</v>
      </c>
      <c r="W47" s="23"/>
      <c r="X47" s="73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</row>
    <row r="48" spans="1:38" s="66" customFormat="1" ht="15" customHeight="1">
      <c r="A48" s="206"/>
      <c r="B48" t="s">
        <v>139</v>
      </c>
      <c r="C48" t="s">
        <v>140</v>
      </c>
      <c r="D48" s="80">
        <v>43973</v>
      </c>
      <c r="E48" s="80"/>
      <c r="F48" s="2105"/>
      <c r="G48" s="2105"/>
      <c r="I48" s="207">
        <f>SUMIFS(CONSOLIDADO!$GE:$GE,CONSOLIDADO!$C:$C,I$6,CONSOLIDADO!$E:$E,$B48)</f>
        <v>2200</v>
      </c>
      <c r="J48" s="207">
        <f>SUMIFS(CONSOLIDADO!$GE:$GE,CONSOLIDADO!$C:$C,J$6,CONSOLIDADO!$E:$E,$B48)</f>
        <v>2942.8</v>
      </c>
      <c r="K48" s="207">
        <f>SUMIFS(CONSOLIDADO!$GE:$GE,CONSOLIDADO!$C:$C,K$6,CONSOLIDADO!$E:$E,$B48)</f>
        <v>2200</v>
      </c>
      <c r="L48" s="207">
        <f>SUMIFS(CONSOLIDADO!$GE:$GE,CONSOLIDADO!$C:$C,L$6,CONSOLIDADO!$E:$E,$B48)</f>
        <v>2200</v>
      </c>
      <c r="M48" s="207">
        <f>SUMIFS(CONSOLIDADO!$GE:$GE,CONSOLIDADO!$C:$C,M$6,CONSOLIDADO!$E:$E,$B48)</f>
        <v>2200</v>
      </c>
      <c r="N48" s="207">
        <f>SUMIFS(CONSOLIDADO!$GE:$GE,CONSOLIDADO!$C:$C,N$6,CONSOLIDADO!$E:$E,$B48)</f>
        <v>2200</v>
      </c>
      <c r="O48" s="207">
        <f>SUMIFS(CONSOLIDADO!$GE:$GE,CONSOLIDADO!$C:$C,O$6,CONSOLIDADO!$E:$E,$B48)</f>
        <v>4400</v>
      </c>
      <c r="P48" s="207">
        <f>SUMIFS(CONSOLIDADO!$GE:$GE,CONSOLIDADO!$C:$C,P$6,CONSOLIDADO!$E:$E,$B48)</f>
        <v>0</v>
      </c>
      <c r="Q48" s="207">
        <f>SUMIFS(CONSOLIDADO!$GE:$GE,CONSOLIDADO!$C:$C,Q$6,CONSOLIDADO!$E:$E,$B48)</f>
        <v>0</v>
      </c>
      <c r="R48" s="207">
        <f>SUMIFS(CONSOLIDADO!$GE:$GE,CONSOLIDADO!$C:$C,R$6,CONSOLIDADO!$E:$E,$B48)</f>
        <v>339</v>
      </c>
      <c r="S48" s="207">
        <f>SUMIFS(CONSOLIDADO!$GE:$GE,CONSOLIDADO!$C:$C,S$6,CONSOLIDADO!$E:$E,$B48)</f>
        <v>1963.4</v>
      </c>
      <c r="T48" s="207">
        <f>SUMIFS(CONSOLIDADO!$GE:$GE,CONSOLIDADO!$C:$C,T$6,CONSOLIDADO!$E:$E,$B48)</f>
        <v>5427.24</v>
      </c>
      <c r="U48" s="207"/>
      <c r="V48" s="208">
        <f t="shared" si="0"/>
        <v>26072.440000000002</v>
      </c>
      <c r="W48" s="23"/>
      <c r="X48" s="73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</row>
    <row r="49" spans="1:38" s="66" customFormat="1" ht="15" customHeight="1">
      <c r="A49" s="206"/>
      <c r="B49" t="s">
        <v>211</v>
      </c>
      <c r="C49" t="s">
        <v>212</v>
      </c>
      <c r="D49" s="80">
        <v>45600</v>
      </c>
      <c r="E49" s="80"/>
      <c r="F49" s="2105"/>
      <c r="G49" s="2105"/>
      <c r="I49" s="207">
        <f>SUMIFS(CONSOLIDADO!$GE:$GE,CONSOLIDADO!$C:$C,I$6,CONSOLIDADO!$E:$E,$B49)</f>
        <v>2150</v>
      </c>
      <c r="J49" s="207">
        <f>SUMIFS(CONSOLIDADO!$GE:$GE,CONSOLIDADO!$C:$C,J$6,CONSOLIDADO!$E:$E,$B49)</f>
        <v>2000</v>
      </c>
      <c r="K49" s="207">
        <f>SUMIFS(CONSOLIDADO!$GE:$GE,CONSOLIDADO!$C:$C,K$6,CONSOLIDADO!$E:$E,$B49)</f>
        <v>2000</v>
      </c>
      <c r="L49" s="207">
        <f>SUMIFS(CONSOLIDADO!$GE:$GE,CONSOLIDADO!$C:$C,L$6,CONSOLIDADO!$E:$E,$B49)</f>
        <v>2000</v>
      </c>
      <c r="M49" s="207">
        <f>SUMIFS(CONSOLIDADO!$GE:$GE,CONSOLIDADO!$C:$C,M$6,CONSOLIDADO!$E:$E,$B49)</f>
        <v>2000</v>
      </c>
      <c r="N49" s="207">
        <f>SUMIFS(CONSOLIDADO!$GE:$GE,CONSOLIDADO!$C:$C,N$6,CONSOLIDADO!$E:$E,$B49)</f>
        <v>2000</v>
      </c>
      <c r="O49" s="207">
        <f>SUMIFS(CONSOLIDADO!$GE:$GE,CONSOLIDADO!$C:$C,O$6,CONSOLIDADO!$E:$E,$B49)</f>
        <v>4000</v>
      </c>
      <c r="P49" s="207">
        <f>SUMIFS(CONSOLIDADO!$GE:$GE,CONSOLIDADO!$C:$C,P$6,CONSOLIDADO!$E:$E,$B49)</f>
        <v>2083.75</v>
      </c>
      <c r="Q49" s="207">
        <f>SUMIFS(CONSOLIDADO!$GE:$GE,CONSOLIDADO!$C:$C,Q$6,CONSOLIDADO!$E:$E,$B49)</f>
        <v>1982.22</v>
      </c>
      <c r="R49" s="207">
        <f>SUMIFS(CONSOLIDADO!$GE:$GE,CONSOLIDADO!$C:$C,R$6,CONSOLIDADO!$E:$E,$B49)</f>
        <v>2035.56</v>
      </c>
      <c r="S49" s="207">
        <f>SUMIFS(CONSOLIDADO!$GE:$GE,CONSOLIDADO!$C:$C,S$6,CONSOLIDADO!$E:$E,$B49)</f>
        <v>1994.17</v>
      </c>
      <c r="T49" s="207">
        <f>SUMIFS(CONSOLIDADO!$GE:$GE,CONSOLIDADO!$C:$C,T$6,CONSOLIDADO!$E:$E,$B49)</f>
        <v>4777.55</v>
      </c>
      <c r="U49" s="207"/>
      <c r="V49" s="208">
        <f t="shared" si="0"/>
        <v>29023.250000000004</v>
      </c>
      <c r="W49" s="23"/>
      <c r="X49" s="73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</row>
    <row r="50" spans="1:38" s="66" customFormat="1" ht="15" customHeight="1">
      <c r="A50" s="206"/>
      <c r="B50" t="s">
        <v>143</v>
      </c>
      <c r="C50" t="s">
        <v>144</v>
      </c>
      <c r="D50" s="80">
        <v>44483</v>
      </c>
      <c r="E50" s="80"/>
      <c r="F50" s="2105"/>
      <c r="G50" s="2105"/>
      <c r="I50" s="207">
        <f>SUMIFS(CONSOLIDADO!$GE:$GE,CONSOLIDADO!$C:$C,I$6,CONSOLIDADO!$E:$E,$B50)</f>
        <v>2500</v>
      </c>
      <c r="J50" s="207">
        <f>SUMIFS(CONSOLIDADO!$GE:$GE,CONSOLIDADO!$C:$C,J$6,CONSOLIDADO!$E:$E,$B50)</f>
        <v>3170.4</v>
      </c>
      <c r="K50" s="207">
        <f>SUMIFS(CONSOLIDADO!$GE:$GE,CONSOLIDADO!$C:$C,K$6,CONSOLIDADO!$E:$E,$B50)</f>
        <v>2439.41</v>
      </c>
      <c r="L50" s="207">
        <f>SUMIFS(CONSOLIDADO!$GE:$GE,CONSOLIDADO!$C:$C,L$6,CONSOLIDADO!$E:$E,$B50)</f>
        <v>2500</v>
      </c>
      <c r="M50" s="207">
        <f>SUMIFS(CONSOLIDADO!$GE:$GE,CONSOLIDADO!$C:$C,M$6,CONSOLIDADO!$E:$E,$B50)</f>
        <v>2500</v>
      </c>
      <c r="N50" s="207">
        <f>SUMIFS(CONSOLIDADO!$GE:$GE,CONSOLIDADO!$C:$C,N$6,CONSOLIDADO!$E:$E,$B50)</f>
        <v>3000</v>
      </c>
      <c r="O50" s="207">
        <f>SUMIFS(CONSOLIDADO!$GE:$GE,CONSOLIDADO!$C:$C,O$6,CONSOLIDADO!$E:$E,$B50)</f>
        <v>6000</v>
      </c>
      <c r="P50" s="207">
        <f>SUMIFS(CONSOLIDADO!$GE:$GE,CONSOLIDADO!$C:$C,P$6,CONSOLIDADO!$E:$E,$B50)</f>
        <v>2966.87</v>
      </c>
      <c r="Q50" s="207">
        <f>SUMIFS(CONSOLIDADO!$GE:$GE,CONSOLIDADO!$C:$C,Q$6,CONSOLIDADO!$E:$E,$B50)</f>
        <v>2925.83</v>
      </c>
      <c r="R50" s="207">
        <f>SUMIFS(CONSOLIDADO!$GE:$GE,CONSOLIDADO!$C:$C,R$6,CONSOLIDADO!$E:$E,$B50)</f>
        <v>2951.67</v>
      </c>
      <c r="S50" s="207">
        <f>SUMIFS(CONSOLIDADO!$GE:$GE,CONSOLIDADO!$C:$C,S$6,CONSOLIDADO!$E:$E,$B50)</f>
        <v>2936.87</v>
      </c>
      <c r="T50" s="207">
        <f>SUMIFS(CONSOLIDADO!$GE:$GE,CONSOLIDADO!$C:$C,T$6,CONSOLIDADO!$E:$E,$B50)</f>
        <v>6759.45</v>
      </c>
      <c r="U50" s="207"/>
      <c r="V50" s="208">
        <f t="shared" si="0"/>
        <v>40650.499999999993</v>
      </c>
      <c r="W50" s="23"/>
      <c r="X50" s="73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</row>
    <row r="51" spans="1:38" s="66" customFormat="1" ht="15" customHeight="1">
      <c r="A51" s="206"/>
      <c r="B51" t="s">
        <v>145</v>
      </c>
      <c r="C51" t="s">
        <v>146</v>
      </c>
      <c r="D51" s="80">
        <v>44432</v>
      </c>
      <c r="E51" s="80"/>
      <c r="F51" s="2105"/>
      <c r="G51" s="2105"/>
      <c r="I51" s="207">
        <f>SUMIFS(CONSOLIDADO!$GE:$GE,CONSOLIDADO!$C:$C,I$6,CONSOLIDADO!$E:$E,$B51)</f>
        <v>2409.38</v>
      </c>
      <c r="J51" s="207">
        <f>SUMIFS(CONSOLIDADO!$GE:$GE,CONSOLIDADO!$C:$C,J$6,CONSOLIDADO!$E:$E,$B51)</f>
        <v>3001.72</v>
      </c>
      <c r="K51" s="207">
        <f>SUMIFS(CONSOLIDADO!$GE:$GE,CONSOLIDADO!$C:$C,K$6,CONSOLIDADO!$E:$E,$B51)</f>
        <v>2420.6999999999998</v>
      </c>
      <c r="L51" s="207">
        <f>SUMIFS(CONSOLIDADO!$GE:$GE,CONSOLIDADO!$C:$C,L$6,CONSOLIDADO!$E:$E,$B51)</f>
        <v>2313</v>
      </c>
      <c r="M51" s="207">
        <f>SUMIFS(CONSOLIDADO!$GE:$GE,CONSOLIDADO!$C:$C,M$6,CONSOLIDADO!$E:$E,$B51)</f>
        <v>2313</v>
      </c>
      <c r="N51" s="207">
        <f>SUMIFS(CONSOLIDADO!$GE:$GE,CONSOLIDADO!$C:$C,N$6,CONSOLIDADO!$E:$E,$B51)</f>
        <v>2313</v>
      </c>
      <c r="O51" s="207">
        <f>SUMIFS(CONSOLIDADO!$GE:$GE,CONSOLIDADO!$C:$C,O$6,CONSOLIDADO!$E:$E,$B51)</f>
        <v>4799.4799999999996</v>
      </c>
      <c r="P51" s="207">
        <f>SUMIFS(CONSOLIDADO!$GE:$GE,CONSOLIDADO!$C:$C,P$6,CONSOLIDADO!$E:$E,$B51)</f>
        <v>2379.7600000000002</v>
      </c>
      <c r="Q51" s="207">
        <f>SUMIFS(CONSOLIDADO!$GE:$GE,CONSOLIDADO!$C:$C,Q$6,CONSOLIDADO!$E:$E,$B51)</f>
        <v>2383.17</v>
      </c>
      <c r="R51" s="207">
        <f>SUMIFS(CONSOLIDADO!$GE:$GE,CONSOLIDADO!$C:$C,R$6,CONSOLIDADO!$E:$E,$B51)</f>
        <v>2383.52</v>
      </c>
      <c r="S51" s="207">
        <f>SUMIFS(CONSOLIDADO!$GE:$GE,CONSOLIDADO!$C:$C,S$6,CONSOLIDADO!$E:$E,$B51)</f>
        <v>2303.83</v>
      </c>
      <c r="T51" s="207">
        <f>SUMIFS(CONSOLIDADO!$GE:$GE,CONSOLIDADO!$C:$C,T$6,CONSOLIDADO!$E:$E,$B51)</f>
        <v>5764.27</v>
      </c>
      <c r="U51" s="207"/>
      <c r="V51" s="208">
        <f t="shared" si="0"/>
        <v>34784.83</v>
      </c>
      <c r="W51" s="23"/>
      <c r="X51" s="73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</row>
    <row r="52" spans="1:38" s="66" customFormat="1" ht="15" customHeight="1">
      <c r="A52" s="206"/>
      <c r="B52" t="s">
        <v>148</v>
      </c>
      <c r="C52" t="s">
        <v>149</v>
      </c>
      <c r="D52" s="80">
        <v>43724</v>
      </c>
      <c r="E52" s="80"/>
      <c r="F52" s="2105"/>
      <c r="G52" s="2105"/>
      <c r="I52" s="207">
        <f>SUMIFS(CONSOLIDADO!$GE:$GE,CONSOLIDADO!$C:$C,I$6,CONSOLIDADO!$E:$E,$B52)</f>
        <v>3740.08</v>
      </c>
      <c r="J52" s="207">
        <f>SUMIFS(CONSOLIDADO!$GE:$GE,CONSOLIDADO!$C:$C,J$6,CONSOLIDADO!$E:$E,$B52)</f>
        <v>4074.67</v>
      </c>
      <c r="K52" s="207">
        <f>SUMIFS(CONSOLIDADO!$GE:$GE,CONSOLIDADO!$C:$C,K$6,CONSOLIDADO!$E:$E,$B52)</f>
        <v>3333.94</v>
      </c>
      <c r="L52" s="207">
        <f>SUMIFS(CONSOLIDADO!$GE:$GE,CONSOLIDADO!$C:$C,L$6,CONSOLIDADO!$E:$E,$B52)</f>
        <v>3317.44</v>
      </c>
      <c r="M52" s="207">
        <f>SUMIFS(CONSOLIDADO!$GE:$GE,CONSOLIDADO!$C:$C,M$6,CONSOLIDADO!$E:$E,$B52)</f>
        <v>3839.62</v>
      </c>
      <c r="N52" s="207">
        <f>SUMIFS(CONSOLIDADO!$GE:$GE,CONSOLIDADO!$C:$C,N$6,CONSOLIDADO!$E:$E,$B52)</f>
        <v>3413</v>
      </c>
      <c r="O52" s="207">
        <f>SUMIFS(CONSOLIDADO!$GE:$GE,CONSOLIDADO!$C:$C,O$6,CONSOLIDADO!$E:$E,$B52)</f>
        <v>7366.3899999999994</v>
      </c>
      <c r="P52" s="207">
        <f>SUMIFS(CONSOLIDADO!$GE:$GE,CONSOLIDADO!$C:$C,P$6,CONSOLIDADO!$E:$E,$B52)</f>
        <v>4485.78</v>
      </c>
      <c r="Q52" s="207">
        <f>SUMIFS(CONSOLIDADO!$GE:$GE,CONSOLIDADO!$C:$C,Q$6,CONSOLIDADO!$E:$E,$B52)</f>
        <v>3400.17</v>
      </c>
      <c r="R52" s="207">
        <f>SUMIFS(CONSOLIDADO!$GE:$GE,CONSOLIDADO!$C:$C,R$6,CONSOLIDADO!$E:$E,$B52)</f>
        <v>3573.42</v>
      </c>
      <c r="S52" s="207">
        <f>SUMIFS(CONSOLIDADO!$GE:$GE,CONSOLIDADO!$C:$C,S$6,CONSOLIDADO!$E:$E,$B52)</f>
        <v>3567.76</v>
      </c>
      <c r="T52" s="207">
        <f>SUMIFS(CONSOLIDADO!$GE:$GE,CONSOLIDADO!$C:$C,T$6,CONSOLIDADO!$E:$E,$B52)</f>
        <v>8426</v>
      </c>
      <c r="U52" s="207"/>
      <c r="V52" s="208">
        <f t="shared" si="0"/>
        <v>52538.27</v>
      </c>
      <c r="W52" s="23"/>
      <c r="X52" s="73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</row>
    <row r="53" spans="1:38" s="66" customFormat="1" ht="15" customHeight="1">
      <c r="A53" s="206"/>
      <c r="B53" t="s">
        <v>151</v>
      </c>
      <c r="C53" t="s">
        <v>152</v>
      </c>
      <c r="D53" s="80">
        <v>45313</v>
      </c>
      <c r="E53" s="80"/>
      <c r="F53" s="2105"/>
      <c r="G53" s="2105"/>
      <c r="I53" s="207">
        <f>SUMIFS(CONSOLIDADO!$GE:$GE,CONSOLIDADO!$C:$C,I$6,CONSOLIDADO!$E:$E,$B53)</f>
        <v>2333.1</v>
      </c>
      <c r="J53" s="207">
        <f>SUMIFS(CONSOLIDADO!$GE:$GE,CONSOLIDADO!$C:$C,J$6,CONSOLIDADO!$E:$E,$B53)</f>
        <v>2855.8</v>
      </c>
      <c r="K53" s="207">
        <f>SUMIFS(CONSOLIDADO!$GE:$GE,CONSOLIDADO!$C:$C,K$6,CONSOLIDADO!$E:$E,$B53)</f>
        <v>2113</v>
      </c>
      <c r="L53" s="207">
        <f>SUMIFS(CONSOLIDADO!$GE:$GE,CONSOLIDADO!$C:$C,L$6,CONSOLIDADO!$E:$E,$B53)</f>
        <v>2113</v>
      </c>
      <c r="M53" s="207">
        <f>SUMIFS(CONSOLIDADO!$GE:$GE,CONSOLIDADO!$C:$C,M$6,CONSOLIDADO!$E:$E,$B53)</f>
        <v>2253.87</v>
      </c>
      <c r="N53" s="207">
        <f>SUMIFS(CONSOLIDADO!$GE:$GE,CONSOLIDADO!$C:$C,N$6,CONSOLIDADO!$E:$E,$B53)</f>
        <v>2113</v>
      </c>
      <c r="O53" s="207">
        <f>SUMIFS(CONSOLIDADO!$GE:$GE,CONSOLIDADO!$C:$C,O$6,CONSOLIDADO!$E:$E,$B53)</f>
        <v>5368.3600000000006</v>
      </c>
      <c r="P53" s="207">
        <f>SUMIFS(CONSOLIDADO!$GE:$GE,CONSOLIDADO!$C:$C,P$6,CONSOLIDADO!$E:$E,$B53)</f>
        <v>2804.72</v>
      </c>
      <c r="Q53" s="207">
        <f>SUMIFS(CONSOLIDADO!$GE:$GE,CONSOLIDADO!$C:$C,Q$6,CONSOLIDADO!$E:$E,$B53)</f>
        <v>2770.83</v>
      </c>
      <c r="R53" s="207">
        <f>SUMIFS(CONSOLIDADO!$GE:$GE,CONSOLIDADO!$C:$C,R$6,CONSOLIDADO!$E:$E,$B53)</f>
        <v>2593.56</v>
      </c>
      <c r="S53" s="207">
        <f>SUMIFS(CONSOLIDADO!$GE:$GE,CONSOLIDADO!$C:$C,S$6,CONSOLIDADO!$E:$E,$B53)</f>
        <v>2559.87</v>
      </c>
      <c r="T53" s="207">
        <f>SUMIFS(CONSOLIDADO!$GE:$GE,CONSOLIDADO!$C:$C,T$6,CONSOLIDADO!$E:$E,$B53)</f>
        <v>6521.67</v>
      </c>
      <c r="U53" s="207"/>
      <c r="V53" s="208">
        <f t="shared" si="0"/>
        <v>36400.78</v>
      </c>
      <c r="W53" s="23"/>
      <c r="X53" s="73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</row>
    <row r="54" spans="1:38" s="66" customFormat="1" ht="15" customHeight="1">
      <c r="A54" s="206"/>
      <c r="B54" t="s">
        <v>198</v>
      </c>
      <c r="C54" t="s">
        <v>199</v>
      </c>
      <c r="D54" s="80">
        <v>45414</v>
      </c>
      <c r="E54" s="80">
        <v>45900</v>
      </c>
      <c r="F54" s="2105"/>
      <c r="G54" s="2105"/>
      <c r="I54" s="207">
        <f>SUMIFS(CONSOLIDADO!$GE:$GE,CONSOLIDADO!$C:$C,I$6,CONSOLIDADO!$E:$E,$B54)</f>
        <v>2124.6799999999998</v>
      </c>
      <c r="J54" s="207">
        <f>SUMIFS(CONSOLIDADO!$GE:$GE,CONSOLIDADO!$C:$C,J$6,CONSOLIDADO!$E:$E,$B54)</f>
        <v>2070.14</v>
      </c>
      <c r="K54" s="207">
        <f>SUMIFS(CONSOLIDADO!$GE:$GE,CONSOLIDADO!$C:$C,K$6,CONSOLIDADO!$E:$E,$B54)</f>
        <v>2053.1799999999998</v>
      </c>
      <c r="L54" s="207">
        <f>SUMIFS(CONSOLIDADO!$GE:$GE,CONSOLIDADO!$C:$C,L$6,CONSOLIDADO!$E:$E,$B54)</f>
        <v>2287.39</v>
      </c>
      <c r="M54" s="207">
        <f>SUMIFS(CONSOLIDADO!$GE:$GE,CONSOLIDADO!$C:$C,M$6,CONSOLIDADO!$E:$E,$B54)</f>
        <v>2200</v>
      </c>
      <c r="N54" s="207">
        <f>SUMIFS(CONSOLIDADO!$GE:$GE,CONSOLIDADO!$C:$C,N$6,CONSOLIDADO!$E:$E,$B54)</f>
        <v>2200</v>
      </c>
      <c r="O54" s="207">
        <f>SUMIFS(CONSOLIDADO!$GE:$GE,CONSOLIDADO!$C:$C,O$6,CONSOLIDADO!$E:$E,$B54)</f>
        <v>4387.7800000000007</v>
      </c>
      <c r="P54" s="207">
        <f>SUMIFS(CONSOLIDADO!$GE:$GE,CONSOLIDADO!$C:$C,P$6,CONSOLIDADO!$E:$E,$B54)</f>
        <v>5458.59</v>
      </c>
      <c r="Q54" s="207">
        <f>SUMIFS(CONSOLIDADO!$GE:$GE,CONSOLIDADO!$C:$C,Q$6,CONSOLIDADO!$E:$E,$B54)</f>
        <v>0</v>
      </c>
      <c r="R54" s="207">
        <f>SUMIFS(CONSOLIDADO!$GE:$GE,CONSOLIDADO!$C:$C,R$6,CONSOLIDADO!$E:$E,$B54)</f>
        <v>0</v>
      </c>
      <c r="S54" s="207">
        <f>SUMIFS(CONSOLIDADO!$GE:$GE,CONSOLIDADO!$C:$C,S$6,CONSOLIDADO!$E:$E,$B54)</f>
        <v>0</v>
      </c>
      <c r="T54" s="207">
        <f>SUMIFS(CONSOLIDADO!$GE:$GE,CONSOLIDADO!$C:$C,T$6,CONSOLIDADO!$E:$E,$B54)</f>
        <v>0</v>
      </c>
      <c r="U54" s="207"/>
      <c r="V54" s="208">
        <f t="shared" si="0"/>
        <v>22781.759999999998</v>
      </c>
      <c r="W54" s="23"/>
      <c r="X54" s="73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</row>
    <row r="55" spans="1:38" s="66" customFormat="1" ht="15" customHeight="1">
      <c r="A55" s="206"/>
      <c r="B55" t="s">
        <v>154</v>
      </c>
      <c r="C55" t="s">
        <v>155</v>
      </c>
      <c r="D55" s="80">
        <v>44453</v>
      </c>
      <c r="E55" s="80"/>
      <c r="F55" s="2105"/>
      <c r="G55" s="2105"/>
      <c r="I55" s="207">
        <f>SUMIFS(CONSOLIDADO!$GE:$GE,CONSOLIDADO!$C:$C,I$6,CONSOLIDADO!$E:$E,$B55)</f>
        <v>2500</v>
      </c>
      <c r="J55" s="207">
        <f>SUMIFS(CONSOLIDADO!$GE:$GE,CONSOLIDADO!$C:$C,J$6,CONSOLIDADO!$E:$E,$B55)</f>
        <v>3242.8</v>
      </c>
      <c r="K55" s="207">
        <f>SUMIFS(CONSOLIDADO!$GE:$GE,CONSOLIDADO!$C:$C,K$6,CONSOLIDADO!$E:$E,$B55)</f>
        <v>2500</v>
      </c>
      <c r="L55" s="207">
        <f>SUMIFS(CONSOLIDADO!$GE:$GE,CONSOLIDADO!$C:$C,L$6,CONSOLIDADO!$E:$E,$B55)</f>
        <v>2500</v>
      </c>
      <c r="M55" s="207">
        <f>SUMIFS(CONSOLIDADO!$GE:$GE,CONSOLIDADO!$C:$C,M$6,CONSOLIDADO!$E:$E,$B55)</f>
        <v>2500</v>
      </c>
      <c r="N55" s="207">
        <f>SUMIFS(CONSOLIDADO!$GE:$GE,CONSOLIDADO!$C:$C,N$6,CONSOLIDADO!$E:$E,$B55)</f>
        <v>2500</v>
      </c>
      <c r="O55" s="207">
        <f>SUMIFS(CONSOLIDADO!$GE:$GE,CONSOLIDADO!$C:$C,O$6,CONSOLIDADO!$E:$E,$B55)</f>
        <v>5500</v>
      </c>
      <c r="P55" s="207">
        <f>SUMIFS(CONSOLIDADO!$GE:$GE,CONSOLIDADO!$C:$C,P$6,CONSOLIDADO!$E:$E,$B55)</f>
        <v>3072.92</v>
      </c>
      <c r="Q55" s="207">
        <f>SUMIFS(CONSOLIDADO!$GE:$GE,CONSOLIDADO!$C:$C,Q$6,CONSOLIDADO!$E:$E,$B55)</f>
        <v>2923.54</v>
      </c>
      <c r="R55" s="207">
        <f>SUMIFS(CONSOLIDADO!$GE:$GE,CONSOLIDADO!$C:$C,R$6,CONSOLIDADO!$E:$E,$B55)</f>
        <v>3196.25</v>
      </c>
      <c r="S55" s="207">
        <f>SUMIFS(CONSOLIDADO!$GE:$GE,CONSOLIDADO!$C:$C,S$6,CONSOLIDADO!$E:$E,$B55)</f>
        <v>2940.21</v>
      </c>
      <c r="T55" s="207">
        <f>SUMIFS(CONSOLIDADO!$GE:$GE,CONSOLIDADO!$C:$C,T$6,CONSOLIDADO!$E:$E,$B55)</f>
        <v>7146.54</v>
      </c>
      <c r="U55" s="207"/>
      <c r="V55" s="208">
        <f t="shared" si="0"/>
        <v>40522.26</v>
      </c>
      <c r="W55" s="23"/>
      <c r="X55" s="73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</row>
    <row r="56" spans="1:38" s="66" customFormat="1" ht="15" customHeight="1">
      <c r="A56" s="206"/>
      <c r="B56" t="s">
        <v>208</v>
      </c>
      <c r="C56" t="s">
        <v>209</v>
      </c>
      <c r="D56" s="80">
        <v>45574</v>
      </c>
      <c r="E56" s="80"/>
      <c r="F56" s="2105"/>
      <c r="G56" s="2105"/>
      <c r="I56" s="207">
        <f>SUMIFS(CONSOLIDADO!$GE:$GE,CONSOLIDADO!$C:$C,I$6,CONSOLIDADO!$E:$E,$B56)</f>
        <v>2383.34</v>
      </c>
      <c r="J56" s="207">
        <f>SUMIFS(CONSOLIDADO!$GE:$GE,CONSOLIDADO!$C:$C,J$6,CONSOLIDADO!$E:$E,$B56)</f>
        <v>2200</v>
      </c>
      <c r="K56" s="207">
        <f>SUMIFS(CONSOLIDADO!$GE:$GE,CONSOLIDADO!$C:$C,K$6,CONSOLIDADO!$E:$E,$B56)</f>
        <v>2200</v>
      </c>
      <c r="L56" s="207">
        <f>SUMIFS(CONSOLIDADO!$GE:$GE,CONSOLIDADO!$C:$C,L$6,CONSOLIDADO!$E:$E,$B56)</f>
        <v>3000</v>
      </c>
      <c r="M56" s="207">
        <f>SUMIFS(CONSOLIDADO!$GE:$GE,CONSOLIDADO!$C:$C,M$6,CONSOLIDADO!$E:$E,$B56)</f>
        <v>3300</v>
      </c>
      <c r="N56" s="207">
        <f>SUMIFS(CONSOLIDADO!$GE:$GE,CONSOLIDADO!$C:$C,N$6,CONSOLIDADO!$E:$E,$B56)</f>
        <v>3000</v>
      </c>
      <c r="O56" s="207">
        <f>SUMIFS(CONSOLIDADO!$GE:$GE,CONSOLIDADO!$C:$C,O$6,CONSOLIDADO!$E:$E,$B56)</f>
        <v>6000</v>
      </c>
      <c r="P56" s="207">
        <f>SUMIFS(CONSOLIDADO!$GE:$GE,CONSOLIDADO!$C:$C,P$6,CONSOLIDADO!$E:$E,$B56)</f>
        <v>3821.62</v>
      </c>
      <c r="Q56" s="207">
        <f>SUMIFS(CONSOLIDADO!$GE:$GE,CONSOLIDADO!$C:$C,Q$6,CONSOLIDADO!$E:$E,$B56)</f>
        <v>3022.76</v>
      </c>
      <c r="R56" s="207">
        <f>SUMIFS(CONSOLIDADO!$GE:$GE,CONSOLIDADO!$C:$C,R$6,CONSOLIDADO!$E:$E,$B56)</f>
        <v>3244.79</v>
      </c>
      <c r="S56" s="207">
        <f>SUMIFS(CONSOLIDADO!$GE:$GE,CONSOLIDADO!$C:$C,S$6,CONSOLIDADO!$E:$E,$B56)</f>
        <v>3274.1</v>
      </c>
      <c r="T56" s="207">
        <f>SUMIFS(CONSOLIDADO!$GE:$GE,CONSOLIDADO!$C:$C,T$6,CONSOLIDADO!$E:$E,$B56)</f>
        <v>7421.54</v>
      </c>
      <c r="U56" s="207"/>
      <c r="V56" s="208">
        <f t="shared" si="0"/>
        <v>42868.15</v>
      </c>
      <c r="W56" s="23"/>
      <c r="X56" s="73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</row>
    <row r="57" spans="1:38" s="66" customFormat="1" ht="15" customHeight="1">
      <c r="A57" s="206"/>
      <c r="B57" t="s">
        <v>157</v>
      </c>
      <c r="C57" t="s">
        <v>158</v>
      </c>
      <c r="D57" s="80">
        <v>43845</v>
      </c>
      <c r="E57" s="80">
        <v>45835</v>
      </c>
      <c r="F57" s="2105"/>
      <c r="G57" s="2105"/>
      <c r="I57" s="207">
        <f>SUMIFS(CONSOLIDADO!$GE:$GE,CONSOLIDADO!$C:$C,I$6,CONSOLIDADO!$E:$E,$B57)</f>
        <v>3600</v>
      </c>
      <c r="J57" s="207">
        <f>SUMIFS(CONSOLIDADO!$GE:$GE,CONSOLIDADO!$C:$C,J$6,CONSOLIDADO!$E:$E,$B57)</f>
        <v>4593.7</v>
      </c>
      <c r="K57" s="207">
        <f>SUMIFS(CONSOLIDADO!$GE:$GE,CONSOLIDADO!$C:$C,K$6,CONSOLIDADO!$E:$E,$B57)</f>
        <v>3473.25</v>
      </c>
      <c r="L57" s="207">
        <f>SUMIFS(CONSOLIDADO!$GE:$GE,CONSOLIDADO!$C:$C,L$6,CONSOLIDADO!$E:$E,$B57)</f>
        <v>3600</v>
      </c>
      <c r="M57" s="207">
        <f>SUMIFS(CONSOLIDADO!$GE:$GE,CONSOLIDADO!$C:$C,M$6,CONSOLIDADO!$E:$E,$B57)</f>
        <v>3600</v>
      </c>
      <c r="N57" s="207">
        <f>SUMIFS(CONSOLIDADO!$GE:$GE,CONSOLIDADO!$C:$C,N$6,CONSOLIDADO!$E:$E,$B57)</f>
        <v>10750</v>
      </c>
      <c r="O57" s="207">
        <f>SUMIFS(CONSOLIDADO!$GE:$GE,CONSOLIDADO!$C:$C,O$6,CONSOLIDADO!$E:$E,$B57)</f>
        <v>0</v>
      </c>
      <c r="P57" s="207">
        <f>SUMIFS(CONSOLIDADO!$GE:$GE,CONSOLIDADO!$C:$C,P$6,CONSOLIDADO!$E:$E,$B57)</f>
        <v>0</v>
      </c>
      <c r="Q57" s="207">
        <f>SUMIFS(CONSOLIDADO!$GE:$GE,CONSOLIDADO!$C:$C,Q$6,CONSOLIDADO!$E:$E,$B57)</f>
        <v>0</v>
      </c>
      <c r="R57" s="207">
        <f>SUMIFS(CONSOLIDADO!$GE:$GE,CONSOLIDADO!$C:$C,R$6,CONSOLIDADO!$E:$E,$B57)</f>
        <v>0</v>
      </c>
      <c r="S57" s="207">
        <f>SUMIFS(CONSOLIDADO!$GE:$GE,CONSOLIDADO!$C:$C,S$6,CONSOLIDADO!$E:$E,$B57)</f>
        <v>0</v>
      </c>
      <c r="T57" s="207">
        <f>SUMIFS(CONSOLIDADO!$GE:$GE,CONSOLIDADO!$C:$C,T$6,CONSOLIDADO!$E:$E,$B57)</f>
        <v>0</v>
      </c>
      <c r="U57" s="207"/>
      <c r="V57" s="208">
        <f t="shared" si="0"/>
        <v>29616.95</v>
      </c>
      <c r="W57" s="23"/>
      <c r="X57" s="73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</row>
    <row r="58" spans="1:38" s="66" customFormat="1" ht="15" customHeight="1">
      <c r="A58" s="206"/>
      <c r="B58" t="s">
        <v>203</v>
      </c>
      <c r="C58" t="s">
        <v>204</v>
      </c>
      <c r="D58" s="80">
        <v>45481</v>
      </c>
      <c r="E58" s="80"/>
      <c r="F58" s="2105"/>
      <c r="G58" s="2105"/>
      <c r="I58" s="207">
        <f>SUMIFS(CONSOLIDADO!$GE:$GE,CONSOLIDADO!$C:$C,I$6,CONSOLIDADO!$E:$E,$B58)</f>
        <v>2313</v>
      </c>
      <c r="J58" s="207">
        <f>SUMIFS(CONSOLIDADO!$GE:$GE,CONSOLIDADO!$C:$C,J$6,CONSOLIDADO!$E:$E,$B58)</f>
        <v>2227.44</v>
      </c>
      <c r="K58" s="207">
        <f>SUMIFS(CONSOLIDADO!$GE:$GE,CONSOLIDADO!$C:$C,K$6,CONSOLIDADO!$E:$E,$B58)</f>
        <v>2339.37</v>
      </c>
      <c r="L58" s="207">
        <f>SUMIFS(CONSOLIDADO!$GE:$GE,CONSOLIDADO!$C:$C,L$6,CONSOLIDADO!$E:$E,$B58)</f>
        <v>2260.44</v>
      </c>
      <c r="M58" s="207">
        <f>SUMIFS(CONSOLIDADO!$GE:$GE,CONSOLIDADO!$C:$C,M$6,CONSOLIDADO!$E:$E,$B58)</f>
        <v>2602.13</v>
      </c>
      <c r="N58" s="207">
        <f>SUMIFS(CONSOLIDADO!$GE:$GE,CONSOLIDADO!$C:$C,N$6,CONSOLIDADO!$E:$E,$B58)</f>
        <v>2313</v>
      </c>
      <c r="O58" s="207">
        <f>SUMIFS(CONSOLIDADO!$GE:$GE,CONSOLIDADO!$C:$C,O$6,CONSOLIDADO!$E:$E,$B58)</f>
        <v>5030.7800000000007</v>
      </c>
      <c r="P58" s="207">
        <f>SUMIFS(CONSOLIDADO!$GE:$GE,CONSOLIDADO!$C:$C,P$6,CONSOLIDADO!$E:$E,$B58)</f>
        <v>2922.36</v>
      </c>
      <c r="Q58" s="207">
        <f>SUMIFS(CONSOLIDADO!$GE:$GE,CONSOLIDADO!$C:$C,Q$6,CONSOLIDADO!$E:$E,$B58)</f>
        <v>2462.9899999999998</v>
      </c>
      <c r="R58" s="207">
        <f>SUMIFS(CONSOLIDADO!$GE:$GE,CONSOLIDADO!$C:$C,R$6,CONSOLIDADO!$E:$E,$B58)</f>
        <v>2479.91</v>
      </c>
      <c r="S58" s="207">
        <f>SUMIFS(CONSOLIDADO!$GE:$GE,CONSOLIDADO!$C:$C,S$6,CONSOLIDADO!$E:$E,$B58)</f>
        <v>2414.17</v>
      </c>
      <c r="T58" s="207">
        <f>SUMIFS(CONSOLIDADO!$GE:$GE,CONSOLIDADO!$C:$C,T$6,CONSOLIDADO!$E:$E,$B58)</f>
        <v>5967.32</v>
      </c>
      <c r="U58" s="207"/>
      <c r="V58" s="208">
        <f t="shared" si="0"/>
        <v>35332.910000000003</v>
      </c>
      <c r="W58" s="23"/>
      <c r="X58" s="73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</row>
    <row r="59" spans="1:38" s="66" customFormat="1" ht="15" customHeight="1">
      <c r="A59" s="206"/>
      <c r="B59" t="s">
        <v>161</v>
      </c>
      <c r="C59" t="s">
        <v>162</v>
      </c>
      <c r="D59" s="80">
        <v>43530</v>
      </c>
      <c r="E59" s="80"/>
      <c r="F59" s="2105"/>
      <c r="G59" s="2105"/>
      <c r="I59" s="207">
        <f>SUMIFS(CONSOLIDADO!$GE:$GE,CONSOLIDADO!$C:$C,I$6,CONSOLIDADO!$E:$E,$B59)</f>
        <v>3500</v>
      </c>
      <c r="J59" s="207">
        <f>SUMIFS(CONSOLIDADO!$GE:$GE,CONSOLIDADO!$C:$C,J$6,CONSOLIDADO!$E:$E,$B59)</f>
        <v>6046.57</v>
      </c>
      <c r="K59" s="207">
        <f>SUMIFS(CONSOLIDADO!$GE:$GE,CONSOLIDADO!$C:$C,K$6,CONSOLIDADO!$E:$E,$B59)</f>
        <v>3444.1</v>
      </c>
      <c r="L59" s="207">
        <f>SUMIFS(CONSOLIDADO!$GE:$GE,CONSOLIDADO!$C:$C,L$6,CONSOLIDADO!$E:$E,$B59)</f>
        <v>3377.74</v>
      </c>
      <c r="M59" s="207">
        <f>SUMIFS(CONSOLIDADO!$GE:$GE,CONSOLIDADO!$C:$C,M$6,CONSOLIDADO!$E:$E,$B59)</f>
        <v>3500</v>
      </c>
      <c r="N59" s="207">
        <f>SUMIFS(CONSOLIDADO!$GE:$GE,CONSOLIDADO!$C:$C,N$6,CONSOLIDADO!$E:$E,$B59)</f>
        <v>3500</v>
      </c>
      <c r="O59" s="207">
        <f>SUMIFS(CONSOLIDADO!$GE:$GE,CONSOLIDADO!$C:$C,O$6,CONSOLIDADO!$E:$E,$B59)</f>
        <v>7000</v>
      </c>
      <c r="P59" s="207">
        <f>SUMIFS(CONSOLIDADO!$GE:$GE,CONSOLIDADO!$C:$C,P$6,CONSOLIDADO!$E:$E,$B59)</f>
        <v>3409.83</v>
      </c>
      <c r="Q59" s="207">
        <f>SUMIFS(CONSOLIDADO!$GE:$GE,CONSOLIDADO!$C:$C,Q$6,CONSOLIDADO!$E:$E,$B59)</f>
        <v>3402.53</v>
      </c>
      <c r="R59" s="207">
        <f>SUMIFS(CONSOLIDADO!$GE:$GE,CONSOLIDADO!$C:$C,R$6,CONSOLIDADO!$E:$E,$B59)</f>
        <v>3435.35</v>
      </c>
      <c r="S59" s="207">
        <f>SUMIFS(CONSOLIDADO!$GE:$GE,CONSOLIDADO!$C:$C,S$6,CONSOLIDADO!$E:$E,$B59)</f>
        <v>626.21</v>
      </c>
      <c r="T59" s="207">
        <f>SUMIFS(CONSOLIDADO!$GE:$GE,CONSOLIDADO!$C:$C,T$6,CONSOLIDADO!$E:$E,$B59)</f>
        <v>6508.79</v>
      </c>
      <c r="U59" s="207"/>
      <c r="V59" s="208">
        <f t="shared" si="0"/>
        <v>47751.119999999995</v>
      </c>
      <c r="W59" s="23"/>
      <c r="X59" s="73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</row>
    <row r="60" spans="1:38" s="66" customFormat="1" ht="15" customHeight="1">
      <c r="A60" s="206"/>
      <c r="B60" t="s">
        <v>164</v>
      </c>
      <c r="C60" t="s">
        <v>165</v>
      </c>
      <c r="D60" s="80">
        <v>44483</v>
      </c>
      <c r="E60" s="80"/>
      <c r="F60" s="2105"/>
      <c r="G60" s="2105"/>
      <c r="I60" s="207">
        <f>SUMIFS(CONSOLIDADO!$GE:$GE,CONSOLIDADO!$C:$C,I$6,CONSOLIDADO!$E:$E,$B60)</f>
        <v>2138.3200000000002</v>
      </c>
      <c r="J60" s="207">
        <f>SUMIFS(CONSOLIDADO!$GE:$GE,CONSOLIDADO!$C:$C,J$6,CONSOLIDADO!$E:$E,$B60)</f>
        <v>2883.92</v>
      </c>
      <c r="K60" s="207">
        <f>SUMIFS(CONSOLIDADO!$GE:$GE,CONSOLIDADO!$C:$C,K$6,CONSOLIDADO!$E:$E,$B60)</f>
        <v>1948.19</v>
      </c>
      <c r="L60" s="207">
        <f>SUMIFS(CONSOLIDADO!$GE:$GE,CONSOLIDADO!$C:$C,L$6,CONSOLIDADO!$E:$E,$B60)</f>
        <v>1933.28</v>
      </c>
      <c r="M60" s="207">
        <f>SUMIFS(CONSOLIDADO!$GE:$GE,CONSOLIDADO!$C:$C,M$6,CONSOLIDADO!$E:$E,$B60)</f>
        <v>2000</v>
      </c>
      <c r="N60" s="207">
        <f>SUMIFS(CONSOLIDADO!$GE:$GE,CONSOLIDADO!$C:$C,N$6,CONSOLIDADO!$E:$E,$B60)</f>
        <v>2500</v>
      </c>
      <c r="O60" s="207">
        <f>SUMIFS(CONSOLIDADO!$GE:$GE,CONSOLIDADO!$C:$C,O$6,CONSOLIDADO!$E:$E,$B60)</f>
        <v>5000</v>
      </c>
      <c r="P60" s="207">
        <f>SUMIFS(CONSOLIDADO!$GE:$GE,CONSOLIDADO!$C:$C,P$6,CONSOLIDADO!$E:$E,$B60)</f>
        <v>2456.42</v>
      </c>
      <c r="Q60" s="207">
        <f>SUMIFS(CONSOLIDADO!$GE:$GE,CONSOLIDADO!$C:$C,Q$6,CONSOLIDADO!$E:$E,$B60)</f>
        <v>2431.94</v>
      </c>
      <c r="R60" s="207">
        <f>SUMIFS(CONSOLIDADO!$GE:$GE,CONSOLIDADO!$C:$C,R$6,CONSOLIDADO!$E:$E,$B60)</f>
        <v>2449.65</v>
      </c>
      <c r="S60" s="207">
        <f>SUMIFS(CONSOLIDADO!$GE:$GE,CONSOLIDADO!$C:$C,S$6,CONSOLIDADO!$E:$E,$B60)</f>
        <v>2434.1999999999998</v>
      </c>
      <c r="T60" s="207">
        <f>SUMIFS(CONSOLIDADO!$GE:$GE,CONSOLIDADO!$C:$C,T$6,CONSOLIDADO!$E:$E,$B60)</f>
        <v>6079.45</v>
      </c>
      <c r="U60" s="207"/>
      <c r="V60" s="208">
        <f t="shared" si="0"/>
        <v>34255.369999999995</v>
      </c>
      <c r="W60" s="23"/>
      <c r="X60" s="73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</row>
    <row r="61" spans="1:38" s="66" customFormat="1" ht="15" customHeight="1">
      <c r="A61" s="206"/>
      <c r="B61" t="s">
        <v>167</v>
      </c>
      <c r="C61" t="s">
        <v>168</v>
      </c>
      <c r="D61" s="80">
        <v>43497</v>
      </c>
      <c r="E61" s="80"/>
      <c r="F61" s="2105"/>
      <c r="G61" s="2105"/>
      <c r="I61" s="207">
        <f>SUMIFS(CONSOLIDADO!$GE:$GE,CONSOLIDADO!$C:$C,I$6,CONSOLIDADO!$E:$E,$B61)</f>
        <v>5333.33</v>
      </c>
      <c r="J61" s="207">
        <f>SUMIFS(CONSOLIDADO!$GE:$GE,CONSOLIDADO!$C:$C,J$6,CONSOLIDADO!$E:$E,$B61)</f>
        <v>7971.2</v>
      </c>
      <c r="K61" s="207">
        <f>SUMIFS(CONSOLIDADO!$GE:$GE,CONSOLIDADO!$C:$C,K$6,CONSOLIDADO!$E:$E,$B61)</f>
        <v>7269.25</v>
      </c>
      <c r="L61" s="207">
        <f>SUMIFS(CONSOLIDADO!$GE:$GE,CONSOLIDADO!$C:$C,L$6,CONSOLIDADO!$E:$E,$B61)</f>
        <v>5800</v>
      </c>
      <c r="M61" s="207">
        <f>SUMIFS(CONSOLIDADO!$GE:$GE,CONSOLIDADO!$C:$C,M$6,CONSOLIDADO!$E:$E,$B61)</f>
        <v>5800</v>
      </c>
      <c r="N61" s="207">
        <f>SUMIFS(CONSOLIDADO!$GE:$GE,CONSOLIDADO!$C:$C,N$6,CONSOLIDADO!$E:$E,$B61)</f>
        <v>5800</v>
      </c>
      <c r="O61" s="207">
        <f>SUMIFS(CONSOLIDADO!$GE:$GE,CONSOLIDADO!$C:$C,O$6,CONSOLIDADO!$E:$E,$B61)</f>
        <v>11600</v>
      </c>
      <c r="P61" s="207">
        <f>SUMIFS(CONSOLIDADO!$GE:$GE,CONSOLIDADO!$C:$C,P$6,CONSOLIDADO!$E:$E,$B61)</f>
        <v>5692.86</v>
      </c>
      <c r="Q61" s="207">
        <f>SUMIFS(CONSOLIDADO!$GE:$GE,CONSOLIDADO!$C:$C,Q$6,CONSOLIDADO!$E:$E,$B61)</f>
        <v>10000</v>
      </c>
      <c r="R61" s="207">
        <f>SUMIFS(CONSOLIDADO!$GE:$GE,CONSOLIDADO!$C:$C,R$6,CONSOLIDADO!$E:$E,$B61)</f>
        <v>10000</v>
      </c>
      <c r="S61" s="207">
        <f>SUMIFS(CONSOLIDADO!$GE:$GE,CONSOLIDADO!$C:$C,S$6,CONSOLIDADO!$E:$E,$B61)</f>
        <v>10000</v>
      </c>
      <c r="T61" s="207">
        <f>SUMIFS(CONSOLIDADO!$GE:$GE,CONSOLIDADO!$C:$C,T$6,CONSOLIDADO!$E:$E,$B61)</f>
        <v>23180.34</v>
      </c>
      <c r="U61" s="207"/>
      <c r="V61" s="208">
        <f t="shared" si="0"/>
        <v>108446.98</v>
      </c>
      <c r="W61" s="23"/>
      <c r="X61" s="73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</row>
    <row r="62" spans="1:38" s="66" customFormat="1" ht="15" customHeight="1">
      <c r="A62" s="206"/>
      <c r="B62" t="s">
        <v>169</v>
      </c>
      <c r="C62" t="s">
        <v>170</v>
      </c>
      <c r="D62" s="80">
        <v>45181</v>
      </c>
      <c r="E62" s="80">
        <v>46003</v>
      </c>
      <c r="F62" s="2105"/>
      <c r="G62" s="2105"/>
      <c r="I62" s="207">
        <f>SUMIFS(CONSOLIDADO!$GE:$GE,CONSOLIDADO!$C:$C,I$6,CONSOLIDADO!$E:$E,$B62)</f>
        <v>3763</v>
      </c>
      <c r="J62" s="207">
        <f>SUMIFS(CONSOLIDADO!$GE:$GE,CONSOLIDADO!$C:$C,J$6,CONSOLIDADO!$E:$E,$B62)</f>
        <v>4877.2</v>
      </c>
      <c r="K62" s="207">
        <f>SUMIFS(CONSOLIDADO!$GE:$GE,CONSOLIDADO!$C:$C,K$6,CONSOLIDADO!$E:$E,$B62)</f>
        <v>3745</v>
      </c>
      <c r="L62" s="207">
        <f>SUMIFS(CONSOLIDADO!$GE:$GE,CONSOLIDADO!$C:$C,L$6,CONSOLIDADO!$E:$E,$B62)</f>
        <v>4736</v>
      </c>
      <c r="M62" s="207">
        <f>SUMIFS(CONSOLIDADO!$GE:$GE,CONSOLIDADO!$C:$C,M$6,CONSOLIDADO!$E:$E,$B62)</f>
        <v>4746.51</v>
      </c>
      <c r="N62" s="207">
        <f>SUMIFS(CONSOLIDADO!$GE:$GE,CONSOLIDADO!$C:$C,N$6,CONSOLIDADO!$E:$E,$B62)</f>
        <v>4790</v>
      </c>
      <c r="O62" s="207">
        <f>SUMIFS(CONSOLIDADO!$GE:$GE,CONSOLIDADO!$C:$C,O$6,CONSOLIDADO!$E:$E,$B62)</f>
        <v>9478.7999999999993</v>
      </c>
      <c r="P62" s="207">
        <f>SUMIFS(CONSOLIDADO!$GE:$GE,CONSOLIDADO!$C:$C,P$6,CONSOLIDADO!$E:$E,$B62)</f>
        <v>4690.62</v>
      </c>
      <c r="Q62" s="207">
        <f>SUMIFS(CONSOLIDADO!$GE:$GE,CONSOLIDADO!$C:$C,Q$6,CONSOLIDADO!$E:$E,$B62)</f>
        <v>4701</v>
      </c>
      <c r="R62" s="207">
        <f>SUMIFS(CONSOLIDADO!$GE:$GE,CONSOLIDADO!$C:$C,R$6,CONSOLIDADO!$E:$E,$B62)</f>
        <v>4701.18</v>
      </c>
      <c r="S62" s="207">
        <f>SUMIFS(CONSOLIDADO!$GE:$GE,CONSOLIDADO!$C:$C,S$6,CONSOLIDADO!$E:$E,$B62)</f>
        <v>4700</v>
      </c>
      <c r="T62" s="207">
        <f>SUMIFS(CONSOLIDADO!$GE:$GE,CONSOLIDADO!$C:$C,T$6,CONSOLIDADO!$E:$E,$B62)</f>
        <v>10154.86</v>
      </c>
      <c r="U62" s="207"/>
      <c r="V62" s="208">
        <f t="shared" si="0"/>
        <v>65084.17</v>
      </c>
      <c r="W62" s="23"/>
      <c r="X62" s="73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</row>
    <row r="63" spans="1:38" s="66" customFormat="1" ht="15" customHeight="1">
      <c r="A63" s="206"/>
      <c r="B63" t="s">
        <v>831</v>
      </c>
      <c r="C63" t="s">
        <v>860</v>
      </c>
      <c r="D63" s="80">
        <v>45663</v>
      </c>
      <c r="E63" s="80">
        <v>45807</v>
      </c>
      <c r="F63" s="2105"/>
      <c r="G63" s="2105"/>
      <c r="I63" s="207">
        <f>SUMIFS(CONSOLIDADO!$GE:$GE,CONSOLIDADO!$C:$C,I$6,CONSOLIDADO!$E:$E,$B63)</f>
        <v>1666.67</v>
      </c>
      <c r="J63" s="207">
        <f>SUMIFS(CONSOLIDADO!$GE:$GE,CONSOLIDADO!$C:$C,J$6,CONSOLIDADO!$E:$E,$B63)</f>
        <v>2000</v>
      </c>
      <c r="K63" s="207">
        <f>SUMIFS(CONSOLIDADO!$GE:$GE,CONSOLIDADO!$C:$C,K$6,CONSOLIDADO!$E:$E,$B63)</f>
        <v>2000</v>
      </c>
      <c r="L63" s="207">
        <f>SUMIFS(CONSOLIDADO!$GE:$GE,CONSOLIDADO!$C:$C,L$6,CONSOLIDADO!$E:$E,$B63)</f>
        <v>2000</v>
      </c>
      <c r="M63" s="207">
        <f>SUMIFS(CONSOLIDADO!$GE:$GE,CONSOLIDADO!$C:$C,M$6,CONSOLIDADO!$E:$E,$B63)</f>
        <v>4138.8933333333334</v>
      </c>
      <c r="N63" s="207">
        <f>SUMIFS(CONSOLIDADO!$GE:$GE,CONSOLIDADO!$C:$C,N$6,CONSOLIDADO!$E:$E,$B63)</f>
        <v>0</v>
      </c>
      <c r="O63" s="207">
        <f>SUMIFS(CONSOLIDADO!$GE:$GE,CONSOLIDADO!$C:$C,O$6,CONSOLIDADO!$E:$E,$B63)</f>
        <v>0</v>
      </c>
      <c r="P63" s="207">
        <f>SUMIFS(CONSOLIDADO!$GE:$GE,CONSOLIDADO!$C:$C,P$6,CONSOLIDADO!$E:$E,$B63)</f>
        <v>0</v>
      </c>
      <c r="Q63" s="207">
        <f>SUMIFS(CONSOLIDADO!$GE:$GE,CONSOLIDADO!$C:$C,Q$6,CONSOLIDADO!$E:$E,$B63)</f>
        <v>0</v>
      </c>
      <c r="R63" s="207">
        <f>SUMIFS(CONSOLIDADO!$GE:$GE,CONSOLIDADO!$C:$C,R$6,CONSOLIDADO!$E:$E,$B63)</f>
        <v>0</v>
      </c>
      <c r="S63" s="207">
        <f>SUMIFS(CONSOLIDADO!$GE:$GE,CONSOLIDADO!$C:$C,S$6,CONSOLIDADO!$E:$E,$B63)</f>
        <v>0</v>
      </c>
      <c r="T63" s="207">
        <f>SUMIFS(CONSOLIDADO!$GE:$GE,CONSOLIDADO!$C:$C,T$6,CONSOLIDADO!$E:$E,$B63)</f>
        <v>0</v>
      </c>
      <c r="U63" s="207"/>
      <c r="V63" s="208">
        <f t="shared" si="0"/>
        <v>11805.563333333334</v>
      </c>
      <c r="W63" s="23"/>
      <c r="X63" s="73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</row>
    <row r="64" spans="1:38" s="66" customFormat="1" ht="15" customHeight="1">
      <c r="A64" s="206"/>
      <c r="B64" t="s">
        <v>222</v>
      </c>
      <c r="C64" t="s">
        <v>223</v>
      </c>
      <c r="D64" s="80">
        <v>45628</v>
      </c>
      <c r="E64" s="80"/>
      <c r="F64" s="2105"/>
      <c r="G64" s="2105"/>
      <c r="I64" s="207">
        <f>SUMIFS(CONSOLIDADO!$GE:$GE,CONSOLIDADO!$C:$C,I$6,CONSOLIDADO!$E:$E,$B64)</f>
        <v>3500</v>
      </c>
      <c r="J64" s="207">
        <f>SUMIFS(CONSOLIDADO!$GE:$GE,CONSOLIDADO!$C:$C,J$6,CONSOLIDADO!$E:$E,$B64)</f>
        <v>3500</v>
      </c>
      <c r="K64" s="207">
        <f>SUMIFS(CONSOLIDADO!$GE:$GE,CONSOLIDADO!$C:$C,K$6,CONSOLIDADO!$E:$E,$B64)</f>
        <v>3500</v>
      </c>
      <c r="L64" s="207">
        <f>SUMIFS(CONSOLIDADO!$GE:$GE,CONSOLIDADO!$C:$C,L$6,CONSOLIDADO!$E:$E,$B64)</f>
        <v>3500</v>
      </c>
      <c r="M64" s="207">
        <f>SUMIFS(CONSOLIDADO!$GE:$GE,CONSOLIDADO!$C:$C,M$6,CONSOLIDADO!$E:$E,$B64)</f>
        <v>3500</v>
      </c>
      <c r="N64" s="207">
        <f>SUMIFS(CONSOLIDADO!$GE:$GE,CONSOLIDADO!$C:$C,N$6,CONSOLIDADO!$E:$E,$B64)</f>
        <v>3500</v>
      </c>
      <c r="O64" s="207">
        <f>SUMIFS(CONSOLIDADO!$GE:$GE,CONSOLIDADO!$C:$C,O$6,CONSOLIDADO!$E:$E,$B64)</f>
        <v>7000</v>
      </c>
      <c r="P64" s="207">
        <f>SUMIFS(CONSOLIDADO!$GE:$GE,CONSOLIDADO!$C:$C,P$6,CONSOLIDADO!$E:$E,$B64)</f>
        <v>3500</v>
      </c>
      <c r="Q64" s="207">
        <f>SUMIFS(CONSOLIDADO!$GE:$GE,CONSOLIDADO!$C:$C,Q$6,CONSOLIDADO!$E:$E,$B64)</f>
        <v>3500</v>
      </c>
      <c r="R64" s="207">
        <f>SUMIFS(CONSOLIDADO!$GE:$GE,CONSOLIDADO!$C:$C,R$6,CONSOLIDADO!$E:$E,$B64)</f>
        <v>3500</v>
      </c>
      <c r="S64" s="207">
        <f>SUMIFS(CONSOLIDADO!$GE:$GE,CONSOLIDADO!$C:$C,S$6,CONSOLIDADO!$E:$E,$B64)</f>
        <v>3488.82</v>
      </c>
      <c r="T64" s="207">
        <f>SUMIFS(CONSOLIDADO!$GE:$GE,CONSOLIDADO!$C:$C,T$6,CONSOLIDADO!$E:$E,$B64)</f>
        <v>7673.8</v>
      </c>
      <c r="U64" s="207"/>
      <c r="V64" s="208">
        <f t="shared" si="0"/>
        <v>49662.62</v>
      </c>
      <c r="W64" s="23"/>
      <c r="X64" s="73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</row>
    <row r="65" spans="1:38" s="66" customFormat="1" ht="15" customHeight="1">
      <c r="A65" s="206"/>
      <c r="B65" t="s">
        <v>830</v>
      </c>
      <c r="C65" t="s">
        <v>833</v>
      </c>
      <c r="D65" s="80">
        <v>45658</v>
      </c>
      <c r="E65" s="80"/>
      <c r="F65" s="2105"/>
      <c r="G65" s="2105"/>
      <c r="I65" s="207">
        <f>SUMIFS(CONSOLIDADO!$GE:$GE,CONSOLIDADO!$C:$C,I$6,CONSOLIDADO!$E:$E,$B65)</f>
        <v>2400</v>
      </c>
      <c r="J65" s="207">
        <f>SUMIFS(CONSOLIDADO!$GE:$GE,CONSOLIDADO!$C:$C,J$6,CONSOLIDADO!$E:$E,$B65)</f>
        <v>2400</v>
      </c>
      <c r="K65" s="207">
        <f>SUMIFS(CONSOLIDADO!$GE:$GE,CONSOLIDADO!$C:$C,K$6,CONSOLIDADO!$E:$E,$B65)</f>
        <v>2400</v>
      </c>
      <c r="L65" s="207">
        <f>SUMIFS(CONSOLIDADO!$GE:$GE,CONSOLIDADO!$C:$C,L$6,CONSOLIDADO!$E:$E,$B65)</f>
        <v>2400</v>
      </c>
      <c r="M65" s="207">
        <f>SUMIFS(CONSOLIDADO!$GE:$GE,CONSOLIDADO!$C:$C,M$6,CONSOLIDADO!$E:$E,$B65)</f>
        <v>2400</v>
      </c>
      <c r="N65" s="207">
        <f>SUMIFS(CONSOLIDADO!$GE:$GE,CONSOLIDADO!$C:$C,N$6,CONSOLIDADO!$E:$E,$B65)</f>
        <v>2400</v>
      </c>
      <c r="O65" s="207">
        <f>SUMIFS(CONSOLIDADO!$GE:$GE,CONSOLIDADO!$C:$C,O$6,CONSOLIDADO!$E:$E,$B65)</f>
        <v>4800</v>
      </c>
      <c r="P65" s="207">
        <f>SUMIFS(CONSOLIDADO!$GE:$GE,CONSOLIDADO!$C:$C,P$6,CONSOLIDADO!$E:$E,$B65)</f>
        <v>2394.83</v>
      </c>
      <c r="Q65" s="207">
        <f>SUMIFS(CONSOLIDADO!$GE:$GE,CONSOLIDADO!$C:$C,Q$6,CONSOLIDADO!$E:$E,$B65)</f>
        <v>2400</v>
      </c>
      <c r="R65" s="207">
        <f>SUMIFS(CONSOLIDADO!$GE:$GE,CONSOLIDADO!$C:$C,R$6,CONSOLIDADO!$E:$E,$B65)</f>
        <v>2398.17</v>
      </c>
      <c r="S65" s="207">
        <f>SUMIFS(CONSOLIDADO!$GE:$GE,CONSOLIDADO!$C:$C,S$6,CONSOLIDADO!$E:$E,$B65)</f>
        <v>2398.33</v>
      </c>
      <c r="T65" s="207">
        <f>SUMIFS(CONSOLIDADO!$GE:$GE,CONSOLIDADO!$C:$C,T$6,CONSOLIDADO!$E:$E,$B65)</f>
        <v>5962.3099999999995</v>
      </c>
      <c r="U65" s="207"/>
      <c r="V65" s="208">
        <f t="shared" si="0"/>
        <v>34753.64</v>
      </c>
      <c r="W65" s="23"/>
      <c r="X65" s="73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</row>
    <row r="66" spans="1:38" s="66" customFormat="1" ht="15" customHeight="1">
      <c r="A66" s="206"/>
      <c r="B66" t="s">
        <v>174</v>
      </c>
      <c r="C66" t="s">
        <v>175</v>
      </c>
      <c r="D66" s="80">
        <v>45125</v>
      </c>
      <c r="E66" s="80"/>
      <c r="F66" s="2105"/>
      <c r="G66" s="2105"/>
      <c r="I66" s="207">
        <f>SUMIFS(CONSOLIDADO!$GE:$GE,CONSOLIDADO!$C:$C,I$6,CONSOLIDADO!$E:$E,$B66)</f>
        <v>2083.33</v>
      </c>
      <c r="J66" s="207">
        <f>SUMIFS(CONSOLIDADO!$GE:$GE,CONSOLIDADO!$C:$C,J$6,CONSOLIDADO!$E:$E,$B66)</f>
        <v>2742.8</v>
      </c>
      <c r="K66" s="207">
        <f>SUMIFS(CONSOLIDADO!$GE:$GE,CONSOLIDADO!$C:$C,K$6,CONSOLIDADO!$E:$E,$B66)</f>
        <v>2000</v>
      </c>
      <c r="L66" s="207">
        <f>SUMIFS(CONSOLIDADO!$GE:$GE,CONSOLIDADO!$C:$C,L$6,CONSOLIDADO!$E:$E,$B66)</f>
        <v>2000</v>
      </c>
      <c r="M66" s="207">
        <f>SUMIFS(CONSOLIDADO!$GE:$GE,CONSOLIDADO!$C:$C,M$6,CONSOLIDADO!$E:$E,$B66)</f>
        <v>2000</v>
      </c>
      <c r="N66" s="207">
        <f>SUMIFS(CONSOLIDADO!$GE:$GE,CONSOLIDADO!$C:$C,N$6,CONSOLIDADO!$E:$E,$B66)</f>
        <v>2000</v>
      </c>
      <c r="O66" s="207">
        <f>SUMIFS(CONSOLIDADO!$GE:$GE,CONSOLIDADO!$C:$C,O$6,CONSOLIDADO!$E:$E,$B66)</f>
        <v>4000</v>
      </c>
      <c r="P66" s="207">
        <f>SUMIFS(CONSOLIDADO!$GE:$GE,CONSOLIDADO!$C:$C,P$6,CONSOLIDADO!$E:$E,$B66)</f>
        <v>2526.39</v>
      </c>
      <c r="Q66" s="207">
        <f>SUMIFS(CONSOLIDADO!$GE:$GE,CONSOLIDADO!$C:$C,Q$6,CONSOLIDADO!$E:$E,$B66)</f>
        <v>1990.83</v>
      </c>
      <c r="R66" s="207">
        <f>SUMIFS(CONSOLIDADO!$GE:$GE,CONSOLIDADO!$C:$C,R$6,CONSOLIDADO!$E:$E,$B66)</f>
        <v>2150</v>
      </c>
      <c r="S66" s="207">
        <f>SUMIFS(CONSOLIDADO!$GE:$GE,CONSOLIDADO!$C:$C,S$6,CONSOLIDADO!$E:$E,$B66)</f>
        <v>1895.28</v>
      </c>
      <c r="T66" s="207">
        <f>SUMIFS(CONSOLIDADO!$GE:$GE,CONSOLIDADO!$C:$C,T$6,CONSOLIDADO!$E:$E,$B66)</f>
        <v>4772.51</v>
      </c>
      <c r="U66" s="207"/>
      <c r="V66" s="208">
        <f t="shared" si="0"/>
        <v>30161.14</v>
      </c>
      <c r="W66" s="23"/>
      <c r="X66" s="73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</row>
    <row r="67" spans="1:38" s="66" customFormat="1" ht="15" customHeight="1">
      <c r="A67" s="206"/>
      <c r="B67" t="s">
        <v>176</v>
      </c>
      <c r="C67" t="s">
        <v>177</v>
      </c>
      <c r="D67" s="80">
        <v>45181</v>
      </c>
      <c r="E67" s="80"/>
      <c r="F67" s="2105"/>
      <c r="G67" s="2105"/>
      <c r="I67" s="207">
        <f>SUMIFS(CONSOLIDADO!$GE:$GE,CONSOLIDADO!$C:$C,I$6,CONSOLIDADO!$E:$E,$B67)</f>
        <v>3700</v>
      </c>
      <c r="J67" s="207">
        <f>SUMIFS(CONSOLIDADO!$GE:$GE,CONSOLIDADO!$C:$C,J$6,CONSOLIDADO!$E:$E,$B67)</f>
        <v>4814.2</v>
      </c>
      <c r="K67" s="207">
        <f>SUMIFS(CONSOLIDADO!$GE:$GE,CONSOLIDADO!$C:$C,K$6,CONSOLIDADO!$E:$E,$B67)</f>
        <v>3700</v>
      </c>
      <c r="L67" s="207">
        <f>SUMIFS(CONSOLIDADO!$GE:$GE,CONSOLIDADO!$C:$C,L$6,CONSOLIDADO!$E:$E,$B67)</f>
        <v>3700</v>
      </c>
      <c r="M67" s="207">
        <f>SUMIFS(CONSOLIDADO!$GE:$GE,CONSOLIDADO!$C:$C,M$6,CONSOLIDADO!$E:$E,$B67)</f>
        <v>3700</v>
      </c>
      <c r="N67" s="207">
        <f>SUMIFS(CONSOLIDADO!$GE:$GE,CONSOLIDADO!$C:$C,N$6,CONSOLIDADO!$E:$E,$B67)</f>
        <v>3700</v>
      </c>
      <c r="O67" s="207">
        <f>SUMIFS(CONSOLIDADO!$GE:$GE,CONSOLIDADO!$C:$C,O$6,CONSOLIDADO!$E:$E,$B67)</f>
        <v>7400</v>
      </c>
      <c r="P67" s="207">
        <f>SUMIFS(CONSOLIDADO!$GE:$GE,CONSOLIDADO!$C:$C,P$6,CONSOLIDADO!$E:$E,$B67)</f>
        <v>3673.53</v>
      </c>
      <c r="Q67" s="207">
        <f>SUMIFS(CONSOLIDADO!$GE:$GE,CONSOLIDADO!$C:$C,Q$6,CONSOLIDADO!$E:$E,$B67)</f>
        <v>3700</v>
      </c>
      <c r="R67" s="207">
        <f>SUMIFS(CONSOLIDADO!$GE:$GE,CONSOLIDADO!$C:$C,R$6,CONSOLIDADO!$E:$E,$B67)</f>
        <v>3700</v>
      </c>
      <c r="S67" s="207">
        <f>SUMIFS(CONSOLIDADO!$GE:$GE,CONSOLIDADO!$C:$C,S$6,CONSOLIDADO!$E:$E,$B67)</f>
        <v>3686.12</v>
      </c>
      <c r="T67" s="207">
        <f>SUMIFS(CONSOLIDADO!$GE:$GE,CONSOLIDADO!$C:$C,T$6,CONSOLIDADO!$E:$E,$B67)</f>
        <v>10562.310000000001</v>
      </c>
      <c r="U67" s="207"/>
      <c r="V67" s="208">
        <f t="shared" si="0"/>
        <v>56036.160000000003</v>
      </c>
      <c r="W67" s="23"/>
      <c r="X67" s="73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</row>
    <row r="68" spans="1:38" s="66" customFormat="1" ht="15" customHeight="1">
      <c r="A68" s="206"/>
      <c r="B68" t="s">
        <v>179</v>
      </c>
      <c r="C68" t="s">
        <v>180</v>
      </c>
      <c r="D68" s="80">
        <v>44636</v>
      </c>
      <c r="E68" s="80"/>
      <c r="F68" s="2105"/>
      <c r="G68" s="2105"/>
      <c r="I68" s="207">
        <f>SUMIFS(CONSOLIDADO!$GE:$GE,CONSOLIDADO!$C:$C,I$6,CONSOLIDADO!$E:$E,$B68)</f>
        <v>2600</v>
      </c>
      <c r="J68" s="207">
        <f>SUMIFS(CONSOLIDADO!$GE:$GE,CONSOLIDADO!$C:$C,J$6,CONSOLIDADO!$E:$E,$B68)</f>
        <v>3249.45</v>
      </c>
      <c r="K68" s="207">
        <f>SUMIFS(CONSOLIDADO!$GE:$GE,CONSOLIDADO!$C:$C,K$6,CONSOLIDADO!$E:$E,$B68)</f>
        <v>2533.19</v>
      </c>
      <c r="L68" s="207">
        <f>SUMIFS(CONSOLIDADO!$GE:$GE,CONSOLIDADO!$C:$C,L$6,CONSOLIDADO!$E:$E,$B68)</f>
        <v>2529.7600000000002</v>
      </c>
      <c r="M68" s="207">
        <f>SUMIFS(CONSOLIDADO!$GE:$GE,CONSOLIDADO!$C:$C,M$6,CONSOLIDADO!$E:$E,$B68)</f>
        <v>2600</v>
      </c>
      <c r="N68" s="207">
        <f>SUMIFS(CONSOLIDADO!$GE:$GE,CONSOLIDADO!$C:$C,N$6,CONSOLIDADO!$E:$E,$B68)</f>
        <v>2600</v>
      </c>
      <c r="O68" s="207">
        <f>SUMIFS(CONSOLIDADO!$GE:$GE,CONSOLIDADO!$C:$C,O$6,CONSOLIDADO!$E:$E,$B68)</f>
        <v>5200</v>
      </c>
      <c r="P68" s="207">
        <f>SUMIFS(CONSOLIDADO!$GE:$GE,CONSOLIDADO!$C:$C,P$6,CONSOLIDADO!$E:$E,$B68)</f>
        <v>2579.2399999999998</v>
      </c>
      <c r="Q68" s="207">
        <f>SUMIFS(CONSOLIDADO!$GE:$GE,CONSOLIDADO!$C:$C,Q$6,CONSOLIDADO!$E:$E,$B68)</f>
        <v>2438.94</v>
      </c>
      <c r="R68" s="207">
        <f>SUMIFS(CONSOLIDADO!$GE:$GE,CONSOLIDADO!$C:$C,R$6,CONSOLIDADO!$E:$E,$B68)</f>
        <v>2517.4899999999998</v>
      </c>
      <c r="S68" s="207">
        <f>SUMIFS(CONSOLIDADO!$GE:$GE,CONSOLIDADO!$C:$C,S$6,CONSOLIDADO!$E:$E,$B68)</f>
        <v>2482.46</v>
      </c>
      <c r="T68" s="207">
        <f>SUMIFS(CONSOLIDADO!$GE:$GE,CONSOLIDADO!$C:$C,T$6,CONSOLIDADO!$E:$E,$B68)</f>
        <v>6189.9</v>
      </c>
      <c r="U68" s="207"/>
      <c r="V68" s="208">
        <f t="shared" si="0"/>
        <v>37520.43</v>
      </c>
      <c r="W68" s="23"/>
      <c r="X68" s="73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</row>
    <row r="69" spans="1:38" ht="15.75">
      <c r="A69" s="206"/>
      <c r="B69" t="s">
        <v>183</v>
      </c>
      <c r="C69" t="s">
        <v>184</v>
      </c>
      <c r="D69" s="80">
        <v>45261</v>
      </c>
      <c r="E69" s="80"/>
      <c r="F69" s="2105"/>
      <c r="G69" s="2105"/>
      <c r="H69" s="66"/>
      <c r="I69" s="207">
        <f>SUMIFS(CONSOLIDADO!$GE:$GE,CONSOLIDADO!$C:$C,I$6,CONSOLIDADO!$E:$E,$B69)</f>
        <v>2380.46</v>
      </c>
      <c r="J69" s="207">
        <f>SUMIFS(CONSOLIDADO!$GE:$GE,CONSOLIDADO!$C:$C,J$6,CONSOLIDADO!$E:$E,$B69)</f>
        <v>3055.8</v>
      </c>
      <c r="K69" s="207">
        <f>SUMIFS(CONSOLIDADO!$GE:$GE,CONSOLIDADO!$C:$C,K$6,CONSOLIDADO!$E:$E,$B69)</f>
        <v>2380.25</v>
      </c>
      <c r="L69" s="207">
        <f>SUMIFS(CONSOLIDADO!$GE:$GE,CONSOLIDADO!$C:$C,L$6,CONSOLIDADO!$E:$E,$B69)</f>
        <v>2313</v>
      </c>
      <c r="M69" s="207">
        <f>SUMIFS(CONSOLIDADO!$GE:$GE,CONSOLIDADO!$C:$C,M$6,CONSOLIDADO!$E:$E,$B69)</f>
        <v>2361.19</v>
      </c>
      <c r="N69" s="207">
        <f>SUMIFS(CONSOLIDADO!$GE:$GE,CONSOLIDADO!$C:$C,N$6,CONSOLIDADO!$E:$E,$B69)</f>
        <v>2313</v>
      </c>
      <c r="O69" s="207">
        <f>SUMIFS(CONSOLIDADO!$GE:$GE,CONSOLIDADO!$C:$C,O$6,CONSOLIDADO!$E:$E,$B69)</f>
        <v>3796.3599999999997</v>
      </c>
      <c r="P69" s="207">
        <f>SUMIFS(CONSOLIDADO!$GE:$GE,CONSOLIDADO!$C:$C,P$6,CONSOLIDADO!$E:$E,$B69)</f>
        <v>113</v>
      </c>
      <c r="Q69" s="207">
        <f>SUMIFS(CONSOLIDADO!$GE:$GE,CONSOLIDADO!$C:$C,Q$6,CONSOLIDADO!$E:$E,$B69)</f>
        <v>113</v>
      </c>
      <c r="R69" s="207">
        <f>SUMIFS(CONSOLIDADO!$GE:$GE,CONSOLIDADO!$C:$C,R$6,CONSOLIDADO!$E:$E,$B69)</f>
        <v>626.33000000000004</v>
      </c>
      <c r="S69" s="207">
        <f>SUMIFS(CONSOLIDADO!$GE:$GE,CONSOLIDADO!$C:$C,S$6,CONSOLIDADO!$E:$E,$B69)</f>
        <v>2231.5700000000002</v>
      </c>
      <c r="T69" s="207">
        <f>SUMIFS(CONSOLIDADO!$GE:$GE,CONSOLIDADO!$C:$C,T$6,CONSOLIDADO!$E:$E,$B69)</f>
        <v>5400.87</v>
      </c>
      <c r="U69" s="207"/>
      <c r="V69" s="208">
        <f t="shared" si="0"/>
        <v>27084.83</v>
      </c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</row>
    <row r="70" spans="1:38" ht="15.75">
      <c r="A70" s="206"/>
      <c r="B70" t="s">
        <v>186</v>
      </c>
      <c r="C70" t="s">
        <v>187</v>
      </c>
      <c r="D70" s="80">
        <v>43678</v>
      </c>
      <c r="E70" s="80"/>
      <c r="F70" s="2105"/>
      <c r="G70" s="2105"/>
      <c r="H70" s="66"/>
      <c r="I70" s="207">
        <f>SUMIFS(CONSOLIDADO!$GE:$GE,CONSOLIDADO!$C:$C,I$6,CONSOLIDADO!$E:$E,$B70)</f>
        <v>196051.78805016589</v>
      </c>
      <c r="J70" s="207">
        <f>SUMIFS(CONSOLIDADO!$GE:$GE,CONSOLIDADO!$C:$C,J$6,CONSOLIDADO!$E:$E,$B70)</f>
        <v>194063.70620366768</v>
      </c>
      <c r="K70" s="207">
        <f>SUMIFS(CONSOLIDADO!$GE:$GE,CONSOLIDADO!$C:$C,K$6,CONSOLIDADO!$E:$E,$B70)</f>
        <v>191934.06183271235</v>
      </c>
      <c r="L70" s="207">
        <f>SUMIFS(CONSOLIDADO!$GE:$GE,CONSOLIDADO!$C:$C,L$6,CONSOLIDADO!$E:$E,$B70)</f>
        <v>193007.23183271234</v>
      </c>
      <c r="M70" s="207">
        <f>SUMIFS(CONSOLIDADO!$GE:$GE,CONSOLIDADO!$C:$C,M$6,CONSOLIDADO!$E:$E,$B70)</f>
        <v>191985.88516604569</v>
      </c>
      <c r="N70" s="207">
        <f>SUMIFS(CONSOLIDADO!$GE:$GE,CONSOLIDADO!$C:$C,N$6,CONSOLIDADO!$E:$E,$B70)</f>
        <v>186581.40591071913</v>
      </c>
      <c r="O70" s="207">
        <f>SUMIFS(CONSOLIDADO!$GE:$GE,CONSOLIDADO!$C:$C,O$6,CONSOLIDADO!$E:$E,$B70)</f>
        <v>186507.56763763545</v>
      </c>
      <c r="P70" s="207">
        <f>SUMIFS(CONSOLIDADO!$GE:$GE,CONSOLIDADO!$C:$C,P$6,CONSOLIDADO!$E:$E,$B70)</f>
        <v>185752.12905259788</v>
      </c>
      <c r="Q70" s="207">
        <f>SUMIFS(CONSOLIDADO!$GE:$GE,CONSOLIDADO!$C:$C,Q$6,CONSOLIDADO!$E:$E,$B70)</f>
        <v>184295.2528522478</v>
      </c>
      <c r="R70" s="207">
        <f>SUMIFS(CONSOLIDADO!$GE:$GE,CONSOLIDADO!$C:$C,R$6,CONSOLIDADO!$E:$E,$B70)</f>
        <v>178089.79951292125</v>
      </c>
      <c r="S70" s="207">
        <f>SUMIFS(CONSOLIDADO!$GE:$GE,CONSOLIDADO!$C:$C,S$6,CONSOLIDADO!$E:$E,$B70)</f>
        <v>178096.4376761351</v>
      </c>
      <c r="T70" s="207">
        <f>SUMIFS(CONSOLIDADO!$GE:$GE,CONSOLIDADO!$C:$C,T$6,CONSOLIDADO!$E:$E,$B70)</f>
        <v>176750.33897203929</v>
      </c>
      <c r="U70" s="207"/>
      <c r="V70" s="208">
        <f t="shared" si="0"/>
        <v>2243115.6046995996</v>
      </c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</row>
    <row r="71" spans="1:38" ht="15.75">
      <c r="A71" s="206"/>
      <c r="B71" t="s">
        <v>188</v>
      </c>
      <c r="C71" t="s">
        <v>189</v>
      </c>
      <c r="D71" s="80">
        <v>45261</v>
      </c>
      <c r="E71" s="80"/>
      <c r="F71" s="2105"/>
      <c r="G71" s="2105"/>
      <c r="H71" s="66"/>
      <c r="I71" s="207">
        <f>SUMIFS(CONSOLIDADO!$GE:$GE,CONSOLIDADO!$C:$C,I$6,CONSOLIDADO!$E:$E,$B71)</f>
        <v>24345</v>
      </c>
      <c r="J71" s="207">
        <f>SUMIFS(CONSOLIDADO!$GE:$GE,CONSOLIDADO!$C:$C,J$6,CONSOLIDADO!$E:$E,$B71)</f>
        <v>24091.5</v>
      </c>
      <c r="K71" s="207">
        <f>SUMIFS(CONSOLIDADO!$GE:$GE,CONSOLIDADO!$C:$C,K$6,CONSOLIDADO!$E:$E,$B71)</f>
        <v>23831.5</v>
      </c>
      <c r="L71" s="207">
        <f>SUMIFS(CONSOLIDADO!$GE:$GE,CONSOLIDADO!$C:$C,L$6,CONSOLIDADO!$E:$E,$B71)</f>
        <v>23981</v>
      </c>
      <c r="M71" s="207">
        <f>SUMIFS(CONSOLIDADO!$GE:$GE,CONSOLIDADO!$C:$C,M$6,CONSOLIDADO!$E:$E,$B71)</f>
        <v>23838</v>
      </c>
      <c r="N71" s="207">
        <f>SUMIFS(CONSOLIDADO!$GE:$GE,CONSOLIDADO!$C:$C,N$6,CONSOLIDADO!$E:$E,$B71)</f>
        <v>23244</v>
      </c>
      <c r="O71" s="207">
        <f>SUMIFS(CONSOLIDADO!$GE:$GE,CONSOLIDADO!$C:$C,O$6,CONSOLIDADO!$E:$E,$B71)</f>
        <v>46421.5</v>
      </c>
      <c r="P71" s="207">
        <f>SUMIFS(CONSOLIDADO!$GE:$GE,CONSOLIDADO!$C:$C,P$6,CONSOLIDADO!$E:$E,$B71)</f>
        <v>23110</v>
      </c>
      <c r="Q71" s="207">
        <f>SUMIFS(CONSOLIDADO!$GE:$GE,CONSOLIDADO!$C:$C,Q$6,CONSOLIDADO!$E:$E,$B71)</f>
        <v>22934.5</v>
      </c>
      <c r="R71" s="207">
        <f>SUMIFS(CONSOLIDADO!$GE:$GE,CONSOLIDADO!$C:$C,R$6,CONSOLIDADO!$E:$E,$B71)</f>
        <v>22187</v>
      </c>
      <c r="S71" s="207">
        <f>SUMIFS(CONSOLIDADO!$GE:$GE,CONSOLIDADO!$C:$C,S$6,CONSOLIDADO!$E:$E,$B71)</f>
        <v>22193.5</v>
      </c>
      <c r="T71" s="207">
        <f>SUMIFS(CONSOLIDADO!$GE:$GE,CONSOLIDADO!$C:$C,T$6,CONSOLIDADO!$E:$E,$B71)</f>
        <v>44081.5</v>
      </c>
      <c r="U71" s="207"/>
      <c r="V71" s="208">
        <f t="shared" si="0"/>
        <v>324259</v>
      </c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</row>
    <row r="72" spans="1:38" ht="15.75">
      <c r="A72" s="206"/>
      <c r="B72" t="s">
        <v>190</v>
      </c>
      <c r="C72" t="s">
        <v>191</v>
      </c>
      <c r="D72" s="80">
        <v>45170</v>
      </c>
      <c r="E72" s="80"/>
      <c r="F72" s="2105"/>
      <c r="G72" s="2105"/>
      <c r="H72" s="66"/>
      <c r="I72" s="207">
        <f>SUMIFS(CONSOLIDADO!$GE:$GE,CONSOLIDADO!$C:$C,I$6,CONSOLIDADO!$E:$E,$B72)</f>
        <v>26493.635278303354</v>
      </c>
      <c r="J72" s="207">
        <f>SUMIFS(CONSOLIDADO!$GE:$GE,CONSOLIDADO!$C:$C,J$6,CONSOLIDADO!$E:$E,$B72)</f>
        <v>26183.010275387642</v>
      </c>
      <c r="K72" s="207">
        <f>SUMIFS(CONSOLIDADO!$GE:$GE,CONSOLIDADO!$C:$C,K$6,CONSOLIDADO!$E:$E,$B72)</f>
        <v>25820.782846014008</v>
      </c>
      <c r="L72" s="207">
        <f>SUMIFS(CONSOLIDADO!$GE:$GE,CONSOLIDADO!$C:$C,L$6,CONSOLIDADO!$E:$E,$B72)</f>
        <v>26003.972846014007</v>
      </c>
      <c r="M72" s="207">
        <f>SUMIFS(CONSOLIDADO!$GE:$GE,CONSOLIDADO!$C:$C,M$6,CONSOLIDADO!$E:$E,$B72)</f>
        <v>25830.734512680676</v>
      </c>
      <c r="N72" s="207">
        <f>SUMIFS(CONSOLIDADO!$GE:$GE,CONSOLIDADO!$C:$C,N$6,CONSOLIDADO!$E:$E,$B72)</f>
        <v>24999.26319024487</v>
      </c>
      <c r="O72" s="207">
        <f>SUMIFS(CONSOLIDADO!$GE:$GE,CONSOLIDADO!$C:$C,O$6,CONSOLIDADO!$E:$E,$B72)</f>
        <v>25000.184599214084</v>
      </c>
      <c r="P72" s="207">
        <f>SUMIFS(CONSOLIDADO!$GE:$GE,CONSOLIDADO!$C:$C,P$6,CONSOLIDADO!$E:$E,$B72)</f>
        <v>24881.30087809504</v>
      </c>
      <c r="Q72" s="207">
        <f>SUMIFS(CONSOLIDADO!$GE:$GE,CONSOLIDADO!$C:$C,Q$6,CONSOLIDADO!$E:$E,$B72)</f>
        <v>24652.040390231159</v>
      </c>
      <c r="R72" s="207">
        <f>SUMIFS(CONSOLIDADO!$GE:$GE,CONSOLIDADO!$C:$C,R$6,CONSOLIDADO!$E:$E,$B72)</f>
        <v>23679.705552075586</v>
      </c>
      <c r="S72" s="207">
        <f>SUMIFS(CONSOLIDADO!$GE:$GE,CONSOLIDADO!$C:$C,S$6,CONSOLIDADO!$E:$E,$B72)</f>
        <v>23690.331770022734</v>
      </c>
      <c r="T72" s="207">
        <f>SUMIFS(CONSOLIDADO!$GE:$GE,CONSOLIDADO!$C:$C,T$6,CONSOLIDADO!$E:$E,$B72)</f>
        <v>23450.454643051202</v>
      </c>
      <c r="U72" s="207"/>
      <c r="V72" s="208">
        <f t="shared" ref="V72:V96" si="1">+SUM(I72:U72)</f>
        <v>300685.41678133432</v>
      </c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</row>
    <row r="73" spans="1:38" ht="15.75">
      <c r="A73" s="206"/>
      <c r="B73" t="s">
        <v>192</v>
      </c>
      <c r="C73" t="s">
        <v>193</v>
      </c>
      <c r="D73" s="80">
        <v>45170</v>
      </c>
      <c r="E73" s="80"/>
      <c r="F73" s="2105"/>
      <c r="G73" s="2105"/>
      <c r="H73" s="66"/>
      <c r="I73" s="207">
        <f>SUMIFS(CONSOLIDADO!$GE:$GE,CONSOLIDADO!$C:$C,I$6,CONSOLIDADO!$E:$E,$B73)</f>
        <v>26493.635278303354</v>
      </c>
      <c r="J73" s="207">
        <f>SUMIFS(CONSOLIDADO!$GE:$GE,CONSOLIDADO!$C:$C,J$6,CONSOLIDADO!$E:$E,$B73)</f>
        <v>26183.010275387642</v>
      </c>
      <c r="K73" s="207">
        <f>SUMIFS(CONSOLIDADO!$GE:$GE,CONSOLIDADO!$C:$C,K$6,CONSOLIDADO!$E:$E,$B73)</f>
        <v>25820.782846014008</v>
      </c>
      <c r="L73" s="207">
        <f>SUMIFS(CONSOLIDADO!$GE:$GE,CONSOLIDADO!$C:$C,L$6,CONSOLIDADO!$E:$E,$B73)</f>
        <v>26003.972846014007</v>
      </c>
      <c r="M73" s="207">
        <f>SUMIFS(CONSOLIDADO!$GE:$GE,CONSOLIDADO!$C:$C,M$6,CONSOLIDADO!$E:$E,$B73)</f>
        <v>25830.734512680676</v>
      </c>
      <c r="N73" s="207">
        <f>SUMIFS(CONSOLIDADO!$GE:$GE,CONSOLIDADO!$C:$C,N$6,CONSOLIDADO!$E:$E,$B73)</f>
        <v>24999.26319024487</v>
      </c>
      <c r="O73" s="207">
        <f>SUMIFS(CONSOLIDADO!$GE:$GE,CONSOLIDADO!$C:$C,O$6,CONSOLIDADO!$E:$E,$B73)</f>
        <v>25000.184599214084</v>
      </c>
      <c r="P73" s="207">
        <f>SUMIFS(CONSOLIDADO!$GE:$GE,CONSOLIDADO!$C:$C,P$6,CONSOLIDADO!$E:$E,$B73)</f>
        <v>24881.30087809504</v>
      </c>
      <c r="Q73" s="207">
        <f>SUMIFS(CONSOLIDADO!$GE:$GE,CONSOLIDADO!$C:$C,Q$6,CONSOLIDADO!$E:$E,$B73)</f>
        <v>24652.040390231159</v>
      </c>
      <c r="R73" s="207">
        <f>SUMIFS(CONSOLIDADO!$GE:$GE,CONSOLIDADO!$C:$C,R$6,CONSOLIDADO!$E:$E,$B73)</f>
        <v>23679.705552075586</v>
      </c>
      <c r="S73" s="207">
        <f>SUMIFS(CONSOLIDADO!$GE:$GE,CONSOLIDADO!$C:$C,S$6,CONSOLIDADO!$E:$E,$B73)</f>
        <v>23690.331770022734</v>
      </c>
      <c r="T73" s="207">
        <f>SUMIFS(CONSOLIDADO!$GE:$GE,CONSOLIDADO!$C:$C,T$6,CONSOLIDADO!$E:$E,$B73)</f>
        <v>23450.454643051202</v>
      </c>
      <c r="U73" s="207"/>
      <c r="V73" s="208">
        <f t="shared" si="1"/>
        <v>300685.41678133432</v>
      </c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</row>
    <row r="74" spans="1:38" ht="15.75">
      <c r="A74" s="206"/>
      <c r="B74" t="s">
        <v>194</v>
      </c>
      <c r="C74" t="s">
        <v>195</v>
      </c>
      <c r="D74" s="80">
        <v>45170</v>
      </c>
      <c r="E74" s="80"/>
      <c r="F74" s="2105"/>
      <c r="G74" s="2105"/>
      <c r="I74" s="207">
        <f>SUMIFS(CONSOLIDADO!$GE:$GE,CONSOLIDADO!$C:$C,I$6,CONSOLIDADO!$E:$E,$B74)</f>
        <v>31769.452890042623</v>
      </c>
      <c r="J74" s="207">
        <f>SUMIFS(CONSOLIDADO!$GE:$GE,CONSOLIDADO!$C:$C,J$6,CONSOLIDADO!$E:$E,$B74)</f>
        <v>31407.051054710624</v>
      </c>
      <c r="K74" s="207">
        <f>SUMIFS(CONSOLIDADO!$GE:$GE,CONSOLIDADO!$C:$C,K$6,CONSOLIDADO!$E:$E,$B74)</f>
        <v>30984.461972038858</v>
      </c>
      <c r="L74" s="207">
        <f>SUMIFS(CONSOLIDADO!$GE:$GE,CONSOLIDADO!$C:$C,L$6,CONSOLIDADO!$E:$E,$B74)</f>
        <v>31198.183638705523</v>
      </c>
      <c r="M74" s="207">
        <f>SUMIFS(CONSOLIDADO!$GE:$GE,CONSOLIDADO!$C:$C,M$6,CONSOLIDADO!$E:$E,$B74)</f>
        <v>30995.755305372193</v>
      </c>
      <c r="N74" s="207">
        <f>SUMIFS(CONSOLIDADO!$GE:$GE,CONSOLIDADO!$C:$C,N$6,CONSOLIDADO!$E:$E,$B74)</f>
        <v>30025.682812106381</v>
      </c>
      <c r="O74" s="207">
        <f>SUMIFS(CONSOLIDADO!$GE:$GE,CONSOLIDADO!$C:$C,O$6,CONSOLIDADO!$E:$E,$B74)</f>
        <v>30026.604219849287</v>
      </c>
      <c r="P74" s="207">
        <f>SUMIFS(CONSOLIDADO!$GE:$GE,CONSOLIDADO!$C:$C,P$6,CONSOLIDADO!$E:$E,$B74)</f>
        <v>29887.911438919109</v>
      </c>
      <c r="Q74" s="207">
        <f>SUMIFS(CONSOLIDADO!$GE:$GE,CONSOLIDADO!$C:$C,Q$6,CONSOLIDADO!$E:$E,$B74)</f>
        <v>29620.429923828098</v>
      </c>
      <c r="R74" s="207">
        <f>SUMIFS(CONSOLIDADO!$GE:$GE,CONSOLIDADO!$C:$C,R$6,CONSOLIDADO!$E:$E,$B74)</f>
        <v>28486.056089456462</v>
      </c>
      <c r="S74" s="207">
        <f>SUMIFS(CONSOLIDADO!$GE:$GE,CONSOLIDADO!$C:$C,S$6,CONSOLIDADO!$E:$E,$B74)</f>
        <v>28498.083491600482</v>
      </c>
      <c r="T74" s="207">
        <f>SUMIFS(CONSOLIDADO!$GE:$GE,CONSOLIDADO!$C:$C,T$6,CONSOLIDADO!$E:$E,$B74)</f>
        <v>28218.586843009769</v>
      </c>
      <c r="U74" s="207"/>
      <c r="V74" s="208">
        <f t="shared" si="1"/>
        <v>361118.25967963936</v>
      </c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</row>
    <row r="75" spans="1:38" ht="15.75">
      <c r="A75" s="206"/>
      <c r="B75" t="s">
        <v>832</v>
      </c>
      <c r="C75" t="s">
        <v>835</v>
      </c>
      <c r="D75" s="80">
        <v>45689</v>
      </c>
      <c r="E75" s="80"/>
      <c r="F75" s="2105"/>
      <c r="G75" s="2105"/>
      <c r="I75" s="207">
        <f>SUMIFS(CONSOLIDADO!$GE:$GE,CONSOLIDADO!$C:$C,I$6,CONSOLIDADO!$E:$E,$B75)</f>
        <v>0</v>
      </c>
      <c r="J75" s="207">
        <f>SUMIFS(CONSOLIDADO!$GE:$GE,CONSOLIDADO!$C:$C,J$6,CONSOLIDADO!$E:$E,$B75)</f>
        <v>1467</v>
      </c>
      <c r="K75" s="207">
        <f>SUMIFS(CONSOLIDADO!$GE:$GE,CONSOLIDADO!$C:$C,K$6,CONSOLIDADO!$E:$E,$B75)</f>
        <v>1413</v>
      </c>
      <c r="L75" s="207">
        <f>SUMIFS(CONSOLIDADO!$GE:$GE,CONSOLIDADO!$C:$C,L$6,CONSOLIDADO!$E:$E,$B75)</f>
        <v>1413</v>
      </c>
      <c r="M75" s="207">
        <f>SUMIFS(CONSOLIDADO!$GE:$GE,CONSOLIDADO!$C:$C,M$6,CONSOLIDADO!$E:$E,$B75)</f>
        <v>1471.88</v>
      </c>
      <c r="N75" s="207">
        <f>SUMIFS(CONSOLIDADO!$GE:$GE,CONSOLIDADO!$C:$C,N$6,CONSOLIDADO!$E:$E,$B75)</f>
        <v>1413</v>
      </c>
      <c r="O75" s="207">
        <f>SUMIFS(CONSOLIDADO!$GE:$GE,CONSOLIDADO!$C:$C,O$6,CONSOLIDADO!$E:$E,$B75)</f>
        <v>2590.5</v>
      </c>
      <c r="P75" s="207">
        <f>SUMIFS(CONSOLIDADO!$GE:$GE,CONSOLIDADO!$C:$C,P$6,CONSOLIDADO!$E:$E,$B75)</f>
        <v>1413</v>
      </c>
      <c r="Q75" s="207">
        <f>SUMIFS(CONSOLIDADO!$GE:$GE,CONSOLIDADO!$C:$C,Q$6,CONSOLIDADO!$E:$E,$B75)</f>
        <v>1601.4</v>
      </c>
      <c r="R75" s="207">
        <f>SUMIFS(CONSOLIDADO!$GE:$GE,CONSOLIDADO!$C:$C,R$6,CONSOLIDADO!$E:$E,$B75)</f>
        <v>2104.3000000000002</v>
      </c>
      <c r="S75" s="207">
        <f>SUMIFS(CONSOLIDADO!$GE:$GE,CONSOLIDADO!$C:$C,S$6,CONSOLIDADO!$E:$E,$B75)</f>
        <v>1922</v>
      </c>
      <c r="T75" s="207">
        <f>SUMIFS(CONSOLIDADO!$GE:$GE,CONSOLIDADO!$C:$C,T$6,CONSOLIDADO!$E:$E,$B75)</f>
        <v>4557.6100000000006</v>
      </c>
      <c r="U75" s="207"/>
      <c r="V75" s="208">
        <f t="shared" si="1"/>
        <v>21366.690000000002</v>
      </c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</row>
    <row r="76" spans="1:38" ht="15.75">
      <c r="A76" s="206"/>
      <c r="B76" t="s">
        <v>861</v>
      </c>
      <c r="C76" t="s">
        <v>862</v>
      </c>
      <c r="D76" s="80">
        <v>45719</v>
      </c>
      <c r="E76" s="80">
        <v>45900</v>
      </c>
      <c r="F76" s="2105"/>
      <c r="G76" s="2105"/>
      <c r="I76" s="207">
        <f>SUMIFS(CONSOLIDADO!$GE:$GE,CONSOLIDADO!$C:$C,I$6,CONSOLIDADO!$E:$E,$B76)</f>
        <v>0</v>
      </c>
      <c r="J76" s="207">
        <f>SUMIFS(CONSOLIDADO!$GE:$GE,CONSOLIDADO!$C:$C,J$6,CONSOLIDADO!$E:$E,$B76)</f>
        <v>0</v>
      </c>
      <c r="K76" s="207">
        <f>SUMIFS(CONSOLIDADO!$GE:$GE,CONSOLIDADO!$C:$C,K$6,CONSOLIDADO!$E:$E,$B76)</f>
        <v>4293.33</v>
      </c>
      <c r="L76" s="207">
        <f>SUMIFS(CONSOLIDADO!$GE:$GE,CONSOLIDADO!$C:$C,L$6,CONSOLIDADO!$E:$E,$B76)</f>
        <v>4600</v>
      </c>
      <c r="M76" s="207">
        <f>SUMIFS(CONSOLIDADO!$GE:$GE,CONSOLIDADO!$C:$C,M$6,CONSOLIDADO!$E:$E,$B76)</f>
        <v>4600</v>
      </c>
      <c r="N76" s="207">
        <f>SUMIFS(CONSOLIDADO!$GE:$GE,CONSOLIDADO!$C:$C,N$6,CONSOLIDADO!$E:$E,$B76)</f>
        <v>4600</v>
      </c>
      <c r="O76" s="207">
        <f>SUMIFS(CONSOLIDADO!$GE:$GE,CONSOLIDADO!$C:$C,O$6,CONSOLIDADO!$E:$E,$B76)</f>
        <v>6900</v>
      </c>
      <c r="P76" s="207">
        <f>SUMIFS(CONSOLIDADO!$GE:$GE,CONSOLIDADO!$C:$C,P$6,CONSOLIDADO!$E:$E,$B76)</f>
        <v>8277.119999999999</v>
      </c>
      <c r="Q76" s="207">
        <f>SUMIFS(CONSOLIDADO!$GE:$GE,CONSOLIDADO!$C:$C,Q$6,CONSOLIDADO!$E:$E,$B76)</f>
        <v>0</v>
      </c>
      <c r="R76" s="207">
        <f>SUMIFS(CONSOLIDADO!$GE:$GE,CONSOLIDADO!$C:$C,R$6,CONSOLIDADO!$E:$E,$B76)</f>
        <v>0</v>
      </c>
      <c r="S76" s="207">
        <f>SUMIFS(CONSOLIDADO!$GE:$GE,CONSOLIDADO!$C:$C,S$6,CONSOLIDADO!$E:$E,$B76)</f>
        <v>0</v>
      </c>
      <c r="T76" s="207">
        <f>SUMIFS(CONSOLIDADO!$GE:$GE,CONSOLIDADO!$C:$C,T$6,CONSOLIDADO!$E:$E,$B76)</f>
        <v>0</v>
      </c>
      <c r="U76" s="207"/>
      <c r="V76" s="208">
        <f t="shared" si="1"/>
        <v>33270.449999999997</v>
      </c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</row>
    <row r="77" spans="1:38" ht="15.75">
      <c r="A77" s="206"/>
      <c r="B77" t="s">
        <v>863</v>
      </c>
      <c r="C77" t="s">
        <v>864</v>
      </c>
      <c r="D77" s="80" t="s">
        <v>903</v>
      </c>
      <c r="E77" s="80"/>
      <c r="F77" s="2105"/>
      <c r="G77" s="2105"/>
      <c r="I77" s="207">
        <f>SUMIFS(CONSOLIDADO!$GE:$GE,CONSOLIDADO!$C:$C,I$6,CONSOLIDADO!$E:$E,$B77)</f>
        <v>0</v>
      </c>
      <c r="J77" s="207">
        <f>SUMIFS(CONSOLIDADO!$GE:$GE,CONSOLIDADO!$C:$C,J$6,CONSOLIDADO!$E:$E,$B77)</f>
        <v>0</v>
      </c>
      <c r="K77" s="207">
        <f>SUMIFS(CONSOLIDADO!$GE:$GE,CONSOLIDADO!$C:$C,K$6,CONSOLIDADO!$E:$E,$B77)</f>
        <v>4378.8</v>
      </c>
      <c r="L77" s="207">
        <f>SUMIFS(CONSOLIDADO!$GE:$GE,CONSOLIDADO!$C:$C,L$6,CONSOLIDADO!$E:$E,$B77)</f>
        <v>4406.3999999999996</v>
      </c>
      <c r="M77" s="207">
        <f>SUMIFS(CONSOLIDADO!$GE:$GE,CONSOLIDADO!$C:$C,M$6,CONSOLIDADO!$E:$E,$B77)</f>
        <v>4380</v>
      </c>
      <c r="N77" s="207">
        <f>SUMIFS(CONSOLIDADO!$GE:$GE,CONSOLIDADO!$C:$C,N$6,CONSOLIDADO!$E:$E,$B77)</f>
        <v>4921.2</v>
      </c>
      <c r="O77" s="207">
        <f>SUMIFS(CONSOLIDADO!$GE:$GE,CONSOLIDADO!$C:$C,O$6,CONSOLIDADO!$E:$E,$B77)</f>
        <v>7106.4</v>
      </c>
      <c r="P77" s="207">
        <f>SUMIFS(CONSOLIDADO!$GE:$GE,CONSOLIDADO!$C:$C,P$6,CONSOLIDADO!$E:$E,$B77)</f>
        <v>4245.6000000000004</v>
      </c>
      <c r="Q77" s="207">
        <f>SUMIFS(CONSOLIDADO!$GE:$GE,CONSOLIDADO!$C:$C,Q$6,CONSOLIDADO!$E:$E,$B77)</f>
        <v>4213.2</v>
      </c>
      <c r="R77" s="207">
        <f>SUMIFS(CONSOLIDADO!$GE:$GE,CONSOLIDADO!$C:$C,R$6,CONSOLIDADO!$E:$E,$B77)</f>
        <v>4075.2</v>
      </c>
      <c r="S77" s="207">
        <f>SUMIFS(CONSOLIDADO!$GE:$GE,CONSOLIDADO!$C:$C,S$6,CONSOLIDADO!$E:$E,$B77)</f>
        <v>4076.4</v>
      </c>
      <c r="T77" s="207">
        <f>SUMIFS(CONSOLIDADO!$GE:$GE,CONSOLIDADO!$C:$C,T$6,CONSOLIDADO!$E:$E,$B77)</f>
        <v>8098.84</v>
      </c>
      <c r="U77" s="207"/>
      <c r="V77" s="208">
        <f t="shared" si="1"/>
        <v>49902.039999999994</v>
      </c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</row>
    <row r="78" spans="1:38" ht="15.75">
      <c r="A78" s="206"/>
      <c r="B78" t="s">
        <v>865</v>
      </c>
      <c r="C78" t="s">
        <v>866</v>
      </c>
      <c r="D78" s="80">
        <v>45783</v>
      </c>
      <c r="E78" s="80">
        <v>45961</v>
      </c>
      <c r="F78" s="2105"/>
      <c r="G78" s="2105"/>
      <c r="I78" s="207">
        <f>SUMIFS(CONSOLIDADO!$GE:$GE,CONSOLIDADO!$C:$C,I$6,CONSOLIDADO!$E:$E,$B78)</f>
        <v>0</v>
      </c>
      <c r="J78" s="207">
        <f>SUMIFS(CONSOLIDADO!$GE:$GE,CONSOLIDADO!$C:$C,J$6,CONSOLIDADO!$E:$E,$B78)</f>
        <v>0</v>
      </c>
      <c r="K78" s="207">
        <f>SUMIFS(CONSOLIDADO!$GE:$GE,CONSOLIDADO!$C:$C,K$6,CONSOLIDADO!$E:$E,$B78)</f>
        <v>0</v>
      </c>
      <c r="L78" s="207">
        <f>SUMIFS(CONSOLIDADO!$GE:$GE,CONSOLIDADO!$C:$C,L$6,CONSOLIDADO!$E:$E,$B78)</f>
        <v>0</v>
      </c>
      <c r="M78" s="207">
        <f>SUMIFS(CONSOLIDADO!$GE:$GE,CONSOLIDADO!$C:$C,M$6,CONSOLIDADO!$E:$E,$B78)</f>
        <v>2988</v>
      </c>
      <c r="N78" s="207">
        <f>SUMIFS(CONSOLIDADO!$GE:$GE,CONSOLIDADO!$C:$C,N$6,CONSOLIDADO!$E:$E,$B78)</f>
        <v>3563</v>
      </c>
      <c r="O78" s="207">
        <f>SUMIFS(CONSOLIDADO!$GE:$GE,CONSOLIDADO!$C:$C,O$6,CONSOLIDADO!$E:$E,$B78)</f>
        <v>4164.3600000000006</v>
      </c>
      <c r="P78" s="207">
        <f>SUMIFS(CONSOLIDADO!$GE:$GE,CONSOLIDADO!$C:$C,P$6,CONSOLIDADO!$E:$E,$B78)</f>
        <v>3550.24</v>
      </c>
      <c r="Q78" s="207">
        <f>SUMIFS(CONSOLIDADO!$GE:$GE,CONSOLIDADO!$C:$C,Q$6,CONSOLIDADO!$E:$E,$B78)</f>
        <v>3478.19</v>
      </c>
      <c r="R78" s="207">
        <f>SUMIFS(CONSOLIDADO!$GE:$GE,CONSOLIDADO!$C:$C,R$6,CONSOLIDADO!$E:$E,$B78)</f>
        <v>7587.68</v>
      </c>
      <c r="S78" s="207">
        <f>SUMIFS(CONSOLIDADO!$GE:$GE,CONSOLIDADO!$C:$C,S$6,CONSOLIDADO!$E:$E,$B78)</f>
        <v>0</v>
      </c>
      <c r="T78" s="207">
        <f>SUMIFS(CONSOLIDADO!$GE:$GE,CONSOLIDADO!$C:$C,T$6,CONSOLIDADO!$E:$E,$B78)</f>
        <v>0</v>
      </c>
      <c r="U78" s="207"/>
      <c r="V78" s="208">
        <f t="shared" si="1"/>
        <v>25331.47</v>
      </c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</row>
    <row r="79" spans="1:38" ht="15.75">
      <c r="A79" s="206"/>
      <c r="B79" t="s">
        <v>867</v>
      </c>
      <c r="C79" t="s">
        <v>868</v>
      </c>
      <c r="D79" s="80">
        <v>45784</v>
      </c>
      <c r="E79" s="80"/>
      <c r="F79" s="2105"/>
      <c r="G79" s="2105"/>
      <c r="I79" s="207">
        <f>SUMIFS(CONSOLIDADO!$GE:$GE,CONSOLIDADO!$C:$C,I$6,CONSOLIDADO!$E:$E,$B79)</f>
        <v>0</v>
      </c>
      <c r="J79" s="207">
        <f>SUMIFS(CONSOLIDADO!$GE:$GE,CONSOLIDADO!$C:$C,J$6,CONSOLIDADO!$E:$E,$B79)</f>
        <v>0</v>
      </c>
      <c r="K79" s="207">
        <f>SUMIFS(CONSOLIDADO!$GE:$GE,CONSOLIDADO!$C:$C,K$6,CONSOLIDADO!$E:$E,$B79)</f>
        <v>0</v>
      </c>
      <c r="L79" s="207">
        <f>SUMIFS(CONSOLIDADO!$GE:$GE,CONSOLIDADO!$C:$C,L$6,CONSOLIDADO!$E:$E,$B79)</f>
        <v>0</v>
      </c>
      <c r="M79" s="207">
        <f>SUMIFS(CONSOLIDADO!$GE:$GE,CONSOLIDADO!$C:$C,M$6,CONSOLIDADO!$E:$E,$B79)</f>
        <v>1760</v>
      </c>
      <c r="N79" s="207">
        <f>SUMIFS(CONSOLIDADO!$GE:$GE,CONSOLIDADO!$C:$C,N$6,CONSOLIDADO!$E:$E,$B79)</f>
        <v>2200</v>
      </c>
      <c r="O79" s="207">
        <f>SUMIFS(CONSOLIDADO!$GE:$GE,CONSOLIDADO!$C:$C,O$6,CONSOLIDADO!$E:$E,$B79)</f>
        <v>2566.67</v>
      </c>
      <c r="P79" s="207">
        <f>SUMIFS(CONSOLIDADO!$GE:$GE,CONSOLIDADO!$C:$C,P$6,CONSOLIDADO!$E:$E,$B79)</f>
        <v>2186.86</v>
      </c>
      <c r="Q79" s="207">
        <f>SUMIFS(CONSOLIDADO!$GE:$GE,CONSOLIDADO!$C:$C,Q$6,CONSOLIDADO!$E:$E,$B79)</f>
        <v>2187.17</v>
      </c>
      <c r="R79" s="207">
        <f>SUMIFS(CONSOLIDADO!$GE:$GE,CONSOLIDADO!$C:$C,R$6,CONSOLIDADO!$E:$E,$B79)</f>
        <v>2188.08</v>
      </c>
      <c r="S79" s="207">
        <f>SUMIFS(CONSOLIDADO!$GE:$GE,CONSOLIDADO!$C:$C,S$6,CONSOLIDADO!$E:$E,$B79)</f>
        <v>2788.72</v>
      </c>
      <c r="T79" s="207">
        <f>SUMIFS(CONSOLIDADO!$GE:$GE,CONSOLIDADO!$C:$C,T$6,CONSOLIDADO!$E:$E,$B79)</f>
        <v>6267.58</v>
      </c>
      <c r="U79" s="207"/>
      <c r="V79" s="208">
        <f t="shared" si="1"/>
        <v>22145.08</v>
      </c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</row>
    <row r="80" spans="1:38" ht="15.75">
      <c r="A80" s="206"/>
      <c r="B80" t="s">
        <v>869</v>
      </c>
      <c r="C80" t="s">
        <v>870</v>
      </c>
      <c r="D80" s="80">
        <v>45839</v>
      </c>
      <c r="E80" s="80"/>
      <c r="F80" s="2105"/>
      <c r="G80" s="2105"/>
      <c r="I80" s="207">
        <f>SUMIFS(CONSOLIDADO!$GE:$GE,CONSOLIDADO!$C:$C,I$6,CONSOLIDADO!$E:$E,$B80)</f>
        <v>0</v>
      </c>
      <c r="J80" s="207">
        <f>SUMIFS(CONSOLIDADO!$GE:$GE,CONSOLIDADO!$C:$C,J$6,CONSOLIDADO!$E:$E,$B80)</f>
        <v>0</v>
      </c>
      <c r="K80" s="207">
        <f>SUMIFS(CONSOLIDADO!$GE:$GE,CONSOLIDADO!$C:$C,K$6,CONSOLIDADO!$E:$E,$B80)</f>
        <v>0</v>
      </c>
      <c r="L80" s="207">
        <f>SUMIFS(CONSOLIDADO!$GE:$GE,CONSOLIDADO!$C:$C,L$6,CONSOLIDADO!$E:$E,$B80)</f>
        <v>0</v>
      </c>
      <c r="M80" s="207">
        <f>SUMIFS(CONSOLIDADO!$GE:$GE,CONSOLIDADO!$C:$C,M$6,CONSOLIDADO!$E:$E,$B80)</f>
        <v>0</v>
      </c>
      <c r="N80" s="207">
        <f>SUMIFS(CONSOLIDADO!$GE:$GE,CONSOLIDADO!$C:$C,N$6,CONSOLIDADO!$E:$E,$B80)</f>
        <v>0</v>
      </c>
      <c r="O80" s="207">
        <f>SUMIFS(CONSOLIDADO!$GE:$GE,CONSOLIDADO!$C:$C,O$6,CONSOLIDADO!$E:$E,$B80)</f>
        <v>11122</v>
      </c>
      <c r="P80" s="207">
        <f>SUMIFS(CONSOLIDADO!$GE:$GE,CONSOLIDADO!$C:$C,P$6,CONSOLIDADO!$E:$E,$B80)</f>
        <v>11131</v>
      </c>
      <c r="Q80" s="207">
        <f>SUMIFS(CONSOLIDADO!$GE:$GE,CONSOLIDADO!$C:$C,Q$6,CONSOLIDADO!$E:$E,$B80)</f>
        <v>11113</v>
      </c>
      <c r="R80" s="207">
        <f>SUMIFS(CONSOLIDADO!$GE:$GE,CONSOLIDADO!$C:$C,R$6,CONSOLIDADO!$E:$E,$B80)</f>
        <v>11113</v>
      </c>
      <c r="S80" s="207">
        <f>SUMIFS(CONSOLIDADO!$GE:$GE,CONSOLIDADO!$C:$C,S$6,CONSOLIDADO!$E:$E,$B80)</f>
        <v>11113</v>
      </c>
      <c r="T80" s="207">
        <f>SUMIFS(CONSOLIDADO!$GE:$GE,CONSOLIDADO!$C:$C,T$6,CONSOLIDADO!$E:$E,$B80)</f>
        <v>23910.5</v>
      </c>
      <c r="U80" s="207"/>
      <c r="V80" s="208">
        <f t="shared" si="1"/>
        <v>79502.5</v>
      </c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</row>
    <row r="81" spans="1:38">
      <c r="A81" s="28"/>
      <c r="B81" t="s">
        <v>871</v>
      </c>
      <c r="C81" t="s">
        <v>872</v>
      </c>
      <c r="D81" s="80">
        <v>45868</v>
      </c>
      <c r="E81" s="80">
        <v>45902</v>
      </c>
      <c r="F81" s="2105"/>
      <c r="G81" s="2105"/>
      <c r="I81" s="207">
        <f>SUMIFS(CONSOLIDADO!$GE:$GE,CONSOLIDADO!$C:$C,I$6,CONSOLIDADO!$E:$E,$B81)</f>
        <v>0</v>
      </c>
      <c r="J81" s="207">
        <f>SUMIFS(CONSOLIDADO!$GE:$GE,CONSOLIDADO!$C:$C,J$6,CONSOLIDADO!$E:$E,$B81)</f>
        <v>0</v>
      </c>
      <c r="K81" s="207">
        <f>SUMIFS(CONSOLIDADO!$GE:$GE,CONSOLIDADO!$C:$C,K$6,CONSOLIDADO!$E:$E,$B81)</f>
        <v>0</v>
      </c>
      <c r="L81" s="207">
        <f>SUMIFS(CONSOLIDADO!$GE:$GE,CONSOLIDADO!$C:$C,L$6,CONSOLIDADO!$E:$E,$B81)</f>
        <v>0</v>
      </c>
      <c r="M81" s="207">
        <f>SUMIFS(CONSOLIDADO!$GE:$GE,CONSOLIDADO!$C:$C,M$6,CONSOLIDADO!$E:$E,$B81)</f>
        <v>0</v>
      </c>
      <c r="N81" s="207">
        <f>SUMIFS(CONSOLIDADO!$GE:$GE,CONSOLIDADO!$C:$C,N$6,CONSOLIDADO!$E:$E,$B81)</f>
        <v>0</v>
      </c>
      <c r="O81" s="207">
        <f>SUMIFS(CONSOLIDADO!$GE:$GE,CONSOLIDADO!$C:$C,O$6,CONSOLIDADO!$E:$E,$B81)</f>
        <v>446.33</v>
      </c>
      <c r="P81" s="207">
        <f>SUMIFS(CONSOLIDADO!$GE:$GE,CONSOLIDADO!$C:$C,P$6,CONSOLIDADO!$E:$E,$B81)</f>
        <v>5113</v>
      </c>
      <c r="Q81" s="207">
        <f>SUMIFS(CONSOLIDADO!$GE:$GE,CONSOLIDADO!$C:$C,Q$6,CONSOLIDADO!$E:$E,$B81)</f>
        <v>1767.19</v>
      </c>
      <c r="R81" s="207">
        <f>SUMIFS(CONSOLIDADO!$GE:$GE,CONSOLIDADO!$C:$C,R$6,CONSOLIDADO!$E:$E,$B81)</f>
        <v>0</v>
      </c>
      <c r="S81" s="207">
        <f>SUMIFS(CONSOLIDADO!$GE:$GE,CONSOLIDADO!$C:$C,S$6,CONSOLIDADO!$E:$E,$B81)</f>
        <v>0</v>
      </c>
      <c r="T81" s="207">
        <f>SUMIFS(CONSOLIDADO!$GE:$GE,CONSOLIDADO!$C:$C,T$6,CONSOLIDADO!$E:$E,$B81)</f>
        <v>0</v>
      </c>
      <c r="U81" s="207"/>
      <c r="V81" s="208">
        <f t="shared" si="1"/>
        <v>7326.52</v>
      </c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</row>
    <row r="82" spans="1:38">
      <c r="A82" s="28"/>
      <c r="B82" t="s">
        <v>873</v>
      </c>
      <c r="C82" t="s">
        <v>874</v>
      </c>
      <c r="D82" s="80">
        <v>45852</v>
      </c>
      <c r="E82" s="80"/>
      <c r="F82" s="2105"/>
      <c r="G82" s="2105"/>
      <c r="I82" s="207">
        <f>SUMIFS(CONSOLIDADO!$GE:$GE,CONSOLIDADO!$C:$C,I$6,CONSOLIDADO!$E:$E,$B82)</f>
        <v>0</v>
      </c>
      <c r="J82" s="207">
        <f>SUMIFS(CONSOLIDADO!$GE:$GE,CONSOLIDADO!$C:$C,J$6,CONSOLIDADO!$E:$E,$B82)</f>
        <v>0</v>
      </c>
      <c r="K82" s="207">
        <f>SUMIFS(CONSOLIDADO!$GE:$GE,CONSOLIDADO!$C:$C,K$6,CONSOLIDADO!$E:$E,$B82)</f>
        <v>0</v>
      </c>
      <c r="L82" s="207">
        <f>SUMIFS(CONSOLIDADO!$GE:$GE,CONSOLIDADO!$C:$C,L$6,CONSOLIDADO!$E:$E,$B82)</f>
        <v>0</v>
      </c>
      <c r="M82" s="207">
        <f>SUMIFS(CONSOLIDADO!$GE:$GE,CONSOLIDADO!$C:$C,M$6,CONSOLIDADO!$E:$E,$B82)</f>
        <v>0</v>
      </c>
      <c r="N82" s="207">
        <f>SUMIFS(CONSOLIDADO!$GE:$GE,CONSOLIDADO!$C:$C,N$6,CONSOLIDADO!$E:$E,$B82)</f>
        <v>0</v>
      </c>
      <c r="O82" s="207">
        <f>SUMIFS(CONSOLIDADO!$GE:$GE,CONSOLIDADO!$C:$C,O$6,CONSOLIDADO!$E:$E,$B82)</f>
        <v>1416.67</v>
      </c>
      <c r="P82" s="207">
        <f>SUMIFS(CONSOLIDADO!$GE:$GE,CONSOLIDADO!$C:$C,P$6,CONSOLIDADO!$E:$E,$B82)</f>
        <v>2500</v>
      </c>
      <c r="Q82" s="207">
        <f>SUMIFS(CONSOLIDADO!$GE:$GE,CONSOLIDADO!$C:$C,Q$6,CONSOLIDADO!$E:$E,$B82)</f>
        <v>2500</v>
      </c>
      <c r="R82" s="207">
        <f>SUMIFS(CONSOLIDADO!$GE:$GE,CONSOLIDADO!$C:$C,R$6,CONSOLIDADO!$E:$E,$B82)</f>
        <v>2485.0700000000002</v>
      </c>
      <c r="S82" s="207">
        <f>SUMIFS(CONSOLIDADO!$GE:$GE,CONSOLIDADO!$C:$C,S$6,CONSOLIDADO!$E:$E,$B82)</f>
        <v>2470.14</v>
      </c>
      <c r="T82" s="207">
        <f>SUMIFS(CONSOLIDADO!$GE:$GE,CONSOLIDADO!$C:$C,T$6,CONSOLIDADO!$E:$E,$B82)</f>
        <v>4576.04</v>
      </c>
      <c r="U82" s="207"/>
      <c r="V82" s="208">
        <f t="shared" si="1"/>
        <v>15947.919999999998</v>
      </c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</row>
    <row r="83" spans="1:38">
      <c r="A83" s="28"/>
      <c r="B83" t="s">
        <v>875</v>
      </c>
      <c r="C83" t="s">
        <v>876</v>
      </c>
      <c r="D83" s="80">
        <v>45887</v>
      </c>
      <c r="E83" s="80"/>
      <c r="F83" s="2105"/>
      <c r="G83" s="2105"/>
      <c r="I83" s="207">
        <f>SUMIFS(CONSOLIDADO!$GE:$GE,CONSOLIDADO!$C:$C,I$6,CONSOLIDADO!$E:$E,$B83)</f>
        <v>0</v>
      </c>
      <c r="J83" s="207">
        <f>SUMIFS(CONSOLIDADO!$GE:$GE,CONSOLIDADO!$C:$C,J$6,CONSOLIDADO!$E:$E,$B83)</f>
        <v>0</v>
      </c>
      <c r="K83" s="207">
        <f>SUMIFS(CONSOLIDADO!$GE:$GE,CONSOLIDADO!$C:$C,K$6,CONSOLIDADO!$E:$E,$B83)</f>
        <v>0</v>
      </c>
      <c r="L83" s="207">
        <f>SUMIFS(CONSOLIDADO!$GE:$GE,CONSOLIDADO!$C:$C,L$6,CONSOLIDADO!$E:$E,$B83)</f>
        <v>0</v>
      </c>
      <c r="M83" s="207">
        <f>SUMIFS(CONSOLIDADO!$GE:$GE,CONSOLIDADO!$C:$C,M$6,CONSOLIDADO!$E:$E,$B83)</f>
        <v>0</v>
      </c>
      <c r="N83" s="207">
        <f>SUMIFS(CONSOLIDADO!$GE:$GE,CONSOLIDADO!$C:$C,N$6,CONSOLIDADO!$E:$E,$B83)</f>
        <v>0</v>
      </c>
      <c r="O83" s="207">
        <f>SUMIFS(CONSOLIDADO!$GE:$GE,CONSOLIDADO!$C:$C,O$6,CONSOLIDADO!$E:$E,$B83)</f>
        <v>0</v>
      </c>
      <c r="P83" s="207">
        <f>SUMIFS(CONSOLIDADO!$GE:$GE,CONSOLIDADO!$C:$C,P$6,CONSOLIDADO!$E:$E,$B83)</f>
        <v>866.67</v>
      </c>
      <c r="Q83" s="207">
        <f>SUMIFS(CONSOLIDADO!$GE:$GE,CONSOLIDADO!$C:$C,Q$6,CONSOLIDADO!$E:$E,$B83)</f>
        <v>2000</v>
      </c>
      <c r="R83" s="207">
        <f>SUMIFS(CONSOLIDADO!$GE:$GE,CONSOLIDADO!$C:$C,R$6,CONSOLIDADO!$E:$E,$B83)</f>
        <v>2150</v>
      </c>
      <c r="S83" s="207">
        <f>SUMIFS(CONSOLIDADO!$GE:$GE,CONSOLIDADO!$C:$C,S$6,CONSOLIDADO!$E:$E,$B83)</f>
        <v>1907.22</v>
      </c>
      <c r="T83" s="207">
        <f>SUMIFS(CONSOLIDADO!$GE:$GE,CONSOLIDADO!$C:$C,T$6,CONSOLIDADO!$E:$E,$B83)</f>
        <v>3426.11</v>
      </c>
      <c r="U83" s="207"/>
      <c r="V83" s="208">
        <f t="shared" si="1"/>
        <v>10350</v>
      </c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</row>
    <row r="84" spans="1:38">
      <c r="A84" s="28"/>
      <c r="B84" t="s">
        <v>877</v>
      </c>
      <c r="C84" t="s">
        <v>878</v>
      </c>
      <c r="D84" s="80">
        <v>45870</v>
      </c>
      <c r="E84" s="80"/>
      <c r="F84" s="2105"/>
      <c r="G84" s="2105"/>
      <c r="I84" s="207">
        <f>SUMIFS(CONSOLIDADO!$GE:$GE,CONSOLIDADO!$C:$C,I$6,CONSOLIDADO!$E:$E,$B84)</f>
        <v>0</v>
      </c>
      <c r="J84" s="207">
        <f>SUMIFS(CONSOLIDADO!$GE:$GE,CONSOLIDADO!$C:$C,J$6,CONSOLIDADO!$E:$E,$B84)</f>
        <v>0</v>
      </c>
      <c r="K84" s="207">
        <f>SUMIFS(CONSOLIDADO!$GE:$GE,CONSOLIDADO!$C:$C,K$6,CONSOLIDADO!$E:$E,$B84)</f>
        <v>0</v>
      </c>
      <c r="L84" s="207">
        <f>SUMIFS(CONSOLIDADO!$GE:$GE,CONSOLIDADO!$C:$C,L$6,CONSOLIDADO!$E:$E,$B84)</f>
        <v>0</v>
      </c>
      <c r="M84" s="207">
        <f>SUMIFS(CONSOLIDADO!$GE:$GE,CONSOLIDADO!$C:$C,M$6,CONSOLIDADO!$E:$E,$B84)</f>
        <v>0</v>
      </c>
      <c r="N84" s="207">
        <f>SUMIFS(CONSOLIDADO!$GE:$GE,CONSOLIDADO!$C:$C,N$6,CONSOLIDADO!$E:$E,$B84)</f>
        <v>0</v>
      </c>
      <c r="O84" s="207">
        <f>SUMIFS(CONSOLIDADO!$GE:$GE,CONSOLIDADO!$C:$C,O$6,CONSOLIDADO!$E:$E,$B84)</f>
        <v>0</v>
      </c>
      <c r="P84" s="207">
        <f>SUMIFS(CONSOLIDADO!$GE:$GE,CONSOLIDADO!$C:$C,P$6,CONSOLIDADO!$E:$E,$B84)</f>
        <v>3000</v>
      </c>
      <c r="Q84" s="207">
        <f>SUMIFS(CONSOLIDADO!$GE:$GE,CONSOLIDADO!$C:$C,Q$6,CONSOLIDADO!$E:$E,$B84)</f>
        <v>3000</v>
      </c>
      <c r="R84" s="207">
        <f>SUMIFS(CONSOLIDADO!$GE:$GE,CONSOLIDADO!$C:$C,R$6,CONSOLIDADO!$E:$E,$B84)</f>
        <v>3000</v>
      </c>
      <c r="S84" s="207">
        <f>SUMIFS(CONSOLIDADO!$GE:$GE,CONSOLIDADO!$C:$C,S$6,CONSOLIDADO!$E:$E,$B84)</f>
        <v>3266.67</v>
      </c>
      <c r="T84" s="207">
        <f>SUMIFS(CONSOLIDADO!$GE:$GE,CONSOLIDADO!$C:$C,T$6,CONSOLIDADO!$E:$E,$B84)</f>
        <v>7051.58</v>
      </c>
      <c r="U84" s="207"/>
      <c r="V84" s="208">
        <f t="shared" si="1"/>
        <v>19318.25</v>
      </c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</row>
    <row r="85" spans="1:38">
      <c r="A85" s="28"/>
      <c r="B85" t="s">
        <v>879</v>
      </c>
      <c r="C85" t="s">
        <v>880</v>
      </c>
      <c r="D85" s="80">
        <v>45894</v>
      </c>
      <c r="E85" s="80"/>
      <c r="F85" s="2105"/>
      <c r="G85" s="2105"/>
      <c r="I85" s="207">
        <f>SUMIFS(CONSOLIDADO!$GE:$GE,CONSOLIDADO!$C:$C,I$6,CONSOLIDADO!$E:$E,$B85)</f>
        <v>0</v>
      </c>
      <c r="J85" s="207">
        <f>SUMIFS(CONSOLIDADO!$GE:$GE,CONSOLIDADO!$C:$C,J$6,CONSOLIDADO!$E:$E,$B85)</f>
        <v>0</v>
      </c>
      <c r="K85" s="207">
        <f>SUMIFS(CONSOLIDADO!$GE:$GE,CONSOLIDADO!$C:$C,K$6,CONSOLIDADO!$E:$E,$B85)</f>
        <v>0</v>
      </c>
      <c r="L85" s="207">
        <f>SUMIFS(CONSOLIDADO!$GE:$GE,CONSOLIDADO!$C:$C,L$6,CONSOLIDADO!$E:$E,$B85)</f>
        <v>0</v>
      </c>
      <c r="M85" s="207">
        <f>SUMIFS(CONSOLIDADO!$GE:$GE,CONSOLIDADO!$C:$C,M$6,CONSOLIDADO!$E:$E,$B85)</f>
        <v>0</v>
      </c>
      <c r="N85" s="207">
        <f>SUMIFS(CONSOLIDADO!$GE:$GE,CONSOLIDADO!$C:$C,N$6,CONSOLIDADO!$E:$E,$B85)</f>
        <v>0</v>
      </c>
      <c r="O85" s="207">
        <f>SUMIFS(CONSOLIDADO!$GE:$GE,CONSOLIDADO!$C:$C,O$6,CONSOLIDADO!$E:$E,$B85)</f>
        <v>0</v>
      </c>
      <c r="P85" s="2107">
        <f>SUMIFS(CONSOLIDADO!$GE:$GE,CONSOLIDADO!$C:$C,P$6,CONSOLIDADO!$E:$E,$B85)</f>
        <v>0</v>
      </c>
      <c r="Q85" s="207">
        <f>SUMIFS(CONSOLIDADO!$GE:$GE,CONSOLIDADO!$C:$C,Q$6,CONSOLIDADO!$E:$E,$B85)</f>
        <v>2640</v>
      </c>
      <c r="R85" s="207">
        <f>SUMIFS(CONSOLIDADO!$GE:$GE,CONSOLIDADO!$C:$C,R$6,CONSOLIDADO!$E:$E,$B85)</f>
        <v>2195.11</v>
      </c>
      <c r="S85" s="207">
        <f>SUMIFS(CONSOLIDADO!$GE:$GE,CONSOLIDADO!$C:$C,S$6,CONSOLIDADO!$E:$E,$B85)</f>
        <v>2171.7399999999998</v>
      </c>
      <c r="T85" s="207">
        <f>SUMIFS(CONSOLIDADO!$GE:$GE,CONSOLIDADO!$C:$C,T$6,CONSOLIDADO!$E:$E,$B85)</f>
        <v>3643.6</v>
      </c>
      <c r="U85" s="207"/>
      <c r="V85" s="208">
        <f t="shared" si="1"/>
        <v>10650.45</v>
      </c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</row>
    <row r="86" spans="1:38">
      <c r="A86" s="28"/>
      <c r="B86" t="s">
        <v>881</v>
      </c>
      <c r="C86" t="s">
        <v>882</v>
      </c>
      <c r="D86" s="80">
        <v>45908</v>
      </c>
      <c r="E86" s="80"/>
      <c r="F86" s="2105"/>
      <c r="G86" s="2105"/>
      <c r="I86" s="207">
        <f>SUMIFS(CONSOLIDADO!$GE:$GE,CONSOLIDADO!$C:$C,I$6,CONSOLIDADO!$E:$E,$B86)</f>
        <v>0</v>
      </c>
      <c r="J86" s="207">
        <f>SUMIFS(CONSOLIDADO!$GE:$GE,CONSOLIDADO!$C:$C,J$6,CONSOLIDADO!$E:$E,$B86)</f>
        <v>0</v>
      </c>
      <c r="K86" s="207">
        <f>SUMIFS(CONSOLIDADO!$GE:$GE,CONSOLIDADO!$C:$C,K$6,CONSOLIDADO!$E:$E,$B86)</f>
        <v>0</v>
      </c>
      <c r="L86" s="207">
        <f>SUMIFS(CONSOLIDADO!$GE:$GE,CONSOLIDADO!$C:$C,L$6,CONSOLIDADO!$E:$E,$B86)</f>
        <v>0</v>
      </c>
      <c r="M86" s="207">
        <f>SUMIFS(CONSOLIDADO!$GE:$GE,CONSOLIDADO!$C:$C,M$6,CONSOLIDADO!$E:$E,$B86)</f>
        <v>0</v>
      </c>
      <c r="N86" s="207">
        <f>SUMIFS(CONSOLIDADO!$GE:$GE,CONSOLIDADO!$C:$C,N$6,CONSOLIDADO!$E:$E,$B86)</f>
        <v>0</v>
      </c>
      <c r="O86" s="207">
        <f>SUMIFS(CONSOLIDADO!$GE:$GE,CONSOLIDADO!$C:$C,O$6,CONSOLIDADO!$E:$E,$B86)</f>
        <v>0</v>
      </c>
      <c r="P86" s="207">
        <f>SUMIFS(CONSOLIDADO!$GE:$GE,CONSOLIDADO!$C:$C,P$6,CONSOLIDADO!$E:$E,$B86)</f>
        <v>0</v>
      </c>
      <c r="Q86" s="207">
        <f>SUMIFS(CONSOLIDADO!$GE:$GE,CONSOLIDADO!$C:$C,Q$6,CONSOLIDADO!$E:$E,$B86)</f>
        <v>2376.67</v>
      </c>
      <c r="R86" s="207">
        <f>SUMIFS(CONSOLIDADO!$GE:$GE,CONSOLIDADO!$C:$C,R$6,CONSOLIDADO!$E:$E,$B86)</f>
        <v>3100</v>
      </c>
      <c r="S86" s="207">
        <f>SUMIFS(CONSOLIDADO!$GE:$GE,CONSOLIDADO!$C:$C,S$6,CONSOLIDADO!$E:$E,$B86)</f>
        <v>3087.3</v>
      </c>
      <c r="T86" s="207">
        <f>SUMIFS(CONSOLIDADO!$GE:$GE,CONSOLIDADO!$C:$C,T$6,CONSOLIDADO!$E:$E,$B86)</f>
        <v>4631.49</v>
      </c>
      <c r="U86" s="207"/>
      <c r="V86" s="208">
        <f t="shared" si="1"/>
        <v>13195.460000000001</v>
      </c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</row>
    <row r="87" spans="1:38">
      <c r="A87" s="28"/>
      <c r="B87" t="s">
        <v>883</v>
      </c>
      <c r="C87" t="s">
        <v>884</v>
      </c>
      <c r="D87" s="80">
        <v>45943</v>
      </c>
      <c r="E87" s="80"/>
      <c r="F87" s="2105"/>
      <c r="G87" s="2105"/>
      <c r="I87" s="207">
        <f>SUMIFS(CONSOLIDADO!$GE:$GE,CONSOLIDADO!$C:$C,I$6,CONSOLIDADO!$E:$E,$B87)</f>
        <v>0</v>
      </c>
      <c r="J87" s="207">
        <f>SUMIFS(CONSOLIDADO!$GE:$GE,CONSOLIDADO!$C:$C,J$6,CONSOLIDADO!$E:$E,$B87)</f>
        <v>0</v>
      </c>
      <c r="K87" s="207">
        <f>SUMIFS(CONSOLIDADO!$GE:$GE,CONSOLIDADO!$C:$C,K$6,CONSOLIDADO!$E:$E,$B87)</f>
        <v>0</v>
      </c>
      <c r="L87" s="207">
        <f>SUMIFS(CONSOLIDADO!$GE:$GE,CONSOLIDADO!$C:$C,L$6,CONSOLIDADO!$E:$E,$B87)</f>
        <v>0</v>
      </c>
      <c r="M87" s="207">
        <f>SUMIFS(CONSOLIDADO!$GE:$GE,CONSOLIDADO!$C:$C,M$6,CONSOLIDADO!$E:$E,$B87)</f>
        <v>0</v>
      </c>
      <c r="N87" s="207">
        <f>SUMIFS(CONSOLIDADO!$GE:$GE,CONSOLIDADO!$C:$C,N$6,CONSOLIDADO!$E:$E,$B87)</f>
        <v>0</v>
      </c>
      <c r="O87" s="207">
        <f>SUMIFS(CONSOLIDADO!$GE:$GE,CONSOLIDADO!$C:$C,O$6,CONSOLIDADO!$E:$E,$B87)</f>
        <v>0</v>
      </c>
      <c r="P87" s="207">
        <f>SUMIFS(CONSOLIDADO!$GE:$GE,CONSOLIDADO!$C:$C,P$6,CONSOLIDADO!$E:$E,$B87)</f>
        <v>0</v>
      </c>
      <c r="Q87" s="207">
        <f>SUMIFS(CONSOLIDADO!$GE:$GE,CONSOLIDADO!$C:$C,Q$6,CONSOLIDADO!$E:$E,$B87)</f>
        <v>0</v>
      </c>
      <c r="R87" s="207">
        <f>SUMIFS(CONSOLIDADO!$GE:$GE,CONSOLIDADO!$C:$C,R$6,CONSOLIDADO!$E:$E,$B87)</f>
        <v>1080</v>
      </c>
      <c r="S87" s="207">
        <f>SUMIFS(CONSOLIDADO!$GE:$GE,CONSOLIDADO!$C:$C,S$6,CONSOLIDADO!$E:$E,$B87)</f>
        <v>1913</v>
      </c>
      <c r="T87" s="207">
        <f>SUMIFS(CONSOLIDADO!$GE:$GE,CONSOLIDADO!$C:$C,T$6,CONSOLIDADO!$E:$E,$B87)</f>
        <v>2550.67</v>
      </c>
      <c r="U87" s="207"/>
      <c r="V87" s="208">
        <f t="shared" si="1"/>
        <v>5543.67</v>
      </c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</row>
    <row r="88" spans="1:38">
      <c r="A88" s="28"/>
      <c r="B88" t="s">
        <v>885</v>
      </c>
      <c r="C88" t="s">
        <v>886</v>
      </c>
      <c r="D88" s="80">
        <v>45943</v>
      </c>
      <c r="E88" s="80"/>
      <c r="F88" s="2105"/>
      <c r="G88" s="2105"/>
      <c r="I88" s="207">
        <f>SUMIFS(CONSOLIDADO!$GE:$GE,CONSOLIDADO!$C:$C,I$6,CONSOLIDADO!$E:$E,$B88)</f>
        <v>0</v>
      </c>
      <c r="J88" s="207">
        <f>SUMIFS(CONSOLIDADO!$GE:$GE,CONSOLIDADO!$C:$C,J$6,CONSOLIDADO!$E:$E,$B88)</f>
        <v>0</v>
      </c>
      <c r="K88" s="207">
        <f>SUMIFS(CONSOLIDADO!$GE:$GE,CONSOLIDADO!$C:$C,K$6,CONSOLIDADO!$E:$E,$B88)</f>
        <v>0</v>
      </c>
      <c r="L88" s="207">
        <f>SUMIFS(CONSOLIDADO!$GE:$GE,CONSOLIDADO!$C:$C,L$6,CONSOLIDADO!$E:$E,$B88)</f>
        <v>0</v>
      </c>
      <c r="M88" s="207">
        <f>SUMIFS(CONSOLIDADO!$GE:$GE,CONSOLIDADO!$C:$C,M$6,CONSOLIDADO!$E:$E,$B88)</f>
        <v>0</v>
      </c>
      <c r="N88" s="207">
        <f>SUMIFS(CONSOLIDADO!$GE:$GE,CONSOLIDADO!$C:$C,N$6,CONSOLIDADO!$E:$E,$B88)</f>
        <v>0</v>
      </c>
      <c r="O88" s="207">
        <f>SUMIFS(CONSOLIDADO!$GE:$GE,CONSOLIDADO!$C:$C,O$6,CONSOLIDADO!$E:$E,$B88)</f>
        <v>0</v>
      </c>
      <c r="P88" s="207">
        <f>SUMIFS(CONSOLIDADO!$GE:$GE,CONSOLIDADO!$C:$C,P$6,CONSOLIDADO!$E:$E,$B88)</f>
        <v>0</v>
      </c>
      <c r="Q88" s="207">
        <f>SUMIFS(CONSOLIDADO!$GE:$GE,CONSOLIDADO!$C:$C,Q$6,CONSOLIDADO!$E:$E,$B88)</f>
        <v>0</v>
      </c>
      <c r="R88" s="207">
        <f>SUMIFS(CONSOLIDADO!$GE:$GE,CONSOLIDADO!$C:$C,R$6,CONSOLIDADO!$E:$E,$B88)</f>
        <v>2333</v>
      </c>
      <c r="S88" s="207">
        <f>SUMIFS(CONSOLIDADO!$GE:$GE,CONSOLIDADO!$C:$C,S$6,CONSOLIDADO!$E:$E,$B88)</f>
        <v>3758.27</v>
      </c>
      <c r="T88" s="207">
        <f>SUMIFS(CONSOLIDADO!$GE:$GE,CONSOLIDADO!$C:$C,T$6,CONSOLIDADO!$E:$E,$B88)</f>
        <v>5222.54</v>
      </c>
      <c r="U88" s="207"/>
      <c r="V88" s="208">
        <f t="shared" si="1"/>
        <v>11313.810000000001</v>
      </c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</row>
    <row r="89" spans="1:38">
      <c r="A89" s="28"/>
      <c r="B89" t="s">
        <v>887</v>
      </c>
      <c r="C89" t="s">
        <v>888</v>
      </c>
      <c r="D89" s="80">
        <v>45931</v>
      </c>
      <c r="E89" s="80"/>
      <c r="F89" s="2105"/>
      <c r="G89" s="2105"/>
      <c r="I89" s="207">
        <f>SUMIFS(CONSOLIDADO!$GE:$GE,CONSOLIDADO!$C:$C,I$6,CONSOLIDADO!$E:$E,$B89)</f>
        <v>0</v>
      </c>
      <c r="J89" s="207">
        <f>SUMIFS(CONSOLIDADO!$GE:$GE,CONSOLIDADO!$C:$C,J$6,CONSOLIDADO!$E:$E,$B89)</f>
        <v>0</v>
      </c>
      <c r="K89" s="207">
        <f>SUMIFS(CONSOLIDADO!$GE:$GE,CONSOLIDADO!$C:$C,K$6,CONSOLIDADO!$E:$E,$B89)</f>
        <v>0</v>
      </c>
      <c r="L89" s="207">
        <f>SUMIFS(CONSOLIDADO!$GE:$GE,CONSOLIDADO!$C:$C,L$6,CONSOLIDADO!$E:$E,$B89)</f>
        <v>0</v>
      </c>
      <c r="M89" s="207">
        <f>SUMIFS(CONSOLIDADO!$GE:$GE,CONSOLIDADO!$C:$C,M$6,CONSOLIDADO!$E:$E,$B89)</f>
        <v>0</v>
      </c>
      <c r="N89" s="207">
        <f>SUMIFS(CONSOLIDADO!$GE:$GE,CONSOLIDADO!$C:$C,N$6,CONSOLIDADO!$E:$E,$B89)</f>
        <v>0</v>
      </c>
      <c r="O89" s="207">
        <f>SUMIFS(CONSOLIDADO!$GE:$GE,CONSOLIDADO!$C:$C,O$6,CONSOLIDADO!$E:$E,$B89)</f>
        <v>0</v>
      </c>
      <c r="P89" s="207">
        <f>SUMIFS(CONSOLIDADO!$GE:$GE,CONSOLIDADO!$C:$C,P$6,CONSOLIDADO!$E:$E,$B89)</f>
        <v>0</v>
      </c>
      <c r="Q89" s="207">
        <f>SUMIFS(CONSOLIDADO!$GE:$GE,CONSOLIDADO!$C:$C,Q$6,CONSOLIDADO!$E:$E,$B89)</f>
        <v>0</v>
      </c>
      <c r="R89" s="207">
        <f>SUMIFS(CONSOLIDADO!$GE:$GE,CONSOLIDADO!$C:$C,R$6,CONSOLIDADO!$E:$E,$B89)</f>
        <v>4100</v>
      </c>
      <c r="S89" s="207">
        <f>SUMIFS(CONSOLIDADO!$GE:$GE,CONSOLIDADO!$C:$C,S$6,CONSOLIDADO!$E:$E,$B89)</f>
        <v>4100</v>
      </c>
      <c r="T89" s="207">
        <f>SUMIFS(CONSOLIDADO!$GE:$GE,CONSOLIDADO!$C:$C,T$6,CONSOLIDADO!$E:$E,$B89)</f>
        <v>7834.5</v>
      </c>
      <c r="U89" s="207"/>
      <c r="V89" s="208">
        <f t="shared" si="1"/>
        <v>16034.5</v>
      </c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</row>
    <row r="90" spans="1:38">
      <c r="A90" s="28"/>
      <c r="B90" t="s">
        <v>889</v>
      </c>
      <c r="C90" t="s">
        <v>890</v>
      </c>
      <c r="D90" s="80">
        <v>45931</v>
      </c>
      <c r="E90" s="80"/>
      <c r="F90" s="2105"/>
      <c r="G90" s="2105"/>
      <c r="I90" s="207">
        <f>SUMIFS(CONSOLIDADO!$GE:$GE,CONSOLIDADO!$C:$C,I$6,CONSOLIDADO!$E:$E,$B90)</f>
        <v>0</v>
      </c>
      <c r="J90" s="207">
        <f>SUMIFS(CONSOLIDADO!$GE:$GE,CONSOLIDADO!$C:$C,J$6,CONSOLIDADO!$E:$E,$B90)</f>
        <v>0</v>
      </c>
      <c r="K90" s="207">
        <f>SUMIFS(CONSOLIDADO!$GE:$GE,CONSOLIDADO!$C:$C,K$6,CONSOLIDADO!$E:$E,$B90)</f>
        <v>0</v>
      </c>
      <c r="L90" s="207">
        <f>SUMIFS(CONSOLIDADO!$GE:$GE,CONSOLIDADO!$C:$C,L$6,CONSOLIDADO!$E:$E,$B90)</f>
        <v>0</v>
      </c>
      <c r="M90" s="207">
        <f>SUMIFS(CONSOLIDADO!$GE:$GE,CONSOLIDADO!$C:$C,M$6,CONSOLIDADO!$E:$E,$B90)</f>
        <v>0</v>
      </c>
      <c r="N90" s="207">
        <f>SUMIFS(CONSOLIDADO!$GE:$GE,CONSOLIDADO!$C:$C,N$6,CONSOLIDADO!$E:$E,$B90)</f>
        <v>0</v>
      </c>
      <c r="O90" s="207">
        <f>SUMIFS(CONSOLIDADO!$GE:$GE,CONSOLIDADO!$C:$C,O$6,CONSOLIDADO!$E:$E,$B90)</f>
        <v>0</v>
      </c>
      <c r="P90" s="207">
        <f>SUMIFS(CONSOLIDADO!$GE:$GE,CONSOLIDADO!$C:$C,P$6,CONSOLIDADO!$E:$E,$B90)</f>
        <v>0</v>
      </c>
      <c r="Q90" s="207">
        <f>SUMIFS(CONSOLIDADO!$GE:$GE,CONSOLIDADO!$C:$C,Q$6,CONSOLIDADO!$E:$E,$B90)</f>
        <v>0</v>
      </c>
      <c r="R90" s="207">
        <f>SUMIFS(CONSOLIDADO!$GE:$GE,CONSOLIDADO!$C:$C,R$6,CONSOLIDADO!$E:$E,$B90)</f>
        <v>1800</v>
      </c>
      <c r="S90" s="207">
        <f>SUMIFS(CONSOLIDADO!$GE:$GE,CONSOLIDADO!$C:$C,S$6,CONSOLIDADO!$E:$E,$B90)</f>
        <v>1800</v>
      </c>
      <c r="T90" s="207">
        <f>SUMIFS(CONSOLIDADO!$GE:$GE,CONSOLIDADO!$C:$C,T$6,CONSOLIDADO!$E:$E,$B90)</f>
        <v>2703.37</v>
      </c>
      <c r="U90" s="207"/>
      <c r="V90" s="208">
        <f t="shared" si="1"/>
        <v>6303.37</v>
      </c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</row>
    <row r="91" spans="1:38">
      <c r="A91" s="28"/>
      <c r="B91" t="s">
        <v>891</v>
      </c>
      <c r="C91" t="s">
        <v>892</v>
      </c>
      <c r="D91" s="80">
        <v>45964</v>
      </c>
      <c r="E91" s="80"/>
      <c r="F91" s="2105"/>
      <c r="G91" s="2105"/>
      <c r="I91" s="207">
        <f>SUMIFS(CONSOLIDADO!$GE:$GE,CONSOLIDADO!$C:$C,I$6,CONSOLIDADO!$E:$E,$B91)</f>
        <v>0</v>
      </c>
      <c r="J91" s="207">
        <f>SUMIFS(CONSOLIDADO!$GE:$GE,CONSOLIDADO!$C:$C,J$6,CONSOLIDADO!$E:$E,$B91)</f>
        <v>0</v>
      </c>
      <c r="K91" s="207">
        <f>SUMIFS(CONSOLIDADO!$GE:$GE,CONSOLIDADO!$C:$C,K$6,CONSOLIDADO!$E:$E,$B91)</f>
        <v>0</v>
      </c>
      <c r="L91" s="207">
        <f>SUMIFS(CONSOLIDADO!$GE:$GE,CONSOLIDADO!$C:$C,L$6,CONSOLIDADO!$E:$E,$B91)</f>
        <v>0</v>
      </c>
      <c r="M91" s="207">
        <f>SUMIFS(CONSOLIDADO!$GE:$GE,CONSOLIDADO!$C:$C,M$6,CONSOLIDADO!$E:$E,$B91)</f>
        <v>0</v>
      </c>
      <c r="N91" s="207">
        <f>SUMIFS(CONSOLIDADO!$GE:$GE,CONSOLIDADO!$C:$C,N$6,CONSOLIDADO!$E:$E,$B91)</f>
        <v>0</v>
      </c>
      <c r="O91" s="207">
        <f>SUMIFS(CONSOLIDADO!$GE:$GE,CONSOLIDADO!$C:$C,O$6,CONSOLIDADO!$E:$E,$B91)</f>
        <v>0</v>
      </c>
      <c r="P91" s="207">
        <f>SUMIFS(CONSOLIDADO!$GE:$GE,CONSOLIDADO!$C:$C,P$6,CONSOLIDADO!$E:$E,$B91)</f>
        <v>0</v>
      </c>
      <c r="Q91" s="207">
        <f>SUMIFS(CONSOLIDADO!$GE:$GE,CONSOLIDADO!$C:$C,Q$6,CONSOLIDADO!$E:$E,$B91)</f>
        <v>0</v>
      </c>
      <c r="R91" s="207">
        <f>SUMIFS(CONSOLIDADO!$GE:$GE,CONSOLIDADO!$C:$C,R$6,CONSOLIDADO!$E:$E,$B91)</f>
        <v>0</v>
      </c>
      <c r="S91" s="207">
        <f>SUMIFS(CONSOLIDADO!$GE:$GE,CONSOLIDADO!$C:$C,S$6,CONSOLIDADO!$E:$E,$B91)</f>
        <v>4666.67</v>
      </c>
      <c r="T91" s="207">
        <f>SUMIFS(CONSOLIDADO!$GE:$GE,CONSOLIDADO!$C:$C,T$6,CONSOLIDADO!$E:$E,$B91)</f>
        <v>5833.33</v>
      </c>
      <c r="U91" s="207"/>
      <c r="V91" s="208">
        <f t="shared" si="1"/>
        <v>10500</v>
      </c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</row>
    <row r="92" spans="1:38">
      <c r="A92" s="28"/>
      <c r="B92" t="s">
        <v>893</v>
      </c>
      <c r="C92" t="s">
        <v>894</v>
      </c>
      <c r="D92" s="80">
        <v>45964</v>
      </c>
      <c r="E92" s="80"/>
      <c r="F92" s="2105"/>
      <c r="G92" s="2105"/>
      <c r="I92" s="207">
        <f>SUMIFS(CONSOLIDADO!$GE:$GE,CONSOLIDADO!$C:$C,I$6,CONSOLIDADO!$E:$E,$B92)</f>
        <v>0</v>
      </c>
      <c r="J92" s="207">
        <f>SUMIFS(CONSOLIDADO!$GE:$GE,CONSOLIDADO!$C:$C,J$6,CONSOLIDADO!$E:$E,$B92)</f>
        <v>0</v>
      </c>
      <c r="K92" s="207">
        <f>SUMIFS(CONSOLIDADO!$GE:$GE,CONSOLIDADO!$C:$C,K$6,CONSOLIDADO!$E:$E,$B92)</f>
        <v>0</v>
      </c>
      <c r="L92" s="207">
        <f>SUMIFS(CONSOLIDADO!$GE:$GE,CONSOLIDADO!$C:$C,L$6,CONSOLIDADO!$E:$E,$B92)</f>
        <v>0</v>
      </c>
      <c r="M92" s="207">
        <f>SUMIFS(CONSOLIDADO!$GE:$GE,CONSOLIDADO!$C:$C,M$6,CONSOLIDADO!$E:$E,$B92)</f>
        <v>0</v>
      </c>
      <c r="N92" s="207">
        <f>SUMIFS(CONSOLIDADO!$GE:$GE,CONSOLIDADO!$C:$C,N$6,CONSOLIDADO!$E:$E,$B92)</f>
        <v>0</v>
      </c>
      <c r="O92" s="207">
        <f>SUMIFS(CONSOLIDADO!$GE:$GE,CONSOLIDADO!$C:$C,O$6,CONSOLIDADO!$E:$E,$B92)</f>
        <v>0</v>
      </c>
      <c r="P92" s="207">
        <f>SUMIFS(CONSOLIDADO!$GE:$GE,CONSOLIDADO!$C:$C,P$6,CONSOLIDADO!$E:$E,$B92)</f>
        <v>0</v>
      </c>
      <c r="Q92" s="207">
        <f>SUMIFS(CONSOLIDADO!$GE:$GE,CONSOLIDADO!$C:$C,Q$6,CONSOLIDADO!$E:$E,$B92)</f>
        <v>0</v>
      </c>
      <c r="R92" s="207">
        <f>SUMIFS(CONSOLIDADO!$GE:$GE,CONSOLIDADO!$C:$C,R$6,CONSOLIDADO!$E:$E,$B92)</f>
        <v>0</v>
      </c>
      <c r="S92" s="207">
        <f>SUMIFS(CONSOLIDADO!$GE:$GE,CONSOLIDADO!$C:$C,S$6,CONSOLIDADO!$E:$E,$B92)</f>
        <v>2139.59</v>
      </c>
      <c r="T92" s="207">
        <f>SUMIFS(CONSOLIDADO!$GE:$GE,CONSOLIDADO!$C:$C,T$6,CONSOLIDADO!$E:$E,$B92)</f>
        <v>2672.68</v>
      </c>
      <c r="U92" s="207"/>
      <c r="V92" s="208">
        <f t="shared" si="1"/>
        <v>4812.2700000000004</v>
      </c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</row>
    <row r="93" spans="1:38">
      <c r="A93" s="28"/>
      <c r="B93" t="s">
        <v>895</v>
      </c>
      <c r="C93" t="s">
        <v>896</v>
      </c>
      <c r="D93" s="80">
        <v>45962</v>
      </c>
      <c r="E93" s="80"/>
      <c r="F93" s="2105"/>
      <c r="G93" s="2105"/>
      <c r="I93" s="207">
        <f>SUMIFS(CONSOLIDADO!$GE:$GE,CONSOLIDADO!$C:$C,I$6,CONSOLIDADO!$E:$E,$B93)</f>
        <v>0</v>
      </c>
      <c r="J93" s="207">
        <f>SUMIFS(CONSOLIDADO!$GE:$GE,CONSOLIDADO!$C:$C,J$6,CONSOLIDADO!$E:$E,$B93)</f>
        <v>0</v>
      </c>
      <c r="K93" s="207">
        <f>SUMIFS(CONSOLIDADO!$GE:$GE,CONSOLIDADO!$C:$C,K$6,CONSOLIDADO!$E:$E,$B93)</f>
        <v>0</v>
      </c>
      <c r="L93" s="207">
        <f>SUMIFS(CONSOLIDADO!$GE:$GE,CONSOLIDADO!$C:$C,L$6,CONSOLIDADO!$E:$E,$B93)</f>
        <v>0</v>
      </c>
      <c r="M93" s="207">
        <f>SUMIFS(CONSOLIDADO!$GE:$GE,CONSOLIDADO!$C:$C,M$6,CONSOLIDADO!$E:$E,$B93)</f>
        <v>0</v>
      </c>
      <c r="N93" s="207">
        <f>SUMIFS(CONSOLIDADO!$GE:$GE,CONSOLIDADO!$C:$C,N$6,CONSOLIDADO!$E:$E,$B93)</f>
        <v>0</v>
      </c>
      <c r="O93" s="207">
        <f>SUMIFS(CONSOLIDADO!$GE:$GE,CONSOLIDADO!$C:$C,O$6,CONSOLIDADO!$E:$E,$B93)</f>
        <v>0</v>
      </c>
      <c r="P93" s="207">
        <f>SUMIFS(CONSOLIDADO!$GE:$GE,CONSOLIDADO!$C:$C,P$6,CONSOLIDADO!$E:$E,$B93)</f>
        <v>0</v>
      </c>
      <c r="Q93" s="207">
        <f>SUMIFS(CONSOLIDADO!$GE:$GE,CONSOLIDADO!$C:$C,Q$6,CONSOLIDADO!$E:$E,$B93)</f>
        <v>0</v>
      </c>
      <c r="R93" s="207">
        <f>SUMIFS(CONSOLIDADO!$GE:$GE,CONSOLIDADO!$C:$C,R$6,CONSOLIDADO!$E:$E,$B93)</f>
        <v>0</v>
      </c>
      <c r="S93" s="207">
        <f>SUMIFS(CONSOLIDADO!$GE:$GE,CONSOLIDADO!$C:$C,S$6,CONSOLIDADO!$E:$E,$B93)</f>
        <v>5113</v>
      </c>
      <c r="T93" s="207">
        <f>SUMIFS(CONSOLIDADO!$GE:$GE,CONSOLIDADO!$C:$C,T$6,CONSOLIDADO!$E:$E,$B93)</f>
        <v>6835.33</v>
      </c>
      <c r="U93" s="207"/>
      <c r="V93" s="208">
        <f t="shared" si="1"/>
        <v>11948.33</v>
      </c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</row>
    <row r="94" spans="1:38">
      <c r="A94" s="28"/>
      <c r="B94" t="s">
        <v>897</v>
      </c>
      <c r="C94" t="s">
        <v>898</v>
      </c>
      <c r="D94" s="80">
        <v>45992</v>
      </c>
      <c r="E94" s="80"/>
      <c r="F94" s="2105"/>
      <c r="G94" s="2105"/>
      <c r="I94" s="207">
        <f>SUMIFS(CONSOLIDADO!$GE:$GE,CONSOLIDADO!$C:$C,I$6,CONSOLIDADO!$E:$E,$B94)</f>
        <v>0</v>
      </c>
      <c r="J94" s="207">
        <f>SUMIFS(CONSOLIDADO!$GE:$GE,CONSOLIDADO!$C:$C,J$6,CONSOLIDADO!$E:$E,$B94)</f>
        <v>0</v>
      </c>
      <c r="K94" s="207">
        <f>SUMIFS(CONSOLIDADO!$GE:$GE,CONSOLIDADO!$C:$C,K$6,CONSOLIDADO!$E:$E,$B94)</f>
        <v>0</v>
      </c>
      <c r="L94" s="207">
        <f>SUMIFS(CONSOLIDADO!$GE:$GE,CONSOLIDADO!$C:$C,L$6,CONSOLIDADO!$E:$E,$B94)</f>
        <v>0</v>
      </c>
      <c r="M94" s="207">
        <f>SUMIFS(CONSOLIDADO!$GE:$GE,CONSOLIDADO!$C:$C,M$6,CONSOLIDADO!$E:$E,$B94)</f>
        <v>0</v>
      </c>
      <c r="N94" s="207">
        <f>SUMIFS(CONSOLIDADO!$GE:$GE,CONSOLIDADO!$C:$C,N$6,CONSOLIDADO!$E:$E,$B94)</f>
        <v>0</v>
      </c>
      <c r="O94" s="207">
        <f>SUMIFS(CONSOLIDADO!$GE:$GE,CONSOLIDADO!$C:$C,O$6,CONSOLIDADO!$E:$E,$B94)</f>
        <v>0</v>
      </c>
      <c r="P94" s="207">
        <f>SUMIFS(CONSOLIDADO!$GE:$GE,CONSOLIDADO!$C:$C,P$6,CONSOLIDADO!$E:$E,$B94)</f>
        <v>0</v>
      </c>
      <c r="Q94" s="207">
        <f>SUMIFS(CONSOLIDADO!$GE:$GE,CONSOLIDADO!$C:$C,Q$6,CONSOLIDADO!$E:$E,$B94)</f>
        <v>0</v>
      </c>
      <c r="R94" s="207">
        <f>SUMIFS(CONSOLIDADO!$GE:$GE,CONSOLIDADO!$C:$C,R$6,CONSOLIDADO!$E:$E,$B94)</f>
        <v>0</v>
      </c>
      <c r="S94" s="207">
        <f>SUMIFS(CONSOLIDADO!$GE:$GE,CONSOLIDADO!$C:$C,S$6,CONSOLIDADO!$E:$E,$B94)</f>
        <v>0</v>
      </c>
      <c r="T94" s="207">
        <f>SUMIFS(CONSOLIDADO!$GE:$GE,CONSOLIDADO!$C:$C,T$6,CONSOLIDADO!$E:$E,$B94)</f>
        <v>7592.33</v>
      </c>
      <c r="U94" s="207"/>
      <c r="V94" s="208">
        <f t="shared" si="1"/>
        <v>7592.33</v>
      </c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</row>
    <row r="95" spans="1:38">
      <c r="A95" s="28"/>
      <c r="B95" t="s">
        <v>899</v>
      </c>
      <c r="C95" t="s">
        <v>900</v>
      </c>
      <c r="D95" s="80">
        <v>45992</v>
      </c>
      <c r="E95" s="80"/>
      <c r="F95" s="2105"/>
      <c r="G95" s="2105"/>
      <c r="I95" s="207">
        <f>SUMIFS(CONSOLIDADO!$GE:$GE,CONSOLIDADO!$C:$C,I$6,CONSOLIDADO!$E:$E,$B95)</f>
        <v>0</v>
      </c>
      <c r="J95" s="207">
        <f>SUMIFS(CONSOLIDADO!$GE:$GE,CONSOLIDADO!$C:$C,J$6,CONSOLIDADO!$E:$E,$B95)</f>
        <v>0</v>
      </c>
      <c r="K95" s="207">
        <f>SUMIFS(CONSOLIDADO!$GE:$GE,CONSOLIDADO!$C:$C,K$6,CONSOLIDADO!$E:$E,$B95)</f>
        <v>0</v>
      </c>
      <c r="L95" s="207">
        <f>SUMIFS(CONSOLIDADO!$GE:$GE,CONSOLIDADO!$C:$C,L$6,CONSOLIDADO!$E:$E,$B95)</f>
        <v>0</v>
      </c>
      <c r="M95" s="207">
        <f>SUMIFS(CONSOLIDADO!$GE:$GE,CONSOLIDADO!$C:$C,M$6,CONSOLIDADO!$E:$E,$B95)</f>
        <v>0</v>
      </c>
      <c r="N95" s="207">
        <f>SUMIFS(CONSOLIDADO!$GE:$GE,CONSOLIDADO!$C:$C,N$6,CONSOLIDADO!$E:$E,$B95)</f>
        <v>0</v>
      </c>
      <c r="O95" s="207">
        <f>SUMIFS(CONSOLIDADO!$GE:$GE,CONSOLIDADO!$C:$C,O$6,CONSOLIDADO!$E:$E,$B95)</f>
        <v>0</v>
      </c>
      <c r="P95" s="207">
        <f>SUMIFS(CONSOLIDADO!$GE:$GE,CONSOLIDADO!$C:$C,P$6,CONSOLIDADO!$E:$E,$B95)</f>
        <v>0</v>
      </c>
      <c r="Q95" s="207">
        <f>SUMIFS(CONSOLIDADO!$GE:$GE,CONSOLIDADO!$C:$C,Q$6,CONSOLIDADO!$E:$E,$B95)</f>
        <v>0</v>
      </c>
      <c r="R95" s="207">
        <f>SUMIFS(CONSOLIDADO!$GE:$GE,CONSOLIDADO!$C:$C,R$6,CONSOLIDADO!$E:$E,$B95)</f>
        <v>0</v>
      </c>
      <c r="S95" s="207">
        <f>SUMIFS(CONSOLIDADO!$GE:$GE,CONSOLIDADO!$C:$C,S$6,CONSOLIDADO!$E:$E,$B95)</f>
        <v>0</v>
      </c>
      <c r="T95" s="207">
        <f>SUMIFS(CONSOLIDADO!$GE:$GE,CONSOLIDADO!$C:$C,T$6,CONSOLIDADO!$E:$E,$B95)</f>
        <v>1620</v>
      </c>
      <c r="U95" s="207"/>
      <c r="V95" s="208">
        <f t="shared" si="1"/>
        <v>1620</v>
      </c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</row>
    <row r="96" spans="1:38">
      <c r="B96" t="s">
        <v>901</v>
      </c>
      <c r="C96" t="s">
        <v>902</v>
      </c>
      <c r="D96" s="80">
        <v>46002</v>
      </c>
      <c r="E96" s="80"/>
      <c r="F96" s="2105"/>
      <c r="G96" s="2105"/>
      <c r="I96" s="207">
        <f>SUMIFS(CONSOLIDADO!$GE:$GE,CONSOLIDADO!$C:$C,I$6,CONSOLIDADO!$E:$E,$B96)</f>
        <v>0</v>
      </c>
      <c r="J96" s="207">
        <f>SUMIFS(CONSOLIDADO!$GE:$GE,CONSOLIDADO!$C:$C,J$6,CONSOLIDADO!$E:$E,$B96)</f>
        <v>0</v>
      </c>
      <c r="K96" s="207">
        <f>SUMIFS(CONSOLIDADO!$GE:$GE,CONSOLIDADO!$C:$C,K$6,CONSOLIDADO!$E:$E,$B96)</f>
        <v>0</v>
      </c>
      <c r="L96" s="207">
        <f>SUMIFS(CONSOLIDADO!$GE:$GE,CONSOLIDADO!$C:$C,L$6,CONSOLIDADO!$E:$E,$B96)</f>
        <v>0</v>
      </c>
      <c r="M96" s="207">
        <f>SUMIFS(CONSOLIDADO!$GE:$GE,CONSOLIDADO!$C:$C,M$6,CONSOLIDADO!$E:$E,$B96)</f>
        <v>0</v>
      </c>
      <c r="N96" s="207">
        <f>SUMIFS(CONSOLIDADO!$GE:$GE,CONSOLIDADO!$C:$C,N$6,CONSOLIDADO!$E:$E,$B96)</f>
        <v>0</v>
      </c>
      <c r="O96" s="207">
        <f>SUMIFS(CONSOLIDADO!$GE:$GE,CONSOLIDADO!$C:$C,O$6,CONSOLIDADO!$E:$E,$B96)</f>
        <v>0</v>
      </c>
      <c r="P96" s="207">
        <f>SUMIFS(CONSOLIDADO!$GE:$GE,CONSOLIDADO!$C:$C,P$6,CONSOLIDADO!$E:$E,$B96)</f>
        <v>0</v>
      </c>
      <c r="Q96" s="207">
        <f>SUMIFS(CONSOLIDADO!$GE:$GE,CONSOLIDADO!$C:$C,Q$6,CONSOLIDADO!$E:$E,$B96)</f>
        <v>0</v>
      </c>
      <c r="R96" s="207">
        <f>SUMIFS(CONSOLIDADO!$GE:$GE,CONSOLIDADO!$C:$C,R$6,CONSOLIDADO!$E:$E,$B96)</f>
        <v>0</v>
      </c>
      <c r="S96" s="207">
        <f>SUMIFS(CONSOLIDADO!$GE:$GE,CONSOLIDADO!$C:$C,S$6,CONSOLIDADO!$E:$E,$B96)</f>
        <v>0</v>
      </c>
      <c r="T96" s="207">
        <f>SUMIFS(CONSOLIDADO!$GE:$GE,CONSOLIDADO!$C:$C,T$6,CONSOLIDADO!$E:$E,$B96)</f>
        <v>1000</v>
      </c>
      <c r="U96" s="207"/>
      <c r="V96" s="208">
        <f t="shared" si="1"/>
        <v>1000</v>
      </c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9:22">
      <c r="I97" s="69">
        <f t="shared" ref="I97:U97" si="2">SUM(I7:I95)</f>
        <v>632971.83440748183</v>
      </c>
      <c r="J97" s="69">
        <f t="shared" si="2"/>
        <v>723932.91803872515</v>
      </c>
      <c r="K97" s="69">
        <f t="shared" si="2"/>
        <v>656363.59644033643</v>
      </c>
      <c r="L97" s="69">
        <f t="shared" si="2"/>
        <v>621845.75810700317</v>
      </c>
      <c r="M97" s="69">
        <f t="shared" si="2"/>
        <v>624978.26977366977</v>
      </c>
      <c r="N97" s="69">
        <f t="shared" si="2"/>
        <v>620835.54726532649</v>
      </c>
      <c r="O97" s="69">
        <f t="shared" si="2"/>
        <v>908873.32452605059</v>
      </c>
      <c r="P97" s="69">
        <f t="shared" si="2"/>
        <v>646518.80571784452</v>
      </c>
      <c r="Q97" s="69">
        <f t="shared" si="2"/>
        <v>616029.80090595689</v>
      </c>
      <c r="R97" s="69">
        <f t="shared" si="2"/>
        <v>630636.55619177816</v>
      </c>
      <c r="S97" s="69">
        <f t="shared" si="2"/>
        <v>619331.50335969718</v>
      </c>
      <c r="T97" s="69">
        <f t="shared" si="2"/>
        <v>1040568.5570864012</v>
      </c>
      <c r="U97" s="69">
        <f t="shared" si="2"/>
        <v>0</v>
      </c>
      <c r="V97" s="69">
        <f>SUM(V7:V96)</f>
        <v>8343886.4718202688</v>
      </c>
    </row>
  </sheetData>
  <autoFilter ref="A6:AL96" xr:uid="{00000000-0001-0000-0400-000000000000}"/>
  <dataValidations count="1">
    <dataValidation type="textLength" operator="lessThanOrEqual" allowBlank="1" showInputMessage="1" showErrorMessage="1" sqref="B49:B52 B54:B68 B40:B41" xr:uid="{1D208721-D2CD-49CA-9099-741970D3D61D}">
      <formula1>8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F7AFF9FF15EA4AAEC7E42DD910FB34" ma:contentTypeVersion="13" ma:contentTypeDescription="Crear nuevo documento." ma:contentTypeScope="" ma:versionID="eb9dff5f671641f6e42778d5196c899c">
  <xsd:schema xmlns:xsd="http://www.w3.org/2001/XMLSchema" xmlns:xs="http://www.w3.org/2001/XMLSchema" xmlns:p="http://schemas.microsoft.com/office/2006/metadata/properties" xmlns:ns2="aecbad68-a2c2-4b85-a1da-77d0fdce3061" xmlns:ns3="d7656e19-98c4-4e90-aa40-a4d55bea9a18" targetNamespace="http://schemas.microsoft.com/office/2006/metadata/properties" ma:root="true" ma:fieldsID="7673cbd1370992df9dba8e6b1ce5077f" ns2:_="" ns3:_="">
    <xsd:import namespace="aecbad68-a2c2-4b85-a1da-77d0fdce3061"/>
    <xsd:import namespace="d7656e19-98c4-4e90-aa40-a4d55bea9a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ad68-a2c2-4b85-a1da-77d0fdce3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7b43be3-6744-44b4-b249-6ebc70a377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56e19-98c4-4e90-aa40-a4d55bea9a1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bbbde3-97e9-4c1a-9896-3a3bb739a68c}" ma:internalName="TaxCatchAll" ma:showField="CatchAllData" ma:web="d7656e19-98c4-4e90-aa40-a4d55bea9a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656e19-98c4-4e90-aa40-a4d55bea9a18" xsi:nil="true"/>
    <lcf76f155ced4ddcb4097134ff3c332f xmlns="aecbad68-a2c2-4b85-a1da-77d0fdce30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1B6404-CA5B-4829-AB2E-AEE7501781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69870C-1321-4D7E-AFDE-925DCCD287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ad68-a2c2-4b85-a1da-77d0fdce3061"/>
    <ds:schemaRef ds:uri="d7656e19-98c4-4e90-aa40-a4d55bea9a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EE8110-B721-4B82-BAE3-92ABB6BECD04}">
  <ds:schemaRefs>
    <ds:schemaRef ds:uri="http://schemas.microsoft.com/office/2006/metadata/properties"/>
    <ds:schemaRef ds:uri="http://schemas.microsoft.com/office/infopath/2007/PartnerControls"/>
    <ds:schemaRef ds:uri="b1b0635f-9bcb-492b-a8c6-63820b9810d3"/>
    <ds:schemaRef ds:uri="bd0d1aea-a527-467b-8b58-629c18ea3b75"/>
    <ds:schemaRef ds:uri="d7656e19-98c4-4e90-aa40-a4d55bea9a18"/>
    <ds:schemaRef ds:uri="aecbad68-a2c2-4b85-a1da-77d0fdce306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UTILIDADES 2025</vt:lpstr>
      <vt:lpstr>BOLETA</vt:lpstr>
      <vt:lpstr>5ta</vt:lpstr>
      <vt:lpstr>DÍAS EFECTIVOS LABORADOS 2025</vt:lpstr>
      <vt:lpstr>CONSOLIDADO</vt:lpstr>
      <vt:lpstr>DIAS NO LABORADOS</vt:lpstr>
      <vt:lpstr>INGRESOS 2025</vt:lpstr>
      <vt:lpstr>BOLETA!Área_de_impresión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Cynthia Mendoza Vasquez</cp:lastModifiedBy>
  <cp:revision/>
  <cp:lastPrinted>2026-01-12T14:22:08Z</cp:lastPrinted>
  <dcterms:created xsi:type="dcterms:W3CDTF">2014-03-13T13:31:49Z</dcterms:created>
  <dcterms:modified xsi:type="dcterms:W3CDTF">2026-05-07T15:19:46Z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0x010100B8F7AFF9FF15EA4AAEC7E42DD910FB34</vt:lpwstr>
  </property>
  <property fmtid="{D5CDD505-2E9C-101B-9397-08002B2CF9AE}" pid="3" name="MediaServiceImageTags">
    <vt:lpwstr/>
  </property>
</Properties>
</file>